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6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7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8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drawings/drawing9.xml" ContentType="application/vnd.openxmlformats-officedocument.drawing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drawings/drawing10.xml" ContentType="application/vnd.openxmlformats-officedocument.drawing+xml"/>
  <Override PartName="/xl/charts/chart7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11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2.xml" ContentType="application/vnd.openxmlformats-officedocument.drawing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drawings/drawing13.xml" ContentType="application/vnd.openxmlformats-officedocument.drawing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drawings/drawing14.xml" ContentType="application/vnd.openxmlformats-officedocument.drawing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drawings/drawing15.xml" ContentType="application/vnd.openxmlformats-officedocument.drawing+xml"/>
  <Override PartName="/xl/comments1.xml" ContentType="application/vnd.openxmlformats-officedocument.spreadsheetml.comments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warburton\Desktop\Transport\20-7\GPS etc\"/>
    </mc:Choice>
  </mc:AlternateContent>
  <bookViews>
    <workbookView xWindow="1410" yWindow="360" windowWidth="24120" windowHeight="10200" tabRatio="848" firstSheet="8" activeTab="11" xr2:uid="{00000000-000D-0000-FFFF-FFFF00000000}"/>
  </bookViews>
  <sheets>
    <sheet name="VKT forecasts" sheetId="1" r:id="rId1"/>
    <sheet name="VKT forecasts (2)" sheetId="23" r:id="rId2"/>
    <sheet name="national population by age" sheetId="3" r:id="rId3"/>
    <sheet name="regional population by age" sheetId="15" r:id="rId4"/>
    <sheet name="regional population" sheetId="16" r:id="rId5"/>
    <sheet name="total per capita" sheetId="2" r:id="rId6"/>
    <sheet name="total per capita (2)" sheetId="20" r:id="rId7"/>
    <sheet name="type of vehicle" sheetId="12" r:id="rId8"/>
    <sheet name="type of vehicle (2)" sheetId="22" r:id="rId9"/>
    <sheet name="travel time reliability" sheetId="19" r:id="rId10"/>
    <sheet name="safety" sheetId="18" r:id="rId11"/>
    <sheet name="safety (2)" sheetId="24" r:id="rId12"/>
    <sheet name="Sheet1" sheetId="25" r:id="rId13"/>
    <sheet name="veh fleet stats" sheetId="10" r:id="rId14"/>
    <sheet name="SHs and LRs" sheetId="9" r:id="rId15"/>
    <sheet name="SHs and LRs 2" sheetId="14" r:id="rId16"/>
    <sheet name="heavy and light" sheetId="8" r:id="rId17"/>
    <sheet name="heavy and light (2)" sheetId="21" r:id="rId18"/>
    <sheet name="labels" sheetId="17" r:id="rId19"/>
    <sheet name="fuel type" sheetId="13" r:id="rId20"/>
    <sheet name="BOP - raw" sheetId="4" r:id="rId21"/>
    <sheet name="BOP - revised" sheetId="11" r:id="rId22"/>
  </sheets>
  <definedNames>
    <definedName name="_xlnm._FilterDatabase" localSheetId="12" hidden="1">Sheet1!$G$56:$I$218</definedName>
    <definedName name="Slicer_Region">#N/A</definedName>
    <definedName name="Slicer_Road_Type">#N/A</definedName>
    <definedName name="Slicer_Road_Type1">#N/A</definedName>
  </definedNames>
  <calcPr calcId="171027"/>
  <pivotCaches>
    <pivotCache cacheId="0" r:id="rId23"/>
  </pivotCaches>
</workbook>
</file>

<file path=xl/calcChain.xml><?xml version="1.0" encoding="utf-8"?>
<calcChain xmlns="http://schemas.openxmlformats.org/spreadsheetml/2006/main">
  <c r="F71" i="24" l="1"/>
  <c r="AE71" i="24"/>
  <c r="F13" i="25" l="1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E13" i="25"/>
  <c r="U11" i="25"/>
  <c r="U12" i="25" s="1"/>
  <c r="Q11" i="25"/>
  <c r="Q12" i="25" s="1"/>
  <c r="M11" i="25"/>
  <c r="M12" i="25" s="1"/>
  <c r="I11" i="25"/>
  <c r="I12" i="25" s="1"/>
  <c r="D11" i="25"/>
  <c r="E10" i="25"/>
  <c r="E11" i="25" s="1"/>
  <c r="E12" i="25" s="1"/>
  <c r="F10" i="25"/>
  <c r="F11" i="25" s="1"/>
  <c r="F12" i="25" s="1"/>
  <c r="G10" i="25"/>
  <c r="G11" i="25" s="1"/>
  <c r="G12" i="25" s="1"/>
  <c r="H10" i="25"/>
  <c r="H11" i="25" s="1"/>
  <c r="H12" i="25" s="1"/>
  <c r="I10" i="25"/>
  <c r="J10" i="25"/>
  <c r="J11" i="25" s="1"/>
  <c r="J12" i="25" s="1"/>
  <c r="K10" i="25"/>
  <c r="K11" i="25" s="1"/>
  <c r="K12" i="25" s="1"/>
  <c r="L10" i="25"/>
  <c r="L11" i="25" s="1"/>
  <c r="L12" i="25" s="1"/>
  <c r="M10" i="25"/>
  <c r="N10" i="25"/>
  <c r="N11" i="25" s="1"/>
  <c r="N12" i="25" s="1"/>
  <c r="O10" i="25"/>
  <c r="O11" i="25" s="1"/>
  <c r="O12" i="25" s="1"/>
  <c r="P10" i="25"/>
  <c r="P11" i="25" s="1"/>
  <c r="P12" i="25" s="1"/>
  <c r="Q10" i="25"/>
  <c r="R10" i="25"/>
  <c r="R11" i="25" s="1"/>
  <c r="R12" i="25" s="1"/>
  <c r="S10" i="25"/>
  <c r="S11" i="25" s="1"/>
  <c r="S12" i="25" s="1"/>
  <c r="T10" i="25"/>
  <c r="T11" i="25" s="1"/>
  <c r="T12" i="25" s="1"/>
  <c r="U10" i="25"/>
  <c r="V10" i="25"/>
  <c r="V11" i="25" s="1"/>
  <c r="V12" i="25" s="1"/>
  <c r="W10" i="25"/>
  <c r="W11" i="25" s="1"/>
  <c r="W12" i="25" s="1"/>
  <c r="X10" i="25"/>
  <c r="X11" i="25" s="1"/>
  <c r="X12" i="25" s="1"/>
  <c r="D10" i="25"/>
  <c r="O57" i="25" a="1"/>
  <c r="O57" i="25" s="1"/>
  <c r="O56" i="25"/>
  <c r="L96" i="25"/>
  <c r="O92" i="25"/>
  <c r="O93" i="25"/>
  <c r="O94" i="25"/>
  <c r="O95" i="25"/>
  <c r="G215" i="25"/>
  <c r="G61" i="25"/>
  <c r="G62" i="25"/>
  <c r="G63" i="25"/>
  <c r="G64" i="25"/>
  <c r="G65" i="25"/>
  <c r="G66" i="25"/>
  <c r="G67" i="25"/>
  <c r="G68" i="25"/>
  <c r="G69" i="25"/>
  <c r="G70" i="25"/>
  <c r="G71" i="25"/>
  <c r="G72" i="25"/>
  <c r="G73" i="25"/>
  <c r="G74" i="25"/>
  <c r="G75" i="25"/>
  <c r="G76" i="25"/>
  <c r="G77" i="25"/>
  <c r="G78" i="25"/>
  <c r="G79" i="25"/>
  <c r="G80" i="25"/>
  <c r="G81" i="25"/>
  <c r="G82" i="25"/>
  <c r="G83" i="25"/>
  <c r="G84" i="25"/>
  <c r="G85" i="25"/>
  <c r="G86" i="25"/>
  <c r="G87" i="25"/>
  <c r="G88" i="25"/>
  <c r="G89" i="25"/>
  <c r="G90" i="25"/>
  <c r="G91" i="25"/>
  <c r="G92" i="25"/>
  <c r="G93" i="25"/>
  <c r="G94" i="25"/>
  <c r="G95" i="25"/>
  <c r="G96" i="25"/>
  <c r="G97" i="25"/>
  <c r="G98" i="25"/>
  <c r="G99" i="25"/>
  <c r="G100" i="25"/>
  <c r="G101" i="25"/>
  <c r="G102" i="25"/>
  <c r="G103" i="25"/>
  <c r="G104" i="25"/>
  <c r="G105" i="25"/>
  <c r="G106" i="25"/>
  <c r="G107" i="25"/>
  <c r="G108" i="25"/>
  <c r="G109" i="25"/>
  <c r="G110" i="25"/>
  <c r="G111" i="25"/>
  <c r="G112" i="25"/>
  <c r="G113" i="25"/>
  <c r="G114" i="25"/>
  <c r="G115" i="25"/>
  <c r="G116" i="25"/>
  <c r="G117" i="25"/>
  <c r="G118" i="25"/>
  <c r="G119" i="25"/>
  <c r="G120" i="25"/>
  <c r="G121" i="25"/>
  <c r="G122" i="25"/>
  <c r="G123" i="25"/>
  <c r="G124" i="25"/>
  <c r="G125" i="25"/>
  <c r="G126" i="25"/>
  <c r="G127" i="25"/>
  <c r="G128" i="25"/>
  <c r="G129" i="25"/>
  <c r="G130" i="25"/>
  <c r="G131" i="25"/>
  <c r="G132" i="25"/>
  <c r="G133" i="25"/>
  <c r="G134" i="25"/>
  <c r="G135" i="25"/>
  <c r="G136" i="25"/>
  <c r="G137" i="25"/>
  <c r="G138" i="25"/>
  <c r="G139" i="25"/>
  <c r="G140" i="25"/>
  <c r="G141" i="25"/>
  <c r="G142" i="25"/>
  <c r="G143" i="25"/>
  <c r="G144" i="25"/>
  <c r="G145" i="25"/>
  <c r="G146" i="25"/>
  <c r="G147" i="25"/>
  <c r="G148" i="25"/>
  <c r="G149" i="25"/>
  <c r="G150" i="25"/>
  <c r="G151" i="25"/>
  <c r="G152" i="25"/>
  <c r="G153" i="25"/>
  <c r="G154" i="25"/>
  <c r="G155" i="25"/>
  <c r="G156" i="25"/>
  <c r="G157" i="25"/>
  <c r="G158" i="25"/>
  <c r="G159" i="25"/>
  <c r="G160" i="25"/>
  <c r="G161" i="25"/>
  <c r="G162" i="25"/>
  <c r="G163" i="25"/>
  <c r="G164" i="25"/>
  <c r="G165" i="25"/>
  <c r="G166" i="25"/>
  <c r="G167" i="25"/>
  <c r="G168" i="25"/>
  <c r="G169" i="25"/>
  <c r="G170" i="25"/>
  <c r="G171" i="25"/>
  <c r="G172" i="25"/>
  <c r="G173" i="25"/>
  <c r="G174" i="25"/>
  <c r="G175" i="25"/>
  <c r="G176" i="25"/>
  <c r="G177" i="25"/>
  <c r="G178" i="25"/>
  <c r="G179" i="25"/>
  <c r="G180" i="25"/>
  <c r="G181" i="25"/>
  <c r="G182" i="25"/>
  <c r="G183" i="25"/>
  <c r="G184" i="25"/>
  <c r="G185" i="25"/>
  <c r="G186" i="25"/>
  <c r="G187" i="25"/>
  <c r="G188" i="25"/>
  <c r="G189" i="25"/>
  <c r="G190" i="25"/>
  <c r="G191" i="25"/>
  <c r="G192" i="25"/>
  <c r="G193" i="25"/>
  <c r="G194" i="25"/>
  <c r="G195" i="25"/>
  <c r="G196" i="25"/>
  <c r="G197" i="25"/>
  <c r="G198" i="25"/>
  <c r="G199" i="25"/>
  <c r="G200" i="25"/>
  <c r="G201" i="25"/>
  <c r="G202" i="25"/>
  <c r="G203" i="25"/>
  <c r="G204" i="25"/>
  <c r="G205" i="25"/>
  <c r="G206" i="25"/>
  <c r="G207" i="25"/>
  <c r="G208" i="25"/>
  <c r="G209" i="25"/>
  <c r="G210" i="25"/>
  <c r="G211" i="25"/>
  <c r="G212" i="25"/>
  <c r="G213" i="25"/>
  <c r="G214" i="25"/>
  <c r="G60" i="25"/>
  <c r="B14" i="25"/>
  <c r="C14" i="25"/>
  <c r="D14" i="25"/>
  <c r="E14" i="25"/>
  <c r="F14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B14" i="25" a="1"/>
  <c r="W14" i="25"/>
  <c r="AA23" i="25"/>
  <c r="AA24" i="25"/>
  <c r="AA25" i="25"/>
  <c r="AA26" i="25"/>
  <c r="AA27" i="25"/>
  <c r="AA22" i="25"/>
  <c r="Z27" i="25"/>
  <c r="Z26" i="25"/>
  <c r="Z25" i="25"/>
  <c r="Z24" i="25"/>
  <c r="Z23" i="25"/>
  <c r="Z22" i="25"/>
  <c r="H9" i="25"/>
  <c r="K9" i="25"/>
  <c r="N9" i="25"/>
  <c r="Q9" i="25"/>
  <c r="T9" i="25"/>
  <c r="W9" i="25"/>
  <c r="AT57" i="25" l="1"/>
  <c r="AP57" i="25"/>
  <c r="AL57" i="25"/>
  <c r="AH57" i="25"/>
  <c r="AD57" i="25"/>
  <c r="R57" i="25"/>
  <c r="BA57" i="25"/>
  <c r="AW57" i="25"/>
  <c r="AS57" i="25"/>
  <c r="AO57" i="25"/>
  <c r="AK57" i="25"/>
  <c r="AG57" i="25"/>
  <c r="AC57" i="25"/>
  <c r="Y57" i="25"/>
  <c r="U57" i="25"/>
  <c r="Q57" i="25"/>
  <c r="AX57" i="25"/>
  <c r="V57" i="25"/>
  <c r="AZ57" i="25"/>
  <c r="AV57" i="25"/>
  <c r="AR57" i="25"/>
  <c r="AN57" i="25"/>
  <c r="AJ57" i="25"/>
  <c r="AF57" i="25"/>
  <c r="AB57" i="25"/>
  <c r="X57" i="25"/>
  <c r="T57" i="25"/>
  <c r="P57" i="25"/>
  <c r="BB57" i="25"/>
  <c r="Z57" i="25"/>
  <c r="AY57" i="25"/>
  <c r="AU57" i="25"/>
  <c r="AQ57" i="25"/>
  <c r="AM57" i="25"/>
  <c r="AI57" i="25"/>
  <c r="AE57" i="25"/>
  <c r="AA57" i="25"/>
  <c r="W57" i="25"/>
  <c r="S57" i="25"/>
  <c r="F21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E21" i="25"/>
  <c r="F8" i="25"/>
  <c r="G8" i="25"/>
  <c r="H8" i="25"/>
  <c r="I8" i="25"/>
  <c r="J8" i="25"/>
  <c r="K8" i="25"/>
  <c r="L8" i="25"/>
  <c r="M8" i="25"/>
  <c r="N8" i="25"/>
  <c r="O8" i="25"/>
  <c r="P8" i="25"/>
  <c r="Q8" i="25"/>
  <c r="R8" i="25"/>
  <c r="S8" i="25"/>
  <c r="T8" i="25"/>
  <c r="U8" i="25"/>
  <c r="V8" i="25"/>
  <c r="W8" i="25"/>
  <c r="X8" i="25"/>
  <c r="E8" i="25"/>
  <c r="F7" i="25"/>
  <c r="G7" i="25"/>
  <c r="H7" i="25"/>
  <c r="I7" i="25"/>
  <c r="J7" i="25"/>
  <c r="K7" i="25"/>
  <c r="L7" i="25"/>
  <c r="M7" i="25"/>
  <c r="N7" i="25"/>
  <c r="O7" i="25"/>
  <c r="P7" i="25"/>
  <c r="Q7" i="25"/>
  <c r="R7" i="25"/>
  <c r="S7" i="25"/>
  <c r="T7" i="25"/>
  <c r="U7" i="25"/>
  <c r="V7" i="25"/>
  <c r="W7" i="25"/>
  <c r="X7" i="25"/>
  <c r="E7" i="25"/>
  <c r="X6" i="25"/>
  <c r="W6" i="25"/>
  <c r="F6" i="25"/>
  <c r="G6" i="25"/>
  <c r="H6" i="25"/>
  <c r="I6" i="25"/>
  <c r="J6" i="25"/>
  <c r="K6" i="25"/>
  <c r="L6" i="25"/>
  <c r="M6" i="25"/>
  <c r="N6" i="25"/>
  <c r="O6" i="25"/>
  <c r="P6" i="25"/>
  <c r="Q6" i="25"/>
  <c r="R6" i="25"/>
  <c r="S6" i="25"/>
  <c r="T6" i="25"/>
  <c r="U6" i="25"/>
  <c r="V6" i="25"/>
  <c r="E6" i="25"/>
  <c r="F20" i="25"/>
  <c r="G20" i="25"/>
  <c r="H20" i="25"/>
  <c r="I20" i="25"/>
  <c r="J20" i="25"/>
  <c r="K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E20" i="25"/>
  <c r="D19" i="25" a="1"/>
  <c r="E19" i="25" s="1"/>
  <c r="F4" i="25"/>
  <c r="B15" i="25" a="1"/>
  <c r="C15" i="25" s="1"/>
  <c r="C111" i="25"/>
  <c r="C107" i="25"/>
  <c r="C103" i="25"/>
  <c r="C99" i="25"/>
  <c r="C95" i="25"/>
  <c r="C91" i="25"/>
  <c r="C87" i="25"/>
  <c r="C83" i="25"/>
  <c r="C79" i="25"/>
  <c r="C75" i="25"/>
  <c r="C71" i="25"/>
  <c r="C67" i="25"/>
  <c r="C63" i="25"/>
  <c r="C59" i="25"/>
  <c r="C55" i="25"/>
  <c r="C51" i="25"/>
  <c r="C47" i="25"/>
  <c r="C43" i="25"/>
  <c r="C39" i="25"/>
  <c r="C35" i="25"/>
  <c r="C31" i="25"/>
  <c r="C27" i="25"/>
  <c r="X3" i="25"/>
  <c r="X2" i="25"/>
  <c r="X16" i="25" s="1"/>
  <c r="W3" i="25"/>
  <c r="W2" i="25"/>
  <c r="V3" i="25"/>
  <c r="V2" i="25"/>
  <c r="V19" i="25" l="1"/>
  <c r="R19" i="25"/>
  <c r="N19" i="25"/>
  <c r="J19" i="25"/>
  <c r="F19" i="25"/>
  <c r="T19" i="25"/>
  <c r="P19" i="25"/>
  <c r="L19" i="25"/>
  <c r="H19" i="25"/>
  <c r="D19" i="25"/>
  <c r="W19" i="25"/>
  <c r="S19" i="25"/>
  <c r="O19" i="25"/>
  <c r="K19" i="25"/>
  <c r="G19" i="25"/>
  <c r="U19" i="25"/>
  <c r="Q19" i="25"/>
  <c r="M19" i="25"/>
  <c r="I19" i="25"/>
  <c r="F5" i="25"/>
  <c r="G4" i="25"/>
  <c r="H4" i="25" s="1"/>
  <c r="I4" i="25" s="1"/>
  <c r="J4" i="25" s="1"/>
  <c r="K4" i="25" s="1"/>
  <c r="E5" i="25"/>
  <c r="R15" i="25"/>
  <c r="R16" i="25" s="1"/>
  <c r="J15" i="25"/>
  <c r="J16" i="25" s="1"/>
  <c r="B15" i="25"/>
  <c r="U15" i="25"/>
  <c r="U16" i="25" s="1"/>
  <c r="I15" i="25"/>
  <c r="I16" i="25" s="1"/>
  <c r="T15" i="25"/>
  <c r="T16" i="25" s="1"/>
  <c r="T18" i="25" s="1"/>
  <c r="P15" i="25"/>
  <c r="P16" i="25" s="1"/>
  <c r="P18" i="25" s="1"/>
  <c r="L15" i="25"/>
  <c r="L16" i="25" s="1"/>
  <c r="H15" i="25"/>
  <c r="H16" i="25" s="1"/>
  <c r="D15" i="25"/>
  <c r="D16" i="25" s="1"/>
  <c r="D18" i="25" s="1"/>
  <c r="V15" i="25"/>
  <c r="V16" i="25" s="1"/>
  <c r="V18" i="25" s="1"/>
  <c r="N15" i="25"/>
  <c r="N16" i="25" s="1"/>
  <c r="F15" i="25"/>
  <c r="F16" i="25" s="1"/>
  <c r="Q15" i="25"/>
  <c r="Q16" i="25" s="1"/>
  <c r="Q18" i="25" s="1"/>
  <c r="M15" i="25"/>
  <c r="M16" i="25" s="1"/>
  <c r="M18" i="25" s="1"/>
  <c r="E15" i="25"/>
  <c r="E16" i="25" s="1"/>
  <c r="W15" i="25"/>
  <c r="W16" i="25" s="1"/>
  <c r="S15" i="25"/>
  <c r="S16" i="25" s="1"/>
  <c r="O15" i="25"/>
  <c r="O16" i="25" s="1"/>
  <c r="O18" i="25" s="1"/>
  <c r="K15" i="25"/>
  <c r="K16" i="25" s="1"/>
  <c r="G15" i="25"/>
  <c r="G16" i="25" s="1"/>
  <c r="K17" i="25" l="1"/>
  <c r="J18" i="25"/>
  <c r="W18" i="25"/>
  <c r="H18" i="25"/>
  <c r="I18" i="25"/>
  <c r="R18" i="25"/>
  <c r="T17" i="25"/>
  <c r="S18" i="25"/>
  <c r="H17" i="25"/>
  <c r="G18" i="25"/>
  <c r="F18" i="25"/>
  <c r="K18" i="25"/>
  <c r="E18" i="25"/>
  <c r="N18" i="25"/>
  <c r="L18" i="25"/>
  <c r="U18" i="25"/>
  <c r="H5" i="25"/>
  <c r="X18" i="25"/>
  <c r="J5" i="25"/>
  <c r="G5" i="25"/>
  <c r="I5" i="25"/>
  <c r="W17" i="25"/>
  <c r="N17" i="25"/>
  <c r="Q17" i="25"/>
  <c r="L4" i="25"/>
  <c r="K5" i="25"/>
  <c r="M4" i="25" l="1"/>
  <c r="L5" i="25"/>
  <c r="N4" i="25" l="1"/>
  <c r="M5" i="25"/>
  <c r="O4" i="25" l="1"/>
  <c r="N5" i="25"/>
  <c r="P4" i="25" l="1"/>
  <c r="O5" i="25"/>
  <c r="Q4" i="25" l="1"/>
  <c r="P5" i="25"/>
  <c r="R4" i="25" l="1"/>
  <c r="Q5" i="25"/>
  <c r="S4" i="25" l="1"/>
  <c r="R5" i="25"/>
  <c r="T4" i="25" l="1"/>
  <c r="S5" i="25"/>
  <c r="U4" i="25" l="1"/>
  <c r="T5" i="25"/>
  <c r="V4" i="25" l="1"/>
  <c r="U5" i="25"/>
  <c r="W4" i="25" l="1"/>
  <c r="V5" i="25"/>
  <c r="X4" i="25" l="1"/>
  <c r="X5" i="25" s="1"/>
  <c r="W5" i="25"/>
  <c r="D251" i="24" l="1"/>
  <c r="KB299" i="24" l="1"/>
  <c r="KA299" i="24"/>
  <c r="JZ299" i="24"/>
  <c r="JY299" i="24"/>
  <c r="JX299" i="24"/>
  <c r="JW299" i="24"/>
  <c r="JV299" i="24"/>
  <c r="JU299" i="24"/>
  <c r="JT299" i="24"/>
  <c r="JS299" i="24"/>
  <c r="JR299" i="24"/>
  <c r="JQ299" i="24"/>
  <c r="JP299" i="24"/>
  <c r="JO299" i="24"/>
  <c r="JJ298" i="24"/>
  <c r="JI298" i="24"/>
  <c r="JH298" i="24"/>
  <c r="JG298" i="24"/>
  <c r="JF298" i="24"/>
  <c r="JE298" i="24"/>
  <c r="JD298" i="24"/>
  <c r="JC298" i="24"/>
  <c r="JB298" i="24"/>
  <c r="JA298" i="24"/>
  <c r="IZ298" i="24"/>
  <c r="IY298" i="24"/>
  <c r="IX298" i="24"/>
  <c r="IW298" i="24"/>
  <c r="IR297" i="24"/>
  <c r="IQ297" i="24"/>
  <c r="IP297" i="24"/>
  <c r="IO297" i="24"/>
  <c r="IN297" i="24"/>
  <c r="IM297" i="24"/>
  <c r="IL297" i="24"/>
  <c r="IK297" i="24"/>
  <c r="IJ297" i="24"/>
  <c r="II297" i="24"/>
  <c r="IH297" i="24"/>
  <c r="IG297" i="24"/>
  <c r="IF297" i="24"/>
  <c r="IE297" i="24"/>
  <c r="HZ296" i="24"/>
  <c r="HY296" i="24"/>
  <c r="HX296" i="24"/>
  <c r="HW296" i="24"/>
  <c r="HV296" i="24"/>
  <c r="HU296" i="24"/>
  <c r="HT296" i="24"/>
  <c r="HS296" i="24"/>
  <c r="HR296" i="24"/>
  <c r="HQ296" i="24"/>
  <c r="HP296" i="24"/>
  <c r="HO296" i="24"/>
  <c r="HN296" i="24"/>
  <c r="HM296" i="24"/>
  <c r="HH295" i="24"/>
  <c r="HG295" i="24"/>
  <c r="HF295" i="24"/>
  <c r="HE295" i="24"/>
  <c r="HD295" i="24"/>
  <c r="HC295" i="24"/>
  <c r="HB295" i="24"/>
  <c r="HA295" i="24"/>
  <c r="GZ295" i="24"/>
  <c r="GY295" i="24"/>
  <c r="GX295" i="24"/>
  <c r="GW295" i="24"/>
  <c r="GV295" i="24"/>
  <c r="GU295" i="24"/>
  <c r="GP294" i="24"/>
  <c r="GO294" i="24"/>
  <c r="GN294" i="24"/>
  <c r="GM294" i="24"/>
  <c r="GL294" i="24"/>
  <c r="GK294" i="24"/>
  <c r="GJ294" i="24"/>
  <c r="GI294" i="24"/>
  <c r="GH294" i="24"/>
  <c r="GG294" i="24"/>
  <c r="GF294" i="24"/>
  <c r="GE294" i="24"/>
  <c r="GD294" i="24"/>
  <c r="GC294" i="24"/>
  <c r="FX293" i="24"/>
  <c r="FW293" i="24"/>
  <c r="FV293" i="24"/>
  <c r="FU293" i="24"/>
  <c r="FT293" i="24"/>
  <c r="FS293" i="24"/>
  <c r="FR293" i="24"/>
  <c r="FQ293" i="24"/>
  <c r="FP293" i="24"/>
  <c r="FO293" i="24"/>
  <c r="FN293" i="24"/>
  <c r="FM293" i="24"/>
  <c r="FL293" i="24"/>
  <c r="FK293" i="24"/>
  <c r="FF292" i="24"/>
  <c r="FE292" i="24"/>
  <c r="FD292" i="24"/>
  <c r="FC292" i="24"/>
  <c r="FB292" i="24"/>
  <c r="FA292" i="24"/>
  <c r="EZ292" i="24"/>
  <c r="EY292" i="24"/>
  <c r="EX292" i="24"/>
  <c r="EW292" i="24"/>
  <c r="EV292" i="24"/>
  <c r="EU292" i="24"/>
  <c r="ET292" i="24"/>
  <c r="ES292" i="24"/>
  <c r="EN291" i="24"/>
  <c r="EM291" i="24"/>
  <c r="EL291" i="24"/>
  <c r="EK291" i="24"/>
  <c r="EJ291" i="24"/>
  <c r="EI291" i="24"/>
  <c r="EH291" i="24"/>
  <c r="EG291" i="24"/>
  <c r="EF291" i="24"/>
  <c r="EE291" i="24"/>
  <c r="ED291" i="24"/>
  <c r="EC291" i="24"/>
  <c r="EB291" i="24"/>
  <c r="EA291" i="24"/>
  <c r="DV290" i="24"/>
  <c r="DU290" i="24"/>
  <c r="DT290" i="24"/>
  <c r="DS290" i="24"/>
  <c r="DR290" i="24"/>
  <c r="DQ290" i="24"/>
  <c r="DP290" i="24"/>
  <c r="DO290" i="24"/>
  <c r="DN290" i="24"/>
  <c r="DM290" i="24"/>
  <c r="DL290" i="24"/>
  <c r="DK290" i="24"/>
  <c r="DJ290" i="24"/>
  <c r="DI290" i="24"/>
  <c r="CL288" i="24"/>
  <c r="CK288" i="24"/>
  <c r="CJ288" i="24"/>
  <c r="CI288" i="24"/>
  <c r="CH288" i="24"/>
  <c r="CG288" i="24"/>
  <c r="CF288" i="24"/>
  <c r="CE288" i="24"/>
  <c r="CD288" i="24"/>
  <c r="CC288" i="24"/>
  <c r="CB288" i="24"/>
  <c r="CA288" i="24"/>
  <c r="BZ288" i="24"/>
  <c r="BY288" i="24"/>
  <c r="BT287" i="24"/>
  <c r="BS287" i="24"/>
  <c r="BR287" i="24"/>
  <c r="BQ287" i="24"/>
  <c r="BP287" i="24"/>
  <c r="BO287" i="24"/>
  <c r="BN287" i="24"/>
  <c r="BM287" i="24"/>
  <c r="BL287" i="24"/>
  <c r="BK287" i="24"/>
  <c r="BJ287" i="24"/>
  <c r="BI287" i="24"/>
  <c r="BH287" i="24"/>
  <c r="BG287" i="24"/>
  <c r="BB286" i="24"/>
  <c r="BA286" i="24"/>
  <c r="AZ286" i="24"/>
  <c r="AY286" i="24"/>
  <c r="AX286" i="24"/>
  <c r="AW286" i="24"/>
  <c r="AV286" i="24"/>
  <c r="AU286" i="24"/>
  <c r="AT286" i="24"/>
  <c r="AS286" i="24"/>
  <c r="AR286" i="24"/>
  <c r="AQ286" i="24"/>
  <c r="AP286" i="24"/>
  <c r="AO286" i="24"/>
  <c r="AJ285" i="24"/>
  <c r="AI285" i="24"/>
  <c r="AH285" i="24"/>
  <c r="AA285" i="24"/>
  <c r="AB285" i="24"/>
  <c r="AC285" i="24"/>
  <c r="AD285" i="24"/>
  <c r="AE285" i="24"/>
  <c r="AF285" i="24"/>
  <c r="AG285" i="24"/>
  <c r="X285" i="24"/>
  <c r="Y285" i="24"/>
  <c r="Z285" i="24"/>
  <c r="W285" i="24"/>
  <c r="KC299" i="24"/>
  <c r="JN299" i="24"/>
  <c r="JK298" i="24"/>
  <c r="IV298" i="24"/>
  <c r="IS297" i="24"/>
  <c r="ID297" i="24"/>
  <c r="IA296" i="24"/>
  <c r="HL296" i="24"/>
  <c r="HI295" i="24"/>
  <c r="GT295" i="24"/>
  <c r="GQ294" i="24"/>
  <c r="GB294" i="24"/>
  <c r="FY293" i="24"/>
  <c r="FJ293" i="24"/>
  <c r="FG292" i="24"/>
  <c r="ER292" i="24"/>
  <c r="EO291" i="24"/>
  <c r="DZ291" i="24"/>
  <c r="DW290" i="24"/>
  <c r="DH290" i="24"/>
  <c r="CM288" i="24"/>
  <c r="BX288" i="24"/>
  <c r="BU287" i="24"/>
  <c r="BF287" i="24"/>
  <c r="BC286" i="24"/>
  <c r="AN286" i="24"/>
  <c r="AK285" i="24"/>
  <c r="V285" i="24"/>
  <c r="BY245" i="24" l="1"/>
  <c r="BX245" i="24"/>
  <c r="P234" i="24"/>
  <c r="O234" i="24"/>
  <c r="N234" i="24"/>
  <c r="M234" i="24"/>
  <c r="L234" i="24"/>
  <c r="K234" i="24"/>
  <c r="J234" i="24"/>
  <c r="I234" i="24"/>
  <c r="H234" i="24"/>
  <c r="G234" i="24"/>
  <c r="F234" i="24"/>
  <c r="E234" i="24"/>
  <c r="D234" i="24"/>
  <c r="C234" i="24"/>
  <c r="P233" i="24"/>
  <c r="O233" i="24"/>
  <c r="N233" i="24"/>
  <c r="M233" i="24"/>
  <c r="L233" i="24"/>
  <c r="K233" i="24"/>
  <c r="J233" i="24"/>
  <c r="I233" i="24"/>
  <c r="H233" i="24"/>
  <c r="G233" i="24"/>
  <c r="F233" i="24"/>
  <c r="E233" i="24"/>
  <c r="D233" i="24"/>
  <c r="C233" i="24"/>
  <c r="P232" i="24"/>
  <c r="O232" i="24"/>
  <c r="N232" i="24"/>
  <c r="M232" i="24"/>
  <c r="L232" i="24"/>
  <c r="K232" i="24"/>
  <c r="J232" i="24"/>
  <c r="I232" i="24"/>
  <c r="H232" i="24"/>
  <c r="G232" i="24"/>
  <c r="F232" i="24"/>
  <c r="E232" i="24"/>
  <c r="D232" i="24"/>
  <c r="C232" i="24"/>
  <c r="P231" i="24"/>
  <c r="O231" i="24"/>
  <c r="N231" i="24"/>
  <c r="M231" i="24"/>
  <c r="L231" i="24"/>
  <c r="K231" i="24"/>
  <c r="J231" i="24"/>
  <c r="I231" i="24"/>
  <c r="H231" i="24"/>
  <c r="G231" i="24"/>
  <c r="F231" i="24"/>
  <c r="E231" i="24"/>
  <c r="D231" i="24"/>
  <c r="C231" i="24"/>
  <c r="P230" i="24"/>
  <c r="O230" i="24"/>
  <c r="N230" i="24"/>
  <c r="M230" i="24"/>
  <c r="L230" i="24"/>
  <c r="K230" i="24"/>
  <c r="J230" i="24"/>
  <c r="I230" i="24"/>
  <c r="H230" i="24"/>
  <c r="G230" i="24"/>
  <c r="F230" i="24"/>
  <c r="E230" i="24"/>
  <c r="D230" i="24"/>
  <c r="C230" i="24"/>
  <c r="P229" i="24"/>
  <c r="O229" i="24"/>
  <c r="N229" i="24"/>
  <c r="M229" i="24"/>
  <c r="L229" i="24"/>
  <c r="K229" i="24"/>
  <c r="J229" i="24"/>
  <c r="I229" i="24"/>
  <c r="H229" i="24"/>
  <c r="G229" i="24"/>
  <c r="F229" i="24"/>
  <c r="E229" i="24"/>
  <c r="D229" i="24"/>
  <c r="C229" i="24"/>
  <c r="P228" i="24"/>
  <c r="O228" i="24"/>
  <c r="N228" i="24"/>
  <c r="M228" i="24"/>
  <c r="L228" i="24"/>
  <c r="K228" i="24"/>
  <c r="J228" i="24"/>
  <c r="I228" i="24"/>
  <c r="H228" i="24"/>
  <c r="G228" i="24"/>
  <c r="F228" i="24"/>
  <c r="E228" i="24"/>
  <c r="D228" i="24"/>
  <c r="C228" i="24"/>
  <c r="P227" i="24"/>
  <c r="O227" i="24"/>
  <c r="N227" i="24"/>
  <c r="M227" i="24"/>
  <c r="L227" i="24"/>
  <c r="K227" i="24"/>
  <c r="J227" i="24"/>
  <c r="I227" i="24"/>
  <c r="H227" i="24"/>
  <c r="G227" i="24"/>
  <c r="F227" i="24"/>
  <c r="E227" i="24"/>
  <c r="D227" i="24"/>
  <c r="C227" i="24"/>
  <c r="P226" i="24"/>
  <c r="O226" i="24"/>
  <c r="N226" i="24"/>
  <c r="M226" i="24"/>
  <c r="L226" i="24"/>
  <c r="K226" i="24"/>
  <c r="J226" i="24"/>
  <c r="I226" i="24"/>
  <c r="H226" i="24"/>
  <c r="G226" i="24"/>
  <c r="F226" i="24"/>
  <c r="E226" i="24"/>
  <c r="D226" i="24"/>
  <c r="C226" i="24"/>
  <c r="P225" i="24"/>
  <c r="O225" i="24"/>
  <c r="N225" i="24"/>
  <c r="M225" i="24"/>
  <c r="L225" i="24"/>
  <c r="K225" i="24"/>
  <c r="J225" i="24"/>
  <c r="I225" i="24"/>
  <c r="H225" i="24"/>
  <c r="G225" i="24"/>
  <c r="F225" i="24"/>
  <c r="E225" i="24"/>
  <c r="D225" i="24"/>
  <c r="C225" i="24"/>
  <c r="P224" i="24"/>
  <c r="O224" i="24"/>
  <c r="N224" i="24"/>
  <c r="M224" i="24"/>
  <c r="L224" i="24"/>
  <c r="K224" i="24"/>
  <c r="J224" i="24"/>
  <c r="I224" i="24"/>
  <c r="H224" i="24"/>
  <c r="G224" i="24"/>
  <c r="F224" i="24"/>
  <c r="E224" i="24"/>
  <c r="D224" i="24"/>
  <c r="C224" i="24"/>
  <c r="P223" i="24"/>
  <c r="O223" i="24"/>
  <c r="N223" i="24"/>
  <c r="M223" i="24"/>
  <c r="L223" i="24"/>
  <c r="K223" i="24"/>
  <c r="J223" i="24"/>
  <c r="I223" i="24"/>
  <c r="H223" i="24"/>
  <c r="G223" i="24"/>
  <c r="F223" i="24"/>
  <c r="E223" i="24"/>
  <c r="D223" i="24"/>
  <c r="C223" i="24"/>
  <c r="P222" i="24"/>
  <c r="O222" i="24"/>
  <c r="N222" i="24"/>
  <c r="M222" i="24"/>
  <c r="L222" i="24"/>
  <c r="K222" i="24"/>
  <c r="J222" i="24"/>
  <c r="I222" i="24"/>
  <c r="H222" i="24"/>
  <c r="G222" i="24"/>
  <c r="F222" i="24"/>
  <c r="E222" i="24"/>
  <c r="D222" i="24"/>
  <c r="C222" i="24"/>
  <c r="P221" i="24"/>
  <c r="O221" i="24"/>
  <c r="N221" i="24"/>
  <c r="M221" i="24"/>
  <c r="L221" i="24"/>
  <c r="K221" i="24"/>
  <c r="J221" i="24"/>
  <c r="I221" i="24"/>
  <c r="H221" i="24"/>
  <c r="G221" i="24"/>
  <c r="F221" i="24"/>
  <c r="E221" i="24"/>
  <c r="D221" i="24"/>
  <c r="C221" i="24"/>
  <c r="P220" i="24"/>
  <c r="O220" i="24"/>
  <c r="N220" i="24"/>
  <c r="M220" i="24"/>
  <c r="L220" i="24"/>
  <c r="K220" i="24"/>
  <c r="V113" i="24" s="1" a="1"/>
  <c r="AH113" i="24" s="1"/>
  <c r="AH147" i="24" s="1"/>
  <c r="J220" i="24"/>
  <c r="I220" i="24"/>
  <c r="H220" i="24"/>
  <c r="G220" i="24"/>
  <c r="F220" i="24"/>
  <c r="E220" i="24"/>
  <c r="D220" i="24"/>
  <c r="C220" i="24"/>
  <c r="P219" i="24"/>
  <c r="O219" i="24"/>
  <c r="N219" i="24"/>
  <c r="M219" i="24"/>
  <c r="L219" i="24"/>
  <c r="K219" i="24"/>
  <c r="J219" i="24"/>
  <c r="I219" i="24"/>
  <c r="V111" i="24" s="1" a="1"/>
  <c r="AK111" i="24" s="1"/>
  <c r="AK145" i="24" s="1"/>
  <c r="H219" i="24"/>
  <c r="G219" i="24"/>
  <c r="F219" i="24"/>
  <c r="E219" i="24"/>
  <c r="D219" i="24"/>
  <c r="C219" i="24"/>
  <c r="BK212" i="24"/>
  <c r="BJ212" i="24"/>
  <c r="BI212" i="24"/>
  <c r="BH212" i="24"/>
  <c r="BG212" i="24"/>
  <c r="BF212" i="24"/>
  <c r="BE212" i="24"/>
  <c r="BD212" i="24"/>
  <c r="BC212" i="24"/>
  <c r="BB212" i="24"/>
  <c r="BA212" i="24"/>
  <c r="AZ212" i="24"/>
  <c r="AY212" i="24"/>
  <c r="AX212" i="24"/>
  <c r="BK211" i="24"/>
  <c r="BJ211" i="24"/>
  <c r="BI211" i="24"/>
  <c r="BH211" i="24"/>
  <c r="BG211" i="24"/>
  <c r="BF211" i="24"/>
  <c r="BE211" i="24"/>
  <c r="BD211" i="24"/>
  <c r="BC211" i="24"/>
  <c r="BB211" i="24"/>
  <c r="BA211" i="24"/>
  <c r="AZ211" i="24"/>
  <c r="AY211" i="24"/>
  <c r="AX211" i="24"/>
  <c r="CA210" i="24"/>
  <c r="BZ210" i="24"/>
  <c r="BY210" i="24"/>
  <c r="BX210" i="24"/>
  <c r="BW210" i="24"/>
  <c r="BV210" i="24"/>
  <c r="BU210" i="24"/>
  <c r="BT210" i="24"/>
  <c r="BS210" i="24"/>
  <c r="BR210" i="24"/>
  <c r="BQ210" i="24"/>
  <c r="BP210" i="24"/>
  <c r="BO210" i="24"/>
  <c r="BN210" i="24"/>
  <c r="BK210" i="24"/>
  <c r="BJ210" i="24"/>
  <c r="BI210" i="24"/>
  <c r="BH210" i="24"/>
  <c r="BG210" i="24"/>
  <c r="BF210" i="24"/>
  <c r="BE210" i="24"/>
  <c r="BD210" i="24"/>
  <c r="BC210" i="24"/>
  <c r="BB210" i="24"/>
  <c r="BA210" i="24"/>
  <c r="AZ210" i="24"/>
  <c r="AY210" i="24"/>
  <c r="AX210" i="24"/>
  <c r="CA209" i="24"/>
  <c r="BZ209" i="24"/>
  <c r="BY209" i="24"/>
  <c r="BX209" i="24"/>
  <c r="BW209" i="24"/>
  <c r="BV209" i="24"/>
  <c r="BU209" i="24"/>
  <c r="BT209" i="24"/>
  <c r="BS209" i="24"/>
  <c r="BR209" i="24"/>
  <c r="BQ209" i="24"/>
  <c r="BP209" i="24"/>
  <c r="BO209" i="24"/>
  <c r="BN209" i="24"/>
  <c r="BK209" i="24"/>
  <c r="BJ209" i="24"/>
  <c r="BI209" i="24"/>
  <c r="BH209" i="24"/>
  <c r="BG209" i="24"/>
  <c r="BF209" i="24"/>
  <c r="BE209" i="24"/>
  <c r="BD209" i="24"/>
  <c r="BC209" i="24"/>
  <c r="BB209" i="24"/>
  <c r="BA209" i="24"/>
  <c r="AZ209" i="24"/>
  <c r="AY209" i="24"/>
  <c r="AX209" i="24"/>
  <c r="CA208" i="24"/>
  <c r="BZ208" i="24"/>
  <c r="BY208" i="24"/>
  <c r="BX208" i="24"/>
  <c r="BW208" i="24"/>
  <c r="BV208" i="24"/>
  <c r="BU208" i="24"/>
  <c r="BT208" i="24"/>
  <c r="BS208" i="24"/>
  <c r="BR208" i="24"/>
  <c r="BQ208" i="24"/>
  <c r="BP208" i="24"/>
  <c r="BO208" i="24"/>
  <c r="BN208" i="24"/>
  <c r="BK208" i="24"/>
  <c r="BJ208" i="24"/>
  <c r="BI208" i="24"/>
  <c r="BH208" i="24"/>
  <c r="BG208" i="24"/>
  <c r="BF208" i="24"/>
  <c r="BE208" i="24"/>
  <c r="BD208" i="24"/>
  <c r="BC208" i="24"/>
  <c r="BB208" i="24"/>
  <c r="BA208" i="24"/>
  <c r="AZ208" i="24"/>
  <c r="AY208" i="24"/>
  <c r="AX208" i="24"/>
  <c r="CA207" i="24"/>
  <c r="BZ207" i="24"/>
  <c r="BY207" i="24"/>
  <c r="BX207" i="24"/>
  <c r="BW207" i="24"/>
  <c r="BV207" i="24"/>
  <c r="BU207" i="24"/>
  <c r="BT207" i="24"/>
  <c r="BS207" i="24"/>
  <c r="BR207" i="24"/>
  <c r="BQ207" i="24"/>
  <c r="BP207" i="24"/>
  <c r="BO207" i="24"/>
  <c r="BN207" i="24"/>
  <c r="BK207" i="24"/>
  <c r="BJ207" i="24"/>
  <c r="BI207" i="24"/>
  <c r="BH207" i="24"/>
  <c r="BG207" i="24"/>
  <c r="BF207" i="24"/>
  <c r="BE207" i="24"/>
  <c r="BD207" i="24"/>
  <c r="BC207" i="24"/>
  <c r="BB207" i="24"/>
  <c r="BA207" i="24"/>
  <c r="AZ207" i="24"/>
  <c r="AY207" i="24"/>
  <c r="AX207" i="24"/>
  <c r="CA206" i="24"/>
  <c r="BZ206" i="24"/>
  <c r="BY206" i="24"/>
  <c r="BX206" i="24"/>
  <c r="BW206" i="24"/>
  <c r="BV206" i="24"/>
  <c r="BU206" i="24"/>
  <c r="BT206" i="24"/>
  <c r="BS206" i="24"/>
  <c r="BR206" i="24"/>
  <c r="BQ206" i="24"/>
  <c r="BP206" i="24"/>
  <c r="BO206" i="24"/>
  <c r="BN206" i="24"/>
  <c r="BK206" i="24"/>
  <c r="BJ206" i="24"/>
  <c r="BI206" i="24"/>
  <c r="BH206" i="24"/>
  <c r="BG206" i="24"/>
  <c r="BF206" i="24"/>
  <c r="BE206" i="24"/>
  <c r="BD206" i="24"/>
  <c r="BC206" i="24"/>
  <c r="BB206" i="24"/>
  <c r="BA206" i="24"/>
  <c r="AZ206" i="24"/>
  <c r="AY206" i="24"/>
  <c r="AX206" i="24"/>
  <c r="CA205" i="24"/>
  <c r="BZ205" i="24"/>
  <c r="BY205" i="24"/>
  <c r="BX205" i="24"/>
  <c r="BW205" i="24"/>
  <c r="BV205" i="24"/>
  <c r="BU205" i="24"/>
  <c r="BT205" i="24"/>
  <c r="BS205" i="24"/>
  <c r="BR205" i="24"/>
  <c r="BQ205" i="24"/>
  <c r="BP205" i="24"/>
  <c r="BO205" i="24"/>
  <c r="BN205" i="24"/>
  <c r="BK205" i="24"/>
  <c r="BJ205" i="24"/>
  <c r="BI205" i="24"/>
  <c r="BH205" i="24"/>
  <c r="BG205" i="24"/>
  <c r="BF205" i="24"/>
  <c r="BE205" i="24"/>
  <c r="BD205" i="24"/>
  <c r="BC205" i="24"/>
  <c r="BB205" i="24"/>
  <c r="BA205" i="24"/>
  <c r="AZ205" i="24"/>
  <c r="AY205" i="24"/>
  <c r="AX205" i="24"/>
  <c r="CA204" i="24"/>
  <c r="BZ204" i="24"/>
  <c r="BY204" i="24"/>
  <c r="BX204" i="24"/>
  <c r="BW204" i="24"/>
  <c r="BV204" i="24"/>
  <c r="BU204" i="24"/>
  <c r="BT204" i="24"/>
  <c r="BS204" i="24"/>
  <c r="BR204" i="24"/>
  <c r="BQ204" i="24"/>
  <c r="BP204" i="24"/>
  <c r="BO204" i="24"/>
  <c r="BN204" i="24"/>
  <c r="BK204" i="24"/>
  <c r="BJ204" i="24"/>
  <c r="BI204" i="24"/>
  <c r="BH204" i="24"/>
  <c r="BG204" i="24"/>
  <c r="BF204" i="24"/>
  <c r="BE204" i="24"/>
  <c r="BD204" i="24"/>
  <c r="BC204" i="24"/>
  <c r="BB204" i="24"/>
  <c r="BA204" i="24"/>
  <c r="AZ204" i="24"/>
  <c r="AY204" i="24"/>
  <c r="AX204" i="24"/>
  <c r="CA203" i="24"/>
  <c r="BZ203" i="24"/>
  <c r="BY203" i="24"/>
  <c r="BX203" i="24"/>
  <c r="BW203" i="24"/>
  <c r="BV203" i="24"/>
  <c r="BU203" i="24"/>
  <c r="BT203" i="24"/>
  <c r="BS203" i="24"/>
  <c r="BR203" i="24"/>
  <c r="BQ203" i="24"/>
  <c r="BP203" i="24"/>
  <c r="BO203" i="24"/>
  <c r="BN203" i="24"/>
  <c r="BK203" i="24"/>
  <c r="BJ203" i="24"/>
  <c r="BI203" i="24"/>
  <c r="BH203" i="24"/>
  <c r="BG203" i="24"/>
  <c r="BF203" i="24"/>
  <c r="BE203" i="24"/>
  <c r="BD203" i="24"/>
  <c r="BC203" i="24"/>
  <c r="BB203" i="24"/>
  <c r="BA203" i="24"/>
  <c r="AZ203" i="24"/>
  <c r="AY203" i="24"/>
  <c r="AX203" i="24"/>
  <c r="CA202" i="24"/>
  <c r="BZ202" i="24"/>
  <c r="BY202" i="24"/>
  <c r="BX202" i="24"/>
  <c r="BW202" i="24"/>
  <c r="BV202" i="24"/>
  <c r="BU202" i="24"/>
  <c r="BT202" i="24"/>
  <c r="BS202" i="24"/>
  <c r="BR202" i="24"/>
  <c r="BQ202" i="24"/>
  <c r="BP202" i="24"/>
  <c r="BO202" i="24"/>
  <c r="BN202" i="24"/>
  <c r="BK202" i="24"/>
  <c r="BJ202" i="24"/>
  <c r="BI202" i="24"/>
  <c r="BH202" i="24"/>
  <c r="BG202" i="24"/>
  <c r="BF202" i="24"/>
  <c r="BE202" i="24"/>
  <c r="BD202" i="24"/>
  <c r="BC202" i="24"/>
  <c r="BB202" i="24"/>
  <c r="BA202" i="24"/>
  <c r="AZ202" i="24"/>
  <c r="AY202" i="24"/>
  <c r="AX202" i="24"/>
  <c r="CA201" i="24"/>
  <c r="BZ201" i="24"/>
  <c r="BY201" i="24"/>
  <c r="BX201" i="24"/>
  <c r="BW201" i="24"/>
  <c r="BV201" i="24"/>
  <c r="BU201" i="24"/>
  <c r="BT201" i="24"/>
  <c r="BS201" i="24"/>
  <c r="BR201" i="24"/>
  <c r="BQ201" i="24"/>
  <c r="BP201" i="24"/>
  <c r="BO201" i="24"/>
  <c r="BN201" i="24"/>
  <c r="BK201" i="24"/>
  <c r="BJ201" i="24"/>
  <c r="BI201" i="24"/>
  <c r="BH201" i="24"/>
  <c r="BG201" i="24"/>
  <c r="BF201" i="24"/>
  <c r="BE201" i="24"/>
  <c r="BD201" i="24"/>
  <c r="BC201" i="24"/>
  <c r="BB201" i="24"/>
  <c r="BA201" i="24"/>
  <c r="AZ201" i="24"/>
  <c r="AY201" i="24"/>
  <c r="AX201" i="24"/>
  <c r="CA200" i="24"/>
  <c r="BZ200" i="24"/>
  <c r="BY200" i="24"/>
  <c r="BX200" i="24"/>
  <c r="BW200" i="24"/>
  <c r="BV200" i="24"/>
  <c r="BU200" i="24"/>
  <c r="BT200" i="24"/>
  <c r="BS200" i="24"/>
  <c r="BR200" i="24"/>
  <c r="BQ200" i="24"/>
  <c r="BP200" i="24"/>
  <c r="BO200" i="24"/>
  <c r="BN200" i="24"/>
  <c r="BK200" i="24"/>
  <c r="BJ200" i="24"/>
  <c r="BI200" i="24"/>
  <c r="BH200" i="24"/>
  <c r="BG200" i="24"/>
  <c r="BF200" i="24"/>
  <c r="BE200" i="24"/>
  <c r="BD200" i="24"/>
  <c r="BC200" i="24"/>
  <c r="BB200" i="24"/>
  <c r="BA200" i="24"/>
  <c r="AZ200" i="24"/>
  <c r="AY200" i="24"/>
  <c r="AX200" i="24"/>
  <c r="CA199" i="24"/>
  <c r="BZ199" i="24"/>
  <c r="BY199" i="24"/>
  <c r="BX199" i="24"/>
  <c r="BW199" i="24"/>
  <c r="BV199" i="24"/>
  <c r="BU199" i="24"/>
  <c r="BT199" i="24"/>
  <c r="BS199" i="24"/>
  <c r="BR199" i="24"/>
  <c r="BQ199" i="24"/>
  <c r="BP199" i="24"/>
  <c r="BO199" i="24"/>
  <c r="BN199" i="24"/>
  <c r="BK199" i="24"/>
  <c r="BJ199" i="24"/>
  <c r="BI199" i="24"/>
  <c r="BH199" i="24"/>
  <c r="BG199" i="24"/>
  <c r="BF199" i="24"/>
  <c r="BE199" i="24"/>
  <c r="BD199" i="24"/>
  <c r="BC199" i="24"/>
  <c r="BB199" i="24"/>
  <c r="BA199" i="24"/>
  <c r="AZ199" i="24"/>
  <c r="AY199" i="24"/>
  <c r="AX199" i="24"/>
  <c r="CA198" i="24"/>
  <c r="BZ198" i="24"/>
  <c r="BY198" i="24"/>
  <c r="BX198" i="24"/>
  <c r="BW198" i="24"/>
  <c r="BV198" i="24"/>
  <c r="BU198" i="24"/>
  <c r="BT198" i="24"/>
  <c r="BS198" i="24"/>
  <c r="BR198" i="24"/>
  <c r="BQ198" i="24"/>
  <c r="BP198" i="24"/>
  <c r="BO198" i="24"/>
  <c r="BN198" i="24"/>
  <c r="BK198" i="24"/>
  <c r="BJ198" i="24"/>
  <c r="BI198" i="24"/>
  <c r="BH198" i="24"/>
  <c r="BG198" i="24"/>
  <c r="BF198" i="24"/>
  <c r="BE198" i="24"/>
  <c r="BD198" i="24"/>
  <c r="BC198" i="24"/>
  <c r="BB198" i="24"/>
  <c r="BA198" i="24"/>
  <c r="AZ198" i="24"/>
  <c r="AY198" i="24"/>
  <c r="AX198" i="24"/>
  <c r="CA197" i="24"/>
  <c r="BZ197" i="24"/>
  <c r="BY197" i="24"/>
  <c r="BX197" i="24"/>
  <c r="BW197" i="24"/>
  <c r="BV197" i="24"/>
  <c r="BU197" i="24"/>
  <c r="BT197" i="24"/>
  <c r="BS197" i="24"/>
  <c r="BR197" i="24"/>
  <c r="BQ197" i="24"/>
  <c r="BP197" i="24"/>
  <c r="BO197" i="24"/>
  <c r="BN197" i="24"/>
  <c r="CA196" i="24"/>
  <c r="BZ196" i="24"/>
  <c r="BY196" i="24"/>
  <c r="BX196" i="24"/>
  <c r="BW196" i="24"/>
  <c r="BV196" i="24"/>
  <c r="BU196" i="24"/>
  <c r="BT196" i="24"/>
  <c r="BS196" i="24"/>
  <c r="BR196" i="24"/>
  <c r="BQ196" i="24"/>
  <c r="BP196" i="24"/>
  <c r="BO196" i="24"/>
  <c r="BN196" i="24"/>
  <c r="C142" i="24" a="1"/>
  <c r="N142" i="24" s="1"/>
  <c r="C141" i="24" a="1"/>
  <c r="I141" i="24" s="1"/>
  <c r="AI137" i="24"/>
  <c r="AI169" i="24" s="1"/>
  <c r="AH137" i="24"/>
  <c r="AH169" i="24" s="1"/>
  <c r="AG137" i="24"/>
  <c r="AG169" i="24" s="1"/>
  <c r="AF137" i="24"/>
  <c r="AF169" i="24" s="1"/>
  <c r="AE137" i="24"/>
  <c r="AE169" i="24" s="1"/>
  <c r="AD137" i="24"/>
  <c r="AD169" i="24" s="1"/>
  <c r="AC137" i="24"/>
  <c r="AC169" i="24" s="1"/>
  <c r="AB137" i="24"/>
  <c r="AB169" i="24" s="1"/>
  <c r="AA137" i="24"/>
  <c r="AA169" i="24" s="1"/>
  <c r="Z137" i="24"/>
  <c r="Z169" i="24" s="1"/>
  <c r="Y137" i="24"/>
  <c r="Y169" i="24" s="1"/>
  <c r="X137" i="24"/>
  <c r="X169" i="24" s="1"/>
  <c r="W137" i="24"/>
  <c r="W169" i="24" s="1"/>
  <c r="V137" i="24"/>
  <c r="V169" i="24" s="1"/>
  <c r="V203" i="24" s="1"/>
  <c r="AI136" i="24"/>
  <c r="AI168" i="24" s="1"/>
  <c r="AH136" i="24"/>
  <c r="AH168" i="24" s="1"/>
  <c r="AG136" i="24"/>
  <c r="AG168" i="24" s="1"/>
  <c r="AF136" i="24"/>
  <c r="AF168" i="24" s="1"/>
  <c r="AF202" i="24" s="1"/>
  <c r="AE136" i="24"/>
  <c r="AE168" i="24" s="1"/>
  <c r="AD136" i="24"/>
  <c r="AD168" i="24" s="1"/>
  <c r="AC136" i="24"/>
  <c r="AC168" i="24" s="1"/>
  <c r="AB136" i="24"/>
  <c r="AB168" i="24" s="1"/>
  <c r="AB202" i="24" s="1"/>
  <c r="AA136" i="24"/>
  <c r="AA168" i="24" s="1"/>
  <c r="Z136" i="24"/>
  <c r="Z168" i="24" s="1"/>
  <c r="Y136" i="24"/>
  <c r="Y168" i="24" s="1"/>
  <c r="X136" i="24"/>
  <c r="X168" i="24" s="1"/>
  <c r="X202" i="24" s="1"/>
  <c r="W136" i="24"/>
  <c r="W168" i="24" s="1"/>
  <c r="V136" i="24"/>
  <c r="V168" i="24" s="1"/>
  <c r="AI135" i="24"/>
  <c r="AI167" i="24" s="1"/>
  <c r="AH135" i="24"/>
  <c r="AH167" i="24" s="1"/>
  <c r="AH201" i="24" s="1"/>
  <c r="AG135" i="24"/>
  <c r="AG167" i="24" s="1"/>
  <c r="AF135" i="24"/>
  <c r="AF167" i="24" s="1"/>
  <c r="AE135" i="24"/>
  <c r="AE167" i="24" s="1"/>
  <c r="AD135" i="24"/>
  <c r="AD167" i="24" s="1"/>
  <c r="AD201" i="24" s="1"/>
  <c r="AC135" i="24"/>
  <c r="AC167" i="24" s="1"/>
  <c r="AB135" i="24"/>
  <c r="AB167" i="24" s="1"/>
  <c r="AA135" i="24"/>
  <c r="AA167" i="24" s="1"/>
  <c r="Z135" i="24"/>
  <c r="Z167" i="24" s="1"/>
  <c r="Z201" i="24" s="1"/>
  <c r="Y135" i="24"/>
  <c r="Y167" i="24" s="1"/>
  <c r="X135" i="24"/>
  <c r="X167" i="24" s="1"/>
  <c r="W135" i="24"/>
  <c r="W167" i="24" s="1"/>
  <c r="V135" i="24"/>
  <c r="V167" i="24" s="1"/>
  <c r="V201" i="24" s="1"/>
  <c r="AI134" i="24"/>
  <c r="AI166" i="24" s="1"/>
  <c r="AH134" i="24"/>
  <c r="AH166" i="24" s="1"/>
  <c r="AG134" i="24"/>
  <c r="AG166" i="24" s="1"/>
  <c r="AF134" i="24"/>
  <c r="AF166" i="24" s="1"/>
  <c r="AF200" i="24" s="1"/>
  <c r="AE134" i="24"/>
  <c r="AE166" i="24" s="1"/>
  <c r="AD134" i="24"/>
  <c r="AD166" i="24" s="1"/>
  <c r="AC134" i="24"/>
  <c r="AC166" i="24" s="1"/>
  <c r="AB134" i="24"/>
  <c r="AB166" i="24" s="1"/>
  <c r="AB200" i="24" s="1"/>
  <c r="AA134" i="24"/>
  <c r="AA166" i="24" s="1"/>
  <c r="Z134" i="24"/>
  <c r="Z166" i="24" s="1"/>
  <c r="Y134" i="24"/>
  <c r="Y166" i="24" s="1"/>
  <c r="X134" i="24"/>
  <c r="X166" i="24" s="1"/>
  <c r="X200" i="24" s="1"/>
  <c r="W134" i="24"/>
  <c r="W166" i="24" s="1"/>
  <c r="V134" i="24"/>
  <c r="V166" i="24" s="1"/>
  <c r="AI133" i="24"/>
  <c r="AI165" i="24" s="1"/>
  <c r="AH133" i="24"/>
  <c r="AH165" i="24" s="1"/>
  <c r="AH199" i="24" s="1"/>
  <c r="AG133" i="24"/>
  <c r="AG165" i="24" s="1"/>
  <c r="AF133" i="24"/>
  <c r="AF165" i="24" s="1"/>
  <c r="AE133" i="24"/>
  <c r="AE165" i="24" s="1"/>
  <c r="AD133" i="24"/>
  <c r="AD165" i="24" s="1"/>
  <c r="AD199" i="24" s="1"/>
  <c r="AC133" i="24"/>
  <c r="AC165" i="24" s="1"/>
  <c r="AB133" i="24"/>
  <c r="AB165" i="24" s="1"/>
  <c r="AA133" i="24"/>
  <c r="AA165" i="24" s="1"/>
  <c r="Z133" i="24"/>
  <c r="Z165" i="24" s="1"/>
  <c r="Z199" i="24" s="1"/>
  <c r="Y133" i="24"/>
  <c r="Y165" i="24" s="1"/>
  <c r="X133" i="24"/>
  <c r="X165" i="24" s="1"/>
  <c r="W133" i="24"/>
  <c r="W165" i="24" s="1"/>
  <c r="V133" i="24"/>
  <c r="V165" i="24" s="1"/>
  <c r="V199" i="24" s="1"/>
  <c r="AI132" i="24"/>
  <c r="AI164" i="24" s="1"/>
  <c r="AH132" i="24"/>
  <c r="AH164" i="24" s="1"/>
  <c r="AG132" i="24"/>
  <c r="AG164" i="24" s="1"/>
  <c r="AF132" i="24"/>
  <c r="AF164" i="24" s="1"/>
  <c r="AF198" i="24" s="1"/>
  <c r="AE132" i="24"/>
  <c r="AE164" i="24" s="1"/>
  <c r="AD132" i="24"/>
  <c r="AD164" i="24" s="1"/>
  <c r="AC132" i="24"/>
  <c r="AC164" i="24" s="1"/>
  <c r="AB132" i="24"/>
  <c r="AB164" i="24" s="1"/>
  <c r="AB198" i="24" s="1"/>
  <c r="AA132" i="24"/>
  <c r="AA164" i="24" s="1"/>
  <c r="Z132" i="24"/>
  <c r="Z164" i="24" s="1"/>
  <c r="Y132" i="24"/>
  <c r="Y164" i="24" s="1"/>
  <c r="X132" i="24"/>
  <c r="X164" i="24" s="1"/>
  <c r="X198" i="24" s="1"/>
  <c r="W132" i="24"/>
  <c r="W164" i="24" s="1"/>
  <c r="V132" i="24"/>
  <c r="V164" i="24" s="1"/>
  <c r="AI131" i="24"/>
  <c r="AI163" i="24" s="1"/>
  <c r="AH131" i="24"/>
  <c r="AH163" i="24" s="1"/>
  <c r="AH197" i="24" s="1"/>
  <c r="AG131" i="24"/>
  <c r="AG163" i="24" s="1"/>
  <c r="AF131" i="24"/>
  <c r="AF163" i="24" s="1"/>
  <c r="AE131" i="24"/>
  <c r="AE163" i="24" s="1"/>
  <c r="AD131" i="24"/>
  <c r="AD163" i="24" s="1"/>
  <c r="AD197" i="24" s="1"/>
  <c r="AC131" i="24"/>
  <c r="AC163" i="24" s="1"/>
  <c r="AB131" i="24"/>
  <c r="AB163" i="24" s="1"/>
  <c r="AA131" i="24"/>
  <c r="AA163" i="24" s="1"/>
  <c r="Z131" i="24"/>
  <c r="Z163" i="24" s="1"/>
  <c r="Z197" i="24" s="1"/>
  <c r="Y131" i="24"/>
  <c r="Y163" i="24" s="1"/>
  <c r="X131" i="24"/>
  <c r="X163" i="24" s="1"/>
  <c r="W131" i="24"/>
  <c r="W163" i="24" s="1"/>
  <c r="V131" i="24"/>
  <c r="V163" i="24" s="1"/>
  <c r="V197" i="24" s="1"/>
  <c r="AI130" i="24"/>
  <c r="AI162" i="24" s="1"/>
  <c r="AH130" i="24"/>
  <c r="AH162" i="24" s="1"/>
  <c r="AG130" i="24"/>
  <c r="AG162" i="24" s="1"/>
  <c r="AF130" i="24"/>
  <c r="AF162" i="24" s="1"/>
  <c r="AF196" i="24" s="1"/>
  <c r="AE130" i="24"/>
  <c r="AE162" i="24" s="1"/>
  <c r="AD130" i="24"/>
  <c r="AD162" i="24" s="1"/>
  <c r="AC130" i="24"/>
  <c r="AC162" i="24" s="1"/>
  <c r="AB130" i="24"/>
  <c r="AB162" i="24" s="1"/>
  <c r="AB196" i="24" s="1"/>
  <c r="AA130" i="24"/>
  <c r="AA162" i="24" s="1"/>
  <c r="Z130" i="24"/>
  <c r="Z162" i="24" s="1"/>
  <c r="Y130" i="24"/>
  <c r="Y162" i="24" s="1"/>
  <c r="X130" i="24"/>
  <c r="X162" i="24" s="1"/>
  <c r="X196" i="24" s="1"/>
  <c r="W130" i="24"/>
  <c r="W162" i="24" s="1"/>
  <c r="V130" i="24"/>
  <c r="V162" i="24" s="1"/>
  <c r="AI129" i="24"/>
  <c r="AI161" i="24" s="1"/>
  <c r="AH129" i="24"/>
  <c r="AH161" i="24" s="1"/>
  <c r="AH195" i="24" s="1"/>
  <c r="AG129" i="24"/>
  <c r="AG161" i="24" s="1"/>
  <c r="AF129" i="24"/>
  <c r="AF161" i="24" s="1"/>
  <c r="AE129" i="24"/>
  <c r="AE161" i="24" s="1"/>
  <c r="AD129" i="24"/>
  <c r="AD161" i="24" s="1"/>
  <c r="AD195" i="24" s="1"/>
  <c r="AC129" i="24"/>
  <c r="AC161" i="24" s="1"/>
  <c r="AB129" i="24"/>
  <c r="AB161" i="24" s="1"/>
  <c r="AA129" i="24"/>
  <c r="AA161" i="24" s="1"/>
  <c r="Z129" i="24"/>
  <c r="Z161" i="24" s="1"/>
  <c r="Z195" i="24" s="1"/>
  <c r="Y129" i="24"/>
  <c r="Y161" i="24" s="1"/>
  <c r="X129" i="24"/>
  <c r="X161" i="24" s="1"/>
  <c r="W129" i="24"/>
  <c r="W161" i="24" s="1"/>
  <c r="V129" i="24"/>
  <c r="V161" i="24" s="1"/>
  <c r="V195" i="24" s="1"/>
  <c r="AI128" i="24"/>
  <c r="AI160" i="24" s="1"/>
  <c r="AH128" i="24"/>
  <c r="AH160" i="24" s="1"/>
  <c r="AG128" i="24"/>
  <c r="AG160" i="24" s="1"/>
  <c r="AF128" i="24"/>
  <c r="AF160" i="24" s="1"/>
  <c r="AF194" i="24" s="1"/>
  <c r="AE128" i="24"/>
  <c r="AE160" i="24" s="1"/>
  <c r="AD128" i="24"/>
  <c r="AD160" i="24" s="1"/>
  <c r="AC128" i="24"/>
  <c r="AC160" i="24" s="1"/>
  <c r="AB128" i="24"/>
  <c r="AB160" i="24" s="1"/>
  <c r="AB194" i="24" s="1"/>
  <c r="AA128" i="24"/>
  <c r="AA160" i="24" s="1"/>
  <c r="Z128" i="24"/>
  <c r="Z160" i="24" s="1"/>
  <c r="Y128" i="24"/>
  <c r="Y160" i="24" s="1"/>
  <c r="X128" i="24"/>
  <c r="X160" i="24" s="1"/>
  <c r="X194" i="24" s="1"/>
  <c r="W128" i="24"/>
  <c r="W160" i="24" s="1"/>
  <c r="V128" i="24"/>
  <c r="V160" i="24" s="1"/>
  <c r="AI127" i="24"/>
  <c r="AI159" i="24" s="1"/>
  <c r="AH127" i="24"/>
  <c r="AH159" i="24" s="1"/>
  <c r="AH193" i="24" s="1"/>
  <c r="AG127" i="24"/>
  <c r="AG159" i="24" s="1"/>
  <c r="AF127" i="24"/>
  <c r="AF159" i="24" s="1"/>
  <c r="AE127" i="24"/>
  <c r="AE159" i="24" s="1"/>
  <c r="AD127" i="24"/>
  <c r="AD159" i="24" s="1"/>
  <c r="AD193" i="24" s="1"/>
  <c r="AC127" i="24"/>
  <c r="AC159" i="24" s="1"/>
  <c r="AB127" i="24"/>
  <c r="AB159" i="24" s="1"/>
  <c r="AA127" i="24"/>
  <c r="AA159" i="24" s="1"/>
  <c r="Z127" i="24"/>
  <c r="Z159" i="24" s="1"/>
  <c r="Z193" i="24" s="1"/>
  <c r="Y127" i="24"/>
  <c r="Y159" i="24" s="1"/>
  <c r="X127" i="24"/>
  <c r="X159" i="24" s="1"/>
  <c r="W127" i="24"/>
  <c r="W159" i="24" s="1"/>
  <c r="V127" i="24"/>
  <c r="V159" i="24" s="1"/>
  <c r="V193" i="24" s="1"/>
  <c r="AI126" i="24"/>
  <c r="AI158" i="24" s="1"/>
  <c r="AH126" i="24"/>
  <c r="AH158" i="24" s="1"/>
  <c r="AG126" i="24"/>
  <c r="AG158" i="24" s="1"/>
  <c r="AF126" i="24"/>
  <c r="AF158" i="24" s="1"/>
  <c r="AF192" i="24" s="1"/>
  <c r="AE126" i="24"/>
  <c r="AE158" i="24" s="1"/>
  <c r="AD126" i="24"/>
  <c r="AD158" i="24" s="1"/>
  <c r="AC126" i="24"/>
  <c r="AC158" i="24" s="1"/>
  <c r="AB126" i="24"/>
  <c r="AB158" i="24" s="1"/>
  <c r="AB192" i="24" s="1"/>
  <c r="AA126" i="24"/>
  <c r="AA158" i="24" s="1"/>
  <c r="Z126" i="24"/>
  <c r="Z158" i="24" s="1"/>
  <c r="Y126" i="24"/>
  <c r="Y158" i="24" s="1"/>
  <c r="X126" i="24"/>
  <c r="X158" i="24" s="1"/>
  <c r="X192" i="24" s="1"/>
  <c r="W126" i="24"/>
  <c r="W158" i="24" s="1"/>
  <c r="V126" i="24"/>
  <c r="V158" i="24" s="1"/>
  <c r="AI125" i="24"/>
  <c r="AI157" i="24" s="1"/>
  <c r="AH125" i="24"/>
  <c r="AH157" i="24" s="1"/>
  <c r="AH191" i="24" s="1"/>
  <c r="AG125" i="24"/>
  <c r="AG157" i="24" s="1"/>
  <c r="AF125" i="24"/>
  <c r="AF157" i="24" s="1"/>
  <c r="AE125" i="24"/>
  <c r="AE157" i="24" s="1"/>
  <c r="AD125" i="24"/>
  <c r="AD157" i="24" s="1"/>
  <c r="AD191" i="24" s="1"/>
  <c r="AC125" i="24"/>
  <c r="AC157" i="24" s="1"/>
  <c r="AB125" i="24"/>
  <c r="AB157" i="24" s="1"/>
  <c r="AA125" i="24"/>
  <c r="AA157" i="24" s="1"/>
  <c r="Z125" i="24"/>
  <c r="Z157" i="24" s="1"/>
  <c r="Z191" i="24" s="1"/>
  <c r="Y125" i="24"/>
  <c r="Y157" i="24" s="1"/>
  <c r="X125" i="24"/>
  <c r="X157" i="24" s="1"/>
  <c r="W125" i="24"/>
  <c r="W157" i="24" s="1"/>
  <c r="V125" i="24"/>
  <c r="V157" i="24" s="1"/>
  <c r="V191" i="24" s="1"/>
  <c r="AI124" i="24"/>
  <c r="AI156" i="24" s="1"/>
  <c r="AH124" i="24"/>
  <c r="AH156" i="24" s="1"/>
  <c r="AG124" i="24"/>
  <c r="AG156" i="24" s="1"/>
  <c r="AF124" i="24"/>
  <c r="AF156" i="24" s="1"/>
  <c r="AF190" i="24" s="1"/>
  <c r="AE124" i="24"/>
  <c r="AE156" i="24" s="1"/>
  <c r="AD124" i="24"/>
  <c r="AD156" i="24" s="1"/>
  <c r="AC124" i="24"/>
  <c r="AC156" i="24" s="1"/>
  <c r="AB124" i="24"/>
  <c r="AB156" i="24" s="1"/>
  <c r="AB190" i="24" s="1"/>
  <c r="AA124" i="24"/>
  <c r="AA156" i="24" s="1"/>
  <c r="Z124" i="24"/>
  <c r="Z156" i="24" s="1"/>
  <c r="Y124" i="24"/>
  <c r="Y156" i="24" s="1"/>
  <c r="X124" i="24"/>
  <c r="X156" i="24" s="1"/>
  <c r="X190" i="24" s="1"/>
  <c r="W124" i="24"/>
  <c r="W156" i="24" s="1"/>
  <c r="V124" i="24"/>
  <c r="V156" i="24" s="1"/>
  <c r="AI123" i="24"/>
  <c r="AI155" i="24" s="1"/>
  <c r="AH123" i="24"/>
  <c r="AH155" i="24" s="1"/>
  <c r="AH189" i="24" s="1"/>
  <c r="AG123" i="24"/>
  <c r="AG155" i="24" s="1"/>
  <c r="AF123" i="24"/>
  <c r="AF155" i="24" s="1"/>
  <c r="AE123" i="24"/>
  <c r="AE155" i="24" s="1"/>
  <c r="AD123" i="24"/>
  <c r="AD155" i="24" s="1"/>
  <c r="AD189" i="24" s="1"/>
  <c r="AC123" i="24"/>
  <c r="AC155" i="24" s="1"/>
  <c r="AB123" i="24"/>
  <c r="AB155" i="24" s="1"/>
  <c r="AA123" i="24"/>
  <c r="AA155" i="24" s="1"/>
  <c r="Z123" i="24"/>
  <c r="Z155" i="24" s="1"/>
  <c r="Z189" i="24" s="1"/>
  <c r="Y123" i="24"/>
  <c r="Y155" i="24" s="1"/>
  <c r="X123" i="24"/>
  <c r="X155" i="24" s="1"/>
  <c r="W123" i="24"/>
  <c r="W155" i="24" s="1"/>
  <c r="V123" i="24"/>
  <c r="V155" i="24" s="1"/>
  <c r="V189" i="24" s="1"/>
  <c r="BK120" i="24"/>
  <c r="BK119" i="24"/>
  <c r="CA117" i="24" s="1"/>
  <c r="BJ119" i="24"/>
  <c r="BZ117" i="24" s="1"/>
  <c r="AQ119" i="24"/>
  <c r="CA118" i="24"/>
  <c r="BK118" i="24"/>
  <c r="CA116" i="24" s="1"/>
  <c r="BJ118" i="24"/>
  <c r="BZ116" i="24" s="1"/>
  <c r="BI118" i="24"/>
  <c r="BY116" i="24" s="1"/>
  <c r="AR118" i="24"/>
  <c r="AQ118" i="24"/>
  <c r="V118" i="24" a="1"/>
  <c r="AK118" i="24" s="1"/>
  <c r="AK152" i="24" s="1"/>
  <c r="BK117" i="24"/>
  <c r="CA115" i="24" s="1"/>
  <c r="BJ117" i="24"/>
  <c r="BZ115" i="24" s="1"/>
  <c r="BI117" i="24"/>
  <c r="BY115" i="24" s="1"/>
  <c r="BH117" i="24"/>
  <c r="AR117" i="24"/>
  <c r="AQ117" i="24"/>
  <c r="V117" i="24" a="1"/>
  <c r="AG117" i="24" s="1"/>
  <c r="AG151" i="24" s="1"/>
  <c r="BK116" i="24"/>
  <c r="CA114" i="24" s="1"/>
  <c r="BJ116" i="24"/>
  <c r="BZ114" i="24" s="1"/>
  <c r="BI116" i="24"/>
  <c r="BY114" i="24" s="1"/>
  <c r="BH116" i="24"/>
  <c r="BX114" i="24" s="1"/>
  <c r="BG116" i="24"/>
  <c r="BW114" i="24" s="1"/>
  <c r="AR116" i="24"/>
  <c r="AQ116" i="24"/>
  <c r="V116" i="24" a="1"/>
  <c r="AK116" i="24" s="1"/>
  <c r="AK150" i="24" s="1"/>
  <c r="BX115" i="24"/>
  <c r="BK115" i="24"/>
  <c r="CA113" i="24" s="1"/>
  <c r="BJ115" i="24"/>
  <c r="BZ113" i="24" s="1"/>
  <c r="BI115" i="24"/>
  <c r="BY113" i="24" s="1"/>
  <c r="BH115" i="24"/>
  <c r="BX113" i="24" s="1"/>
  <c r="BG115" i="24"/>
  <c r="BW113" i="24" s="1"/>
  <c r="BF115" i="24"/>
  <c r="BV113" i="24" s="1"/>
  <c r="AR115" i="24"/>
  <c r="AQ115" i="24"/>
  <c r="BK114" i="24"/>
  <c r="CA112" i="24" s="1"/>
  <c r="BJ114" i="24"/>
  <c r="BZ112" i="24" s="1"/>
  <c r="BI114" i="24"/>
  <c r="BY112" i="24" s="1"/>
  <c r="BH114" i="24"/>
  <c r="BX112" i="24" s="1"/>
  <c r="BG114" i="24"/>
  <c r="BW112" i="24" s="1"/>
  <c r="BF114" i="24"/>
  <c r="BV112" i="24" s="1"/>
  <c r="BE114" i="24"/>
  <c r="BU112" i="24" s="1"/>
  <c r="AR114" i="24"/>
  <c r="AQ114" i="24"/>
  <c r="V114" i="24" a="1"/>
  <c r="AK114" i="24" s="1"/>
  <c r="AK148" i="24" s="1"/>
  <c r="BK113" i="24"/>
  <c r="CA111" i="24" s="1"/>
  <c r="BJ113" i="24"/>
  <c r="BZ111" i="24" s="1"/>
  <c r="BI113" i="24"/>
  <c r="BY111" i="24" s="1"/>
  <c r="BH113" i="24"/>
  <c r="BX111" i="24" s="1"/>
  <c r="BG113" i="24"/>
  <c r="BW111" i="24" s="1"/>
  <c r="BF113" i="24"/>
  <c r="BV111" i="24" s="1"/>
  <c r="BE113" i="24"/>
  <c r="BU111" i="24" s="1"/>
  <c r="BD113" i="24"/>
  <c r="BT111" i="24" s="1"/>
  <c r="AR113" i="24"/>
  <c r="AQ113" i="24"/>
  <c r="BK112" i="24"/>
  <c r="BJ112" i="24"/>
  <c r="BZ110" i="24" s="1"/>
  <c r="BI112" i="24"/>
  <c r="BY110" i="24" s="1"/>
  <c r="BH112" i="24"/>
  <c r="BX110" i="24" s="1"/>
  <c r="BG112" i="24"/>
  <c r="BF112" i="24"/>
  <c r="BV110" i="24" s="1"/>
  <c r="BE112" i="24"/>
  <c r="BU110" i="24" s="1"/>
  <c r="BD112" i="24"/>
  <c r="BT110" i="24" s="1"/>
  <c r="BC112" i="24"/>
  <c r="AR112" i="24"/>
  <c r="AQ112" i="24"/>
  <c r="V112" i="24" a="1"/>
  <c r="AG112" i="24" s="1"/>
  <c r="AG146" i="24" s="1"/>
  <c r="BK111" i="24"/>
  <c r="CA109" i="24" s="1"/>
  <c r="BJ111" i="24"/>
  <c r="BZ109" i="24" s="1"/>
  <c r="BI111" i="24"/>
  <c r="BH111" i="24"/>
  <c r="BX109" i="24" s="1"/>
  <c r="BG111" i="24"/>
  <c r="BW109" i="24" s="1"/>
  <c r="BF111" i="24"/>
  <c r="BV109" i="24" s="1"/>
  <c r="BE111" i="24"/>
  <c r="BU109" i="24" s="1"/>
  <c r="BD111" i="24"/>
  <c r="BT109" i="24" s="1"/>
  <c r="BC111" i="24"/>
  <c r="BS109" i="24" s="1"/>
  <c r="BB111" i="24"/>
  <c r="BR109" i="24" s="1"/>
  <c r="AR111" i="24"/>
  <c r="AQ111" i="24"/>
  <c r="CA110" i="24"/>
  <c r="BW110" i="24"/>
  <c r="BS110" i="24"/>
  <c r="BK110" i="24"/>
  <c r="CA108" i="24" s="1"/>
  <c r="BJ110" i="24"/>
  <c r="BZ108" i="24" s="1"/>
  <c r="BI110" i="24"/>
  <c r="BY108" i="24" s="1"/>
  <c r="BH110" i="24"/>
  <c r="BX108" i="24" s="1"/>
  <c r="BG110" i="24"/>
  <c r="BW108" i="24" s="1"/>
  <c r="BF110" i="24"/>
  <c r="BV108" i="24" s="1"/>
  <c r="BE110" i="24"/>
  <c r="BU108" i="24" s="1"/>
  <c r="BD110" i="24"/>
  <c r="BT108" i="24" s="1"/>
  <c r="BC110" i="24"/>
  <c r="BS108" i="24" s="1"/>
  <c r="BB110" i="24"/>
  <c r="BR108" i="24" s="1"/>
  <c r="BA110" i="24"/>
  <c r="BQ108" i="24" s="1"/>
  <c r="AR110" i="24"/>
  <c r="AQ110" i="24"/>
  <c r="V110" i="24" a="1"/>
  <c r="AK110" i="24" s="1"/>
  <c r="AK144" i="24" s="1"/>
  <c r="BY109" i="24"/>
  <c r="BK109" i="24"/>
  <c r="CA107" i="24" s="1"/>
  <c r="BJ109" i="24"/>
  <c r="BZ107" i="24" s="1"/>
  <c r="BI109" i="24"/>
  <c r="BY107" i="24" s="1"/>
  <c r="BH109" i="24"/>
  <c r="BX107" i="24" s="1"/>
  <c r="BG109" i="24"/>
  <c r="BW107" i="24" s="1"/>
  <c r="BF109" i="24"/>
  <c r="BV107" i="24" s="1"/>
  <c r="BE109" i="24"/>
  <c r="BD109" i="24"/>
  <c r="BT107" i="24" s="1"/>
  <c r="BC109" i="24"/>
  <c r="BS107" i="24" s="1"/>
  <c r="BB109" i="24"/>
  <c r="BR107" i="24" s="1"/>
  <c r="BA109" i="24"/>
  <c r="BQ107" i="24" s="1"/>
  <c r="AZ109" i="24"/>
  <c r="BP107" i="24" s="1"/>
  <c r="AR109" i="24"/>
  <c r="AQ109" i="24"/>
  <c r="BK108" i="24"/>
  <c r="CA106" i="24" s="1"/>
  <c r="BJ108" i="24"/>
  <c r="BZ106" i="24" s="1"/>
  <c r="BI108" i="24"/>
  <c r="BY106" i="24" s="1"/>
  <c r="BH108" i="24"/>
  <c r="BX106" i="24" s="1"/>
  <c r="BG108" i="24"/>
  <c r="BW106" i="24" s="1"/>
  <c r="BF108" i="24"/>
  <c r="BV106" i="24" s="1"/>
  <c r="BE108" i="24"/>
  <c r="BU106" i="24" s="1"/>
  <c r="BD108" i="24"/>
  <c r="BT106" i="24" s="1"/>
  <c r="BC108" i="24"/>
  <c r="BS106" i="24" s="1"/>
  <c r="BB108" i="24"/>
  <c r="BR106" i="24" s="1"/>
  <c r="BA108" i="24"/>
  <c r="BQ106" i="24" s="1"/>
  <c r="AZ108" i="24"/>
  <c r="BP106" i="24" s="1"/>
  <c r="AY108" i="24"/>
  <c r="BO106" i="24" s="1"/>
  <c r="AR108" i="24"/>
  <c r="AQ108" i="24"/>
  <c r="V108" i="24" a="1"/>
  <c r="AJ108" i="24" s="1"/>
  <c r="AJ142" i="24" s="1"/>
  <c r="BU107" i="24"/>
  <c r="BK107" i="24"/>
  <c r="CA105" i="24" s="1"/>
  <c r="BJ107" i="24"/>
  <c r="BZ105" i="24" s="1"/>
  <c r="BI107" i="24"/>
  <c r="BY105" i="24" s="1"/>
  <c r="BH107" i="24"/>
  <c r="BX105" i="24" s="1"/>
  <c r="BG107" i="24"/>
  <c r="BW105" i="24" s="1"/>
  <c r="BF107" i="24"/>
  <c r="BV105" i="24" s="1"/>
  <c r="BE107" i="24"/>
  <c r="BU105" i="24" s="1"/>
  <c r="BD107" i="24"/>
  <c r="BT105" i="24" s="1"/>
  <c r="BC107" i="24"/>
  <c r="BS105" i="24" s="1"/>
  <c r="BB107" i="24"/>
  <c r="BR105" i="24" s="1"/>
  <c r="BA107" i="24"/>
  <c r="BQ105" i="24" s="1"/>
  <c r="AZ107" i="24"/>
  <c r="BP105" i="24" s="1"/>
  <c r="AY107" i="24"/>
  <c r="BO105" i="24" s="1"/>
  <c r="AX107" i="24"/>
  <c r="BN105" i="24" s="1"/>
  <c r="AR107" i="24"/>
  <c r="AQ107" i="24"/>
  <c r="AR106" i="24"/>
  <c r="AQ106" i="24"/>
  <c r="V106" i="24" a="1"/>
  <c r="AJ106" i="24" s="1"/>
  <c r="AJ140" i="24" s="1"/>
  <c r="AR105" i="24"/>
  <c r="AQ105" i="24"/>
  <c r="AR85" i="24"/>
  <c r="AQ85" i="24"/>
  <c r="AT68" i="24" s="1"/>
  <c r="AT84" i="24"/>
  <c r="AS84" i="24"/>
  <c r="AR84" i="24"/>
  <c r="AQ84" i="24"/>
  <c r="AT67" i="24" s="1"/>
  <c r="AT83" i="24"/>
  <c r="AS83" i="24"/>
  <c r="AR83" i="24"/>
  <c r="AQ83" i="24"/>
  <c r="AT66" i="24" s="1"/>
  <c r="AT82" i="24"/>
  <c r="AS82" i="24"/>
  <c r="AR82" i="24"/>
  <c r="AQ82" i="24"/>
  <c r="AT65" i="24" s="1"/>
  <c r="AT81" i="24"/>
  <c r="AS81" i="24"/>
  <c r="AR81" i="24"/>
  <c r="AQ81" i="24"/>
  <c r="AT64" i="24" s="1"/>
  <c r="AT80" i="24"/>
  <c r="AS80" i="24"/>
  <c r="AR80" i="24"/>
  <c r="AQ80" i="24"/>
  <c r="AT63" i="24" s="1"/>
  <c r="AT79" i="24"/>
  <c r="AS79" i="24"/>
  <c r="AR79" i="24"/>
  <c r="AQ79" i="24"/>
  <c r="AT62" i="24" s="1"/>
  <c r="AT78" i="24"/>
  <c r="AS78" i="24"/>
  <c r="AR78" i="24"/>
  <c r="AQ78" i="24"/>
  <c r="AT61" i="24" s="1"/>
  <c r="AT77" i="24"/>
  <c r="AS77" i="24"/>
  <c r="AR77" i="24"/>
  <c r="AQ77" i="24"/>
  <c r="AT60" i="24" s="1"/>
  <c r="AT76" i="24"/>
  <c r="AS76" i="24"/>
  <c r="AR76" i="24"/>
  <c r="AQ76" i="24"/>
  <c r="AT59" i="24" s="1"/>
  <c r="AT75" i="24"/>
  <c r="AS75" i="24"/>
  <c r="AR75" i="24"/>
  <c r="AQ75" i="24"/>
  <c r="AT58" i="24" s="1"/>
  <c r="AT74" i="24"/>
  <c r="AS74" i="24"/>
  <c r="AR74" i="24"/>
  <c r="AQ74" i="24"/>
  <c r="AT57" i="24" s="1"/>
  <c r="BA63" i="24" s="1"/>
  <c r="AT73" i="24"/>
  <c r="AS73" i="24"/>
  <c r="AR73" i="24"/>
  <c r="AQ73" i="24"/>
  <c r="AT56" i="24" s="1"/>
  <c r="AT72" i="24"/>
  <c r="AS72" i="24"/>
  <c r="AR72" i="24"/>
  <c r="AQ72" i="24"/>
  <c r="AT55" i="24" s="1"/>
  <c r="AT71" i="24"/>
  <c r="AS71" i="24"/>
  <c r="AR71" i="24"/>
  <c r="AQ71" i="24"/>
  <c r="AT54" i="24" s="1"/>
  <c r="AE70" i="24"/>
  <c r="AO70" i="24" s="1"/>
  <c r="AE69" i="24"/>
  <c r="AO69" i="24" s="1"/>
  <c r="AI68" i="24"/>
  <c r="AH68" i="24"/>
  <c r="AG68" i="24"/>
  <c r="AF68" i="24"/>
  <c r="AS136" i="24" s="1"/>
  <c r="AE68" i="24"/>
  <c r="AO68" i="24" s="1"/>
  <c r="T68" i="24"/>
  <c r="AQ136" i="24" s="1"/>
  <c r="S68" i="24"/>
  <c r="AQ102" i="24" s="1"/>
  <c r="AI67" i="24"/>
  <c r="AH67" i="24"/>
  <c r="AG67" i="24"/>
  <c r="AF67" i="24"/>
  <c r="AS135" i="24" s="1"/>
  <c r="AE67" i="24"/>
  <c r="AS101" i="24" s="1"/>
  <c r="AU67" i="24" s="1"/>
  <c r="T67" i="24"/>
  <c r="AQ135" i="24" s="1"/>
  <c r="S67" i="24"/>
  <c r="AQ101" i="24" s="1"/>
  <c r="AI66" i="24"/>
  <c r="AH66" i="24"/>
  <c r="AG66" i="24"/>
  <c r="AF66" i="24"/>
  <c r="AS134" i="24" s="1"/>
  <c r="AE66" i="24"/>
  <c r="AS100" i="24" s="1"/>
  <c r="AU66" i="24" s="1"/>
  <c r="T66" i="24"/>
  <c r="AQ134" i="24" s="1"/>
  <c r="S66" i="24"/>
  <c r="AQ100" i="24" s="1"/>
  <c r="AI65" i="24"/>
  <c r="AH65" i="24"/>
  <c r="AG65" i="24"/>
  <c r="AF65" i="24"/>
  <c r="AS133" i="24" s="1"/>
  <c r="AE65" i="24"/>
  <c r="AS99" i="24" s="1"/>
  <c r="AU65" i="24" s="1"/>
  <c r="T65" i="24"/>
  <c r="AQ133" i="24" s="1"/>
  <c r="S65" i="24"/>
  <c r="W65" i="24" s="1"/>
  <c r="AI64" i="24"/>
  <c r="AH64" i="24"/>
  <c r="AG64" i="24"/>
  <c r="AF64" i="24"/>
  <c r="AS132" i="24" s="1"/>
  <c r="AE64" i="24"/>
  <c r="AS98" i="24" s="1"/>
  <c r="AU64" i="24" s="1"/>
  <c r="T64" i="24"/>
  <c r="AQ132" i="24" s="1"/>
  <c r="S64" i="24"/>
  <c r="W64" i="24" s="1"/>
  <c r="AI63" i="24"/>
  <c r="AH63" i="24"/>
  <c r="AG63" i="24"/>
  <c r="AF63" i="24"/>
  <c r="AS131" i="24" s="1"/>
  <c r="AE63" i="24"/>
  <c r="AS97" i="24" s="1"/>
  <c r="AU63" i="24" s="1"/>
  <c r="T63" i="24"/>
  <c r="AQ131" i="24" s="1"/>
  <c r="S63" i="24"/>
  <c r="AQ97" i="24" s="1"/>
  <c r="AI62" i="24"/>
  <c r="AH62" i="24"/>
  <c r="AG62" i="24"/>
  <c r="AF62" i="24"/>
  <c r="AS130" i="24" s="1"/>
  <c r="AE62" i="24"/>
  <c r="AK62" i="24" s="1"/>
  <c r="T62" i="24"/>
  <c r="AQ130" i="24" s="1"/>
  <c r="S62" i="24"/>
  <c r="W62" i="24" s="1"/>
  <c r="AI61" i="24"/>
  <c r="AH61" i="24"/>
  <c r="AG61" i="24"/>
  <c r="AF61" i="24"/>
  <c r="AS129" i="24" s="1"/>
  <c r="AE61" i="24"/>
  <c r="AS95" i="24" s="1"/>
  <c r="AU61" i="24" s="1"/>
  <c r="T61" i="24"/>
  <c r="AQ129" i="24" s="1"/>
  <c r="S61" i="24"/>
  <c r="AQ95" i="24" s="1"/>
  <c r="AI60" i="24"/>
  <c r="AH60" i="24"/>
  <c r="AG60" i="24"/>
  <c r="AF60" i="24"/>
  <c r="AS128" i="24" s="1"/>
  <c r="AE60" i="24"/>
  <c r="AK60" i="24" s="1"/>
  <c r="T60" i="24"/>
  <c r="AQ128" i="24" s="1"/>
  <c r="S60" i="24"/>
  <c r="W60" i="24" s="1"/>
  <c r="AI59" i="24"/>
  <c r="AH59" i="24"/>
  <c r="AG59" i="24"/>
  <c r="AF59" i="24"/>
  <c r="AS127" i="24" s="1"/>
  <c r="AE59" i="24"/>
  <c r="AS93" i="24" s="1"/>
  <c r="AU59" i="24" s="1"/>
  <c r="T59" i="24"/>
  <c r="AQ127" i="24" s="1"/>
  <c r="S59" i="24"/>
  <c r="AQ93" i="24" s="1"/>
  <c r="AI58" i="24"/>
  <c r="AH58" i="24"/>
  <c r="AG58" i="24"/>
  <c r="AF58" i="24"/>
  <c r="AS126" i="24" s="1"/>
  <c r="AE58" i="24"/>
  <c r="AO58" i="24" s="1"/>
  <c r="T58" i="24"/>
  <c r="AQ126" i="24" s="1"/>
  <c r="S58" i="24"/>
  <c r="AQ92" i="24" s="1"/>
  <c r="AI57" i="24"/>
  <c r="AH57" i="24"/>
  <c r="AG57" i="24"/>
  <c r="AF57" i="24"/>
  <c r="AS125" i="24" s="1"/>
  <c r="AE57" i="24"/>
  <c r="AS91" i="24" s="1"/>
  <c r="AU57" i="24" s="1"/>
  <c r="T57" i="24"/>
  <c r="AQ125" i="24" s="1"/>
  <c r="S57" i="24"/>
  <c r="AQ91" i="24" s="1"/>
  <c r="AI56" i="24"/>
  <c r="AH56" i="24"/>
  <c r="AG56" i="24"/>
  <c r="AF56" i="24"/>
  <c r="AS124" i="24" s="1"/>
  <c r="AE56" i="24"/>
  <c r="AK56" i="24" s="1"/>
  <c r="T56" i="24"/>
  <c r="AQ124" i="24" s="1"/>
  <c r="S56" i="24"/>
  <c r="AQ90" i="24" s="1"/>
  <c r="AI55" i="24"/>
  <c r="AH55" i="24"/>
  <c r="AG55" i="24"/>
  <c r="AF55" i="24"/>
  <c r="AS123" i="24" s="1"/>
  <c r="AE55" i="24"/>
  <c r="AS89" i="24" s="1"/>
  <c r="AU55" i="24" s="1"/>
  <c r="T55" i="24"/>
  <c r="AQ123" i="24" s="1"/>
  <c r="S55" i="24"/>
  <c r="AQ89" i="24" s="1"/>
  <c r="AI54" i="24"/>
  <c r="AH54" i="24"/>
  <c r="AG54" i="24"/>
  <c r="AF54" i="24"/>
  <c r="AS122" i="24" s="1"/>
  <c r="AE54" i="24"/>
  <c r="AS88" i="24" s="1"/>
  <c r="AU54" i="24" s="1"/>
  <c r="T54" i="24"/>
  <c r="AQ122" i="24" s="1"/>
  <c r="S54" i="24"/>
  <c r="AQ88" i="24" s="1"/>
  <c r="X189" i="24" l="1"/>
  <c r="AB189" i="24"/>
  <c r="AF189" i="24"/>
  <c r="V190" i="24"/>
  <c r="Z190" i="24"/>
  <c r="AD190" i="24"/>
  <c r="AH190" i="24"/>
  <c r="X191" i="24"/>
  <c r="AB191" i="24"/>
  <c r="AF191" i="24"/>
  <c r="V192" i="24"/>
  <c r="Z192" i="24"/>
  <c r="AD192" i="24"/>
  <c r="AH192" i="24"/>
  <c r="X193" i="24"/>
  <c r="AB193" i="24"/>
  <c r="AF193" i="24"/>
  <c r="V194" i="24"/>
  <c r="Z194" i="24"/>
  <c r="AD194" i="24"/>
  <c r="AH194" i="24"/>
  <c r="X195" i="24"/>
  <c r="AB195" i="24"/>
  <c r="AF195" i="24"/>
  <c r="V196" i="24"/>
  <c r="Z196" i="24"/>
  <c r="AD196" i="24"/>
  <c r="AH196" i="24"/>
  <c r="X197" i="24"/>
  <c r="AB197" i="24"/>
  <c r="AF197" i="24"/>
  <c r="V198" i="24"/>
  <c r="Z198" i="24"/>
  <c r="AD198" i="24"/>
  <c r="AH198" i="24"/>
  <c r="X199" i="24"/>
  <c r="AB199" i="24"/>
  <c r="AF199" i="24"/>
  <c r="V200" i="24"/>
  <c r="V107" i="24" a="1"/>
  <c r="AK107" i="24" s="1"/>
  <c r="AK141" i="24" s="1"/>
  <c r="V115" i="24" a="1"/>
  <c r="AK115" i="24" s="1"/>
  <c r="AK149" i="24" s="1"/>
  <c r="V105" i="24" a="1"/>
  <c r="AJ105" i="24" s="1"/>
  <c r="V109" i="24" a="1"/>
  <c r="AH109" i="24" s="1"/>
  <c r="AH143" i="24" s="1"/>
  <c r="Y189" i="24"/>
  <c r="AC189" i="24"/>
  <c r="AG189" i="24"/>
  <c r="W190" i="24"/>
  <c r="AA190" i="24"/>
  <c r="AE190" i="24"/>
  <c r="AI190" i="24"/>
  <c r="Y191" i="24"/>
  <c r="AC191" i="24"/>
  <c r="AG191" i="24"/>
  <c r="W192" i="24"/>
  <c r="AA192" i="24"/>
  <c r="AE192" i="24"/>
  <c r="AI192" i="24"/>
  <c r="Y193" i="24"/>
  <c r="AC193" i="24"/>
  <c r="AG193" i="24"/>
  <c r="W194" i="24"/>
  <c r="AA194" i="24"/>
  <c r="AE194" i="24"/>
  <c r="AI194" i="24"/>
  <c r="Y195" i="24"/>
  <c r="AC195" i="24"/>
  <c r="AG195" i="24"/>
  <c r="W196" i="24"/>
  <c r="AA196" i="24"/>
  <c r="AE196" i="24"/>
  <c r="AI196" i="24"/>
  <c r="Y197" i="24"/>
  <c r="AC197" i="24"/>
  <c r="AG197" i="24"/>
  <c r="W198" i="24"/>
  <c r="AA198" i="24"/>
  <c r="AE198" i="24"/>
  <c r="AI198" i="24"/>
  <c r="Y199" i="24"/>
  <c r="W189" i="24"/>
  <c r="AA189" i="24"/>
  <c r="AE189" i="24"/>
  <c r="AI189" i="24"/>
  <c r="Y190" i="24"/>
  <c r="AC190" i="24"/>
  <c r="AG190" i="24"/>
  <c r="W191" i="24"/>
  <c r="AA191" i="24"/>
  <c r="AE191" i="24"/>
  <c r="AI191" i="24"/>
  <c r="Y192" i="24"/>
  <c r="AC192" i="24"/>
  <c r="AG192" i="24"/>
  <c r="W193" i="24"/>
  <c r="AA193" i="24"/>
  <c r="AE193" i="24"/>
  <c r="AI193" i="24"/>
  <c r="Y194" i="24"/>
  <c r="AC194" i="24"/>
  <c r="AG194" i="24"/>
  <c r="W195" i="24"/>
  <c r="AA195" i="24"/>
  <c r="AE195" i="24"/>
  <c r="AI195" i="24"/>
  <c r="Y196" i="24"/>
  <c r="AC196" i="24"/>
  <c r="AG196" i="24"/>
  <c r="W197" i="24"/>
  <c r="AA197" i="24"/>
  <c r="AE197" i="24"/>
  <c r="AI197" i="24"/>
  <c r="Z200" i="24"/>
  <c r="AD200" i="24"/>
  <c r="AH200" i="24"/>
  <c r="X201" i="24"/>
  <c r="AB201" i="24"/>
  <c r="AJ112" i="24"/>
  <c r="AJ146" i="24" s="1"/>
  <c r="AF201" i="24"/>
  <c r="V202" i="24"/>
  <c r="Z202" i="24"/>
  <c r="AD202" i="24"/>
  <c r="AH202" i="24"/>
  <c r="X203" i="24"/>
  <c r="V63" i="24"/>
  <c r="U64" i="24"/>
  <c r="AC199" i="24"/>
  <c r="AG199" i="24"/>
  <c r="W200" i="24"/>
  <c r="AA200" i="24"/>
  <c r="AE200" i="24"/>
  <c r="AI200" i="24"/>
  <c r="Y201" i="24"/>
  <c r="AC201" i="24"/>
  <c r="AG201" i="24"/>
  <c r="W202" i="24"/>
  <c r="AA202" i="24"/>
  <c r="AE202" i="24"/>
  <c r="AI202" i="24"/>
  <c r="Y203" i="24"/>
  <c r="AC203" i="24"/>
  <c r="Y198" i="24"/>
  <c r="AC198" i="24"/>
  <c r="AG198" i="24"/>
  <c r="W199" i="24"/>
  <c r="AA199" i="24"/>
  <c r="AE199" i="24"/>
  <c r="AI199" i="24"/>
  <c r="Y200" i="24"/>
  <c r="AC200" i="24"/>
  <c r="AG200" i="24"/>
  <c r="W201" i="24"/>
  <c r="AA201" i="24"/>
  <c r="AE201" i="24"/>
  <c r="AI201" i="24"/>
  <c r="Z113" i="24"/>
  <c r="Z147" i="24" s="1"/>
  <c r="AB203" i="24"/>
  <c r="AF203" i="24"/>
  <c r="AO62" i="24"/>
  <c r="V58" i="24"/>
  <c r="AG203" i="24"/>
  <c r="BE63" i="24"/>
  <c r="BE80" i="24" s="1"/>
  <c r="Y113" i="24"/>
  <c r="Y147" i="24" s="1"/>
  <c r="Y231" i="24" s="1"/>
  <c r="AX55" i="24"/>
  <c r="AX91" i="24" s="1"/>
  <c r="BA58" i="24"/>
  <c r="AV67" i="24"/>
  <c r="U62" i="24"/>
  <c r="V64" i="24"/>
  <c r="AV65" i="24"/>
  <c r="AB108" i="24"/>
  <c r="AB142" i="24" s="1"/>
  <c r="W111" i="24"/>
  <c r="W145" i="24" s="1"/>
  <c r="AD111" i="24"/>
  <c r="AD145" i="24" s="1"/>
  <c r="AV54" i="24"/>
  <c r="U63" i="24"/>
  <c r="AG108" i="24"/>
  <c r="AG142" i="24" s="1"/>
  <c r="X111" i="24"/>
  <c r="X145" i="24" s="1"/>
  <c r="AF111" i="24"/>
  <c r="AF145" i="24" s="1"/>
  <c r="X116" i="24"/>
  <c r="X150" i="24" s="1"/>
  <c r="AA111" i="24"/>
  <c r="AA145" i="24" s="1"/>
  <c r="AI111" i="24"/>
  <c r="AI145" i="24" s="1"/>
  <c r="X108" i="24"/>
  <c r="X142" i="24" s="1"/>
  <c r="V111" i="24"/>
  <c r="V145" i="24" s="1"/>
  <c r="AB111" i="24"/>
  <c r="AB145" i="24" s="1"/>
  <c r="AY56" i="24"/>
  <c r="AY60" i="24"/>
  <c r="AY59" i="24"/>
  <c r="AY76" i="24" s="1"/>
  <c r="BB61" i="24"/>
  <c r="AS96" i="24"/>
  <c r="AU62" i="24" s="1"/>
  <c r="AV62" i="24" s="1"/>
  <c r="AS102" i="24"/>
  <c r="AU68" i="24" s="1"/>
  <c r="AV68" i="24" s="1"/>
  <c r="AF108" i="24"/>
  <c r="AF142" i="24" s="1"/>
  <c r="V110" i="24"/>
  <c r="V144" i="24" s="1"/>
  <c r="AD110" i="24"/>
  <c r="AD144" i="24" s="1"/>
  <c r="AH111" i="24"/>
  <c r="AH145" i="24" s="1"/>
  <c r="AK229" i="24" s="1"/>
  <c r="V114" i="24"/>
  <c r="V148" i="24" s="1"/>
  <c r="AD114" i="24"/>
  <c r="AD148" i="24" s="1"/>
  <c r="AF118" i="24"/>
  <c r="AF152" i="24" s="1"/>
  <c r="C142" i="24"/>
  <c r="BE68" i="24"/>
  <c r="AK54" i="24"/>
  <c r="AM54" i="24" s="1"/>
  <c r="V55" i="24"/>
  <c r="AK65" i="24"/>
  <c r="AK68" i="24"/>
  <c r="AQ98" i="24"/>
  <c r="W110" i="24"/>
  <c r="W144" i="24" s="1"/>
  <c r="AE110" i="24"/>
  <c r="AE144" i="24" s="1"/>
  <c r="AG113" i="24"/>
  <c r="AG147" i="24" s="1"/>
  <c r="AG231" i="24" s="1"/>
  <c r="W114" i="24"/>
  <c r="W148" i="24" s="1"/>
  <c r="AE114" i="24"/>
  <c r="AE148" i="24" s="1"/>
  <c r="AB116" i="24"/>
  <c r="AB150" i="24" s="1"/>
  <c r="Y117" i="24"/>
  <c r="Y151" i="24" s="1"/>
  <c r="W203" i="24"/>
  <c r="AA203" i="24"/>
  <c r="AE203" i="24"/>
  <c r="AI203" i="24"/>
  <c r="G142" i="24"/>
  <c r="BC61" i="24"/>
  <c r="BC97" i="24" s="1"/>
  <c r="U54" i="24"/>
  <c r="X54" i="24" s="1"/>
  <c r="AV55" i="24"/>
  <c r="V57" i="24"/>
  <c r="AL58" i="24"/>
  <c r="AV59" i="24"/>
  <c r="V61" i="24"/>
  <c r="AV63" i="24"/>
  <c r="AV64" i="24"/>
  <c r="U65" i="24"/>
  <c r="AO65" i="24"/>
  <c r="V66" i="24"/>
  <c r="AK67" i="24"/>
  <c r="U68" i="24"/>
  <c r="AS92" i="24"/>
  <c r="AU58" i="24" s="1"/>
  <c r="AV58" i="24" s="1"/>
  <c r="AQ99" i="24"/>
  <c r="Y108" i="24"/>
  <c r="Y142" i="24" s="1"/>
  <c r="Z110" i="24"/>
  <c r="Z144" i="24" s="1"/>
  <c r="AH110" i="24"/>
  <c r="AH144" i="24" s="1"/>
  <c r="Z111" i="24"/>
  <c r="Z145" i="24" s="1"/>
  <c r="AE111" i="24"/>
  <c r="AE145" i="24" s="1"/>
  <c r="AJ111" i="24"/>
  <c r="AJ145" i="24" s="1"/>
  <c r="AB112" i="24"/>
  <c r="AB146" i="24" s="1"/>
  <c r="Z114" i="24"/>
  <c r="Z148" i="24" s="1"/>
  <c r="AH114" i="24"/>
  <c r="AH148" i="24" s="1"/>
  <c r="AH232" i="24" s="1"/>
  <c r="AF116" i="24"/>
  <c r="AF150" i="24" s="1"/>
  <c r="AC117" i="24"/>
  <c r="AC151" i="24" s="1"/>
  <c r="K142" i="24"/>
  <c r="BD63" i="24"/>
  <c r="BD66" i="24"/>
  <c r="AO54" i="24"/>
  <c r="AP54" i="24" s="1"/>
  <c r="AO72" i="24" s="1"/>
  <c r="AV57" i="24"/>
  <c r="U58" i="24"/>
  <c r="AV61" i="24"/>
  <c r="AL63" i="24"/>
  <c r="AL64" i="24"/>
  <c r="AV66" i="24"/>
  <c r="U67" i="24"/>
  <c r="AO67" i="24"/>
  <c r="BH68" i="24"/>
  <c r="AQ96" i="24"/>
  <c r="AA110" i="24"/>
  <c r="AA144" i="24" s="1"/>
  <c r="AI110" i="24"/>
  <c r="AI144" i="24" s="1"/>
  <c r="AA114" i="24"/>
  <c r="AA148" i="24" s="1"/>
  <c r="AI114" i="24"/>
  <c r="AI148" i="24" s="1"/>
  <c r="AJ116" i="24"/>
  <c r="AJ150" i="24" s="1"/>
  <c r="O142" i="24"/>
  <c r="BA80" i="24"/>
  <c r="BA99" i="24"/>
  <c r="AX63" i="24"/>
  <c r="AX61" i="24"/>
  <c r="AX68" i="24"/>
  <c r="AX58" i="24"/>
  <c r="BF68" i="24"/>
  <c r="BE62" i="24"/>
  <c r="BC62" i="24"/>
  <c r="AY62" i="24"/>
  <c r="BF63" i="24"/>
  <c r="AZ62" i="24"/>
  <c r="BB62" i="24"/>
  <c r="AX62" i="24"/>
  <c r="BA62" i="24"/>
  <c r="BD62" i="24"/>
  <c r="BF64" i="24"/>
  <c r="BA64" i="24"/>
  <c r="BD64" i="24"/>
  <c r="AZ64" i="24"/>
  <c r="AX64" i="24"/>
  <c r="BG64" i="24"/>
  <c r="BC64" i="24"/>
  <c r="AY64" i="24"/>
  <c r="BB64" i="24"/>
  <c r="BE64" i="24"/>
  <c r="BA65" i="24"/>
  <c r="BH65" i="24"/>
  <c r="AZ65" i="24"/>
  <c r="BG65" i="24"/>
  <c r="BC65" i="24"/>
  <c r="AY65" i="24"/>
  <c r="BI68" i="24"/>
  <c r="BF65" i="24"/>
  <c r="BB65" i="24"/>
  <c r="AX65" i="24"/>
  <c r="BE65" i="24"/>
  <c r="BD65" i="24"/>
  <c r="AZ67" i="24"/>
  <c r="BG67" i="24"/>
  <c r="BC67" i="24"/>
  <c r="AY67" i="24"/>
  <c r="BI67" i="24"/>
  <c r="BA67" i="24"/>
  <c r="BD67" i="24"/>
  <c r="BJ67" i="24"/>
  <c r="BF67" i="24"/>
  <c r="BB67" i="24"/>
  <c r="AX67" i="24"/>
  <c r="BE67" i="24"/>
  <c r="BH67" i="24"/>
  <c r="AM72" i="24"/>
  <c r="AH227" i="24"/>
  <c r="W56" i="24"/>
  <c r="AY57" i="24"/>
  <c r="BC60" i="24"/>
  <c r="AL54" i="24"/>
  <c r="AN54" i="24" s="1"/>
  <c r="AO56" i="24"/>
  <c r="AO59" i="24"/>
  <c r="AZ59" i="24"/>
  <c r="AO60" i="24"/>
  <c r="BB63" i="24"/>
  <c r="AZ66" i="24"/>
  <c r="BH66" i="24"/>
  <c r="AK55" i="24"/>
  <c r="AL56" i="24"/>
  <c r="AK57" i="24"/>
  <c r="AO57" i="24"/>
  <c r="W58" i="24"/>
  <c r="AZ58" i="24"/>
  <c r="U59" i="24"/>
  <c r="AL59" i="24"/>
  <c r="BA59" i="24"/>
  <c r="U60" i="24"/>
  <c r="AL60" i="24"/>
  <c r="BA60" i="24"/>
  <c r="AK61" i="24"/>
  <c r="AO61" i="24"/>
  <c r="AZ61" i="24"/>
  <c r="BD61" i="24"/>
  <c r="V62" i="24"/>
  <c r="W63" i="24"/>
  <c r="AY63" i="24"/>
  <c r="BC63" i="24"/>
  <c r="V65" i="24"/>
  <c r="AK66" i="24"/>
  <c r="AM66" i="24" s="1"/>
  <c r="AO66" i="24"/>
  <c r="AM90" i="24" s="1"/>
  <c r="BA66" i="24"/>
  <c r="BE66" i="24"/>
  <c r="BI66" i="24"/>
  <c r="V67" i="24"/>
  <c r="V68" i="24"/>
  <c r="AY68" i="24"/>
  <c r="BC68" i="24"/>
  <c r="BG68" i="24"/>
  <c r="BK68" i="24"/>
  <c r="AQ94" i="24"/>
  <c r="AK105" i="24"/>
  <c r="X106" i="24"/>
  <c r="X140" i="24" s="1"/>
  <c r="AC106" i="24"/>
  <c r="AC140" i="24" s="1"/>
  <c r="AI106" i="24"/>
  <c r="AI140" i="24" s="1"/>
  <c r="Y109" i="24"/>
  <c r="Y143" i="24" s="1"/>
  <c r="AG109" i="24"/>
  <c r="AG143" i="24" s="1"/>
  <c r="X112" i="24"/>
  <c r="X146" i="24" s="1"/>
  <c r="AF112" i="24"/>
  <c r="AF146" i="24" s="1"/>
  <c r="AJ113" i="24"/>
  <c r="AJ147" i="24" s="1"/>
  <c r="AF113" i="24"/>
  <c r="AF147" i="24" s="1"/>
  <c r="AB113" i="24"/>
  <c r="AB147" i="24" s="1"/>
  <c r="X113" i="24"/>
  <c r="X147" i="24" s="1"/>
  <c r="AI113" i="24"/>
  <c r="AI147" i="24" s="1"/>
  <c r="AE113" i="24"/>
  <c r="AE147" i="24" s="1"/>
  <c r="AA113" i="24"/>
  <c r="AA147" i="24" s="1"/>
  <c r="W113" i="24"/>
  <c r="W147" i="24" s="1"/>
  <c r="AC113" i="24"/>
  <c r="AC147" i="24" s="1"/>
  <c r="AK113" i="24"/>
  <c r="AK147" i="24" s="1"/>
  <c r="AH118" i="24"/>
  <c r="AH152" i="24" s="1"/>
  <c r="AK236" i="24" s="1"/>
  <c r="AD118" i="24"/>
  <c r="AD152" i="24" s="1"/>
  <c r="Z118" i="24"/>
  <c r="Z152" i="24" s="1"/>
  <c r="V118" i="24"/>
  <c r="V152" i="24" s="1"/>
  <c r="AG118" i="24"/>
  <c r="AG152" i="24" s="1"/>
  <c r="AB118" i="24"/>
  <c r="AB152" i="24" s="1"/>
  <c r="W118" i="24"/>
  <c r="W152" i="24" s="1"/>
  <c r="AJ118" i="24"/>
  <c r="AJ152" i="24" s="1"/>
  <c r="AE118" i="24"/>
  <c r="AE152" i="24" s="1"/>
  <c r="Y118" i="24"/>
  <c r="Y152" i="24" s="1"/>
  <c r="AI118" i="24"/>
  <c r="AI152" i="24" s="1"/>
  <c r="AC118" i="24"/>
  <c r="AC152" i="24" s="1"/>
  <c r="X118" i="24"/>
  <c r="X152" i="24" s="1"/>
  <c r="BA68" i="24"/>
  <c r="AS90" i="24"/>
  <c r="AU56" i="24" s="1"/>
  <c r="AV56" i="24" s="1"/>
  <c r="W57" i="24"/>
  <c r="AZ57" i="24"/>
  <c r="AY58" i="24"/>
  <c r="AK59" i="24"/>
  <c r="AM59" i="24" s="1"/>
  <c r="AR59" i="24" s="1"/>
  <c r="AZ60" i="24"/>
  <c r="W61" i="24"/>
  <c r="AY61" i="24"/>
  <c r="AL65" i="24"/>
  <c r="W66" i="24"/>
  <c r="AL67" i="24"/>
  <c r="AL68" i="24"/>
  <c r="BB68" i="24"/>
  <c r="BJ68" i="24"/>
  <c r="V54" i="24"/>
  <c r="Y57" i="24" s="1"/>
  <c r="AO55" i="24"/>
  <c r="U56" i="24"/>
  <c r="W54" i="24"/>
  <c r="Z54" i="24" s="1"/>
  <c r="U55" i="24"/>
  <c r="AL55" i="24"/>
  <c r="V56" i="24"/>
  <c r="AX56" i="24"/>
  <c r="U57" i="24"/>
  <c r="AL57" i="24"/>
  <c r="AX57" i="24"/>
  <c r="AK58" i="24"/>
  <c r="V59" i="24"/>
  <c r="Y59" i="24" s="1"/>
  <c r="AX59" i="24"/>
  <c r="BB59" i="24"/>
  <c r="V60" i="24"/>
  <c r="AX60" i="24"/>
  <c r="BB60" i="24"/>
  <c r="U61" i="24"/>
  <c r="AL61" i="24"/>
  <c r="BA61" i="24"/>
  <c r="AK63" i="24"/>
  <c r="AM63" i="24" s="1"/>
  <c r="AQ63" i="24" s="1"/>
  <c r="AO63" i="24"/>
  <c r="AZ63" i="24"/>
  <c r="AK64" i="24"/>
  <c r="AO64" i="24"/>
  <c r="U66" i="24"/>
  <c r="AL66" i="24"/>
  <c r="AX66" i="24"/>
  <c r="BB66" i="24"/>
  <c r="BF66" i="24"/>
  <c r="W67" i="24"/>
  <c r="Z67" i="24" s="1"/>
  <c r="W68" i="24"/>
  <c r="AZ68" i="24"/>
  <c r="BD68" i="24"/>
  <c r="AS94" i="24"/>
  <c r="AU60" i="24" s="1"/>
  <c r="AV60" i="24" s="1"/>
  <c r="AB105" i="24"/>
  <c r="AG105" i="24"/>
  <c r="Y106" i="24"/>
  <c r="Y140" i="24" s="1"/>
  <c r="AE106" i="24"/>
  <c r="AE140" i="24" s="1"/>
  <c r="AI108" i="24"/>
  <c r="AI142" i="24" s="1"/>
  <c r="AE108" i="24"/>
  <c r="AE142" i="24" s="1"/>
  <c r="AA108" i="24"/>
  <c r="AA142" i="24" s="1"/>
  <c r="W108" i="24"/>
  <c r="W142" i="24" s="1"/>
  <c r="AH108" i="24"/>
  <c r="AH142" i="24" s="1"/>
  <c r="AD108" i="24"/>
  <c r="AD142" i="24" s="1"/>
  <c r="Z108" i="24"/>
  <c r="Z142" i="24" s="1"/>
  <c r="V108" i="24"/>
  <c r="V142" i="24" s="1"/>
  <c r="AC108" i="24"/>
  <c r="AC142" i="24" s="1"/>
  <c r="AK108" i="24"/>
  <c r="AK142" i="24" s="1"/>
  <c r="Z109" i="24"/>
  <c r="Z143" i="24" s="1"/>
  <c r="Y112" i="24"/>
  <c r="Y146" i="24" s="1"/>
  <c r="V113" i="24"/>
  <c r="V147" i="24" s="1"/>
  <c r="AD113" i="24"/>
  <c r="AD147" i="24" s="1"/>
  <c r="AK117" i="24"/>
  <c r="AK151" i="24" s="1"/>
  <c r="AH117" i="24"/>
  <c r="AH151" i="24" s="1"/>
  <c r="AD117" i="24"/>
  <c r="AD151" i="24" s="1"/>
  <c r="Z117" i="24"/>
  <c r="Z151" i="24" s="1"/>
  <c r="V117" i="24"/>
  <c r="V151" i="24" s="1"/>
  <c r="AJ117" i="24"/>
  <c r="AJ151" i="24" s="1"/>
  <c r="AF117" i="24"/>
  <c r="AF151" i="24" s="1"/>
  <c r="AB117" i="24"/>
  <c r="AB151" i="24" s="1"/>
  <c r="X117" i="24"/>
  <c r="X151" i="24" s="1"/>
  <c r="AI117" i="24"/>
  <c r="AI151" i="24" s="1"/>
  <c r="AE117" i="24"/>
  <c r="AE151" i="24" s="1"/>
  <c r="AA117" i="24"/>
  <c r="AA151" i="24" s="1"/>
  <c r="W117" i="24"/>
  <c r="W151" i="24" s="1"/>
  <c r="AA118" i="24"/>
  <c r="AA152" i="24" s="1"/>
  <c r="BC66" i="24"/>
  <c r="AH106" i="24"/>
  <c r="AH140" i="24" s="1"/>
  <c r="AD106" i="24"/>
  <c r="AD140" i="24" s="1"/>
  <c r="Z106" i="24"/>
  <c r="Z140" i="24" s="1"/>
  <c r="V106" i="24"/>
  <c r="V140" i="24" s="1"/>
  <c r="AA106" i="24"/>
  <c r="AA140" i="24" s="1"/>
  <c r="AF106" i="24"/>
  <c r="AF140" i="24" s="1"/>
  <c r="AK106" i="24"/>
  <c r="AK140" i="24" s="1"/>
  <c r="AJ109" i="24"/>
  <c r="AJ143" i="24" s="1"/>
  <c r="AF109" i="24"/>
  <c r="AF143" i="24" s="1"/>
  <c r="AB109" i="24"/>
  <c r="AB143" i="24" s="1"/>
  <c r="X109" i="24"/>
  <c r="X143" i="24" s="1"/>
  <c r="AI109" i="24"/>
  <c r="AI143" i="24" s="1"/>
  <c r="AE109" i="24"/>
  <c r="AE143" i="24" s="1"/>
  <c r="AA109" i="24"/>
  <c r="AA143" i="24" s="1"/>
  <c r="W109" i="24"/>
  <c r="W143" i="24" s="1"/>
  <c r="AC109" i="24"/>
  <c r="AC143" i="24" s="1"/>
  <c r="AK109" i="24"/>
  <c r="AK143" i="24" s="1"/>
  <c r="W59" i="24"/>
  <c r="AY66" i="24"/>
  <c r="BG66" i="24"/>
  <c r="W55" i="24"/>
  <c r="AL62" i="24"/>
  <c r="AJ139" i="24"/>
  <c r="W106" i="24"/>
  <c r="W140" i="24" s="1"/>
  <c r="AB106" i="24"/>
  <c r="AB140" i="24" s="1"/>
  <c r="AG106" i="24"/>
  <c r="AG140" i="24" s="1"/>
  <c r="V109" i="24"/>
  <c r="V143" i="24" s="1"/>
  <c r="AD109" i="24"/>
  <c r="AD143" i="24" s="1"/>
  <c r="AI112" i="24"/>
  <c r="AI146" i="24" s="1"/>
  <c r="AE112" i="24"/>
  <c r="AE146" i="24" s="1"/>
  <c r="AA112" i="24"/>
  <c r="AA146" i="24" s="1"/>
  <c r="W112" i="24"/>
  <c r="W146" i="24" s="1"/>
  <c r="AH112" i="24"/>
  <c r="AH146" i="24" s="1"/>
  <c r="AJ230" i="24" s="1"/>
  <c r="AD112" i="24"/>
  <c r="AD146" i="24" s="1"/>
  <c r="Z112" i="24"/>
  <c r="Z146" i="24" s="1"/>
  <c r="V112" i="24"/>
  <c r="V146" i="24" s="1"/>
  <c r="AC112" i="24"/>
  <c r="AC146" i="24" s="1"/>
  <c r="AK112" i="24"/>
  <c r="AK146" i="24" s="1"/>
  <c r="Z231" i="24"/>
  <c r="AH231" i="24"/>
  <c r="X110" i="24"/>
  <c r="X144" i="24" s="1"/>
  <c r="AB110" i="24"/>
  <c r="AB144" i="24" s="1"/>
  <c r="AF110" i="24"/>
  <c r="AF144" i="24" s="1"/>
  <c r="AJ110" i="24"/>
  <c r="AJ144" i="24" s="1"/>
  <c r="Y111" i="24"/>
  <c r="Y145" i="24" s="1"/>
  <c r="AC111" i="24"/>
  <c r="AC145" i="24" s="1"/>
  <c r="AG111" i="24"/>
  <c r="AG145" i="24" s="1"/>
  <c r="X114" i="24"/>
  <c r="X148" i="24" s="1"/>
  <c r="AB114" i="24"/>
  <c r="AB148" i="24" s="1"/>
  <c r="AF114" i="24"/>
  <c r="AF148" i="24" s="1"/>
  <c r="AJ114" i="24"/>
  <c r="AJ148" i="24" s="1"/>
  <c r="Y115" i="24"/>
  <c r="Y149" i="24" s="1"/>
  <c r="AC115" i="24"/>
  <c r="AC149" i="24" s="1"/>
  <c r="AG115" i="24"/>
  <c r="AG149" i="24" s="1"/>
  <c r="V116" i="24"/>
  <c r="V150" i="24" s="1"/>
  <c r="Z116" i="24"/>
  <c r="Z150" i="24" s="1"/>
  <c r="AD116" i="24"/>
  <c r="AD150" i="24" s="1"/>
  <c r="AH116" i="24"/>
  <c r="AH150" i="24" s="1"/>
  <c r="F141" i="24"/>
  <c r="N141" i="24"/>
  <c r="Y110" i="24"/>
  <c r="Y144" i="24" s="1"/>
  <c r="AC110" i="24"/>
  <c r="AC144" i="24" s="1"/>
  <c r="AG110" i="24"/>
  <c r="AG144" i="24" s="1"/>
  <c r="Y114" i="24"/>
  <c r="Y148" i="24" s="1"/>
  <c r="AC114" i="24"/>
  <c r="AC148" i="24" s="1"/>
  <c r="AG114" i="24"/>
  <c r="AG148" i="24" s="1"/>
  <c r="W116" i="24"/>
  <c r="W150" i="24" s="1"/>
  <c r="AA116" i="24"/>
  <c r="AA150" i="24" s="1"/>
  <c r="AE116" i="24"/>
  <c r="AE150" i="24" s="1"/>
  <c r="AI116" i="24"/>
  <c r="AI150" i="24" s="1"/>
  <c r="P141" i="24"/>
  <c r="L141" i="24"/>
  <c r="H141" i="24"/>
  <c r="D141" i="24"/>
  <c r="O141" i="24"/>
  <c r="K141" i="24"/>
  <c r="G141" i="24"/>
  <c r="C141" i="24"/>
  <c r="J141" i="24"/>
  <c r="AI232" i="24"/>
  <c r="Y116" i="24"/>
  <c r="Y150" i="24" s="1"/>
  <c r="AC116" i="24"/>
  <c r="AC150" i="24" s="1"/>
  <c r="AG116" i="24"/>
  <c r="AG150" i="24" s="1"/>
  <c r="E141" i="24"/>
  <c r="M141" i="24"/>
  <c r="Y202" i="24"/>
  <c r="AC202" i="24"/>
  <c r="AG202" i="24"/>
  <c r="D142" i="24"/>
  <c r="H142" i="24"/>
  <c r="L142" i="24"/>
  <c r="P142" i="24"/>
  <c r="Z203" i="24"/>
  <c r="AD203" i="24"/>
  <c r="AH203" i="24"/>
  <c r="E142" i="24"/>
  <c r="I142" i="24"/>
  <c r="M142" i="24"/>
  <c r="F142" i="24"/>
  <c r="J142" i="24"/>
  <c r="AM206" i="18"/>
  <c r="AM207" i="18"/>
  <c r="AM208" i="18"/>
  <c r="AM209" i="18"/>
  <c r="AM210" i="18"/>
  <c r="AM211" i="18"/>
  <c r="AM212" i="18"/>
  <c r="AM213" i="18"/>
  <c r="AM214" i="18"/>
  <c r="AM215" i="18"/>
  <c r="AM216" i="18"/>
  <c r="AM217" i="18"/>
  <c r="AM218" i="18"/>
  <c r="AM219" i="18"/>
  <c r="AM220" i="18"/>
  <c r="V224" i="18"/>
  <c r="W224" i="18"/>
  <c r="X224" i="18"/>
  <c r="Y224" i="18"/>
  <c r="Z224" i="18"/>
  <c r="AA224" i="18"/>
  <c r="AB224" i="18"/>
  <c r="AC224" i="18"/>
  <c r="AD224" i="18"/>
  <c r="AE224" i="18"/>
  <c r="AF224" i="18"/>
  <c r="AG224" i="18"/>
  <c r="AH224" i="18"/>
  <c r="AI224" i="18"/>
  <c r="AJ224" i="18"/>
  <c r="AK224" i="18"/>
  <c r="V225" i="18"/>
  <c r="W225" i="18"/>
  <c r="X225" i="18"/>
  <c r="Y225" i="18"/>
  <c r="Z225" i="18"/>
  <c r="AA225" i="18"/>
  <c r="AB225" i="18"/>
  <c r="AC225" i="18"/>
  <c r="AD225" i="18"/>
  <c r="AE225" i="18"/>
  <c r="AF225" i="18"/>
  <c r="AG225" i="18"/>
  <c r="AH225" i="18"/>
  <c r="AI225" i="18"/>
  <c r="AJ225" i="18"/>
  <c r="AK225" i="18"/>
  <c r="V226" i="18"/>
  <c r="W226" i="18"/>
  <c r="X226" i="18"/>
  <c r="Y226" i="18"/>
  <c r="Z226" i="18"/>
  <c r="AA226" i="18"/>
  <c r="AB226" i="18"/>
  <c r="AC226" i="18"/>
  <c r="AD226" i="18"/>
  <c r="AE226" i="18"/>
  <c r="AF226" i="18"/>
  <c r="AG226" i="18"/>
  <c r="AH226" i="18"/>
  <c r="AI226" i="18"/>
  <c r="AJ226" i="18"/>
  <c r="AK226" i="18"/>
  <c r="V227" i="18"/>
  <c r="W227" i="18"/>
  <c r="X227" i="18"/>
  <c r="Y227" i="18"/>
  <c r="Z227" i="18"/>
  <c r="AA227" i="18"/>
  <c r="AB227" i="18"/>
  <c r="AC227" i="18"/>
  <c r="AD227" i="18"/>
  <c r="AE227" i="18"/>
  <c r="AF227" i="18"/>
  <c r="AG227" i="18"/>
  <c r="AH227" i="18"/>
  <c r="AI227" i="18"/>
  <c r="AJ227" i="18"/>
  <c r="AK227" i="18"/>
  <c r="V228" i="18"/>
  <c r="W228" i="18"/>
  <c r="X228" i="18"/>
  <c r="Y228" i="18"/>
  <c r="Z228" i="18"/>
  <c r="AA228" i="18"/>
  <c r="AB228" i="18"/>
  <c r="AC228" i="18"/>
  <c r="AD228" i="18"/>
  <c r="AE228" i="18"/>
  <c r="AF228" i="18"/>
  <c r="AG228" i="18"/>
  <c r="AH228" i="18"/>
  <c r="AI228" i="18"/>
  <c r="AJ228" i="18"/>
  <c r="AK228" i="18"/>
  <c r="V229" i="18"/>
  <c r="W229" i="18"/>
  <c r="X229" i="18"/>
  <c r="Y229" i="18"/>
  <c r="Z229" i="18"/>
  <c r="AA229" i="18"/>
  <c r="AB229" i="18"/>
  <c r="AC229" i="18"/>
  <c r="AD229" i="18"/>
  <c r="AE229" i="18"/>
  <c r="AF229" i="18"/>
  <c r="AG229" i="18"/>
  <c r="AH229" i="18"/>
  <c r="AI229" i="18"/>
  <c r="AJ229" i="18"/>
  <c r="AK229" i="18"/>
  <c r="V230" i="18"/>
  <c r="W230" i="18"/>
  <c r="X230" i="18"/>
  <c r="Y230" i="18"/>
  <c r="Z230" i="18"/>
  <c r="AA230" i="18"/>
  <c r="AB230" i="18"/>
  <c r="AC230" i="18"/>
  <c r="AD230" i="18"/>
  <c r="AE230" i="18"/>
  <c r="AF230" i="18"/>
  <c r="AG230" i="18"/>
  <c r="AH230" i="18"/>
  <c r="AI230" i="18"/>
  <c r="AJ230" i="18"/>
  <c r="AK230" i="18"/>
  <c r="V231" i="18"/>
  <c r="W231" i="18"/>
  <c r="X231" i="18"/>
  <c r="Y231" i="18"/>
  <c r="Z231" i="18"/>
  <c r="AA231" i="18"/>
  <c r="AB231" i="18"/>
  <c r="AC231" i="18"/>
  <c r="AD231" i="18"/>
  <c r="AE231" i="18"/>
  <c r="AF231" i="18"/>
  <c r="AG231" i="18"/>
  <c r="AH231" i="18"/>
  <c r="AI231" i="18"/>
  <c r="AJ231" i="18"/>
  <c r="AK231" i="18"/>
  <c r="V232" i="18"/>
  <c r="W232" i="18"/>
  <c r="X232" i="18"/>
  <c r="Y232" i="18"/>
  <c r="Z232" i="18"/>
  <c r="AA232" i="18"/>
  <c r="AB232" i="18"/>
  <c r="AC232" i="18"/>
  <c r="AD232" i="18"/>
  <c r="AE232" i="18"/>
  <c r="AF232" i="18"/>
  <c r="AG232" i="18"/>
  <c r="AH232" i="18"/>
  <c r="AI232" i="18"/>
  <c r="AJ232" i="18"/>
  <c r="AK232" i="18"/>
  <c r="V233" i="18"/>
  <c r="W233" i="18"/>
  <c r="X233" i="18"/>
  <c r="Y233" i="18"/>
  <c r="Z233" i="18"/>
  <c r="AA233" i="18"/>
  <c r="AB233" i="18"/>
  <c r="AC233" i="18"/>
  <c r="AD233" i="18"/>
  <c r="AE233" i="18"/>
  <c r="AF233" i="18"/>
  <c r="AG233" i="18"/>
  <c r="AH233" i="18"/>
  <c r="AI233" i="18"/>
  <c r="AJ233" i="18"/>
  <c r="AK233" i="18"/>
  <c r="V234" i="18"/>
  <c r="W234" i="18"/>
  <c r="X234" i="18"/>
  <c r="Y234" i="18"/>
  <c r="Z234" i="18"/>
  <c r="AA234" i="18"/>
  <c r="AB234" i="18"/>
  <c r="AC234" i="18"/>
  <c r="AD234" i="18"/>
  <c r="AE234" i="18"/>
  <c r="AF234" i="18"/>
  <c r="AG234" i="18"/>
  <c r="AH234" i="18"/>
  <c r="AI234" i="18"/>
  <c r="AJ234" i="18"/>
  <c r="AK234" i="18"/>
  <c r="V235" i="18"/>
  <c r="W235" i="18"/>
  <c r="X235" i="18"/>
  <c r="Y235" i="18"/>
  <c r="Z235" i="18"/>
  <c r="AA235" i="18"/>
  <c r="AB235" i="18"/>
  <c r="AC235" i="18"/>
  <c r="AD235" i="18"/>
  <c r="AE235" i="18"/>
  <c r="AF235" i="18"/>
  <c r="AG235" i="18"/>
  <c r="AH235" i="18"/>
  <c r="AI235" i="18"/>
  <c r="AJ235" i="18"/>
  <c r="AK235" i="18"/>
  <c r="V236" i="18"/>
  <c r="W236" i="18"/>
  <c r="X236" i="18"/>
  <c r="Y236" i="18"/>
  <c r="Z236" i="18"/>
  <c r="AA236" i="18"/>
  <c r="AB236" i="18"/>
  <c r="AC236" i="18"/>
  <c r="AD236" i="18"/>
  <c r="AE236" i="18"/>
  <c r="AF236" i="18"/>
  <c r="AG236" i="18"/>
  <c r="AH236" i="18"/>
  <c r="AI236" i="18"/>
  <c r="AJ236" i="18"/>
  <c r="AK236" i="18"/>
  <c r="V237" i="18"/>
  <c r="W237" i="18"/>
  <c r="X237" i="18"/>
  <c r="Y237" i="18"/>
  <c r="Z237" i="18"/>
  <c r="AA237" i="18"/>
  <c r="AB237" i="18"/>
  <c r="AC237" i="18"/>
  <c r="AD237" i="18"/>
  <c r="AE237" i="18"/>
  <c r="AF237" i="18"/>
  <c r="AG237" i="18"/>
  <c r="AH237" i="18"/>
  <c r="AI237" i="18"/>
  <c r="AJ237" i="18"/>
  <c r="AK237" i="18"/>
  <c r="W223" i="18"/>
  <c r="X223" i="18"/>
  <c r="Y223" i="18"/>
  <c r="Z223" i="18"/>
  <c r="AA223" i="18"/>
  <c r="AB223" i="18"/>
  <c r="AC223" i="18"/>
  <c r="AD223" i="18"/>
  <c r="AE223" i="18"/>
  <c r="AF223" i="18"/>
  <c r="AG223" i="18"/>
  <c r="AH223" i="18"/>
  <c r="AI223" i="18"/>
  <c r="AJ223" i="18"/>
  <c r="AK223" i="18"/>
  <c r="V223" i="18"/>
  <c r="V172" i="18"/>
  <c r="W206" i="18"/>
  <c r="X206" i="18"/>
  <c r="Y206" i="18"/>
  <c r="Z206" i="18"/>
  <c r="AA206" i="18"/>
  <c r="AB206" i="18"/>
  <c r="AC206" i="18"/>
  <c r="AD206" i="18"/>
  <c r="AE206" i="18"/>
  <c r="AF206" i="18"/>
  <c r="AG206" i="18"/>
  <c r="AH206" i="18"/>
  <c r="AI206" i="18"/>
  <c r="AJ206" i="18"/>
  <c r="AK206" i="18"/>
  <c r="W207" i="18"/>
  <c r="X207" i="18"/>
  <c r="Y207" i="18"/>
  <c r="Z207" i="18"/>
  <c r="AA207" i="18"/>
  <c r="AB207" i="18"/>
  <c r="AC207" i="18"/>
  <c r="AD207" i="18"/>
  <c r="AE207" i="18"/>
  <c r="AF207" i="18"/>
  <c r="AG207" i="18"/>
  <c r="AH207" i="18"/>
  <c r="AI207" i="18"/>
  <c r="AJ207" i="18"/>
  <c r="AK207" i="18"/>
  <c r="W208" i="18"/>
  <c r="X208" i="18"/>
  <c r="Y208" i="18"/>
  <c r="Z208" i="18"/>
  <c r="AA208" i="18"/>
  <c r="AB208" i="18"/>
  <c r="AC208" i="18"/>
  <c r="AD208" i="18"/>
  <c r="AE208" i="18"/>
  <c r="AF208" i="18"/>
  <c r="AG208" i="18"/>
  <c r="AH208" i="18"/>
  <c r="AI208" i="18"/>
  <c r="AJ208" i="18"/>
  <c r="AK208" i="18"/>
  <c r="W209" i="18"/>
  <c r="X209" i="18"/>
  <c r="Y209" i="18"/>
  <c r="Z209" i="18"/>
  <c r="AA209" i="18"/>
  <c r="AB209" i="18"/>
  <c r="AC209" i="18"/>
  <c r="AD209" i="18"/>
  <c r="AE209" i="18"/>
  <c r="AF209" i="18"/>
  <c r="AG209" i="18"/>
  <c r="AH209" i="18"/>
  <c r="AI209" i="18"/>
  <c r="AJ209" i="18"/>
  <c r="AK209" i="18"/>
  <c r="W210" i="18"/>
  <c r="X210" i="18"/>
  <c r="Y210" i="18"/>
  <c r="Z210" i="18"/>
  <c r="AA210" i="18"/>
  <c r="AB210" i="18"/>
  <c r="AC210" i="18"/>
  <c r="AD210" i="18"/>
  <c r="AE210" i="18"/>
  <c r="AF210" i="18"/>
  <c r="AG210" i="18"/>
  <c r="AH210" i="18"/>
  <c r="AI210" i="18"/>
  <c r="AJ210" i="18"/>
  <c r="AK210" i="18"/>
  <c r="W211" i="18"/>
  <c r="X211" i="18"/>
  <c r="Y211" i="18"/>
  <c r="Z211" i="18"/>
  <c r="AA211" i="18"/>
  <c r="AB211" i="18"/>
  <c r="AC211" i="18"/>
  <c r="AD211" i="18"/>
  <c r="AE211" i="18"/>
  <c r="AF211" i="18"/>
  <c r="AG211" i="18"/>
  <c r="AH211" i="18"/>
  <c r="AI211" i="18"/>
  <c r="AJ211" i="18"/>
  <c r="AK211" i="18"/>
  <c r="W212" i="18"/>
  <c r="X212" i="18"/>
  <c r="Y212" i="18"/>
  <c r="Z212" i="18"/>
  <c r="AA212" i="18"/>
  <c r="AB212" i="18"/>
  <c r="AC212" i="18"/>
  <c r="AD212" i="18"/>
  <c r="AE212" i="18"/>
  <c r="AF212" i="18"/>
  <c r="AG212" i="18"/>
  <c r="AH212" i="18"/>
  <c r="AI212" i="18"/>
  <c r="AJ212" i="18"/>
  <c r="AK212" i="18"/>
  <c r="W213" i="18"/>
  <c r="X213" i="18"/>
  <c r="Y213" i="18"/>
  <c r="Z213" i="18"/>
  <c r="AA213" i="18"/>
  <c r="AB213" i="18"/>
  <c r="AC213" i="18"/>
  <c r="AD213" i="18"/>
  <c r="AE213" i="18"/>
  <c r="AF213" i="18"/>
  <c r="AG213" i="18"/>
  <c r="AH213" i="18"/>
  <c r="AI213" i="18"/>
  <c r="AJ213" i="18"/>
  <c r="AK213" i="18"/>
  <c r="W214" i="18"/>
  <c r="X214" i="18"/>
  <c r="Y214" i="18"/>
  <c r="Z214" i="18"/>
  <c r="AA214" i="18"/>
  <c r="AB214" i="18"/>
  <c r="AC214" i="18"/>
  <c r="AD214" i="18"/>
  <c r="AE214" i="18"/>
  <c r="AF214" i="18"/>
  <c r="AG214" i="18"/>
  <c r="AH214" i="18"/>
  <c r="AI214" i="18"/>
  <c r="AJ214" i="18"/>
  <c r="AK214" i="18"/>
  <c r="W215" i="18"/>
  <c r="X215" i="18"/>
  <c r="Y215" i="18"/>
  <c r="Z215" i="18"/>
  <c r="AA215" i="18"/>
  <c r="AB215" i="18"/>
  <c r="AC215" i="18"/>
  <c r="AD215" i="18"/>
  <c r="AE215" i="18"/>
  <c r="AF215" i="18"/>
  <c r="AG215" i="18"/>
  <c r="AH215" i="18"/>
  <c r="AI215" i="18"/>
  <c r="AJ215" i="18"/>
  <c r="AK215" i="18"/>
  <c r="W216" i="18"/>
  <c r="X216" i="18"/>
  <c r="Y216" i="18"/>
  <c r="Z216" i="18"/>
  <c r="AA216" i="18"/>
  <c r="AB216" i="18"/>
  <c r="AC216" i="18"/>
  <c r="AD216" i="18"/>
  <c r="AE216" i="18"/>
  <c r="AF216" i="18"/>
  <c r="AG216" i="18"/>
  <c r="AH216" i="18"/>
  <c r="AI216" i="18"/>
  <c r="AJ216" i="18"/>
  <c r="AK216" i="18"/>
  <c r="W217" i="18"/>
  <c r="X217" i="18"/>
  <c r="Y217" i="18"/>
  <c r="Z217" i="18"/>
  <c r="AA217" i="18"/>
  <c r="AB217" i="18"/>
  <c r="AC217" i="18"/>
  <c r="AD217" i="18"/>
  <c r="AE217" i="18"/>
  <c r="AF217" i="18"/>
  <c r="AG217" i="18"/>
  <c r="AH217" i="18"/>
  <c r="AI217" i="18"/>
  <c r="AJ217" i="18"/>
  <c r="AK217" i="18"/>
  <c r="W218" i="18"/>
  <c r="X218" i="18"/>
  <c r="Y218" i="18"/>
  <c r="Z218" i="18"/>
  <c r="AA218" i="18"/>
  <c r="AB218" i="18"/>
  <c r="AC218" i="18"/>
  <c r="AD218" i="18"/>
  <c r="AE218" i="18"/>
  <c r="AF218" i="18"/>
  <c r="AG218" i="18"/>
  <c r="AH218" i="18"/>
  <c r="AI218" i="18"/>
  <c r="AJ218" i="18"/>
  <c r="AK218" i="18"/>
  <c r="W219" i="18"/>
  <c r="X219" i="18"/>
  <c r="Y219" i="18"/>
  <c r="Z219" i="18"/>
  <c r="AA219" i="18"/>
  <c r="AB219" i="18"/>
  <c r="AC219" i="18"/>
  <c r="AD219" i="18"/>
  <c r="AE219" i="18"/>
  <c r="AF219" i="18"/>
  <c r="AG219" i="18"/>
  <c r="AH219" i="18"/>
  <c r="AI219" i="18"/>
  <c r="AJ219" i="18"/>
  <c r="AK219" i="18"/>
  <c r="W220" i="18"/>
  <c r="X220" i="18"/>
  <c r="Y220" i="18"/>
  <c r="Z220" i="18"/>
  <c r="AA220" i="18"/>
  <c r="AB220" i="18"/>
  <c r="AC220" i="18"/>
  <c r="AD220" i="18"/>
  <c r="AE220" i="18"/>
  <c r="AF220" i="18"/>
  <c r="AG220" i="18"/>
  <c r="AH220" i="18"/>
  <c r="AI220" i="18"/>
  <c r="AJ220" i="18"/>
  <c r="AK220" i="18"/>
  <c r="V207" i="18"/>
  <c r="V208" i="18"/>
  <c r="V209" i="18"/>
  <c r="V210" i="18"/>
  <c r="V211" i="18"/>
  <c r="V212" i="18"/>
  <c r="V213" i="18"/>
  <c r="V214" i="18"/>
  <c r="V215" i="18"/>
  <c r="V216" i="18"/>
  <c r="V217" i="18"/>
  <c r="V218" i="18"/>
  <c r="V219" i="18"/>
  <c r="V220" i="18"/>
  <c r="V206" i="18"/>
  <c r="AJ172" i="18"/>
  <c r="AK172" i="18"/>
  <c r="AJ173" i="18"/>
  <c r="AK173" i="18"/>
  <c r="AJ174" i="18"/>
  <c r="AK174" i="18"/>
  <c r="AJ175" i="18"/>
  <c r="AK175" i="18"/>
  <c r="AJ176" i="18"/>
  <c r="AK176" i="18"/>
  <c r="AJ177" i="18"/>
  <c r="AK177" i="18"/>
  <c r="AJ178" i="18"/>
  <c r="AK178" i="18"/>
  <c r="AJ179" i="18"/>
  <c r="AK179" i="18"/>
  <c r="AJ180" i="18"/>
  <c r="AK180" i="18"/>
  <c r="AJ181" i="18"/>
  <c r="AK181" i="18"/>
  <c r="AJ182" i="18"/>
  <c r="AK182" i="18"/>
  <c r="AJ183" i="18"/>
  <c r="AK183" i="18"/>
  <c r="AJ184" i="18"/>
  <c r="AK184" i="18"/>
  <c r="AJ185" i="18"/>
  <c r="AK185" i="18"/>
  <c r="AJ186" i="18"/>
  <c r="AK186" i="18"/>
  <c r="AI172" i="18"/>
  <c r="AJ143" i="18"/>
  <c r="AJ139" i="18"/>
  <c r="AK139" i="18"/>
  <c r="AJ140" i="18"/>
  <c r="AK140" i="18"/>
  <c r="AJ141" i="18"/>
  <c r="AK141" i="18"/>
  <c r="AJ142" i="18"/>
  <c r="AK142" i="18"/>
  <c r="AK143" i="18"/>
  <c r="AJ144" i="18"/>
  <c r="AK144" i="18"/>
  <c r="AJ145" i="18"/>
  <c r="AK145" i="18"/>
  <c r="AJ146" i="18"/>
  <c r="AK146" i="18"/>
  <c r="AJ147" i="18"/>
  <c r="AK147" i="18"/>
  <c r="AJ148" i="18"/>
  <c r="AK148" i="18"/>
  <c r="AJ149" i="18"/>
  <c r="AK149" i="18"/>
  <c r="AJ150" i="18"/>
  <c r="AK150" i="18"/>
  <c r="AJ151" i="18"/>
  <c r="AK151" i="18"/>
  <c r="AJ152" i="18"/>
  <c r="AK152" i="18"/>
  <c r="AJ153" i="18"/>
  <c r="AK153" i="18"/>
  <c r="Q88" i="9"/>
  <c r="R88" i="9"/>
  <c r="Q89" i="9"/>
  <c r="R89" i="9"/>
  <c r="Q90" i="9"/>
  <c r="R90" i="9"/>
  <c r="Q91" i="9"/>
  <c r="R91" i="9"/>
  <c r="Q92" i="9"/>
  <c r="R92" i="9"/>
  <c r="Q93" i="9"/>
  <c r="R93" i="9"/>
  <c r="Q94" i="9"/>
  <c r="R94" i="9"/>
  <c r="Q95" i="9"/>
  <c r="R95" i="9"/>
  <c r="Q96" i="9"/>
  <c r="R96" i="9"/>
  <c r="Q97" i="9"/>
  <c r="R97" i="9"/>
  <c r="Q98" i="9"/>
  <c r="R98" i="9"/>
  <c r="Q99" i="9"/>
  <c r="R99" i="9"/>
  <c r="Q100" i="9"/>
  <c r="R100" i="9"/>
  <c r="Q101" i="9"/>
  <c r="R101" i="9"/>
  <c r="Q102" i="9"/>
  <c r="R102" i="9"/>
  <c r="Q71" i="9"/>
  <c r="R71" i="9"/>
  <c r="Q72" i="9"/>
  <c r="R72" i="9"/>
  <c r="Q73" i="9"/>
  <c r="R73" i="9"/>
  <c r="Q74" i="9"/>
  <c r="R74" i="9"/>
  <c r="Q75" i="9"/>
  <c r="R75" i="9"/>
  <c r="Q76" i="9"/>
  <c r="R76" i="9"/>
  <c r="Q77" i="9"/>
  <c r="R77" i="9"/>
  <c r="Q78" i="9"/>
  <c r="R78" i="9"/>
  <c r="Q79" i="9"/>
  <c r="R79" i="9"/>
  <c r="Q80" i="9"/>
  <c r="R80" i="9"/>
  <c r="Q81" i="9"/>
  <c r="R81" i="9"/>
  <c r="Q82" i="9"/>
  <c r="R82" i="9"/>
  <c r="Q83" i="9"/>
  <c r="R83" i="9"/>
  <c r="Q84" i="9"/>
  <c r="R84" i="9"/>
  <c r="Q85" i="9"/>
  <c r="R85" i="9"/>
  <c r="P71" i="9"/>
  <c r="Q58" i="9"/>
  <c r="Q57" i="9"/>
  <c r="R57" i="9"/>
  <c r="R58" i="9"/>
  <c r="R59" i="9" s="1"/>
  <c r="R61" i="9" s="1"/>
  <c r="Q59" i="9"/>
  <c r="Q60" i="9"/>
  <c r="R60" i="9"/>
  <c r="Q61" i="9"/>
  <c r="Q62" i="9" s="1"/>
  <c r="Q64" i="9" s="1"/>
  <c r="Q66" i="9" s="1"/>
  <c r="Q63" i="9"/>
  <c r="Q65" i="9"/>
  <c r="Q67" i="9"/>
  <c r="P57" i="9"/>
  <c r="R53" i="9"/>
  <c r="R56" i="9"/>
  <c r="R55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D52" i="9"/>
  <c r="Q56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D53" i="9"/>
  <c r="Q55" i="9"/>
  <c r="P55" i="9"/>
  <c r="O55" i="9"/>
  <c r="N55" i="9"/>
  <c r="M55" i="9"/>
  <c r="L55" i="9"/>
  <c r="K55" i="9"/>
  <c r="J55" i="9"/>
  <c r="I55" i="9"/>
  <c r="H55" i="9"/>
  <c r="AJ61" i="10"/>
  <c r="AI8" i="10"/>
  <c r="AJ8" i="10"/>
  <c r="AK8" i="10"/>
  <c r="AI9" i="10"/>
  <c r="AJ9" i="10"/>
  <c r="AK9" i="10"/>
  <c r="AI10" i="10"/>
  <c r="AJ10" i="10"/>
  <c r="AK10" i="10"/>
  <c r="AI11" i="10"/>
  <c r="AJ11" i="10"/>
  <c r="AK11" i="10"/>
  <c r="AI12" i="10"/>
  <c r="AJ12" i="10"/>
  <c r="AK12" i="10"/>
  <c r="AI13" i="10"/>
  <c r="AJ13" i="10"/>
  <c r="AK13" i="10"/>
  <c r="AI14" i="10"/>
  <c r="AJ14" i="10"/>
  <c r="AK14" i="10"/>
  <c r="AI15" i="10"/>
  <c r="AJ15" i="10"/>
  <c r="AK15" i="10"/>
  <c r="AI16" i="10"/>
  <c r="AJ16" i="10"/>
  <c r="AK16" i="10"/>
  <c r="AI17" i="10"/>
  <c r="AJ17" i="10"/>
  <c r="AK17" i="10"/>
  <c r="AI18" i="10"/>
  <c r="AJ18" i="10"/>
  <c r="AK18" i="10"/>
  <c r="AI19" i="10"/>
  <c r="AJ19" i="10"/>
  <c r="AK19" i="10"/>
  <c r="AI20" i="10"/>
  <c r="AJ20" i="10"/>
  <c r="AK20" i="10"/>
  <c r="AI21" i="10"/>
  <c r="AJ21" i="10"/>
  <c r="AK21" i="10"/>
  <c r="AI22" i="10"/>
  <c r="AJ22" i="10"/>
  <c r="AK22" i="10"/>
  <c r="AI23" i="10"/>
  <c r="AJ23" i="10"/>
  <c r="AK23" i="10"/>
  <c r="AI24" i="10"/>
  <c r="AJ24" i="10"/>
  <c r="AK24" i="10"/>
  <c r="AI25" i="10"/>
  <c r="AJ25" i="10"/>
  <c r="AK25" i="10"/>
  <c r="AI26" i="10"/>
  <c r="AJ26" i="10"/>
  <c r="AK26" i="10"/>
  <c r="AI27" i="10"/>
  <c r="AJ27" i="10"/>
  <c r="AK27" i="10"/>
  <c r="AI28" i="10"/>
  <c r="AJ28" i="10"/>
  <c r="AK28" i="10"/>
  <c r="AI29" i="10"/>
  <c r="AJ29" i="10"/>
  <c r="AK29" i="10"/>
  <c r="AI30" i="10"/>
  <c r="AJ30" i="10"/>
  <c r="AK30" i="10"/>
  <c r="AI31" i="10"/>
  <c r="AJ31" i="10"/>
  <c r="AK31" i="10"/>
  <c r="AI32" i="10"/>
  <c r="AJ32" i="10"/>
  <c r="AK32" i="10"/>
  <c r="AI33" i="10"/>
  <c r="AJ33" i="10"/>
  <c r="AK33" i="10"/>
  <c r="AI34" i="10"/>
  <c r="AJ34" i="10"/>
  <c r="AK34" i="10"/>
  <c r="AI35" i="10"/>
  <c r="AJ35" i="10"/>
  <c r="AK35" i="10"/>
  <c r="AI36" i="10"/>
  <c r="AJ36" i="10"/>
  <c r="AK36" i="10"/>
  <c r="AI37" i="10"/>
  <c r="AJ37" i="10"/>
  <c r="AK37" i="10"/>
  <c r="AI38" i="10"/>
  <c r="AJ38" i="10"/>
  <c r="AK38" i="10"/>
  <c r="AI39" i="10"/>
  <c r="AJ39" i="10"/>
  <c r="AK39" i="10"/>
  <c r="AI40" i="10"/>
  <c r="AJ40" i="10"/>
  <c r="AK40" i="10"/>
  <c r="AI41" i="10"/>
  <c r="AJ41" i="10"/>
  <c r="AK41" i="10"/>
  <c r="AI42" i="10"/>
  <c r="AJ42" i="10"/>
  <c r="AK42" i="10"/>
  <c r="AI43" i="10"/>
  <c r="AJ43" i="10"/>
  <c r="AK43" i="10"/>
  <c r="AI44" i="10"/>
  <c r="AJ44" i="10"/>
  <c r="AK44" i="10"/>
  <c r="AI45" i="10"/>
  <c r="AJ45" i="10"/>
  <c r="AK45" i="10"/>
  <c r="AI46" i="10"/>
  <c r="AJ46" i="10"/>
  <c r="AK46" i="10"/>
  <c r="AI47" i="10"/>
  <c r="AJ47" i="10"/>
  <c r="AK47" i="10"/>
  <c r="AI48" i="10"/>
  <c r="AJ48" i="10"/>
  <c r="AK48" i="10"/>
  <c r="AI49" i="10"/>
  <c r="AJ49" i="10"/>
  <c r="AK49" i="10"/>
  <c r="AI50" i="10"/>
  <c r="AJ50" i="10"/>
  <c r="AK50" i="10"/>
  <c r="AI51" i="10"/>
  <c r="AJ51" i="10"/>
  <c r="AK51" i="10"/>
  <c r="AI52" i="10"/>
  <c r="AJ52" i="10"/>
  <c r="AK52" i="10"/>
  <c r="AI53" i="10"/>
  <c r="AJ53" i="10"/>
  <c r="AK53" i="10"/>
  <c r="AI54" i="10"/>
  <c r="AJ54" i="10"/>
  <c r="AK54" i="10"/>
  <c r="AI55" i="10"/>
  <c r="AJ55" i="10"/>
  <c r="AK55" i="10"/>
  <c r="AI56" i="10"/>
  <c r="AJ56" i="10"/>
  <c r="AK56" i="10"/>
  <c r="AI57" i="10"/>
  <c r="AJ57" i="10"/>
  <c r="AK57" i="10"/>
  <c r="AI58" i="10"/>
  <c r="AJ58" i="10"/>
  <c r="AK58" i="10"/>
  <c r="AI59" i="10"/>
  <c r="AJ59" i="10"/>
  <c r="AK59" i="10"/>
  <c r="AI60" i="10"/>
  <c r="AJ60" i="10"/>
  <c r="AK60" i="10"/>
  <c r="AI61" i="10"/>
  <c r="AK61" i="10"/>
  <c r="AI62" i="10"/>
  <c r="AJ62" i="10"/>
  <c r="AK62" i="10"/>
  <c r="AI63" i="10"/>
  <c r="AJ63" i="10"/>
  <c r="AK63" i="10"/>
  <c r="AI64" i="10"/>
  <c r="AJ64" i="10"/>
  <c r="AK64" i="10"/>
  <c r="AI65" i="10"/>
  <c r="AJ65" i="10"/>
  <c r="AK65" i="10"/>
  <c r="AI66" i="10"/>
  <c r="AJ66" i="10"/>
  <c r="AK66" i="10"/>
  <c r="AH9" i="10"/>
  <c r="AH10" i="10"/>
  <c r="AH11" i="10"/>
  <c r="AH12" i="10"/>
  <c r="AH13" i="10"/>
  <c r="AH14" i="10"/>
  <c r="AH15" i="10"/>
  <c r="AH16" i="10"/>
  <c r="AH17" i="10"/>
  <c r="AH18" i="10"/>
  <c r="AH19" i="10"/>
  <c r="AH20" i="10"/>
  <c r="AH21" i="10"/>
  <c r="AH22" i="10"/>
  <c r="AH23" i="10"/>
  <c r="AH24" i="10"/>
  <c r="AH25" i="10"/>
  <c r="AH26" i="10"/>
  <c r="AH27" i="10"/>
  <c r="AH28" i="10"/>
  <c r="AH29" i="10"/>
  <c r="AH30" i="10"/>
  <c r="AH31" i="10"/>
  <c r="AH32" i="10"/>
  <c r="AH33" i="10"/>
  <c r="AH34" i="10"/>
  <c r="AH35" i="10"/>
  <c r="AH36" i="10"/>
  <c r="AH37" i="10"/>
  <c r="AH38" i="10"/>
  <c r="AH39" i="10"/>
  <c r="AH40" i="10"/>
  <c r="AH41" i="10"/>
  <c r="AH42" i="10"/>
  <c r="AH43" i="10"/>
  <c r="AH44" i="10"/>
  <c r="AH45" i="10"/>
  <c r="AH46" i="10"/>
  <c r="AH47" i="10"/>
  <c r="AH48" i="10"/>
  <c r="AH49" i="10"/>
  <c r="AH50" i="10"/>
  <c r="AH51" i="10"/>
  <c r="AH52" i="10"/>
  <c r="AH53" i="10"/>
  <c r="AH54" i="10"/>
  <c r="AH55" i="10"/>
  <c r="AH56" i="10"/>
  <c r="AH57" i="10"/>
  <c r="AH58" i="10"/>
  <c r="AH59" i="10"/>
  <c r="AH60" i="10"/>
  <c r="AH61" i="10"/>
  <c r="AH62" i="10"/>
  <c r="AH63" i="10"/>
  <c r="AH64" i="10"/>
  <c r="AH65" i="10"/>
  <c r="AH66" i="10"/>
  <c r="AH8" i="10"/>
  <c r="AE8" i="10"/>
  <c r="AF8" i="10"/>
  <c r="AG8" i="10"/>
  <c r="AE9" i="10"/>
  <c r="AF9" i="10"/>
  <c r="AG9" i="10"/>
  <c r="AE10" i="10"/>
  <c r="AF10" i="10"/>
  <c r="AG10" i="10"/>
  <c r="AE11" i="10"/>
  <c r="AF11" i="10"/>
  <c r="AG11" i="10"/>
  <c r="AE12" i="10"/>
  <c r="AF12" i="10"/>
  <c r="AG12" i="10"/>
  <c r="AE13" i="10"/>
  <c r="AF13" i="10"/>
  <c r="AG13" i="10"/>
  <c r="AE14" i="10"/>
  <c r="AF14" i="10"/>
  <c r="AG14" i="10"/>
  <c r="AE15" i="10"/>
  <c r="AF15" i="10"/>
  <c r="AG15" i="10"/>
  <c r="AE16" i="10"/>
  <c r="AF16" i="10"/>
  <c r="AG16" i="10"/>
  <c r="AE17" i="10"/>
  <c r="AF17" i="10"/>
  <c r="AG17" i="10"/>
  <c r="AE18" i="10"/>
  <c r="AF18" i="10"/>
  <c r="AG18" i="10"/>
  <c r="AE19" i="10"/>
  <c r="AF19" i="10"/>
  <c r="AG19" i="10"/>
  <c r="AE20" i="10"/>
  <c r="AF20" i="10"/>
  <c r="AG20" i="10"/>
  <c r="AE21" i="10"/>
  <c r="AF21" i="10"/>
  <c r="AG21" i="10"/>
  <c r="AE22" i="10"/>
  <c r="AF22" i="10"/>
  <c r="AG22" i="10"/>
  <c r="AE23" i="10"/>
  <c r="AF23" i="10"/>
  <c r="AG23" i="10"/>
  <c r="AE24" i="10"/>
  <c r="AF24" i="10"/>
  <c r="AG24" i="10"/>
  <c r="AE25" i="10"/>
  <c r="AF25" i="10"/>
  <c r="AG25" i="10"/>
  <c r="AE26" i="10"/>
  <c r="AF26" i="10"/>
  <c r="AG26" i="10"/>
  <c r="AE27" i="10"/>
  <c r="AF27" i="10"/>
  <c r="AG27" i="10"/>
  <c r="AE28" i="10"/>
  <c r="AF28" i="10"/>
  <c r="AG28" i="10"/>
  <c r="AE29" i="10"/>
  <c r="AF29" i="10"/>
  <c r="AG29" i="10"/>
  <c r="AE30" i="10"/>
  <c r="AF30" i="10"/>
  <c r="AG30" i="10"/>
  <c r="AE31" i="10"/>
  <c r="AF31" i="10"/>
  <c r="AG31" i="10"/>
  <c r="AE32" i="10"/>
  <c r="AF32" i="10"/>
  <c r="AG32" i="10"/>
  <c r="AE33" i="10"/>
  <c r="AF33" i="10"/>
  <c r="AG33" i="10"/>
  <c r="AE34" i="10"/>
  <c r="AF34" i="10"/>
  <c r="AG34" i="10"/>
  <c r="AE35" i="10"/>
  <c r="AF35" i="10"/>
  <c r="AG35" i="10"/>
  <c r="AE36" i="10"/>
  <c r="AF36" i="10"/>
  <c r="AG36" i="10"/>
  <c r="AE37" i="10"/>
  <c r="AF37" i="10"/>
  <c r="AG37" i="10"/>
  <c r="AE38" i="10"/>
  <c r="AF38" i="10"/>
  <c r="AG38" i="10"/>
  <c r="AE39" i="10"/>
  <c r="AF39" i="10"/>
  <c r="AG39" i="10"/>
  <c r="AE40" i="10"/>
  <c r="AF40" i="10"/>
  <c r="AG40" i="10"/>
  <c r="AE41" i="10"/>
  <c r="AF41" i="10"/>
  <c r="AG41" i="10"/>
  <c r="AE42" i="10"/>
  <c r="AF42" i="10"/>
  <c r="AG42" i="10"/>
  <c r="AE43" i="10"/>
  <c r="AF43" i="10"/>
  <c r="AG43" i="10"/>
  <c r="AE44" i="10"/>
  <c r="AF44" i="10"/>
  <c r="AG44" i="10"/>
  <c r="AE45" i="10"/>
  <c r="AF45" i="10"/>
  <c r="AG45" i="10"/>
  <c r="AE46" i="10"/>
  <c r="AF46" i="10"/>
  <c r="AG46" i="10"/>
  <c r="AE47" i="10"/>
  <c r="AF47" i="10"/>
  <c r="AG47" i="10"/>
  <c r="AE48" i="10"/>
  <c r="AF48" i="10"/>
  <c r="AG48" i="10"/>
  <c r="AE49" i="10"/>
  <c r="AF49" i="10"/>
  <c r="AG49" i="10"/>
  <c r="AE50" i="10"/>
  <c r="AF50" i="10"/>
  <c r="AG50" i="10"/>
  <c r="AE51" i="10"/>
  <c r="AF51" i="10"/>
  <c r="AG51" i="10"/>
  <c r="AE52" i="10"/>
  <c r="AF52" i="10"/>
  <c r="AG52" i="10"/>
  <c r="AE53" i="10"/>
  <c r="AF53" i="10"/>
  <c r="AG53" i="10"/>
  <c r="AE54" i="10"/>
  <c r="AF54" i="10"/>
  <c r="AG54" i="10"/>
  <c r="AE55" i="10"/>
  <c r="AF55" i="10"/>
  <c r="AG55" i="10"/>
  <c r="AE56" i="10"/>
  <c r="AF56" i="10"/>
  <c r="AG56" i="10"/>
  <c r="AE57" i="10"/>
  <c r="AF57" i="10"/>
  <c r="AG57" i="10"/>
  <c r="AE58" i="10"/>
  <c r="AF58" i="10"/>
  <c r="AG58" i="10"/>
  <c r="AE59" i="10"/>
  <c r="AF59" i="10"/>
  <c r="AG59" i="10"/>
  <c r="AE60" i="10"/>
  <c r="AF60" i="10"/>
  <c r="AG60" i="10"/>
  <c r="AE61" i="10"/>
  <c r="AF61" i="10"/>
  <c r="AG61" i="10"/>
  <c r="AE62" i="10"/>
  <c r="AF62" i="10"/>
  <c r="AG62" i="10"/>
  <c r="AE63" i="10"/>
  <c r="AF63" i="10"/>
  <c r="AG63" i="10"/>
  <c r="AE64" i="10"/>
  <c r="AF64" i="10"/>
  <c r="AG64" i="10"/>
  <c r="AE65" i="10"/>
  <c r="AF65" i="10"/>
  <c r="AG65" i="10"/>
  <c r="AE66" i="10"/>
  <c r="AF66" i="10"/>
  <c r="AG66" i="10"/>
  <c r="AD9" i="10"/>
  <c r="AD10" i="10"/>
  <c r="AD11" i="10"/>
  <c r="AD12" i="10"/>
  <c r="AD13" i="10"/>
  <c r="AD14" i="10"/>
  <c r="AD15" i="10"/>
  <c r="AD16" i="10"/>
  <c r="AD17" i="10"/>
  <c r="AD18" i="10"/>
  <c r="AD19" i="10"/>
  <c r="AD20" i="10"/>
  <c r="AD21" i="10"/>
  <c r="AD22" i="10"/>
  <c r="AD23" i="10"/>
  <c r="AD24" i="10"/>
  <c r="AD25" i="10"/>
  <c r="AD26" i="10"/>
  <c r="AD27" i="10"/>
  <c r="AD28" i="10"/>
  <c r="AD29" i="10"/>
  <c r="AD30" i="10"/>
  <c r="AD31" i="10"/>
  <c r="AD32" i="10"/>
  <c r="AD33" i="10"/>
  <c r="AD34" i="10"/>
  <c r="AD35" i="10"/>
  <c r="AD36" i="10"/>
  <c r="AD37" i="10"/>
  <c r="AD38" i="10"/>
  <c r="AD39" i="10"/>
  <c r="AD40" i="10"/>
  <c r="AD41" i="10"/>
  <c r="AD42" i="10"/>
  <c r="AD43" i="10"/>
  <c r="AD44" i="10"/>
  <c r="AD45" i="10"/>
  <c r="AD46" i="10"/>
  <c r="AD47" i="10"/>
  <c r="AD48" i="10"/>
  <c r="AD49" i="10"/>
  <c r="AD50" i="10"/>
  <c r="AD51" i="10"/>
  <c r="AD52" i="10"/>
  <c r="AD53" i="10"/>
  <c r="AD54" i="10"/>
  <c r="AD55" i="10"/>
  <c r="AD56" i="10"/>
  <c r="AD57" i="10"/>
  <c r="AD58" i="10"/>
  <c r="AD59" i="10"/>
  <c r="AD60" i="10"/>
  <c r="AD61" i="10"/>
  <c r="AD62" i="10"/>
  <c r="AD63" i="10"/>
  <c r="AD64" i="10"/>
  <c r="AD65" i="10"/>
  <c r="AD66" i="10"/>
  <c r="AD8" i="10"/>
  <c r="G55" i="9"/>
  <c r="F55" i="9"/>
  <c r="E55" i="9"/>
  <c r="D55" i="9"/>
  <c r="C55" i="9"/>
  <c r="Q37" i="9"/>
  <c r="R37" i="9"/>
  <c r="Q38" i="9"/>
  <c r="R38" i="9"/>
  <c r="Q39" i="9"/>
  <c r="R39" i="9"/>
  <c r="Q40" i="9"/>
  <c r="R40" i="9"/>
  <c r="Q41" i="9"/>
  <c r="R41" i="9"/>
  <c r="Q42" i="9"/>
  <c r="R42" i="9"/>
  <c r="Q43" i="9"/>
  <c r="R43" i="9"/>
  <c r="Q44" i="9"/>
  <c r="R44" i="9"/>
  <c r="Q45" i="9"/>
  <c r="R45" i="9"/>
  <c r="Q46" i="9"/>
  <c r="R46" i="9"/>
  <c r="Q47" i="9"/>
  <c r="R47" i="9"/>
  <c r="Q48" i="9"/>
  <c r="R48" i="9"/>
  <c r="Q49" i="9"/>
  <c r="R49" i="9"/>
  <c r="Q50" i="9"/>
  <c r="R50" i="9"/>
  <c r="Q51" i="9"/>
  <c r="R51" i="9"/>
  <c r="P37" i="9"/>
  <c r="Q20" i="9"/>
  <c r="R20" i="9"/>
  <c r="Q21" i="9"/>
  <c r="R21" i="9"/>
  <c r="Q22" i="9"/>
  <c r="R22" i="9"/>
  <c r="Q23" i="9"/>
  <c r="R23" i="9"/>
  <c r="Q24" i="9"/>
  <c r="R24" i="9"/>
  <c r="Q25" i="9"/>
  <c r="R25" i="9"/>
  <c r="Q26" i="9"/>
  <c r="R26" i="9"/>
  <c r="Q27" i="9"/>
  <c r="R27" i="9"/>
  <c r="Q28" i="9"/>
  <c r="R28" i="9"/>
  <c r="Q29" i="9"/>
  <c r="R29" i="9"/>
  <c r="Q30" i="9"/>
  <c r="R30" i="9"/>
  <c r="Q31" i="9"/>
  <c r="R31" i="9"/>
  <c r="Q32" i="9"/>
  <c r="R32" i="9"/>
  <c r="Q33" i="9"/>
  <c r="R33" i="9"/>
  <c r="Q34" i="9"/>
  <c r="R34" i="9"/>
  <c r="Q3" i="9"/>
  <c r="R3" i="9"/>
  <c r="Q4" i="9"/>
  <c r="R4" i="9"/>
  <c r="Q5" i="9"/>
  <c r="R5" i="9"/>
  <c r="Q6" i="9"/>
  <c r="R6" i="9"/>
  <c r="Q7" i="9"/>
  <c r="R7" i="9"/>
  <c r="Q8" i="9"/>
  <c r="R8" i="9"/>
  <c r="Q9" i="9"/>
  <c r="R9" i="9"/>
  <c r="Q10" i="9"/>
  <c r="R10" i="9"/>
  <c r="Q11" i="9"/>
  <c r="R11" i="9"/>
  <c r="Q12" i="9"/>
  <c r="R12" i="9"/>
  <c r="Q13" i="9"/>
  <c r="R13" i="9"/>
  <c r="Q14" i="9"/>
  <c r="R14" i="9"/>
  <c r="Q15" i="9"/>
  <c r="R15" i="9"/>
  <c r="Q16" i="9"/>
  <c r="R16" i="9"/>
  <c r="Q17" i="9"/>
  <c r="R17" i="9"/>
  <c r="AH29" i="14"/>
  <c r="AI29" i="14"/>
  <c r="AJ29" i="14"/>
  <c r="AJ43" i="14" s="1"/>
  <c r="AK29" i="14"/>
  <c r="AL29" i="14"/>
  <c r="AM29" i="14"/>
  <c r="AN29" i="14"/>
  <c r="AN43" i="14" s="1"/>
  <c r="AO29" i="14"/>
  <c r="AP29" i="14"/>
  <c r="AQ29" i="14"/>
  <c r="AR29" i="14"/>
  <c r="AR43" i="14" s="1"/>
  <c r="AH30" i="14"/>
  <c r="AH43" i="14" s="1"/>
  <c r="AI30" i="14"/>
  <c r="AJ30" i="14"/>
  <c r="AK30" i="14"/>
  <c r="AL30" i="14"/>
  <c r="AL43" i="14" s="1"/>
  <c r="AM30" i="14"/>
  <c r="AN30" i="14"/>
  <c r="AO30" i="14"/>
  <c r="AP30" i="14"/>
  <c r="AP43" i="14" s="1"/>
  <c r="AQ30" i="14"/>
  <c r="AR30" i="14"/>
  <c r="AH31" i="14"/>
  <c r="AI31" i="14"/>
  <c r="AI43" i="14" s="1"/>
  <c r="AJ31" i="14"/>
  <c r="AK31" i="14"/>
  <c r="AL31" i="14"/>
  <c r="AM31" i="14"/>
  <c r="AM43" i="14" s="1"/>
  <c r="AN31" i="14"/>
  <c r="AO31" i="14"/>
  <c r="AP31" i="14"/>
  <c r="AQ31" i="14"/>
  <c r="AQ43" i="14" s="1"/>
  <c r="AR31" i="14"/>
  <c r="AH32" i="14"/>
  <c r="AI32" i="14"/>
  <c r="AJ32" i="14"/>
  <c r="AK32" i="14"/>
  <c r="AL32" i="14"/>
  <c r="AM32" i="14"/>
  <c r="AN32" i="14"/>
  <c r="AO32" i="14"/>
  <c r="AP32" i="14"/>
  <c r="AQ32" i="14"/>
  <c r="AR32" i="14"/>
  <c r="AH33" i="14"/>
  <c r="AI33" i="14"/>
  <c r="AJ33" i="14"/>
  <c r="AK33" i="14"/>
  <c r="AL33" i="14"/>
  <c r="AM33" i="14"/>
  <c r="AN33" i="14"/>
  <c r="AO33" i="14"/>
  <c r="AP33" i="14"/>
  <c r="AQ33" i="14"/>
  <c r="AR33" i="14"/>
  <c r="AH34" i="14"/>
  <c r="AI34" i="14"/>
  <c r="AJ34" i="14"/>
  <c r="AK34" i="14"/>
  <c r="AL34" i="14"/>
  <c r="AM34" i="14"/>
  <c r="AN34" i="14"/>
  <c r="AO34" i="14"/>
  <c r="AP34" i="14"/>
  <c r="AQ34" i="14"/>
  <c r="AR34" i="14"/>
  <c r="AH35" i="14"/>
  <c r="AI35" i="14"/>
  <c r="AJ35" i="14"/>
  <c r="AK35" i="14"/>
  <c r="AL35" i="14"/>
  <c r="AM35" i="14"/>
  <c r="AN35" i="14"/>
  <c r="AO35" i="14"/>
  <c r="AP35" i="14"/>
  <c r="AQ35" i="14"/>
  <c r="AR35" i="14"/>
  <c r="AH36" i="14"/>
  <c r="AI36" i="14"/>
  <c r="AJ36" i="14"/>
  <c r="AK36" i="14"/>
  <c r="AL36" i="14"/>
  <c r="AM36" i="14"/>
  <c r="AN36" i="14"/>
  <c r="AO36" i="14"/>
  <c r="AP36" i="14"/>
  <c r="AQ36" i="14"/>
  <c r="AR36" i="14"/>
  <c r="AH37" i="14"/>
  <c r="AI37" i="14"/>
  <c r="AJ37" i="14"/>
  <c r="AK37" i="14"/>
  <c r="AL37" i="14"/>
  <c r="AM37" i="14"/>
  <c r="AN37" i="14"/>
  <c r="AO37" i="14"/>
  <c r="AP37" i="14"/>
  <c r="AQ37" i="14"/>
  <c r="AR37" i="14"/>
  <c r="AH38" i="14"/>
  <c r="AI38" i="14"/>
  <c r="AJ38" i="14"/>
  <c r="AK38" i="14"/>
  <c r="AL38" i="14"/>
  <c r="AM38" i="14"/>
  <c r="AN38" i="14"/>
  <c r="AO38" i="14"/>
  <c r="AP38" i="14"/>
  <c r="AQ38" i="14"/>
  <c r="AR38" i="14"/>
  <c r="AH39" i="14"/>
  <c r="AI39" i="14"/>
  <c r="AJ39" i="14"/>
  <c r="AK39" i="14"/>
  <c r="AL39" i="14"/>
  <c r="AM39" i="14"/>
  <c r="AN39" i="14"/>
  <c r="AO39" i="14"/>
  <c r="AP39" i="14"/>
  <c r="AQ39" i="14"/>
  <c r="AR39" i="14"/>
  <c r="AH40" i="14"/>
  <c r="AI40" i="14"/>
  <c r="AJ40" i="14"/>
  <c r="AK40" i="14"/>
  <c r="AL40" i="14"/>
  <c r="AM40" i="14"/>
  <c r="AN40" i="14"/>
  <c r="AO40" i="14"/>
  <c r="AP40" i="14"/>
  <c r="AQ40" i="14"/>
  <c r="AR40" i="14"/>
  <c r="AH41" i="14"/>
  <c r="AI41" i="14"/>
  <c r="AJ41" i="14"/>
  <c r="AK41" i="14"/>
  <c r="AL41" i="14"/>
  <c r="AM41" i="14"/>
  <c r="AN41" i="14"/>
  <c r="AO41" i="14"/>
  <c r="AP41" i="14"/>
  <c r="AQ41" i="14"/>
  <c r="AR41" i="14"/>
  <c r="AH42" i="14"/>
  <c r="AI42" i="14"/>
  <c r="AJ42" i="14"/>
  <c r="AK42" i="14"/>
  <c r="AL42" i="14"/>
  <c r="AM42" i="14"/>
  <c r="AN42" i="14"/>
  <c r="AO42" i="14"/>
  <c r="AP42" i="14"/>
  <c r="AQ42" i="14"/>
  <c r="AR42" i="14"/>
  <c r="AG30" i="14"/>
  <c r="AG31" i="14"/>
  <c r="AG32" i="14"/>
  <c r="AG33" i="14"/>
  <c r="AG43" i="14" s="1"/>
  <c r="AG34" i="14"/>
  <c r="AG35" i="14"/>
  <c r="AG36" i="14"/>
  <c r="AG37" i="14"/>
  <c r="AG38" i="14"/>
  <c r="AG39" i="14"/>
  <c r="AG40" i="14"/>
  <c r="AG41" i="14"/>
  <c r="AG42" i="14"/>
  <c r="AG29" i="14"/>
  <c r="AO43" i="14"/>
  <c r="AK43" i="14"/>
  <c r="AH19" i="14"/>
  <c r="AI19" i="14"/>
  <c r="AJ19" i="14"/>
  <c r="AK19" i="14"/>
  <c r="AL19" i="14"/>
  <c r="AM19" i="14"/>
  <c r="AN19" i="14"/>
  <c r="AO19" i="14"/>
  <c r="AP19" i="14"/>
  <c r="AQ19" i="14"/>
  <c r="AR19" i="14"/>
  <c r="AG19" i="14"/>
  <c r="AH5" i="14"/>
  <c r="AI5" i="14"/>
  <c r="AJ5" i="14"/>
  <c r="AK5" i="14"/>
  <c r="AL5" i="14"/>
  <c r="AM5" i="14"/>
  <c r="AN5" i="14"/>
  <c r="AO5" i="14"/>
  <c r="AP5" i="14"/>
  <c r="AQ5" i="14"/>
  <c r="AR5" i="14"/>
  <c r="AH6" i="14"/>
  <c r="AI6" i="14"/>
  <c r="AJ6" i="14"/>
  <c r="AK6" i="14"/>
  <c r="AL6" i="14"/>
  <c r="AM6" i="14"/>
  <c r="AN6" i="14"/>
  <c r="AO6" i="14"/>
  <c r="AP6" i="14"/>
  <c r="AQ6" i="14"/>
  <c r="AR6" i="14"/>
  <c r="AH7" i="14"/>
  <c r="AI7" i="14"/>
  <c r="AJ7" i="14"/>
  <c r="AK7" i="14"/>
  <c r="AL7" i="14"/>
  <c r="AM7" i="14"/>
  <c r="AN7" i="14"/>
  <c r="AO7" i="14"/>
  <c r="AP7" i="14"/>
  <c r="AQ7" i="14"/>
  <c r="AR7" i="14"/>
  <c r="AH8" i="14"/>
  <c r="AI8" i="14"/>
  <c r="AJ8" i="14"/>
  <c r="AK8" i="14"/>
  <c r="AL8" i="14"/>
  <c r="AM8" i="14"/>
  <c r="AN8" i="14"/>
  <c r="AO8" i="14"/>
  <c r="AP8" i="14"/>
  <c r="AQ8" i="14"/>
  <c r="AR8" i="14"/>
  <c r="AH9" i="14"/>
  <c r="AI9" i="14"/>
  <c r="AJ9" i="14"/>
  <c r="AK9" i="14"/>
  <c r="AL9" i="14"/>
  <c r="AM9" i="14"/>
  <c r="AN9" i="14"/>
  <c r="AO9" i="14"/>
  <c r="AP9" i="14"/>
  <c r="AQ9" i="14"/>
  <c r="AR9" i="14"/>
  <c r="AH10" i="14"/>
  <c r="AI10" i="14"/>
  <c r="AJ10" i="14"/>
  <c r="AK10" i="14"/>
  <c r="AL10" i="14"/>
  <c r="AM10" i="14"/>
  <c r="AN10" i="14"/>
  <c r="AO10" i="14"/>
  <c r="AP10" i="14"/>
  <c r="AQ10" i="14"/>
  <c r="AR10" i="14"/>
  <c r="AH11" i="14"/>
  <c r="AI11" i="14"/>
  <c r="AJ11" i="14"/>
  <c r="AK11" i="14"/>
  <c r="AL11" i="14"/>
  <c r="AM11" i="14"/>
  <c r="AN11" i="14"/>
  <c r="AO11" i="14"/>
  <c r="AP11" i="14"/>
  <c r="AQ11" i="14"/>
  <c r="AR11" i="14"/>
  <c r="AH12" i="14"/>
  <c r="AI12" i="14"/>
  <c r="AJ12" i="14"/>
  <c r="AK12" i="14"/>
  <c r="AL12" i="14"/>
  <c r="AM12" i="14"/>
  <c r="AN12" i="14"/>
  <c r="AO12" i="14"/>
  <c r="AP12" i="14"/>
  <c r="AQ12" i="14"/>
  <c r="AR12" i="14"/>
  <c r="AH13" i="14"/>
  <c r="AI13" i="14"/>
  <c r="AJ13" i="14"/>
  <c r="AK13" i="14"/>
  <c r="AL13" i="14"/>
  <c r="AM13" i="14"/>
  <c r="AN13" i="14"/>
  <c r="AO13" i="14"/>
  <c r="AP13" i="14"/>
  <c r="AQ13" i="14"/>
  <c r="AR13" i="14"/>
  <c r="AH14" i="14"/>
  <c r="AI14" i="14"/>
  <c r="AJ14" i="14"/>
  <c r="AK14" i="14"/>
  <c r="AL14" i="14"/>
  <c r="AM14" i="14"/>
  <c r="AN14" i="14"/>
  <c r="AO14" i="14"/>
  <c r="AP14" i="14"/>
  <c r="AQ14" i="14"/>
  <c r="AR14" i="14"/>
  <c r="AH15" i="14"/>
  <c r="AI15" i="14"/>
  <c r="AJ15" i="14"/>
  <c r="AK15" i="14"/>
  <c r="AL15" i="14"/>
  <c r="AM15" i="14"/>
  <c r="AN15" i="14"/>
  <c r="AO15" i="14"/>
  <c r="AP15" i="14"/>
  <c r="AQ15" i="14"/>
  <c r="AR15" i="14"/>
  <c r="AH16" i="14"/>
  <c r="AI16" i="14"/>
  <c r="AJ16" i="14"/>
  <c r="AK16" i="14"/>
  <c r="AL16" i="14"/>
  <c r="AM16" i="14"/>
  <c r="AN16" i="14"/>
  <c r="AO16" i="14"/>
  <c r="AP16" i="14"/>
  <c r="AQ16" i="14"/>
  <c r="AR16" i="14"/>
  <c r="AH17" i="14"/>
  <c r="AI17" i="14"/>
  <c r="AJ17" i="14"/>
  <c r="AK17" i="14"/>
  <c r="AL17" i="14"/>
  <c r="AM17" i="14"/>
  <c r="AN17" i="14"/>
  <c r="AO17" i="14"/>
  <c r="AP17" i="14"/>
  <c r="AQ17" i="14"/>
  <c r="AR17" i="14"/>
  <c r="AH18" i="14"/>
  <c r="AI18" i="14"/>
  <c r="AJ18" i="14"/>
  <c r="AK18" i="14"/>
  <c r="AL18" i="14"/>
  <c r="AM18" i="14"/>
  <c r="AN18" i="14"/>
  <c r="AO18" i="14"/>
  <c r="AP18" i="14"/>
  <c r="AQ18" i="14"/>
  <c r="AR18" i="14"/>
  <c r="AG6" i="14"/>
  <c r="AG7" i="14"/>
  <c r="AG8" i="14"/>
  <c r="AG9" i="14"/>
  <c r="AG10" i="14"/>
  <c r="AG11" i="14"/>
  <c r="AG12" i="14"/>
  <c r="AG13" i="14"/>
  <c r="AG14" i="14"/>
  <c r="AG15" i="14"/>
  <c r="AG16" i="14"/>
  <c r="AG17" i="14"/>
  <c r="AG18" i="14"/>
  <c r="AG5" i="14"/>
  <c r="M2" i="14"/>
  <c r="N2" i="14"/>
  <c r="M3" i="14"/>
  <c r="N3" i="14"/>
  <c r="M4" i="14"/>
  <c r="N4" i="14"/>
  <c r="M5" i="14"/>
  <c r="N5" i="14"/>
  <c r="M6" i="14"/>
  <c r="N6" i="14"/>
  <c r="M7" i="14"/>
  <c r="N7" i="14"/>
  <c r="M8" i="14"/>
  <c r="N8" i="14"/>
  <c r="M9" i="14"/>
  <c r="N9" i="14"/>
  <c r="M10" i="14"/>
  <c r="N10" i="14"/>
  <c r="M11" i="14"/>
  <c r="N11" i="14"/>
  <c r="M12" i="14"/>
  <c r="N12" i="14"/>
  <c r="M13" i="14"/>
  <c r="N13" i="14"/>
  <c r="M14" i="14"/>
  <c r="N14" i="14"/>
  <c r="M15" i="14"/>
  <c r="N15" i="14"/>
  <c r="M16" i="14"/>
  <c r="N16" i="14"/>
  <c r="M17" i="14"/>
  <c r="N17" i="14"/>
  <c r="M18" i="14"/>
  <c r="N18" i="14"/>
  <c r="M19" i="14"/>
  <c r="N19" i="14"/>
  <c r="M20" i="14"/>
  <c r="N20" i="14"/>
  <c r="M21" i="14"/>
  <c r="N21" i="14"/>
  <c r="M22" i="14"/>
  <c r="N22" i="14"/>
  <c r="M23" i="14"/>
  <c r="N23" i="14"/>
  <c r="M24" i="14"/>
  <c r="N24" i="14"/>
  <c r="M25" i="14"/>
  <c r="N25" i="14"/>
  <c r="M26" i="14"/>
  <c r="N26" i="14"/>
  <c r="M27" i="14"/>
  <c r="N27" i="14"/>
  <c r="M28" i="14"/>
  <c r="N28" i="14"/>
  <c r="M29" i="14"/>
  <c r="N29" i="14"/>
  <c r="M30" i="14"/>
  <c r="N30" i="14"/>
  <c r="M31" i="14"/>
  <c r="N31" i="14"/>
  <c r="M32" i="14"/>
  <c r="N32" i="14"/>
  <c r="M33" i="14"/>
  <c r="N33" i="14"/>
  <c r="M34" i="14"/>
  <c r="N34" i="14"/>
  <c r="M35" i="14"/>
  <c r="N35" i="14"/>
  <c r="M36" i="14"/>
  <c r="N36" i="14"/>
  <c r="M37" i="14"/>
  <c r="N37" i="14"/>
  <c r="M38" i="14"/>
  <c r="N38" i="14"/>
  <c r="M39" i="14"/>
  <c r="N39" i="14"/>
  <c r="M40" i="14"/>
  <c r="N40" i="14"/>
  <c r="M41" i="14"/>
  <c r="N41" i="14"/>
  <c r="M42" i="14"/>
  <c r="N42" i="14"/>
  <c r="M43" i="14"/>
  <c r="N43" i="14"/>
  <c r="M44" i="14"/>
  <c r="N44" i="14"/>
  <c r="M45" i="14"/>
  <c r="N45" i="14"/>
  <c r="M46" i="14"/>
  <c r="N46" i="14"/>
  <c r="M47" i="14"/>
  <c r="N47" i="14"/>
  <c r="M48" i="14"/>
  <c r="N48" i="14"/>
  <c r="M49" i="14"/>
  <c r="N49" i="14"/>
  <c r="M50" i="14"/>
  <c r="N50" i="14"/>
  <c r="M51" i="14"/>
  <c r="N51" i="14"/>
  <c r="M52" i="14"/>
  <c r="N52" i="14"/>
  <c r="M53" i="14"/>
  <c r="N53" i="14"/>
  <c r="M54" i="14"/>
  <c r="N54" i="14"/>
  <c r="M55" i="14"/>
  <c r="N55" i="14"/>
  <c r="M56" i="14"/>
  <c r="N56" i="14"/>
  <c r="M57" i="14"/>
  <c r="N57" i="14"/>
  <c r="M58" i="14"/>
  <c r="N58" i="14"/>
  <c r="M59" i="14"/>
  <c r="N59" i="14"/>
  <c r="M60" i="14"/>
  <c r="N60" i="14"/>
  <c r="M61" i="14"/>
  <c r="N61" i="14"/>
  <c r="M62" i="14"/>
  <c r="N62" i="14"/>
  <c r="M63" i="14"/>
  <c r="N63" i="14"/>
  <c r="M64" i="14"/>
  <c r="N64" i="14"/>
  <c r="M65" i="14"/>
  <c r="N65" i="14"/>
  <c r="M66" i="14"/>
  <c r="N66" i="14"/>
  <c r="M67" i="14"/>
  <c r="N67" i="14"/>
  <c r="M68" i="14"/>
  <c r="N68" i="14"/>
  <c r="M69" i="14"/>
  <c r="N69" i="14"/>
  <c r="M70" i="14"/>
  <c r="N70" i="14"/>
  <c r="M71" i="14"/>
  <c r="N71" i="14"/>
  <c r="M72" i="14"/>
  <c r="N72" i="14"/>
  <c r="M73" i="14"/>
  <c r="N73" i="14"/>
  <c r="M74" i="14"/>
  <c r="N74" i="14"/>
  <c r="M75" i="14"/>
  <c r="N75" i="14"/>
  <c r="M76" i="14"/>
  <c r="N76" i="14"/>
  <c r="M77" i="14"/>
  <c r="N77" i="14"/>
  <c r="M78" i="14"/>
  <c r="N78" i="14"/>
  <c r="M79" i="14"/>
  <c r="N79" i="14"/>
  <c r="M80" i="14"/>
  <c r="N80" i="14"/>
  <c r="M81" i="14"/>
  <c r="N81" i="14"/>
  <c r="M82" i="14"/>
  <c r="N82" i="14"/>
  <c r="M83" i="14"/>
  <c r="N83" i="14"/>
  <c r="M84" i="14"/>
  <c r="N84" i="14"/>
  <c r="M85" i="14"/>
  <c r="N85" i="14"/>
  <c r="M86" i="14"/>
  <c r="N86" i="14"/>
  <c r="M87" i="14"/>
  <c r="N87" i="14"/>
  <c r="M88" i="14"/>
  <c r="N88" i="14"/>
  <c r="M89" i="14"/>
  <c r="N89" i="14"/>
  <c r="M90" i="14"/>
  <c r="N90" i="14"/>
  <c r="M91" i="14"/>
  <c r="N91" i="14"/>
  <c r="M92" i="14"/>
  <c r="N92" i="14"/>
  <c r="M93" i="14"/>
  <c r="N93" i="14"/>
  <c r="M94" i="14"/>
  <c r="N94" i="14"/>
  <c r="M95" i="14"/>
  <c r="N95" i="14"/>
  <c r="M96" i="14"/>
  <c r="N96" i="14"/>
  <c r="M97" i="14"/>
  <c r="N97" i="14"/>
  <c r="M98" i="14"/>
  <c r="N98" i="14"/>
  <c r="M99" i="14"/>
  <c r="N99" i="14"/>
  <c r="M100" i="14"/>
  <c r="N100" i="14"/>
  <c r="M101" i="14"/>
  <c r="N101" i="14"/>
  <c r="M102" i="14"/>
  <c r="N102" i="14"/>
  <c r="M103" i="14"/>
  <c r="N103" i="14"/>
  <c r="M104" i="14"/>
  <c r="N104" i="14"/>
  <c r="M105" i="14"/>
  <c r="N105" i="14"/>
  <c r="M106" i="14"/>
  <c r="N106" i="14"/>
  <c r="M107" i="14"/>
  <c r="N107" i="14"/>
  <c r="M108" i="14"/>
  <c r="N108" i="14"/>
  <c r="M109" i="14"/>
  <c r="N109" i="14"/>
  <c r="M110" i="14"/>
  <c r="N110" i="14"/>
  <c r="M111" i="14"/>
  <c r="N111" i="14"/>
  <c r="M112" i="14"/>
  <c r="N112" i="14"/>
  <c r="M113" i="14"/>
  <c r="N113" i="14"/>
  <c r="M114" i="14"/>
  <c r="N114" i="14"/>
  <c r="M115" i="14"/>
  <c r="N115" i="14"/>
  <c r="M116" i="14"/>
  <c r="N116" i="14"/>
  <c r="M117" i="14"/>
  <c r="N117" i="14"/>
  <c r="M118" i="14"/>
  <c r="N118" i="14"/>
  <c r="M119" i="14"/>
  <c r="N119" i="14"/>
  <c r="M120" i="14"/>
  <c r="N120" i="14"/>
  <c r="M121" i="14"/>
  <c r="N121" i="14"/>
  <c r="M122" i="14"/>
  <c r="N122" i="14"/>
  <c r="M123" i="14"/>
  <c r="N123" i="14"/>
  <c r="M124" i="14"/>
  <c r="N124" i="14"/>
  <c r="M125" i="14"/>
  <c r="N125" i="14"/>
  <c r="M126" i="14"/>
  <c r="N126" i="14"/>
  <c r="M127" i="14"/>
  <c r="N127" i="14"/>
  <c r="M128" i="14"/>
  <c r="N128" i="14"/>
  <c r="M129" i="14"/>
  <c r="N129" i="14"/>
  <c r="M130" i="14"/>
  <c r="N130" i="14"/>
  <c r="M131" i="14"/>
  <c r="N131" i="14"/>
  <c r="M132" i="14"/>
  <c r="N132" i="14"/>
  <c r="M133" i="14"/>
  <c r="N133" i="14"/>
  <c r="M134" i="14"/>
  <c r="N134" i="14"/>
  <c r="M135" i="14"/>
  <c r="N135" i="14"/>
  <c r="M136" i="14"/>
  <c r="N136" i="14"/>
  <c r="M137" i="14"/>
  <c r="N137" i="14"/>
  <c r="M138" i="14"/>
  <c r="N138" i="14"/>
  <c r="M139" i="14"/>
  <c r="N139" i="14"/>
  <c r="M140" i="14"/>
  <c r="N140" i="14"/>
  <c r="M141" i="14"/>
  <c r="N141" i="14"/>
  <c r="M142" i="14"/>
  <c r="N142" i="14"/>
  <c r="M143" i="14"/>
  <c r="N143" i="14"/>
  <c r="M144" i="14"/>
  <c r="N144" i="14"/>
  <c r="M145" i="14"/>
  <c r="N145" i="14"/>
  <c r="M146" i="14"/>
  <c r="N146" i="14"/>
  <c r="M147" i="14"/>
  <c r="N147" i="14"/>
  <c r="M148" i="14"/>
  <c r="N148" i="14"/>
  <c r="M149" i="14"/>
  <c r="N149" i="14"/>
  <c r="M150" i="14"/>
  <c r="N150" i="14"/>
  <c r="M151" i="14"/>
  <c r="N151" i="14"/>
  <c r="M152" i="14"/>
  <c r="N152" i="14"/>
  <c r="M153" i="14"/>
  <c r="N153" i="14"/>
  <c r="M154" i="14"/>
  <c r="N154" i="14"/>
  <c r="M155" i="14"/>
  <c r="N155" i="14"/>
  <c r="M156" i="14"/>
  <c r="N156" i="14"/>
  <c r="M157" i="14"/>
  <c r="N157" i="14"/>
  <c r="M158" i="14"/>
  <c r="N158" i="14"/>
  <c r="M159" i="14"/>
  <c r="N159" i="14"/>
  <c r="M160" i="14"/>
  <c r="N160" i="14"/>
  <c r="M161" i="14"/>
  <c r="N161" i="14"/>
  <c r="M162" i="14"/>
  <c r="N162" i="14"/>
  <c r="M163" i="14"/>
  <c r="N163" i="14"/>
  <c r="M164" i="14"/>
  <c r="N164" i="14"/>
  <c r="M165" i="14"/>
  <c r="N165" i="14"/>
  <c r="M166" i="14"/>
  <c r="N166" i="14"/>
  <c r="M167" i="14"/>
  <c r="N167" i="14"/>
  <c r="M168" i="14"/>
  <c r="N168" i="14"/>
  <c r="M169" i="14"/>
  <c r="N169" i="14"/>
  <c r="M170" i="14"/>
  <c r="N170" i="14"/>
  <c r="M171" i="14"/>
  <c r="N171" i="14"/>
  <c r="M172" i="14"/>
  <c r="N172" i="14"/>
  <c r="M173" i="14"/>
  <c r="N173" i="14"/>
  <c r="M174" i="14"/>
  <c r="N174" i="14"/>
  <c r="M175" i="14"/>
  <c r="N175" i="14"/>
  <c r="M176" i="14"/>
  <c r="N176" i="14"/>
  <c r="M177" i="14"/>
  <c r="N177" i="14"/>
  <c r="M178" i="14"/>
  <c r="N178" i="14"/>
  <c r="M179" i="14"/>
  <c r="N179" i="14"/>
  <c r="M180" i="14"/>
  <c r="N180" i="14"/>
  <c r="M181" i="14"/>
  <c r="N181" i="14"/>
  <c r="M182" i="14"/>
  <c r="N182" i="14"/>
  <c r="M183" i="14"/>
  <c r="N183" i="14"/>
  <c r="M184" i="14"/>
  <c r="N184" i="14"/>
  <c r="M185" i="14"/>
  <c r="N185" i="14"/>
  <c r="M186" i="14"/>
  <c r="N186" i="14"/>
  <c r="M187" i="14"/>
  <c r="N187" i="14"/>
  <c r="M188" i="14"/>
  <c r="N188" i="14"/>
  <c r="M189" i="14"/>
  <c r="N189" i="14"/>
  <c r="M190" i="14"/>
  <c r="N190" i="14"/>
  <c r="M191" i="14"/>
  <c r="N191" i="14"/>
  <c r="M192" i="14"/>
  <c r="N192" i="14"/>
  <c r="M193" i="14"/>
  <c r="N193" i="14"/>
  <c r="M194" i="14"/>
  <c r="N194" i="14"/>
  <c r="M195" i="14"/>
  <c r="N195" i="14"/>
  <c r="M196" i="14"/>
  <c r="N196" i="14"/>
  <c r="M197" i="14"/>
  <c r="N197" i="14"/>
  <c r="M198" i="14"/>
  <c r="N198" i="14"/>
  <c r="M199" i="14"/>
  <c r="N199" i="14"/>
  <c r="M200" i="14"/>
  <c r="N200" i="14"/>
  <c r="M201" i="14"/>
  <c r="N201" i="14"/>
  <c r="M202" i="14"/>
  <c r="N202" i="14"/>
  <c r="W119" i="18"/>
  <c r="X119" i="18"/>
  <c r="Y119" i="18"/>
  <c r="Z119" i="18"/>
  <c r="AA119" i="18"/>
  <c r="AB119" i="18"/>
  <c r="AC119" i="18"/>
  <c r="AD119" i="18"/>
  <c r="AE119" i="18"/>
  <c r="AF119" i="18"/>
  <c r="AG119" i="18"/>
  <c r="AH119" i="18"/>
  <c r="AI119" i="18"/>
  <c r="AJ119" i="18"/>
  <c r="AK119" i="18"/>
  <c r="V119" i="18"/>
  <c r="V118" i="18" a="1"/>
  <c r="V118" i="18" s="1"/>
  <c r="Y118" i="18"/>
  <c r="AA118" i="18"/>
  <c r="AC118" i="18"/>
  <c r="AG118" i="18"/>
  <c r="V117" i="18" a="1"/>
  <c r="V117" i="18" s="1"/>
  <c r="Y117" i="18"/>
  <c r="V116" i="18" a="1"/>
  <c r="W116" i="18" s="1"/>
  <c r="V115" i="18" a="1"/>
  <c r="W115" i="18" s="1"/>
  <c r="V115" i="18"/>
  <c r="Y115" i="18"/>
  <c r="Z115" i="18"/>
  <c r="AC115" i="18"/>
  <c r="AD115" i="18"/>
  <c r="AG115" i="18"/>
  <c r="AH115" i="18"/>
  <c r="AK115" i="18"/>
  <c r="V114" i="18" a="1"/>
  <c r="W114" i="18" s="1"/>
  <c r="V113" i="18" a="1"/>
  <c r="X113" i="18" s="1"/>
  <c r="V113" i="18"/>
  <c r="W113" i="18"/>
  <c r="Z113" i="18"/>
  <c r="AA113" i="18"/>
  <c r="AD113" i="18"/>
  <c r="AE113" i="18"/>
  <c r="AH113" i="18"/>
  <c r="AI113" i="18"/>
  <c r="V112" i="18" a="1"/>
  <c r="V112" i="18" s="1"/>
  <c r="V111" i="18" a="1"/>
  <c r="V111" i="18" s="1"/>
  <c r="V110" i="18" a="1"/>
  <c r="W110" i="18" s="1"/>
  <c r="V109" i="18" a="1"/>
  <c r="W109" i="18" s="1"/>
  <c r="V108" i="18" a="1"/>
  <c r="V108" i="18" s="1"/>
  <c r="W108" i="18"/>
  <c r="Y108" i="18"/>
  <c r="AA108" i="18"/>
  <c r="V107" i="18" a="1"/>
  <c r="X107" i="18" s="1"/>
  <c r="V107" i="18"/>
  <c r="W107" i="18"/>
  <c r="Y107" i="18"/>
  <c r="Z107" i="18"/>
  <c r="AA107" i="18"/>
  <c r="AC107" i="18"/>
  <c r="AD107" i="18"/>
  <c r="AE107" i="18"/>
  <c r="AG107" i="18"/>
  <c r="AH107" i="18"/>
  <c r="AI107" i="18"/>
  <c r="AK107" i="18"/>
  <c r="V106" i="18" a="1"/>
  <c r="V106" i="18" s="1"/>
  <c r="V105" i="18" a="1"/>
  <c r="X105" i="18" s="1"/>
  <c r="V105" i="18"/>
  <c r="W105" i="18"/>
  <c r="Z105" i="18"/>
  <c r="AA105" i="18"/>
  <c r="AD105" i="18"/>
  <c r="AE105" i="18"/>
  <c r="AH105" i="18"/>
  <c r="AI105" i="18"/>
  <c r="C233" i="18"/>
  <c r="C220" i="18"/>
  <c r="D219" i="18"/>
  <c r="E219" i="18"/>
  <c r="F219" i="18"/>
  <c r="G219" i="18"/>
  <c r="H219" i="18"/>
  <c r="I219" i="18"/>
  <c r="J219" i="18"/>
  <c r="K219" i="18"/>
  <c r="L219" i="18"/>
  <c r="M219" i="18"/>
  <c r="N219" i="18"/>
  <c r="O219" i="18"/>
  <c r="P219" i="18"/>
  <c r="D220" i="18"/>
  <c r="E220" i="18"/>
  <c r="F220" i="18"/>
  <c r="G220" i="18"/>
  <c r="H220" i="18"/>
  <c r="I220" i="18"/>
  <c r="J220" i="18"/>
  <c r="K220" i="18"/>
  <c r="L220" i="18"/>
  <c r="M220" i="18"/>
  <c r="N220" i="18"/>
  <c r="O220" i="18"/>
  <c r="P220" i="18"/>
  <c r="D221" i="18"/>
  <c r="E221" i="18"/>
  <c r="F221" i="18"/>
  <c r="G221" i="18"/>
  <c r="H221" i="18"/>
  <c r="I221" i="18"/>
  <c r="J221" i="18"/>
  <c r="K221" i="18"/>
  <c r="L221" i="18"/>
  <c r="M221" i="18"/>
  <c r="N221" i="18"/>
  <c r="O221" i="18"/>
  <c r="P221" i="18"/>
  <c r="D222" i="18"/>
  <c r="E222" i="18"/>
  <c r="F222" i="18"/>
  <c r="G222" i="18"/>
  <c r="H222" i="18"/>
  <c r="I222" i="18"/>
  <c r="J222" i="18"/>
  <c r="K222" i="18"/>
  <c r="L222" i="18"/>
  <c r="M222" i="18"/>
  <c r="N222" i="18"/>
  <c r="O222" i="18"/>
  <c r="P222" i="18"/>
  <c r="D223" i="18"/>
  <c r="E223" i="18"/>
  <c r="F223" i="18"/>
  <c r="G223" i="18"/>
  <c r="H223" i="18"/>
  <c r="I223" i="18"/>
  <c r="J223" i="18"/>
  <c r="K223" i="18"/>
  <c r="L223" i="18"/>
  <c r="M223" i="18"/>
  <c r="N223" i="18"/>
  <c r="O223" i="18"/>
  <c r="P223" i="18"/>
  <c r="D224" i="18"/>
  <c r="E224" i="18"/>
  <c r="F224" i="18"/>
  <c r="G224" i="18"/>
  <c r="H224" i="18"/>
  <c r="I224" i="18"/>
  <c r="J224" i="18"/>
  <c r="K224" i="18"/>
  <c r="L224" i="18"/>
  <c r="M224" i="18"/>
  <c r="N224" i="18"/>
  <c r="O224" i="18"/>
  <c r="P224" i="18"/>
  <c r="D225" i="18"/>
  <c r="E225" i="18"/>
  <c r="F225" i="18"/>
  <c r="G225" i="18"/>
  <c r="H225" i="18"/>
  <c r="I225" i="18"/>
  <c r="J225" i="18"/>
  <c r="K225" i="18"/>
  <c r="L225" i="18"/>
  <c r="M225" i="18"/>
  <c r="N225" i="18"/>
  <c r="O225" i="18"/>
  <c r="P225" i="18"/>
  <c r="D226" i="18"/>
  <c r="E226" i="18"/>
  <c r="F226" i="18"/>
  <c r="G226" i="18"/>
  <c r="H226" i="18"/>
  <c r="I226" i="18"/>
  <c r="J226" i="18"/>
  <c r="K226" i="18"/>
  <c r="L226" i="18"/>
  <c r="M226" i="18"/>
  <c r="N226" i="18"/>
  <c r="O226" i="18"/>
  <c r="P226" i="18"/>
  <c r="D227" i="18"/>
  <c r="E227" i="18"/>
  <c r="F227" i="18"/>
  <c r="G227" i="18"/>
  <c r="H227" i="18"/>
  <c r="I227" i="18"/>
  <c r="J227" i="18"/>
  <c r="K227" i="18"/>
  <c r="L227" i="18"/>
  <c r="M227" i="18"/>
  <c r="N227" i="18"/>
  <c r="O227" i="18"/>
  <c r="P227" i="18"/>
  <c r="D228" i="18"/>
  <c r="E228" i="18"/>
  <c r="F228" i="18"/>
  <c r="G228" i="18"/>
  <c r="H228" i="18"/>
  <c r="I228" i="18"/>
  <c r="J228" i="18"/>
  <c r="K228" i="18"/>
  <c r="L228" i="18"/>
  <c r="M228" i="18"/>
  <c r="N228" i="18"/>
  <c r="O228" i="18"/>
  <c r="P228" i="18"/>
  <c r="D229" i="18"/>
  <c r="E229" i="18"/>
  <c r="F229" i="18"/>
  <c r="G229" i="18"/>
  <c r="H229" i="18"/>
  <c r="I229" i="18"/>
  <c r="J229" i="18"/>
  <c r="K229" i="18"/>
  <c r="L229" i="18"/>
  <c r="M229" i="18"/>
  <c r="N229" i="18"/>
  <c r="O229" i="18"/>
  <c r="P229" i="18"/>
  <c r="D230" i="18"/>
  <c r="E230" i="18"/>
  <c r="F230" i="18"/>
  <c r="G230" i="18"/>
  <c r="H230" i="18"/>
  <c r="I230" i="18"/>
  <c r="J230" i="18"/>
  <c r="K230" i="18"/>
  <c r="L230" i="18"/>
  <c r="M230" i="18"/>
  <c r="N230" i="18"/>
  <c r="O230" i="18"/>
  <c r="P230" i="18"/>
  <c r="D231" i="18"/>
  <c r="E231" i="18"/>
  <c r="F231" i="18"/>
  <c r="G231" i="18"/>
  <c r="H231" i="18"/>
  <c r="I231" i="18"/>
  <c r="J231" i="18"/>
  <c r="K231" i="18"/>
  <c r="L231" i="18"/>
  <c r="M231" i="18"/>
  <c r="N231" i="18"/>
  <c r="O231" i="18"/>
  <c r="P231" i="18"/>
  <c r="D232" i="18"/>
  <c r="E232" i="18"/>
  <c r="F232" i="18"/>
  <c r="G232" i="18"/>
  <c r="H232" i="18"/>
  <c r="I232" i="18"/>
  <c r="J232" i="18"/>
  <c r="K232" i="18"/>
  <c r="L232" i="18"/>
  <c r="M232" i="18"/>
  <c r="N232" i="18"/>
  <c r="O232" i="18"/>
  <c r="P232" i="18"/>
  <c r="D233" i="18"/>
  <c r="E233" i="18"/>
  <c r="F233" i="18"/>
  <c r="G233" i="18"/>
  <c r="H233" i="18"/>
  <c r="I233" i="18"/>
  <c r="J233" i="18"/>
  <c r="K233" i="18"/>
  <c r="L233" i="18"/>
  <c r="M233" i="18"/>
  <c r="N233" i="18"/>
  <c r="O233" i="18"/>
  <c r="P233" i="18"/>
  <c r="D234" i="18"/>
  <c r="E234" i="18"/>
  <c r="F234" i="18"/>
  <c r="G234" i="18"/>
  <c r="H234" i="18"/>
  <c r="I234" i="18"/>
  <c r="J234" i="18"/>
  <c r="K234" i="18"/>
  <c r="L234" i="18"/>
  <c r="M234" i="18"/>
  <c r="N234" i="18"/>
  <c r="O234" i="18"/>
  <c r="P234" i="18"/>
  <c r="C226" i="18"/>
  <c r="C227" i="18"/>
  <c r="C228" i="18"/>
  <c r="C229" i="18"/>
  <c r="C230" i="18"/>
  <c r="C231" i="18"/>
  <c r="C232" i="18"/>
  <c r="C234" i="18"/>
  <c r="C221" i="18"/>
  <c r="C222" i="18"/>
  <c r="C223" i="18"/>
  <c r="C224" i="18"/>
  <c r="C225" i="18"/>
  <c r="C219" i="18"/>
  <c r="C142" i="18" a="1"/>
  <c r="O142" i="18" s="1"/>
  <c r="C141" i="18" a="1"/>
  <c r="C141" i="18" s="1"/>
  <c r="AB107" i="24" l="1"/>
  <c r="AB141" i="24" s="1"/>
  <c r="AD107" i="24"/>
  <c r="AD141" i="24" s="1"/>
  <c r="AC107" i="24"/>
  <c r="AC141" i="24" s="1"/>
  <c r="Z107" i="24"/>
  <c r="Z141" i="24" s="1"/>
  <c r="AH107" i="24"/>
  <c r="AH141" i="24" s="1"/>
  <c r="AK225" i="24" s="1"/>
  <c r="Y107" i="24"/>
  <c r="Y141" i="24" s="1"/>
  <c r="AA107" i="24"/>
  <c r="AA141" i="24" s="1"/>
  <c r="AI107" i="24"/>
  <c r="AI141" i="24" s="1"/>
  <c r="AI225" i="24" s="1"/>
  <c r="AF107" i="24"/>
  <c r="AF141" i="24" s="1"/>
  <c r="V107" i="24"/>
  <c r="V141" i="24" s="1"/>
  <c r="AM61" i="24"/>
  <c r="AR61" i="24" s="1"/>
  <c r="AM55" i="24"/>
  <c r="AJ107" i="24"/>
  <c r="AJ141" i="24" s="1"/>
  <c r="AJ225" i="24" s="1"/>
  <c r="X107" i="24"/>
  <c r="X141" i="24" s="1"/>
  <c r="W107" i="24"/>
  <c r="W141" i="24" s="1"/>
  <c r="W225" i="24" s="1"/>
  <c r="AG107" i="24"/>
  <c r="AG141" i="24" s="1"/>
  <c r="AH225" i="24"/>
  <c r="AD228" i="24"/>
  <c r="AE107" i="24"/>
  <c r="AE141" i="24" s="1"/>
  <c r="AE225" i="24" s="1"/>
  <c r="AN62" i="24"/>
  <c r="Z105" i="24"/>
  <c r="Z139" i="24" s="1"/>
  <c r="Z55" i="24"/>
  <c r="BE99" i="24"/>
  <c r="BE116" i="24" s="1"/>
  <c r="BU114" i="24" s="1"/>
  <c r="AA105" i="24"/>
  <c r="AN67" i="24"/>
  <c r="AE105" i="24"/>
  <c r="V229" i="24"/>
  <c r="AF229" i="24"/>
  <c r="V105" i="24"/>
  <c r="V139" i="24" s="1"/>
  <c r="AF105" i="24"/>
  <c r="AI105" i="24"/>
  <c r="AA228" i="24"/>
  <c r="X60" i="24"/>
  <c r="AD105" i="24"/>
  <c r="AD139" i="24" s="1"/>
  <c r="AY95" i="24"/>
  <c r="AY112" i="24" s="1"/>
  <c r="BO110" i="24" s="1"/>
  <c r="Z229" i="24"/>
  <c r="W105" i="24"/>
  <c r="W139" i="24" s="1"/>
  <c r="Z115" i="24"/>
  <c r="Z149" i="24" s="1"/>
  <c r="AH115" i="24"/>
  <c r="AH149" i="24" s="1"/>
  <c r="AG233" i="24" s="1"/>
  <c r="X105" i="24"/>
  <c r="X139" i="24" s="1"/>
  <c r="X115" i="24"/>
  <c r="X149" i="24" s="1"/>
  <c r="AH105" i="24"/>
  <c r="AH139" i="24" s="1"/>
  <c r="AP65" i="24"/>
  <c r="AO83" i="24" s="1"/>
  <c r="Y105" i="24"/>
  <c r="Y139" i="24" s="1"/>
  <c r="AC105" i="24"/>
  <c r="AC139" i="24" s="1"/>
  <c r="AP62" i="24"/>
  <c r="AO80" i="24" s="1"/>
  <c r="BA75" i="24"/>
  <c r="W115" i="24"/>
  <c r="W149" i="24" s="1"/>
  <c r="AA115" i="24"/>
  <c r="AA149" i="24" s="1"/>
  <c r="AX72" i="24"/>
  <c r="AA232" i="24"/>
  <c r="X58" i="24"/>
  <c r="AJ115" i="24"/>
  <c r="AJ149" i="24" s="1"/>
  <c r="AI115" i="24"/>
  <c r="AI149" i="24" s="1"/>
  <c r="W232" i="24"/>
  <c r="AF236" i="24"/>
  <c r="AB229" i="24"/>
  <c r="AB115" i="24"/>
  <c r="AB149" i="24" s="1"/>
  <c r="AF115" i="24"/>
  <c r="AF149" i="24" s="1"/>
  <c r="AF233" i="24" s="1"/>
  <c r="AC235" i="24"/>
  <c r="AF226" i="24"/>
  <c r="AP58" i="24"/>
  <c r="AO76" i="24" s="1"/>
  <c r="AE115" i="24"/>
  <c r="AE149" i="24" s="1"/>
  <c r="AE233" i="24" s="1"/>
  <c r="AD115" i="24"/>
  <c r="AD149" i="24" s="1"/>
  <c r="V115" i="24"/>
  <c r="V149" i="24" s="1"/>
  <c r="BH104" i="24"/>
  <c r="BE85" i="24"/>
  <c r="AM60" i="24"/>
  <c r="AQ60" i="24" s="1"/>
  <c r="Z59" i="24"/>
  <c r="Z232" i="24"/>
  <c r="BC78" i="24"/>
  <c r="BC114" i="24" s="1"/>
  <c r="BS112" i="24" s="1"/>
  <c r="BH85" i="24"/>
  <c r="AE228" i="24"/>
  <c r="BE104" i="24"/>
  <c r="BB97" i="24"/>
  <c r="AE229" i="24"/>
  <c r="AF225" i="24"/>
  <c r="X229" i="24"/>
  <c r="V225" i="24"/>
  <c r="W229" i="24"/>
  <c r="AH229" i="24"/>
  <c r="AA229" i="24"/>
  <c r="AD225" i="24"/>
  <c r="AM75" i="24"/>
  <c r="AB225" i="24"/>
  <c r="AA225" i="24"/>
  <c r="AD229" i="24"/>
  <c r="Z225" i="24"/>
  <c r="X225" i="24"/>
  <c r="AJ229" i="24"/>
  <c r="X66" i="24"/>
  <c r="X61" i="24"/>
  <c r="X56" i="24"/>
  <c r="AD232" i="24"/>
  <c r="AI229" i="24"/>
  <c r="BA94" i="24"/>
  <c r="Y226" i="24"/>
  <c r="X68" i="24"/>
  <c r="X65" i="24"/>
  <c r="AM64" i="24"/>
  <c r="AR64" i="24" s="1"/>
  <c r="X57" i="24"/>
  <c r="X55" i="24"/>
  <c r="AK232" i="24"/>
  <c r="AM56" i="24"/>
  <c r="AQ56" i="24" s="1"/>
  <c r="X64" i="24"/>
  <c r="BB78" i="24"/>
  <c r="AM58" i="24"/>
  <c r="AN60" i="24"/>
  <c r="X59" i="24"/>
  <c r="AM57" i="24"/>
  <c r="X67" i="24"/>
  <c r="AM67" i="24"/>
  <c r="AQ67" i="24" s="1"/>
  <c r="AG226" i="24"/>
  <c r="X226" i="24"/>
  <c r="AP70" i="24"/>
  <c r="X62" i="24"/>
  <c r="AB230" i="24"/>
  <c r="AP67" i="24"/>
  <c r="AO85" i="24" s="1"/>
  <c r="Z228" i="24"/>
  <c r="AE232" i="24"/>
  <c r="W228" i="24"/>
  <c r="AM65" i="24"/>
  <c r="AQ65" i="24" s="1"/>
  <c r="X63" i="24"/>
  <c r="V232" i="24"/>
  <c r="AM62" i="24"/>
  <c r="AQ62" i="24" s="1"/>
  <c r="V228" i="24"/>
  <c r="AK228" i="24"/>
  <c r="AN66" i="24"/>
  <c r="AN61" i="24"/>
  <c r="Y60" i="24"/>
  <c r="AY96" i="24"/>
  <c r="AM73" i="24"/>
  <c r="AN63" i="24"/>
  <c r="AM89" i="24"/>
  <c r="AH228" i="24"/>
  <c r="Y56" i="24"/>
  <c r="AN65" i="24"/>
  <c r="Y65" i="24"/>
  <c r="Y62" i="24"/>
  <c r="AI228" i="24"/>
  <c r="AN57" i="24"/>
  <c r="AN55" i="24"/>
  <c r="AN68" i="24"/>
  <c r="AN59" i="24"/>
  <c r="AM68" i="24"/>
  <c r="AP69" i="24"/>
  <c r="AO87" i="24" s="1"/>
  <c r="AP68" i="24"/>
  <c r="AO86" i="24" s="1"/>
  <c r="AI234" i="24"/>
  <c r="AG232" i="24"/>
  <c r="AC228" i="24"/>
  <c r="AH234" i="24"/>
  <c r="AF232" i="24"/>
  <c r="AC229" i="24"/>
  <c r="AB228" i="24"/>
  <c r="Y225" i="24"/>
  <c r="AK230" i="24"/>
  <c r="AD230" i="24"/>
  <c r="AE230" i="24"/>
  <c r="W224" i="24"/>
  <c r="AD223" i="24"/>
  <c r="AK234" i="24"/>
  <c r="AC227" i="24"/>
  <c r="AI227" i="24"/>
  <c r="AJ227" i="24"/>
  <c r="AK224" i="24"/>
  <c r="Z224" i="24"/>
  <c r="AA236" i="24"/>
  <c r="AI235" i="24"/>
  <c r="AJ235" i="24"/>
  <c r="AH235" i="24"/>
  <c r="AF234" i="24"/>
  <c r="AK226" i="24"/>
  <c r="AD226" i="24"/>
  <c r="AE226" i="24"/>
  <c r="Y224" i="24"/>
  <c r="AZ104" i="24"/>
  <c r="AZ85" i="24"/>
  <c r="BB102" i="24"/>
  <c r="BB83" i="24"/>
  <c r="AM85" i="24"/>
  <c r="AP64" i="24"/>
  <c r="AO82" i="24" s="1"/>
  <c r="BB96" i="24"/>
  <c r="BB77" i="24"/>
  <c r="AX76" i="24"/>
  <c r="AX95" i="24"/>
  <c r="AP55" i="24"/>
  <c r="AO73" i="24" s="1"/>
  <c r="AM76" i="24"/>
  <c r="AI236" i="24"/>
  <c r="W236" i="24"/>
  <c r="Z236" i="24"/>
  <c r="AB234" i="24"/>
  <c r="AA231" i="24"/>
  <c r="AB231" i="24"/>
  <c r="X230" i="24"/>
  <c r="AC224" i="24"/>
  <c r="AI139" i="24"/>
  <c r="BG104" i="24"/>
  <c r="BG85" i="24"/>
  <c r="Y67" i="24"/>
  <c r="AM87" i="24"/>
  <c r="AP66" i="24"/>
  <c r="AO84" i="24" s="1"/>
  <c r="AY99" i="24"/>
  <c r="AY80" i="24"/>
  <c r="AZ97" i="24"/>
  <c r="AZ78" i="24"/>
  <c r="BH102" i="24"/>
  <c r="BH83" i="24"/>
  <c r="AM81" i="24"/>
  <c r="AP60" i="24"/>
  <c r="AO78" i="24" s="1"/>
  <c r="Z56" i="24"/>
  <c r="Y66" i="24"/>
  <c r="BH103" i="24"/>
  <c r="BH84" i="24"/>
  <c r="BF103" i="24"/>
  <c r="BF84" i="24"/>
  <c r="BI84" i="24"/>
  <c r="BI103" i="24"/>
  <c r="AZ103" i="24"/>
  <c r="AZ84" i="24"/>
  <c r="BB82" i="24"/>
  <c r="BB101" i="24"/>
  <c r="BC101" i="24"/>
  <c r="BC82" i="24"/>
  <c r="BA101" i="24"/>
  <c r="BA82" i="24"/>
  <c r="BC100" i="24"/>
  <c r="BC81" i="24"/>
  <c r="BD100" i="24"/>
  <c r="BD81" i="24"/>
  <c r="BA98" i="24"/>
  <c r="BA79" i="24"/>
  <c r="BF99" i="24"/>
  <c r="BF80" i="24"/>
  <c r="BF104" i="24"/>
  <c r="BF85" i="24"/>
  <c r="AX99" i="24"/>
  <c r="AX80" i="24"/>
  <c r="Z65" i="24"/>
  <c r="BA116" i="24"/>
  <c r="BQ114" i="24" s="1"/>
  <c r="AG234" i="24"/>
  <c r="AE234" i="24"/>
  <c r="AC232" i="24"/>
  <c r="Y228" i="24"/>
  <c r="AD234" i="24"/>
  <c r="AB232" i="24"/>
  <c r="Y229" i="24"/>
  <c r="X228" i="24"/>
  <c r="X234" i="24"/>
  <c r="AC230" i="24"/>
  <c r="AH230" i="24"/>
  <c r="AI230" i="24"/>
  <c r="AJ234" i="24"/>
  <c r="W227" i="24"/>
  <c r="X227" i="24"/>
  <c r="AF224" i="24"/>
  <c r="AD224" i="24"/>
  <c r="W235" i="24"/>
  <c r="X235" i="24"/>
  <c r="V235" i="24"/>
  <c r="AK235" i="24"/>
  <c r="AD231" i="24"/>
  <c r="AC226" i="24"/>
  <c r="AH226" i="24"/>
  <c r="AI226" i="24"/>
  <c r="AG139" i="24"/>
  <c r="Z68" i="24"/>
  <c r="AX102" i="24"/>
  <c r="AX83" i="24"/>
  <c r="BA97" i="24"/>
  <c r="BA78" i="24"/>
  <c r="AX96" i="24"/>
  <c r="AX77" i="24"/>
  <c r="Y54" i="24"/>
  <c r="Y63" i="24"/>
  <c r="Y64" i="24"/>
  <c r="Y58" i="24"/>
  <c r="AY97" i="24"/>
  <c r="AY78" i="24"/>
  <c r="AY94" i="24"/>
  <c r="AY75" i="24"/>
  <c r="BA85" i="24"/>
  <c r="BA104" i="24"/>
  <c r="Y236" i="24"/>
  <c r="AB236" i="24"/>
  <c r="AD236" i="24"/>
  <c r="AG235" i="24"/>
  <c r="AK231" i="24"/>
  <c r="AE231" i="24"/>
  <c r="AF231" i="24"/>
  <c r="AG227" i="24"/>
  <c r="AB226" i="24"/>
  <c r="X224" i="24"/>
  <c r="BC104" i="24"/>
  <c r="BC85" i="24"/>
  <c r="BI102" i="24"/>
  <c r="BI83" i="24"/>
  <c r="Z63" i="24"/>
  <c r="AM82" i="24"/>
  <c r="AP61" i="24"/>
  <c r="AO79" i="24" s="1"/>
  <c r="AZ94" i="24"/>
  <c r="AZ75" i="24"/>
  <c r="AN56" i="24"/>
  <c r="AZ83" i="24"/>
  <c r="AZ102" i="24"/>
  <c r="AZ95" i="24"/>
  <c r="AZ76" i="24"/>
  <c r="AM88" i="24"/>
  <c r="Y55" i="24"/>
  <c r="AM91" i="24"/>
  <c r="AY92" i="24"/>
  <c r="AM86" i="24"/>
  <c r="BE103" i="24"/>
  <c r="BE84" i="24"/>
  <c r="BJ84" i="24"/>
  <c r="BJ103" i="24"/>
  <c r="AY103" i="24"/>
  <c r="AY84" i="24"/>
  <c r="BD101" i="24"/>
  <c r="BD82" i="24"/>
  <c r="BF101" i="24"/>
  <c r="BF82" i="24"/>
  <c r="BG101" i="24"/>
  <c r="BG82" i="24"/>
  <c r="BE81" i="24"/>
  <c r="BE100" i="24"/>
  <c r="BG100" i="24"/>
  <c r="BG81" i="24"/>
  <c r="BA100" i="24"/>
  <c r="BA81" i="24"/>
  <c r="AX79" i="24"/>
  <c r="AX98" i="24"/>
  <c r="AY98" i="24"/>
  <c r="AY79" i="24"/>
  <c r="AX94" i="24"/>
  <c r="AX75" i="24"/>
  <c r="BD99" i="24"/>
  <c r="AC234" i="24"/>
  <c r="AA234" i="24"/>
  <c r="Y232" i="24"/>
  <c r="Z234" i="24"/>
  <c r="X232" i="24"/>
  <c r="AJ228" i="24"/>
  <c r="AG225" i="24"/>
  <c r="V230" i="24"/>
  <c r="W230" i="24"/>
  <c r="AD227" i="24"/>
  <c r="AG224" i="24"/>
  <c r="Y119" i="24"/>
  <c r="Y153" i="24" s="1"/>
  <c r="BG102" i="24"/>
  <c r="BG83" i="24"/>
  <c r="Y235" i="24"/>
  <c r="AA227" i="24"/>
  <c r="AB227" i="24"/>
  <c r="AA224" i="24"/>
  <c r="AH224" i="24"/>
  <c r="AA235" i="24"/>
  <c r="AB235" i="24"/>
  <c r="Z235" i="24"/>
  <c r="V231" i="24"/>
  <c r="V226" i="24"/>
  <c r="W226" i="24"/>
  <c r="AB139" i="24"/>
  <c r="AZ99" i="24"/>
  <c r="AZ80" i="24"/>
  <c r="AX92" i="24"/>
  <c r="AX73" i="24"/>
  <c r="BJ104" i="24"/>
  <c r="BJ85" i="24"/>
  <c r="Z66" i="24"/>
  <c r="Z61" i="24"/>
  <c r="AZ93" i="24"/>
  <c r="AZ74" i="24"/>
  <c r="X236" i="24"/>
  <c r="AE236" i="24"/>
  <c r="AG236" i="24"/>
  <c r="AH236" i="24"/>
  <c r="AC231" i="24"/>
  <c r="AI231" i="24"/>
  <c r="AJ231" i="24"/>
  <c r="Y227" i="24"/>
  <c r="AK119" i="24"/>
  <c r="AK153" i="24" s="1"/>
  <c r="AK139" i="24"/>
  <c r="AA139" i="24"/>
  <c r="AY104" i="24"/>
  <c r="AY85" i="24"/>
  <c r="BE83" i="24"/>
  <c r="BE102" i="24"/>
  <c r="BA95" i="24"/>
  <c r="BA76" i="24"/>
  <c r="Z58" i="24"/>
  <c r="AM80" i="24"/>
  <c r="AP59" i="24"/>
  <c r="AO77" i="24" s="1"/>
  <c r="BC96" i="24"/>
  <c r="BC77" i="24"/>
  <c r="AG230" i="24"/>
  <c r="AY73" i="24"/>
  <c r="AJ224" i="24"/>
  <c r="Z64" i="24"/>
  <c r="AX84" i="24"/>
  <c r="AX103" i="24"/>
  <c r="BD103" i="24"/>
  <c r="BD84" i="24"/>
  <c r="BC103" i="24"/>
  <c r="BC84" i="24"/>
  <c r="BE82" i="24"/>
  <c r="BE101" i="24"/>
  <c r="BI104" i="24"/>
  <c r="BI85" i="24"/>
  <c r="AZ101" i="24"/>
  <c r="AZ82" i="24"/>
  <c r="BB100" i="24"/>
  <c r="BB81" i="24"/>
  <c r="AX81" i="24"/>
  <c r="AX100" i="24"/>
  <c r="BF81" i="24"/>
  <c r="BF100" i="24"/>
  <c r="BB98" i="24"/>
  <c r="BB79" i="24"/>
  <c r="BC79" i="24"/>
  <c r="BC98" i="24"/>
  <c r="AX104" i="24"/>
  <c r="AX85" i="24"/>
  <c r="BD83" i="24"/>
  <c r="BD80" i="24"/>
  <c r="Z60" i="24"/>
  <c r="Z62" i="24"/>
  <c r="Y234" i="24"/>
  <c r="W234" i="24"/>
  <c r="AG228" i="24"/>
  <c r="V234" i="24"/>
  <c r="AJ232" i="24"/>
  <c r="AG229" i="24"/>
  <c r="AF228" i="24"/>
  <c r="AC225" i="24"/>
  <c r="Z230" i="24"/>
  <c r="AA230" i="24"/>
  <c r="V227" i="24"/>
  <c r="AB224" i="24"/>
  <c r="AD119" i="24"/>
  <c r="AD153" i="24" s="1"/>
  <c r="AY102" i="24"/>
  <c r="AY83" i="24"/>
  <c r="AK227" i="24"/>
  <c r="AE227" i="24"/>
  <c r="AF227" i="24"/>
  <c r="V224" i="24"/>
  <c r="AH119" i="24"/>
  <c r="AH153" i="24" s="1"/>
  <c r="AI217" i="24" s="1"/>
  <c r="HY279" i="24" s="1"/>
  <c r="X119" i="24"/>
  <c r="X153" i="24" s="1"/>
  <c r="BC102" i="24"/>
  <c r="BC83" i="24"/>
  <c r="AE235" i="24"/>
  <c r="AF235" i="24"/>
  <c r="AD235" i="24"/>
  <c r="Y230" i="24"/>
  <c r="Z227" i="24"/>
  <c r="Z226" i="24"/>
  <c r="AA226" i="24"/>
  <c r="AE224" i="24"/>
  <c r="V119" i="24"/>
  <c r="V153" i="24" s="1"/>
  <c r="AG181" i="24" s="1"/>
  <c r="BD104" i="24"/>
  <c r="BD85" i="24"/>
  <c r="BF102" i="24"/>
  <c r="BF83" i="24"/>
  <c r="AP63" i="24"/>
  <c r="AO81" i="24" s="1"/>
  <c r="AM84" i="24"/>
  <c r="BB95" i="24"/>
  <c r="BB76" i="24"/>
  <c r="AX74" i="24"/>
  <c r="AX93" i="24"/>
  <c r="BB104" i="24"/>
  <c r="BB85" i="24"/>
  <c r="AZ77" i="24"/>
  <c r="AZ96" i="24"/>
  <c r="Z57" i="24"/>
  <c r="AC236" i="24"/>
  <c r="AJ236" i="24"/>
  <c r="V236" i="24"/>
  <c r="W231" i="24"/>
  <c r="X231" i="24"/>
  <c r="AF230" i="24"/>
  <c r="AI224" i="24"/>
  <c r="AF139" i="24"/>
  <c r="AF119" i="24"/>
  <c r="AF153" i="24" s="1"/>
  <c r="AE139" i="24"/>
  <c r="BK104" i="24"/>
  <c r="BK85" i="24"/>
  <c r="Y68" i="24"/>
  <c r="BA83" i="24"/>
  <c r="BA102" i="24"/>
  <c r="BC99" i="24"/>
  <c r="BC80" i="24"/>
  <c r="BD97" i="24"/>
  <c r="BD78" i="24"/>
  <c r="BA96" i="24"/>
  <c r="BA77" i="24"/>
  <c r="AP57" i="24"/>
  <c r="AO75" i="24" s="1"/>
  <c r="AM78" i="24"/>
  <c r="BB99" i="24"/>
  <c r="BB80" i="24"/>
  <c r="AM77" i="24"/>
  <c r="AP56" i="24"/>
  <c r="AO74" i="24" s="1"/>
  <c r="AY93" i="24"/>
  <c r="AY74" i="24"/>
  <c r="AY77" i="24"/>
  <c r="AM79" i="24"/>
  <c r="AX108" i="24"/>
  <c r="BN106" i="24" s="1"/>
  <c r="Y61" i="24"/>
  <c r="AJ226" i="24"/>
  <c r="BB103" i="24"/>
  <c r="BB84" i="24"/>
  <c r="BA103" i="24"/>
  <c r="BA84" i="24"/>
  <c r="BG103" i="24"/>
  <c r="BG84" i="24"/>
  <c r="AX82" i="24"/>
  <c r="AX101" i="24"/>
  <c r="AY101" i="24"/>
  <c r="AY82" i="24"/>
  <c r="BH101" i="24"/>
  <c r="BH82" i="24"/>
  <c r="AY100" i="24"/>
  <c r="AY81" i="24"/>
  <c r="AZ100" i="24"/>
  <c r="AZ81" i="24"/>
  <c r="BD98" i="24"/>
  <c r="BD79" i="24"/>
  <c r="AZ98" i="24"/>
  <c r="AZ79" i="24"/>
  <c r="BE98" i="24"/>
  <c r="BE79" i="24"/>
  <c r="AX97" i="24"/>
  <c r="AX78" i="24"/>
  <c r="BD102" i="24"/>
  <c r="AM83" i="24"/>
  <c r="AN64" i="24"/>
  <c r="AN58" i="24"/>
  <c r="R63" i="9"/>
  <c r="R65" i="9" s="1"/>
  <c r="R67" i="9" s="1"/>
  <c r="R62" i="9"/>
  <c r="R64" i="9" s="1"/>
  <c r="R66" i="9" s="1"/>
  <c r="AK118" i="18"/>
  <c r="AJ118" i="18"/>
  <c r="AF118" i="18"/>
  <c r="AB118" i="18"/>
  <c r="X118" i="18"/>
  <c r="AI118" i="18"/>
  <c r="AE118" i="18"/>
  <c r="W118" i="18"/>
  <c r="AH118" i="18"/>
  <c r="AD118" i="18"/>
  <c r="Z118" i="18"/>
  <c r="AG117" i="18"/>
  <c r="AJ117" i="18"/>
  <c r="AF117" i="18"/>
  <c r="AB117" i="18"/>
  <c r="X117" i="18"/>
  <c r="AK117" i="18"/>
  <c r="AC117" i="18"/>
  <c r="AI117" i="18"/>
  <c r="AE117" i="18"/>
  <c r="AA117" i="18"/>
  <c r="W117" i="18"/>
  <c r="AH117" i="18"/>
  <c r="AD117" i="18"/>
  <c r="Z117" i="18"/>
  <c r="AJ116" i="18"/>
  <c r="AF116" i="18"/>
  <c r="AB116" i="18"/>
  <c r="X116" i="18"/>
  <c r="AH116" i="18"/>
  <c r="AD116" i="18"/>
  <c r="Z116" i="18"/>
  <c r="V116" i="18"/>
  <c r="AK116" i="18"/>
  <c r="AG116" i="18"/>
  <c r="AC116" i="18"/>
  <c r="Y116" i="18"/>
  <c r="AI116" i="18"/>
  <c r="AE116" i="18"/>
  <c r="AA116" i="18"/>
  <c r="AJ115" i="18"/>
  <c r="AF115" i="18"/>
  <c r="AB115" i="18"/>
  <c r="X115" i="18"/>
  <c r="AI115" i="18"/>
  <c r="AE115" i="18"/>
  <c r="AA115" i="18"/>
  <c r="AJ114" i="18"/>
  <c r="AF114" i="18"/>
  <c r="AB114" i="18"/>
  <c r="X114" i="18"/>
  <c r="AH114" i="18"/>
  <c r="AD114" i="18"/>
  <c r="Z114" i="18"/>
  <c r="V114" i="18"/>
  <c r="AK114" i="18"/>
  <c r="AG114" i="18"/>
  <c r="AC114" i="18"/>
  <c r="Y114" i="18"/>
  <c r="AI114" i="18"/>
  <c r="AE114" i="18"/>
  <c r="AA114" i="18"/>
  <c r="AK113" i="18"/>
  <c r="AG113" i="18"/>
  <c r="AC113" i="18"/>
  <c r="Y113" i="18"/>
  <c r="AJ113" i="18"/>
  <c r="AF113" i="18"/>
  <c r="AB113" i="18"/>
  <c r="AK112" i="18"/>
  <c r="Y112" i="18"/>
  <c r="AJ112" i="18"/>
  <c r="AF112" i="18"/>
  <c r="AB112" i="18"/>
  <c r="X112" i="18"/>
  <c r="AC112" i="18"/>
  <c r="AI112" i="18"/>
  <c r="AE112" i="18"/>
  <c r="AA112" i="18"/>
  <c r="W112" i="18"/>
  <c r="AG112" i="18"/>
  <c r="AH112" i="18"/>
  <c r="AD112" i="18"/>
  <c r="Z112" i="18"/>
  <c r="Y111" i="18"/>
  <c r="AJ111" i="18"/>
  <c r="AF111" i="18"/>
  <c r="AB111" i="18"/>
  <c r="X111" i="18"/>
  <c r="AK111" i="18"/>
  <c r="AG111" i="18"/>
  <c r="AC111" i="18"/>
  <c r="AI111" i="18"/>
  <c r="AE111" i="18"/>
  <c r="AA111" i="18"/>
  <c r="W111" i="18"/>
  <c r="AH111" i="18"/>
  <c r="AD111" i="18"/>
  <c r="Z111" i="18"/>
  <c r="AJ110" i="18"/>
  <c r="AF110" i="18"/>
  <c r="AB110" i="18"/>
  <c r="X110" i="18"/>
  <c r="AH110" i="18"/>
  <c r="AD110" i="18"/>
  <c r="Z110" i="18"/>
  <c r="V110" i="18"/>
  <c r="AK110" i="18"/>
  <c r="AG110" i="18"/>
  <c r="AC110" i="18"/>
  <c r="Y110" i="18"/>
  <c r="AI110" i="18"/>
  <c r="AE110" i="18"/>
  <c r="AA110" i="18"/>
  <c r="AJ109" i="18"/>
  <c r="AF109" i="18"/>
  <c r="AB109" i="18"/>
  <c r="X109" i="18"/>
  <c r="AH109" i="18"/>
  <c r="AD109" i="18"/>
  <c r="Z109" i="18"/>
  <c r="V109" i="18"/>
  <c r="AK109" i="18"/>
  <c r="AG109" i="18"/>
  <c r="AC109" i="18"/>
  <c r="Y109" i="18"/>
  <c r="AI109" i="18"/>
  <c r="AE109" i="18"/>
  <c r="AA109" i="18"/>
  <c r="AK108" i="18"/>
  <c r="AG108" i="18"/>
  <c r="AC108" i="18"/>
  <c r="AJ108" i="18"/>
  <c r="AF108" i="18"/>
  <c r="AB108" i="18"/>
  <c r="X108" i="18"/>
  <c r="AI108" i="18"/>
  <c r="AE108" i="18"/>
  <c r="AH108" i="18"/>
  <c r="AD108" i="18"/>
  <c r="Z108" i="18"/>
  <c r="AJ107" i="18"/>
  <c r="AF107" i="18"/>
  <c r="AB107" i="18"/>
  <c r="AK106" i="18"/>
  <c r="Y106" i="18"/>
  <c r="AJ106" i="18"/>
  <c r="AF106" i="18"/>
  <c r="AB106" i="18"/>
  <c r="X106" i="18"/>
  <c r="AC106" i="18"/>
  <c r="AI106" i="18"/>
  <c r="AE106" i="18"/>
  <c r="AA106" i="18"/>
  <c r="W106" i="18"/>
  <c r="AG106" i="18"/>
  <c r="AH106" i="18"/>
  <c r="AD106" i="18"/>
  <c r="Z106" i="18"/>
  <c r="AK105" i="18"/>
  <c r="AG105" i="18"/>
  <c r="AC105" i="18"/>
  <c r="Y105" i="18"/>
  <c r="AJ105" i="18"/>
  <c r="AF105" i="18"/>
  <c r="AB105" i="18"/>
  <c r="D142" i="18"/>
  <c r="H142" i="18"/>
  <c r="L142" i="18"/>
  <c r="P142" i="18"/>
  <c r="E142" i="18"/>
  <c r="I142" i="18"/>
  <c r="M142" i="18"/>
  <c r="F142" i="18"/>
  <c r="J142" i="18"/>
  <c r="N142" i="18"/>
  <c r="C142" i="18"/>
  <c r="G142" i="18"/>
  <c r="K142" i="18"/>
  <c r="M141" i="18"/>
  <c r="I141" i="18"/>
  <c r="E141" i="18"/>
  <c r="D141" i="18"/>
  <c r="N141" i="18"/>
  <c r="J141" i="18"/>
  <c r="F141" i="18"/>
  <c r="P141" i="18"/>
  <c r="L141" i="18"/>
  <c r="H141" i="18"/>
  <c r="O141" i="18"/>
  <c r="K141" i="18"/>
  <c r="G141" i="18"/>
  <c r="AE68" i="18"/>
  <c r="AO68" i="18" s="1"/>
  <c r="AC233" i="24" l="1"/>
  <c r="W233" i="24"/>
  <c r="AA119" i="24"/>
  <c r="AA153" i="24" s="1"/>
  <c r="AC119" i="24"/>
  <c r="AC153" i="24" s="1"/>
  <c r="AG119" i="24"/>
  <c r="AG153" i="24" s="1"/>
  <c r="X223" i="24"/>
  <c r="W119" i="24"/>
  <c r="W153" i="24" s="1"/>
  <c r="W220" i="24" s="1"/>
  <c r="JO265" i="24" s="1"/>
  <c r="AJ119" i="24"/>
  <c r="AJ153" i="24" s="1"/>
  <c r="AJ186" i="24" s="1"/>
  <c r="BH121" i="24"/>
  <c r="BX119" i="24" s="1"/>
  <c r="AC223" i="24"/>
  <c r="AB119" i="24"/>
  <c r="AB153" i="24" s="1"/>
  <c r="AB220" i="24" s="1"/>
  <c r="JT265" i="24" s="1"/>
  <c r="Y233" i="24"/>
  <c r="Z119" i="24"/>
  <c r="Z153" i="24" s="1"/>
  <c r="AH223" i="24"/>
  <c r="V233" i="24"/>
  <c r="AJ233" i="24"/>
  <c r="AA233" i="24"/>
  <c r="X233" i="24"/>
  <c r="Y223" i="24"/>
  <c r="AD233" i="24"/>
  <c r="AB233" i="24"/>
  <c r="AI233" i="24"/>
  <c r="Z233" i="24"/>
  <c r="AK233" i="24"/>
  <c r="AH233" i="24"/>
  <c r="AJ223" i="24"/>
  <c r="AI119" i="24"/>
  <c r="AI153" i="24" s="1"/>
  <c r="AI220" i="24" s="1"/>
  <c r="KA282" i="24" s="1"/>
  <c r="BE121" i="24"/>
  <c r="BU119" i="24" s="1"/>
  <c r="BA111" i="24"/>
  <c r="BQ109" i="24" s="1"/>
  <c r="AY113" i="24"/>
  <c r="BO111" i="24" s="1"/>
  <c r="AE119" i="24"/>
  <c r="AE153" i="24" s="1"/>
  <c r="AE220" i="24" s="1"/>
  <c r="JW265" i="24" s="1"/>
  <c r="AZ112" i="24"/>
  <c r="BP110" i="24" s="1"/>
  <c r="BC121" i="24"/>
  <c r="BS119" i="24" s="1"/>
  <c r="AY111" i="24"/>
  <c r="BO109" i="24" s="1"/>
  <c r="AX113" i="24"/>
  <c r="BN111" i="24" s="1"/>
  <c r="AX119" i="24"/>
  <c r="BN117" i="24" s="1"/>
  <c r="AI207" i="24"/>
  <c r="BA269" i="24" s="1"/>
  <c r="W214" i="24"/>
  <c r="FK259" i="24" s="1"/>
  <c r="AJ219" i="24"/>
  <c r="JJ281" i="24" s="1"/>
  <c r="AD218" i="24"/>
  <c r="IL263" i="24" s="1"/>
  <c r="AB207" i="24"/>
  <c r="AT252" i="24" s="1"/>
  <c r="Y217" i="24"/>
  <c r="HO262" i="24" s="1"/>
  <c r="BB114" i="24"/>
  <c r="BR112" i="24" s="1"/>
  <c r="AF210" i="24"/>
  <c r="CZ255" i="24" s="1"/>
  <c r="V219" i="24"/>
  <c r="IV264" i="24" s="1"/>
  <c r="AC219" i="24"/>
  <c r="JC264" i="24" s="1"/>
  <c r="AA209" i="24"/>
  <c r="CC254" i="24" s="1"/>
  <c r="Z210" i="24"/>
  <c r="CT255" i="24" s="1"/>
  <c r="BB121" i="24"/>
  <c r="BR119" i="24" s="1"/>
  <c r="BB112" i="24"/>
  <c r="BR110" i="24" s="1"/>
  <c r="BF119" i="24"/>
  <c r="BV117" i="24" s="1"/>
  <c r="AY109" i="24"/>
  <c r="BO107" i="24" s="1"/>
  <c r="AE218" i="24"/>
  <c r="IM263" i="24" s="1"/>
  <c r="AX115" i="24"/>
  <c r="BN113" i="24" s="1"/>
  <c r="BJ120" i="24"/>
  <c r="BZ118" i="24" s="1"/>
  <c r="AF213" i="24"/>
  <c r="FB258" i="24" s="1"/>
  <c r="AK210" i="24"/>
  <c r="DE272" i="24" s="1"/>
  <c r="AA213" i="24"/>
  <c r="EW258" i="24" s="1"/>
  <c r="Z213" i="24"/>
  <c r="EV258" i="24" s="1"/>
  <c r="W217" i="24"/>
  <c r="HM262" i="24" s="1"/>
  <c r="X214" i="24"/>
  <c r="FL259" i="24" s="1"/>
  <c r="V185" i="24"/>
  <c r="BD121" i="24"/>
  <c r="BT119" i="24" s="1"/>
  <c r="AE207" i="24"/>
  <c r="AW252" i="24" s="1"/>
  <c r="Z209" i="24"/>
  <c r="CB254" i="24" s="1"/>
  <c r="Y213" i="24"/>
  <c r="EU258" i="24" s="1"/>
  <c r="AF218" i="24"/>
  <c r="IN263" i="24" s="1"/>
  <c r="BC119" i="24"/>
  <c r="BS117" i="24" s="1"/>
  <c r="V207" i="24"/>
  <c r="AN252" i="24" s="1"/>
  <c r="BE117" i="24"/>
  <c r="BU115" i="24" s="1"/>
  <c r="BI119" i="24"/>
  <c r="BY117" i="24" s="1"/>
  <c r="AY114" i="24"/>
  <c r="BO112" i="24" s="1"/>
  <c r="BA114" i="24"/>
  <c r="BQ112" i="24" s="1"/>
  <c r="Y210" i="24"/>
  <c r="CS255" i="24" s="1"/>
  <c r="W209" i="24"/>
  <c r="BY254" i="24" s="1"/>
  <c r="AA207" i="24"/>
  <c r="AS252" i="24" s="1"/>
  <c r="X215" i="24"/>
  <c r="GD260" i="24" s="1"/>
  <c r="AX116" i="24"/>
  <c r="BN114" i="24" s="1"/>
  <c r="BF116" i="24"/>
  <c r="BV114" i="24" s="1"/>
  <c r="BD117" i="24"/>
  <c r="BT115" i="24" s="1"/>
  <c r="BA118" i="24"/>
  <c r="BQ116" i="24" s="1"/>
  <c r="BH120" i="24"/>
  <c r="BX118" i="24" s="1"/>
  <c r="AZ114" i="24"/>
  <c r="BP112" i="24" s="1"/>
  <c r="AX112" i="24"/>
  <c r="BN110" i="24" s="1"/>
  <c r="AX114" i="24"/>
  <c r="BN112" i="24" s="1"/>
  <c r="AZ115" i="24"/>
  <c r="BP113" i="24" s="1"/>
  <c r="AZ117" i="24"/>
  <c r="BP115" i="24" s="1"/>
  <c r="BH118" i="24"/>
  <c r="BX116" i="24" s="1"/>
  <c r="BA120" i="24"/>
  <c r="BQ118" i="24" s="1"/>
  <c r="BA119" i="24"/>
  <c r="BQ117" i="24" s="1"/>
  <c r="AI173" i="24"/>
  <c r="AY119" i="24"/>
  <c r="BO117" i="24" s="1"/>
  <c r="V217" i="24"/>
  <c r="HL262" i="24" s="1"/>
  <c r="AX117" i="24"/>
  <c r="BN115" i="24" s="1"/>
  <c r="BE118" i="24"/>
  <c r="BU116" i="24" s="1"/>
  <c r="BC113" i="24"/>
  <c r="BS111" i="24" s="1"/>
  <c r="BE119" i="24"/>
  <c r="BU117" i="24" s="1"/>
  <c r="AE219" i="24"/>
  <c r="JE264" i="24" s="1"/>
  <c r="AD210" i="24"/>
  <c r="CX255" i="24" s="1"/>
  <c r="AG208" i="24"/>
  <c r="BQ253" i="24" s="1"/>
  <c r="AH219" i="24"/>
  <c r="AB218" i="24"/>
  <c r="IJ263" i="24" s="1"/>
  <c r="AH207" i="24"/>
  <c r="AG207" i="24"/>
  <c r="AY252" i="24" s="1"/>
  <c r="W213" i="24"/>
  <c r="ES258" i="24" s="1"/>
  <c r="AA217" i="24"/>
  <c r="HQ262" i="24" s="1"/>
  <c r="BF121" i="24"/>
  <c r="BV119" i="24" s="1"/>
  <c r="BA115" i="24"/>
  <c r="BQ113" i="24" s="1"/>
  <c r="BC117" i="24"/>
  <c r="BS115" i="24" s="1"/>
  <c r="BC118" i="24"/>
  <c r="BS116" i="24" s="1"/>
  <c r="AZ120" i="24"/>
  <c r="BP118" i="24" s="1"/>
  <c r="BF120" i="24"/>
  <c r="BV118" i="24" s="1"/>
  <c r="BH119" i="24"/>
  <c r="BX117" i="24" s="1"/>
  <c r="AY116" i="24"/>
  <c r="BO114" i="24" s="1"/>
  <c r="BE115" i="24"/>
  <c r="BU113" i="24" s="1"/>
  <c r="BD115" i="24"/>
  <c r="BT113" i="24" s="1"/>
  <c r="AY117" i="24"/>
  <c r="BO115" i="24" s="1"/>
  <c r="AY118" i="24"/>
  <c r="BO116" i="24" s="1"/>
  <c r="BG120" i="24"/>
  <c r="BW118" i="24" s="1"/>
  <c r="BB120" i="24"/>
  <c r="BR118" i="24" s="1"/>
  <c r="BK121" i="24"/>
  <c r="CA119" i="24" s="1"/>
  <c r="V210" i="24"/>
  <c r="CP255" i="24" s="1"/>
  <c r="AJ215" i="24"/>
  <c r="GP277" i="24" s="1"/>
  <c r="BD119" i="24"/>
  <c r="BT117" i="24" s="1"/>
  <c r="BC115" i="24"/>
  <c r="BS113" i="24" s="1"/>
  <c r="BF117" i="24"/>
  <c r="BV115" i="24" s="1"/>
  <c r="AX120" i="24"/>
  <c r="BN118" i="24" s="1"/>
  <c r="AI214" i="24"/>
  <c r="FW276" i="24" s="1"/>
  <c r="V214" i="24"/>
  <c r="FJ259" i="24" s="1"/>
  <c r="AA210" i="24"/>
  <c r="CU255" i="24" s="1"/>
  <c r="Z217" i="24"/>
  <c r="HP262" i="24" s="1"/>
  <c r="AF237" i="24"/>
  <c r="AF220" i="24"/>
  <c r="JX265" i="24" s="1"/>
  <c r="AF186" i="24"/>
  <c r="AE173" i="24"/>
  <c r="Y179" i="24"/>
  <c r="V173" i="24"/>
  <c r="Z179" i="24"/>
  <c r="AC174" i="24"/>
  <c r="AJ181" i="24"/>
  <c r="Y183" i="24"/>
  <c r="AA223" i="24"/>
  <c r="AA206" i="24"/>
  <c r="AA251" i="24" s="1"/>
  <c r="AA172" i="24"/>
  <c r="AC180" i="24"/>
  <c r="X185" i="24"/>
  <c r="Z184" i="24"/>
  <c r="AB176" i="24"/>
  <c r="AD176" i="24"/>
  <c r="AJ177" i="24"/>
  <c r="Y181" i="24"/>
  <c r="X173" i="24"/>
  <c r="AG176" i="24"/>
  <c r="AF214" i="24"/>
  <c r="FT259" i="24" s="1"/>
  <c r="AB185" i="24"/>
  <c r="Y219" i="24"/>
  <c r="IY264" i="24" s="1"/>
  <c r="AG237" i="24"/>
  <c r="AG220" i="24"/>
  <c r="JY265" i="24" s="1"/>
  <c r="AG186" i="24"/>
  <c r="AH175" i="24"/>
  <c r="AC209" i="24"/>
  <c r="CE254" i="24" s="1"/>
  <c r="V184" i="24"/>
  <c r="X218" i="24"/>
  <c r="IF263" i="24" s="1"/>
  <c r="W218" i="24"/>
  <c r="IE263" i="24" s="1"/>
  <c r="AD207" i="24"/>
  <c r="AV252" i="24" s="1"/>
  <c r="AF173" i="24"/>
  <c r="AJ237" i="24"/>
  <c r="AJ220" i="24"/>
  <c r="KB282" i="24" s="1"/>
  <c r="AH179" i="24"/>
  <c r="AC213" i="24"/>
  <c r="EY258" i="24" s="1"/>
  <c r="Y212" i="24"/>
  <c r="EC257" i="24" s="1"/>
  <c r="AC216" i="24"/>
  <c r="HA261" i="24" s="1"/>
  <c r="AD217" i="24"/>
  <c r="HT262" i="24" s="1"/>
  <c r="AE183" i="24"/>
  <c r="AG217" i="24"/>
  <c r="HW262" i="24" s="1"/>
  <c r="Z206" i="24"/>
  <c r="Z251" i="24" s="1"/>
  <c r="Z223" i="24"/>
  <c r="Z172" i="24"/>
  <c r="X179" i="24"/>
  <c r="AB214" i="24"/>
  <c r="FP259" i="24" s="1"/>
  <c r="AI185" i="24"/>
  <c r="Y207" i="24"/>
  <c r="AQ252" i="24" s="1"/>
  <c r="AK175" i="24"/>
  <c r="AH184" i="24"/>
  <c r="AJ218" i="24"/>
  <c r="IR280" i="24" s="1"/>
  <c r="X172" i="24"/>
  <c r="AH206" i="24"/>
  <c r="AJ176" i="24"/>
  <c r="AI210" i="24"/>
  <c r="DC272" i="24" s="1"/>
  <c r="AD206" i="24"/>
  <c r="AD251" i="24" s="1"/>
  <c r="AE179" i="24"/>
  <c r="AD213" i="24"/>
  <c r="EZ258" i="24" s="1"/>
  <c r="AB177" i="24"/>
  <c r="AC212" i="24"/>
  <c r="EG257" i="24" s="1"/>
  <c r="AH183" i="24"/>
  <c r="AC177" i="24"/>
  <c r="X180" i="24"/>
  <c r="AC185" i="24"/>
  <c r="BD114" i="24"/>
  <c r="BT112" i="24" s="1"/>
  <c r="AF223" i="24"/>
  <c r="AF206" i="24"/>
  <c r="AF251" i="24" s="1"/>
  <c r="AF172" i="24"/>
  <c r="AF179" i="24"/>
  <c r="AJ185" i="24"/>
  <c r="AZ113" i="24"/>
  <c r="BP111" i="24" s="1"/>
  <c r="AX110" i="24"/>
  <c r="BN108" i="24" s="1"/>
  <c r="Z176" i="24"/>
  <c r="AE184" i="24"/>
  <c r="AK176" i="24"/>
  <c r="AA179" i="24"/>
  <c r="AG178" i="24"/>
  <c r="W183" i="24"/>
  <c r="BD116" i="24"/>
  <c r="BT114" i="24" s="1"/>
  <c r="BB117" i="24"/>
  <c r="BR115" i="24" s="1"/>
  <c r="BI121" i="24"/>
  <c r="BY119" i="24" s="1"/>
  <c r="BC120" i="24"/>
  <c r="BS118" i="24" s="1"/>
  <c r="BA112" i="24"/>
  <c r="BQ110" i="24" s="1"/>
  <c r="AY121" i="24"/>
  <c r="BO119" i="24" s="1"/>
  <c r="AK223" i="24"/>
  <c r="AK206" i="24"/>
  <c r="AK268" i="24" s="1"/>
  <c r="AK172" i="24"/>
  <c r="AI180" i="24"/>
  <c r="AC214" i="24"/>
  <c r="FQ259" i="24" s="1"/>
  <c r="AE185" i="24"/>
  <c r="X219" i="24"/>
  <c r="IX264" i="24" s="1"/>
  <c r="AX109" i="24"/>
  <c r="BN107" i="24" s="1"/>
  <c r="AB237" i="24"/>
  <c r="V180" i="24"/>
  <c r="Z218" i="24"/>
  <c r="IH263" i="24" s="1"/>
  <c r="AC237" i="24"/>
  <c r="AC220" i="24"/>
  <c r="JU265" i="24" s="1"/>
  <c r="AC186" i="24"/>
  <c r="AA173" i="24"/>
  <c r="AB210" i="24"/>
  <c r="CV255" i="24" s="1"/>
  <c r="Y237" i="24"/>
  <c r="Y220" i="24"/>
  <c r="JQ265" i="24" s="1"/>
  <c r="Y186" i="24"/>
  <c r="AG173" i="24"/>
  <c r="AG174" i="24"/>
  <c r="AJ211" i="24"/>
  <c r="DV273" i="24" s="1"/>
  <c r="Z183" i="24"/>
  <c r="Y215" i="24"/>
  <c r="GE260" i="24" s="1"/>
  <c r="AY115" i="24"/>
  <c r="BO113" i="24" s="1"/>
  <c r="BA117" i="24"/>
  <c r="BQ115" i="24" s="1"/>
  <c r="BF118" i="24"/>
  <c r="BV116" i="24" s="1"/>
  <c r="AY120" i="24"/>
  <c r="BO118" i="24" s="1"/>
  <c r="BE120" i="24"/>
  <c r="BU118" i="24" s="1"/>
  <c r="AZ111" i="24"/>
  <c r="BP109" i="24" s="1"/>
  <c r="X207" i="24"/>
  <c r="AP252" i="24" s="1"/>
  <c r="AG210" i="24"/>
  <c r="DA255" i="24" s="1"/>
  <c r="AK180" i="24"/>
  <c r="AD185" i="24"/>
  <c r="AB219" i="24"/>
  <c r="JB264" i="24" s="1"/>
  <c r="AI175" i="24"/>
  <c r="AH209" i="24"/>
  <c r="AK184" i="24"/>
  <c r="V218" i="24"/>
  <c r="ID263" i="24" s="1"/>
  <c r="AC172" i="24"/>
  <c r="AD173" i="24"/>
  <c r="AF207" i="24"/>
  <c r="AX252" i="24" s="1"/>
  <c r="W176" i="24"/>
  <c r="Y172" i="24"/>
  <c r="AI179" i="24"/>
  <c r="AH213" i="24"/>
  <c r="X211" i="24"/>
  <c r="DJ256" i="24" s="1"/>
  <c r="AB181" i="24"/>
  <c r="AC182" i="24"/>
  <c r="AC181" i="24"/>
  <c r="AE217" i="24"/>
  <c r="HU262" i="24" s="1"/>
  <c r="BB118" i="24"/>
  <c r="BR116" i="24" s="1"/>
  <c r="BI120" i="24"/>
  <c r="BY118" i="24" s="1"/>
  <c r="AC173" i="24"/>
  <c r="X213" i="24"/>
  <c r="ET258" i="24" s="1"/>
  <c r="W185" i="24"/>
  <c r="AI219" i="24"/>
  <c r="JI281" i="24" s="1"/>
  <c r="AZ121" i="24"/>
  <c r="BP119" i="24" s="1"/>
  <c r="AD175" i="24"/>
  <c r="AK209" i="24"/>
  <c r="CM271" i="24" s="1"/>
  <c r="AH218" i="24"/>
  <c r="AA185" i="24"/>
  <c r="X206" i="24"/>
  <c r="X251" i="24" s="1"/>
  <c r="AK173" i="24"/>
  <c r="AJ210" i="24"/>
  <c r="DD272" i="24" s="1"/>
  <c r="W173" i="24"/>
  <c r="AE213" i="24"/>
  <c r="FA258" i="24" s="1"/>
  <c r="Y208" i="24"/>
  <c r="BI253" i="24" s="1"/>
  <c r="AH217" i="24"/>
  <c r="AI183" i="24"/>
  <c r="Z175" i="24"/>
  <c r="X237" i="24"/>
  <c r="X220" i="24"/>
  <c r="JP265" i="24" s="1"/>
  <c r="X186" i="24"/>
  <c r="AD237" i="24"/>
  <c r="AD220" i="24"/>
  <c r="JV265" i="24" s="1"/>
  <c r="AD186" i="24"/>
  <c r="AK237" i="24"/>
  <c r="AK220" i="24"/>
  <c r="KC282" i="24" s="1"/>
  <c r="AK186" i="24"/>
  <c r="AJ180" i="24"/>
  <c r="AG185" i="24"/>
  <c r="AB223" i="24"/>
  <c r="AB206" i="24"/>
  <c r="AB251" i="24" s="1"/>
  <c r="AB172" i="24"/>
  <c r="V175" i="24"/>
  <c r="AA184" i="24"/>
  <c r="AJ172" i="24"/>
  <c r="V179" i="24"/>
  <c r="Y182" i="24"/>
  <c r="AC183" i="24"/>
  <c r="W237" i="24"/>
  <c r="AE180" i="24"/>
  <c r="AD219" i="24"/>
  <c r="JD264" i="24" s="1"/>
  <c r="AI209" i="24"/>
  <c r="CK271" i="24" s="1"/>
  <c r="AD180" i="24"/>
  <c r="AK218" i="24"/>
  <c r="IS280" i="24" s="1"/>
  <c r="W184" i="24"/>
  <c r="AC206" i="24"/>
  <c r="AC251" i="24" s="1"/>
  <c r="X176" i="24"/>
  <c r="W210" i="24"/>
  <c r="CQ255" i="24" s="1"/>
  <c r="Y206" i="24"/>
  <c r="Y251" i="24" s="1"/>
  <c r="AI213" i="24"/>
  <c r="FE275" i="24" s="1"/>
  <c r="Y178" i="24"/>
  <c r="AB215" i="24"/>
  <c r="GH260" i="24" s="1"/>
  <c r="Y177" i="24"/>
  <c r="AC215" i="24"/>
  <c r="GI260" i="24" s="1"/>
  <c r="AI223" i="24"/>
  <c r="AI206" i="24"/>
  <c r="AI268" i="24" s="1"/>
  <c r="AI172" i="24"/>
  <c r="AC207" i="24"/>
  <c r="AU252" i="24" s="1"/>
  <c r="AA180" i="24"/>
  <c r="Z185" i="24"/>
  <c r="W219" i="24"/>
  <c r="IW264" i="24" s="1"/>
  <c r="AE175" i="24"/>
  <c r="AD209" i="24"/>
  <c r="CF254" i="24" s="1"/>
  <c r="AI184" i="24"/>
  <c r="AA219" i="24"/>
  <c r="JA264" i="24" s="1"/>
  <c r="Z207" i="24"/>
  <c r="AR252" i="24" s="1"/>
  <c r="AK207" i="24"/>
  <c r="BC269" i="24" s="1"/>
  <c r="AC176" i="24"/>
  <c r="AD172" i="24"/>
  <c r="W207" i="24"/>
  <c r="AO252" i="24" s="1"/>
  <c r="AK179" i="24"/>
  <c r="Y174" i="24"/>
  <c r="AB211" i="24"/>
  <c r="DN256" i="24" s="1"/>
  <c r="AF181" i="24"/>
  <c r="AG182" i="24"/>
  <c r="V237" i="24"/>
  <c r="V220" i="24"/>
  <c r="JN265" i="24" s="1"/>
  <c r="V186" i="24"/>
  <c r="AH176" i="24"/>
  <c r="AB175" i="24"/>
  <c r="AE177" i="24"/>
  <c r="AK182" i="24"/>
  <c r="AG184" i="24"/>
  <c r="AE178" i="24"/>
  <c r="V181" i="24"/>
  <c r="AD181" i="24"/>
  <c r="AI174" i="24"/>
  <c r="AA178" i="24"/>
  <c r="Y180" i="24"/>
  <c r="W181" i="24"/>
  <c r="AK174" i="24"/>
  <c r="Y175" i="24"/>
  <c r="Z181" i="24"/>
  <c r="X183" i="24"/>
  <c r="AD178" i="24"/>
  <c r="AH178" i="24"/>
  <c r="AD182" i="24"/>
  <c r="AE181" i="24"/>
  <c r="AF174" i="24"/>
  <c r="W177" i="24"/>
  <c r="AK181" i="24"/>
  <c r="AB183" i="24"/>
  <c r="AH174" i="24"/>
  <c r="AH177" i="24"/>
  <c r="AK178" i="24"/>
  <c r="AF183" i="24"/>
  <c r="AD174" i="24"/>
  <c r="AI177" i="24"/>
  <c r="AJ179" i="24"/>
  <c r="AK183" i="24"/>
  <c r="AJ174" i="24"/>
  <c r="AB178" i="24"/>
  <c r="AH180" i="24"/>
  <c r="AI182" i="24"/>
  <c r="Z182" i="24"/>
  <c r="AA181" i="24"/>
  <c r="AJ175" i="24"/>
  <c r="AJ173" i="24"/>
  <c r="AA174" i="24"/>
  <c r="AI178" i="24"/>
  <c r="AJ182" i="24"/>
  <c r="AB174" i="24"/>
  <c r="AF182" i="24"/>
  <c r="X174" i="24"/>
  <c r="X175" i="24"/>
  <c r="AF175" i="24"/>
  <c r="AA177" i="24"/>
  <c r="AB179" i="24"/>
  <c r="AB182" i="24"/>
  <c r="AF185" i="24"/>
  <c r="AE174" i="24"/>
  <c r="W178" i="24"/>
  <c r="Z180" i="24"/>
  <c r="X182" i="24"/>
  <c r="AK185" i="24"/>
  <c r="V178" i="24"/>
  <c r="Z178" i="24"/>
  <c r="V182" i="24"/>
  <c r="AG179" i="24"/>
  <c r="V174" i="24"/>
  <c r="X178" i="24"/>
  <c r="AE182" i="24"/>
  <c r="W174" i="24"/>
  <c r="Z177" i="24"/>
  <c r="AJ178" i="24"/>
  <c r="AA182" i="24"/>
  <c r="AK177" i="24"/>
  <c r="AF178" i="24"/>
  <c r="AG180" i="24"/>
  <c r="W182" i="24"/>
  <c r="AJ183" i="24"/>
  <c r="Y184" i="24"/>
  <c r="Z174" i="24"/>
  <c r="AG175" i="24"/>
  <c r="V177" i="24"/>
  <c r="AD177" i="24"/>
  <c r="AH181" i="24"/>
  <c r="AC184" i="24"/>
  <c r="AH182" i="24"/>
  <c r="AI181" i="24"/>
  <c r="AF184" i="24"/>
  <c r="AE176" i="24"/>
  <c r="AF177" i="24"/>
  <c r="AG177" i="24"/>
  <c r="AX118" i="24"/>
  <c r="BN116" i="24" s="1"/>
  <c r="AY110" i="24"/>
  <c r="BO108" i="24" s="1"/>
  <c r="BB116" i="24"/>
  <c r="BR114" i="24" s="1"/>
  <c r="BA113" i="24"/>
  <c r="BQ111" i="24" s="1"/>
  <c r="BC116" i="24"/>
  <c r="BS114" i="24" s="1"/>
  <c r="AE223" i="24"/>
  <c r="AE206" i="24"/>
  <c r="AE251" i="24" s="1"/>
  <c r="AE172" i="24"/>
  <c r="W180" i="24"/>
  <c r="V206" i="24"/>
  <c r="V251" i="24" s="1"/>
  <c r="V172" i="24"/>
  <c r="V223" i="24"/>
  <c r="AA175" i="24"/>
  <c r="AD184" i="24"/>
  <c r="AH237" i="24"/>
  <c r="AH220" i="24"/>
  <c r="AH186" i="24"/>
  <c r="AJ207" i="24"/>
  <c r="BB269" i="24" s="1"/>
  <c r="AF208" i="24"/>
  <c r="BP253" i="24" s="1"/>
  <c r="W211" i="24"/>
  <c r="DI256" i="24" s="1"/>
  <c r="AK215" i="24"/>
  <c r="GQ277" i="24" s="1"/>
  <c r="AB217" i="24"/>
  <c r="HR262" i="24" s="1"/>
  <c r="AH208" i="24"/>
  <c r="AH211" i="24"/>
  <c r="AF217" i="24"/>
  <c r="HV262" i="24" s="1"/>
  <c r="AD208" i="24"/>
  <c r="BN253" i="24" s="1"/>
  <c r="AI211" i="24"/>
  <c r="DU273" i="24" s="1"/>
  <c r="AJ213" i="24"/>
  <c r="FF275" i="24" s="1"/>
  <c r="AK217" i="24"/>
  <c r="IA279" i="24" s="1"/>
  <c r="AJ217" i="24"/>
  <c r="HZ279" i="24" s="1"/>
  <c r="AJ208" i="24"/>
  <c r="BT270" i="24" s="1"/>
  <c r="V211" i="24"/>
  <c r="DH256" i="24" s="1"/>
  <c r="AB212" i="24"/>
  <c r="EF257" i="24" s="1"/>
  <c r="AH214" i="24"/>
  <c r="AI216" i="24"/>
  <c r="HG278" i="24" s="1"/>
  <c r="Z216" i="24"/>
  <c r="GX261" i="24" s="1"/>
  <c r="AA215" i="24"/>
  <c r="GG260" i="24" s="1"/>
  <c r="AJ209" i="24"/>
  <c r="CL271" i="24" s="1"/>
  <c r="V208" i="24"/>
  <c r="BF253" i="24" s="1"/>
  <c r="AA208" i="24"/>
  <c r="BK253" i="24" s="1"/>
  <c r="X212" i="24"/>
  <c r="EB257" i="24" s="1"/>
  <c r="AI212" i="24"/>
  <c r="EM274" i="24" s="1"/>
  <c r="AJ216" i="24"/>
  <c r="HH278" i="24" s="1"/>
  <c r="AB208" i="24"/>
  <c r="BL253" i="24" s="1"/>
  <c r="V215" i="24"/>
  <c r="GB260" i="24" s="1"/>
  <c r="AF216" i="24"/>
  <c r="HD261" i="24" s="1"/>
  <c r="X208" i="24"/>
  <c r="BH253" i="24" s="1"/>
  <c r="AF209" i="24"/>
  <c r="CH254" i="24" s="1"/>
  <c r="AA211" i="24"/>
  <c r="DM256" i="24" s="1"/>
  <c r="AB213" i="24"/>
  <c r="EX258" i="24" s="1"/>
  <c r="AG214" i="24"/>
  <c r="FU259" i="24" s="1"/>
  <c r="AB216" i="24"/>
  <c r="GZ261" i="24" s="1"/>
  <c r="AF219" i="24"/>
  <c r="JF264" i="24" s="1"/>
  <c r="AE208" i="24"/>
  <c r="BO253" i="24" s="1"/>
  <c r="W212" i="24"/>
  <c r="EA257" i="24" s="1"/>
  <c r="Z214" i="24"/>
  <c r="FN259" i="24" s="1"/>
  <c r="X216" i="24"/>
  <c r="GV261" i="24" s="1"/>
  <c r="AK219" i="24"/>
  <c r="JK281" i="24" s="1"/>
  <c r="Z212" i="24"/>
  <c r="ED257" i="24" s="1"/>
  <c r="AD212" i="24"/>
  <c r="EH257" i="24" s="1"/>
  <c r="V216" i="24"/>
  <c r="GT261" i="24" s="1"/>
  <c r="W215" i="24"/>
  <c r="GC260" i="24" s="1"/>
  <c r="AG213" i="24"/>
  <c r="FC258" i="24" s="1"/>
  <c r="AE216" i="24"/>
  <c r="HC261" i="24" s="1"/>
  <c r="W208" i="24"/>
  <c r="BG253" i="24" s="1"/>
  <c r="Z211" i="24"/>
  <c r="DL256" i="24" s="1"/>
  <c r="AJ212" i="24"/>
  <c r="EN274" i="24" s="1"/>
  <c r="AA216" i="24"/>
  <c r="GY261" i="24" s="1"/>
  <c r="AK211" i="24"/>
  <c r="DW273" i="24" s="1"/>
  <c r="AF212" i="24"/>
  <c r="EJ257" i="24" s="1"/>
  <c r="W216" i="24"/>
  <c r="GU261" i="24" s="1"/>
  <c r="Y218" i="24"/>
  <c r="IG263" i="24" s="1"/>
  <c r="Z208" i="24"/>
  <c r="BJ253" i="24" s="1"/>
  <c r="AG209" i="24"/>
  <c r="CI254" i="24" s="1"/>
  <c r="AD211" i="24"/>
  <c r="DP256" i="24" s="1"/>
  <c r="AH215" i="24"/>
  <c r="AC218" i="24"/>
  <c r="IK263" i="24" s="1"/>
  <c r="AH216" i="24"/>
  <c r="AI215" i="24"/>
  <c r="GO277" i="24" s="1"/>
  <c r="AH210" i="24"/>
  <c r="AB209" i="24"/>
  <c r="CD254" i="24" s="1"/>
  <c r="AE211" i="24"/>
  <c r="DQ256" i="24" s="1"/>
  <c r="AK216" i="24"/>
  <c r="HI278" i="24" s="1"/>
  <c r="AG218" i="24"/>
  <c r="IO263" i="24" s="1"/>
  <c r="AK212" i="24"/>
  <c r="EO274" i="24" s="1"/>
  <c r="AE212" i="24"/>
  <c r="EI257" i="24" s="1"/>
  <c r="AD215" i="24"/>
  <c r="GJ260" i="24" s="1"/>
  <c r="AI208" i="24"/>
  <c r="BS270" i="24" s="1"/>
  <c r="X209" i="24"/>
  <c r="BZ254" i="24" s="1"/>
  <c r="AA212" i="24"/>
  <c r="EE257" i="24" s="1"/>
  <c r="Y214" i="24"/>
  <c r="FM259" i="24" s="1"/>
  <c r="AK208" i="24"/>
  <c r="BU270" i="24" s="1"/>
  <c r="Y209" i="24"/>
  <c r="CA254" i="24" s="1"/>
  <c r="Z215" i="24"/>
  <c r="GF260" i="24" s="1"/>
  <c r="X217" i="24"/>
  <c r="HN262" i="24" s="1"/>
  <c r="V212" i="24"/>
  <c r="DZ257" i="24" s="1"/>
  <c r="AH212" i="24"/>
  <c r="AD216" i="24"/>
  <c r="HB261" i="24" s="1"/>
  <c r="AE215" i="24"/>
  <c r="GK260" i="24" s="1"/>
  <c r="AF176" i="24"/>
  <c r="AE210" i="24"/>
  <c r="CY255" i="24" s="1"/>
  <c r="AB173" i="24"/>
  <c r="V176" i="24"/>
  <c r="AC208" i="24"/>
  <c r="BM253" i="24" s="1"/>
  <c r="AF211" i="24"/>
  <c r="DR256" i="24" s="1"/>
  <c r="AG212" i="24"/>
  <c r="EK257" i="24" s="1"/>
  <c r="V183" i="24"/>
  <c r="AG211" i="24"/>
  <c r="DS256" i="24" s="1"/>
  <c r="AX121" i="24"/>
  <c r="BN119" i="24" s="1"/>
  <c r="BB115" i="24"/>
  <c r="BR113" i="24" s="1"/>
  <c r="AZ118" i="24"/>
  <c r="BP116" i="24" s="1"/>
  <c r="BD120" i="24"/>
  <c r="BT118" i="24" s="1"/>
  <c r="AA220" i="24"/>
  <c r="JS265" i="24" s="1"/>
  <c r="AA237" i="24"/>
  <c r="AA186" i="24"/>
  <c r="Y176" i="24"/>
  <c r="AJ214" i="24"/>
  <c r="FX276" i="24" s="1"/>
  <c r="AH185" i="24"/>
  <c r="AG219" i="24"/>
  <c r="JG264" i="24" s="1"/>
  <c r="AZ110" i="24"/>
  <c r="BP108" i="24" s="1"/>
  <c r="BJ121" i="24"/>
  <c r="BZ119" i="24" s="1"/>
  <c r="AZ116" i="24"/>
  <c r="BP114" i="24" s="1"/>
  <c r="W175" i="24"/>
  <c r="V209" i="24"/>
  <c r="BX254" i="24" s="1"/>
  <c r="AB184" i="24"/>
  <c r="AA218" i="24"/>
  <c r="II263" i="24" s="1"/>
  <c r="AH173" i="24"/>
  <c r="AA176" i="24"/>
  <c r="BG119" i="24"/>
  <c r="BW117" i="24" s="1"/>
  <c r="AJ206" i="24"/>
  <c r="AJ268" i="24" s="1"/>
  <c r="W179" i="24"/>
  <c r="V213" i="24"/>
  <c r="ER258" i="24" s="1"/>
  <c r="X181" i="24"/>
  <c r="Y216" i="24"/>
  <c r="GW261" i="24" s="1"/>
  <c r="AA183" i="24"/>
  <c r="AC217" i="24"/>
  <c r="HS262" i="24" s="1"/>
  <c r="AX111" i="24"/>
  <c r="BN109" i="24" s="1"/>
  <c r="BG117" i="24"/>
  <c r="BW115" i="24" s="1"/>
  <c r="BG118" i="24"/>
  <c r="BW116" i="24" s="1"/>
  <c r="BD118" i="24"/>
  <c r="BT116" i="24" s="1"/>
  <c r="AZ119" i="24"/>
  <c r="BP117" i="24" s="1"/>
  <c r="W223" i="24"/>
  <c r="W206" i="24"/>
  <c r="W251" i="24" s="1"/>
  <c r="W172" i="24"/>
  <c r="AF180" i="24"/>
  <c r="AE214" i="24"/>
  <c r="FS259" i="24" s="1"/>
  <c r="AK214" i="24"/>
  <c r="FY276" i="24" s="1"/>
  <c r="Y185" i="24"/>
  <c r="BA121" i="24"/>
  <c r="BQ119" i="24" s="1"/>
  <c r="AG223" i="24"/>
  <c r="AG206" i="24"/>
  <c r="AG251" i="24" s="1"/>
  <c r="AG172" i="24"/>
  <c r="AC175" i="24"/>
  <c r="AD214" i="24"/>
  <c r="FR259" i="24" s="1"/>
  <c r="X184" i="24"/>
  <c r="X210" i="24"/>
  <c r="CR255" i="24" s="1"/>
  <c r="AC179" i="24"/>
  <c r="X177" i="24"/>
  <c r="AD183" i="24"/>
  <c r="Y211" i="24"/>
  <c r="DK256" i="24" s="1"/>
  <c r="AG183" i="24"/>
  <c r="BG121" i="24"/>
  <c r="BW119" i="24" s="1"/>
  <c r="Z237" i="24"/>
  <c r="Z220" i="24"/>
  <c r="JR265" i="24" s="1"/>
  <c r="Z186" i="24"/>
  <c r="AB180" i="24"/>
  <c r="AA214" i="24"/>
  <c r="FO259" i="24" s="1"/>
  <c r="Z219" i="24"/>
  <c r="IZ264" i="24" s="1"/>
  <c r="BB113" i="24"/>
  <c r="BR111" i="24" s="1"/>
  <c r="BB119" i="24"/>
  <c r="BR117" i="24" s="1"/>
  <c r="Y173" i="24"/>
  <c r="AE209" i="24"/>
  <c r="CG254" i="24" s="1"/>
  <c r="AJ184" i="24"/>
  <c r="AI218" i="24"/>
  <c r="IQ280" i="24" s="1"/>
  <c r="AH172" i="24"/>
  <c r="Z173" i="24"/>
  <c r="AI176" i="24"/>
  <c r="AC210" i="24"/>
  <c r="CW255" i="24" s="1"/>
  <c r="AD179" i="24"/>
  <c r="AK213" i="24"/>
  <c r="FG275" i="24" s="1"/>
  <c r="AC178" i="24"/>
  <c r="AF215" i="24"/>
  <c r="GL260" i="24" s="1"/>
  <c r="AG216" i="24"/>
  <c r="HE261" i="24" s="1"/>
  <c r="AC211" i="24"/>
  <c r="DO256" i="24" s="1"/>
  <c r="AG215" i="24"/>
  <c r="GM260" i="24" s="1"/>
  <c r="AC70" i="10"/>
  <c r="AC69" i="10"/>
  <c r="AC68" i="10"/>
  <c r="AC67" i="10"/>
  <c r="AC66" i="10"/>
  <c r="AC65" i="10"/>
  <c r="AC64" i="10"/>
  <c r="AC63" i="10"/>
  <c r="AC62" i="10"/>
  <c r="AC61" i="10"/>
  <c r="AC60" i="10"/>
  <c r="AC59" i="10"/>
  <c r="AC58" i="10"/>
  <c r="AC57" i="10"/>
  <c r="AC56" i="10"/>
  <c r="AC55" i="10"/>
  <c r="AC54" i="10"/>
  <c r="AC53" i="10"/>
  <c r="AC52" i="10"/>
  <c r="AC51" i="10"/>
  <c r="AC50" i="10"/>
  <c r="AC49" i="10"/>
  <c r="AC48" i="10"/>
  <c r="AC47" i="10"/>
  <c r="AC46" i="10"/>
  <c r="AC45" i="10"/>
  <c r="AC44" i="10"/>
  <c r="AC43" i="10"/>
  <c r="AC42" i="10"/>
  <c r="AC41" i="10"/>
  <c r="AC40" i="10"/>
  <c r="AC39" i="10"/>
  <c r="AC38" i="10"/>
  <c r="AC37" i="10"/>
  <c r="AC36" i="10"/>
  <c r="AC35" i="10"/>
  <c r="AC34" i="10"/>
  <c r="AC33" i="10"/>
  <c r="AC32" i="10"/>
  <c r="AC31" i="10"/>
  <c r="AC30" i="10"/>
  <c r="AC29" i="10"/>
  <c r="AC28" i="10"/>
  <c r="AC27" i="10"/>
  <c r="AC26" i="10"/>
  <c r="AC25" i="10"/>
  <c r="AC24" i="10"/>
  <c r="AC23" i="10"/>
  <c r="AC22" i="10"/>
  <c r="AC21" i="10"/>
  <c r="AC20" i="10"/>
  <c r="AC19" i="10"/>
  <c r="AC18" i="10"/>
  <c r="AC17" i="10"/>
  <c r="AC16" i="10"/>
  <c r="AC15" i="10"/>
  <c r="AC14" i="10"/>
  <c r="AC13" i="10"/>
  <c r="AC12" i="10"/>
  <c r="AC11" i="10"/>
  <c r="AC10" i="10"/>
  <c r="AC9" i="10"/>
  <c r="AC8" i="10"/>
  <c r="EL257" i="24" l="1"/>
  <c r="FD258" i="24"/>
  <c r="DB255" i="24"/>
  <c r="GN260" i="24"/>
  <c r="DT256" i="24"/>
  <c r="JZ265" i="24"/>
  <c r="HX262" i="24"/>
  <c r="IP263" i="24"/>
  <c r="CJ254" i="24"/>
  <c r="AH251" i="24"/>
  <c r="AZ252" i="24"/>
  <c r="BR253" i="24"/>
  <c r="HF261" i="24"/>
  <c r="FV259" i="24"/>
  <c r="JH264" i="24"/>
  <c r="W186" i="24"/>
  <c r="AI237" i="24"/>
  <c r="AB186" i="24"/>
  <c r="AM213" i="24"/>
  <c r="AE237" i="24"/>
  <c r="AE186" i="24"/>
  <c r="AI186" i="24"/>
  <c r="AM219" i="24"/>
  <c r="AM217" i="24"/>
  <c r="AM208" i="24"/>
  <c r="AM210" i="24"/>
  <c r="AM207" i="24"/>
  <c r="AM209" i="24"/>
  <c r="AM206" i="24"/>
  <c r="AM211" i="24"/>
  <c r="AM215" i="24"/>
  <c r="AM214" i="24"/>
  <c r="AM216" i="24"/>
  <c r="AM218" i="24"/>
  <c r="AM220" i="24"/>
  <c r="AM212" i="24"/>
  <c r="AE70" i="18"/>
  <c r="AE69" i="18"/>
  <c r="AO69" i="18" s="1"/>
  <c r="AE54" i="18"/>
  <c r="AO54" i="18" s="1"/>
  <c r="AP68" i="18" l="1"/>
  <c r="AO86" i="18" s="1"/>
  <c r="AP69" i="18"/>
  <c r="AO87" i="18" s="1"/>
  <c r="AK54" i="18"/>
  <c r="AM54" i="18" s="1"/>
  <c r="B30" i="16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E22" i="23" s="1"/>
  <c r="C23" i="23"/>
  <c r="C24" i="23"/>
  <c r="C25" i="23"/>
  <c r="C26" i="23"/>
  <c r="G26" i="23" s="1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L42" i="23" s="1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" i="23"/>
  <c r="D6" i="23" s="1"/>
  <c r="B33" i="22"/>
  <c r="F33" i="22"/>
  <c r="E33" i="22"/>
  <c r="D33" i="22"/>
  <c r="C33" i="22"/>
  <c r="F32" i="22"/>
  <c r="E32" i="22"/>
  <c r="D32" i="22"/>
  <c r="C32" i="22"/>
  <c r="B32" i="22"/>
  <c r="F31" i="22"/>
  <c r="E31" i="22"/>
  <c r="D31" i="22"/>
  <c r="C31" i="22"/>
  <c r="B31" i="22"/>
  <c r="F30" i="22"/>
  <c r="E30" i="22"/>
  <c r="D30" i="22"/>
  <c r="C30" i="22"/>
  <c r="B30" i="22"/>
  <c r="F29" i="22"/>
  <c r="E29" i="22"/>
  <c r="D29" i="22"/>
  <c r="C29" i="22"/>
  <c r="B29" i="22"/>
  <c r="F27" i="22"/>
  <c r="E27" i="22"/>
  <c r="D27" i="22"/>
  <c r="C27" i="22"/>
  <c r="B27" i="22"/>
  <c r="F26" i="22"/>
  <c r="E26" i="22"/>
  <c r="D26" i="22"/>
  <c r="C26" i="22"/>
  <c r="B26" i="22"/>
  <c r="F25" i="22"/>
  <c r="E25" i="22"/>
  <c r="D25" i="22"/>
  <c r="C25" i="22"/>
  <c r="B25" i="22"/>
  <c r="AF17" i="22"/>
  <c r="AD17" i="22"/>
  <c r="AC17" i="22"/>
  <c r="AB17" i="22"/>
  <c r="AA17" i="22"/>
  <c r="Z17" i="22"/>
  <c r="T17" i="22"/>
  <c r="S17" i="22"/>
  <c r="R17" i="22"/>
  <c r="Q17" i="22"/>
  <c r="P17" i="22"/>
  <c r="J17" i="22"/>
  <c r="I17" i="22"/>
  <c r="I33" i="22" s="1"/>
  <c r="H17" i="22"/>
  <c r="H33" i="22" s="1"/>
  <c r="G17" i="22"/>
  <c r="G33" i="22" s="1"/>
  <c r="AD16" i="22"/>
  <c r="AC16" i="22"/>
  <c r="AB16" i="22"/>
  <c r="AA16" i="22"/>
  <c r="Z16" i="22"/>
  <c r="T16" i="22"/>
  <c r="S16" i="22"/>
  <c r="R16" i="22"/>
  <c r="Q16" i="22"/>
  <c r="P16" i="22"/>
  <c r="I16" i="22"/>
  <c r="H16" i="22"/>
  <c r="AF16" i="22" s="1"/>
  <c r="G16" i="22"/>
  <c r="AD15" i="22"/>
  <c r="AC15" i="22"/>
  <c r="AB15" i="22"/>
  <c r="AA15" i="22"/>
  <c r="Z15" i="22"/>
  <c r="W15" i="22"/>
  <c r="T15" i="22"/>
  <c r="S15" i="22"/>
  <c r="R15" i="22"/>
  <c r="Q15" i="22"/>
  <c r="P15" i="22"/>
  <c r="I15" i="22"/>
  <c r="H15" i="22"/>
  <c r="AF15" i="22" s="1"/>
  <c r="G15" i="22"/>
  <c r="AD14" i="22"/>
  <c r="AC14" i="22"/>
  <c r="AB14" i="22"/>
  <c r="AA14" i="22"/>
  <c r="Z14" i="22"/>
  <c r="T14" i="22"/>
  <c r="S14" i="22"/>
  <c r="R14" i="22"/>
  <c r="Q14" i="22"/>
  <c r="P14" i="22"/>
  <c r="I14" i="22"/>
  <c r="I32" i="22" s="1"/>
  <c r="H14" i="22"/>
  <c r="G14" i="22"/>
  <c r="G27" i="22" s="1"/>
  <c r="AD13" i="22"/>
  <c r="AC13" i="22"/>
  <c r="AB13" i="22"/>
  <c r="AA13" i="22"/>
  <c r="Z13" i="22"/>
  <c r="T13" i="22"/>
  <c r="S13" i="22"/>
  <c r="R13" i="22"/>
  <c r="Q13" i="22"/>
  <c r="P13" i="22"/>
  <c r="I13" i="22"/>
  <c r="AG13" i="22" s="1"/>
  <c r="H13" i="22"/>
  <c r="J13" i="22" s="1"/>
  <c r="G13" i="22"/>
  <c r="AD12" i="22"/>
  <c r="AC12" i="22"/>
  <c r="AB12" i="22"/>
  <c r="AA12" i="22"/>
  <c r="Z12" i="22"/>
  <c r="T12" i="22"/>
  <c r="S12" i="22"/>
  <c r="R12" i="22"/>
  <c r="Q12" i="22"/>
  <c r="P12" i="22"/>
  <c r="I12" i="22"/>
  <c r="H12" i="22"/>
  <c r="AF12" i="22" s="1"/>
  <c r="G12" i="22"/>
  <c r="AD11" i="22"/>
  <c r="AC11" i="22"/>
  <c r="AB11" i="22"/>
  <c r="AA11" i="22"/>
  <c r="Z11" i="22"/>
  <c r="T11" i="22"/>
  <c r="S11" i="22"/>
  <c r="R11" i="22"/>
  <c r="Q11" i="22"/>
  <c r="P11" i="22"/>
  <c r="L11" i="22"/>
  <c r="K11" i="22"/>
  <c r="I11" i="22"/>
  <c r="H11" i="22"/>
  <c r="G11" i="22"/>
  <c r="AD10" i="22"/>
  <c r="AC10" i="22"/>
  <c r="AB10" i="22"/>
  <c r="AA10" i="22"/>
  <c r="Z10" i="22"/>
  <c r="T10" i="22"/>
  <c r="S10" i="22"/>
  <c r="R10" i="22"/>
  <c r="Q10" i="22"/>
  <c r="P10" i="22"/>
  <c r="I10" i="22"/>
  <c r="H10" i="22"/>
  <c r="AF10" i="22" s="1"/>
  <c r="G10" i="22"/>
  <c r="AE10" i="22" s="1"/>
  <c r="AD9" i="22"/>
  <c r="AC9" i="22"/>
  <c r="AB9" i="22"/>
  <c r="AA9" i="22"/>
  <c r="Z9" i="22"/>
  <c r="T9" i="22"/>
  <c r="S9" i="22"/>
  <c r="R9" i="22"/>
  <c r="Q9" i="22"/>
  <c r="P9" i="22"/>
  <c r="I9" i="22"/>
  <c r="I30" i="22" s="1"/>
  <c r="H9" i="22"/>
  <c r="G9" i="22"/>
  <c r="AD8" i="22"/>
  <c r="AC8" i="22"/>
  <c r="AB8" i="22"/>
  <c r="AA8" i="22"/>
  <c r="Z8" i="22"/>
  <c r="T8" i="22"/>
  <c r="S8" i="22"/>
  <c r="R8" i="22"/>
  <c r="Q8" i="22"/>
  <c r="P8" i="22"/>
  <c r="M8" i="22"/>
  <c r="L8" i="22"/>
  <c r="K8" i="22"/>
  <c r="I8" i="22"/>
  <c r="W8" i="22" s="1"/>
  <c r="H8" i="22"/>
  <c r="G8" i="22"/>
  <c r="AD7" i="22"/>
  <c r="AC7" i="22"/>
  <c r="AB7" i="22"/>
  <c r="AA7" i="22"/>
  <c r="Z7" i="22"/>
  <c r="T7" i="22"/>
  <c r="S7" i="22"/>
  <c r="R7" i="22"/>
  <c r="Q7" i="22"/>
  <c r="P7" i="22"/>
  <c r="I7" i="22"/>
  <c r="H7" i="22"/>
  <c r="AF7" i="22" s="1"/>
  <c r="G7" i="22"/>
  <c r="AD6" i="22"/>
  <c r="AC6" i="22"/>
  <c r="AB6" i="22"/>
  <c r="AA6" i="22"/>
  <c r="Z6" i="22"/>
  <c r="T6" i="22"/>
  <c r="S6" i="22"/>
  <c r="R6" i="22"/>
  <c r="Q6" i="22"/>
  <c r="P6" i="22"/>
  <c r="J6" i="22"/>
  <c r="I6" i="22"/>
  <c r="W6" i="22" s="1"/>
  <c r="H6" i="22"/>
  <c r="AF6" i="22" s="1"/>
  <c r="G6" i="22"/>
  <c r="AE6" i="22" s="1"/>
  <c r="AD5" i="22"/>
  <c r="AC5" i="22"/>
  <c r="AB5" i="22"/>
  <c r="AA5" i="22"/>
  <c r="Z5" i="22"/>
  <c r="T5" i="22"/>
  <c r="S5" i="22"/>
  <c r="R5" i="22"/>
  <c r="Q5" i="22"/>
  <c r="P5" i="22"/>
  <c r="L5" i="22"/>
  <c r="K5" i="22"/>
  <c r="I5" i="22"/>
  <c r="AG5" i="22" s="1"/>
  <c r="H5" i="22"/>
  <c r="G5" i="22"/>
  <c r="AD4" i="22"/>
  <c r="AC4" i="22"/>
  <c r="AB4" i="22"/>
  <c r="AA4" i="22"/>
  <c r="Z4" i="22"/>
  <c r="T4" i="22"/>
  <c r="S4" i="22"/>
  <c r="R4" i="22"/>
  <c r="Q4" i="22"/>
  <c r="P4" i="22"/>
  <c r="J4" i="22"/>
  <c r="I4" i="22"/>
  <c r="W4" i="22" s="1"/>
  <c r="H4" i="22"/>
  <c r="AF4" i="22" s="1"/>
  <c r="G4" i="22"/>
  <c r="AE4" i="22" s="1"/>
  <c r="AG3" i="22"/>
  <c r="AD3" i="22"/>
  <c r="AC3" i="22"/>
  <c r="AB3" i="22"/>
  <c r="AA3" i="22"/>
  <c r="Z3" i="22"/>
  <c r="W3" i="22"/>
  <c r="T3" i="22"/>
  <c r="S3" i="22"/>
  <c r="R3" i="22"/>
  <c r="Q3" i="22"/>
  <c r="P3" i="22"/>
  <c r="M3" i="22"/>
  <c r="L3" i="22"/>
  <c r="K3" i="22"/>
  <c r="I3" i="22"/>
  <c r="H3" i="22"/>
  <c r="V17" i="22" s="1"/>
  <c r="G3" i="22"/>
  <c r="U8" i="22" s="1"/>
  <c r="Z17" i="12"/>
  <c r="AA17" i="12"/>
  <c r="AB17" i="12"/>
  <c r="AC17" i="12"/>
  <c r="AD17" i="12"/>
  <c r="P17" i="12"/>
  <c r="Q17" i="12"/>
  <c r="R17" i="12"/>
  <c r="S17" i="12"/>
  <c r="T17" i="12"/>
  <c r="J17" i="12"/>
  <c r="I17" i="12"/>
  <c r="H17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AE17" i="12" s="1"/>
  <c r="G3" i="12"/>
  <c r="E9" i="21"/>
  <c r="E10" i="21"/>
  <c r="H10" i="21" s="1"/>
  <c r="E11" i="21"/>
  <c r="E12" i="21"/>
  <c r="Q12" i="21" s="1"/>
  <c r="E13" i="21"/>
  <c r="H13" i="21" s="1"/>
  <c r="E14" i="21"/>
  <c r="H14" i="21" s="1"/>
  <c r="E15" i="21"/>
  <c r="H15" i="21" s="1"/>
  <c r="E16" i="21"/>
  <c r="E17" i="21"/>
  <c r="H17" i="21" s="1"/>
  <c r="E18" i="21"/>
  <c r="Q19" i="21" s="1"/>
  <c r="E19" i="21"/>
  <c r="E20" i="21"/>
  <c r="H20" i="21" s="1"/>
  <c r="E21" i="21"/>
  <c r="E22" i="21"/>
  <c r="Q23" i="21" s="1"/>
  <c r="E23" i="21"/>
  <c r="H23" i="21" s="1"/>
  <c r="E24" i="21"/>
  <c r="E25" i="21"/>
  <c r="H25" i="21" s="1"/>
  <c r="E26" i="21"/>
  <c r="H26" i="21" s="1"/>
  <c r="E27" i="21"/>
  <c r="E28" i="21"/>
  <c r="H28" i="21" s="1"/>
  <c r="E29" i="21"/>
  <c r="H29" i="21" s="1"/>
  <c r="E30" i="21"/>
  <c r="H30" i="21" s="1"/>
  <c r="E31" i="21"/>
  <c r="H31" i="21" s="1"/>
  <c r="E32" i="21"/>
  <c r="H32" i="21" s="1"/>
  <c r="E33" i="21"/>
  <c r="H33" i="21" s="1"/>
  <c r="E34" i="21"/>
  <c r="Q35" i="21" s="1"/>
  <c r="E35" i="21"/>
  <c r="E36" i="21"/>
  <c r="H36" i="21" s="1"/>
  <c r="E37" i="21"/>
  <c r="E38" i="21"/>
  <c r="H38" i="21" s="1"/>
  <c r="E39" i="21"/>
  <c r="E40" i="21"/>
  <c r="H40" i="21" s="1"/>
  <c r="E41" i="21"/>
  <c r="H41" i="21" s="1"/>
  <c r="E42" i="21"/>
  <c r="Q43" i="21" s="1"/>
  <c r="E43" i="21"/>
  <c r="H43" i="21" s="1"/>
  <c r="E44" i="21"/>
  <c r="H44" i="21" s="1"/>
  <c r="E45" i="21"/>
  <c r="H45" i="21" s="1"/>
  <c r="E46" i="21"/>
  <c r="H46" i="21" s="1"/>
  <c r="E47" i="21"/>
  <c r="E48" i="21"/>
  <c r="E49" i="21"/>
  <c r="E50" i="21"/>
  <c r="Q51" i="21" s="1"/>
  <c r="E51" i="21"/>
  <c r="E52" i="21"/>
  <c r="E53" i="21"/>
  <c r="E54" i="21"/>
  <c r="H54" i="21" s="1"/>
  <c r="E55" i="21"/>
  <c r="E56" i="21"/>
  <c r="E57" i="21"/>
  <c r="E58" i="21"/>
  <c r="H58" i="21" s="1"/>
  <c r="E59" i="21"/>
  <c r="H59" i="21" s="1"/>
  <c r="E60" i="21"/>
  <c r="H60" i="21" s="1"/>
  <c r="E61" i="21"/>
  <c r="H61" i="21" s="1"/>
  <c r="E62" i="21"/>
  <c r="H62" i="21" s="1"/>
  <c r="E63" i="21"/>
  <c r="Q63" i="21" s="1"/>
  <c r="E64" i="21"/>
  <c r="H64" i="21" s="1"/>
  <c r="E65" i="21"/>
  <c r="H65" i="21" s="1"/>
  <c r="E8" i="21"/>
  <c r="D9" i="21"/>
  <c r="D10" i="21"/>
  <c r="D11" i="21"/>
  <c r="G11" i="21" s="1"/>
  <c r="D12" i="21"/>
  <c r="G12" i="21" s="1"/>
  <c r="D13" i="21"/>
  <c r="D14" i="21"/>
  <c r="D15" i="21"/>
  <c r="D16" i="21"/>
  <c r="P16" i="21" s="1"/>
  <c r="D17" i="21"/>
  <c r="G17" i="21" s="1"/>
  <c r="D18" i="21"/>
  <c r="D19" i="21"/>
  <c r="G19" i="21" s="1"/>
  <c r="D20" i="21"/>
  <c r="P21" i="21" s="1"/>
  <c r="D21" i="21"/>
  <c r="D22" i="21"/>
  <c r="D23" i="21"/>
  <c r="D24" i="21"/>
  <c r="P25" i="21" s="1"/>
  <c r="D25" i="21"/>
  <c r="D26" i="21"/>
  <c r="G26" i="21" s="1"/>
  <c r="D27" i="21"/>
  <c r="D28" i="21"/>
  <c r="D29" i="21"/>
  <c r="D30" i="21"/>
  <c r="D31" i="21"/>
  <c r="D32" i="21"/>
  <c r="G32" i="21" s="1"/>
  <c r="D33" i="21"/>
  <c r="D34" i="21"/>
  <c r="D35" i="21"/>
  <c r="G35" i="21" s="1"/>
  <c r="D36" i="21"/>
  <c r="D37" i="21"/>
  <c r="G37" i="21" s="1"/>
  <c r="D38" i="21"/>
  <c r="D39" i="21"/>
  <c r="D40" i="21"/>
  <c r="T9" i="21" s="1"/>
  <c r="D41" i="21"/>
  <c r="D42" i="21"/>
  <c r="D43" i="21"/>
  <c r="D44" i="21"/>
  <c r="D45" i="21"/>
  <c r="D46" i="21"/>
  <c r="D47" i="21"/>
  <c r="D48" i="21"/>
  <c r="P48" i="21" s="1"/>
  <c r="D49" i="21"/>
  <c r="D50" i="21"/>
  <c r="D51" i="21"/>
  <c r="D52" i="21"/>
  <c r="T10" i="21" s="1"/>
  <c r="D53" i="21"/>
  <c r="G53" i="21" s="1"/>
  <c r="D54" i="21"/>
  <c r="G54" i="21" s="1"/>
  <c r="D55" i="21"/>
  <c r="D56" i="21"/>
  <c r="G56" i="21" s="1"/>
  <c r="D57" i="21"/>
  <c r="D58" i="21"/>
  <c r="D59" i="21"/>
  <c r="D60" i="21"/>
  <c r="D61" i="21"/>
  <c r="D62" i="21"/>
  <c r="D63" i="21"/>
  <c r="D64" i="21"/>
  <c r="T11" i="21" s="1"/>
  <c r="D65" i="21"/>
  <c r="D8" i="21"/>
  <c r="G8" i="21" s="1"/>
  <c r="H63" i="21"/>
  <c r="Q60" i="21"/>
  <c r="Q56" i="21"/>
  <c r="H56" i="21"/>
  <c r="H55" i="21"/>
  <c r="Q52" i="21"/>
  <c r="H52" i="21"/>
  <c r="H51" i="21"/>
  <c r="G50" i="21"/>
  <c r="G49" i="21"/>
  <c r="H48" i="21"/>
  <c r="Q47" i="21"/>
  <c r="H47" i="21"/>
  <c r="G46" i="21"/>
  <c r="H42" i="21"/>
  <c r="G42" i="21"/>
  <c r="Q39" i="21"/>
  <c r="H39" i="21"/>
  <c r="P38" i="21"/>
  <c r="Q37" i="21"/>
  <c r="Q36" i="21"/>
  <c r="H35" i="21"/>
  <c r="G34" i="21"/>
  <c r="G33" i="21"/>
  <c r="Q32" i="21"/>
  <c r="Q31" i="21"/>
  <c r="G30" i="21"/>
  <c r="G28" i="21"/>
  <c r="H27" i="21"/>
  <c r="H24" i="21"/>
  <c r="H22" i="21"/>
  <c r="Q20" i="21"/>
  <c r="G20" i="21"/>
  <c r="H19" i="21"/>
  <c r="G18" i="21"/>
  <c r="H16" i="21"/>
  <c r="Q14" i="21"/>
  <c r="G14" i="21"/>
  <c r="H12" i="21"/>
  <c r="H11" i="21"/>
  <c r="U10" i="21"/>
  <c r="G10" i="21"/>
  <c r="U9" i="21"/>
  <c r="U8" i="21"/>
  <c r="I7" i="21"/>
  <c r="H7" i="21"/>
  <c r="G7" i="21"/>
  <c r="F7" i="21"/>
  <c r="E7" i="21"/>
  <c r="D7" i="21"/>
  <c r="I6" i="21"/>
  <c r="H6" i="21"/>
  <c r="G6" i="21"/>
  <c r="F6" i="21"/>
  <c r="E6" i="21"/>
  <c r="D6" i="21"/>
  <c r="I5" i="21"/>
  <c r="H5" i="21"/>
  <c r="G5" i="21"/>
  <c r="F5" i="21"/>
  <c r="E5" i="21"/>
  <c r="D5" i="21"/>
  <c r="I4" i="21"/>
  <c r="H4" i="21"/>
  <c r="G4" i="21"/>
  <c r="F4" i="21"/>
  <c r="E4" i="21"/>
  <c r="D4" i="21"/>
  <c r="E65" i="20"/>
  <c r="F65" i="20"/>
  <c r="G65" i="20"/>
  <c r="H65" i="20" s="1"/>
  <c r="I65" i="20"/>
  <c r="J65" i="20"/>
  <c r="L65" i="20"/>
  <c r="M65" i="20"/>
  <c r="N65" i="20" s="1"/>
  <c r="D9" i="20"/>
  <c r="D10" i="20"/>
  <c r="D11" i="20"/>
  <c r="D12" i="20"/>
  <c r="D13" i="20"/>
  <c r="D14" i="20"/>
  <c r="D15" i="20"/>
  <c r="BA15" i="20" s="1"/>
  <c r="D16" i="20"/>
  <c r="D17" i="20"/>
  <c r="BA17" i="20" s="1"/>
  <c r="D18" i="20"/>
  <c r="D19" i="20"/>
  <c r="BA19" i="20" s="1"/>
  <c r="D20" i="20"/>
  <c r="BA18" i="20" s="1"/>
  <c r="D21" i="20"/>
  <c r="BA21" i="20" s="1"/>
  <c r="D22" i="20"/>
  <c r="D23" i="20"/>
  <c r="D24" i="20"/>
  <c r="D25" i="20"/>
  <c r="BA25" i="20" s="1"/>
  <c r="D26" i="20"/>
  <c r="D27" i="20"/>
  <c r="BA27" i="20" s="1"/>
  <c r="D28" i="20"/>
  <c r="BA28" i="20" s="1"/>
  <c r="D29" i="20"/>
  <c r="BA29" i="20" s="1"/>
  <c r="D30" i="20"/>
  <c r="D31" i="20"/>
  <c r="BA31" i="20" s="1"/>
  <c r="D32" i="20"/>
  <c r="D33" i="20"/>
  <c r="BA33" i="20" s="1"/>
  <c r="D34" i="20"/>
  <c r="D35" i="20"/>
  <c r="BA35" i="20" s="1"/>
  <c r="D36" i="20"/>
  <c r="D37" i="20"/>
  <c r="BA37" i="20" s="1"/>
  <c r="D38" i="20"/>
  <c r="D39" i="20"/>
  <c r="BA39" i="20" s="1"/>
  <c r="D40" i="20"/>
  <c r="D41" i="20"/>
  <c r="BA41" i="20" s="1"/>
  <c r="D42" i="20"/>
  <c r="D43" i="20"/>
  <c r="BA43" i="20" s="1"/>
  <c r="D44" i="20"/>
  <c r="D45" i="20"/>
  <c r="D46" i="20"/>
  <c r="D47" i="20"/>
  <c r="BA47" i="20" s="1"/>
  <c r="D48" i="20"/>
  <c r="D49" i="20"/>
  <c r="BA49" i="20" s="1"/>
  <c r="D50" i="20"/>
  <c r="D51" i="20"/>
  <c r="BA51" i="20" s="1"/>
  <c r="D52" i="20"/>
  <c r="D53" i="20"/>
  <c r="BA53" i="20" s="1"/>
  <c r="D54" i="20"/>
  <c r="D55" i="20"/>
  <c r="BA55" i="20" s="1"/>
  <c r="D56" i="20"/>
  <c r="D57" i="20"/>
  <c r="BA57" i="20" s="1"/>
  <c r="D58" i="20"/>
  <c r="D59" i="20"/>
  <c r="BA59" i="20" s="1"/>
  <c r="D60" i="20"/>
  <c r="BA60" i="20" s="1"/>
  <c r="D61" i="20"/>
  <c r="BA61" i="20" s="1"/>
  <c r="D62" i="20"/>
  <c r="D63" i="20"/>
  <c r="BA63" i="20" s="1"/>
  <c r="D64" i="20"/>
  <c r="D65" i="20"/>
  <c r="D8" i="20"/>
  <c r="BA64" i="20"/>
  <c r="M64" i="20"/>
  <c r="N64" i="20" s="1"/>
  <c r="L64" i="20"/>
  <c r="J64" i="20"/>
  <c r="K64" i="20" s="1"/>
  <c r="I64" i="20"/>
  <c r="G64" i="20"/>
  <c r="H64" i="20" s="1"/>
  <c r="F64" i="20"/>
  <c r="E64" i="20"/>
  <c r="M63" i="20"/>
  <c r="N63" i="20" s="1"/>
  <c r="L63" i="20"/>
  <c r="J63" i="20"/>
  <c r="K63" i="20" s="1"/>
  <c r="I63" i="20"/>
  <c r="G63" i="20"/>
  <c r="H63" i="20" s="1"/>
  <c r="F63" i="20"/>
  <c r="E63" i="20"/>
  <c r="M62" i="20"/>
  <c r="N62" i="20" s="1"/>
  <c r="L62" i="20"/>
  <c r="J62" i="20"/>
  <c r="K62" i="20" s="1"/>
  <c r="I62" i="20"/>
  <c r="G62" i="20"/>
  <c r="H62" i="20" s="1"/>
  <c r="F62" i="20"/>
  <c r="E62" i="20"/>
  <c r="O65" i="20" s="1"/>
  <c r="M61" i="20"/>
  <c r="N61" i="20" s="1"/>
  <c r="L61" i="20"/>
  <c r="J61" i="20"/>
  <c r="K61" i="20" s="1"/>
  <c r="U64" i="20" s="1"/>
  <c r="I61" i="20"/>
  <c r="G61" i="20"/>
  <c r="Q64" i="20" s="1"/>
  <c r="AA64" i="20" s="1"/>
  <c r="F61" i="20"/>
  <c r="E61" i="20"/>
  <c r="N60" i="20"/>
  <c r="M60" i="20"/>
  <c r="L60" i="20"/>
  <c r="J60" i="20"/>
  <c r="K60" i="20" s="1"/>
  <c r="I60" i="20"/>
  <c r="S63" i="20" s="1"/>
  <c r="G60" i="20"/>
  <c r="F60" i="20"/>
  <c r="P63" i="20" s="1"/>
  <c r="E60" i="20"/>
  <c r="M59" i="20"/>
  <c r="L59" i="20"/>
  <c r="J59" i="20"/>
  <c r="I59" i="20"/>
  <c r="H59" i="20"/>
  <c r="G59" i="20"/>
  <c r="F59" i="20"/>
  <c r="P62" i="20" s="1"/>
  <c r="E59" i="20"/>
  <c r="M58" i="20"/>
  <c r="W61" i="20" s="1"/>
  <c r="L58" i="20"/>
  <c r="J58" i="20"/>
  <c r="K58" i="20" s="1"/>
  <c r="I58" i="20"/>
  <c r="G58" i="20"/>
  <c r="Q61" i="20" s="1"/>
  <c r="F58" i="20"/>
  <c r="E58" i="20"/>
  <c r="O61" i="20" s="1"/>
  <c r="M57" i="20"/>
  <c r="L57" i="20"/>
  <c r="V60" i="20" s="1"/>
  <c r="AF60" i="20" s="1"/>
  <c r="J57" i="20"/>
  <c r="I57" i="20"/>
  <c r="G57" i="20"/>
  <c r="H57" i="20" s="1"/>
  <c r="F57" i="20"/>
  <c r="E57" i="20"/>
  <c r="BA56" i="20"/>
  <c r="M56" i="20"/>
  <c r="L56" i="20"/>
  <c r="J56" i="20"/>
  <c r="K56" i="20" s="1"/>
  <c r="I56" i="20"/>
  <c r="G56" i="20"/>
  <c r="Q59" i="20" s="1"/>
  <c r="F56" i="20"/>
  <c r="E56" i="20"/>
  <c r="O59" i="20" s="1"/>
  <c r="M55" i="20"/>
  <c r="L55" i="20"/>
  <c r="J55" i="20"/>
  <c r="T58" i="20" s="1"/>
  <c r="I55" i="20"/>
  <c r="G55" i="20"/>
  <c r="Q58" i="20" s="1"/>
  <c r="F55" i="20"/>
  <c r="E55" i="20"/>
  <c r="O58" i="20" s="1"/>
  <c r="M54" i="20"/>
  <c r="L54" i="20"/>
  <c r="V57" i="20" s="1"/>
  <c r="J54" i="20"/>
  <c r="K54" i="20" s="1"/>
  <c r="I54" i="20"/>
  <c r="S57" i="20" s="1"/>
  <c r="G54" i="20"/>
  <c r="F54" i="20"/>
  <c r="E54" i="20"/>
  <c r="M53" i="20"/>
  <c r="L53" i="20"/>
  <c r="J53" i="20"/>
  <c r="K53" i="20" s="1"/>
  <c r="I53" i="20"/>
  <c r="H53" i="20"/>
  <c r="G53" i="20"/>
  <c r="F53" i="20"/>
  <c r="E53" i="20"/>
  <c r="BA52" i="20"/>
  <c r="M52" i="20"/>
  <c r="L52" i="20"/>
  <c r="J52" i="20"/>
  <c r="K52" i="20" s="1"/>
  <c r="I52" i="20"/>
  <c r="S55" i="20" s="1"/>
  <c r="G52" i="20"/>
  <c r="Q55" i="20" s="1"/>
  <c r="F52" i="20"/>
  <c r="E52" i="20"/>
  <c r="O55" i="20" s="1"/>
  <c r="M51" i="20"/>
  <c r="L51" i="20"/>
  <c r="K51" i="20"/>
  <c r="J51" i="20"/>
  <c r="I51" i="20"/>
  <c r="S54" i="20" s="1"/>
  <c r="G51" i="20"/>
  <c r="F51" i="20"/>
  <c r="E51" i="20"/>
  <c r="M50" i="20"/>
  <c r="L50" i="20"/>
  <c r="J50" i="20"/>
  <c r="K50" i="20" s="1"/>
  <c r="I50" i="20"/>
  <c r="G50" i="20"/>
  <c r="F50" i="20"/>
  <c r="E50" i="20"/>
  <c r="O53" i="20" s="1"/>
  <c r="M49" i="20"/>
  <c r="L49" i="20"/>
  <c r="J49" i="20"/>
  <c r="I49" i="20"/>
  <c r="G49" i="20"/>
  <c r="F49" i="20"/>
  <c r="E49" i="20"/>
  <c r="BA48" i="20"/>
  <c r="M48" i="20"/>
  <c r="N48" i="20" s="1"/>
  <c r="L48" i="20"/>
  <c r="V51" i="20" s="1"/>
  <c r="J48" i="20"/>
  <c r="I48" i="20"/>
  <c r="G48" i="20"/>
  <c r="F48" i="20"/>
  <c r="P51" i="20" s="1"/>
  <c r="E48" i="20"/>
  <c r="M47" i="20"/>
  <c r="L47" i="20"/>
  <c r="N47" i="20" s="1"/>
  <c r="J47" i="20"/>
  <c r="I47" i="20"/>
  <c r="S50" i="20" s="1"/>
  <c r="G47" i="20"/>
  <c r="F47" i="20"/>
  <c r="P50" i="20" s="1"/>
  <c r="E47" i="20"/>
  <c r="M46" i="20"/>
  <c r="W49" i="20" s="1"/>
  <c r="L46" i="20"/>
  <c r="N46" i="20" s="1"/>
  <c r="J46" i="20"/>
  <c r="T49" i="20" s="1"/>
  <c r="I46" i="20"/>
  <c r="G46" i="20"/>
  <c r="F46" i="20"/>
  <c r="E46" i="20"/>
  <c r="O49" i="20" s="1"/>
  <c r="M45" i="20"/>
  <c r="L45" i="20"/>
  <c r="J45" i="20"/>
  <c r="I45" i="20"/>
  <c r="H45" i="20"/>
  <c r="G45" i="20"/>
  <c r="Q48" i="20" s="1"/>
  <c r="AA48" i="20" s="1"/>
  <c r="F45" i="20"/>
  <c r="E45" i="20"/>
  <c r="BA44" i="20"/>
  <c r="M44" i="20"/>
  <c r="L44" i="20"/>
  <c r="N44" i="20" s="1"/>
  <c r="J44" i="20"/>
  <c r="T47" i="20" s="1"/>
  <c r="I44" i="20"/>
  <c r="G44" i="20"/>
  <c r="F44" i="20"/>
  <c r="H44" i="20" s="1"/>
  <c r="E44" i="20"/>
  <c r="O47" i="20" s="1"/>
  <c r="M43" i="20"/>
  <c r="W46" i="20" s="1"/>
  <c r="L43" i="20"/>
  <c r="N43" i="20" s="1"/>
  <c r="J43" i="20"/>
  <c r="I43" i="20"/>
  <c r="G43" i="20"/>
  <c r="F43" i="20"/>
  <c r="P46" i="20" s="1"/>
  <c r="E43" i="20"/>
  <c r="O46" i="20" s="1"/>
  <c r="M42" i="20"/>
  <c r="L42" i="20"/>
  <c r="V45" i="20" s="1"/>
  <c r="J42" i="20"/>
  <c r="I42" i="20"/>
  <c r="S45" i="20" s="1"/>
  <c r="G42" i="20"/>
  <c r="F42" i="20"/>
  <c r="H42" i="20" s="1"/>
  <c r="E42" i="20"/>
  <c r="M41" i="20"/>
  <c r="W44" i="20" s="1"/>
  <c r="AG44" i="20" s="1"/>
  <c r="L41" i="20"/>
  <c r="N41" i="20" s="1"/>
  <c r="J41" i="20"/>
  <c r="I41" i="20"/>
  <c r="K41" i="20" s="1"/>
  <c r="H41" i="20"/>
  <c r="G41" i="20"/>
  <c r="F41" i="20"/>
  <c r="E41" i="20"/>
  <c r="BA40" i="20"/>
  <c r="M40" i="20"/>
  <c r="L40" i="20"/>
  <c r="V43" i="20" s="1"/>
  <c r="J40" i="20"/>
  <c r="I40" i="20"/>
  <c r="K40" i="20" s="1"/>
  <c r="G40" i="20"/>
  <c r="F40" i="20"/>
  <c r="E40" i="20"/>
  <c r="M39" i="20"/>
  <c r="W42" i="20" s="1"/>
  <c r="L39" i="20"/>
  <c r="J39" i="20"/>
  <c r="T42" i="20" s="1"/>
  <c r="I39" i="20"/>
  <c r="K39" i="20" s="1"/>
  <c r="H39" i="20"/>
  <c r="G39" i="20"/>
  <c r="Q42" i="20" s="1"/>
  <c r="F39" i="20"/>
  <c r="E39" i="20"/>
  <c r="O42" i="20" s="1"/>
  <c r="M38" i="20"/>
  <c r="L38" i="20"/>
  <c r="J38" i="20"/>
  <c r="I38" i="20"/>
  <c r="H38" i="20"/>
  <c r="G38" i="20"/>
  <c r="Q41" i="20" s="1"/>
  <c r="F38" i="20"/>
  <c r="E38" i="20"/>
  <c r="O41" i="20" s="1"/>
  <c r="M37" i="20"/>
  <c r="L37" i="20"/>
  <c r="V40" i="20" s="1"/>
  <c r="J37" i="20"/>
  <c r="I37" i="20"/>
  <c r="S40" i="20" s="1"/>
  <c r="AC40" i="20" s="1"/>
  <c r="G37" i="20"/>
  <c r="F37" i="20"/>
  <c r="E37" i="20"/>
  <c r="BA36" i="20"/>
  <c r="M36" i="20"/>
  <c r="L36" i="20"/>
  <c r="J36" i="20"/>
  <c r="I36" i="20"/>
  <c r="G36" i="20"/>
  <c r="F36" i="20"/>
  <c r="H36" i="20" s="1"/>
  <c r="E36" i="20"/>
  <c r="M35" i="20"/>
  <c r="L35" i="20"/>
  <c r="J35" i="20"/>
  <c r="I35" i="20"/>
  <c r="K35" i="20" s="1"/>
  <c r="G35" i="20"/>
  <c r="Q38" i="20" s="1"/>
  <c r="F35" i="20"/>
  <c r="H35" i="20" s="1"/>
  <c r="E35" i="20"/>
  <c r="M34" i="20"/>
  <c r="L34" i="20"/>
  <c r="N34" i="20" s="1"/>
  <c r="J34" i="20"/>
  <c r="I34" i="20"/>
  <c r="K34" i="20" s="1"/>
  <c r="G34" i="20"/>
  <c r="F34" i="20"/>
  <c r="P37" i="20" s="1"/>
  <c r="E34" i="20"/>
  <c r="M33" i="20"/>
  <c r="L33" i="20"/>
  <c r="N33" i="20" s="1"/>
  <c r="J33" i="20"/>
  <c r="T36" i="20" s="1"/>
  <c r="AD36" i="20" s="1"/>
  <c r="I33" i="20"/>
  <c r="G33" i="20"/>
  <c r="F33" i="20"/>
  <c r="H33" i="20" s="1"/>
  <c r="E33" i="20"/>
  <c r="BA32" i="20"/>
  <c r="M32" i="20"/>
  <c r="L32" i="20"/>
  <c r="N32" i="20" s="1"/>
  <c r="J32" i="20"/>
  <c r="I32" i="20"/>
  <c r="G32" i="20"/>
  <c r="F32" i="20"/>
  <c r="H32" i="20" s="1"/>
  <c r="E32" i="20"/>
  <c r="O35" i="20" s="1"/>
  <c r="M31" i="20"/>
  <c r="L31" i="20"/>
  <c r="J31" i="20"/>
  <c r="T34" i="20" s="1"/>
  <c r="I31" i="20"/>
  <c r="K31" i="20" s="1"/>
  <c r="G31" i="20"/>
  <c r="Q34" i="20" s="1"/>
  <c r="F31" i="20"/>
  <c r="H31" i="20" s="1"/>
  <c r="E31" i="20"/>
  <c r="O34" i="20" s="1"/>
  <c r="M30" i="20"/>
  <c r="L30" i="20"/>
  <c r="N30" i="20" s="1"/>
  <c r="J30" i="20"/>
  <c r="I30" i="20"/>
  <c r="K30" i="20" s="1"/>
  <c r="G30" i="20"/>
  <c r="F30" i="20"/>
  <c r="P33" i="20" s="1"/>
  <c r="E30" i="20"/>
  <c r="M29" i="20"/>
  <c r="L29" i="20"/>
  <c r="N29" i="20" s="1"/>
  <c r="J29" i="20"/>
  <c r="I29" i="20"/>
  <c r="K29" i="20" s="1"/>
  <c r="G29" i="20"/>
  <c r="Q32" i="20" s="1"/>
  <c r="AA32" i="20" s="1"/>
  <c r="F29" i="20"/>
  <c r="H29" i="20" s="1"/>
  <c r="E29" i="20"/>
  <c r="M28" i="20"/>
  <c r="L28" i="20"/>
  <c r="N28" i="20" s="1"/>
  <c r="J28" i="20"/>
  <c r="I28" i="20"/>
  <c r="G28" i="20"/>
  <c r="Q31" i="20" s="1"/>
  <c r="F28" i="20"/>
  <c r="H28" i="20" s="1"/>
  <c r="E28" i="20"/>
  <c r="M27" i="20"/>
  <c r="L27" i="20"/>
  <c r="J27" i="20"/>
  <c r="T30" i="20" s="1"/>
  <c r="I27" i="20"/>
  <c r="K27" i="20" s="1"/>
  <c r="G27" i="20"/>
  <c r="Q30" i="20" s="1"/>
  <c r="F27" i="20"/>
  <c r="H27" i="20" s="1"/>
  <c r="E27" i="20"/>
  <c r="O30" i="20" s="1"/>
  <c r="M26" i="20"/>
  <c r="L26" i="20"/>
  <c r="N26" i="20" s="1"/>
  <c r="J26" i="20"/>
  <c r="I26" i="20"/>
  <c r="K26" i="20" s="1"/>
  <c r="G26" i="20"/>
  <c r="F26" i="20"/>
  <c r="P29" i="20" s="1"/>
  <c r="E26" i="20"/>
  <c r="O29" i="20" s="1"/>
  <c r="M25" i="20"/>
  <c r="L25" i="20"/>
  <c r="N25" i="20" s="1"/>
  <c r="J25" i="20"/>
  <c r="I25" i="20"/>
  <c r="K25" i="20" s="1"/>
  <c r="G25" i="20"/>
  <c r="F25" i="20"/>
  <c r="H25" i="20" s="1"/>
  <c r="E25" i="20"/>
  <c r="BA24" i="20"/>
  <c r="M24" i="20"/>
  <c r="L24" i="20"/>
  <c r="N24" i="20" s="1"/>
  <c r="J24" i="20"/>
  <c r="I24" i="20"/>
  <c r="G24" i="20"/>
  <c r="F24" i="20"/>
  <c r="H24" i="20" s="1"/>
  <c r="E24" i="20"/>
  <c r="M23" i="20"/>
  <c r="L23" i="20"/>
  <c r="J23" i="20"/>
  <c r="T26" i="20" s="1"/>
  <c r="I23" i="20"/>
  <c r="K23" i="20" s="1"/>
  <c r="G23" i="20"/>
  <c r="F23" i="20"/>
  <c r="H23" i="20" s="1"/>
  <c r="E23" i="20"/>
  <c r="O26" i="20" s="1"/>
  <c r="BA22" i="20"/>
  <c r="M22" i="20"/>
  <c r="W25" i="20" s="1"/>
  <c r="L22" i="20"/>
  <c r="N22" i="20" s="1"/>
  <c r="J22" i="20"/>
  <c r="T25" i="20" s="1"/>
  <c r="AD25" i="20" s="1"/>
  <c r="I22" i="20"/>
  <c r="K22" i="20" s="1"/>
  <c r="G22" i="20"/>
  <c r="F22" i="20"/>
  <c r="E22" i="20"/>
  <c r="O25" i="20" s="1"/>
  <c r="M21" i="20"/>
  <c r="L21" i="20"/>
  <c r="N21" i="20" s="1"/>
  <c r="J21" i="20"/>
  <c r="I21" i="20"/>
  <c r="K21" i="20" s="1"/>
  <c r="G21" i="20"/>
  <c r="F21" i="20"/>
  <c r="H21" i="20" s="1"/>
  <c r="E21" i="20"/>
  <c r="BA20" i="20"/>
  <c r="M20" i="20"/>
  <c r="L20" i="20"/>
  <c r="V23" i="20" s="1"/>
  <c r="J20" i="20"/>
  <c r="I20" i="20"/>
  <c r="G20" i="20"/>
  <c r="F20" i="20"/>
  <c r="H20" i="20" s="1"/>
  <c r="E20" i="20"/>
  <c r="M19" i="20"/>
  <c r="L19" i="20"/>
  <c r="V22" i="20" s="1"/>
  <c r="J19" i="20"/>
  <c r="I19" i="20"/>
  <c r="G19" i="20"/>
  <c r="F19" i="20"/>
  <c r="E19" i="20"/>
  <c r="M18" i="20"/>
  <c r="W21" i="20" s="1"/>
  <c r="L18" i="20"/>
  <c r="N18" i="20" s="1"/>
  <c r="J18" i="20"/>
  <c r="T21" i="20" s="1"/>
  <c r="I18" i="20"/>
  <c r="G18" i="20"/>
  <c r="Q21" i="20" s="1"/>
  <c r="F18" i="20"/>
  <c r="E18" i="20"/>
  <c r="O21" i="20" s="1"/>
  <c r="M17" i="20"/>
  <c r="L17" i="20"/>
  <c r="K17" i="20"/>
  <c r="J17" i="20"/>
  <c r="T20" i="20" s="1"/>
  <c r="AD20" i="20" s="1"/>
  <c r="BG20" i="20" s="1"/>
  <c r="I17" i="20"/>
  <c r="G17" i="20"/>
  <c r="F17" i="20"/>
  <c r="H17" i="20" s="1"/>
  <c r="E17" i="20"/>
  <c r="BA16" i="20"/>
  <c r="M16" i="20"/>
  <c r="W19" i="20" s="1"/>
  <c r="L16" i="20"/>
  <c r="N16" i="20" s="1"/>
  <c r="J16" i="20"/>
  <c r="I16" i="20"/>
  <c r="H16" i="20"/>
  <c r="G16" i="20"/>
  <c r="F16" i="20"/>
  <c r="E16" i="20"/>
  <c r="M15" i="20"/>
  <c r="L15" i="20"/>
  <c r="N15" i="20" s="1"/>
  <c r="J15" i="20"/>
  <c r="I15" i="20"/>
  <c r="G15" i="20"/>
  <c r="F15" i="20"/>
  <c r="E15" i="20"/>
  <c r="M14" i="20"/>
  <c r="L14" i="20"/>
  <c r="N14" i="20" s="1"/>
  <c r="J14" i="20"/>
  <c r="T17" i="20" s="1"/>
  <c r="I14" i="20"/>
  <c r="K14" i="20" s="1"/>
  <c r="G14" i="20"/>
  <c r="Q17" i="20" s="1"/>
  <c r="F14" i="20"/>
  <c r="H14" i="20" s="1"/>
  <c r="E14" i="20"/>
  <c r="O17" i="20" s="1"/>
  <c r="Y17" i="20" s="1"/>
  <c r="M13" i="20"/>
  <c r="L13" i="20"/>
  <c r="J13" i="20"/>
  <c r="I13" i="20"/>
  <c r="K13" i="20" s="1"/>
  <c r="G13" i="20"/>
  <c r="Q16" i="20" s="1"/>
  <c r="AA16" i="20" s="1"/>
  <c r="F13" i="20"/>
  <c r="H13" i="20" s="1"/>
  <c r="E13" i="20"/>
  <c r="O16" i="20" s="1"/>
  <c r="Y16" i="20" s="1"/>
  <c r="BA12" i="20"/>
  <c r="M12" i="20"/>
  <c r="W15" i="20" s="1"/>
  <c r="L12" i="20"/>
  <c r="N12" i="20" s="1"/>
  <c r="J12" i="20"/>
  <c r="I12" i="20"/>
  <c r="G12" i="20"/>
  <c r="Q15" i="20" s="1"/>
  <c r="F12" i="20"/>
  <c r="H12" i="20" s="1"/>
  <c r="E12" i="20"/>
  <c r="O15" i="20" s="1"/>
  <c r="M11" i="20"/>
  <c r="L11" i="20"/>
  <c r="V14" i="20" s="1"/>
  <c r="J11" i="20"/>
  <c r="I11" i="20"/>
  <c r="G11" i="20"/>
  <c r="F11" i="20"/>
  <c r="P14" i="20" s="1"/>
  <c r="E11" i="20"/>
  <c r="BA10" i="20"/>
  <c r="M10" i="20"/>
  <c r="L10" i="20"/>
  <c r="N10" i="20" s="1"/>
  <c r="J10" i="20"/>
  <c r="I10" i="20"/>
  <c r="K10" i="20" s="1"/>
  <c r="G10" i="20"/>
  <c r="Q13" i="20" s="1"/>
  <c r="AA13" i="20" s="1"/>
  <c r="F10" i="20"/>
  <c r="H10" i="20" s="1"/>
  <c r="E10" i="20"/>
  <c r="O13" i="20" s="1"/>
  <c r="M9" i="20"/>
  <c r="L9" i="20"/>
  <c r="V12" i="20" s="1"/>
  <c r="AF12" i="20" s="1"/>
  <c r="K9" i="20"/>
  <c r="J9" i="20"/>
  <c r="I9" i="20"/>
  <c r="H9" i="20"/>
  <c r="G9" i="20"/>
  <c r="F9" i="20"/>
  <c r="E9" i="20"/>
  <c r="M8" i="20"/>
  <c r="W11" i="20" s="1"/>
  <c r="L8" i="20"/>
  <c r="N8" i="20" s="1"/>
  <c r="J8" i="20"/>
  <c r="T11" i="20" s="1"/>
  <c r="I8" i="20"/>
  <c r="G8" i="20"/>
  <c r="F8" i="20"/>
  <c r="E8" i="20"/>
  <c r="O11" i="20" s="1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M7" i="20"/>
  <c r="L7" i="20"/>
  <c r="N7" i="20" s="1"/>
  <c r="J7" i="20"/>
  <c r="T10" i="20" s="1"/>
  <c r="I7" i="20"/>
  <c r="K7" i="20" s="1"/>
  <c r="H7" i="20"/>
  <c r="G7" i="20"/>
  <c r="F7" i="20"/>
  <c r="P10" i="20" s="1"/>
  <c r="E7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M6" i="20"/>
  <c r="L6" i="20"/>
  <c r="J6" i="20"/>
  <c r="I6" i="20"/>
  <c r="K6" i="20" s="1"/>
  <c r="G6" i="20"/>
  <c r="F6" i="20"/>
  <c r="H6" i="20" s="1"/>
  <c r="E6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N5" i="20"/>
  <c r="M5" i="20"/>
  <c r="L5" i="20"/>
  <c r="J5" i="20"/>
  <c r="T8" i="20" s="1"/>
  <c r="I5" i="20"/>
  <c r="K5" i="20" s="1"/>
  <c r="G5" i="20"/>
  <c r="F5" i="20"/>
  <c r="E5" i="20"/>
  <c r="O8" i="20" s="1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M4" i="20"/>
  <c r="L4" i="20"/>
  <c r="N4" i="20" s="1"/>
  <c r="J4" i="20"/>
  <c r="I4" i="20"/>
  <c r="K4" i="20" s="1"/>
  <c r="G4" i="20"/>
  <c r="F4" i="20"/>
  <c r="H4" i="20" s="1"/>
  <c r="E4" i="20"/>
  <c r="AF40" i="20" l="1"/>
  <c r="AD47" i="20"/>
  <c r="Y65" i="20"/>
  <c r="BA62" i="20"/>
  <c r="BA58" i="20"/>
  <c r="BA54" i="20"/>
  <c r="BA50" i="20"/>
  <c r="BA46" i="20"/>
  <c r="BA42" i="20"/>
  <c r="BA38" i="20"/>
  <c r="BA34" i="20"/>
  <c r="BA30" i="20"/>
  <c r="H18" i="21"/>
  <c r="H34" i="21"/>
  <c r="G48" i="21"/>
  <c r="H50" i="21"/>
  <c r="O50" i="21" s="1"/>
  <c r="F63" i="21"/>
  <c r="I63" i="21" s="1"/>
  <c r="P60" i="21"/>
  <c r="F55" i="21"/>
  <c r="I55" i="21" s="1"/>
  <c r="F47" i="21"/>
  <c r="I47" i="21" s="1"/>
  <c r="P44" i="21"/>
  <c r="F39" i="21"/>
  <c r="I39" i="21" s="1"/>
  <c r="F31" i="21"/>
  <c r="I31" i="21" s="1"/>
  <c r="P28" i="21"/>
  <c r="P23" i="21"/>
  <c r="F15" i="21"/>
  <c r="I15" i="21" s="1"/>
  <c r="Q58" i="21"/>
  <c r="Q54" i="21"/>
  <c r="Q50" i="21"/>
  <c r="Q38" i="21"/>
  <c r="Q22" i="21"/>
  <c r="Q10" i="21"/>
  <c r="AG19" i="20"/>
  <c r="BA13" i="20"/>
  <c r="G16" i="21"/>
  <c r="P41" i="21"/>
  <c r="Q59" i="21"/>
  <c r="Q48" i="21"/>
  <c r="Q44" i="21"/>
  <c r="AD11" i="20"/>
  <c r="BG11" i="20" s="1"/>
  <c r="AA15" i="20"/>
  <c r="AA55" i="20"/>
  <c r="G24" i="21"/>
  <c r="AI65" i="20"/>
  <c r="P11" i="21"/>
  <c r="Q13" i="21"/>
  <c r="G15" i="21"/>
  <c r="Q26" i="21"/>
  <c r="G40" i="21"/>
  <c r="Q55" i="21"/>
  <c r="F62" i="21"/>
  <c r="I62" i="21" s="1"/>
  <c r="F58" i="21"/>
  <c r="I58" i="21" s="1"/>
  <c r="F54" i="21"/>
  <c r="I54" i="21" s="1"/>
  <c r="F50" i="21"/>
  <c r="I50" i="21" s="1"/>
  <c r="F46" i="21"/>
  <c r="I46" i="21" s="1"/>
  <c r="F42" i="21"/>
  <c r="I42" i="21" s="1"/>
  <c r="F38" i="21"/>
  <c r="I38" i="21" s="1"/>
  <c r="F34" i="21"/>
  <c r="I34" i="21" s="1"/>
  <c r="F30" i="21"/>
  <c r="I30" i="21" s="1"/>
  <c r="F26" i="21"/>
  <c r="I26" i="21" s="1"/>
  <c r="F22" i="21"/>
  <c r="I22" i="21" s="1"/>
  <c r="F18" i="21"/>
  <c r="I18" i="21" s="1"/>
  <c r="F14" i="21"/>
  <c r="I14" i="21" s="1"/>
  <c r="F10" i="21"/>
  <c r="I10" i="21" s="1"/>
  <c r="Q40" i="21"/>
  <c r="AG42" i="20"/>
  <c r="Q25" i="21"/>
  <c r="X11" i="21"/>
  <c r="P61" i="21"/>
  <c r="P49" i="21"/>
  <c r="P45" i="21"/>
  <c r="P33" i="21"/>
  <c r="P29" i="21"/>
  <c r="P13" i="21"/>
  <c r="Q27" i="21"/>
  <c r="Q15" i="21"/>
  <c r="Q11" i="21"/>
  <c r="P12" i="21"/>
  <c r="P15" i="21"/>
  <c r="Y61" i="20"/>
  <c r="AJ61" i="20" s="1"/>
  <c r="G23" i="21"/>
  <c r="P36" i="21"/>
  <c r="P40" i="21"/>
  <c r="Q28" i="21"/>
  <c r="BA23" i="20"/>
  <c r="P19" i="21"/>
  <c r="G31" i="21"/>
  <c r="N31" i="21" s="1"/>
  <c r="H57" i="21"/>
  <c r="O57" i="21" s="1"/>
  <c r="F9" i="21"/>
  <c r="BA26" i="20"/>
  <c r="G27" i="21"/>
  <c r="J27" i="21" s="1"/>
  <c r="P31" i="21"/>
  <c r="H49" i="21"/>
  <c r="Q24" i="21"/>
  <c r="Q16" i="21"/>
  <c r="AA59" i="20"/>
  <c r="G62" i="21"/>
  <c r="AH13" i="22"/>
  <c r="P8" i="20"/>
  <c r="V8" i="20"/>
  <c r="AF8" i="20" s="1"/>
  <c r="T9" i="20"/>
  <c r="AD9" i="20" s="1"/>
  <c r="S11" i="20"/>
  <c r="O12" i="20"/>
  <c r="Y12" i="20" s="1"/>
  <c r="W14" i="20"/>
  <c r="AG14" i="20" s="1"/>
  <c r="S15" i="20"/>
  <c r="O18" i="20"/>
  <c r="T18" i="20"/>
  <c r="O19" i="20"/>
  <c r="S21" i="20"/>
  <c r="AC21" i="20" s="1"/>
  <c r="T22" i="20"/>
  <c r="O23" i="20"/>
  <c r="Y23" i="20" s="1"/>
  <c r="T24" i="20"/>
  <c r="AD24" i="20" s="1"/>
  <c r="BG24" i="20" s="1"/>
  <c r="P25" i="20"/>
  <c r="Z25" i="20" s="1"/>
  <c r="V26" i="20"/>
  <c r="Q27" i="20"/>
  <c r="Q28" i="20"/>
  <c r="AA28" i="20" s="1"/>
  <c r="H26" i="20"/>
  <c r="W29" i="20"/>
  <c r="O33" i="20"/>
  <c r="T33" i="20"/>
  <c r="AD33" i="20" s="1"/>
  <c r="V34" i="20"/>
  <c r="W37" i="20"/>
  <c r="O39" i="20"/>
  <c r="O40" i="20"/>
  <c r="Y40" i="20" s="1"/>
  <c r="T40" i="20"/>
  <c r="AD40" i="20" s="1"/>
  <c r="T41" i="20"/>
  <c r="AD41" i="20" s="1"/>
  <c r="T43" i="20"/>
  <c r="O44" i="20"/>
  <c r="Y44" i="20" s="1"/>
  <c r="S53" i="20"/>
  <c r="O54" i="20"/>
  <c r="H52" i="20"/>
  <c r="Q57" i="20"/>
  <c r="AA57" i="20" s="1"/>
  <c r="O63" i="20"/>
  <c r="Y63" i="20" s="1"/>
  <c r="S65" i="20"/>
  <c r="AC65" i="20" s="1"/>
  <c r="AI17" i="20"/>
  <c r="AI10" i="20"/>
  <c r="BA14" i="20"/>
  <c r="O60" i="21"/>
  <c r="P59" i="21"/>
  <c r="P51" i="21"/>
  <c r="P43" i="21"/>
  <c r="P35" i="21"/>
  <c r="P27" i="21"/>
  <c r="Q17" i="21"/>
  <c r="J3" i="22"/>
  <c r="AF3" i="22"/>
  <c r="AG4" i="22"/>
  <c r="W5" i="22"/>
  <c r="J7" i="22"/>
  <c r="AE9" i="22"/>
  <c r="AG9" i="22"/>
  <c r="J12" i="22"/>
  <c r="AF13" i="22"/>
  <c r="AE14" i="22"/>
  <c r="J15" i="22"/>
  <c r="Q26" i="20"/>
  <c r="O31" i="20"/>
  <c r="Y31" i="20" s="1"/>
  <c r="T32" i="20"/>
  <c r="AD32" i="20" s="1"/>
  <c r="BG32" i="20" s="1"/>
  <c r="Q35" i="20"/>
  <c r="AA35" i="20" s="1"/>
  <c r="Q36" i="20"/>
  <c r="AA36" i="20" s="1"/>
  <c r="AF43" i="20"/>
  <c r="S51" i="20"/>
  <c r="AC51" i="20" s="1"/>
  <c r="S52" i="20"/>
  <c r="AC52" i="20" s="1"/>
  <c r="U54" i="20"/>
  <c r="Y59" i="20"/>
  <c r="X4" i="22"/>
  <c r="AH4" i="22"/>
  <c r="U7" i="22"/>
  <c r="AE7" i="22"/>
  <c r="V9" i="22"/>
  <c r="V10" i="22"/>
  <c r="H31" i="22"/>
  <c r="W13" i="22"/>
  <c r="AE16" i="22"/>
  <c r="AH17" i="22"/>
  <c r="H21" i="22"/>
  <c r="G26" i="22"/>
  <c r="H27" i="22"/>
  <c r="G30" i="22"/>
  <c r="W8" i="20"/>
  <c r="V9" i="20"/>
  <c r="AF9" i="20" s="1"/>
  <c r="Q9" i="20"/>
  <c r="AA9" i="20" s="1"/>
  <c r="Q10" i="20"/>
  <c r="P11" i="20"/>
  <c r="Z11" i="20" s="1"/>
  <c r="AK11" i="20" s="1"/>
  <c r="T14" i="20"/>
  <c r="Q22" i="20"/>
  <c r="AA22" i="20" s="1"/>
  <c r="Q23" i="20"/>
  <c r="Q24" i="20"/>
  <c r="AA24" i="20" s="1"/>
  <c r="O27" i="20"/>
  <c r="Y27" i="20" s="1"/>
  <c r="T28" i="20"/>
  <c r="AD28" i="20" s="1"/>
  <c r="BG28" i="20" s="1"/>
  <c r="T29" i="20"/>
  <c r="V30" i="20"/>
  <c r="W33" i="20"/>
  <c r="S36" i="20"/>
  <c r="AC36" i="20" s="1"/>
  <c r="O37" i="20"/>
  <c r="Y37" i="20" s="1"/>
  <c r="T37" i="20"/>
  <c r="V38" i="20"/>
  <c r="Q39" i="20"/>
  <c r="AA39" i="20" s="1"/>
  <c r="Q40" i="20"/>
  <c r="AA40" i="20" s="1"/>
  <c r="W41" i="20"/>
  <c r="Q43" i="20"/>
  <c r="Q45" i="20"/>
  <c r="W45" i="20"/>
  <c r="S47" i="20"/>
  <c r="AC47" i="20" s="1"/>
  <c r="W48" i="20"/>
  <c r="AG48" i="20" s="1"/>
  <c r="S49" i="20"/>
  <c r="AC49" i="20" s="1"/>
  <c r="T50" i="20"/>
  <c r="O51" i="20"/>
  <c r="Y51" i="20" s="1"/>
  <c r="T52" i="20"/>
  <c r="AD52" i="20" s="1"/>
  <c r="P53" i="20"/>
  <c r="Z53" i="20" s="1"/>
  <c r="Q54" i="20"/>
  <c r="V54" i="20"/>
  <c r="O56" i="20"/>
  <c r="Y56" i="20" s="1"/>
  <c r="S56" i="20"/>
  <c r="AC56" i="20" s="1"/>
  <c r="O57" i="20"/>
  <c r="Y57" i="20" s="1"/>
  <c r="P59" i="20"/>
  <c r="P60" i="20"/>
  <c r="Z60" i="20" s="1"/>
  <c r="P61" i="20"/>
  <c r="Z61" i="20" s="1"/>
  <c r="V62" i="20"/>
  <c r="V65" i="20"/>
  <c r="AF65" i="20" s="1"/>
  <c r="BA11" i="20"/>
  <c r="P58" i="21"/>
  <c r="P42" i="21"/>
  <c r="P26" i="21"/>
  <c r="P22" i="21"/>
  <c r="U17" i="12"/>
  <c r="U5" i="22"/>
  <c r="V7" i="22"/>
  <c r="AG11" i="22"/>
  <c r="V12" i="22"/>
  <c r="V14" i="22"/>
  <c r="AG15" i="22"/>
  <c r="H26" i="22"/>
  <c r="G13" i="21"/>
  <c r="J13" i="21" s="1"/>
  <c r="P18" i="21"/>
  <c r="G22" i="21"/>
  <c r="J22" i="21" s="1"/>
  <c r="P32" i="21"/>
  <c r="G38" i="21"/>
  <c r="J38" i="21" s="1"/>
  <c r="P39" i="21"/>
  <c r="P47" i="21"/>
  <c r="P52" i="21"/>
  <c r="P54" i="21"/>
  <c r="G58" i="21"/>
  <c r="J58" i="21" s="1"/>
  <c r="P56" i="21"/>
  <c r="F60" i="21"/>
  <c r="I60" i="21" s="1"/>
  <c r="F56" i="21"/>
  <c r="I56" i="21" s="1"/>
  <c r="F52" i="21"/>
  <c r="I52" i="21" s="1"/>
  <c r="F48" i="21"/>
  <c r="I48" i="21" s="1"/>
  <c r="F44" i="21"/>
  <c r="I44" i="21" s="1"/>
  <c r="F40" i="21"/>
  <c r="I40" i="21" s="1"/>
  <c r="F36" i="21"/>
  <c r="I36" i="21" s="1"/>
  <c r="F28" i="21"/>
  <c r="I28" i="21" s="1"/>
  <c r="F24" i="21"/>
  <c r="I24" i="21" s="1"/>
  <c r="F20" i="21"/>
  <c r="I20" i="21" s="1"/>
  <c r="F16" i="21"/>
  <c r="U6" i="22"/>
  <c r="AG7" i="22"/>
  <c r="W7" i="22"/>
  <c r="AE8" i="22"/>
  <c r="J9" i="22"/>
  <c r="X9" i="22" s="1"/>
  <c r="AF9" i="22"/>
  <c r="J11" i="22"/>
  <c r="X11" i="22" s="1"/>
  <c r="V11" i="22"/>
  <c r="AG12" i="22"/>
  <c r="H32" i="22"/>
  <c r="V16" i="22"/>
  <c r="W17" i="22"/>
  <c r="AG17" i="22"/>
  <c r="H25" i="22"/>
  <c r="H29" i="22"/>
  <c r="O64" i="21"/>
  <c r="D10" i="23"/>
  <c r="D14" i="23"/>
  <c r="D18" i="23"/>
  <c r="D22" i="23"/>
  <c r="D26" i="23"/>
  <c r="D30" i="23"/>
  <c r="D34" i="23"/>
  <c r="D38" i="23"/>
  <c r="D42" i="23"/>
  <c r="D46" i="23"/>
  <c r="D50" i="23"/>
  <c r="D54" i="23"/>
  <c r="D58" i="23"/>
  <c r="D62" i="23"/>
  <c r="D66" i="23"/>
  <c r="D70" i="23"/>
  <c r="D74" i="23"/>
  <c r="D78" i="23"/>
  <c r="D82" i="23"/>
  <c r="D86" i="23"/>
  <c r="D90" i="23"/>
  <c r="D94" i="23"/>
  <c r="D98" i="23"/>
  <c r="D102" i="23"/>
  <c r="D106" i="23"/>
  <c r="D110" i="23"/>
  <c r="D114" i="23"/>
  <c r="D118" i="23"/>
  <c r="D122" i="23"/>
  <c r="D126" i="23"/>
  <c r="D130" i="23"/>
  <c r="D134" i="23"/>
  <c r="D138" i="23"/>
  <c r="D142" i="23"/>
  <c r="D146" i="23"/>
  <c r="D150" i="23"/>
  <c r="D154" i="23"/>
  <c r="D158" i="23"/>
  <c r="D162" i="23"/>
  <c r="D166" i="23"/>
  <c r="D9" i="23"/>
  <c r="D13" i="23"/>
  <c r="D17" i="23"/>
  <c r="D21" i="23"/>
  <c r="D25" i="23"/>
  <c r="D29" i="23"/>
  <c r="D33" i="23"/>
  <c r="D37" i="23"/>
  <c r="D41" i="23"/>
  <c r="D45" i="23"/>
  <c r="D49" i="23"/>
  <c r="D53" i="23"/>
  <c r="D57" i="23"/>
  <c r="D61" i="23"/>
  <c r="D65" i="23"/>
  <c r="D69" i="23"/>
  <c r="D73" i="23"/>
  <c r="D77" i="23"/>
  <c r="D81" i="23"/>
  <c r="D85" i="23"/>
  <c r="D89" i="23"/>
  <c r="D93" i="23"/>
  <c r="D97" i="23"/>
  <c r="D101" i="23"/>
  <c r="D105" i="23"/>
  <c r="D109" i="23"/>
  <c r="D113" i="23"/>
  <c r="D117" i="23"/>
  <c r="D121" i="23"/>
  <c r="D125" i="23"/>
  <c r="D129" i="23"/>
  <c r="D133" i="23"/>
  <c r="D137" i="23"/>
  <c r="D141" i="23"/>
  <c r="D145" i="23"/>
  <c r="D149" i="23"/>
  <c r="D153" i="23"/>
  <c r="D157" i="23"/>
  <c r="D161" i="23"/>
  <c r="D165" i="23"/>
  <c r="D8" i="23"/>
  <c r="D12" i="23"/>
  <c r="D16" i="23"/>
  <c r="D20" i="23"/>
  <c r="D24" i="23"/>
  <c r="D28" i="23"/>
  <c r="D32" i="23"/>
  <c r="D36" i="23"/>
  <c r="D40" i="23"/>
  <c r="D44" i="23"/>
  <c r="D48" i="23"/>
  <c r="D52" i="23"/>
  <c r="D56" i="23"/>
  <c r="D60" i="23"/>
  <c r="D64" i="23"/>
  <c r="D68" i="23"/>
  <c r="D72" i="23"/>
  <c r="D76" i="23"/>
  <c r="D80" i="23"/>
  <c r="D84" i="23"/>
  <c r="D88" i="23"/>
  <c r="D92" i="23"/>
  <c r="D96" i="23"/>
  <c r="D100" i="23"/>
  <c r="D104" i="23"/>
  <c r="D108" i="23"/>
  <c r="D112" i="23"/>
  <c r="D116" i="23"/>
  <c r="D120" i="23"/>
  <c r="D124" i="23"/>
  <c r="D128" i="23"/>
  <c r="D132" i="23"/>
  <c r="D136" i="23"/>
  <c r="D140" i="23"/>
  <c r="D144" i="23"/>
  <c r="D148" i="23"/>
  <c r="D152" i="23"/>
  <c r="D156" i="23"/>
  <c r="D160" i="23"/>
  <c r="D164" i="23"/>
  <c r="D11" i="23"/>
  <c r="D15" i="23"/>
  <c r="D19" i="23"/>
  <c r="D23" i="23"/>
  <c r="D27" i="23"/>
  <c r="D31" i="23"/>
  <c r="D35" i="23"/>
  <c r="D39" i="23"/>
  <c r="D43" i="23"/>
  <c r="D47" i="23"/>
  <c r="D51" i="23"/>
  <c r="D55" i="23"/>
  <c r="D59" i="23"/>
  <c r="D63" i="23"/>
  <c r="D67" i="23"/>
  <c r="D71" i="23"/>
  <c r="D75" i="23"/>
  <c r="D79" i="23"/>
  <c r="D83" i="23"/>
  <c r="D87" i="23"/>
  <c r="D91" i="23"/>
  <c r="D95" i="23"/>
  <c r="D99" i="23"/>
  <c r="D103" i="23"/>
  <c r="D107" i="23"/>
  <c r="D111" i="23"/>
  <c r="D115" i="23"/>
  <c r="D119" i="23"/>
  <c r="D123" i="23"/>
  <c r="D127" i="23"/>
  <c r="D131" i="23"/>
  <c r="D135" i="23"/>
  <c r="D139" i="23"/>
  <c r="D143" i="23"/>
  <c r="D147" i="23"/>
  <c r="D151" i="23"/>
  <c r="D155" i="23"/>
  <c r="D159" i="23"/>
  <c r="D163" i="23"/>
  <c r="D7" i="23"/>
  <c r="G31" i="23"/>
  <c r="G35" i="23"/>
  <c r="G39" i="23"/>
  <c r="G43" i="23"/>
  <c r="G30" i="23"/>
  <c r="G34" i="23"/>
  <c r="G38" i="23"/>
  <c r="G42" i="23"/>
  <c r="G29" i="23"/>
  <c r="G33" i="23"/>
  <c r="G37" i="23"/>
  <c r="G41" i="23"/>
  <c r="G28" i="23"/>
  <c r="G32" i="23"/>
  <c r="G36" i="23"/>
  <c r="G40" i="23"/>
  <c r="G47" i="23"/>
  <c r="G51" i="23"/>
  <c r="G55" i="23"/>
  <c r="G59" i="23"/>
  <c r="G63" i="23"/>
  <c r="G67" i="23"/>
  <c r="G71" i="23"/>
  <c r="G75" i="23"/>
  <c r="G79" i="23"/>
  <c r="G83" i="23"/>
  <c r="G87" i="23"/>
  <c r="G91" i="23"/>
  <c r="G95" i="23"/>
  <c r="G99" i="23"/>
  <c r="G103" i="23"/>
  <c r="G107" i="23"/>
  <c r="G111" i="23"/>
  <c r="G115" i="23"/>
  <c r="G119" i="23"/>
  <c r="G123" i="23"/>
  <c r="G127" i="23"/>
  <c r="G131" i="23"/>
  <c r="G135" i="23"/>
  <c r="G139" i="23"/>
  <c r="G143" i="23"/>
  <c r="G147" i="23"/>
  <c r="G151" i="23"/>
  <c r="G155" i="23"/>
  <c r="G159" i="23"/>
  <c r="G163" i="23"/>
  <c r="G27" i="23"/>
  <c r="G46" i="23"/>
  <c r="G50" i="23"/>
  <c r="G54" i="23"/>
  <c r="G58" i="23"/>
  <c r="G62" i="23"/>
  <c r="G66" i="23"/>
  <c r="G70" i="23"/>
  <c r="G74" i="23"/>
  <c r="G78" i="23"/>
  <c r="G82" i="23"/>
  <c r="G86" i="23"/>
  <c r="G90" i="23"/>
  <c r="G94" i="23"/>
  <c r="G98" i="23"/>
  <c r="G102" i="23"/>
  <c r="G106" i="23"/>
  <c r="G110" i="23"/>
  <c r="G114" i="23"/>
  <c r="G118" i="23"/>
  <c r="G122" i="23"/>
  <c r="G126" i="23"/>
  <c r="G130" i="23"/>
  <c r="G134" i="23"/>
  <c r="G138" i="23"/>
  <c r="G142" i="23"/>
  <c r="G146" i="23"/>
  <c r="G150" i="23"/>
  <c r="G154" i="23"/>
  <c r="G158" i="23"/>
  <c r="G162" i="23"/>
  <c r="G166" i="23"/>
  <c r="G45" i="23"/>
  <c r="G49" i="23"/>
  <c r="G53" i="23"/>
  <c r="G57" i="23"/>
  <c r="G61" i="23"/>
  <c r="G65" i="23"/>
  <c r="G69" i="23"/>
  <c r="G73" i="23"/>
  <c r="G77" i="23"/>
  <c r="G81" i="23"/>
  <c r="G85" i="23"/>
  <c r="G89" i="23"/>
  <c r="G93" i="23"/>
  <c r="G97" i="23"/>
  <c r="G101" i="23"/>
  <c r="G105" i="23"/>
  <c r="G109" i="23"/>
  <c r="G113" i="23"/>
  <c r="G117" i="23"/>
  <c r="G121" i="23"/>
  <c r="G125" i="23"/>
  <c r="G129" i="23"/>
  <c r="G133" i="23"/>
  <c r="G137" i="23"/>
  <c r="G141" i="23"/>
  <c r="G145" i="23"/>
  <c r="G149" i="23"/>
  <c r="G153" i="23"/>
  <c r="G157" i="23"/>
  <c r="G161" i="23"/>
  <c r="G165" i="23"/>
  <c r="G44" i="23"/>
  <c r="G48" i="23"/>
  <c r="G52" i="23"/>
  <c r="G56" i="23"/>
  <c r="G60" i="23"/>
  <c r="G64" i="23"/>
  <c r="G68" i="23"/>
  <c r="G72" i="23"/>
  <c r="G76" i="23"/>
  <c r="G80" i="23"/>
  <c r="G84" i="23"/>
  <c r="G88" i="23"/>
  <c r="G92" i="23"/>
  <c r="G96" i="23"/>
  <c r="G100" i="23"/>
  <c r="G104" i="23"/>
  <c r="G108" i="23"/>
  <c r="G112" i="23"/>
  <c r="G116" i="23"/>
  <c r="G120" i="23"/>
  <c r="G124" i="23"/>
  <c r="G128" i="23"/>
  <c r="G132" i="23"/>
  <c r="G136" i="23"/>
  <c r="G140" i="23"/>
  <c r="G144" i="23"/>
  <c r="G148" i="23"/>
  <c r="G152" i="23"/>
  <c r="G156" i="23"/>
  <c r="G160" i="23"/>
  <c r="G164" i="23"/>
  <c r="E26" i="23"/>
  <c r="E30" i="23"/>
  <c r="E34" i="23"/>
  <c r="E38" i="23"/>
  <c r="E42" i="23"/>
  <c r="E46" i="23"/>
  <c r="E50" i="23"/>
  <c r="E54" i="23"/>
  <c r="E58" i="23"/>
  <c r="E62" i="23"/>
  <c r="E66" i="23"/>
  <c r="E70" i="23"/>
  <c r="E74" i="23"/>
  <c r="E78" i="23"/>
  <c r="E82" i="23"/>
  <c r="E86" i="23"/>
  <c r="E90" i="23"/>
  <c r="E94" i="23"/>
  <c r="E98" i="23"/>
  <c r="E102" i="23"/>
  <c r="E106" i="23"/>
  <c r="E110" i="23"/>
  <c r="E114" i="23"/>
  <c r="E118" i="23"/>
  <c r="E122" i="23"/>
  <c r="E126" i="23"/>
  <c r="E130" i="23"/>
  <c r="E134" i="23"/>
  <c r="E138" i="23"/>
  <c r="E142" i="23"/>
  <c r="E146" i="23"/>
  <c r="E150" i="23"/>
  <c r="E154" i="23"/>
  <c r="E158" i="23"/>
  <c r="E162" i="23"/>
  <c r="E166" i="23"/>
  <c r="E25" i="23"/>
  <c r="E29" i="23"/>
  <c r="E33" i="23"/>
  <c r="E37" i="23"/>
  <c r="E41" i="23"/>
  <c r="E45" i="23"/>
  <c r="E49" i="23"/>
  <c r="E53" i="23"/>
  <c r="E57" i="23"/>
  <c r="E61" i="23"/>
  <c r="E65" i="23"/>
  <c r="E69" i="23"/>
  <c r="E73" i="23"/>
  <c r="E77" i="23"/>
  <c r="E81" i="23"/>
  <c r="E85" i="23"/>
  <c r="E89" i="23"/>
  <c r="E93" i="23"/>
  <c r="E97" i="23"/>
  <c r="E101" i="23"/>
  <c r="E105" i="23"/>
  <c r="E109" i="23"/>
  <c r="E113" i="23"/>
  <c r="E117" i="23"/>
  <c r="E121" i="23"/>
  <c r="E125" i="23"/>
  <c r="E129" i="23"/>
  <c r="E133" i="23"/>
  <c r="E137" i="23"/>
  <c r="E141" i="23"/>
  <c r="E145" i="23"/>
  <c r="E149" i="23"/>
  <c r="E153" i="23"/>
  <c r="E157" i="23"/>
  <c r="E161" i="23"/>
  <c r="E165" i="23"/>
  <c r="E24" i="23"/>
  <c r="E28" i="23"/>
  <c r="E32" i="23"/>
  <c r="E36" i="23"/>
  <c r="E40" i="23"/>
  <c r="E44" i="23"/>
  <c r="E48" i="23"/>
  <c r="E52" i="23"/>
  <c r="E56" i="23"/>
  <c r="E60" i="23"/>
  <c r="E64" i="23"/>
  <c r="E68" i="23"/>
  <c r="E72" i="23"/>
  <c r="E76" i="23"/>
  <c r="E80" i="23"/>
  <c r="E84" i="23"/>
  <c r="E88" i="23"/>
  <c r="E92" i="23"/>
  <c r="E96" i="23"/>
  <c r="E100" i="23"/>
  <c r="E104" i="23"/>
  <c r="E108" i="23"/>
  <c r="E112" i="23"/>
  <c r="E116" i="23"/>
  <c r="E120" i="23"/>
  <c r="E124" i="23"/>
  <c r="E128" i="23"/>
  <c r="E132" i="23"/>
  <c r="E136" i="23"/>
  <c r="E140" i="23"/>
  <c r="E144" i="23"/>
  <c r="E148" i="23"/>
  <c r="E152" i="23"/>
  <c r="E156" i="23"/>
  <c r="E160" i="23"/>
  <c r="E164" i="23"/>
  <c r="E27" i="23"/>
  <c r="E31" i="23"/>
  <c r="E35" i="23"/>
  <c r="E39" i="23"/>
  <c r="E43" i="23"/>
  <c r="E47" i="23"/>
  <c r="E51" i="23"/>
  <c r="E55" i="23"/>
  <c r="E59" i="23"/>
  <c r="E63" i="23"/>
  <c r="E67" i="23"/>
  <c r="E71" i="23"/>
  <c r="E75" i="23"/>
  <c r="E79" i="23"/>
  <c r="E83" i="23"/>
  <c r="E87" i="23"/>
  <c r="E91" i="23"/>
  <c r="E95" i="23"/>
  <c r="E99" i="23"/>
  <c r="E103" i="23"/>
  <c r="E107" i="23"/>
  <c r="E111" i="23"/>
  <c r="E115" i="23"/>
  <c r="E119" i="23"/>
  <c r="E123" i="23"/>
  <c r="E127" i="23"/>
  <c r="E131" i="23"/>
  <c r="E135" i="23"/>
  <c r="E139" i="23"/>
  <c r="E143" i="23"/>
  <c r="E147" i="23"/>
  <c r="E151" i="23"/>
  <c r="E155" i="23"/>
  <c r="E159" i="23"/>
  <c r="E163" i="23"/>
  <c r="E23" i="23"/>
  <c r="P9" i="20"/>
  <c r="S17" i="20"/>
  <c r="S33" i="20"/>
  <c r="AC33" i="20" s="1"/>
  <c r="H34" i="20"/>
  <c r="N37" i="20"/>
  <c r="N40" i="20"/>
  <c r="K42" i="20"/>
  <c r="U42" i="20" s="1"/>
  <c r="AE42" i="20" s="1"/>
  <c r="S42" i="20"/>
  <c r="H43" i="20"/>
  <c r="R45" i="20" s="1"/>
  <c r="AB45" i="20" s="1"/>
  <c r="K46" i="20"/>
  <c r="V46" i="20"/>
  <c r="K47" i="20"/>
  <c r="W54" i="20"/>
  <c r="P55" i="20"/>
  <c r="V56" i="20"/>
  <c r="AF56" i="20" s="1"/>
  <c r="H55" i="20"/>
  <c r="H56" i="20"/>
  <c r="T60" i="20"/>
  <c r="AD60" i="20" s="1"/>
  <c r="T62" i="20"/>
  <c r="AD62" i="20" s="1"/>
  <c r="BG62" i="20" s="1"/>
  <c r="Q63" i="20"/>
  <c r="AA63" i="20" s="1"/>
  <c r="H61" i="20"/>
  <c r="R64" i="20" s="1"/>
  <c r="AB64" i="20" s="1"/>
  <c r="V64" i="20"/>
  <c r="AF64" i="20" s="1"/>
  <c r="BA65" i="20"/>
  <c r="P65" i="20"/>
  <c r="Z65" i="20" s="1"/>
  <c r="F64" i="21"/>
  <c r="I64" i="21" s="1"/>
  <c r="F32" i="21"/>
  <c r="I32" i="21" s="1"/>
  <c r="F12" i="21"/>
  <c r="I12" i="21" s="1"/>
  <c r="Q65" i="21"/>
  <c r="P64" i="21"/>
  <c r="P65" i="21"/>
  <c r="Y11" i="21"/>
  <c r="F26" i="23"/>
  <c r="N6" i="20"/>
  <c r="S12" i="20"/>
  <c r="AC12" i="20" s="1"/>
  <c r="W12" i="20"/>
  <c r="AG12" i="20" s="1"/>
  <c r="N11" i="20"/>
  <c r="V15" i="20"/>
  <c r="AF15" i="20" s="1"/>
  <c r="BI15" i="20" s="1"/>
  <c r="V19" i="20"/>
  <c r="N27" i="20"/>
  <c r="X27" i="20" s="1"/>
  <c r="AH27" i="20" s="1"/>
  <c r="R36" i="20"/>
  <c r="AB36" i="20" s="1"/>
  <c r="K33" i="20"/>
  <c r="N42" i="20"/>
  <c r="Q53" i="20"/>
  <c r="AA53" i="20" s="1"/>
  <c r="H51" i="20"/>
  <c r="Q56" i="20"/>
  <c r="AA56" i="20" s="1"/>
  <c r="T53" i="20"/>
  <c r="H54" i="20"/>
  <c r="R56" i="20" s="1"/>
  <c r="AB56" i="20" s="1"/>
  <c r="K55" i="20"/>
  <c r="U56" i="20" s="1"/>
  <c r="AE56" i="20" s="1"/>
  <c r="T55" i="20"/>
  <c r="AD55" i="20" s="1"/>
  <c r="BG55" i="20" s="1"/>
  <c r="V61" i="20"/>
  <c r="O62" i="20"/>
  <c r="Y62" i="20" s="1"/>
  <c r="S62" i="20"/>
  <c r="U63" i="20"/>
  <c r="AE63" i="20" s="1"/>
  <c r="T61" i="20"/>
  <c r="BA9" i="20"/>
  <c r="R65" i="20"/>
  <c r="AB65" i="20" s="1"/>
  <c r="G51" i="21"/>
  <c r="N51" i="21" s="1"/>
  <c r="P57" i="21"/>
  <c r="G55" i="21"/>
  <c r="J55" i="21" s="1"/>
  <c r="G39" i="21"/>
  <c r="J39" i="21" s="1"/>
  <c r="F65" i="21"/>
  <c r="I65" i="21" s="1"/>
  <c r="F61" i="21"/>
  <c r="F57" i="21"/>
  <c r="I57" i="21" s="1"/>
  <c r="F53" i="21"/>
  <c r="I53" i="21" s="1"/>
  <c r="F49" i="21"/>
  <c r="F45" i="21"/>
  <c r="F41" i="21"/>
  <c r="F37" i="21"/>
  <c r="I37" i="21" s="1"/>
  <c r="F33" i="21"/>
  <c r="F29" i="21"/>
  <c r="F25" i="21"/>
  <c r="I25" i="21" s="1"/>
  <c r="F21" i="21"/>
  <c r="F17" i="21"/>
  <c r="I17" i="21" s="1"/>
  <c r="F13" i="21"/>
  <c r="Q64" i="21"/>
  <c r="G64" i="21"/>
  <c r="U11" i="21"/>
  <c r="M50" i="23"/>
  <c r="N50" i="23"/>
  <c r="O50" i="23"/>
  <c r="L44" i="23"/>
  <c r="L48" i="23"/>
  <c r="L52" i="23"/>
  <c r="L56" i="23"/>
  <c r="L60" i="23"/>
  <c r="L64" i="23"/>
  <c r="L68" i="23"/>
  <c r="L72" i="23"/>
  <c r="L76" i="23"/>
  <c r="L80" i="23"/>
  <c r="L84" i="23"/>
  <c r="L88" i="23"/>
  <c r="L92" i="23"/>
  <c r="L96" i="23"/>
  <c r="L100" i="23"/>
  <c r="L104" i="23"/>
  <c r="L108" i="23"/>
  <c r="L112" i="23"/>
  <c r="L116" i="23"/>
  <c r="L120" i="23"/>
  <c r="L124" i="23"/>
  <c r="L128" i="23"/>
  <c r="L132" i="23"/>
  <c r="L136" i="23"/>
  <c r="L140" i="23"/>
  <c r="L144" i="23"/>
  <c r="L148" i="23"/>
  <c r="L152" i="23"/>
  <c r="L156" i="23"/>
  <c r="L160" i="23"/>
  <c r="L164" i="23"/>
  <c r="L47" i="23"/>
  <c r="L51" i="23"/>
  <c r="L55" i="23"/>
  <c r="L59" i="23"/>
  <c r="L63" i="23"/>
  <c r="L67" i="23"/>
  <c r="L71" i="23"/>
  <c r="L75" i="23"/>
  <c r="L79" i="23"/>
  <c r="L83" i="23"/>
  <c r="L87" i="23"/>
  <c r="L91" i="23"/>
  <c r="L95" i="23"/>
  <c r="L99" i="23"/>
  <c r="L103" i="23"/>
  <c r="L107" i="23"/>
  <c r="L111" i="23"/>
  <c r="L115" i="23"/>
  <c r="L119" i="23"/>
  <c r="L123" i="23"/>
  <c r="L127" i="23"/>
  <c r="L131" i="23"/>
  <c r="L135" i="23"/>
  <c r="L139" i="23"/>
  <c r="L143" i="23"/>
  <c r="L147" i="23"/>
  <c r="L151" i="23"/>
  <c r="L155" i="23"/>
  <c r="L159" i="23"/>
  <c r="L163" i="23"/>
  <c r="L43" i="23"/>
  <c r="L46" i="23"/>
  <c r="L50" i="23"/>
  <c r="L54" i="23"/>
  <c r="L58" i="23"/>
  <c r="L62" i="23"/>
  <c r="L66" i="23"/>
  <c r="L70" i="23"/>
  <c r="L74" i="23"/>
  <c r="L78" i="23"/>
  <c r="L82" i="23"/>
  <c r="L86" i="23"/>
  <c r="L90" i="23"/>
  <c r="L94" i="23"/>
  <c r="L98" i="23"/>
  <c r="L102" i="23"/>
  <c r="L106" i="23"/>
  <c r="L110" i="23"/>
  <c r="L114" i="23"/>
  <c r="L118" i="23"/>
  <c r="L122" i="23"/>
  <c r="L126" i="23"/>
  <c r="L130" i="23"/>
  <c r="L134" i="23"/>
  <c r="L138" i="23"/>
  <c r="L142" i="23"/>
  <c r="L146" i="23"/>
  <c r="L150" i="23"/>
  <c r="L154" i="23"/>
  <c r="L158" i="23"/>
  <c r="L162" i="23"/>
  <c r="L166" i="23"/>
  <c r="L45" i="23"/>
  <c r="L49" i="23"/>
  <c r="L53" i="23"/>
  <c r="L57" i="23"/>
  <c r="L61" i="23"/>
  <c r="L65" i="23"/>
  <c r="L69" i="23"/>
  <c r="L73" i="23"/>
  <c r="L77" i="23"/>
  <c r="L81" i="23"/>
  <c r="L85" i="23"/>
  <c r="L89" i="23"/>
  <c r="L93" i="23"/>
  <c r="L97" i="23"/>
  <c r="L101" i="23"/>
  <c r="L105" i="23"/>
  <c r="L109" i="23"/>
  <c r="L113" i="23"/>
  <c r="L117" i="23"/>
  <c r="L121" i="23"/>
  <c r="L125" i="23"/>
  <c r="L129" i="23"/>
  <c r="L133" i="23"/>
  <c r="L137" i="23"/>
  <c r="L141" i="23"/>
  <c r="L145" i="23"/>
  <c r="L149" i="23"/>
  <c r="L153" i="23"/>
  <c r="L157" i="23"/>
  <c r="L161" i="23"/>
  <c r="L165" i="23"/>
  <c r="J38" i="23"/>
  <c r="K38" i="23"/>
  <c r="H30" i="23"/>
  <c r="I30" i="23"/>
  <c r="H8" i="20"/>
  <c r="R9" i="20" s="1"/>
  <c r="AB9" i="20" s="1"/>
  <c r="T12" i="20"/>
  <c r="AD12" i="20" s="1"/>
  <c r="P20" i="20"/>
  <c r="Z20" i="20" s="1"/>
  <c r="BC20" i="20" s="1"/>
  <c r="K18" i="20"/>
  <c r="N19" i="20"/>
  <c r="H22" i="20"/>
  <c r="R24" i="20" s="1"/>
  <c r="AB24" i="20" s="1"/>
  <c r="S25" i="20"/>
  <c r="AC25" i="20" s="1"/>
  <c r="N31" i="20"/>
  <c r="X31" i="20" s="1"/>
  <c r="AH31" i="20" s="1"/>
  <c r="S37" i="20"/>
  <c r="R44" i="20"/>
  <c r="AB44" i="20" s="1"/>
  <c r="AD58" i="20"/>
  <c r="AD18" i="20"/>
  <c r="BG18" i="20" s="1"/>
  <c r="W65" i="20"/>
  <c r="AG65" i="20" s="1"/>
  <c r="X65" i="20"/>
  <c r="AH65" i="20" s="1"/>
  <c r="O61" i="21"/>
  <c r="O45" i="21"/>
  <c r="O41" i="21"/>
  <c r="O33" i="21"/>
  <c r="O25" i="21"/>
  <c r="G65" i="21"/>
  <c r="X8" i="20"/>
  <c r="Q11" i="20"/>
  <c r="AA11" i="20" s="1"/>
  <c r="N23" i="20"/>
  <c r="R28" i="20"/>
  <c r="AB28" i="20" s="1"/>
  <c r="S29" i="20"/>
  <c r="AC29" i="20" s="1"/>
  <c r="H30" i="20"/>
  <c r="R32" i="20" s="1"/>
  <c r="AB32" i="20" s="1"/>
  <c r="O38" i="20"/>
  <c r="Y38" i="20" s="1"/>
  <c r="T38" i="20"/>
  <c r="AD38" i="20" s="1"/>
  <c r="N35" i="20"/>
  <c r="X35" i="20" s="1"/>
  <c r="AH35" i="20" s="1"/>
  <c r="K37" i="20"/>
  <c r="K44" i="20"/>
  <c r="V44" i="20"/>
  <c r="AF44" i="20" s="1"/>
  <c r="H47" i="20"/>
  <c r="K49" i="20"/>
  <c r="U52" i="20" s="1"/>
  <c r="AE52" i="20" s="1"/>
  <c r="U53" i="20"/>
  <c r="P57" i="20"/>
  <c r="Q60" i="20"/>
  <c r="K57" i="20"/>
  <c r="U57" i="20" s="1"/>
  <c r="AE57" i="20" s="1"/>
  <c r="T57" i="20"/>
  <c r="S61" i="20"/>
  <c r="N58" i="20"/>
  <c r="Q62" i="20"/>
  <c r="AA62" i="20" s="1"/>
  <c r="K59" i="20"/>
  <c r="U62" i="20" s="1"/>
  <c r="T59" i="20"/>
  <c r="AD59" i="20" s="1"/>
  <c r="BG59" i="20" s="1"/>
  <c r="H60" i="20"/>
  <c r="R62" i="20" s="1"/>
  <c r="AB62" i="20" s="1"/>
  <c r="O64" i="20"/>
  <c r="Y64" i="20" s="1"/>
  <c r="S64" i="20"/>
  <c r="AC64" i="20" s="1"/>
  <c r="T65" i="20"/>
  <c r="AD65" i="20" s="1"/>
  <c r="BG65" i="20" s="1"/>
  <c r="P55" i="21"/>
  <c r="P63" i="21"/>
  <c r="G63" i="21"/>
  <c r="N63" i="21" s="1"/>
  <c r="G47" i="21"/>
  <c r="N47" i="21" s="1"/>
  <c r="N32" i="21"/>
  <c r="P24" i="21"/>
  <c r="P20" i="21"/>
  <c r="F59" i="21"/>
  <c r="I59" i="21" s="1"/>
  <c r="F51" i="21"/>
  <c r="I51" i="21" s="1"/>
  <c r="F43" i="21"/>
  <c r="F35" i="21"/>
  <c r="F27" i="21"/>
  <c r="I27" i="21" s="1"/>
  <c r="F23" i="21"/>
  <c r="I23" i="21" s="1"/>
  <c r="F19" i="21"/>
  <c r="I19" i="21" s="1"/>
  <c r="F11" i="21"/>
  <c r="I11" i="21" s="1"/>
  <c r="F27" i="23"/>
  <c r="J5" i="22"/>
  <c r="V5" i="22"/>
  <c r="G31" i="22"/>
  <c r="U11" i="22"/>
  <c r="AH7" i="22"/>
  <c r="X7" i="22"/>
  <c r="AE3" i="22"/>
  <c r="G29" i="22"/>
  <c r="G25" i="22"/>
  <c r="U14" i="22"/>
  <c r="U3" i="22"/>
  <c r="G21" i="22"/>
  <c r="U16" i="22"/>
  <c r="U10" i="22"/>
  <c r="AG10" i="22"/>
  <c r="W10" i="22"/>
  <c r="AE13" i="22"/>
  <c r="U13" i="22"/>
  <c r="AG14" i="22"/>
  <c r="W14" i="22"/>
  <c r="AE15" i="22"/>
  <c r="U15" i="22"/>
  <c r="AG16" i="22"/>
  <c r="I27" i="22"/>
  <c r="I26" i="22"/>
  <c r="W16" i="22"/>
  <c r="AE17" i="22"/>
  <c r="U17" i="22"/>
  <c r="AF5" i="22"/>
  <c r="N3" i="22"/>
  <c r="K4" i="22" s="1"/>
  <c r="U4" i="22"/>
  <c r="AH9" i="22"/>
  <c r="L12" i="22"/>
  <c r="AE11" i="22"/>
  <c r="U12" i="22"/>
  <c r="AE12" i="22"/>
  <c r="AF8" i="22"/>
  <c r="J8" i="22"/>
  <c r="V8" i="22"/>
  <c r="F21" i="22"/>
  <c r="B21" i="22"/>
  <c r="C21" i="22"/>
  <c r="X6" i="22"/>
  <c r="E21" i="22"/>
  <c r="M4" i="22"/>
  <c r="L6" i="22"/>
  <c r="G32" i="22"/>
  <c r="K6" i="22"/>
  <c r="AH6" i="22"/>
  <c r="N8" i="22"/>
  <c r="M9" i="22" s="1"/>
  <c r="AE5" i="22"/>
  <c r="AG6" i="22"/>
  <c r="I31" i="22"/>
  <c r="V4" i="22"/>
  <c r="V6" i="22"/>
  <c r="U9" i="22"/>
  <c r="J10" i="22"/>
  <c r="W11" i="22"/>
  <c r="AF11" i="22"/>
  <c r="W12" i="22"/>
  <c r="J14" i="22"/>
  <c r="AF14" i="22"/>
  <c r="J16" i="22"/>
  <c r="I21" i="22"/>
  <c r="I25" i="22"/>
  <c r="I29" i="22"/>
  <c r="H30" i="22"/>
  <c r="AG8" i="22"/>
  <c r="W9" i="22"/>
  <c r="AH12" i="22"/>
  <c r="V3" i="22"/>
  <c r="V13" i="22"/>
  <c r="V15" i="22"/>
  <c r="O65" i="21"/>
  <c r="I16" i="21"/>
  <c r="O22" i="21"/>
  <c r="O49" i="21"/>
  <c r="H9" i="21"/>
  <c r="H21" i="21"/>
  <c r="O21" i="21" s="1"/>
  <c r="O23" i="21"/>
  <c r="O26" i="21"/>
  <c r="H37" i="21"/>
  <c r="O37" i="21" s="1"/>
  <c r="O38" i="21"/>
  <c r="O39" i="21"/>
  <c r="Q41" i="21"/>
  <c r="Q42" i="21"/>
  <c r="Q45" i="21"/>
  <c r="Q46" i="21"/>
  <c r="Q53" i="21"/>
  <c r="Q9" i="21"/>
  <c r="O35" i="21"/>
  <c r="Q18" i="21"/>
  <c r="O27" i="21"/>
  <c r="Q29" i="21"/>
  <c r="Q30" i="21"/>
  <c r="Q33" i="21"/>
  <c r="Q34" i="21"/>
  <c r="O42" i="21"/>
  <c r="O46" i="21"/>
  <c r="H53" i="21"/>
  <c r="O53" i="21" s="1"/>
  <c r="O54" i="21"/>
  <c r="Q57" i="21"/>
  <c r="Q61" i="21"/>
  <c r="Q62" i="21"/>
  <c r="I9" i="21"/>
  <c r="O20" i="21"/>
  <c r="Q21" i="21"/>
  <c r="O30" i="21"/>
  <c r="O31" i="21"/>
  <c r="O34" i="21"/>
  <c r="Q49" i="21"/>
  <c r="O58" i="21"/>
  <c r="O62" i="21"/>
  <c r="H8" i="21"/>
  <c r="K61" i="21" s="1"/>
  <c r="U7" i="21"/>
  <c r="T8" i="21"/>
  <c r="I13" i="21"/>
  <c r="P14" i="21"/>
  <c r="P17" i="21"/>
  <c r="G29" i="21"/>
  <c r="J29" i="21" s="1"/>
  <c r="P30" i="21"/>
  <c r="I33" i="21"/>
  <c r="P34" i="21"/>
  <c r="G43" i="21"/>
  <c r="J43" i="21" s="1"/>
  <c r="G45" i="21"/>
  <c r="J45" i="21" s="1"/>
  <c r="I49" i="21"/>
  <c r="P50" i="21"/>
  <c r="G59" i="21"/>
  <c r="J59" i="21" s="1"/>
  <c r="G61" i="21"/>
  <c r="N61" i="21" s="1"/>
  <c r="N33" i="21"/>
  <c r="N48" i="21"/>
  <c r="G9" i="21"/>
  <c r="P10" i="21"/>
  <c r="G21" i="21"/>
  <c r="N21" i="21" s="1"/>
  <c r="G25" i="21"/>
  <c r="N25" i="21" s="1"/>
  <c r="I29" i="21"/>
  <c r="N38" i="21"/>
  <c r="N40" i="21"/>
  <c r="G41" i="21"/>
  <c r="N41" i="21" s="1"/>
  <c r="I45" i="21"/>
  <c r="P46" i="21"/>
  <c r="N56" i="21"/>
  <c r="G57" i="21"/>
  <c r="N57" i="21" s="1"/>
  <c r="I61" i="21"/>
  <c r="P62" i="21"/>
  <c r="P53" i="21"/>
  <c r="P37" i="21"/>
  <c r="N23" i="21"/>
  <c r="N49" i="21"/>
  <c r="I21" i="21"/>
  <c r="N30" i="21"/>
  <c r="I41" i="21"/>
  <c r="N22" i="21"/>
  <c r="N24" i="21"/>
  <c r="N29" i="21"/>
  <c r="N34" i="21"/>
  <c r="I35" i="21"/>
  <c r="N37" i="21"/>
  <c r="I43" i="21"/>
  <c r="N53" i="21"/>
  <c r="N26" i="21"/>
  <c r="N28" i="21"/>
  <c r="G36" i="21"/>
  <c r="N36" i="21" s="1"/>
  <c r="G44" i="21"/>
  <c r="N44" i="21" s="1"/>
  <c r="G52" i="21"/>
  <c r="N52" i="21" s="1"/>
  <c r="G60" i="21"/>
  <c r="N60" i="21" s="1"/>
  <c r="F8" i="21"/>
  <c r="I8" i="21" s="1"/>
  <c r="P9" i="21"/>
  <c r="J11" i="21"/>
  <c r="J15" i="21"/>
  <c r="J17" i="21"/>
  <c r="J63" i="21"/>
  <c r="T7" i="21"/>
  <c r="J9" i="21"/>
  <c r="J19" i="21"/>
  <c r="J31" i="21"/>
  <c r="J10" i="21"/>
  <c r="J23" i="21"/>
  <c r="J35" i="21"/>
  <c r="J51" i="21"/>
  <c r="N20" i="21"/>
  <c r="J25" i="21"/>
  <c r="O29" i="21"/>
  <c r="J33" i="21"/>
  <c r="J37" i="21"/>
  <c r="J41" i="21"/>
  <c r="J49" i="21"/>
  <c r="J53" i="21"/>
  <c r="J61" i="21"/>
  <c r="J8" i="21"/>
  <c r="J14" i="21"/>
  <c r="J18" i="21"/>
  <c r="J26" i="21"/>
  <c r="J30" i="21"/>
  <c r="J34" i="21"/>
  <c r="J42" i="21"/>
  <c r="J46" i="21"/>
  <c r="J50" i="21"/>
  <c r="J54" i="21"/>
  <c r="J62" i="21"/>
  <c r="N42" i="21"/>
  <c r="O43" i="21"/>
  <c r="N46" i="21"/>
  <c r="O47" i="21"/>
  <c r="N50" i="21"/>
  <c r="O51" i="21"/>
  <c r="N54" i="21"/>
  <c r="O55" i="21"/>
  <c r="N58" i="21"/>
  <c r="O59" i="21"/>
  <c r="N62" i="21"/>
  <c r="O63" i="21"/>
  <c r="J12" i="21"/>
  <c r="J16" i="21"/>
  <c r="J20" i="21"/>
  <c r="J24" i="21"/>
  <c r="O24" i="21"/>
  <c r="J28" i="21"/>
  <c r="O28" i="21"/>
  <c r="J32" i="21"/>
  <c r="O32" i="21"/>
  <c r="N35" i="21"/>
  <c r="O36" i="21"/>
  <c r="N39" i="21"/>
  <c r="J40" i="21"/>
  <c r="O40" i="21"/>
  <c r="J44" i="21"/>
  <c r="O44" i="21"/>
  <c r="J48" i="21"/>
  <c r="O48" i="21"/>
  <c r="O52" i="21"/>
  <c r="J56" i="21"/>
  <c r="O56" i="21"/>
  <c r="N59" i="21"/>
  <c r="Q65" i="20"/>
  <c r="AA65" i="20" s="1"/>
  <c r="K65" i="20"/>
  <c r="U65" i="20" s="1"/>
  <c r="AE65" i="20" s="1"/>
  <c r="AD21" i="20"/>
  <c r="Y21" i="20"/>
  <c r="AG29" i="20"/>
  <c r="AG37" i="20"/>
  <c r="Y41" i="20"/>
  <c r="AC45" i="20"/>
  <c r="AD49" i="20"/>
  <c r="AO49" i="20" s="1"/>
  <c r="Y53" i="20"/>
  <c r="AC61" i="20"/>
  <c r="Y13" i="20"/>
  <c r="AG25" i="20"/>
  <c r="AA30" i="20"/>
  <c r="AF30" i="20"/>
  <c r="AG41" i="20"/>
  <c r="AA45" i="20"/>
  <c r="AF45" i="20"/>
  <c r="BA45" i="20"/>
  <c r="AG49" i="20"/>
  <c r="AC50" i="20"/>
  <c r="AD53" i="20"/>
  <c r="AF57" i="20"/>
  <c r="AD57" i="20"/>
  <c r="BG57" i="20" s="1"/>
  <c r="AA61" i="20"/>
  <c r="AG61" i="20"/>
  <c r="AD61" i="20"/>
  <c r="Z9" i="20"/>
  <c r="AD17" i="20"/>
  <c r="AO17" i="20" s="1"/>
  <c r="AG33" i="20"/>
  <c r="AG45" i="20"/>
  <c r="Y49" i="20"/>
  <c r="AE53" i="20"/>
  <c r="AA17" i="20"/>
  <c r="AC17" i="20"/>
  <c r="AA21" i="20"/>
  <c r="AG21" i="20"/>
  <c r="Y25" i="20"/>
  <c r="Z29" i="20"/>
  <c r="AD29" i="20"/>
  <c r="Y29" i="20"/>
  <c r="Z33" i="20"/>
  <c r="Y33" i="20"/>
  <c r="Z37" i="20"/>
  <c r="AD37" i="20"/>
  <c r="AC37" i="20"/>
  <c r="AA41" i="20"/>
  <c r="AA54" i="20"/>
  <c r="AC53" i="20"/>
  <c r="Z57" i="20"/>
  <c r="AC57" i="20"/>
  <c r="AF61" i="20"/>
  <c r="AE62" i="20"/>
  <c r="AF22" i="20"/>
  <c r="AF26" i="20"/>
  <c r="AD34" i="20"/>
  <c r="BG34" i="20" s="1"/>
  <c r="AA42" i="20"/>
  <c r="AC42" i="20"/>
  <c r="AE54" i="20"/>
  <c r="Z62" i="20"/>
  <c r="Z10" i="20"/>
  <c r="AD10" i="20"/>
  <c r="BG10" i="20" s="1"/>
  <c r="AG11" i="20"/>
  <c r="AD14" i="20"/>
  <c r="AG15" i="20"/>
  <c r="Y19" i="20"/>
  <c r="Y26" i="20"/>
  <c r="AD26" i="20"/>
  <c r="BG26" i="20" s="1"/>
  <c r="AA27" i="20"/>
  <c r="AA34" i="20"/>
  <c r="AF34" i="20"/>
  <c r="Y35" i="20"/>
  <c r="Y42" i="20"/>
  <c r="AJ42" i="20" s="1"/>
  <c r="Y46" i="20"/>
  <c r="AA43" i="20"/>
  <c r="Z51" i="20"/>
  <c r="AF51" i="20"/>
  <c r="AF54" i="20"/>
  <c r="Y55" i="20"/>
  <c r="Y58" i="20"/>
  <c r="AA60" i="20"/>
  <c r="AF62" i="20"/>
  <c r="AE64" i="20"/>
  <c r="AC62" i="20"/>
  <c r="Z63" i="20"/>
  <c r="BC63" i="20" s="1"/>
  <c r="BG25" i="20"/>
  <c r="Y18" i="20"/>
  <c r="AA26" i="20"/>
  <c r="Y34" i="20"/>
  <c r="AG46" i="20"/>
  <c r="AA58" i="20"/>
  <c r="AA10" i="20"/>
  <c r="Y11" i="20"/>
  <c r="AC11" i="20"/>
  <c r="Z14" i="20"/>
  <c r="AF14" i="20"/>
  <c r="Y15" i="20"/>
  <c r="AC15" i="20"/>
  <c r="AD22" i="20"/>
  <c r="AF19" i="20"/>
  <c r="AA23" i="20"/>
  <c r="AF23" i="20"/>
  <c r="Y30" i="20"/>
  <c r="AD30" i="20"/>
  <c r="BG30" i="20" s="1"/>
  <c r="AA31" i="20"/>
  <c r="AA38" i="20"/>
  <c r="AF38" i="20"/>
  <c r="Y39" i="20"/>
  <c r="AD42" i="20"/>
  <c r="BG42" i="20" s="1"/>
  <c r="AD43" i="20"/>
  <c r="BG43" i="20" s="1"/>
  <c r="Z46" i="20"/>
  <c r="AF46" i="20"/>
  <c r="Z50" i="20"/>
  <c r="AD50" i="20"/>
  <c r="Y47" i="20"/>
  <c r="Y54" i="20"/>
  <c r="AC54" i="20"/>
  <c r="AG54" i="20"/>
  <c r="Z55" i="20"/>
  <c r="AC55" i="20"/>
  <c r="Z59" i="20"/>
  <c r="AK59" i="20" s="1"/>
  <c r="AC63" i="20"/>
  <c r="AI12" i="20"/>
  <c r="AI63" i="20"/>
  <c r="Z8" i="20"/>
  <c r="AK55" i="20" s="1"/>
  <c r="AI8" i="20"/>
  <c r="AI19" i="20"/>
  <c r="AI22" i="20"/>
  <c r="AI27" i="20"/>
  <c r="AI29" i="20"/>
  <c r="AI32" i="20"/>
  <c r="AI38" i="20"/>
  <c r="AI41" i="20"/>
  <c r="AI42" i="20"/>
  <c r="AI43" i="20"/>
  <c r="AI44" i="20"/>
  <c r="AI46" i="20"/>
  <c r="AI47" i="20"/>
  <c r="AI48" i="20"/>
  <c r="AI52" i="20"/>
  <c r="AI54" i="20"/>
  <c r="AI56" i="20"/>
  <c r="AI60" i="20"/>
  <c r="Y8" i="20"/>
  <c r="AJ57" i="20" s="1"/>
  <c r="AI13" i="20"/>
  <c r="AI20" i="20"/>
  <c r="AI28" i="20"/>
  <c r="AI45" i="20"/>
  <c r="AI59" i="20"/>
  <c r="AH8" i="20"/>
  <c r="AS65" i="20" s="1"/>
  <c r="BR65" i="20" s="1"/>
  <c r="AI11" i="20"/>
  <c r="AI14" i="20"/>
  <c r="AI24" i="20"/>
  <c r="AI30" i="20"/>
  <c r="AI35" i="20"/>
  <c r="AI37" i="20"/>
  <c r="AI39" i="20"/>
  <c r="AI40" i="20"/>
  <c r="AI62" i="20"/>
  <c r="AI64" i="20"/>
  <c r="AD8" i="20"/>
  <c r="AO11" i="20" s="1"/>
  <c r="AI16" i="20"/>
  <c r="AI23" i="20"/>
  <c r="AI25" i="20"/>
  <c r="AI34" i="20"/>
  <c r="AI49" i="20"/>
  <c r="AG8" i="20"/>
  <c r="BA8" i="20"/>
  <c r="AI9" i="20"/>
  <c r="AI15" i="20"/>
  <c r="AI18" i="20"/>
  <c r="AI21" i="20"/>
  <c r="AI26" i="20"/>
  <c r="AI31" i="20"/>
  <c r="AI33" i="20"/>
  <c r="AI36" i="20"/>
  <c r="AI50" i="20"/>
  <c r="AI51" i="20"/>
  <c r="AI53" i="20"/>
  <c r="AI55" i="20"/>
  <c r="AI57" i="20"/>
  <c r="AI58" i="20"/>
  <c r="AI61" i="20"/>
  <c r="AJ26" i="20"/>
  <c r="R10" i="20"/>
  <c r="AB10" i="20" s="1"/>
  <c r="BG8" i="20"/>
  <c r="BG12" i="20"/>
  <c r="BG9" i="20"/>
  <c r="AJ17" i="20"/>
  <c r="H19" i="20"/>
  <c r="R22" i="20" s="1"/>
  <c r="AB22" i="20" s="1"/>
  <c r="P22" i="20"/>
  <c r="Z22" i="20" s="1"/>
  <c r="H40" i="20"/>
  <c r="P43" i="20"/>
  <c r="Z43" i="20" s="1"/>
  <c r="P41" i="20"/>
  <c r="Z41" i="20" s="1"/>
  <c r="N56" i="20"/>
  <c r="W59" i="20"/>
  <c r="AG59" i="20" s="1"/>
  <c r="V16" i="20"/>
  <c r="AF16" i="20" s="1"/>
  <c r="N13" i="20"/>
  <c r="X16" i="20" s="1"/>
  <c r="AH16" i="20" s="1"/>
  <c r="P18" i="20"/>
  <c r="Z18" i="20" s="1"/>
  <c r="H15" i="20"/>
  <c r="BG22" i="20"/>
  <c r="P40" i="20"/>
  <c r="Z40" i="20" s="1"/>
  <c r="H37" i="20"/>
  <c r="AJ37" i="20"/>
  <c r="BG61" i="20"/>
  <c r="V20" i="20"/>
  <c r="AF20" i="20" s="1"/>
  <c r="N17" i="20"/>
  <c r="X18" i="20" s="1"/>
  <c r="AH18" i="20" s="1"/>
  <c r="K19" i="20"/>
  <c r="S22" i="20"/>
  <c r="AC22" i="20" s="1"/>
  <c r="K20" i="20"/>
  <c r="U23" i="20" s="1"/>
  <c r="AE23" i="20" s="1"/>
  <c r="S23" i="20"/>
  <c r="AC23" i="20" s="1"/>
  <c r="K24" i="20"/>
  <c r="S27" i="20"/>
  <c r="AC27" i="20" s="1"/>
  <c r="K28" i="20"/>
  <c r="S31" i="20"/>
  <c r="AC31" i="20" s="1"/>
  <c r="K32" i="20"/>
  <c r="S35" i="20"/>
  <c r="AC35" i="20" s="1"/>
  <c r="BG38" i="20"/>
  <c r="S39" i="20"/>
  <c r="AC39" i="20" s="1"/>
  <c r="K36" i="20"/>
  <c r="K48" i="20"/>
  <c r="U51" i="20" s="1"/>
  <c r="AE51" i="20" s="1"/>
  <c r="T51" i="20"/>
  <c r="AD51" i="20" s="1"/>
  <c r="Q8" i="20"/>
  <c r="AA8" i="20" s="1"/>
  <c r="AL62" i="20" s="1"/>
  <c r="O10" i="20"/>
  <c r="Y10" i="20" s="1"/>
  <c r="W10" i="20"/>
  <c r="AG10" i="20" s="1"/>
  <c r="X14" i="20"/>
  <c r="AH14" i="20" s="1"/>
  <c r="V11" i="20"/>
  <c r="AF11" i="20" s="1"/>
  <c r="Q12" i="20"/>
  <c r="AA12" i="20" s="1"/>
  <c r="O14" i="20"/>
  <c r="Y14" i="20" s="1"/>
  <c r="X24" i="20"/>
  <c r="AH24" i="20" s="1"/>
  <c r="V27" i="20"/>
  <c r="AF27" i="20" s="1"/>
  <c r="V31" i="20"/>
  <c r="AF31" i="20" s="1"/>
  <c r="X32" i="20"/>
  <c r="AH32" i="20" s="1"/>
  <c r="V35" i="20"/>
  <c r="AF35" i="20" s="1"/>
  <c r="O9" i="20"/>
  <c r="Y9" i="20" s="1"/>
  <c r="W9" i="20"/>
  <c r="AG9" i="20" s="1"/>
  <c r="V10" i="20"/>
  <c r="AF10" i="20" s="1"/>
  <c r="S14" i="20"/>
  <c r="AC14" i="20" s="1"/>
  <c r="W17" i="20"/>
  <c r="AG17" i="20" s="1"/>
  <c r="R23" i="20"/>
  <c r="AB23" i="20" s="1"/>
  <c r="R27" i="20"/>
  <c r="AB27" i="20" s="1"/>
  <c r="U32" i="20"/>
  <c r="AE32" i="20" s="1"/>
  <c r="R31" i="20"/>
  <c r="AB31" i="20" s="1"/>
  <c r="H5" i="20"/>
  <c r="R8" i="20" s="1"/>
  <c r="AB8" i="20" s="1"/>
  <c r="K8" i="20"/>
  <c r="S8" i="20"/>
  <c r="AC8" i="20" s="1"/>
  <c r="AN65" i="20" s="1"/>
  <c r="N9" i="20"/>
  <c r="X12" i="20" s="1"/>
  <c r="AH12" i="20" s="1"/>
  <c r="H11" i="20"/>
  <c r="R14" i="20" s="1"/>
  <c r="AB14" i="20" s="1"/>
  <c r="K12" i="20"/>
  <c r="P13" i="20"/>
  <c r="Z13" i="20" s="1"/>
  <c r="T16" i="20"/>
  <c r="AD16" i="20" s="1"/>
  <c r="W18" i="20"/>
  <c r="AG18" i="20" s="1"/>
  <c r="R25" i="20"/>
  <c r="AB25" i="20" s="1"/>
  <c r="X26" i="20"/>
  <c r="AH26" i="20" s="1"/>
  <c r="P24" i="20"/>
  <c r="Z24" i="20" s="1"/>
  <c r="R29" i="20"/>
  <c r="AB29" i="20" s="1"/>
  <c r="P28" i="20"/>
  <c r="Z28" i="20" s="1"/>
  <c r="R33" i="20"/>
  <c r="AB33" i="20" s="1"/>
  <c r="X34" i="20"/>
  <c r="AH34" i="20" s="1"/>
  <c r="P32" i="20"/>
  <c r="Z32" i="20" s="1"/>
  <c r="R37" i="20"/>
  <c r="AB37" i="20" s="1"/>
  <c r="P36" i="20"/>
  <c r="Z36" i="20" s="1"/>
  <c r="R41" i="20"/>
  <c r="AB41" i="20" s="1"/>
  <c r="W56" i="20"/>
  <c r="AG56" i="20" s="1"/>
  <c r="N20" i="20"/>
  <c r="X23" i="20" s="1"/>
  <c r="AH23" i="20" s="1"/>
  <c r="V21" i="20"/>
  <c r="AF21" i="20" s="1"/>
  <c r="V39" i="20"/>
  <c r="AF39" i="20" s="1"/>
  <c r="N36" i="20"/>
  <c r="BG41" i="20"/>
  <c r="BG47" i="20"/>
  <c r="AO55" i="20"/>
  <c r="BI64" i="20"/>
  <c r="BG17" i="20"/>
  <c r="P21" i="20"/>
  <c r="Z21" i="20" s="1"/>
  <c r="H18" i="20"/>
  <c r="Q52" i="20"/>
  <c r="AA52" i="20" s="1"/>
  <c r="H49" i="20"/>
  <c r="BI60" i="20"/>
  <c r="K15" i="20"/>
  <c r="S18" i="20"/>
  <c r="AC18" i="20" s="1"/>
  <c r="S19" i="20"/>
  <c r="AC19" i="20" s="1"/>
  <c r="K16" i="20"/>
  <c r="U19" i="20" s="1"/>
  <c r="AE19" i="20" s="1"/>
  <c r="Q19" i="20"/>
  <c r="AA19" i="20" s="1"/>
  <c r="Q20" i="20"/>
  <c r="AA20" i="20" s="1"/>
  <c r="AN40" i="20"/>
  <c r="BI43" i="20"/>
  <c r="AO58" i="20"/>
  <c r="BG58" i="20"/>
  <c r="S10" i="20"/>
  <c r="AC10" i="20" s="1"/>
  <c r="R11" i="20"/>
  <c r="AB11" i="20" s="1"/>
  <c r="W13" i="20"/>
  <c r="AG13" i="20" s="1"/>
  <c r="S9" i="20"/>
  <c r="AC9" i="20" s="1"/>
  <c r="T13" i="20"/>
  <c r="AD13" i="20" s="1"/>
  <c r="P12" i="20"/>
  <c r="Z12" i="20" s="1"/>
  <c r="S13" i="20"/>
  <c r="AC13" i="20" s="1"/>
  <c r="U16" i="20"/>
  <c r="AE16" i="20" s="1"/>
  <c r="U24" i="20"/>
  <c r="AE24" i="20" s="1"/>
  <c r="BG21" i="20"/>
  <c r="U28" i="20"/>
  <c r="AE28" i="20" s="1"/>
  <c r="R35" i="20"/>
  <c r="AB35" i="20" s="1"/>
  <c r="BG36" i="20"/>
  <c r="T46" i="20"/>
  <c r="AD46" i="20" s="1"/>
  <c r="V13" i="20"/>
  <c r="AF13" i="20" s="1"/>
  <c r="Q14" i="20"/>
  <c r="AA14" i="20" s="1"/>
  <c r="K11" i="20"/>
  <c r="U13" i="20" s="1"/>
  <c r="AE13" i="20" s="1"/>
  <c r="P15" i="20"/>
  <c r="Z15" i="20" s="1"/>
  <c r="T15" i="20"/>
  <c r="AD15" i="20" s="1"/>
  <c r="V17" i="20"/>
  <c r="AF17" i="20" s="1"/>
  <c r="P16" i="20"/>
  <c r="Z16" i="20" s="1"/>
  <c r="P17" i="20"/>
  <c r="Z17" i="20" s="1"/>
  <c r="V18" i="20"/>
  <c r="AF18" i="20" s="1"/>
  <c r="W23" i="20"/>
  <c r="AG23" i="20" s="1"/>
  <c r="S24" i="20"/>
  <c r="AC24" i="20" s="1"/>
  <c r="W24" i="20"/>
  <c r="AG24" i="20" s="1"/>
  <c r="W27" i="20"/>
  <c r="AG27" i="20" s="1"/>
  <c r="S28" i="20"/>
  <c r="AC28" i="20" s="1"/>
  <c r="W28" i="20"/>
  <c r="AG28" i="20" s="1"/>
  <c r="W31" i="20"/>
  <c r="AG31" i="20" s="1"/>
  <c r="S32" i="20"/>
  <c r="AC32" i="20" s="1"/>
  <c r="W32" i="20"/>
  <c r="AG32" i="20" s="1"/>
  <c r="W35" i="20"/>
  <c r="AG35" i="20" s="1"/>
  <c r="W36" i="20"/>
  <c r="AG36" i="20" s="1"/>
  <c r="W40" i="20"/>
  <c r="AG40" i="20" s="1"/>
  <c r="T45" i="20"/>
  <c r="AD45" i="20" s="1"/>
  <c r="AO40" i="20"/>
  <c r="BG40" i="20"/>
  <c r="V41" i="20"/>
  <c r="AF41" i="20" s="1"/>
  <c r="N38" i="20"/>
  <c r="N39" i="20"/>
  <c r="X42" i="20" s="1"/>
  <c r="AH42" i="20" s="1"/>
  <c r="V42" i="20"/>
  <c r="AF42" i="20" s="1"/>
  <c r="BI45" i="20"/>
  <c r="N45" i="20"/>
  <c r="X48" i="20" s="1"/>
  <c r="AH48" i="20" s="1"/>
  <c r="V48" i="20"/>
  <c r="AF48" i="20" s="1"/>
  <c r="S16" i="20"/>
  <c r="AC16" i="20" s="1"/>
  <c r="W16" i="20"/>
  <c r="AG16" i="20" s="1"/>
  <c r="Q18" i="20"/>
  <c r="AA18" i="20" s="1"/>
  <c r="P19" i="20"/>
  <c r="Z19" i="20" s="1"/>
  <c r="T19" i="20"/>
  <c r="AD19" i="20" s="1"/>
  <c r="O20" i="20"/>
  <c r="Y20" i="20" s="1"/>
  <c r="BB26" i="20" s="1"/>
  <c r="S20" i="20"/>
  <c r="AC20" i="20" s="1"/>
  <c r="BF36" i="20" s="1"/>
  <c r="W20" i="20"/>
  <c r="AG20" i="20" s="1"/>
  <c r="W22" i="20"/>
  <c r="AG22" i="20" s="1"/>
  <c r="P23" i="20"/>
  <c r="Z23" i="20" s="1"/>
  <c r="T23" i="20"/>
  <c r="AD23" i="20" s="1"/>
  <c r="O24" i="20"/>
  <c r="Y24" i="20" s="1"/>
  <c r="Q25" i="20"/>
  <c r="AA25" i="20" s="1"/>
  <c r="X25" i="20"/>
  <c r="AH25" i="20" s="1"/>
  <c r="R26" i="20"/>
  <c r="AB26" i="20" s="1"/>
  <c r="V28" i="20"/>
  <c r="AF28" i="20" s="1"/>
  <c r="P26" i="20"/>
  <c r="Z26" i="20" s="1"/>
  <c r="S30" i="20"/>
  <c r="AC30" i="20" s="1"/>
  <c r="W30" i="20"/>
  <c r="AG30" i="20" s="1"/>
  <c r="P31" i="20"/>
  <c r="Z31" i="20" s="1"/>
  <c r="T31" i="20"/>
  <c r="AD31" i="20" s="1"/>
  <c r="O32" i="20"/>
  <c r="Y32" i="20" s="1"/>
  <c r="V29" i="20"/>
  <c r="AF29" i="20" s="1"/>
  <c r="Q33" i="20"/>
  <c r="AA33" i="20" s="1"/>
  <c r="X33" i="20"/>
  <c r="AH33" i="20" s="1"/>
  <c r="R34" i="20"/>
  <c r="AB34" i="20" s="1"/>
  <c r="V36" i="20"/>
  <c r="AF36" i="20" s="1"/>
  <c r="P34" i="20"/>
  <c r="Z34" i="20" s="1"/>
  <c r="S38" i="20"/>
  <c r="AC38" i="20" s="1"/>
  <c r="W38" i="20"/>
  <c r="AG38" i="20" s="1"/>
  <c r="P39" i="20"/>
  <c r="Z39" i="20" s="1"/>
  <c r="V37" i="20"/>
  <c r="AF37" i="20" s="1"/>
  <c r="S44" i="20"/>
  <c r="AC44" i="20" s="1"/>
  <c r="AJ64" i="20"/>
  <c r="BI40" i="20"/>
  <c r="S41" i="20"/>
  <c r="AC41" i="20" s="1"/>
  <c r="K38" i="20"/>
  <c r="U41" i="20" s="1"/>
  <c r="AE41" i="20" s="1"/>
  <c r="K43" i="20"/>
  <c r="S46" i="20"/>
  <c r="AC46" i="20" s="1"/>
  <c r="H46" i="20"/>
  <c r="P49" i="20"/>
  <c r="Z49" i="20" s="1"/>
  <c r="W53" i="20"/>
  <c r="AG53" i="20" s="1"/>
  <c r="N50" i="20"/>
  <c r="AN53" i="20"/>
  <c r="AL64" i="20"/>
  <c r="O22" i="20"/>
  <c r="Y22" i="20" s="1"/>
  <c r="V24" i="20"/>
  <c r="AF24" i="20" s="1"/>
  <c r="U25" i="20"/>
  <c r="AE25" i="20" s="1"/>
  <c r="S26" i="20"/>
  <c r="AC26" i="20" s="1"/>
  <c r="W26" i="20"/>
  <c r="AG26" i="20" s="1"/>
  <c r="P27" i="20"/>
  <c r="Z27" i="20" s="1"/>
  <c r="T27" i="20"/>
  <c r="AD27" i="20" s="1"/>
  <c r="O28" i="20"/>
  <c r="Y28" i="20" s="1"/>
  <c r="V25" i="20"/>
  <c r="AF25" i="20" s="1"/>
  <c r="Q29" i="20"/>
  <c r="AA29" i="20" s="1"/>
  <c r="R30" i="20"/>
  <c r="AB30" i="20" s="1"/>
  <c r="V32" i="20"/>
  <c r="AF32" i="20" s="1"/>
  <c r="U33" i="20"/>
  <c r="AE33" i="20" s="1"/>
  <c r="P30" i="20"/>
  <c r="Z30" i="20" s="1"/>
  <c r="S34" i="20"/>
  <c r="AC34" i="20" s="1"/>
  <c r="W34" i="20"/>
  <c r="AG34" i="20" s="1"/>
  <c r="P35" i="20"/>
  <c r="Z35" i="20" s="1"/>
  <c r="T35" i="20"/>
  <c r="AD35" i="20" s="1"/>
  <c r="O36" i="20"/>
  <c r="Y36" i="20" s="1"/>
  <c r="V33" i="20"/>
  <c r="AF33" i="20" s="1"/>
  <c r="Q37" i="20"/>
  <c r="AA37" i="20" s="1"/>
  <c r="W39" i="20"/>
  <c r="AG39" i="20" s="1"/>
  <c r="P38" i="20"/>
  <c r="Z38" i="20" s="1"/>
  <c r="T39" i="20"/>
  <c r="AD39" i="20" s="1"/>
  <c r="X45" i="20"/>
  <c r="AH45" i="20" s="1"/>
  <c r="U49" i="20"/>
  <c r="AE49" i="20" s="1"/>
  <c r="Q50" i="20"/>
  <c r="AA50" i="20" s="1"/>
  <c r="U50" i="20"/>
  <c r="AE50" i="20" s="1"/>
  <c r="P47" i="20"/>
  <c r="Z47" i="20" s="1"/>
  <c r="AN47" i="20"/>
  <c r="V52" i="20"/>
  <c r="AF52" i="20" s="1"/>
  <c r="V58" i="20"/>
  <c r="AF58" i="20" s="1"/>
  <c r="V59" i="20"/>
  <c r="AF59" i="20" s="1"/>
  <c r="X63" i="20"/>
  <c r="AH63" i="20" s="1"/>
  <c r="S48" i="20"/>
  <c r="AC48" i="20" s="1"/>
  <c r="K45" i="20"/>
  <c r="U48" i="20" s="1"/>
  <c r="AE48" i="20" s="1"/>
  <c r="W55" i="20"/>
  <c r="AG55" i="20" s="1"/>
  <c r="N52" i="20"/>
  <c r="P42" i="20"/>
  <c r="Z42" i="20" s="1"/>
  <c r="O43" i="20"/>
  <c r="Y43" i="20" s="1"/>
  <c r="Q44" i="20"/>
  <c r="AA44" i="20" s="1"/>
  <c r="X44" i="20"/>
  <c r="AH44" i="20" s="1"/>
  <c r="Q47" i="20"/>
  <c r="AA47" i="20" s="1"/>
  <c r="O48" i="20"/>
  <c r="Y48" i="20" s="1"/>
  <c r="P45" i="20"/>
  <c r="Z45" i="20" s="1"/>
  <c r="BG52" i="20"/>
  <c r="V53" i="20"/>
  <c r="AF53" i="20" s="1"/>
  <c r="S58" i="20"/>
  <c r="AC58" i="20" s="1"/>
  <c r="W58" i="20"/>
  <c r="AG58" i="20" s="1"/>
  <c r="W62" i="20"/>
  <c r="AG62" i="20" s="1"/>
  <c r="P64" i="20"/>
  <c r="Z64" i="20" s="1"/>
  <c r="T64" i="20"/>
  <c r="AD64" i="20" s="1"/>
  <c r="X64" i="20"/>
  <c r="AH64" i="20" s="1"/>
  <c r="BG53" i="20"/>
  <c r="W57" i="20"/>
  <c r="AG57" i="20" s="1"/>
  <c r="N54" i="20"/>
  <c r="BI62" i="20"/>
  <c r="S43" i="20"/>
  <c r="AC43" i="20" s="1"/>
  <c r="W43" i="20"/>
  <c r="AG43" i="20" s="1"/>
  <c r="P44" i="20"/>
  <c r="Z44" i="20" s="1"/>
  <c r="T44" i="20"/>
  <c r="AD44" i="20" s="1"/>
  <c r="O45" i="20"/>
  <c r="Y45" i="20" s="1"/>
  <c r="Q46" i="20"/>
  <c r="AA46" i="20" s="1"/>
  <c r="X46" i="20"/>
  <c r="AH46" i="20" s="1"/>
  <c r="Q49" i="20"/>
  <c r="AA49" i="20" s="1"/>
  <c r="W47" i="20"/>
  <c r="AG47" i="20" s="1"/>
  <c r="W51" i="20"/>
  <c r="AG51" i="20" s="1"/>
  <c r="V55" i="20"/>
  <c r="AF55" i="20" s="1"/>
  <c r="S59" i="20"/>
  <c r="AC59" i="20" s="1"/>
  <c r="O60" i="20"/>
  <c r="Y60" i="20" s="1"/>
  <c r="S60" i="20"/>
  <c r="AC60" i="20" s="1"/>
  <c r="W60" i="20"/>
  <c r="AG60" i="20" s="1"/>
  <c r="W63" i="20"/>
  <c r="AG63" i="20" s="1"/>
  <c r="W64" i="20"/>
  <c r="AG64" i="20" s="1"/>
  <c r="O50" i="20"/>
  <c r="Y50" i="20" s="1"/>
  <c r="W50" i="20"/>
  <c r="AG50" i="20" s="1"/>
  <c r="P52" i="20"/>
  <c r="Z52" i="20" s="1"/>
  <c r="V63" i="20"/>
  <c r="AF63" i="20" s="1"/>
  <c r="V47" i="20"/>
  <c r="AF47" i="20" s="1"/>
  <c r="P48" i="20"/>
  <c r="Z48" i="20" s="1"/>
  <c r="T48" i="20"/>
  <c r="AD48" i="20" s="1"/>
  <c r="V49" i="20"/>
  <c r="AF49" i="20" s="1"/>
  <c r="Q51" i="20"/>
  <c r="AA51" i="20" s="1"/>
  <c r="O52" i="20"/>
  <c r="Y52" i="20" s="1"/>
  <c r="W52" i="20"/>
  <c r="AG52" i="20" s="1"/>
  <c r="V50" i="20"/>
  <c r="AF50" i="20" s="1"/>
  <c r="P54" i="20"/>
  <c r="Z54" i="20" s="1"/>
  <c r="T54" i="20"/>
  <c r="AD54" i="20" s="1"/>
  <c r="P56" i="20"/>
  <c r="Z56" i="20" s="1"/>
  <c r="T56" i="20"/>
  <c r="AD56" i="20" s="1"/>
  <c r="P58" i="20"/>
  <c r="Z58" i="20" s="1"/>
  <c r="T63" i="20"/>
  <c r="AD63" i="20" s="1"/>
  <c r="H48" i="20"/>
  <c r="N49" i="20"/>
  <c r="H50" i="20"/>
  <c r="R53" i="20" s="1"/>
  <c r="AB53" i="20" s="1"/>
  <c r="N51" i="20"/>
  <c r="N53" i="20"/>
  <c r="N55" i="20"/>
  <c r="N57" i="20"/>
  <c r="H58" i="20"/>
  <c r="N59" i="20"/>
  <c r="X62" i="20" s="1"/>
  <c r="AH62" i="20" s="1"/>
  <c r="BJ29" i="20" l="1"/>
  <c r="AK57" i="20"/>
  <c r="AN42" i="20"/>
  <c r="AN36" i="20"/>
  <c r="BG49" i="20"/>
  <c r="BI65" i="20"/>
  <c r="AK8" i="20"/>
  <c r="AQ46" i="20"/>
  <c r="AQ61" i="20"/>
  <c r="AJ13" i="20"/>
  <c r="BC65" i="20"/>
  <c r="K17" i="21"/>
  <c r="J57" i="21"/>
  <c r="K38" i="21"/>
  <c r="BI44" i="20"/>
  <c r="AO38" i="20"/>
  <c r="AJ23" i="20"/>
  <c r="AJ12" i="20"/>
  <c r="AO52" i="20"/>
  <c r="AO42" i="20"/>
  <c r="AO47" i="20"/>
  <c r="AO12" i="20"/>
  <c r="AQ30" i="20"/>
  <c r="K45" i="21"/>
  <c r="AQ56" i="20"/>
  <c r="AO53" i="20"/>
  <c r="BC59" i="20"/>
  <c r="AO59" i="20"/>
  <c r="AO36" i="20"/>
  <c r="AO20" i="20"/>
  <c r="AO25" i="20"/>
  <c r="AO41" i="20"/>
  <c r="AO34" i="20"/>
  <c r="AO61" i="20"/>
  <c r="K49" i="21"/>
  <c r="AJ16" i="20"/>
  <c r="J47" i="21"/>
  <c r="N27" i="21"/>
  <c r="BB63" i="20"/>
  <c r="AO57" i="20"/>
  <c r="BI51" i="20"/>
  <c r="AJ27" i="20"/>
  <c r="AO9" i="20"/>
  <c r="AO8" i="20"/>
  <c r="AJ8" i="20"/>
  <c r="K32" i="21"/>
  <c r="AN55" i="20"/>
  <c r="AJ54" i="20"/>
  <c r="AO29" i="20"/>
  <c r="AJ49" i="20"/>
  <c r="AK9" i="20"/>
  <c r="AJ21" i="20"/>
  <c r="L21" i="21"/>
  <c r="AS35" i="20"/>
  <c r="BR35" i="20" s="1"/>
  <c r="AJ40" i="20"/>
  <c r="AO24" i="20"/>
  <c r="BI26" i="20"/>
  <c r="BD41" i="20"/>
  <c r="AJ19" i="20"/>
  <c r="AN25" i="20"/>
  <c r="BC61" i="20"/>
  <c r="AK53" i="20"/>
  <c r="BF49" i="20"/>
  <c r="BG33" i="20"/>
  <c r="AO33" i="20"/>
  <c r="AQ65" i="20"/>
  <c r="AQ64" i="20"/>
  <c r="AQ60" i="20"/>
  <c r="AQ8" i="20"/>
  <c r="AQ22" i="20"/>
  <c r="AQ44" i="20"/>
  <c r="AQ45" i="20"/>
  <c r="AQ40" i="20"/>
  <c r="AQ15" i="20"/>
  <c r="AQ9" i="20"/>
  <c r="AQ43" i="20"/>
  <c r="AQ51" i="20"/>
  <c r="AQ23" i="20"/>
  <c r="R61" i="20"/>
  <c r="AB61" i="20" s="1"/>
  <c r="AM61" i="20" s="1"/>
  <c r="R63" i="20"/>
  <c r="AB63" i="20" s="1"/>
  <c r="U44" i="20"/>
  <c r="AE44" i="20" s="1"/>
  <c r="X37" i="20"/>
  <c r="AH37" i="20" s="1"/>
  <c r="X29" i="20"/>
  <c r="AH29" i="20" s="1"/>
  <c r="AS29" i="20" s="1"/>
  <c r="BR29" i="20" s="1"/>
  <c r="BC51" i="20"/>
  <c r="AO32" i="20"/>
  <c r="AO28" i="20"/>
  <c r="X30" i="20"/>
  <c r="AH30" i="20" s="1"/>
  <c r="AS30" i="20" s="1"/>
  <c r="BR30" i="20" s="1"/>
  <c r="X28" i="20"/>
  <c r="AH28" i="20" s="1"/>
  <c r="AQ26" i="20"/>
  <c r="BI23" i="20"/>
  <c r="BC9" i="20"/>
  <c r="BC11" i="20"/>
  <c r="BC55" i="20"/>
  <c r="AK46" i="20"/>
  <c r="BC14" i="20"/>
  <c r="BC10" i="20"/>
  <c r="BC29" i="20"/>
  <c r="N55" i="21"/>
  <c r="K46" i="21"/>
  <c r="N45" i="21"/>
  <c r="K52" i="21"/>
  <c r="K9" i="22"/>
  <c r="AH3" i="22"/>
  <c r="X3" i="22"/>
  <c r="R57" i="20"/>
  <c r="AB57" i="20" s="1"/>
  <c r="BI61" i="20"/>
  <c r="BI56" i="20"/>
  <c r="BC53" i="20"/>
  <c r="U45" i="20"/>
  <c r="AE45" i="20" s="1"/>
  <c r="BC57" i="20"/>
  <c r="R21" i="20"/>
  <c r="AB21" i="20" s="1"/>
  <c r="AM21" i="20" s="1"/>
  <c r="AO30" i="20"/>
  <c r="BC8" i="20"/>
  <c r="AK20" i="20"/>
  <c r="K54" i="21"/>
  <c r="K40" i="21"/>
  <c r="AH11" i="22"/>
  <c r="X12" i="22"/>
  <c r="D21" i="22"/>
  <c r="X17" i="22"/>
  <c r="X58" i="20"/>
  <c r="AH58" i="20" s="1"/>
  <c r="BC60" i="20"/>
  <c r="BC46" i="20"/>
  <c r="BD9" i="20"/>
  <c r="BC25" i="20"/>
  <c r="BG29" i="20"/>
  <c r="BC37" i="20"/>
  <c r="AR12" i="20"/>
  <c r="BC50" i="20"/>
  <c r="BC62" i="20"/>
  <c r="K41" i="21"/>
  <c r="K20" i="21"/>
  <c r="K62" i="21"/>
  <c r="K30" i="21"/>
  <c r="J60" i="21"/>
  <c r="R55" i="20"/>
  <c r="AB55" i="20" s="1"/>
  <c r="R54" i="20"/>
  <c r="AB54" i="20" s="1"/>
  <c r="AH15" i="22"/>
  <c r="X15" i="22"/>
  <c r="X13" i="22"/>
  <c r="BG60" i="20"/>
  <c r="AO60" i="20"/>
  <c r="K43" i="23"/>
  <c r="K47" i="23"/>
  <c r="K51" i="23"/>
  <c r="K55" i="23"/>
  <c r="K59" i="23"/>
  <c r="K63" i="23"/>
  <c r="K67" i="23"/>
  <c r="K71" i="23"/>
  <c r="K75" i="23"/>
  <c r="K79" i="23"/>
  <c r="K83" i="23"/>
  <c r="K87" i="23"/>
  <c r="K91" i="23"/>
  <c r="K95" i="23"/>
  <c r="K99" i="23"/>
  <c r="K103" i="23"/>
  <c r="K107" i="23"/>
  <c r="K111" i="23"/>
  <c r="K115" i="23"/>
  <c r="K119" i="23"/>
  <c r="K123" i="23"/>
  <c r="K127" i="23"/>
  <c r="K131" i="23"/>
  <c r="K135" i="23"/>
  <c r="K139" i="23"/>
  <c r="K143" i="23"/>
  <c r="K147" i="23"/>
  <c r="K151" i="23"/>
  <c r="K155" i="23"/>
  <c r="K159" i="23"/>
  <c r="K163" i="23"/>
  <c r="K39" i="23"/>
  <c r="K42" i="23"/>
  <c r="K46" i="23"/>
  <c r="K50" i="23"/>
  <c r="K54" i="23"/>
  <c r="K58" i="23"/>
  <c r="K62" i="23"/>
  <c r="K66" i="23"/>
  <c r="K70" i="23"/>
  <c r="K74" i="23"/>
  <c r="K78" i="23"/>
  <c r="K82" i="23"/>
  <c r="K86" i="23"/>
  <c r="K90" i="23"/>
  <c r="K94" i="23"/>
  <c r="K98" i="23"/>
  <c r="K102" i="23"/>
  <c r="K106" i="23"/>
  <c r="K110" i="23"/>
  <c r="K114" i="23"/>
  <c r="K118" i="23"/>
  <c r="K122" i="23"/>
  <c r="K126" i="23"/>
  <c r="K130" i="23"/>
  <c r="K134" i="23"/>
  <c r="K138" i="23"/>
  <c r="K142" i="23"/>
  <c r="K146" i="23"/>
  <c r="K150" i="23"/>
  <c r="K154" i="23"/>
  <c r="K158" i="23"/>
  <c r="K162" i="23"/>
  <c r="K166" i="23"/>
  <c r="K41" i="23"/>
  <c r="K45" i="23"/>
  <c r="K49" i="23"/>
  <c r="K53" i="23"/>
  <c r="K57" i="23"/>
  <c r="K61" i="23"/>
  <c r="K65" i="23"/>
  <c r="K69" i="23"/>
  <c r="K73" i="23"/>
  <c r="K77" i="23"/>
  <c r="K81" i="23"/>
  <c r="K85" i="23"/>
  <c r="K89" i="23"/>
  <c r="K93" i="23"/>
  <c r="K97" i="23"/>
  <c r="K101" i="23"/>
  <c r="K105" i="23"/>
  <c r="K109" i="23"/>
  <c r="K113" i="23"/>
  <c r="K117" i="23"/>
  <c r="K121" i="23"/>
  <c r="K125" i="23"/>
  <c r="K129" i="23"/>
  <c r="K133" i="23"/>
  <c r="K137" i="23"/>
  <c r="K141" i="23"/>
  <c r="K145" i="23"/>
  <c r="K149" i="23"/>
  <c r="K153" i="23"/>
  <c r="K157" i="23"/>
  <c r="K161" i="23"/>
  <c r="K165" i="23"/>
  <c r="K40" i="23"/>
  <c r="K44" i="23"/>
  <c r="K48" i="23"/>
  <c r="K52" i="23"/>
  <c r="K56" i="23"/>
  <c r="K60" i="23"/>
  <c r="K64" i="23"/>
  <c r="K68" i="23"/>
  <c r="K72" i="23"/>
  <c r="K76" i="23"/>
  <c r="K80" i="23"/>
  <c r="K84" i="23"/>
  <c r="K88" i="23"/>
  <c r="K92" i="23"/>
  <c r="K96" i="23"/>
  <c r="K100" i="23"/>
  <c r="K104" i="23"/>
  <c r="K108" i="23"/>
  <c r="K112" i="23"/>
  <c r="K116" i="23"/>
  <c r="K120" i="23"/>
  <c r="K124" i="23"/>
  <c r="K128" i="23"/>
  <c r="K132" i="23"/>
  <c r="K136" i="23"/>
  <c r="K140" i="23"/>
  <c r="K144" i="23"/>
  <c r="K148" i="23"/>
  <c r="K152" i="23"/>
  <c r="K156" i="23"/>
  <c r="K160" i="23"/>
  <c r="K164" i="23"/>
  <c r="M53" i="23"/>
  <c r="M57" i="23"/>
  <c r="M61" i="23"/>
  <c r="M65" i="23"/>
  <c r="M69" i="23"/>
  <c r="M73" i="23"/>
  <c r="M77" i="23"/>
  <c r="M81" i="23"/>
  <c r="M85" i="23"/>
  <c r="M89" i="23"/>
  <c r="M93" i="23"/>
  <c r="M97" i="23"/>
  <c r="M101" i="23"/>
  <c r="M105" i="23"/>
  <c r="M109" i="23"/>
  <c r="M113" i="23"/>
  <c r="M117" i="23"/>
  <c r="M121" i="23"/>
  <c r="M125" i="23"/>
  <c r="M129" i="23"/>
  <c r="M133" i="23"/>
  <c r="M137" i="23"/>
  <c r="M141" i="23"/>
  <c r="M145" i="23"/>
  <c r="M149" i="23"/>
  <c r="M153" i="23"/>
  <c r="M157" i="23"/>
  <c r="M161" i="23"/>
  <c r="M165" i="23"/>
  <c r="M52" i="23"/>
  <c r="M56" i="23"/>
  <c r="M60" i="23"/>
  <c r="M64" i="23"/>
  <c r="M68" i="23"/>
  <c r="M72" i="23"/>
  <c r="M76" i="23"/>
  <c r="M80" i="23"/>
  <c r="M84" i="23"/>
  <c r="M88" i="23"/>
  <c r="M92" i="23"/>
  <c r="M96" i="23"/>
  <c r="M100" i="23"/>
  <c r="M104" i="23"/>
  <c r="M108" i="23"/>
  <c r="M112" i="23"/>
  <c r="M116" i="23"/>
  <c r="M120" i="23"/>
  <c r="M124" i="23"/>
  <c r="M128" i="23"/>
  <c r="M132" i="23"/>
  <c r="M136" i="23"/>
  <c r="M140" i="23"/>
  <c r="M144" i="23"/>
  <c r="M148" i="23"/>
  <c r="M152" i="23"/>
  <c r="M156" i="23"/>
  <c r="M160" i="23"/>
  <c r="M164" i="23"/>
  <c r="M55" i="23"/>
  <c r="M59" i="23"/>
  <c r="M63" i="23"/>
  <c r="M67" i="23"/>
  <c r="M71" i="23"/>
  <c r="M75" i="23"/>
  <c r="M79" i="23"/>
  <c r="M83" i="23"/>
  <c r="M87" i="23"/>
  <c r="M91" i="23"/>
  <c r="M95" i="23"/>
  <c r="M99" i="23"/>
  <c r="M103" i="23"/>
  <c r="M107" i="23"/>
  <c r="M111" i="23"/>
  <c r="M115" i="23"/>
  <c r="M119" i="23"/>
  <c r="M123" i="23"/>
  <c r="M127" i="23"/>
  <c r="M131" i="23"/>
  <c r="M135" i="23"/>
  <c r="M139" i="23"/>
  <c r="M143" i="23"/>
  <c r="M147" i="23"/>
  <c r="M151" i="23"/>
  <c r="M155" i="23"/>
  <c r="M159" i="23"/>
  <c r="M163" i="23"/>
  <c r="M51" i="23"/>
  <c r="M54" i="23"/>
  <c r="M58" i="23"/>
  <c r="M62" i="23"/>
  <c r="M66" i="23"/>
  <c r="M70" i="23"/>
  <c r="M74" i="23"/>
  <c r="M78" i="23"/>
  <c r="M82" i="23"/>
  <c r="M86" i="23"/>
  <c r="M90" i="23"/>
  <c r="M94" i="23"/>
  <c r="M98" i="23"/>
  <c r="M102" i="23"/>
  <c r="M106" i="23"/>
  <c r="M110" i="23"/>
  <c r="M114" i="23"/>
  <c r="M118" i="23"/>
  <c r="M122" i="23"/>
  <c r="M126" i="23"/>
  <c r="M130" i="23"/>
  <c r="M134" i="23"/>
  <c r="M138" i="23"/>
  <c r="M142" i="23"/>
  <c r="M146" i="23"/>
  <c r="M150" i="23"/>
  <c r="M154" i="23"/>
  <c r="M158" i="23"/>
  <c r="M162" i="23"/>
  <c r="M166" i="23"/>
  <c r="F30" i="23"/>
  <c r="F34" i="23"/>
  <c r="F38" i="23"/>
  <c r="F42" i="23"/>
  <c r="F46" i="23"/>
  <c r="F50" i="23"/>
  <c r="F54" i="23"/>
  <c r="F58" i="23"/>
  <c r="F62" i="23"/>
  <c r="F66" i="23"/>
  <c r="F70" i="23"/>
  <c r="F74" i="23"/>
  <c r="F78" i="23"/>
  <c r="F82" i="23"/>
  <c r="F86" i="23"/>
  <c r="F90" i="23"/>
  <c r="F94" i="23"/>
  <c r="F98" i="23"/>
  <c r="F102" i="23"/>
  <c r="F106" i="23"/>
  <c r="F110" i="23"/>
  <c r="F114" i="23"/>
  <c r="F118" i="23"/>
  <c r="F122" i="23"/>
  <c r="F126" i="23"/>
  <c r="F130" i="23"/>
  <c r="F134" i="23"/>
  <c r="F138" i="23"/>
  <c r="F142" i="23"/>
  <c r="F146" i="23"/>
  <c r="F150" i="23"/>
  <c r="F154" i="23"/>
  <c r="F158" i="23"/>
  <c r="F162" i="23"/>
  <c r="F166" i="23"/>
  <c r="F29" i="23"/>
  <c r="F33" i="23"/>
  <c r="F37" i="23"/>
  <c r="F41" i="23"/>
  <c r="F45" i="23"/>
  <c r="F49" i="23"/>
  <c r="F53" i="23"/>
  <c r="F57" i="23"/>
  <c r="F61" i="23"/>
  <c r="F65" i="23"/>
  <c r="F69" i="23"/>
  <c r="F73" i="23"/>
  <c r="F77" i="23"/>
  <c r="F81" i="23"/>
  <c r="F85" i="23"/>
  <c r="F89" i="23"/>
  <c r="F93" i="23"/>
  <c r="F97" i="23"/>
  <c r="F101" i="23"/>
  <c r="F105" i="23"/>
  <c r="F109" i="23"/>
  <c r="F113" i="23"/>
  <c r="F117" i="23"/>
  <c r="F121" i="23"/>
  <c r="F125" i="23"/>
  <c r="F129" i="23"/>
  <c r="F133" i="23"/>
  <c r="F137" i="23"/>
  <c r="F141" i="23"/>
  <c r="F145" i="23"/>
  <c r="F149" i="23"/>
  <c r="F153" i="23"/>
  <c r="F157" i="23"/>
  <c r="F161" i="23"/>
  <c r="F165" i="23"/>
  <c r="F28" i="23"/>
  <c r="F32" i="23"/>
  <c r="F36" i="23"/>
  <c r="F40" i="23"/>
  <c r="F44" i="23"/>
  <c r="F48" i="23"/>
  <c r="F52" i="23"/>
  <c r="F56" i="23"/>
  <c r="F60" i="23"/>
  <c r="F64" i="23"/>
  <c r="F68" i="23"/>
  <c r="F72" i="23"/>
  <c r="F76" i="23"/>
  <c r="F80" i="23"/>
  <c r="F84" i="23"/>
  <c r="F88" i="23"/>
  <c r="F92" i="23"/>
  <c r="F96" i="23"/>
  <c r="F100" i="23"/>
  <c r="F104" i="23"/>
  <c r="F108" i="23"/>
  <c r="F112" i="23"/>
  <c r="F116" i="23"/>
  <c r="F120" i="23"/>
  <c r="F124" i="23"/>
  <c r="F128" i="23"/>
  <c r="F132" i="23"/>
  <c r="F136" i="23"/>
  <c r="F140" i="23"/>
  <c r="F144" i="23"/>
  <c r="F148" i="23"/>
  <c r="F152" i="23"/>
  <c r="F156" i="23"/>
  <c r="F160" i="23"/>
  <c r="F164" i="23"/>
  <c r="F31" i="23"/>
  <c r="F35" i="23"/>
  <c r="F39" i="23"/>
  <c r="F43" i="23"/>
  <c r="F47" i="23"/>
  <c r="F51" i="23"/>
  <c r="F55" i="23"/>
  <c r="F59" i="23"/>
  <c r="F63" i="23"/>
  <c r="F67" i="23"/>
  <c r="F71" i="23"/>
  <c r="F75" i="23"/>
  <c r="F79" i="23"/>
  <c r="F83" i="23"/>
  <c r="F87" i="23"/>
  <c r="F91" i="23"/>
  <c r="F95" i="23"/>
  <c r="F99" i="23"/>
  <c r="F103" i="23"/>
  <c r="F107" i="23"/>
  <c r="F111" i="23"/>
  <c r="F115" i="23"/>
  <c r="F119" i="23"/>
  <c r="F123" i="23"/>
  <c r="F127" i="23"/>
  <c r="F131" i="23"/>
  <c r="F135" i="23"/>
  <c r="F139" i="23"/>
  <c r="F143" i="23"/>
  <c r="F147" i="23"/>
  <c r="F151" i="23"/>
  <c r="F155" i="23"/>
  <c r="F159" i="23"/>
  <c r="F163" i="23"/>
  <c r="X56" i="20"/>
  <c r="AH56" i="20" s="1"/>
  <c r="BF53" i="20"/>
  <c r="X40" i="20"/>
  <c r="AH40" i="20" s="1"/>
  <c r="U12" i="20"/>
  <c r="AE12" i="20" s="1"/>
  <c r="U17" i="20"/>
  <c r="AE17" i="20" s="1"/>
  <c r="U22" i="20"/>
  <c r="AE22" i="20" s="1"/>
  <c r="BI19" i="20"/>
  <c r="AO18" i="20"/>
  <c r="AO62" i="20"/>
  <c r="R19" i="20"/>
  <c r="AB19" i="20" s="1"/>
  <c r="AM19" i="20" s="1"/>
  <c r="AQ12" i="20"/>
  <c r="AK10" i="20"/>
  <c r="AJ62" i="20"/>
  <c r="AJ47" i="20"/>
  <c r="AJ15" i="20"/>
  <c r="AJ11" i="20"/>
  <c r="AJ18" i="20"/>
  <c r="AQ54" i="20"/>
  <c r="AQ34" i="20"/>
  <c r="AO14" i="20"/>
  <c r="AR65" i="20"/>
  <c r="AO65" i="20"/>
  <c r="L17" i="21"/>
  <c r="U61" i="20"/>
  <c r="AE61" i="20" s="1"/>
  <c r="K65" i="21"/>
  <c r="H32" i="23"/>
  <c r="H36" i="23"/>
  <c r="H40" i="23"/>
  <c r="H44" i="23"/>
  <c r="H48" i="23"/>
  <c r="H52" i="23"/>
  <c r="H56" i="23"/>
  <c r="H60" i="23"/>
  <c r="H64" i="23"/>
  <c r="H68" i="23"/>
  <c r="H72" i="23"/>
  <c r="H76" i="23"/>
  <c r="H80" i="23"/>
  <c r="H84" i="23"/>
  <c r="H88" i="23"/>
  <c r="H92" i="23"/>
  <c r="H96" i="23"/>
  <c r="H100" i="23"/>
  <c r="H104" i="23"/>
  <c r="H108" i="23"/>
  <c r="H112" i="23"/>
  <c r="H116" i="23"/>
  <c r="H120" i="23"/>
  <c r="H124" i="23"/>
  <c r="H128" i="23"/>
  <c r="H132" i="23"/>
  <c r="H136" i="23"/>
  <c r="H140" i="23"/>
  <c r="H144" i="23"/>
  <c r="H148" i="23"/>
  <c r="H152" i="23"/>
  <c r="H156" i="23"/>
  <c r="H160" i="23"/>
  <c r="H164" i="23"/>
  <c r="H35" i="23"/>
  <c r="H39" i="23"/>
  <c r="H43" i="23"/>
  <c r="H47" i="23"/>
  <c r="H51" i="23"/>
  <c r="H55" i="23"/>
  <c r="H59" i="23"/>
  <c r="H63" i="23"/>
  <c r="H67" i="23"/>
  <c r="H71" i="23"/>
  <c r="H75" i="23"/>
  <c r="H79" i="23"/>
  <c r="H83" i="23"/>
  <c r="H87" i="23"/>
  <c r="H91" i="23"/>
  <c r="H95" i="23"/>
  <c r="H99" i="23"/>
  <c r="H103" i="23"/>
  <c r="H107" i="23"/>
  <c r="H111" i="23"/>
  <c r="H115" i="23"/>
  <c r="H119" i="23"/>
  <c r="H123" i="23"/>
  <c r="H127" i="23"/>
  <c r="H131" i="23"/>
  <c r="H135" i="23"/>
  <c r="H139" i="23"/>
  <c r="H143" i="23"/>
  <c r="H147" i="23"/>
  <c r="H151" i="23"/>
  <c r="H155" i="23"/>
  <c r="H159" i="23"/>
  <c r="H163" i="23"/>
  <c r="H31" i="23"/>
  <c r="H34" i="23"/>
  <c r="H38" i="23"/>
  <c r="H42" i="23"/>
  <c r="H46" i="23"/>
  <c r="H50" i="23"/>
  <c r="H54" i="23"/>
  <c r="H58" i="23"/>
  <c r="H62" i="23"/>
  <c r="H66" i="23"/>
  <c r="H70" i="23"/>
  <c r="H74" i="23"/>
  <c r="H78" i="23"/>
  <c r="H82" i="23"/>
  <c r="H86" i="23"/>
  <c r="H90" i="23"/>
  <c r="H94" i="23"/>
  <c r="H98" i="23"/>
  <c r="H102" i="23"/>
  <c r="H106" i="23"/>
  <c r="H110" i="23"/>
  <c r="H114" i="23"/>
  <c r="H118" i="23"/>
  <c r="H122" i="23"/>
  <c r="H126" i="23"/>
  <c r="H130" i="23"/>
  <c r="H134" i="23"/>
  <c r="H138" i="23"/>
  <c r="H142" i="23"/>
  <c r="H146" i="23"/>
  <c r="H150" i="23"/>
  <c r="H154" i="23"/>
  <c r="H158" i="23"/>
  <c r="H162" i="23"/>
  <c r="H166" i="23"/>
  <c r="H33" i="23"/>
  <c r="H37" i="23"/>
  <c r="H41" i="23"/>
  <c r="H45" i="23"/>
  <c r="H49" i="23"/>
  <c r="H53" i="23"/>
  <c r="H57" i="23"/>
  <c r="H61" i="23"/>
  <c r="H65" i="23"/>
  <c r="H69" i="23"/>
  <c r="H73" i="23"/>
  <c r="H77" i="23"/>
  <c r="H81" i="23"/>
  <c r="H85" i="23"/>
  <c r="H89" i="23"/>
  <c r="H93" i="23"/>
  <c r="H97" i="23"/>
  <c r="H101" i="23"/>
  <c r="H105" i="23"/>
  <c r="H109" i="23"/>
  <c r="H113" i="23"/>
  <c r="H117" i="23"/>
  <c r="H121" i="23"/>
  <c r="H125" i="23"/>
  <c r="H129" i="23"/>
  <c r="H133" i="23"/>
  <c r="H137" i="23"/>
  <c r="H141" i="23"/>
  <c r="H145" i="23"/>
  <c r="H149" i="23"/>
  <c r="H153" i="23"/>
  <c r="H157" i="23"/>
  <c r="H161" i="23"/>
  <c r="H165" i="23"/>
  <c r="N55" i="23"/>
  <c r="N59" i="23"/>
  <c r="N63" i="23"/>
  <c r="N67" i="23"/>
  <c r="N71" i="23"/>
  <c r="N75" i="23"/>
  <c r="N79" i="23"/>
  <c r="N83" i="23"/>
  <c r="N87" i="23"/>
  <c r="N91" i="23"/>
  <c r="N95" i="23"/>
  <c r="N99" i="23"/>
  <c r="N103" i="23"/>
  <c r="N107" i="23"/>
  <c r="N111" i="23"/>
  <c r="N115" i="23"/>
  <c r="N119" i="23"/>
  <c r="N123" i="23"/>
  <c r="N127" i="23"/>
  <c r="N131" i="23"/>
  <c r="N135" i="23"/>
  <c r="N139" i="23"/>
  <c r="N143" i="23"/>
  <c r="N147" i="23"/>
  <c r="N151" i="23"/>
  <c r="N155" i="23"/>
  <c r="N159" i="23"/>
  <c r="N163" i="23"/>
  <c r="N51" i="23"/>
  <c r="N54" i="23"/>
  <c r="N58" i="23"/>
  <c r="N62" i="23"/>
  <c r="N66" i="23"/>
  <c r="N70" i="23"/>
  <c r="N74" i="23"/>
  <c r="N78" i="23"/>
  <c r="N82" i="23"/>
  <c r="N86" i="23"/>
  <c r="N90" i="23"/>
  <c r="N94" i="23"/>
  <c r="N98" i="23"/>
  <c r="N102" i="23"/>
  <c r="N106" i="23"/>
  <c r="N110" i="23"/>
  <c r="N114" i="23"/>
  <c r="N118" i="23"/>
  <c r="N122" i="23"/>
  <c r="N126" i="23"/>
  <c r="N130" i="23"/>
  <c r="N134" i="23"/>
  <c r="N138" i="23"/>
  <c r="N142" i="23"/>
  <c r="N146" i="23"/>
  <c r="N150" i="23"/>
  <c r="N154" i="23"/>
  <c r="N158" i="23"/>
  <c r="N162" i="23"/>
  <c r="N166" i="23"/>
  <c r="N53" i="23"/>
  <c r="N57" i="23"/>
  <c r="N61" i="23"/>
  <c r="N65" i="23"/>
  <c r="N69" i="23"/>
  <c r="N73" i="23"/>
  <c r="N77" i="23"/>
  <c r="N81" i="23"/>
  <c r="N85" i="23"/>
  <c r="N89" i="23"/>
  <c r="N93" i="23"/>
  <c r="N97" i="23"/>
  <c r="N101" i="23"/>
  <c r="N105" i="23"/>
  <c r="N109" i="23"/>
  <c r="N113" i="23"/>
  <c r="N117" i="23"/>
  <c r="N121" i="23"/>
  <c r="N125" i="23"/>
  <c r="N129" i="23"/>
  <c r="N133" i="23"/>
  <c r="N137" i="23"/>
  <c r="N141" i="23"/>
  <c r="N145" i="23"/>
  <c r="N149" i="23"/>
  <c r="N153" i="23"/>
  <c r="N157" i="23"/>
  <c r="N161" i="23"/>
  <c r="N165" i="23"/>
  <c r="N52" i="23"/>
  <c r="N56" i="23"/>
  <c r="N60" i="23"/>
  <c r="N64" i="23"/>
  <c r="N68" i="23"/>
  <c r="N72" i="23"/>
  <c r="N76" i="23"/>
  <c r="N80" i="23"/>
  <c r="N84" i="23"/>
  <c r="N88" i="23"/>
  <c r="N92" i="23"/>
  <c r="N96" i="23"/>
  <c r="N100" i="23"/>
  <c r="N104" i="23"/>
  <c r="N108" i="23"/>
  <c r="N112" i="23"/>
  <c r="N116" i="23"/>
  <c r="N120" i="23"/>
  <c r="N124" i="23"/>
  <c r="N128" i="23"/>
  <c r="N132" i="23"/>
  <c r="N136" i="23"/>
  <c r="N140" i="23"/>
  <c r="N144" i="23"/>
  <c r="N148" i="23"/>
  <c r="N152" i="23"/>
  <c r="N156" i="23"/>
  <c r="N160" i="23"/>
  <c r="N164" i="23"/>
  <c r="R52" i="20"/>
  <c r="AB52" i="20" s="1"/>
  <c r="AM52" i="20" s="1"/>
  <c r="R20" i="20"/>
  <c r="AB20" i="20" s="1"/>
  <c r="AM24" i="20"/>
  <c r="R13" i="20"/>
  <c r="AB13" i="20" s="1"/>
  <c r="AQ62" i="20"/>
  <c r="BJ65" i="20"/>
  <c r="AM65" i="20"/>
  <c r="BF65" i="20"/>
  <c r="U58" i="20"/>
  <c r="AE58" i="20" s="1"/>
  <c r="L64" i="21"/>
  <c r="U55" i="20"/>
  <c r="AE55" i="20" s="1"/>
  <c r="I33" i="23"/>
  <c r="I37" i="23"/>
  <c r="I41" i="23"/>
  <c r="I45" i="23"/>
  <c r="I49" i="23"/>
  <c r="I53" i="23"/>
  <c r="I57" i="23"/>
  <c r="I61" i="23"/>
  <c r="I65" i="23"/>
  <c r="I69" i="23"/>
  <c r="I73" i="23"/>
  <c r="I77" i="23"/>
  <c r="I81" i="23"/>
  <c r="I85" i="23"/>
  <c r="I89" i="23"/>
  <c r="I93" i="23"/>
  <c r="I97" i="23"/>
  <c r="I101" i="23"/>
  <c r="I105" i="23"/>
  <c r="I109" i="23"/>
  <c r="I113" i="23"/>
  <c r="I117" i="23"/>
  <c r="I121" i="23"/>
  <c r="I125" i="23"/>
  <c r="I129" i="23"/>
  <c r="I133" i="23"/>
  <c r="I137" i="23"/>
  <c r="I141" i="23"/>
  <c r="I145" i="23"/>
  <c r="I149" i="23"/>
  <c r="I153" i="23"/>
  <c r="I157" i="23"/>
  <c r="I161" i="23"/>
  <c r="I165" i="23"/>
  <c r="I32" i="23"/>
  <c r="I36" i="23"/>
  <c r="I40" i="23"/>
  <c r="I44" i="23"/>
  <c r="I48" i="23"/>
  <c r="I52" i="23"/>
  <c r="I56" i="23"/>
  <c r="I60" i="23"/>
  <c r="I64" i="23"/>
  <c r="I68" i="23"/>
  <c r="I72" i="23"/>
  <c r="I76" i="23"/>
  <c r="I80" i="23"/>
  <c r="I84" i="23"/>
  <c r="I88" i="23"/>
  <c r="I92" i="23"/>
  <c r="I96" i="23"/>
  <c r="I100" i="23"/>
  <c r="I104" i="23"/>
  <c r="I108" i="23"/>
  <c r="I112" i="23"/>
  <c r="I116" i="23"/>
  <c r="I120" i="23"/>
  <c r="I124" i="23"/>
  <c r="I128" i="23"/>
  <c r="I132" i="23"/>
  <c r="I136" i="23"/>
  <c r="I140" i="23"/>
  <c r="I144" i="23"/>
  <c r="I148" i="23"/>
  <c r="I152" i="23"/>
  <c r="I156" i="23"/>
  <c r="I160" i="23"/>
  <c r="I164" i="23"/>
  <c r="I35" i="23"/>
  <c r="I39" i="23"/>
  <c r="I43" i="23"/>
  <c r="I47" i="23"/>
  <c r="I51" i="23"/>
  <c r="I55" i="23"/>
  <c r="I59" i="23"/>
  <c r="I63" i="23"/>
  <c r="I67" i="23"/>
  <c r="I71" i="23"/>
  <c r="I75" i="23"/>
  <c r="I79" i="23"/>
  <c r="I83" i="23"/>
  <c r="I87" i="23"/>
  <c r="I91" i="23"/>
  <c r="I95" i="23"/>
  <c r="I99" i="23"/>
  <c r="I103" i="23"/>
  <c r="I107" i="23"/>
  <c r="I111" i="23"/>
  <c r="I115" i="23"/>
  <c r="I119" i="23"/>
  <c r="I123" i="23"/>
  <c r="I127" i="23"/>
  <c r="I131" i="23"/>
  <c r="I135" i="23"/>
  <c r="I139" i="23"/>
  <c r="I143" i="23"/>
  <c r="I147" i="23"/>
  <c r="I151" i="23"/>
  <c r="I155" i="23"/>
  <c r="I159" i="23"/>
  <c r="I163" i="23"/>
  <c r="I31" i="23"/>
  <c r="I34" i="23"/>
  <c r="I38" i="23"/>
  <c r="I42" i="23"/>
  <c r="I46" i="23"/>
  <c r="I50" i="23"/>
  <c r="I54" i="23"/>
  <c r="I58" i="23"/>
  <c r="I62" i="23"/>
  <c r="I66" i="23"/>
  <c r="I70" i="23"/>
  <c r="I74" i="23"/>
  <c r="I78" i="23"/>
  <c r="I82" i="23"/>
  <c r="I86" i="23"/>
  <c r="I90" i="23"/>
  <c r="I94" i="23"/>
  <c r="I98" i="23"/>
  <c r="I102" i="23"/>
  <c r="I106" i="23"/>
  <c r="I110" i="23"/>
  <c r="I114" i="23"/>
  <c r="I118" i="23"/>
  <c r="I122" i="23"/>
  <c r="I126" i="23"/>
  <c r="I130" i="23"/>
  <c r="I134" i="23"/>
  <c r="I138" i="23"/>
  <c r="I142" i="23"/>
  <c r="I146" i="23"/>
  <c r="I150" i="23"/>
  <c r="I154" i="23"/>
  <c r="I158" i="23"/>
  <c r="I162" i="23"/>
  <c r="I166" i="23"/>
  <c r="O55" i="23"/>
  <c r="O59" i="23"/>
  <c r="O63" i="23"/>
  <c r="O67" i="23"/>
  <c r="O71" i="23"/>
  <c r="O75" i="23"/>
  <c r="O79" i="23"/>
  <c r="O83" i="23"/>
  <c r="O87" i="23"/>
  <c r="O91" i="23"/>
  <c r="O95" i="23"/>
  <c r="O99" i="23"/>
  <c r="O103" i="23"/>
  <c r="O107" i="23"/>
  <c r="O111" i="23"/>
  <c r="O115" i="23"/>
  <c r="O119" i="23"/>
  <c r="O123" i="23"/>
  <c r="O127" i="23"/>
  <c r="O131" i="23"/>
  <c r="O135" i="23"/>
  <c r="O139" i="23"/>
  <c r="O143" i="23"/>
  <c r="O147" i="23"/>
  <c r="O151" i="23"/>
  <c r="O155" i="23"/>
  <c r="O159" i="23"/>
  <c r="O163" i="23"/>
  <c r="O51" i="23"/>
  <c r="O54" i="23"/>
  <c r="O58" i="23"/>
  <c r="O62" i="23"/>
  <c r="O66" i="23"/>
  <c r="O70" i="23"/>
  <c r="O74" i="23"/>
  <c r="O78" i="23"/>
  <c r="O82" i="23"/>
  <c r="O86" i="23"/>
  <c r="O90" i="23"/>
  <c r="O94" i="23"/>
  <c r="O98" i="23"/>
  <c r="O102" i="23"/>
  <c r="O106" i="23"/>
  <c r="O110" i="23"/>
  <c r="O114" i="23"/>
  <c r="O118" i="23"/>
  <c r="O122" i="23"/>
  <c r="O126" i="23"/>
  <c r="O130" i="23"/>
  <c r="O134" i="23"/>
  <c r="O138" i="23"/>
  <c r="O142" i="23"/>
  <c r="O146" i="23"/>
  <c r="O150" i="23"/>
  <c r="O154" i="23"/>
  <c r="O158" i="23"/>
  <c r="O162" i="23"/>
  <c r="O166" i="23"/>
  <c r="O53" i="23"/>
  <c r="O57" i="23"/>
  <c r="O61" i="23"/>
  <c r="O65" i="23"/>
  <c r="O69" i="23"/>
  <c r="O73" i="23"/>
  <c r="O77" i="23"/>
  <c r="O81" i="23"/>
  <c r="O85" i="23"/>
  <c r="O89" i="23"/>
  <c r="O93" i="23"/>
  <c r="O97" i="23"/>
  <c r="O101" i="23"/>
  <c r="O105" i="23"/>
  <c r="O109" i="23"/>
  <c r="O113" i="23"/>
  <c r="O117" i="23"/>
  <c r="O121" i="23"/>
  <c r="O125" i="23"/>
  <c r="O129" i="23"/>
  <c r="O133" i="23"/>
  <c r="O137" i="23"/>
  <c r="O141" i="23"/>
  <c r="O145" i="23"/>
  <c r="O149" i="23"/>
  <c r="O153" i="23"/>
  <c r="O157" i="23"/>
  <c r="O161" i="23"/>
  <c r="O165" i="23"/>
  <c r="O52" i="23"/>
  <c r="O56" i="23"/>
  <c r="O60" i="23"/>
  <c r="O64" i="23"/>
  <c r="O68" i="23"/>
  <c r="O72" i="23"/>
  <c r="O76" i="23"/>
  <c r="O80" i="23"/>
  <c r="O84" i="23"/>
  <c r="O88" i="23"/>
  <c r="O92" i="23"/>
  <c r="O96" i="23"/>
  <c r="O100" i="23"/>
  <c r="O104" i="23"/>
  <c r="O108" i="23"/>
  <c r="O112" i="23"/>
  <c r="O116" i="23"/>
  <c r="O120" i="23"/>
  <c r="O124" i="23"/>
  <c r="O128" i="23"/>
  <c r="O132" i="23"/>
  <c r="O136" i="23"/>
  <c r="O140" i="23"/>
  <c r="O144" i="23"/>
  <c r="O148" i="23"/>
  <c r="O152" i="23"/>
  <c r="O156" i="23"/>
  <c r="O160" i="23"/>
  <c r="O164" i="23"/>
  <c r="N64" i="21"/>
  <c r="J64" i="21"/>
  <c r="X52" i="20"/>
  <c r="AH52" i="20" s="1"/>
  <c r="R58" i="20"/>
  <c r="AB58" i="20" s="1"/>
  <c r="U15" i="20"/>
  <c r="AE15" i="20" s="1"/>
  <c r="U11" i="20"/>
  <c r="AE11" i="20" s="1"/>
  <c r="X19" i="20"/>
  <c r="AH19" i="20" s="1"/>
  <c r="R40" i="20"/>
  <c r="AB40" i="20" s="1"/>
  <c r="R18" i="20"/>
  <c r="AB18" i="20" s="1"/>
  <c r="R12" i="20"/>
  <c r="AB12" i="20" s="1"/>
  <c r="AM12" i="20" s="1"/>
  <c r="X11" i="20"/>
  <c r="AH11" i="20" s="1"/>
  <c r="AN54" i="20"/>
  <c r="AJ30" i="20"/>
  <c r="AO22" i="20"/>
  <c r="AJ34" i="20"/>
  <c r="AJ58" i="20"/>
  <c r="BD53" i="20"/>
  <c r="AO37" i="20"/>
  <c r="AK33" i="20"/>
  <c r="BJ61" i="20"/>
  <c r="AN33" i="20"/>
  <c r="AJ53" i="20"/>
  <c r="BJ37" i="20"/>
  <c r="AJ65" i="20"/>
  <c r="N43" i="21"/>
  <c r="U60" i="20"/>
  <c r="AE60" i="20" s="1"/>
  <c r="N65" i="21"/>
  <c r="J65" i="21"/>
  <c r="J42" i="23"/>
  <c r="J46" i="23"/>
  <c r="J50" i="23"/>
  <c r="J54" i="23"/>
  <c r="J58" i="23"/>
  <c r="J62" i="23"/>
  <c r="J66" i="23"/>
  <c r="J70" i="23"/>
  <c r="J74" i="23"/>
  <c r="J78" i="23"/>
  <c r="J82" i="23"/>
  <c r="J86" i="23"/>
  <c r="J90" i="23"/>
  <c r="J94" i="23"/>
  <c r="J98" i="23"/>
  <c r="J102" i="23"/>
  <c r="J106" i="23"/>
  <c r="J110" i="23"/>
  <c r="J114" i="23"/>
  <c r="J118" i="23"/>
  <c r="J122" i="23"/>
  <c r="J126" i="23"/>
  <c r="J130" i="23"/>
  <c r="J134" i="23"/>
  <c r="J138" i="23"/>
  <c r="J142" i="23"/>
  <c r="J146" i="23"/>
  <c r="J150" i="23"/>
  <c r="J154" i="23"/>
  <c r="J158" i="23"/>
  <c r="J162" i="23"/>
  <c r="J166" i="23"/>
  <c r="J41" i="23"/>
  <c r="J45" i="23"/>
  <c r="J49" i="23"/>
  <c r="J53" i="23"/>
  <c r="J57" i="23"/>
  <c r="J61" i="23"/>
  <c r="J65" i="23"/>
  <c r="J69" i="23"/>
  <c r="J73" i="23"/>
  <c r="J77" i="23"/>
  <c r="J81" i="23"/>
  <c r="J85" i="23"/>
  <c r="J89" i="23"/>
  <c r="J93" i="23"/>
  <c r="J97" i="23"/>
  <c r="J101" i="23"/>
  <c r="J105" i="23"/>
  <c r="J109" i="23"/>
  <c r="J113" i="23"/>
  <c r="J117" i="23"/>
  <c r="J121" i="23"/>
  <c r="J125" i="23"/>
  <c r="J129" i="23"/>
  <c r="J133" i="23"/>
  <c r="J137" i="23"/>
  <c r="J141" i="23"/>
  <c r="J145" i="23"/>
  <c r="J149" i="23"/>
  <c r="J153" i="23"/>
  <c r="J157" i="23"/>
  <c r="J161" i="23"/>
  <c r="J165" i="23"/>
  <c r="J40" i="23"/>
  <c r="J44" i="23"/>
  <c r="J48" i="23"/>
  <c r="J52" i="23"/>
  <c r="J56" i="23"/>
  <c r="J60" i="23"/>
  <c r="J64" i="23"/>
  <c r="J68" i="23"/>
  <c r="J72" i="23"/>
  <c r="J76" i="23"/>
  <c r="J80" i="23"/>
  <c r="J84" i="23"/>
  <c r="J88" i="23"/>
  <c r="J92" i="23"/>
  <c r="J96" i="23"/>
  <c r="J100" i="23"/>
  <c r="J104" i="23"/>
  <c r="J108" i="23"/>
  <c r="J112" i="23"/>
  <c r="J116" i="23"/>
  <c r="J120" i="23"/>
  <c r="J124" i="23"/>
  <c r="J128" i="23"/>
  <c r="J132" i="23"/>
  <c r="J136" i="23"/>
  <c r="J140" i="23"/>
  <c r="J144" i="23"/>
  <c r="J148" i="23"/>
  <c r="J152" i="23"/>
  <c r="J156" i="23"/>
  <c r="J160" i="23"/>
  <c r="J164" i="23"/>
  <c r="J43" i="23"/>
  <c r="J47" i="23"/>
  <c r="J51" i="23"/>
  <c r="J55" i="23"/>
  <c r="J59" i="23"/>
  <c r="J63" i="23"/>
  <c r="J67" i="23"/>
  <c r="J71" i="23"/>
  <c r="J75" i="23"/>
  <c r="J79" i="23"/>
  <c r="J83" i="23"/>
  <c r="J87" i="23"/>
  <c r="J91" i="23"/>
  <c r="J95" i="23"/>
  <c r="J99" i="23"/>
  <c r="J103" i="23"/>
  <c r="J107" i="23"/>
  <c r="J111" i="23"/>
  <c r="J115" i="23"/>
  <c r="J119" i="23"/>
  <c r="J123" i="23"/>
  <c r="J127" i="23"/>
  <c r="J131" i="23"/>
  <c r="J135" i="23"/>
  <c r="J139" i="23"/>
  <c r="J143" i="23"/>
  <c r="J147" i="23"/>
  <c r="J151" i="23"/>
  <c r="J155" i="23"/>
  <c r="J159" i="23"/>
  <c r="J163" i="23"/>
  <c r="J39" i="23"/>
  <c r="AO50" i="20"/>
  <c r="AQ38" i="20"/>
  <c r="AQ19" i="20"/>
  <c r="AQ14" i="20"/>
  <c r="BJ46" i="20"/>
  <c r="AN57" i="20"/>
  <c r="BD54" i="20"/>
  <c r="AN17" i="20"/>
  <c r="AQ57" i="20"/>
  <c r="AR49" i="20"/>
  <c r="AJ41" i="20"/>
  <c r="AO21" i="20"/>
  <c r="AK65" i="20"/>
  <c r="BB65" i="20"/>
  <c r="U59" i="20"/>
  <c r="AE59" i="20" s="1"/>
  <c r="L65" i="21"/>
  <c r="X43" i="20"/>
  <c r="AH43" i="20" s="1"/>
  <c r="K64" i="21"/>
  <c r="X14" i="22"/>
  <c r="AH14" i="22"/>
  <c r="X10" i="22"/>
  <c r="AH10" i="22"/>
  <c r="X8" i="22"/>
  <c r="AH8" i="22"/>
  <c r="AH5" i="22"/>
  <c r="X5" i="22"/>
  <c r="I23" i="22"/>
  <c r="L4" i="22"/>
  <c r="K12" i="22"/>
  <c r="F23" i="22"/>
  <c r="B23" i="22"/>
  <c r="F22" i="22"/>
  <c r="B22" i="22"/>
  <c r="X16" i="22"/>
  <c r="C23" i="22"/>
  <c r="C22" i="22"/>
  <c r="AH16" i="22"/>
  <c r="E23" i="22"/>
  <c r="E22" i="22"/>
  <c r="G23" i="22"/>
  <c r="G22" i="22"/>
  <c r="H22" i="22"/>
  <c r="H23" i="22"/>
  <c r="D22" i="22"/>
  <c r="D23" i="22"/>
  <c r="L9" i="22"/>
  <c r="I22" i="22"/>
  <c r="K37" i="21"/>
  <c r="K33" i="21"/>
  <c r="K29" i="21"/>
  <c r="K19" i="21"/>
  <c r="K9" i="21"/>
  <c r="K59" i="21"/>
  <c r="K51" i="21"/>
  <c r="K43" i="21"/>
  <c r="K35" i="21"/>
  <c r="K27" i="21"/>
  <c r="K26" i="21"/>
  <c r="K8" i="21"/>
  <c r="K48" i="21"/>
  <c r="K56" i="21"/>
  <c r="K44" i="21"/>
  <c r="K12" i="21"/>
  <c r="K10" i="21"/>
  <c r="K25" i="21"/>
  <c r="K13" i="21"/>
  <c r="K58" i="21"/>
  <c r="K50" i="21"/>
  <c r="K42" i="21"/>
  <c r="K34" i="21"/>
  <c r="K60" i="21"/>
  <c r="K18" i="21"/>
  <c r="K14" i="21"/>
  <c r="K16" i="21"/>
  <c r="K57" i="21"/>
  <c r="K53" i="21"/>
  <c r="K21" i="21"/>
  <c r="K15" i="21"/>
  <c r="K63" i="21"/>
  <c r="K55" i="21"/>
  <c r="K47" i="21"/>
  <c r="K39" i="21"/>
  <c r="K31" i="21"/>
  <c r="K23" i="21"/>
  <c r="K22" i="21"/>
  <c r="K11" i="21"/>
  <c r="K28" i="21"/>
  <c r="K36" i="21"/>
  <c r="K24" i="21"/>
  <c r="L20" i="21"/>
  <c r="J21" i="21"/>
  <c r="J52" i="21"/>
  <c r="J36" i="21"/>
  <c r="L41" i="21"/>
  <c r="L39" i="21"/>
  <c r="L28" i="21"/>
  <c r="L57" i="21"/>
  <c r="L55" i="21"/>
  <c r="L44" i="21"/>
  <c r="L11" i="21"/>
  <c r="L60" i="21"/>
  <c r="L14" i="21"/>
  <c r="L50" i="21"/>
  <c r="L34" i="21"/>
  <c r="L22" i="21"/>
  <c r="L48" i="21"/>
  <c r="L32" i="21"/>
  <c r="L10" i="21"/>
  <c r="L62" i="21"/>
  <c r="L46" i="21"/>
  <c r="L30" i="21"/>
  <c r="L61" i="21"/>
  <c r="L45" i="21"/>
  <c r="L29" i="21"/>
  <c r="L15" i="21"/>
  <c r="L51" i="21"/>
  <c r="L35" i="21"/>
  <c r="L23" i="21"/>
  <c r="L12" i="21"/>
  <c r="L49" i="21"/>
  <c r="L33" i="21"/>
  <c r="L18" i="21"/>
  <c r="L63" i="21"/>
  <c r="L47" i="21"/>
  <c r="L31" i="21"/>
  <c r="L9" i="21"/>
  <c r="L52" i="21"/>
  <c r="L36" i="21"/>
  <c r="L26" i="21"/>
  <c r="L58" i="21"/>
  <c r="L42" i="21"/>
  <c r="L24" i="21"/>
  <c r="L13" i="21"/>
  <c r="L56" i="21"/>
  <c r="L40" i="21"/>
  <c r="L19" i="21"/>
  <c r="L8" i="21"/>
  <c r="L54" i="21"/>
  <c r="L38" i="21"/>
  <c r="L16" i="21"/>
  <c r="L53" i="21"/>
  <c r="L37" i="21"/>
  <c r="L27" i="21"/>
  <c r="L59" i="21"/>
  <c r="L43" i="21"/>
  <c r="L25" i="21"/>
  <c r="BD65" i="20"/>
  <c r="AL65" i="20"/>
  <c r="AU65" i="20"/>
  <c r="AT65" i="20"/>
  <c r="AW65" i="20" s="1"/>
  <c r="BD63" i="20"/>
  <c r="AO10" i="20"/>
  <c r="AK14" i="20"/>
  <c r="BF57" i="20"/>
  <c r="BJ49" i="20"/>
  <c r="BD40" i="20"/>
  <c r="BD64" i="20"/>
  <c r="BD62" i="20"/>
  <c r="BB61" i="20"/>
  <c r="AO43" i="20"/>
  <c r="BI57" i="20"/>
  <c r="BG50" i="20"/>
  <c r="BI38" i="20"/>
  <c r="BG37" i="20"/>
  <c r="AK62" i="20"/>
  <c r="BD23" i="20"/>
  <c r="BD58" i="20"/>
  <c r="BD60" i="20"/>
  <c r="BD42" i="20"/>
  <c r="BC33" i="20"/>
  <c r="AN37" i="20"/>
  <c r="AL34" i="20"/>
  <c r="BI46" i="20"/>
  <c r="BD31" i="20"/>
  <c r="BF11" i="20"/>
  <c r="BE62" i="20"/>
  <c r="BD56" i="20"/>
  <c r="BE54" i="20"/>
  <c r="BF17" i="20"/>
  <c r="BE9" i="20"/>
  <c r="BJ12" i="20"/>
  <c r="BD61" i="20"/>
  <c r="BE55" i="20"/>
  <c r="AL60" i="20"/>
  <c r="BI54" i="20"/>
  <c r="BJ54" i="20"/>
  <c r="BD45" i="20"/>
  <c r="BD48" i="20"/>
  <c r="AO26" i="20"/>
  <c r="BI34" i="20"/>
  <c r="BD36" i="20"/>
  <c r="BD57" i="20"/>
  <c r="BI12" i="20"/>
  <c r="BE32" i="20"/>
  <c r="BG14" i="20"/>
  <c r="BI9" i="20"/>
  <c r="BF21" i="20"/>
  <c r="BD35" i="20"/>
  <c r="BD27" i="20"/>
  <c r="BF62" i="20"/>
  <c r="BE28" i="20"/>
  <c r="BD15" i="20"/>
  <c r="BJ21" i="20"/>
  <c r="BD38" i="20"/>
  <c r="BJ33" i="20"/>
  <c r="BJ25" i="20"/>
  <c r="BE36" i="20"/>
  <c r="BD59" i="20"/>
  <c r="BE56" i="20"/>
  <c r="BJ41" i="20"/>
  <c r="BE44" i="20"/>
  <c r="BF29" i="20"/>
  <c r="BJ48" i="20"/>
  <c r="BD28" i="20"/>
  <c r="BJ19" i="20"/>
  <c r="BD10" i="20"/>
  <c r="AS31" i="20"/>
  <c r="BR31" i="20" s="1"/>
  <c r="AM54" i="20"/>
  <c r="AL42" i="20"/>
  <c r="AL22" i="20"/>
  <c r="AJ63" i="20"/>
  <c r="AK51" i="20"/>
  <c r="AJ33" i="20"/>
  <c r="AJ39" i="20"/>
  <c r="AK25" i="20"/>
  <c r="AJ46" i="20"/>
  <c r="AJ35" i="20"/>
  <c r="AJ55" i="20"/>
  <c r="AR11" i="20"/>
  <c r="AJ38" i="20"/>
  <c r="AR46" i="20"/>
  <c r="AR15" i="20"/>
  <c r="AK61" i="20"/>
  <c r="AJ44" i="20"/>
  <c r="AK37" i="20"/>
  <c r="AK29" i="20"/>
  <c r="AK63" i="20"/>
  <c r="AR54" i="20"/>
  <c r="AR21" i="20"/>
  <c r="AJ59" i="20"/>
  <c r="AJ29" i="20"/>
  <c r="AJ56" i="20"/>
  <c r="AJ51" i="20"/>
  <c r="AR42" i="20"/>
  <c r="AJ31" i="20"/>
  <c r="AR48" i="20"/>
  <c r="AJ25" i="20"/>
  <c r="AK50" i="20"/>
  <c r="AK60" i="20"/>
  <c r="AR37" i="20"/>
  <c r="AR25" i="20"/>
  <c r="AL55" i="20"/>
  <c r="AL31" i="20"/>
  <c r="AM28" i="20"/>
  <c r="AL17" i="20"/>
  <c r="AL40" i="20"/>
  <c r="AM44" i="20"/>
  <c r="AM45" i="20"/>
  <c r="AL36" i="20"/>
  <c r="AL57" i="20"/>
  <c r="AM9" i="20"/>
  <c r="AS8" i="20"/>
  <c r="BR8" i="20" s="1"/>
  <c r="AL56" i="20"/>
  <c r="AL63" i="20"/>
  <c r="AM56" i="20"/>
  <c r="AR44" i="20"/>
  <c r="AL58" i="20"/>
  <c r="AN45" i="20"/>
  <c r="AL16" i="20"/>
  <c r="AR19" i="20"/>
  <c r="AL10" i="20"/>
  <c r="AS27" i="20"/>
  <c r="BR27" i="20" s="1"/>
  <c r="AR33" i="20"/>
  <c r="AS43" i="20"/>
  <c r="BR43" i="20" s="1"/>
  <c r="AL54" i="20"/>
  <c r="AL61" i="20"/>
  <c r="AL41" i="20"/>
  <c r="AL43" i="20"/>
  <c r="AM62" i="20"/>
  <c r="AR61" i="20"/>
  <c r="AL59" i="20"/>
  <c r="AM55" i="20"/>
  <c r="AL53" i="20"/>
  <c r="AL45" i="20"/>
  <c r="AR41" i="20"/>
  <c r="AM64" i="20"/>
  <c r="AR45" i="20"/>
  <c r="AL28" i="20"/>
  <c r="AR29" i="20"/>
  <c r="AR14" i="20"/>
  <c r="AR8" i="20"/>
  <c r="AM32" i="20"/>
  <c r="AL15" i="20"/>
  <c r="AS18" i="20"/>
  <c r="BR18" i="20" s="1"/>
  <c r="AS56" i="20"/>
  <c r="BR56" i="20" s="1"/>
  <c r="AK56" i="20"/>
  <c r="BC56" i="20"/>
  <c r="BI49" i="20"/>
  <c r="AQ49" i="20"/>
  <c r="AR64" i="20"/>
  <c r="BJ64" i="20"/>
  <c r="AM57" i="20"/>
  <c r="BE57" i="20"/>
  <c r="AL49" i="20"/>
  <c r="BD49" i="20"/>
  <c r="AR43" i="20"/>
  <c r="BJ43" i="20"/>
  <c r="AN58" i="20"/>
  <c r="BF58" i="20"/>
  <c r="AK42" i="20"/>
  <c r="BC42" i="20"/>
  <c r="BJ55" i="20"/>
  <c r="AR55" i="20"/>
  <c r="AQ59" i="20"/>
  <c r="BI59" i="20"/>
  <c r="AS37" i="20"/>
  <c r="BR37" i="20" s="1"/>
  <c r="BC30" i="20"/>
  <c r="AK30" i="20"/>
  <c r="AO27" i="20"/>
  <c r="BG27" i="20"/>
  <c r="BJ53" i="20"/>
  <c r="AR53" i="20"/>
  <c r="R49" i="20"/>
  <c r="AB49" i="20" s="1"/>
  <c r="R48" i="20"/>
  <c r="AB48" i="20" s="1"/>
  <c r="AS40" i="20"/>
  <c r="BR40" i="20" s="1"/>
  <c r="AS33" i="20"/>
  <c r="BR33" i="20" s="1"/>
  <c r="BC26" i="20"/>
  <c r="AK26" i="20"/>
  <c r="AK23" i="20"/>
  <c r="BC23" i="20"/>
  <c r="BJ16" i="20"/>
  <c r="AR16" i="20"/>
  <c r="AN32" i="20"/>
  <c r="BF32" i="20"/>
  <c r="AN24" i="20"/>
  <c r="BF24" i="20"/>
  <c r="BI17" i="20"/>
  <c r="AQ17" i="20"/>
  <c r="AO13" i="20"/>
  <c r="BG13" i="20"/>
  <c r="AN18" i="20"/>
  <c r="BF18" i="20"/>
  <c r="AS34" i="20"/>
  <c r="BR34" i="20" s="1"/>
  <c r="AR18" i="20"/>
  <c r="BJ18" i="20"/>
  <c r="AS19" i="20"/>
  <c r="BR19" i="20" s="1"/>
  <c r="AS32" i="20"/>
  <c r="BR32" i="20" s="1"/>
  <c r="AJ10" i="20"/>
  <c r="BB10" i="20"/>
  <c r="AN35" i="20"/>
  <c r="BF35" i="20"/>
  <c r="AN27" i="20"/>
  <c r="BF27" i="20"/>
  <c r="BJ59" i="20"/>
  <c r="AR59" i="20"/>
  <c r="AS52" i="20"/>
  <c r="BR52" i="20" s="1"/>
  <c r="AQ50" i="20"/>
  <c r="BI50" i="20"/>
  <c r="AJ50" i="20"/>
  <c r="BB50" i="20"/>
  <c r="AM58" i="20"/>
  <c r="BE58" i="20"/>
  <c r="BJ47" i="20"/>
  <c r="AR47" i="20"/>
  <c r="AK44" i="20"/>
  <c r="BC44" i="20"/>
  <c r="BG64" i="20"/>
  <c r="AO64" i="20"/>
  <c r="AR58" i="20"/>
  <c r="BJ58" i="20"/>
  <c r="AJ43" i="20"/>
  <c r="BB43" i="20"/>
  <c r="BD50" i="20"/>
  <c r="AL50" i="20"/>
  <c r="AK38" i="20"/>
  <c r="BC38" i="20"/>
  <c r="AJ36" i="20"/>
  <c r="BB36" i="20"/>
  <c r="AM30" i="20"/>
  <c r="BE30" i="20"/>
  <c r="BF26" i="20"/>
  <c r="AN26" i="20"/>
  <c r="AK49" i="20"/>
  <c r="BC49" i="20"/>
  <c r="BF38" i="20"/>
  <c r="AN38" i="20"/>
  <c r="AJ32" i="20"/>
  <c r="BB32" i="20"/>
  <c r="AM26" i="20"/>
  <c r="BE26" i="20"/>
  <c r="AN20" i="20"/>
  <c r="BF52" i="20"/>
  <c r="BF50" i="20"/>
  <c r="BF20" i="20"/>
  <c r="AQ41" i="20"/>
  <c r="BI41" i="20"/>
  <c r="AR36" i="20"/>
  <c r="BJ36" i="20"/>
  <c r="AR28" i="20"/>
  <c r="BJ28" i="20"/>
  <c r="BI18" i="20"/>
  <c r="AQ18" i="20"/>
  <c r="AO46" i="20"/>
  <c r="BG46" i="20"/>
  <c r="BC36" i="20"/>
  <c r="AK36" i="20"/>
  <c r="BC24" i="20"/>
  <c r="AK24" i="20"/>
  <c r="AN8" i="20"/>
  <c r="BF8" i="20"/>
  <c r="AN49" i="20"/>
  <c r="BE27" i="20"/>
  <c r="AM27" i="20"/>
  <c r="BJ9" i="20"/>
  <c r="AR9" i="20"/>
  <c r="U31" i="20"/>
  <c r="AE31" i="20" s="1"/>
  <c r="U30" i="20"/>
  <c r="AE30" i="20" s="1"/>
  <c r="AQ16" i="20"/>
  <c r="BI16" i="20"/>
  <c r="BE13" i="20"/>
  <c r="AM13" i="20"/>
  <c r="AS11" i="20"/>
  <c r="BR11" i="20" s="1"/>
  <c r="AM53" i="20"/>
  <c r="BE53" i="20"/>
  <c r="BC58" i="20"/>
  <c r="AK58" i="20"/>
  <c r="AK54" i="20"/>
  <c r="BC54" i="20"/>
  <c r="AL51" i="20"/>
  <c r="BD51" i="20"/>
  <c r="AK48" i="20"/>
  <c r="BC48" i="20"/>
  <c r="AR50" i="20"/>
  <c r="BJ50" i="20"/>
  <c r="AM63" i="20"/>
  <c r="BE63" i="20"/>
  <c r="BF59" i="20"/>
  <c r="AN59" i="20"/>
  <c r="BJ51" i="20"/>
  <c r="AR51" i="20"/>
  <c r="AO44" i="20"/>
  <c r="BG44" i="20"/>
  <c r="AS64" i="20"/>
  <c r="BR64" i="20" s="1"/>
  <c r="BC45" i="20"/>
  <c r="AK45" i="20"/>
  <c r="BD44" i="20"/>
  <c r="AL44" i="20"/>
  <c r="AS63" i="20"/>
  <c r="BR63" i="20" s="1"/>
  <c r="BG39" i="20"/>
  <c r="AO39" i="20"/>
  <c r="BI33" i="20"/>
  <c r="AQ33" i="20"/>
  <c r="BJ34" i="20"/>
  <c r="AR34" i="20"/>
  <c r="AQ32" i="20"/>
  <c r="BI32" i="20"/>
  <c r="BI25" i="20"/>
  <c r="AQ25" i="20"/>
  <c r="BJ26" i="20"/>
  <c r="AR26" i="20"/>
  <c r="BB22" i="20"/>
  <c r="AJ22" i="20"/>
  <c r="BJ38" i="20"/>
  <c r="AR38" i="20"/>
  <c r="AQ36" i="20"/>
  <c r="BI36" i="20"/>
  <c r="BI29" i="20"/>
  <c r="AQ29" i="20"/>
  <c r="BJ30" i="20"/>
  <c r="AR30" i="20"/>
  <c r="AQ28" i="20"/>
  <c r="BI28" i="20"/>
  <c r="AJ24" i="20"/>
  <c r="BB24" i="20"/>
  <c r="AR20" i="20"/>
  <c r="BJ20" i="20"/>
  <c r="AK19" i="20"/>
  <c r="BC19" i="20"/>
  <c r="BG45" i="20"/>
  <c r="AO45" i="20"/>
  <c r="AR35" i="20"/>
  <c r="BJ35" i="20"/>
  <c r="AR31" i="20"/>
  <c r="BJ31" i="20"/>
  <c r="AR27" i="20"/>
  <c r="BJ27" i="20"/>
  <c r="AR23" i="20"/>
  <c r="BJ23" i="20"/>
  <c r="BC16" i="20"/>
  <c r="AK16" i="20"/>
  <c r="BC15" i="20"/>
  <c r="AK15" i="20"/>
  <c r="AN10" i="20"/>
  <c r="BF10" i="20"/>
  <c r="AL20" i="20"/>
  <c r="BD20" i="20"/>
  <c r="X39" i="20"/>
  <c r="AH39" i="20" s="1"/>
  <c r="X36" i="20"/>
  <c r="AH36" i="20" s="1"/>
  <c r="BI21" i="20"/>
  <c r="AQ21" i="20"/>
  <c r="AR56" i="20"/>
  <c r="BJ56" i="20"/>
  <c r="AM41" i="20"/>
  <c r="BE41" i="20"/>
  <c r="BC32" i="20"/>
  <c r="AK32" i="20"/>
  <c r="BC28" i="20"/>
  <c r="AK28" i="20"/>
  <c r="BE25" i="20"/>
  <c r="AM25" i="20"/>
  <c r="BG16" i="20"/>
  <c r="AO16" i="20"/>
  <c r="AS12" i="20"/>
  <c r="BR12" i="20" s="1"/>
  <c r="BI10" i="20"/>
  <c r="AQ10" i="20"/>
  <c r="BI35" i="20"/>
  <c r="AQ35" i="20"/>
  <c r="AS24" i="20"/>
  <c r="BR24" i="20" s="1"/>
  <c r="AJ14" i="20"/>
  <c r="BB14" i="20"/>
  <c r="AS14" i="20"/>
  <c r="BR14" i="20" s="1"/>
  <c r="AN31" i="20"/>
  <c r="BF31" i="20"/>
  <c r="AN23" i="20"/>
  <c r="BF23" i="20"/>
  <c r="BF22" i="20"/>
  <c r="AN22" i="20"/>
  <c r="AS16" i="20"/>
  <c r="BR16" i="20" s="1"/>
  <c r="R43" i="20"/>
  <c r="AB43" i="20" s="1"/>
  <c r="R42" i="20"/>
  <c r="AB42" i="20" s="1"/>
  <c r="AM22" i="20"/>
  <c r="BE22" i="20"/>
  <c r="BB54" i="20"/>
  <c r="BB29" i="20"/>
  <c r="BB39" i="20"/>
  <c r="BB23" i="20"/>
  <c r="BB21" i="20"/>
  <c r="U10" i="20"/>
  <c r="AE10" i="20" s="1"/>
  <c r="BB34" i="20"/>
  <c r="BB8" i="20"/>
  <c r="BB58" i="20"/>
  <c r="BB44" i="20"/>
  <c r="BF63" i="20"/>
  <c r="BB55" i="20"/>
  <c r="R17" i="20"/>
  <c r="AB17" i="20" s="1"/>
  <c r="BB51" i="20"/>
  <c r="BB15" i="20"/>
  <c r="AN11" i="20"/>
  <c r="BF12" i="20"/>
  <c r="X49" i="20"/>
  <c r="AH49" i="20" s="1"/>
  <c r="BB30" i="20"/>
  <c r="BB13" i="20"/>
  <c r="X60" i="20"/>
  <c r="AH60" i="20" s="1"/>
  <c r="R47" i="20"/>
  <c r="AB47" i="20" s="1"/>
  <c r="AN64" i="20"/>
  <c r="BF51" i="20"/>
  <c r="AN52" i="20"/>
  <c r="BF47" i="20"/>
  <c r="R39" i="20"/>
  <c r="AB39" i="20" s="1"/>
  <c r="U46" i="20"/>
  <c r="AE46" i="20" s="1"/>
  <c r="AN50" i="20"/>
  <c r="AN63" i="20"/>
  <c r="BF42" i="20"/>
  <c r="X41" i="20"/>
  <c r="AH41" i="20" s="1"/>
  <c r="X61" i="20"/>
  <c r="AH61" i="20" s="1"/>
  <c r="R16" i="20"/>
  <c r="AB16" i="20" s="1"/>
  <c r="R59" i="20"/>
  <c r="AB59" i="20" s="1"/>
  <c r="BF54" i="20"/>
  <c r="BJ44" i="20"/>
  <c r="BF40" i="20"/>
  <c r="BB19" i="20"/>
  <c r="BB33" i="20"/>
  <c r="BD22" i="20"/>
  <c r="BF33" i="20"/>
  <c r="BF25" i="20"/>
  <c r="X38" i="20"/>
  <c r="AH38" i="20" s="1"/>
  <c r="U21" i="20"/>
  <c r="AE21" i="20" s="1"/>
  <c r="BF56" i="20"/>
  <c r="BD55" i="20"/>
  <c r="AL48" i="20"/>
  <c r="BD43" i="20"/>
  <c r="BJ45" i="20"/>
  <c r="BJ42" i="20"/>
  <c r="BB35" i="20"/>
  <c r="BB27" i="20"/>
  <c r="BD16" i="20"/>
  <c r="AN61" i="20"/>
  <c r="BB37" i="20"/>
  <c r="BB25" i="20"/>
  <c r="BB40" i="20"/>
  <c r="AL39" i="20"/>
  <c r="AL32" i="20"/>
  <c r="AL24" i="20"/>
  <c r="BB17" i="20"/>
  <c r="AN15" i="20"/>
  <c r="BI22" i="20"/>
  <c r="R15" i="20"/>
  <c r="AB15" i="20" s="1"/>
  <c r="AL26" i="20"/>
  <c r="BD21" i="20"/>
  <c r="BD11" i="20"/>
  <c r="BB11" i="20"/>
  <c r="AN12" i="20"/>
  <c r="AL38" i="20"/>
  <c r="BJ15" i="20"/>
  <c r="BI30" i="20"/>
  <c r="X15" i="20"/>
  <c r="AH15" i="20" s="1"/>
  <c r="X13" i="20"/>
  <c r="AH13" i="20" s="1"/>
  <c r="AL30" i="20"/>
  <c r="AL13" i="20"/>
  <c r="X10" i="20"/>
  <c r="AH10" i="20" s="1"/>
  <c r="BJ8" i="20"/>
  <c r="BD17" i="20"/>
  <c r="AS62" i="20"/>
  <c r="BR62" i="20" s="1"/>
  <c r="R51" i="20"/>
  <c r="AB51" i="20" s="1"/>
  <c r="R50" i="20"/>
  <c r="AB50" i="20" s="1"/>
  <c r="AR52" i="20"/>
  <c r="BJ52" i="20"/>
  <c r="BI63" i="20"/>
  <c r="AQ63" i="20"/>
  <c r="AN60" i="20"/>
  <c r="BF60" i="20"/>
  <c r="BD46" i="20"/>
  <c r="AL46" i="20"/>
  <c r="BJ57" i="20"/>
  <c r="AR57" i="20"/>
  <c r="AK64" i="20"/>
  <c r="BC64" i="20"/>
  <c r="AL47" i="20"/>
  <c r="BD47" i="20"/>
  <c r="AN48" i="20"/>
  <c r="BF48" i="20"/>
  <c r="AO35" i="20"/>
  <c r="BG35" i="20"/>
  <c r="AN41" i="20"/>
  <c r="BF41" i="20"/>
  <c r="BC34" i="20"/>
  <c r="AK34" i="20"/>
  <c r="AO31" i="20"/>
  <c r="BG31" i="20"/>
  <c r="AS25" i="20"/>
  <c r="BR25" i="20" s="1"/>
  <c r="AJ20" i="20"/>
  <c r="BB20" i="20"/>
  <c r="BB41" i="20"/>
  <c r="AQ48" i="20"/>
  <c r="BI48" i="20"/>
  <c r="BI42" i="20"/>
  <c r="AQ42" i="20"/>
  <c r="AN28" i="20"/>
  <c r="BF28" i="20"/>
  <c r="AK17" i="20"/>
  <c r="BC17" i="20"/>
  <c r="BD14" i="20"/>
  <c r="AL14" i="20"/>
  <c r="BE37" i="20"/>
  <c r="AM37" i="20"/>
  <c r="BB9" i="20"/>
  <c r="AJ9" i="20"/>
  <c r="BI27" i="20"/>
  <c r="AQ27" i="20"/>
  <c r="AL12" i="20"/>
  <c r="BD12" i="20"/>
  <c r="AO51" i="20"/>
  <c r="BG51" i="20"/>
  <c r="U39" i="20"/>
  <c r="AE39" i="20" s="1"/>
  <c r="U38" i="20"/>
  <c r="AE38" i="20" s="1"/>
  <c r="X17" i="20"/>
  <c r="AH17" i="20" s="1"/>
  <c r="X20" i="20"/>
  <c r="AH20" i="20" s="1"/>
  <c r="BE40" i="20"/>
  <c r="AM40" i="20"/>
  <c r="BE18" i="20"/>
  <c r="AM18" i="20"/>
  <c r="BC41" i="20"/>
  <c r="AK41" i="20"/>
  <c r="BE10" i="20"/>
  <c r="AM10" i="20"/>
  <c r="AS58" i="20"/>
  <c r="BR58" i="20" s="1"/>
  <c r="BG56" i="20"/>
  <c r="AO56" i="20"/>
  <c r="AQ47" i="20"/>
  <c r="BI47" i="20"/>
  <c r="AR60" i="20"/>
  <c r="BJ60" i="20"/>
  <c r="AQ55" i="20"/>
  <c r="BI55" i="20"/>
  <c r="AS46" i="20"/>
  <c r="BR46" i="20" s="1"/>
  <c r="AR62" i="20"/>
  <c r="BJ62" i="20"/>
  <c r="AQ53" i="20"/>
  <c r="BI53" i="20"/>
  <c r="AJ48" i="20"/>
  <c r="BB48" i="20"/>
  <c r="AQ52" i="20"/>
  <c r="BI52" i="20"/>
  <c r="AS45" i="20"/>
  <c r="BR45" i="20" s="1"/>
  <c r="BF34" i="20"/>
  <c r="AN34" i="20"/>
  <c r="AJ28" i="20"/>
  <c r="BB28" i="20"/>
  <c r="BI37" i="20"/>
  <c r="AQ37" i="20"/>
  <c r="AM34" i="20"/>
  <c r="BE34" i="20"/>
  <c r="BF30" i="20"/>
  <c r="AN30" i="20"/>
  <c r="AO23" i="20"/>
  <c r="BG23" i="20"/>
  <c r="BD18" i="20"/>
  <c r="AL18" i="20"/>
  <c r="AR32" i="20"/>
  <c r="BJ32" i="20"/>
  <c r="AR24" i="20"/>
  <c r="BJ24" i="20"/>
  <c r="BE35" i="20"/>
  <c r="AM35" i="20"/>
  <c r="BC12" i="20"/>
  <c r="AK12" i="20"/>
  <c r="BJ13" i="20"/>
  <c r="AR13" i="20"/>
  <c r="BD19" i="20"/>
  <c r="AL19" i="20"/>
  <c r="AK21" i="20"/>
  <c r="BC21" i="20"/>
  <c r="AQ39" i="20"/>
  <c r="BI39" i="20"/>
  <c r="AS23" i="20"/>
  <c r="BR23" i="20" s="1"/>
  <c r="AK13" i="20"/>
  <c r="BC13" i="20"/>
  <c r="BE31" i="20"/>
  <c r="AM31" i="20"/>
  <c r="BJ17" i="20"/>
  <c r="AR17" i="20"/>
  <c r="AS28" i="20"/>
  <c r="BR28" i="20" s="1"/>
  <c r="AR10" i="20"/>
  <c r="BJ10" i="20"/>
  <c r="AO63" i="20"/>
  <c r="BG63" i="20"/>
  <c r="BG54" i="20"/>
  <c r="AO54" i="20"/>
  <c r="AJ52" i="20"/>
  <c r="BB52" i="20"/>
  <c r="BG48" i="20"/>
  <c r="AO48" i="20"/>
  <c r="AK52" i="20"/>
  <c r="BC52" i="20"/>
  <c r="BJ63" i="20"/>
  <c r="AR63" i="20"/>
  <c r="AJ60" i="20"/>
  <c r="BB60" i="20"/>
  <c r="AJ45" i="20"/>
  <c r="BB45" i="20"/>
  <c r="BF43" i="20"/>
  <c r="AN43" i="20"/>
  <c r="AS44" i="20"/>
  <c r="BR44" i="20" s="1"/>
  <c r="AQ58" i="20"/>
  <c r="BI58" i="20"/>
  <c r="AK47" i="20"/>
  <c r="BC47" i="20"/>
  <c r="BJ39" i="20"/>
  <c r="AR39" i="20"/>
  <c r="BD37" i="20"/>
  <c r="AL37" i="20"/>
  <c r="AK35" i="20"/>
  <c r="BC35" i="20"/>
  <c r="BD29" i="20"/>
  <c r="AL29" i="20"/>
  <c r="AK27" i="20"/>
  <c r="BC27" i="20"/>
  <c r="AQ24" i="20"/>
  <c r="BI24" i="20"/>
  <c r="AN46" i="20"/>
  <c r="BF46" i="20"/>
  <c r="AN44" i="20"/>
  <c r="BF44" i="20"/>
  <c r="BC39" i="20"/>
  <c r="AK39" i="20"/>
  <c r="AL33" i="20"/>
  <c r="BD33" i="20"/>
  <c r="AK31" i="20"/>
  <c r="BC31" i="20"/>
  <c r="AL25" i="20"/>
  <c r="BD25" i="20"/>
  <c r="BJ22" i="20"/>
  <c r="AR22" i="20"/>
  <c r="BG19" i="20"/>
  <c r="AO19" i="20"/>
  <c r="AN16" i="20"/>
  <c r="BF16" i="20"/>
  <c r="AS48" i="20"/>
  <c r="BR48" i="20" s="1"/>
  <c r="AS42" i="20"/>
  <c r="BR42" i="20" s="1"/>
  <c r="AR40" i="20"/>
  <c r="BJ40" i="20"/>
  <c r="AO15" i="20"/>
  <c r="BG15" i="20"/>
  <c r="BI13" i="20"/>
  <c r="AQ13" i="20"/>
  <c r="BF13" i="20"/>
  <c r="AN13" i="20"/>
  <c r="BF9" i="20"/>
  <c r="AN9" i="20"/>
  <c r="AM11" i="20"/>
  <c r="BE11" i="20"/>
  <c r="AN19" i="20"/>
  <c r="BF19" i="20"/>
  <c r="BD52" i="20"/>
  <c r="AL52" i="20"/>
  <c r="BE33" i="20"/>
  <c r="AM33" i="20"/>
  <c r="BE29" i="20"/>
  <c r="AM29" i="20"/>
  <c r="BK26" i="20"/>
  <c r="BS26" i="20" s="1"/>
  <c r="AS26" i="20"/>
  <c r="BR26" i="20" s="1"/>
  <c r="AM20" i="20"/>
  <c r="BE20" i="20"/>
  <c r="BE45" i="20"/>
  <c r="BE14" i="20"/>
  <c r="AM14" i="20"/>
  <c r="AM8" i="20"/>
  <c r="BE8" i="20"/>
  <c r="BE23" i="20"/>
  <c r="AM23" i="20"/>
  <c r="AN14" i="20"/>
  <c r="BF14" i="20"/>
  <c r="BI31" i="20"/>
  <c r="AQ31" i="20"/>
  <c r="AQ11" i="20"/>
  <c r="BI11" i="20"/>
  <c r="AL8" i="20"/>
  <c r="BD8" i="20"/>
  <c r="AN39" i="20"/>
  <c r="BF39" i="20"/>
  <c r="U35" i="20"/>
  <c r="AE35" i="20" s="1"/>
  <c r="U34" i="20"/>
  <c r="AE34" i="20" s="1"/>
  <c r="U27" i="20"/>
  <c r="AE27" i="20" s="1"/>
  <c r="U26" i="20"/>
  <c r="AE26" i="20" s="1"/>
  <c r="AQ20" i="20"/>
  <c r="BI20" i="20"/>
  <c r="AK40" i="20"/>
  <c r="BC40" i="20"/>
  <c r="AK18" i="20"/>
  <c r="BC18" i="20"/>
  <c r="BC43" i="20"/>
  <c r="AK43" i="20"/>
  <c r="BC22" i="20"/>
  <c r="AK22" i="20"/>
  <c r="BB18" i="20"/>
  <c r="BB56" i="20"/>
  <c r="BB46" i="20"/>
  <c r="BB31" i="20"/>
  <c r="X50" i="20"/>
  <c r="AH50" i="20" s="1"/>
  <c r="X57" i="20"/>
  <c r="AH57" i="20" s="1"/>
  <c r="X55" i="20"/>
  <c r="AH55" i="20" s="1"/>
  <c r="R38" i="20"/>
  <c r="AB38" i="20" s="1"/>
  <c r="X53" i="20"/>
  <c r="AH53" i="20" s="1"/>
  <c r="R46" i="20"/>
  <c r="AB46" i="20" s="1"/>
  <c r="U14" i="20"/>
  <c r="AE14" i="20" s="1"/>
  <c r="BB59" i="20"/>
  <c r="BB38" i="20"/>
  <c r="X22" i="20"/>
  <c r="AH22" i="20" s="1"/>
  <c r="AN56" i="20"/>
  <c r="BF61" i="20"/>
  <c r="BB47" i="20"/>
  <c r="BF37" i="20"/>
  <c r="X54" i="20"/>
  <c r="AH54" i="20" s="1"/>
  <c r="BB53" i="20"/>
  <c r="U47" i="20"/>
  <c r="AE47" i="20" s="1"/>
  <c r="BF64" i="20"/>
  <c r="AN51" i="20"/>
  <c r="BB57" i="20"/>
  <c r="X51" i="20"/>
  <c r="AH51" i="20" s="1"/>
  <c r="BB62" i="20"/>
  <c r="BB64" i="20"/>
  <c r="BB42" i="20"/>
  <c r="U37" i="20"/>
  <c r="AE37" i="20" s="1"/>
  <c r="U29" i="20"/>
  <c r="AE29" i="20" s="1"/>
  <c r="BF55" i="20"/>
  <c r="U20" i="20"/>
  <c r="AE20" i="20" s="1"/>
  <c r="BH65" i="20" s="1"/>
  <c r="U40" i="20"/>
  <c r="AE40" i="20" s="1"/>
  <c r="U43" i="20"/>
  <c r="AE43" i="20" s="1"/>
  <c r="BB49" i="20"/>
  <c r="U18" i="20"/>
  <c r="AE18" i="20" s="1"/>
  <c r="AN29" i="20"/>
  <c r="AN21" i="20"/>
  <c r="X21" i="20"/>
  <c r="AH21" i="20" s="1"/>
  <c r="R60" i="20"/>
  <c r="AB60" i="20" s="1"/>
  <c r="U36" i="20"/>
  <c r="AE36" i="20" s="1"/>
  <c r="X47" i="20"/>
  <c r="AH47" i="20" s="1"/>
  <c r="BB16" i="20"/>
  <c r="AN62" i="20"/>
  <c r="BF45" i="20"/>
  <c r="X59" i="20"/>
  <c r="AH59" i="20" s="1"/>
  <c r="BD39" i="20"/>
  <c r="BD32" i="20"/>
  <c r="BD24" i="20"/>
  <c r="BF15" i="20"/>
  <c r="AL23" i="20"/>
  <c r="U8" i="20"/>
  <c r="AE8" i="20" s="1"/>
  <c r="AP65" i="20" s="1"/>
  <c r="BD26" i="20"/>
  <c r="AL21" i="20"/>
  <c r="BJ14" i="20"/>
  <c r="AL11" i="20"/>
  <c r="BI8" i="20"/>
  <c r="AL9" i="20"/>
  <c r="BI14" i="20"/>
  <c r="AL35" i="20"/>
  <c r="U9" i="20"/>
  <c r="AE9" i="20" s="1"/>
  <c r="AL27" i="20"/>
  <c r="BD30" i="20"/>
  <c r="BD13" i="20"/>
  <c r="X9" i="20"/>
  <c r="AH9" i="20" s="1"/>
  <c r="BD34" i="20"/>
  <c r="BE24" i="20"/>
  <c r="BB12" i="20"/>
  <c r="AM36" i="20"/>
  <c r="BJ11" i="20"/>
  <c r="BE61" i="20" l="1"/>
  <c r="BE52" i="20"/>
  <c r="BE21" i="20"/>
  <c r="BE12" i="20"/>
  <c r="BE19" i="20"/>
  <c r="BK34" i="20"/>
  <c r="BS34" i="20" s="1"/>
  <c r="BK65" i="20"/>
  <c r="BS65" i="20" s="1"/>
  <c r="BE64" i="20"/>
  <c r="BE65" i="20"/>
  <c r="AV65" i="20"/>
  <c r="AX65" i="20"/>
  <c r="AY65" i="20" s="1"/>
  <c r="AU62" i="20"/>
  <c r="AX62" i="20" s="1"/>
  <c r="AT56" i="20"/>
  <c r="AW56" i="20" s="1"/>
  <c r="BK19" i="20"/>
  <c r="BM19" i="20" s="1"/>
  <c r="BK37" i="20"/>
  <c r="BS37" i="20" s="1"/>
  <c r="BK45" i="20"/>
  <c r="BS45" i="20" s="1"/>
  <c r="BK58" i="20"/>
  <c r="BS58" i="20" s="1"/>
  <c r="BK64" i="20"/>
  <c r="BK48" i="20"/>
  <c r="BS48" i="20" s="1"/>
  <c r="BK46" i="20"/>
  <c r="BS46" i="20" s="1"/>
  <c r="BK30" i="20"/>
  <c r="BS30" i="20" s="1"/>
  <c r="BK14" i="20"/>
  <c r="BM14" i="20" s="1"/>
  <c r="BK42" i="20"/>
  <c r="BS42" i="20" s="1"/>
  <c r="BK28" i="20"/>
  <c r="BS28" i="20" s="1"/>
  <c r="BK25" i="20"/>
  <c r="BS25" i="20" s="1"/>
  <c r="BK29" i="20"/>
  <c r="BS29" i="20" s="1"/>
  <c r="BK12" i="20"/>
  <c r="AU64" i="20"/>
  <c r="AX64" i="20" s="1"/>
  <c r="BK52" i="20"/>
  <c r="BS52" i="20" s="1"/>
  <c r="BK44" i="20"/>
  <c r="BS44" i="20" s="1"/>
  <c r="BK23" i="20"/>
  <c r="BS23" i="20" s="1"/>
  <c r="AT64" i="20"/>
  <c r="AW64" i="20" s="1"/>
  <c r="BK40" i="20"/>
  <c r="BS40" i="20" s="1"/>
  <c r="AT44" i="20"/>
  <c r="AW44" i="20" s="1"/>
  <c r="AT45" i="20"/>
  <c r="AW45" i="20" s="1"/>
  <c r="AT32" i="20"/>
  <c r="AW32" i="20" s="1"/>
  <c r="AU45" i="20"/>
  <c r="AX45" i="20" s="1"/>
  <c r="AU32" i="20"/>
  <c r="AU56" i="20"/>
  <c r="AU44" i="20"/>
  <c r="AP62" i="20"/>
  <c r="AP8" i="20"/>
  <c r="AP56" i="20"/>
  <c r="BH8" i="20"/>
  <c r="AP57" i="20"/>
  <c r="AP64" i="20"/>
  <c r="AP63" i="20"/>
  <c r="AP59" i="20"/>
  <c r="AP55" i="20"/>
  <c r="AP61" i="20"/>
  <c r="AP58" i="20"/>
  <c r="AP53" i="20"/>
  <c r="AP60" i="20"/>
  <c r="AP54" i="20"/>
  <c r="AP52" i="20"/>
  <c r="AM60" i="20"/>
  <c r="BE60" i="20"/>
  <c r="AP20" i="20"/>
  <c r="BH53" i="20"/>
  <c r="BH20" i="20"/>
  <c r="BH52" i="20"/>
  <c r="BH58" i="20"/>
  <c r="BH60" i="20"/>
  <c r="BH57" i="20"/>
  <c r="BH62" i="20"/>
  <c r="BH63" i="20"/>
  <c r="BH59" i="20"/>
  <c r="BH55" i="20"/>
  <c r="BH61" i="20"/>
  <c r="BH64" i="20"/>
  <c r="BH56" i="20"/>
  <c r="BH54" i="20"/>
  <c r="AP34" i="20"/>
  <c r="BH34" i="20"/>
  <c r="AU14" i="20"/>
  <c r="AT14" i="20"/>
  <c r="AW14" i="20" s="1"/>
  <c r="BL29" i="20"/>
  <c r="BO29" i="20" s="1"/>
  <c r="AP39" i="20"/>
  <c r="BH39" i="20"/>
  <c r="AM50" i="20"/>
  <c r="BE50" i="20"/>
  <c r="BK41" i="20"/>
  <c r="BS41" i="20" s="1"/>
  <c r="AS41" i="20"/>
  <c r="BR41" i="20" s="1"/>
  <c r="AT26" i="20"/>
  <c r="AW26" i="20" s="1"/>
  <c r="AU26" i="20"/>
  <c r="AU19" i="20"/>
  <c r="AT19" i="20"/>
  <c r="AW19" i="20" s="1"/>
  <c r="BH9" i="20"/>
  <c r="AP9" i="20"/>
  <c r="AP36" i="20"/>
  <c r="BH36" i="20"/>
  <c r="AP37" i="20"/>
  <c r="BH37" i="20"/>
  <c r="AP47" i="20"/>
  <c r="BH47" i="20"/>
  <c r="AS53" i="20"/>
  <c r="BR53" i="20" s="1"/>
  <c r="BK53" i="20"/>
  <c r="BS53" i="20" s="1"/>
  <c r="AP27" i="20"/>
  <c r="BH27" i="20"/>
  <c r="AT8" i="20"/>
  <c r="AW8" i="20" s="1"/>
  <c r="AU8" i="20"/>
  <c r="AT29" i="20"/>
  <c r="AW29" i="20" s="1"/>
  <c r="AU29" i="20"/>
  <c r="AT40" i="20"/>
  <c r="AW40" i="20" s="1"/>
  <c r="AU40" i="20"/>
  <c r="AM15" i="20"/>
  <c r="BE15" i="20"/>
  <c r="AS61" i="20"/>
  <c r="BR61" i="20" s="1"/>
  <c r="BK61" i="20"/>
  <c r="BS61" i="20" s="1"/>
  <c r="BE17" i="20"/>
  <c r="AM17" i="20"/>
  <c r="AM43" i="20"/>
  <c r="BE43" i="20"/>
  <c r="BK39" i="20"/>
  <c r="BS39" i="20" s="1"/>
  <c r="AS39" i="20"/>
  <c r="BR39" i="20" s="1"/>
  <c r="AT63" i="20"/>
  <c r="AW63" i="20" s="1"/>
  <c r="AU63" i="20"/>
  <c r="BL26" i="20"/>
  <c r="BO26" i="20" s="1"/>
  <c r="BM26" i="20"/>
  <c r="BL19" i="20"/>
  <c r="BO19" i="20" s="1"/>
  <c r="AS59" i="20"/>
  <c r="BR59" i="20" s="1"/>
  <c r="BK59" i="20"/>
  <c r="BS59" i="20" s="1"/>
  <c r="AS47" i="20"/>
  <c r="BR47" i="20" s="1"/>
  <c r="BK47" i="20"/>
  <c r="BS47" i="20" s="1"/>
  <c r="AP43" i="20"/>
  <c r="BH43" i="20"/>
  <c r="AP29" i="20"/>
  <c r="BH29" i="20"/>
  <c r="BK22" i="20"/>
  <c r="BS22" i="20" s="1"/>
  <c r="AS22" i="20"/>
  <c r="BR22" i="20" s="1"/>
  <c r="BE46" i="20"/>
  <c r="AM46" i="20"/>
  <c r="AS57" i="20"/>
  <c r="BR57" i="20" s="1"/>
  <c r="BK57" i="20"/>
  <c r="BS57" i="20" s="1"/>
  <c r="AP26" i="20"/>
  <c r="BH26" i="20"/>
  <c r="AU23" i="20"/>
  <c r="AT23" i="20"/>
  <c r="AW23" i="20" s="1"/>
  <c r="AU11" i="20"/>
  <c r="AT11" i="20"/>
  <c r="AW11" i="20" s="1"/>
  <c r="AT34" i="20"/>
  <c r="AW34" i="20" s="1"/>
  <c r="AU34" i="20"/>
  <c r="AS17" i="20"/>
  <c r="BR17" i="20" s="1"/>
  <c r="BK17" i="20"/>
  <c r="BK10" i="20"/>
  <c r="BL10" i="20" s="1"/>
  <c r="BO10" i="20" s="1"/>
  <c r="AS10" i="20"/>
  <c r="BR10" i="20" s="1"/>
  <c r="BK15" i="20"/>
  <c r="AS15" i="20"/>
  <c r="BR15" i="20" s="1"/>
  <c r="AM16" i="20"/>
  <c r="BE16" i="20"/>
  <c r="AM47" i="20"/>
  <c r="BE47" i="20"/>
  <c r="AS49" i="20"/>
  <c r="BR49" i="20" s="1"/>
  <c r="BK49" i="20"/>
  <c r="BS49" i="20" s="1"/>
  <c r="AP10" i="20"/>
  <c r="BH10" i="20"/>
  <c r="BE42" i="20"/>
  <c r="AM42" i="20"/>
  <c r="AT25" i="20"/>
  <c r="AW25" i="20" s="1"/>
  <c r="AU25" i="20"/>
  <c r="BK36" i="20"/>
  <c r="AS36" i="20"/>
  <c r="BR36" i="20" s="1"/>
  <c r="AU27" i="20"/>
  <c r="AT27" i="20"/>
  <c r="AW27" i="20" s="1"/>
  <c r="AT30" i="20"/>
  <c r="AW30" i="20" s="1"/>
  <c r="AU30" i="20"/>
  <c r="AU58" i="20"/>
  <c r="AT58" i="20"/>
  <c r="AW58" i="20" s="1"/>
  <c r="AM49" i="20"/>
  <c r="BE49" i="20"/>
  <c r="AT57" i="20"/>
  <c r="AW57" i="20" s="1"/>
  <c r="AP22" i="20"/>
  <c r="AP50" i="20"/>
  <c r="AP24" i="20"/>
  <c r="AT24" i="20"/>
  <c r="AW24" i="20" s="1"/>
  <c r="AP33" i="20"/>
  <c r="BH49" i="20"/>
  <c r="BH22" i="20"/>
  <c r="BH42" i="20"/>
  <c r="BH24" i="20"/>
  <c r="BH28" i="20"/>
  <c r="AT62" i="20"/>
  <c r="AW62" i="20" s="1"/>
  <c r="BH17" i="20"/>
  <c r="AU24" i="20"/>
  <c r="AP41" i="20"/>
  <c r="BH11" i="20"/>
  <c r="BH19" i="20"/>
  <c r="AP12" i="20"/>
  <c r="AP16" i="20"/>
  <c r="BK62" i="20"/>
  <c r="BK63" i="20"/>
  <c r="BS63" i="20" s="1"/>
  <c r="AP42" i="20"/>
  <c r="BK11" i="20"/>
  <c r="BM11" i="20" s="1"/>
  <c r="BH23" i="20"/>
  <c r="BH48" i="20"/>
  <c r="AT28" i="20"/>
  <c r="AW28" i="20" s="1"/>
  <c r="BK32" i="20"/>
  <c r="BH15" i="20"/>
  <c r="BH25" i="20"/>
  <c r="AP44" i="20"/>
  <c r="BH18" i="20"/>
  <c r="AP18" i="20"/>
  <c r="BE38" i="20"/>
  <c r="AM38" i="20"/>
  <c r="AU52" i="20"/>
  <c r="AT52" i="20"/>
  <c r="AW52" i="20" s="1"/>
  <c r="AS38" i="20"/>
  <c r="BR38" i="20" s="1"/>
  <c r="BK38" i="20"/>
  <c r="BS38" i="20" s="1"/>
  <c r="BH46" i="20"/>
  <c r="AP46" i="20"/>
  <c r="BL22" i="20"/>
  <c r="BO22" i="20" s="1"/>
  <c r="AP30" i="20"/>
  <c r="BH30" i="20"/>
  <c r="AS9" i="20"/>
  <c r="BK9" i="20"/>
  <c r="BH40" i="20"/>
  <c r="AP40" i="20"/>
  <c r="AS51" i="20"/>
  <c r="BR51" i="20" s="1"/>
  <c r="BK51" i="20"/>
  <c r="BS51" i="20" s="1"/>
  <c r="AS50" i="20"/>
  <c r="BR50" i="20" s="1"/>
  <c r="BK50" i="20"/>
  <c r="BS50" i="20" s="1"/>
  <c r="BL23" i="20"/>
  <c r="BO23" i="20" s="1"/>
  <c r="AU31" i="20"/>
  <c r="AT31" i="20"/>
  <c r="AW31" i="20" s="1"/>
  <c r="BH38" i="20"/>
  <c r="AP38" i="20"/>
  <c r="BM52" i="20"/>
  <c r="AP21" i="20"/>
  <c r="BH21" i="20"/>
  <c r="BK60" i="20"/>
  <c r="BS60" i="20" s="1"/>
  <c r="AS60" i="20"/>
  <c r="BR60" i="20" s="1"/>
  <c r="AS21" i="20"/>
  <c r="BR21" i="20" s="1"/>
  <c r="BK21" i="20"/>
  <c r="BS21" i="20" s="1"/>
  <c r="AS54" i="20"/>
  <c r="BK54" i="20"/>
  <c r="AP14" i="20"/>
  <c r="BH14" i="20"/>
  <c r="AS55" i="20"/>
  <c r="BK55" i="20"/>
  <c r="BH35" i="20"/>
  <c r="AP35" i="20"/>
  <c r="BL14" i="20"/>
  <c r="BO14" i="20" s="1"/>
  <c r="AT33" i="20"/>
  <c r="AW33" i="20" s="1"/>
  <c r="AU33" i="20"/>
  <c r="AU35" i="20"/>
  <c r="AT35" i="20"/>
  <c r="AW35" i="20" s="1"/>
  <c r="BL34" i="20"/>
  <c r="BO34" i="20" s="1"/>
  <c r="BM34" i="20"/>
  <c r="AX32" i="20"/>
  <c r="AT18" i="20"/>
  <c r="AW18" i="20" s="1"/>
  <c r="AU18" i="20"/>
  <c r="BK20" i="20"/>
  <c r="BS20" i="20" s="1"/>
  <c r="AS20" i="20"/>
  <c r="BR20" i="20" s="1"/>
  <c r="BK35" i="20"/>
  <c r="BS35" i="20" s="1"/>
  <c r="BK31" i="20"/>
  <c r="BS31" i="20" s="1"/>
  <c r="BK43" i="20"/>
  <c r="BS43" i="20" s="1"/>
  <c r="BK8" i="20"/>
  <c r="BM8" i="20" s="1"/>
  <c r="BK27" i="20"/>
  <c r="BS27" i="20" s="1"/>
  <c r="AT37" i="20"/>
  <c r="AW37" i="20" s="1"/>
  <c r="AU37" i="20"/>
  <c r="AM51" i="20"/>
  <c r="BE51" i="20"/>
  <c r="AS13" i="20"/>
  <c r="BR13" i="20" s="1"/>
  <c r="BK13" i="20"/>
  <c r="BM13" i="20" s="1"/>
  <c r="BE59" i="20"/>
  <c r="AM59" i="20"/>
  <c r="AM39" i="20"/>
  <c r="BE39" i="20"/>
  <c r="BM21" i="20"/>
  <c r="AT12" i="20"/>
  <c r="AW12" i="20" s="1"/>
  <c r="AU12" i="20"/>
  <c r="AP31" i="20"/>
  <c r="BH31" i="20"/>
  <c r="BL58" i="20"/>
  <c r="BO58" i="20" s="1"/>
  <c r="AM48" i="20"/>
  <c r="BE48" i="20"/>
  <c r="BH51" i="20"/>
  <c r="BH32" i="20"/>
  <c r="BH33" i="20"/>
  <c r="AP49" i="20"/>
  <c r="AP45" i="20"/>
  <c r="AP28" i="20"/>
  <c r="AP17" i="20"/>
  <c r="AP13" i="20"/>
  <c r="BH45" i="20"/>
  <c r="AP23" i="20"/>
  <c r="BH13" i="20"/>
  <c r="AP51" i="20"/>
  <c r="AP32" i="20"/>
  <c r="BH41" i="20"/>
  <c r="AP11" i="20"/>
  <c r="AP19" i="20"/>
  <c r="BH12" i="20"/>
  <c r="BH16" i="20"/>
  <c r="BK16" i="20"/>
  <c r="BK24" i="20"/>
  <c r="BS24" i="20" s="1"/>
  <c r="BH50" i="20"/>
  <c r="AP48" i="20"/>
  <c r="AU28" i="20"/>
  <c r="AP15" i="20"/>
  <c r="BK33" i="20"/>
  <c r="BS33" i="20" s="1"/>
  <c r="AP25" i="20"/>
  <c r="BH44" i="20"/>
  <c r="BK56" i="20"/>
  <c r="BK18" i="20"/>
  <c r="BL18" i="20" s="1"/>
  <c r="BO18" i="20" s="1"/>
  <c r="AT53" i="20" l="1"/>
  <c r="AW53" i="20" s="1"/>
  <c r="BM12" i="20"/>
  <c r="BL12" i="20"/>
  <c r="BO12" i="20" s="1"/>
  <c r="BM29" i="20"/>
  <c r="BN29" i="20" s="1"/>
  <c r="BL37" i="20"/>
  <c r="BO37" i="20" s="1"/>
  <c r="BM23" i="20"/>
  <c r="BN23" i="20" s="1"/>
  <c r="BM37" i="20"/>
  <c r="AY64" i="20"/>
  <c r="BL21" i="20"/>
  <c r="BO21" i="20" s="1"/>
  <c r="BL65" i="20"/>
  <c r="BO65" i="20" s="1"/>
  <c r="BM65" i="20"/>
  <c r="BM24" i="20"/>
  <c r="BP24" i="20" s="1"/>
  <c r="BL53" i="20"/>
  <c r="BO53" i="20" s="1"/>
  <c r="BL45" i="20"/>
  <c r="BO45" i="20" s="1"/>
  <c r="BM58" i="20"/>
  <c r="BP58" i="20" s="1"/>
  <c r="BQ58" i="20" s="1"/>
  <c r="BL40" i="20"/>
  <c r="BO40" i="20" s="1"/>
  <c r="BM28" i="20"/>
  <c r="BM53" i="20"/>
  <c r="BP53" i="20" s="1"/>
  <c r="BM45" i="20"/>
  <c r="AV64" i="20"/>
  <c r="BM57" i="20"/>
  <c r="BP57" i="20" s="1"/>
  <c r="BL28" i="20"/>
  <c r="BO28" i="20" s="1"/>
  <c r="BL20" i="20"/>
  <c r="BO20" i="20" s="1"/>
  <c r="AV56" i="20"/>
  <c r="BM25" i="20"/>
  <c r="BP25" i="20" s="1"/>
  <c r="BM30" i="20"/>
  <c r="BP30" i="20" s="1"/>
  <c r="BL11" i="20"/>
  <c r="BO11" i="20" s="1"/>
  <c r="BL24" i="20"/>
  <c r="BO24" i="20" s="1"/>
  <c r="BL52" i="20"/>
  <c r="BO52" i="20" s="1"/>
  <c r="BM40" i="20"/>
  <c r="BL13" i="20"/>
  <c r="BO13" i="20" s="1"/>
  <c r="AV44" i="20"/>
  <c r="BM44" i="20"/>
  <c r="BS64" i="20"/>
  <c r="BM64" i="20"/>
  <c r="BL64" i="20"/>
  <c r="BO64" i="20" s="1"/>
  <c r="BL44" i="20"/>
  <c r="BO44" i="20" s="1"/>
  <c r="BL30" i="20"/>
  <c r="BO30" i="20" s="1"/>
  <c r="BL25" i="20"/>
  <c r="BO25" i="20" s="1"/>
  <c r="BM20" i="20"/>
  <c r="BP20" i="20" s="1"/>
  <c r="AU22" i="20"/>
  <c r="AX22" i="20" s="1"/>
  <c r="AV32" i="20"/>
  <c r="AV62" i="20"/>
  <c r="AX56" i="20"/>
  <c r="AY56" i="20" s="1"/>
  <c r="AT20" i="20"/>
  <c r="AW20" i="20" s="1"/>
  <c r="AU53" i="20"/>
  <c r="AV45" i="20"/>
  <c r="AX44" i="20"/>
  <c r="AY44" i="20" s="1"/>
  <c r="AY32" i="20"/>
  <c r="AY45" i="20"/>
  <c r="AU20" i="20"/>
  <c r="AX20" i="20" s="1"/>
  <c r="AT41" i="20"/>
  <c r="AW41" i="20" s="1"/>
  <c r="AY62" i="20"/>
  <c r="AT36" i="20"/>
  <c r="AW36" i="20" s="1"/>
  <c r="AT21" i="20"/>
  <c r="AW21" i="20" s="1"/>
  <c r="AU21" i="20"/>
  <c r="AX21" i="20" s="1"/>
  <c r="BP11" i="20"/>
  <c r="BQ11" i="20" s="1"/>
  <c r="BN11" i="20"/>
  <c r="BP8" i="20"/>
  <c r="BN58" i="20"/>
  <c r="BL51" i="20"/>
  <c r="BO51" i="20" s="1"/>
  <c r="BM51" i="20"/>
  <c r="BR55" i="20"/>
  <c r="AT55" i="20"/>
  <c r="AW55" i="20" s="1"/>
  <c r="AU55" i="20"/>
  <c r="BR54" i="20"/>
  <c r="AT54" i="20"/>
  <c r="AW54" i="20" s="1"/>
  <c r="AU54" i="20"/>
  <c r="BP40" i="20"/>
  <c r="AV27" i="20"/>
  <c r="AX27" i="20"/>
  <c r="AY27" i="20" s="1"/>
  <c r="BS36" i="20"/>
  <c r="BM36" i="20"/>
  <c r="BL36" i="20"/>
  <c r="BO36" i="20" s="1"/>
  <c r="AV11" i="20"/>
  <c r="AX11" i="20"/>
  <c r="AY11" i="20" s="1"/>
  <c r="AV23" i="20"/>
  <c r="AX23" i="20"/>
  <c r="AY23" i="20" s="1"/>
  <c r="BP13" i="20"/>
  <c r="BQ13" i="20" s="1"/>
  <c r="AT39" i="20"/>
  <c r="AW39" i="20" s="1"/>
  <c r="AU39" i="20"/>
  <c r="BS54" i="20"/>
  <c r="BL54" i="20"/>
  <c r="BO54" i="20" s="1"/>
  <c r="BM54" i="20"/>
  <c r="BS62" i="20"/>
  <c r="BM62" i="20"/>
  <c r="BL62" i="20"/>
  <c r="BO62" i="20" s="1"/>
  <c r="AT42" i="20"/>
  <c r="AW42" i="20" s="1"/>
  <c r="AU42" i="20"/>
  <c r="BL16" i="20"/>
  <c r="BO16" i="20" s="1"/>
  <c r="BM16" i="20"/>
  <c r="BL43" i="20"/>
  <c r="BO43" i="20" s="1"/>
  <c r="BM43" i="20"/>
  <c r="AV40" i="20"/>
  <c r="AX40" i="20"/>
  <c r="AY40" i="20" s="1"/>
  <c r="AX28" i="20"/>
  <c r="AY28" i="20" s="1"/>
  <c r="AV28" i="20"/>
  <c r="BL48" i="20"/>
  <c r="BO48" i="20" s="1"/>
  <c r="BM48" i="20"/>
  <c r="AX12" i="20"/>
  <c r="AY12" i="20" s="1"/>
  <c r="AV12" i="20"/>
  <c r="BL39" i="20"/>
  <c r="BO39" i="20" s="1"/>
  <c r="BM39" i="20"/>
  <c r="AV37" i="20"/>
  <c r="AX37" i="20"/>
  <c r="AY37" i="20" s="1"/>
  <c r="AV31" i="20"/>
  <c r="AX31" i="20"/>
  <c r="AY31" i="20" s="1"/>
  <c r="BR9" i="20"/>
  <c r="AU9" i="20"/>
  <c r="AT9" i="20"/>
  <c r="AW9" i="20" s="1"/>
  <c r="AV52" i="20"/>
  <c r="AX52" i="20"/>
  <c r="AY52" i="20" s="1"/>
  <c r="BM38" i="20"/>
  <c r="BL38" i="20"/>
  <c r="BO38" i="20" s="1"/>
  <c r="AT49" i="20"/>
  <c r="AW49" i="20" s="1"/>
  <c r="AU49" i="20"/>
  <c r="AT47" i="20"/>
  <c r="AW47" i="20" s="1"/>
  <c r="AU47" i="20"/>
  <c r="BP37" i="20"/>
  <c r="BQ37" i="20" s="1"/>
  <c r="BL46" i="20"/>
  <c r="BO46" i="20" s="1"/>
  <c r="BM46" i="20"/>
  <c r="BM17" i="20"/>
  <c r="BL17" i="20"/>
  <c r="BO17" i="20" s="1"/>
  <c r="AU15" i="20"/>
  <c r="AT15" i="20"/>
  <c r="AW15" i="20" s="1"/>
  <c r="AV19" i="20"/>
  <c r="AX19" i="20"/>
  <c r="AY19" i="20" s="1"/>
  <c r="AU50" i="20"/>
  <c r="AT50" i="20"/>
  <c r="AW50" i="20" s="1"/>
  <c r="AV14" i="20"/>
  <c r="AX14" i="20"/>
  <c r="AY14" i="20" s="1"/>
  <c r="BM10" i="20"/>
  <c r="AU57" i="20"/>
  <c r="AU36" i="20"/>
  <c r="AU41" i="20"/>
  <c r="AT10" i="20"/>
  <c r="AW10" i="20" s="1"/>
  <c r="BL61" i="20"/>
  <c r="BO61" i="20" s="1"/>
  <c r="BM27" i="20"/>
  <c r="BM31" i="20"/>
  <c r="AT13" i="20"/>
  <c r="AW13" i="20" s="1"/>
  <c r="BL63" i="20"/>
  <c r="BO63" i="20" s="1"/>
  <c r="BM18" i="20"/>
  <c r="AT61" i="20"/>
  <c r="AW61" i="20" s="1"/>
  <c r="BM33" i="20"/>
  <c r="BL8" i="20"/>
  <c r="BO8" i="20" s="1"/>
  <c r="BL41" i="20"/>
  <c r="BO41" i="20" s="1"/>
  <c r="AT59" i="20"/>
  <c r="AW59" i="20" s="1"/>
  <c r="AU59" i="20"/>
  <c r="AV35" i="20"/>
  <c r="AX35" i="20"/>
  <c r="AY35" i="20" s="1"/>
  <c r="BN14" i="20"/>
  <c r="BP14" i="20"/>
  <c r="BQ14" i="20" s="1"/>
  <c r="BS32" i="20"/>
  <c r="BL32" i="20"/>
  <c r="BO32" i="20" s="1"/>
  <c r="BM32" i="20"/>
  <c r="BP28" i="20"/>
  <c r="BQ28" i="20" s="1"/>
  <c r="AV58" i="20"/>
  <c r="AX58" i="20"/>
  <c r="AY58" i="20" s="1"/>
  <c r="BM42" i="20"/>
  <c r="BL42" i="20"/>
  <c r="BO42" i="20" s="1"/>
  <c r="AT16" i="20"/>
  <c r="AW16" i="20" s="1"/>
  <c r="AU16" i="20"/>
  <c r="AT43" i="20"/>
  <c r="AW43" i="20" s="1"/>
  <c r="AU43" i="20"/>
  <c r="BL60" i="20"/>
  <c r="BO60" i="20" s="1"/>
  <c r="BM60" i="20"/>
  <c r="AU48" i="20"/>
  <c r="AT48" i="20"/>
  <c r="AW48" i="20" s="1"/>
  <c r="AV18" i="20"/>
  <c r="AX18" i="20"/>
  <c r="AY18" i="20" s="1"/>
  <c r="BS55" i="20"/>
  <c r="BL55" i="20"/>
  <c r="BO55" i="20" s="1"/>
  <c r="BM55" i="20"/>
  <c r="BP45" i="20"/>
  <c r="BQ45" i="20" s="1"/>
  <c r="BP26" i="20"/>
  <c r="BQ26" i="20" s="1"/>
  <c r="BN26" i="20"/>
  <c r="AX63" i="20"/>
  <c r="AY63" i="20" s="1"/>
  <c r="AV63" i="20"/>
  <c r="AV29" i="20"/>
  <c r="AX29" i="20"/>
  <c r="AY29" i="20" s="1"/>
  <c r="AX26" i="20"/>
  <c r="AY26" i="20" s="1"/>
  <c r="AV26" i="20"/>
  <c r="BS56" i="20"/>
  <c r="BM56" i="20"/>
  <c r="BL56" i="20"/>
  <c r="BO56" i="20" s="1"/>
  <c r="BN21" i="20"/>
  <c r="BP21" i="20"/>
  <c r="BQ21" i="20" s="1"/>
  <c r="BM59" i="20"/>
  <c r="BL59" i="20"/>
  <c r="BO59" i="20" s="1"/>
  <c r="AT51" i="20"/>
  <c r="AW51" i="20" s="1"/>
  <c r="AU51" i="20"/>
  <c r="BP34" i="20"/>
  <c r="BQ34" i="20" s="1"/>
  <c r="BN34" i="20"/>
  <c r="AV33" i="20"/>
  <c r="AX33" i="20"/>
  <c r="AY33" i="20" s="1"/>
  <c r="BP52" i="20"/>
  <c r="BM9" i="20"/>
  <c r="BL9" i="20"/>
  <c r="BO9" i="20" s="1"/>
  <c r="AT38" i="20"/>
  <c r="AW38" i="20" s="1"/>
  <c r="AU38" i="20"/>
  <c r="AX24" i="20"/>
  <c r="AY24" i="20" s="1"/>
  <c r="AV24" i="20"/>
  <c r="BL49" i="20"/>
  <c r="BO49" i="20" s="1"/>
  <c r="BM49" i="20"/>
  <c r="AX30" i="20"/>
  <c r="AY30" i="20" s="1"/>
  <c r="AV30" i="20"/>
  <c r="AV25" i="20"/>
  <c r="AX25" i="20"/>
  <c r="AY25" i="20" s="1"/>
  <c r="BL47" i="20"/>
  <c r="BO47" i="20" s="1"/>
  <c r="BM47" i="20"/>
  <c r="AX34" i="20"/>
  <c r="AY34" i="20" s="1"/>
  <c r="AV34" i="20"/>
  <c r="AT46" i="20"/>
  <c r="AW46" i="20" s="1"/>
  <c r="AU46" i="20"/>
  <c r="BP19" i="20"/>
  <c r="BQ19" i="20" s="1"/>
  <c r="BN19" i="20"/>
  <c r="AX53" i="20"/>
  <c r="AT17" i="20"/>
  <c r="AW17" i="20" s="1"/>
  <c r="AU17" i="20"/>
  <c r="BL15" i="20"/>
  <c r="BO15" i="20" s="1"/>
  <c r="BM15" i="20"/>
  <c r="AX8" i="20"/>
  <c r="AY8" i="20" s="1"/>
  <c r="AV8" i="20"/>
  <c r="BP12" i="20"/>
  <c r="BQ12" i="20" s="1"/>
  <c r="BN12" i="20"/>
  <c r="BL50" i="20"/>
  <c r="BO50" i="20" s="1"/>
  <c r="BM50" i="20"/>
  <c r="AU60" i="20"/>
  <c r="AT60" i="20"/>
  <c r="AW60" i="20" s="1"/>
  <c r="BM35" i="20"/>
  <c r="BM22" i="20"/>
  <c r="BL35" i="20"/>
  <c r="BO35" i="20" s="1"/>
  <c r="BL57" i="20"/>
  <c r="BO57" i="20" s="1"/>
  <c r="AT22" i="20"/>
  <c r="AW22" i="20" s="1"/>
  <c r="AU10" i="20"/>
  <c r="BM61" i="20"/>
  <c r="BL27" i="20"/>
  <c r="BO27" i="20" s="1"/>
  <c r="BL31" i="20"/>
  <c r="BO31" i="20" s="1"/>
  <c r="AU13" i="20"/>
  <c r="BM63" i="20"/>
  <c r="AU61" i="20"/>
  <c r="BL33" i="20"/>
  <c r="BO33" i="20" s="1"/>
  <c r="BM41" i="20"/>
  <c r="BN13" i="20" l="1"/>
  <c r="BQ20" i="20"/>
  <c r="AY53" i="20"/>
  <c r="BN53" i="20"/>
  <c r="BN37" i="20"/>
  <c r="BP29" i="20"/>
  <c r="BQ29" i="20" s="1"/>
  <c r="AV53" i="20"/>
  <c r="BP23" i="20"/>
  <c r="BQ23" i="20" s="1"/>
  <c r="BQ30" i="20"/>
  <c r="BN28" i="20"/>
  <c r="BN45" i="20"/>
  <c r="BN24" i="20"/>
  <c r="BQ24" i="20"/>
  <c r="BQ25" i="20"/>
  <c r="BN65" i="20"/>
  <c r="BP65" i="20"/>
  <c r="BQ65" i="20" s="1"/>
  <c r="BQ53" i="20"/>
  <c r="AV21" i="20"/>
  <c r="BN20" i="20"/>
  <c r="BQ40" i="20"/>
  <c r="BN40" i="20"/>
  <c r="BN30" i="20"/>
  <c r="BP44" i="20"/>
  <c r="BQ44" i="20" s="1"/>
  <c r="BN44" i="20"/>
  <c r="BN64" i="20"/>
  <c r="BP64" i="20"/>
  <c r="BQ64" i="20" s="1"/>
  <c r="BN25" i="20"/>
  <c r="BQ52" i="20"/>
  <c r="BN57" i="20"/>
  <c r="BN52" i="20"/>
  <c r="AV20" i="20"/>
  <c r="AY20" i="20"/>
  <c r="AY21" i="20"/>
  <c r="BN35" i="20"/>
  <c r="BP35" i="20"/>
  <c r="BQ35" i="20" s="1"/>
  <c r="BN59" i="20"/>
  <c r="BP59" i="20"/>
  <c r="BQ59" i="20" s="1"/>
  <c r="BN55" i="20"/>
  <c r="BP55" i="20"/>
  <c r="BQ55" i="20" s="1"/>
  <c r="BN18" i="20"/>
  <c r="BP18" i="20"/>
  <c r="BQ18" i="20" s="1"/>
  <c r="BN27" i="20"/>
  <c r="BP27" i="20"/>
  <c r="BQ27" i="20" s="1"/>
  <c r="BN17" i="20"/>
  <c r="BP17" i="20"/>
  <c r="BQ17" i="20" s="1"/>
  <c r="AV42" i="20"/>
  <c r="AX42" i="20"/>
  <c r="AY42" i="20" s="1"/>
  <c r="AX39" i="20"/>
  <c r="AY39" i="20" s="1"/>
  <c r="AV39" i="20"/>
  <c r="BP41" i="20"/>
  <c r="BQ41" i="20" s="1"/>
  <c r="BN41" i="20"/>
  <c r="AV10" i="20"/>
  <c r="AX10" i="20"/>
  <c r="AY10" i="20" s="1"/>
  <c r="BP50" i="20"/>
  <c r="BQ50" i="20" s="1"/>
  <c r="BN50" i="20"/>
  <c r="BN49" i="20"/>
  <c r="BP49" i="20"/>
  <c r="BQ49" i="20" s="1"/>
  <c r="BP60" i="20"/>
  <c r="BQ60" i="20" s="1"/>
  <c r="BN60" i="20"/>
  <c r="AX41" i="20"/>
  <c r="AY41" i="20" s="1"/>
  <c r="AV41" i="20"/>
  <c r="AX49" i="20"/>
  <c r="AY49" i="20" s="1"/>
  <c r="AV49" i="20"/>
  <c r="BP62" i="20"/>
  <c r="BQ62" i="20" s="1"/>
  <c r="BN62" i="20"/>
  <c r="BP36" i="20"/>
  <c r="BQ36" i="20" s="1"/>
  <c r="BN36" i="20"/>
  <c r="AV54" i="20"/>
  <c r="AX54" i="20"/>
  <c r="AY54" i="20" s="1"/>
  <c r="BN63" i="20"/>
  <c r="BP63" i="20"/>
  <c r="BQ63" i="20" s="1"/>
  <c r="BN61" i="20"/>
  <c r="BP61" i="20"/>
  <c r="BQ61" i="20" s="1"/>
  <c r="AV60" i="20"/>
  <c r="AX60" i="20"/>
  <c r="AY60" i="20" s="1"/>
  <c r="BN9" i="20"/>
  <c r="BP9" i="20"/>
  <c r="BQ9" i="20" s="1"/>
  <c r="AV48" i="20"/>
  <c r="AX48" i="20"/>
  <c r="AY48" i="20" s="1"/>
  <c r="BN42" i="20"/>
  <c r="BP42" i="20"/>
  <c r="BQ42" i="20" s="1"/>
  <c r="AX59" i="20"/>
  <c r="AY59" i="20" s="1"/>
  <c r="AV59" i="20"/>
  <c r="BN33" i="20"/>
  <c r="BP33" i="20"/>
  <c r="BQ33" i="20" s="1"/>
  <c r="BP10" i="20"/>
  <c r="BQ10" i="20" s="1"/>
  <c r="BN10" i="20"/>
  <c r="AV50" i="20"/>
  <c r="AX50" i="20"/>
  <c r="AY50" i="20" s="1"/>
  <c r="AV15" i="20"/>
  <c r="AX15" i="20"/>
  <c r="AY15" i="20" s="1"/>
  <c r="BN38" i="20"/>
  <c r="BP38" i="20"/>
  <c r="BQ38" i="20" s="1"/>
  <c r="AX9" i="20"/>
  <c r="AY9" i="20" s="1"/>
  <c r="AV9" i="20"/>
  <c r="BP39" i="20"/>
  <c r="BQ39" i="20" s="1"/>
  <c r="BN39" i="20"/>
  <c r="BP16" i="20"/>
  <c r="BQ16" i="20" s="1"/>
  <c r="BN16" i="20"/>
  <c r="AX55" i="20"/>
  <c r="AY55" i="20" s="1"/>
  <c r="AV55" i="20"/>
  <c r="AV22" i="20"/>
  <c r="BQ57" i="20"/>
  <c r="BN8" i="20"/>
  <c r="BP56" i="20"/>
  <c r="BQ56" i="20" s="1"/>
  <c r="BN56" i="20"/>
  <c r="AX36" i="20"/>
  <c r="AY36" i="20" s="1"/>
  <c r="AV36" i="20"/>
  <c r="BP48" i="20"/>
  <c r="BQ48" i="20" s="1"/>
  <c r="BN48" i="20"/>
  <c r="BP43" i="20"/>
  <c r="BQ43" i="20" s="1"/>
  <c r="BN43" i="20"/>
  <c r="AX13" i="20"/>
  <c r="AY13" i="20" s="1"/>
  <c r="AV13" i="20"/>
  <c r="BP22" i="20"/>
  <c r="BQ22" i="20" s="1"/>
  <c r="BN22" i="20"/>
  <c r="AX17" i="20"/>
  <c r="AY17" i="20" s="1"/>
  <c r="AV17" i="20"/>
  <c r="AV38" i="20"/>
  <c r="AX38" i="20"/>
  <c r="AY38" i="20" s="1"/>
  <c r="AX16" i="20"/>
  <c r="AY16" i="20" s="1"/>
  <c r="AV16" i="20"/>
  <c r="BP32" i="20"/>
  <c r="BQ32" i="20" s="1"/>
  <c r="BN32" i="20"/>
  <c r="BN31" i="20"/>
  <c r="BP31" i="20"/>
  <c r="BQ31" i="20" s="1"/>
  <c r="AX61" i="20"/>
  <c r="AY61" i="20" s="1"/>
  <c r="AV61" i="20"/>
  <c r="BP15" i="20"/>
  <c r="BQ15" i="20" s="1"/>
  <c r="BN15" i="20"/>
  <c r="AV46" i="20"/>
  <c r="AX46" i="20"/>
  <c r="AY46" i="20" s="1"/>
  <c r="BN47" i="20"/>
  <c r="BP47" i="20"/>
  <c r="BQ47" i="20" s="1"/>
  <c r="AX51" i="20"/>
  <c r="AY51" i="20" s="1"/>
  <c r="AV51" i="20"/>
  <c r="AX43" i="20"/>
  <c r="AY43" i="20" s="1"/>
  <c r="AV43" i="20"/>
  <c r="AX57" i="20"/>
  <c r="AY57" i="20" s="1"/>
  <c r="AV57" i="20"/>
  <c r="BP46" i="20"/>
  <c r="BQ46" i="20" s="1"/>
  <c r="BN46" i="20"/>
  <c r="AX47" i="20"/>
  <c r="AY47" i="20" s="1"/>
  <c r="AV47" i="20"/>
  <c r="BP54" i="20"/>
  <c r="BQ54" i="20" s="1"/>
  <c r="BN54" i="20"/>
  <c r="BN51" i="20"/>
  <c r="BP51" i="20"/>
  <c r="BQ51" i="20" s="1"/>
  <c r="AY22" i="20"/>
  <c r="BQ8" i="20"/>
  <c r="N113" i="19" l="1"/>
  <c r="M113" i="19"/>
  <c r="L113" i="19"/>
  <c r="K113" i="19"/>
  <c r="J113" i="19"/>
  <c r="I113" i="19"/>
  <c r="H113" i="19"/>
  <c r="N112" i="19"/>
  <c r="M112" i="19"/>
  <c r="L112" i="19"/>
  <c r="K112" i="19"/>
  <c r="J112" i="19"/>
  <c r="I112" i="19"/>
  <c r="H112" i="19"/>
  <c r="N111" i="19"/>
  <c r="M111" i="19"/>
  <c r="L111" i="19"/>
  <c r="K111" i="19"/>
  <c r="J111" i="19"/>
  <c r="I111" i="19"/>
  <c r="H111" i="19"/>
  <c r="N110" i="19"/>
  <c r="M110" i="19"/>
  <c r="L110" i="19"/>
  <c r="K110" i="19"/>
  <c r="J110" i="19"/>
  <c r="I110" i="19"/>
  <c r="H110" i="19"/>
  <c r="N109" i="19"/>
  <c r="M109" i="19"/>
  <c r="L109" i="19"/>
  <c r="K109" i="19"/>
  <c r="J109" i="19"/>
  <c r="I109" i="19"/>
  <c r="H109" i="19"/>
  <c r="G109" i="19"/>
  <c r="F109" i="19"/>
  <c r="E109" i="19"/>
  <c r="D109" i="19"/>
  <c r="C109" i="19"/>
  <c r="B109" i="19"/>
  <c r="I108" i="19"/>
  <c r="H108" i="19"/>
  <c r="G108" i="19"/>
  <c r="F108" i="19"/>
  <c r="E108" i="19"/>
  <c r="D108" i="19"/>
  <c r="C108" i="19"/>
  <c r="I107" i="19"/>
  <c r="H107" i="19"/>
  <c r="G107" i="19"/>
  <c r="F107" i="19"/>
  <c r="E107" i="19"/>
  <c r="D107" i="19"/>
  <c r="C107" i="19"/>
  <c r="I106" i="19"/>
  <c r="H106" i="19"/>
  <c r="G106" i="19"/>
  <c r="F106" i="19"/>
  <c r="E106" i="19"/>
  <c r="D106" i="19"/>
  <c r="C106" i="19"/>
  <c r="I105" i="19"/>
  <c r="H105" i="19"/>
  <c r="G105" i="19"/>
  <c r="F105" i="19"/>
  <c r="E105" i="19"/>
  <c r="D105" i="19"/>
  <c r="C105" i="19"/>
  <c r="N104" i="19"/>
  <c r="M104" i="19"/>
  <c r="L104" i="19"/>
  <c r="K104" i="19"/>
  <c r="J104" i="19"/>
  <c r="I104" i="19"/>
  <c r="H104" i="19"/>
  <c r="G104" i="19"/>
  <c r="F104" i="19"/>
  <c r="E104" i="19"/>
  <c r="D104" i="19"/>
  <c r="C104" i="19"/>
  <c r="B104" i="19"/>
  <c r="M103" i="19"/>
  <c r="L103" i="19"/>
  <c r="K103" i="19"/>
  <c r="J103" i="19"/>
  <c r="I103" i="19"/>
  <c r="H103" i="19"/>
  <c r="G103" i="19"/>
  <c r="F103" i="19"/>
  <c r="E103" i="19"/>
  <c r="D103" i="19"/>
  <c r="C103" i="19"/>
  <c r="M102" i="19"/>
  <c r="L102" i="19"/>
  <c r="K102" i="19"/>
  <c r="J102" i="19"/>
  <c r="I102" i="19"/>
  <c r="H102" i="19"/>
  <c r="G102" i="19"/>
  <c r="F102" i="19"/>
  <c r="E102" i="19"/>
  <c r="D102" i="19"/>
  <c r="C102" i="19"/>
  <c r="M101" i="19"/>
  <c r="L101" i="19"/>
  <c r="K101" i="19"/>
  <c r="J101" i="19"/>
  <c r="I101" i="19"/>
  <c r="H101" i="19"/>
  <c r="G101" i="19"/>
  <c r="F101" i="19"/>
  <c r="E101" i="19"/>
  <c r="D101" i="19"/>
  <c r="C101" i="19"/>
  <c r="M100" i="19"/>
  <c r="L100" i="19"/>
  <c r="K100" i="19"/>
  <c r="J100" i="19"/>
  <c r="I100" i="19"/>
  <c r="H100" i="19"/>
  <c r="G100" i="19"/>
  <c r="F100" i="19"/>
  <c r="E100" i="19"/>
  <c r="D100" i="19"/>
  <c r="C100" i="19"/>
  <c r="N99" i="19"/>
  <c r="M99" i="19"/>
  <c r="L99" i="19"/>
  <c r="K99" i="19"/>
  <c r="J99" i="19"/>
  <c r="I99" i="19"/>
  <c r="H99" i="19"/>
  <c r="G99" i="19"/>
  <c r="F99" i="19"/>
  <c r="E99" i="19"/>
  <c r="D99" i="19"/>
  <c r="C99" i="19"/>
  <c r="B99" i="19"/>
  <c r="N98" i="19"/>
  <c r="M98" i="19"/>
  <c r="L98" i="19"/>
  <c r="K98" i="19"/>
  <c r="J98" i="19"/>
  <c r="I98" i="19"/>
  <c r="H98" i="19"/>
  <c r="G98" i="19"/>
  <c r="F98" i="19"/>
  <c r="E98" i="19"/>
  <c r="D98" i="19"/>
  <c r="C98" i="19"/>
  <c r="N97" i="19"/>
  <c r="M97" i="19"/>
  <c r="L97" i="19"/>
  <c r="K97" i="19"/>
  <c r="J97" i="19"/>
  <c r="I97" i="19"/>
  <c r="H97" i="19"/>
  <c r="G97" i="19"/>
  <c r="F97" i="19"/>
  <c r="E97" i="19"/>
  <c r="D97" i="19"/>
  <c r="C97" i="19"/>
  <c r="N96" i="19"/>
  <c r="M96" i="19"/>
  <c r="L96" i="19"/>
  <c r="K96" i="19"/>
  <c r="J96" i="19"/>
  <c r="I96" i="19"/>
  <c r="H96" i="19"/>
  <c r="G96" i="19"/>
  <c r="F96" i="19"/>
  <c r="E96" i="19"/>
  <c r="D96" i="19"/>
  <c r="C96" i="19"/>
  <c r="N95" i="19"/>
  <c r="M95" i="19"/>
  <c r="L95" i="19"/>
  <c r="K95" i="19"/>
  <c r="J95" i="19"/>
  <c r="I95" i="19"/>
  <c r="H95" i="19"/>
  <c r="G95" i="19"/>
  <c r="F95" i="19"/>
  <c r="E95" i="19"/>
  <c r="D95" i="19"/>
  <c r="C95" i="19"/>
  <c r="N94" i="19"/>
  <c r="M94" i="19"/>
  <c r="L94" i="19"/>
  <c r="K94" i="19"/>
  <c r="J94" i="19"/>
  <c r="I94" i="19"/>
  <c r="H94" i="19"/>
  <c r="G94" i="19"/>
  <c r="F94" i="19"/>
  <c r="E94" i="19"/>
  <c r="D94" i="19"/>
  <c r="C94" i="19"/>
  <c r="B94" i="19"/>
  <c r="N93" i="19"/>
  <c r="M93" i="19"/>
  <c r="L93" i="19"/>
  <c r="K93" i="19"/>
  <c r="J93" i="19"/>
  <c r="I93" i="19"/>
  <c r="H93" i="19"/>
  <c r="G93" i="19"/>
  <c r="F93" i="19"/>
  <c r="E93" i="19"/>
  <c r="D93" i="19"/>
  <c r="C93" i="19"/>
  <c r="B93" i="19"/>
  <c r="N92" i="19"/>
  <c r="M92" i="19"/>
  <c r="L92" i="19"/>
  <c r="K92" i="19"/>
  <c r="J92" i="19"/>
  <c r="I92" i="19"/>
  <c r="H92" i="19"/>
  <c r="G92" i="19"/>
  <c r="F92" i="19"/>
  <c r="E92" i="19"/>
  <c r="D92" i="19"/>
  <c r="C92" i="19"/>
  <c r="B92" i="19"/>
  <c r="N91" i="19"/>
  <c r="M91" i="19"/>
  <c r="L91" i="19"/>
  <c r="K91" i="19"/>
  <c r="J91" i="19"/>
  <c r="I91" i="19"/>
  <c r="H91" i="19"/>
  <c r="G91" i="19"/>
  <c r="F91" i="19"/>
  <c r="E91" i="19"/>
  <c r="D91" i="19"/>
  <c r="C91" i="19"/>
  <c r="B91" i="19"/>
  <c r="N90" i="19"/>
  <c r="M90" i="19"/>
  <c r="L90" i="19"/>
  <c r="K90" i="19"/>
  <c r="J90" i="19"/>
  <c r="I90" i="19"/>
  <c r="H90" i="19"/>
  <c r="G90" i="19"/>
  <c r="F90" i="19"/>
  <c r="E90" i="19"/>
  <c r="D90" i="19"/>
  <c r="C90" i="19"/>
  <c r="B90" i="19"/>
  <c r="AX208" i="18" l="1"/>
  <c r="AY208" i="18"/>
  <c r="AZ208" i="18"/>
  <c r="AI137" i="18"/>
  <c r="AH137" i="18"/>
  <c r="AG137" i="18"/>
  <c r="AF137" i="18"/>
  <c r="AE137" i="18"/>
  <c r="AD137" i="18"/>
  <c r="AC137" i="18"/>
  <c r="AB137" i="18"/>
  <c r="AA137" i="18"/>
  <c r="Z137" i="18"/>
  <c r="Y137" i="18"/>
  <c r="X137" i="18"/>
  <c r="W137" i="18"/>
  <c r="V137" i="18"/>
  <c r="AI136" i="18"/>
  <c r="AH136" i="18"/>
  <c r="AG136" i="18"/>
  <c r="AF136" i="18"/>
  <c r="AE136" i="18"/>
  <c r="AD136" i="18"/>
  <c r="AC136" i="18"/>
  <c r="AB136" i="18"/>
  <c r="AA136" i="18"/>
  <c r="Z136" i="18"/>
  <c r="Y136" i="18"/>
  <c r="X136" i="18"/>
  <c r="W136" i="18"/>
  <c r="V136" i="18"/>
  <c r="AI135" i="18"/>
  <c r="AH135" i="18"/>
  <c r="AG135" i="18"/>
  <c r="AF135" i="18"/>
  <c r="AE135" i="18"/>
  <c r="AD135" i="18"/>
  <c r="AC135" i="18"/>
  <c r="AB135" i="18"/>
  <c r="AA135" i="18"/>
  <c r="Z135" i="18"/>
  <c r="Y135" i="18"/>
  <c r="X135" i="18"/>
  <c r="W135" i="18"/>
  <c r="V135" i="18"/>
  <c r="AI134" i="18"/>
  <c r="AH134" i="18"/>
  <c r="AG134" i="18"/>
  <c r="AF134" i="18"/>
  <c r="AE134" i="18"/>
  <c r="AD134" i="18"/>
  <c r="AC134" i="18"/>
  <c r="AB134" i="18"/>
  <c r="AA134" i="18"/>
  <c r="Z134" i="18"/>
  <c r="Y134" i="18"/>
  <c r="X134" i="18"/>
  <c r="W134" i="18"/>
  <c r="V134" i="18"/>
  <c r="AI133" i="18"/>
  <c r="AH133" i="18"/>
  <c r="AG133" i="18"/>
  <c r="AF133" i="18"/>
  <c r="AE133" i="18"/>
  <c r="AD133" i="18"/>
  <c r="AC133" i="18"/>
  <c r="AB133" i="18"/>
  <c r="AA133" i="18"/>
  <c r="Z133" i="18"/>
  <c r="Y133" i="18"/>
  <c r="X133" i="18"/>
  <c r="W133" i="18"/>
  <c r="V133" i="18"/>
  <c r="AI132" i="18"/>
  <c r="AH132" i="18"/>
  <c r="AG132" i="18"/>
  <c r="AF132" i="18"/>
  <c r="AE132" i="18"/>
  <c r="AD132" i="18"/>
  <c r="AC132" i="18"/>
  <c r="AB132" i="18"/>
  <c r="AA132" i="18"/>
  <c r="Z132" i="18"/>
  <c r="Y132" i="18"/>
  <c r="X132" i="18"/>
  <c r="W132" i="18"/>
  <c r="V132" i="18"/>
  <c r="AI131" i="18"/>
  <c r="AH131" i="18"/>
  <c r="AG131" i="18"/>
  <c r="AF131" i="18"/>
  <c r="AE131" i="18"/>
  <c r="AD131" i="18"/>
  <c r="AC131" i="18"/>
  <c r="AB131" i="18"/>
  <c r="AA131" i="18"/>
  <c r="Z131" i="18"/>
  <c r="Y131" i="18"/>
  <c r="X131" i="18"/>
  <c r="W131" i="18"/>
  <c r="V131" i="18"/>
  <c r="AI130" i="18"/>
  <c r="AH130" i="18"/>
  <c r="AG130" i="18"/>
  <c r="AF130" i="18"/>
  <c r="AE130" i="18"/>
  <c r="AD130" i="18"/>
  <c r="AC130" i="18"/>
  <c r="AB130" i="18"/>
  <c r="AA130" i="18"/>
  <c r="Z130" i="18"/>
  <c r="Y130" i="18"/>
  <c r="X130" i="18"/>
  <c r="W130" i="18"/>
  <c r="V130" i="18"/>
  <c r="AI129" i="18"/>
  <c r="AH129" i="18"/>
  <c r="AG129" i="18"/>
  <c r="AF129" i="18"/>
  <c r="AE129" i="18"/>
  <c r="AD129" i="18"/>
  <c r="AC129" i="18"/>
  <c r="AB129" i="18"/>
  <c r="AA129" i="18"/>
  <c r="Z129" i="18"/>
  <c r="Y129" i="18"/>
  <c r="X129" i="18"/>
  <c r="W129" i="18"/>
  <c r="V129" i="18"/>
  <c r="AI128" i="18"/>
  <c r="AH128" i="18"/>
  <c r="AG128" i="18"/>
  <c r="AF128" i="18"/>
  <c r="AE128" i="18"/>
  <c r="AD128" i="18"/>
  <c r="AC128" i="18"/>
  <c r="AB128" i="18"/>
  <c r="AA128" i="18"/>
  <c r="Z128" i="18"/>
  <c r="Y128" i="18"/>
  <c r="X128" i="18"/>
  <c r="W128" i="18"/>
  <c r="V128" i="18"/>
  <c r="AI127" i="18"/>
  <c r="AH127" i="18"/>
  <c r="AG127" i="18"/>
  <c r="AF127" i="18"/>
  <c r="AE127" i="18"/>
  <c r="AD127" i="18"/>
  <c r="AC127" i="18"/>
  <c r="AB127" i="18"/>
  <c r="AA127" i="18"/>
  <c r="Z127" i="18"/>
  <c r="Y127" i="18"/>
  <c r="X127" i="18"/>
  <c r="W127" i="18"/>
  <c r="V127" i="18"/>
  <c r="AI126" i="18"/>
  <c r="AH126" i="18"/>
  <c r="AG126" i="18"/>
  <c r="AF126" i="18"/>
  <c r="AE126" i="18"/>
  <c r="AD126" i="18"/>
  <c r="AC126" i="18"/>
  <c r="AB126" i="18"/>
  <c r="AA126" i="18"/>
  <c r="Z126" i="18"/>
  <c r="Y126" i="18"/>
  <c r="X126" i="18"/>
  <c r="W126" i="18"/>
  <c r="V126" i="18"/>
  <c r="AI125" i="18"/>
  <c r="AH125" i="18"/>
  <c r="AG125" i="18"/>
  <c r="AF125" i="18"/>
  <c r="AE125" i="18"/>
  <c r="AD125" i="18"/>
  <c r="AC125" i="18"/>
  <c r="AB125" i="18"/>
  <c r="AA125" i="18"/>
  <c r="Z125" i="18"/>
  <c r="Y125" i="18"/>
  <c r="X125" i="18"/>
  <c r="W125" i="18"/>
  <c r="V125" i="18"/>
  <c r="AI124" i="18"/>
  <c r="AH124" i="18"/>
  <c r="AG124" i="18"/>
  <c r="AF124" i="18"/>
  <c r="AE124" i="18"/>
  <c r="AD124" i="18"/>
  <c r="AC124" i="18"/>
  <c r="AB124" i="18"/>
  <c r="AA124" i="18"/>
  <c r="Z124" i="18"/>
  <c r="Y124" i="18"/>
  <c r="X124" i="18"/>
  <c r="W124" i="18"/>
  <c r="V124" i="18"/>
  <c r="AI123" i="18"/>
  <c r="AH123" i="18"/>
  <c r="AG123" i="18"/>
  <c r="AF123" i="18"/>
  <c r="AE123" i="18"/>
  <c r="AD123" i="18"/>
  <c r="AC123" i="18"/>
  <c r="AB123" i="18"/>
  <c r="AA123" i="18"/>
  <c r="Z123" i="18"/>
  <c r="Y123" i="18"/>
  <c r="X123" i="18"/>
  <c r="W123" i="18"/>
  <c r="V123" i="18"/>
  <c r="BY245" i="18"/>
  <c r="BX245" i="18"/>
  <c r="B31" i="19" l="1"/>
  <c r="C31" i="19"/>
  <c r="D31" i="19"/>
  <c r="E31" i="19"/>
  <c r="F31" i="19"/>
  <c r="G31" i="19"/>
  <c r="H31" i="19"/>
  <c r="I31" i="19"/>
  <c r="J31" i="19"/>
  <c r="K31" i="19"/>
  <c r="L31" i="19"/>
  <c r="M31" i="19"/>
  <c r="N31" i="19"/>
  <c r="B32" i="19"/>
  <c r="C32" i="19"/>
  <c r="D32" i="19"/>
  <c r="E32" i="19"/>
  <c r="F32" i="19"/>
  <c r="G32" i="19"/>
  <c r="H32" i="19"/>
  <c r="I32" i="19"/>
  <c r="J32" i="19"/>
  <c r="K32" i="19"/>
  <c r="L32" i="19"/>
  <c r="M32" i="19"/>
  <c r="N32" i="19"/>
  <c r="B33" i="19"/>
  <c r="C33" i="19"/>
  <c r="D33" i="19"/>
  <c r="E33" i="19"/>
  <c r="F33" i="19"/>
  <c r="G33" i="19"/>
  <c r="H33" i="19"/>
  <c r="I33" i="19"/>
  <c r="J33" i="19"/>
  <c r="K33" i="19"/>
  <c r="L33" i="19"/>
  <c r="M33" i="19"/>
  <c r="N33" i="19"/>
  <c r="B34" i="19"/>
  <c r="C34" i="19"/>
  <c r="D34" i="19"/>
  <c r="E34" i="19"/>
  <c r="F34" i="19"/>
  <c r="G34" i="19"/>
  <c r="H34" i="19"/>
  <c r="I34" i="19"/>
  <c r="J34" i="19"/>
  <c r="K34" i="19"/>
  <c r="L34" i="19"/>
  <c r="M34" i="19"/>
  <c r="N34" i="19"/>
  <c r="C35" i="19"/>
  <c r="D35" i="19"/>
  <c r="E35" i="19"/>
  <c r="F35" i="19"/>
  <c r="G35" i="19"/>
  <c r="H35" i="19"/>
  <c r="I35" i="19"/>
  <c r="J35" i="19"/>
  <c r="K35" i="19"/>
  <c r="L35" i="19"/>
  <c r="M35" i="19"/>
  <c r="N35" i="19"/>
  <c r="C36" i="19"/>
  <c r="D36" i="19"/>
  <c r="E36" i="19"/>
  <c r="F36" i="19"/>
  <c r="G36" i="19"/>
  <c r="H36" i="19"/>
  <c r="I36" i="19"/>
  <c r="J36" i="19"/>
  <c r="K36" i="19"/>
  <c r="L36" i="19"/>
  <c r="M36" i="19"/>
  <c r="N36" i="19"/>
  <c r="C37" i="19"/>
  <c r="D37" i="19"/>
  <c r="E37" i="19"/>
  <c r="F37" i="19"/>
  <c r="G37" i="19"/>
  <c r="H37" i="19"/>
  <c r="I37" i="19"/>
  <c r="J37" i="19"/>
  <c r="K37" i="19"/>
  <c r="L37" i="19"/>
  <c r="M37" i="19"/>
  <c r="N37" i="19"/>
  <c r="C38" i="19"/>
  <c r="D38" i="19"/>
  <c r="E38" i="19"/>
  <c r="F38" i="19"/>
  <c r="G38" i="19"/>
  <c r="H38" i="19"/>
  <c r="I38" i="19"/>
  <c r="J38" i="19"/>
  <c r="K38" i="19"/>
  <c r="L38" i="19"/>
  <c r="M38" i="19"/>
  <c r="N38" i="19"/>
  <c r="B39" i="19"/>
  <c r="C39" i="19"/>
  <c r="D39" i="19"/>
  <c r="E39" i="19"/>
  <c r="F39" i="19"/>
  <c r="G39" i="19"/>
  <c r="H39" i="19"/>
  <c r="I39" i="19"/>
  <c r="J39" i="19"/>
  <c r="K39" i="19"/>
  <c r="L39" i="19"/>
  <c r="M39" i="19"/>
  <c r="N39" i="19"/>
  <c r="C40" i="19"/>
  <c r="D40" i="19"/>
  <c r="E40" i="19"/>
  <c r="F40" i="19"/>
  <c r="G40" i="19"/>
  <c r="H40" i="19"/>
  <c r="I40" i="19"/>
  <c r="J40" i="19"/>
  <c r="K40" i="19"/>
  <c r="L40" i="19"/>
  <c r="M40" i="19"/>
  <c r="C41" i="19"/>
  <c r="D41" i="19"/>
  <c r="E41" i="19"/>
  <c r="F41" i="19"/>
  <c r="G41" i="19"/>
  <c r="H41" i="19"/>
  <c r="I41" i="19"/>
  <c r="J41" i="19"/>
  <c r="K41" i="19"/>
  <c r="L41" i="19"/>
  <c r="M41" i="19"/>
  <c r="C42" i="19"/>
  <c r="D42" i="19"/>
  <c r="E42" i="19"/>
  <c r="F42" i="19"/>
  <c r="G42" i="19"/>
  <c r="H42" i="19"/>
  <c r="I42" i="19"/>
  <c r="J42" i="19"/>
  <c r="K42" i="19"/>
  <c r="L42" i="19"/>
  <c r="M42" i="19"/>
  <c r="C43" i="19"/>
  <c r="D43" i="19"/>
  <c r="E43" i="19"/>
  <c r="F43" i="19"/>
  <c r="G43" i="19"/>
  <c r="H43" i="19"/>
  <c r="I43" i="19"/>
  <c r="J43" i="19"/>
  <c r="K43" i="19"/>
  <c r="L43" i="19"/>
  <c r="M43" i="19"/>
  <c r="C44" i="19"/>
  <c r="D44" i="19"/>
  <c r="E44" i="19"/>
  <c r="F44" i="19"/>
  <c r="G44" i="19"/>
  <c r="H44" i="19"/>
  <c r="I44" i="19"/>
  <c r="J44" i="19"/>
  <c r="K44" i="19"/>
  <c r="L44" i="19"/>
  <c r="M44" i="19"/>
  <c r="N44" i="19"/>
  <c r="C45" i="19"/>
  <c r="D45" i="19"/>
  <c r="E45" i="19"/>
  <c r="F45" i="19"/>
  <c r="G45" i="19"/>
  <c r="H45" i="19"/>
  <c r="I45" i="19"/>
  <c r="C46" i="19"/>
  <c r="D46" i="19"/>
  <c r="E46" i="19"/>
  <c r="F46" i="19"/>
  <c r="G46" i="19"/>
  <c r="H46" i="19"/>
  <c r="I46" i="19"/>
  <c r="C47" i="19"/>
  <c r="D47" i="19"/>
  <c r="E47" i="19"/>
  <c r="F47" i="19"/>
  <c r="G47" i="19"/>
  <c r="H47" i="19"/>
  <c r="I47" i="19"/>
  <c r="C48" i="19"/>
  <c r="D48" i="19"/>
  <c r="E48" i="19"/>
  <c r="F48" i="19"/>
  <c r="G48" i="19"/>
  <c r="H48" i="19"/>
  <c r="I48" i="19"/>
  <c r="B49" i="19"/>
  <c r="C49" i="19"/>
  <c r="D49" i="19"/>
  <c r="E49" i="19"/>
  <c r="F49" i="19"/>
  <c r="G49" i="19"/>
  <c r="H49" i="19"/>
  <c r="I49" i="19"/>
  <c r="J49" i="19"/>
  <c r="K49" i="19"/>
  <c r="L49" i="19"/>
  <c r="M49" i="19"/>
  <c r="N49" i="19"/>
  <c r="H50" i="19"/>
  <c r="I50" i="19"/>
  <c r="J50" i="19"/>
  <c r="K50" i="19"/>
  <c r="L50" i="19"/>
  <c r="M50" i="19"/>
  <c r="N50" i="19"/>
  <c r="H51" i="19"/>
  <c r="I51" i="19"/>
  <c r="J51" i="19"/>
  <c r="K51" i="19"/>
  <c r="L51" i="19"/>
  <c r="M51" i="19"/>
  <c r="N51" i="19"/>
  <c r="H52" i="19"/>
  <c r="I52" i="19"/>
  <c r="J52" i="19"/>
  <c r="K52" i="19"/>
  <c r="L52" i="19"/>
  <c r="M52" i="19"/>
  <c r="N52" i="19"/>
  <c r="H53" i="19"/>
  <c r="I53" i="19"/>
  <c r="J53" i="19"/>
  <c r="K53" i="19"/>
  <c r="L53" i="19"/>
  <c r="M53" i="19"/>
  <c r="N53" i="19"/>
  <c r="B54" i="19"/>
  <c r="C54" i="19"/>
  <c r="D54" i="19"/>
  <c r="E54" i="19"/>
  <c r="F54" i="19"/>
  <c r="G54" i="19"/>
  <c r="H54" i="19"/>
  <c r="I54" i="19"/>
  <c r="J54" i="19"/>
  <c r="K54" i="19"/>
  <c r="L54" i="19"/>
  <c r="M54" i="19"/>
  <c r="N54" i="19"/>
  <c r="C30" i="19"/>
  <c r="D30" i="19"/>
  <c r="E30" i="19"/>
  <c r="F30" i="19"/>
  <c r="G30" i="19"/>
  <c r="H30" i="19"/>
  <c r="I30" i="19"/>
  <c r="J30" i="19"/>
  <c r="K30" i="19"/>
  <c r="L30" i="19"/>
  <c r="M30" i="19"/>
  <c r="N30" i="19"/>
  <c r="B30" i="19"/>
  <c r="AQ119" i="18"/>
  <c r="AQ106" i="18"/>
  <c r="AQ107" i="18"/>
  <c r="AQ108" i="18"/>
  <c r="AQ109" i="18"/>
  <c r="AQ110" i="18"/>
  <c r="AQ111" i="18"/>
  <c r="AQ112" i="18"/>
  <c r="AQ113" i="18"/>
  <c r="AQ114" i="18"/>
  <c r="AQ115" i="18"/>
  <c r="AQ116" i="18"/>
  <c r="AQ117" i="18"/>
  <c r="AQ118" i="18"/>
  <c r="AQ105" i="18"/>
  <c r="AR106" i="18"/>
  <c r="AR107" i="18"/>
  <c r="AR108" i="18"/>
  <c r="AR109" i="18"/>
  <c r="AR110" i="18"/>
  <c r="AR111" i="18"/>
  <c r="AR112" i="18"/>
  <c r="AR113" i="18"/>
  <c r="AR114" i="18"/>
  <c r="AR115" i="18"/>
  <c r="AR116" i="18"/>
  <c r="AR117" i="18"/>
  <c r="AR118" i="18"/>
  <c r="AR105" i="18"/>
  <c r="CA210" i="18" l="1"/>
  <c r="BZ210" i="18"/>
  <c r="BY210" i="18"/>
  <c r="BX210" i="18"/>
  <c r="BW210" i="18"/>
  <c r="BV210" i="18"/>
  <c r="BU210" i="18"/>
  <c r="BT210" i="18"/>
  <c r="BS210" i="18"/>
  <c r="BR210" i="18"/>
  <c r="BQ210" i="18"/>
  <c r="BP210" i="18"/>
  <c r="BO210" i="18"/>
  <c r="BN210" i="18"/>
  <c r="CA209" i="18"/>
  <c r="BZ209" i="18"/>
  <c r="BY209" i="18"/>
  <c r="BX209" i="18"/>
  <c r="BW209" i="18"/>
  <c r="BV209" i="18"/>
  <c r="BU209" i="18"/>
  <c r="BT209" i="18"/>
  <c r="BS209" i="18"/>
  <c r="BR209" i="18"/>
  <c r="BQ209" i="18"/>
  <c r="BP209" i="18"/>
  <c r="BO209" i="18"/>
  <c r="BN209" i="18"/>
  <c r="CA208" i="18"/>
  <c r="BZ208" i="18"/>
  <c r="BY208" i="18"/>
  <c r="BX208" i="18"/>
  <c r="BW208" i="18"/>
  <c r="BV208" i="18"/>
  <c r="BU208" i="18"/>
  <c r="BT208" i="18"/>
  <c r="BS208" i="18"/>
  <c r="BR208" i="18"/>
  <c r="BQ208" i="18"/>
  <c r="BP208" i="18"/>
  <c r="BO208" i="18"/>
  <c r="BN208" i="18"/>
  <c r="CA207" i="18"/>
  <c r="BZ207" i="18"/>
  <c r="BY207" i="18"/>
  <c r="BX207" i="18"/>
  <c r="BW207" i="18"/>
  <c r="BV207" i="18"/>
  <c r="BU207" i="18"/>
  <c r="BT207" i="18"/>
  <c r="BS207" i="18"/>
  <c r="BR207" i="18"/>
  <c r="BQ207" i="18"/>
  <c r="BP207" i="18"/>
  <c r="BO207" i="18"/>
  <c r="BN207" i="18"/>
  <c r="CA206" i="18"/>
  <c r="BZ206" i="18"/>
  <c r="BY206" i="18"/>
  <c r="BX206" i="18"/>
  <c r="BW206" i="18"/>
  <c r="BV206" i="18"/>
  <c r="BU206" i="18"/>
  <c r="BT206" i="18"/>
  <c r="BS206" i="18"/>
  <c r="BR206" i="18"/>
  <c r="BQ206" i="18"/>
  <c r="BP206" i="18"/>
  <c r="BO206" i="18"/>
  <c r="BN206" i="18"/>
  <c r="CA205" i="18"/>
  <c r="BZ205" i="18"/>
  <c r="BY205" i="18"/>
  <c r="BX205" i="18"/>
  <c r="BW205" i="18"/>
  <c r="BV205" i="18"/>
  <c r="BU205" i="18"/>
  <c r="BT205" i="18"/>
  <c r="BS205" i="18"/>
  <c r="BR205" i="18"/>
  <c r="BQ205" i="18"/>
  <c r="BP205" i="18"/>
  <c r="BO205" i="18"/>
  <c r="BN205" i="18"/>
  <c r="CA204" i="18"/>
  <c r="BZ204" i="18"/>
  <c r="BY204" i="18"/>
  <c r="BX204" i="18"/>
  <c r="BW204" i="18"/>
  <c r="BV204" i="18"/>
  <c r="BU204" i="18"/>
  <c r="BT204" i="18"/>
  <c r="BS204" i="18"/>
  <c r="BR204" i="18"/>
  <c r="BQ204" i="18"/>
  <c r="BP204" i="18"/>
  <c r="BO204" i="18"/>
  <c r="BN204" i="18"/>
  <c r="CA203" i="18"/>
  <c r="BZ203" i="18"/>
  <c r="BY203" i="18"/>
  <c r="BX203" i="18"/>
  <c r="BW203" i="18"/>
  <c r="BV203" i="18"/>
  <c r="BU203" i="18"/>
  <c r="BT203" i="18"/>
  <c r="BS203" i="18"/>
  <c r="BR203" i="18"/>
  <c r="BQ203" i="18"/>
  <c r="BP203" i="18"/>
  <c r="BO203" i="18"/>
  <c r="BN203" i="18"/>
  <c r="CA202" i="18"/>
  <c r="BZ202" i="18"/>
  <c r="BY202" i="18"/>
  <c r="BX202" i="18"/>
  <c r="BW202" i="18"/>
  <c r="BV202" i="18"/>
  <c r="BU202" i="18"/>
  <c r="BT202" i="18"/>
  <c r="BS202" i="18"/>
  <c r="BR202" i="18"/>
  <c r="BQ202" i="18"/>
  <c r="BP202" i="18"/>
  <c r="BO202" i="18"/>
  <c r="BN202" i="18"/>
  <c r="CA201" i="18"/>
  <c r="BZ201" i="18"/>
  <c r="BY201" i="18"/>
  <c r="BX201" i="18"/>
  <c r="BW201" i="18"/>
  <c r="BV201" i="18"/>
  <c r="BU201" i="18"/>
  <c r="BT201" i="18"/>
  <c r="BS201" i="18"/>
  <c r="BR201" i="18"/>
  <c r="BQ201" i="18"/>
  <c r="BP201" i="18"/>
  <c r="BO201" i="18"/>
  <c r="BN201" i="18"/>
  <c r="CA200" i="18"/>
  <c r="BZ200" i="18"/>
  <c r="BY200" i="18"/>
  <c r="BX200" i="18"/>
  <c r="BW200" i="18"/>
  <c r="BV200" i="18"/>
  <c r="BU200" i="18"/>
  <c r="BT200" i="18"/>
  <c r="BS200" i="18"/>
  <c r="BR200" i="18"/>
  <c r="BQ200" i="18"/>
  <c r="BP200" i="18"/>
  <c r="BO200" i="18"/>
  <c r="BN200" i="18"/>
  <c r="CA199" i="18"/>
  <c r="BZ199" i="18"/>
  <c r="BY199" i="18"/>
  <c r="BX199" i="18"/>
  <c r="BW199" i="18"/>
  <c r="BV199" i="18"/>
  <c r="BU199" i="18"/>
  <c r="BT199" i="18"/>
  <c r="BS199" i="18"/>
  <c r="BR199" i="18"/>
  <c r="BQ199" i="18"/>
  <c r="BP199" i="18"/>
  <c r="BO199" i="18"/>
  <c r="BN199" i="18"/>
  <c r="CA198" i="18"/>
  <c r="BZ198" i="18"/>
  <c r="BY198" i="18"/>
  <c r="BX198" i="18"/>
  <c r="BW198" i="18"/>
  <c r="BV198" i="18"/>
  <c r="BU198" i="18"/>
  <c r="BT198" i="18"/>
  <c r="BS198" i="18"/>
  <c r="BR198" i="18"/>
  <c r="BQ198" i="18"/>
  <c r="BP198" i="18"/>
  <c r="BO198" i="18"/>
  <c r="BN198" i="18"/>
  <c r="CA197" i="18"/>
  <c r="BZ197" i="18"/>
  <c r="BY197" i="18"/>
  <c r="BX197" i="18"/>
  <c r="BW197" i="18"/>
  <c r="BV197" i="18"/>
  <c r="BU197" i="18"/>
  <c r="BT197" i="18"/>
  <c r="BS197" i="18"/>
  <c r="BR197" i="18"/>
  <c r="BQ197" i="18"/>
  <c r="BP197" i="18"/>
  <c r="BO197" i="18"/>
  <c r="BN197" i="18"/>
  <c r="CA196" i="18"/>
  <c r="BZ196" i="18"/>
  <c r="BY196" i="18"/>
  <c r="BX196" i="18"/>
  <c r="BW196" i="18"/>
  <c r="BV196" i="18"/>
  <c r="BU196" i="18"/>
  <c r="BT196" i="18"/>
  <c r="BS196" i="18"/>
  <c r="BR196" i="18"/>
  <c r="BQ196" i="18"/>
  <c r="BP196" i="18"/>
  <c r="BO196" i="18"/>
  <c r="BN196" i="18"/>
  <c r="AY198" i="18"/>
  <c r="AZ198" i="18"/>
  <c r="BA198" i="18"/>
  <c r="BB198" i="18"/>
  <c r="BC198" i="18"/>
  <c r="BD198" i="18"/>
  <c r="BE198" i="18"/>
  <c r="BF198" i="18"/>
  <c r="BG198" i="18"/>
  <c r="BH198" i="18"/>
  <c r="BI198" i="18"/>
  <c r="BJ198" i="18"/>
  <c r="BK198" i="18"/>
  <c r="AY199" i="18"/>
  <c r="AZ199" i="18"/>
  <c r="BA199" i="18"/>
  <c r="BB199" i="18"/>
  <c r="BC199" i="18"/>
  <c r="BD199" i="18"/>
  <c r="BE199" i="18"/>
  <c r="BF199" i="18"/>
  <c r="BG199" i="18"/>
  <c r="BH199" i="18"/>
  <c r="BI199" i="18"/>
  <c r="BJ199" i="18"/>
  <c r="BK199" i="18"/>
  <c r="AY200" i="18"/>
  <c r="AZ200" i="18"/>
  <c r="BA200" i="18"/>
  <c r="BB200" i="18"/>
  <c r="BC200" i="18"/>
  <c r="BD200" i="18"/>
  <c r="BE200" i="18"/>
  <c r="BF200" i="18"/>
  <c r="BG200" i="18"/>
  <c r="BH200" i="18"/>
  <c r="BI200" i="18"/>
  <c r="BJ200" i="18"/>
  <c r="BK200" i="18"/>
  <c r="AY201" i="18"/>
  <c r="AZ201" i="18"/>
  <c r="BA201" i="18"/>
  <c r="BB201" i="18"/>
  <c r="BC201" i="18"/>
  <c r="BD201" i="18"/>
  <c r="BE201" i="18"/>
  <c r="BF201" i="18"/>
  <c r="BG201" i="18"/>
  <c r="BH201" i="18"/>
  <c r="BI201" i="18"/>
  <c r="BJ201" i="18"/>
  <c r="BK201" i="18"/>
  <c r="AY202" i="18"/>
  <c r="AZ202" i="18"/>
  <c r="BA202" i="18"/>
  <c r="BB202" i="18"/>
  <c r="BC202" i="18"/>
  <c r="BD202" i="18"/>
  <c r="BE202" i="18"/>
  <c r="BF202" i="18"/>
  <c r="BG202" i="18"/>
  <c r="BH202" i="18"/>
  <c r="BI202" i="18"/>
  <c r="BJ202" i="18"/>
  <c r="BK202" i="18"/>
  <c r="AY203" i="18"/>
  <c r="AZ203" i="18"/>
  <c r="BA203" i="18"/>
  <c r="BB203" i="18"/>
  <c r="BC203" i="18"/>
  <c r="BD203" i="18"/>
  <c r="BE203" i="18"/>
  <c r="BF203" i="18"/>
  <c r="BG203" i="18"/>
  <c r="BH203" i="18"/>
  <c r="BI203" i="18"/>
  <c r="BJ203" i="18"/>
  <c r="BK203" i="18"/>
  <c r="AY204" i="18"/>
  <c r="AZ204" i="18"/>
  <c r="BA204" i="18"/>
  <c r="BB204" i="18"/>
  <c r="BC204" i="18"/>
  <c r="BD204" i="18"/>
  <c r="BE204" i="18"/>
  <c r="BF204" i="18"/>
  <c r="BG204" i="18"/>
  <c r="BH204" i="18"/>
  <c r="BI204" i="18"/>
  <c r="BJ204" i="18"/>
  <c r="BK204" i="18"/>
  <c r="AY205" i="18"/>
  <c r="AZ205" i="18"/>
  <c r="BA205" i="18"/>
  <c r="BB205" i="18"/>
  <c r="BC205" i="18"/>
  <c r="BD205" i="18"/>
  <c r="BE205" i="18"/>
  <c r="BF205" i="18"/>
  <c r="BG205" i="18"/>
  <c r="BH205" i="18"/>
  <c r="BI205" i="18"/>
  <c r="BJ205" i="18"/>
  <c r="BK205" i="18"/>
  <c r="AY206" i="18"/>
  <c r="AZ206" i="18"/>
  <c r="BA206" i="18"/>
  <c r="BB206" i="18"/>
  <c r="BC206" i="18"/>
  <c r="BD206" i="18"/>
  <c r="BE206" i="18"/>
  <c r="BF206" i="18"/>
  <c r="BG206" i="18"/>
  <c r="BH206" i="18"/>
  <c r="BI206" i="18"/>
  <c r="BJ206" i="18"/>
  <c r="BK206" i="18"/>
  <c r="AY207" i="18"/>
  <c r="AZ207" i="18"/>
  <c r="BA207" i="18"/>
  <c r="BB207" i="18"/>
  <c r="BC207" i="18"/>
  <c r="BD207" i="18"/>
  <c r="BE207" i="18"/>
  <c r="BF207" i="18"/>
  <c r="BG207" i="18"/>
  <c r="BH207" i="18"/>
  <c r="BI207" i="18"/>
  <c r="BJ207" i="18"/>
  <c r="BK207" i="18"/>
  <c r="BA208" i="18"/>
  <c r="BB208" i="18"/>
  <c r="BC208" i="18"/>
  <c r="BD208" i="18"/>
  <c r="BE208" i="18"/>
  <c r="BF208" i="18"/>
  <c r="BG208" i="18"/>
  <c r="BH208" i="18"/>
  <c r="BI208" i="18"/>
  <c r="BJ208" i="18"/>
  <c r="BK208" i="18"/>
  <c r="AY209" i="18"/>
  <c r="AZ209" i="18"/>
  <c r="BA209" i="18"/>
  <c r="BB209" i="18"/>
  <c r="BC209" i="18"/>
  <c r="BD209" i="18"/>
  <c r="BE209" i="18"/>
  <c r="BF209" i="18"/>
  <c r="BG209" i="18"/>
  <c r="BH209" i="18"/>
  <c r="BI209" i="18"/>
  <c r="BJ209" i="18"/>
  <c r="BK209" i="18"/>
  <c r="AY210" i="18"/>
  <c r="AZ210" i="18"/>
  <c r="BA210" i="18"/>
  <c r="BB210" i="18"/>
  <c r="BC210" i="18"/>
  <c r="BD210" i="18"/>
  <c r="BE210" i="18"/>
  <c r="BF210" i="18"/>
  <c r="BG210" i="18"/>
  <c r="BH210" i="18"/>
  <c r="BI210" i="18"/>
  <c r="BJ210" i="18"/>
  <c r="BK210" i="18"/>
  <c r="AY211" i="18"/>
  <c r="AZ211" i="18"/>
  <c r="BA211" i="18"/>
  <c r="BB211" i="18"/>
  <c r="BC211" i="18"/>
  <c r="BD211" i="18"/>
  <c r="BE211" i="18"/>
  <c r="BF211" i="18"/>
  <c r="BG211" i="18"/>
  <c r="BH211" i="18"/>
  <c r="BI211" i="18"/>
  <c r="BJ211" i="18"/>
  <c r="BK211" i="18"/>
  <c r="AY212" i="18"/>
  <c r="AZ212" i="18"/>
  <c r="BA212" i="18"/>
  <c r="BB212" i="18"/>
  <c r="BC212" i="18"/>
  <c r="BD212" i="18"/>
  <c r="BE212" i="18"/>
  <c r="BF212" i="18"/>
  <c r="BG212" i="18"/>
  <c r="BH212" i="18"/>
  <c r="BI212" i="18"/>
  <c r="BJ212" i="18"/>
  <c r="BK212" i="18"/>
  <c r="AX199" i="18"/>
  <c r="AX200" i="18"/>
  <c r="AX201" i="18"/>
  <c r="AX202" i="18"/>
  <c r="AX203" i="18"/>
  <c r="AX204" i="18"/>
  <c r="AX205" i="18"/>
  <c r="AX206" i="18"/>
  <c r="AX207" i="18"/>
  <c r="AX209" i="18"/>
  <c r="AX210" i="18"/>
  <c r="AX211" i="18"/>
  <c r="AX212" i="18"/>
  <c r="AX198" i="18"/>
  <c r="AT72" i="18"/>
  <c r="AT73" i="18"/>
  <c r="AT74" i="18"/>
  <c r="AT75" i="18"/>
  <c r="AT76" i="18"/>
  <c r="AT77" i="18"/>
  <c r="AT78" i="18"/>
  <c r="AT79" i="18"/>
  <c r="AT80" i="18"/>
  <c r="AT81" i="18"/>
  <c r="AT82" i="18"/>
  <c r="AT83" i="18"/>
  <c r="AT84" i="18"/>
  <c r="AT71" i="18"/>
  <c r="AS72" i="18"/>
  <c r="AS73" i="18"/>
  <c r="AS74" i="18"/>
  <c r="AS75" i="18"/>
  <c r="AS76" i="18"/>
  <c r="AS77" i="18"/>
  <c r="AS78" i="18"/>
  <c r="AS79" i="18"/>
  <c r="AS80" i="18"/>
  <c r="AS81" i="18"/>
  <c r="AS82" i="18"/>
  <c r="AS83" i="18"/>
  <c r="AS84" i="18"/>
  <c r="AS71" i="18"/>
  <c r="AR72" i="18"/>
  <c r="AR73" i="18"/>
  <c r="AR74" i="18"/>
  <c r="AR75" i="18"/>
  <c r="AR76" i="18"/>
  <c r="AR77" i="18"/>
  <c r="AR78" i="18"/>
  <c r="AR79" i="18"/>
  <c r="AR80" i="18"/>
  <c r="AR81" i="18"/>
  <c r="AR82" i="18"/>
  <c r="AR83" i="18"/>
  <c r="AR84" i="18"/>
  <c r="AR85" i="18"/>
  <c r="AR71" i="18"/>
  <c r="AQ72" i="18"/>
  <c r="AT55" i="18" s="1"/>
  <c r="AQ73" i="18"/>
  <c r="AT56" i="18" s="1"/>
  <c r="AQ74" i="18"/>
  <c r="AT57" i="18" s="1"/>
  <c r="AQ75" i="18"/>
  <c r="AT58" i="18" s="1"/>
  <c r="AQ76" i="18"/>
  <c r="AT59" i="18" s="1"/>
  <c r="AQ77" i="18"/>
  <c r="AT60" i="18" s="1"/>
  <c r="AQ78" i="18"/>
  <c r="AT61" i="18" s="1"/>
  <c r="AQ79" i="18"/>
  <c r="AT62" i="18" s="1"/>
  <c r="AQ80" i="18"/>
  <c r="AT63" i="18" s="1"/>
  <c r="AQ81" i="18"/>
  <c r="AT64" i="18" s="1"/>
  <c r="AQ82" i="18"/>
  <c r="AT65" i="18" s="1"/>
  <c r="AQ83" i="18"/>
  <c r="AT66" i="18" s="1"/>
  <c r="AQ84" i="18"/>
  <c r="AT67" i="18" s="1"/>
  <c r="AQ85" i="18"/>
  <c r="AT68" i="18" s="1"/>
  <c r="AQ71" i="18"/>
  <c r="AT54" i="18" s="1"/>
  <c r="AY107" i="18"/>
  <c r="BO105" i="18" s="1"/>
  <c r="AZ107" i="18"/>
  <c r="BP105" i="18" s="1"/>
  <c r="BA107" i="18"/>
  <c r="BQ105" i="18" s="1"/>
  <c r="BB107" i="18"/>
  <c r="BR105" i="18" s="1"/>
  <c r="BC107" i="18"/>
  <c r="BS105" i="18" s="1"/>
  <c r="BD107" i="18"/>
  <c r="BT105" i="18" s="1"/>
  <c r="BE107" i="18"/>
  <c r="BU105" i="18" s="1"/>
  <c r="BF107" i="18"/>
  <c r="BV105" i="18" s="1"/>
  <c r="BG107" i="18"/>
  <c r="BW105" i="18" s="1"/>
  <c r="BH107" i="18"/>
  <c r="BX105" i="18" s="1"/>
  <c r="BI107" i="18"/>
  <c r="BY105" i="18" s="1"/>
  <c r="BJ107" i="18"/>
  <c r="BZ105" i="18" s="1"/>
  <c r="BK107" i="18"/>
  <c r="CA105" i="18" s="1"/>
  <c r="AY108" i="18"/>
  <c r="BO106" i="18" s="1"/>
  <c r="AZ108" i="18"/>
  <c r="BP106" i="18" s="1"/>
  <c r="BA108" i="18"/>
  <c r="BQ106" i="18" s="1"/>
  <c r="BB108" i="18"/>
  <c r="BR106" i="18" s="1"/>
  <c r="BC108" i="18"/>
  <c r="BS106" i="18" s="1"/>
  <c r="BD108" i="18"/>
  <c r="BT106" i="18" s="1"/>
  <c r="BE108" i="18"/>
  <c r="BU106" i="18" s="1"/>
  <c r="BF108" i="18"/>
  <c r="BV106" i="18" s="1"/>
  <c r="BG108" i="18"/>
  <c r="BW106" i="18" s="1"/>
  <c r="BH108" i="18"/>
  <c r="BX106" i="18" s="1"/>
  <c r="BI108" i="18"/>
  <c r="BY106" i="18" s="1"/>
  <c r="BJ108" i="18"/>
  <c r="BZ106" i="18" s="1"/>
  <c r="BK108" i="18"/>
  <c r="CA106" i="18" s="1"/>
  <c r="AZ109" i="18"/>
  <c r="BP107" i="18" s="1"/>
  <c r="BA109" i="18"/>
  <c r="BQ107" i="18" s="1"/>
  <c r="BB109" i="18"/>
  <c r="BR107" i="18" s="1"/>
  <c r="BC109" i="18"/>
  <c r="BS107" i="18" s="1"/>
  <c r="BD109" i="18"/>
  <c r="BT107" i="18" s="1"/>
  <c r="BE109" i="18"/>
  <c r="BU107" i="18" s="1"/>
  <c r="BF109" i="18"/>
  <c r="BV107" i="18" s="1"/>
  <c r="BG109" i="18"/>
  <c r="BW107" i="18" s="1"/>
  <c r="BH109" i="18"/>
  <c r="BX107" i="18" s="1"/>
  <c r="BI109" i="18"/>
  <c r="BY107" i="18" s="1"/>
  <c r="BJ109" i="18"/>
  <c r="BZ107" i="18" s="1"/>
  <c r="BK109" i="18"/>
  <c r="CA107" i="18" s="1"/>
  <c r="BA110" i="18"/>
  <c r="BQ108" i="18" s="1"/>
  <c r="BB110" i="18"/>
  <c r="BR108" i="18" s="1"/>
  <c r="BC110" i="18"/>
  <c r="BS108" i="18" s="1"/>
  <c r="BD110" i="18"/>
  <c r="BT108" i="18" s="1"/>
  <c r="BE110" i="18"/>
  <c r="BU108" i="18" s="1"/>
  <c r="BF110" i="18"/>
  <c r="BV108" i="18" s="1"/>
  <c r="BG110" i="18"/>
  <c r="BW108" i="18" s="1"/>
  <c r="BH110" i="18"/>
  <c r="BX108" i="18" s="1"/>
  <c r="BI110" i="18"/>
  <c r="BY108" i="18" s="1"/>
  <c r="BJ110" i="18"/>
  <c r="BZ108" i="18" s="1"/>
  <c r="BK110" i="18"/>
  <c r="CA108" i="18" s="1"/>
  <c r="BB111" i="18"/>
  <c r="BR109" i="18" s="1"/>
  <c r="BC111" i="18"/>
  <c r="BS109" i="18" s="1"/>
  <c r="BD111" i="18"/>
  <c r="BT109" i="18" s="1"/>
  <c r="BE111" i="18"/>
  <c r="BU109" i="18" s="1"/>
  <c r="BF111" i="18"/>
  <c r="BV109" i="18" s="1"/>
  <c r="BG111" i="18"/>
  <c r="BW109" i="18" s="1"/>
  <c r="BH111" i="18"/>
  <c r="BX109" i="18" s="1"/>
  <c r="BI111" i="18"/>
  <c r="BY109" i="18" s="1"/>
  <c r="BJ111" i="18"/>
  <c r="BZ109" i="18" s="1"/>
  <c r="BK111" i="18"/>
  <c r="CA109" i="18" s="1"/>
  <c r="BC112" i="18"/>
  <c r="BS110" i="18" s="1"/>
  <c r="BD112" i="18"/>
  <c r="BT110" i="18" s="1"/>
  <c r="BE112" i="18"/>
  <c r="BU110" i="18" s="1"/>
  <c r="BF112" i="18"/>
  <c r="BV110" i="18" s="1"/>
  <c r="BG112" i="18"/>
  <c r="BW110" i="18" s="1"/>
  <c r="BH112" i="18"/>
  <c r="BX110" i="18" s="1"/>
  <c r="BI112" i="18"/>
  <c r="BY110" i="18" s="1"/>
  <c r="BJ112" i="18"/>
  <c r="BZ110" i="18" s="1"/>
  <c r="BK112" i="18"/>
  <c r="CA110" i="18" s="1"/>
  <c r="BD113" i="18"/>
  <c r="BT111" i="18" s="1"/>
  <c r="BE113" i="18"/>
  <c r="BU111" i="18" s="1"/>
  <c r="BF113" i="18"/>
  <c r="BV111" i="18" s="1"/>
  <c r="BG113" i="18"/>
  <c r="BW111" i="18" s="1"/>
  <c r="BH113" i="18"/>
  <c r="BX111" i="18" s="1"/>
  <c r="BI113" i="18"/>
  <c r="BY111" i="18" s="1"/>
  <c r="BJ113" i="18"/>
  <c r="BZ111" i="18" s="1"/>
  <c r="BK113" i="18"/>
  <c r="CA111" i="18" s="1"/>
  <c r="BE114" i="18"/>
  <c r="BU112" i="18" s="1"/>
  <c r="BF114" i="18"/>
  <c r="BV112" i="18" s="1"/>
  <c r="BG114" i="18"/>
  <c r="BW112" i="18" s="1"/>
  <c r="BH114" i="18"/>
  <c r="BX112" i="18" s="1"/>
  <c r="BI114" i="18"/>
  <c r="BY112" i="18" s="1"/>
  <c r="BJ114" i="18"/>
  <c r="BZ112" i="18" s="1"/>
  <c r="BK114" i="18"/>
  <c r="CA112" i="18" s="1"/>
  <c r="BF115" i="18"/>
  <c r="BV113" i="18" s="1"/>
  <c r="BG115" i="18"/>
  <c r="BW113" i="18" s="1"/>
  <c r="BH115" i="18"/>
  <c r="BX113" i="18" s="1"/>
  <c r="BI115" i="18"/>
  <c r="BY113" i="18" s="1"/>
  <c r="BJ115" i="18"/>
  <c r="BZ113" i="18" s="1"/>
  <c r="BK115" i="18"/>
  <c r="CA113" i="18" s="1"/>
  <c r="BG116" i="18"/>
  <c r="BW114" i="18" s="1"/>
  <c r="BH116" i="18"/>
  <c r="BX114" i="18" s="1"/>
  <c r="BI116" i="18"/>
  <c r="BY114" i="18" s="1"/>
  <c r="BJ116" i="18"/>
  <c r="BZ114" i="18" s="1"/>
  <c r="BK116" i="18"/>
  <c r="CA114" i="18" s="1"/>
  <c r="BH117" i="18"/>
  <c r="BX115" i="18" s="1"/>
  <c r="BI117" i="18"/>
  <c r="BY115" i="18" s="1"/>
  <c r="BJ117" i="18"/>
  <c r="BZ115" i="18" s="1"/>
  <c r="BK117" i="18"/>
  <c r="CA115" i="18" s="1"/>
  <c r="BI118" i="18"/>
  <c r="BY116" i="18" s="1"/>
  <c r="BJ118" i="18"/>
  <c r="BZ116" i="18" s="1"/>
  <c r="BK118" i="18"/>
  <c r="CA116" i="18" s="1"/>
  <c r="BJ119" i="18"/>
  <c r="BZ117" i="18" s="1"/>
  <c r="BK119" i="18"/>
  <c r="CA117" i="18" s="1"/>
  <c r="BK120" i="18"/>
  <c r="CA118" i="18" s="1"/>
  <c r="AX107" i="18"/>
  <c r="BN105" i="18" s="1"/>
  <c r="BF64" i="18" l="1"/>
  <c r="AZ57" i="18"/>
  <c r="BH67" i="18"/>
  <c r="BC60" i="18"/>
  <c r="BD68" i="18"/>
  <c r="BB61" i="18"/>
  <c r="BE68" i="18"/>
  <c r="AZ60" i="18"/>
  <c r="BD61" i="18"/>
  <c r="BJ68" i="18"/>
  <c r="BI68" i="18"/>
  <c r="BF68" i="18"/>
  <c r="BD63" i="18"/>
  <c r="AZ68" i="18"/>
  <c r="BC63" i="18"/>
  <c r="BC62" i="18"/>
  <c r="BC61" i="18"/>
  <c r="BF67" i="18"/>
  <c r="BD62" i="18"/>
  <c r="BG64" i="18"/>
  <c r="BC67" i="18"/>
  <c r="AZ67" i="18"/>
  <c r="BC68" i="18"/>
  <c r="BE67" i="18"/>
  <c r="AZ59" i="18"/>
  <c r="BA68" i="18"/>
  <c r="BC64" i="18"/>
  <c r="BA63" i="18"/>
  <c r="BA62" i="18"/>
  <c r="BA58" i="18"/>
  <c r="BB60" i="18"/>
  <c r="BB68" i="18"/>
  <c r="BB59" i="18"/>
  <c r="BF66" i="18"/>
  <c r="AX57" i="18"/>
  <c r="BA60" i="18"/>
  <c r="BF65" i="18"/>
  <c r="BB64" i="18"/>
  <c r="AZ66" i="18"/>
  <c r="BA59" i="18"/>
  <c r="BH65" i="18"/>
  <c r="BB65" i="18"/>
  <c r="BI66" i="18"/>
  <c r="BB63" i="18"/>
  <c r="BJ67" i="18"/>
  <c r="BH66" i="18"/>
  <c r="AZ58" i="18"/>
  <c r="BB62" i="18"/>
  <c r="BD66" i="18"/>
  <c r="BC66" i="18"/>
  <c r="BB66" i="18"/>
  <c r="BG66" i="18"/>
  <c r="BA66" i="18"/>
  <c r="BE66" i="18"/>
  <c r="BE65" i="18"/>
  <c r="AZ65" i="18"/>
  <c r="BC65" i="18"/>
  <c r="BG65" i="18"/>
  <c r="BD65" i="18"/>
  <c r="BA65" i="18"/>
  <c r="BA67" i="18"/>
  <c r="BK68" i="18"/>
  <c r="BG68" i="18"/>
  <c r="BF63" i="18"/>
  <c r="AZ63" i="18"/>
  <c r="BD67" i="18"/>
  <c r="BE64" i="18"/>
  <c r="AZ62" i="18"/>
  <c r="BB67" i="18"/>
  <c r="BE63" i="18"/>
  <c r="BA61" i="18"/>
  <c r="AZ61" i="18"/>
  <c r="BA64" i="18"/>
  <c r="BE62" i="18"/>
  <c r="BD64" i="18"/>
  <c r="BH68" i="18"/>
  <c r="BI67" i="18"/>
  <c r="AZ64" i="18"/>
  <c r="BG67" i="18"/>
  <c r="AY57" i="18"/>
  <c r="AY58" i="18"/>
  <c r="AY59" i="18"/>
  <c r="AY60" i="18"/>
  <c r="AY61" i="18"/>
  <c r="AY62" i="18"/>
  <c r="AY63" i="18"/>
  <c r="AY64" i="18"/>
  <c r="AY65" i="18"/>
  <c r="AY66" i="18"/>
  <c r="AY67" i="18"/>
  <c r="AY68" i="18"/>
  <c r="AY56" i="18"/>
  <c r="AX56" i="18"/>
  <c r="AX58" i="18"/>
  <c r="AX59" i="18"/>
  <c r="AX60" i="18"/>
  <c r="AX61" i="18"/>
  <c r="AX62" i="18"/>
  <c r="AX63" i="18"/>
  <c r="AX64" i="18"/>
  <c r="AX65" i="18"/>
  <c r="AX66" i="18"/>
  <c r="AX67" i="18"/>
  <c r="AX68" i="18"/>
  <c r="AX55" i="18"/>
  <c r="T55" i="18" l="1"/>
  <c r="T56" i="18"/>
  <c r="V56" i="18" s="1"/>
  <c r="T57" i="18"/>
  <c r="T58" i="18"/>
  <c r="T59" i="18"/>
  <c r="T60" i="18"/>
  <c r="T61" i="18"/>
  <c r="T62" i="18"/>
  <c r="T63" i="18"/>
  <c r="T64" i="18"/>
  <c r="T65" i="18"/>
  <c r="T66" i="18"/>
  <c r="T67" i="18"/>
  <c r="T68" i="18"/>
  <c r="T54" i="18"/>
  <c r="S55" i="18"/>
  <c r="AQ89" i="18" s="1"/>
  <c r="S56" i="18"/>
  <c r="S57" i="18"/>
  <c r="S58" i="18"/>
  <c r="AQ92" i="18" s="1"/>
  <c r="S59" i="18"/>
  <c r="AQ93" i="18" s="1"/>
  <c r="S60" i="18"/>
  <c r="AQ94" i="18" s="1"/>
  <c r="S61" i="18"/>
  <c r="AQ95" i="18" s="1"/>
  <c r="S62" i="18"/>
  <c r="AQ96" i="18" s="1"/>
  <c r="S63" i="18"/>
  <c r="AQ97" i="18" s="1"/>
  <c r="S64" i="18"/>
  <c r="S65" i="18"/>
  <c r="AQ99" i="18" s="1"/>
  <c r="S66" i="18"/>
  <c r="S67" i="18"/>
  <c r="AQ101" i="18" s="1"/>
  <c r="S68" i="18"/>
  <c r="S54" i="18"/>
  <c r="AQ88" i="18" s="1"/>
  <c r="V68" i="18" l="1"/>
  <c r="AQ136" i="18"/>
  <c r="V60" i="18"/>
  <c r="AQ128" i="18"/>
  <c r="AQ102" i="18"/>
  <c r="V67" i="18"/>
  <c r="AQ135" i="18"/>
  <c r="V59" i="18"/>
  <c r="AQ127" i="18"/>
  <c r="V62" i="18"/>
  <c r="AQ130" i="18"/>
  <c r="V54" i="18"/>
  <c r="Y54" i="18" s="1"/>
  <c r="AQ122" i="18"/>
  <c r="V66" i="18"/>
  <c r="AQ134" i="18"/>
  <c r="V58" i="18"/>
  <c r="AQ126" i="18"/>
  <c r="AQ100" i="18"/>
  <c r="V65" i="18"/>
  <c r="AQ133" i="18"/>
  <c r="V57" i="18"/>
  <c r="AQ125" i="18"/>
  <c r="AP54" i="18"/>
  <c r="AO72" i="18" s="1"/>
  <c r="AS88" i="18"/>
  <c r="AU54" i="18" s="1"/>
  <c r="V61" i="18"/>
  <c r="AQ129" i="18"/>
  <c r="AQ91" i="18"/>
  <c r="V64" i="18"/>
  <c r="Y64" i="18" s="1"/>
  <c r="AQ132" i="18"/>
  <c r="AQ124" i="18"/>
  <c r="AQ98" i="18"/>
  <c r="AQ90" i="18"/>
  <c r="V63" i="18"/>
  <c r="AQ131" i="18"/>
  <c r="V55" i="18"/>
  <c r="AQ123" i="18"/>
  <c r="U56" i="18"/>
  <c r="W56" i="18"/>
  <c r="W57" i="18"/>
  <c r="U64" i="18"/>
  <c r="U57" i="18"/>
  <c r="U65" i="18"/>
  <c r="U66" i="18"/>
  <c r="W65" i="18"/>
  <c r="W64" i="18"/>
  <c r="U68" i="18"/>
  <c r="W58" i="18"/>
  <c r="W62" i="18"/>
  <c r="U61" i="18"/>
  <c r="U60" i="18"/>
  <c r="W54" i="18"/>
  <c r="Z54" i="18" s="1"/>
  <c r="W67" i="18"/>
  <c r="W59" i="18"/>
  <c r="U58" i="18"/>
  <c r="W61" i="18"/>
  <c r="W63" i="18"/>
  <c r="W55" i="18"/>
  <c r="U54" i="18"/>
  <c r="X54" i="18" s="1"/>
  <c r="W60" i="18"/>
  <c r="W68" i="18"/>
  <c r="W66" i="18"/>
  <c r="U63" i="18"/>
  <c r="U55" i="18"/>
  <c r="U62" i="18"/>
  <c r="U67" i="18"/>
  <c r="U59" i="18"/>
  <c r="AG55" i="18"/>
  <c r="AH55" i="18"/>
  <c r="AI55" i="18"/>
  <c r="AG56" i="18"/>
  <c r="AH56" i="18"/>
  <c r="AI56" i="18"/>
  <c r="AG57" i="18"/>
  <c r="AH57" i="18"/>
  <c r="AI57" i="18"/>
  <c r="AG58" i="18"/>
  <c r="AH58" i="18"/>
  <c r="AI58" i="18"/>
  <c r="AG59" i="18"/>
  <c r="AH59" i="18"/>
  <c r="AI59" i="18"/>
  <c r="AG60" i="18"/>
  <c r="AH60" i="18"/>
  <c r="AI60" i="18"/>
  <c r="AG61" i="18"/>
  <c r="AH61" i="18"/>
  <c r="AI61" i="18"/>
  <c r="AG62" i="18"/>
  <c r="AH62" i="18"/>
  <c r="AI62" i="18"/>
  <c r="AG63" i="18"/>
  <c r="AH63" i="18"/>
  <c r="AI63" i="18"/>
  <c r="AG64" i="18"/>
  <c r="AH64" i="18"/>
  <c r="AI64" i="18"/>
  <c r="AG65" i="18"/>
  <c r="AH65" i="18"/>
  <c r="AI65" i="18"/>
  <c r="AG66" i="18"/>
  <c r="AH66" i="18"/>
  <c r="AI66" i="18"/>
  <c r="AG67" i="18"/>
  <c r="AH67" i="18"/>
  <c r="AI67" i="18"/>
  <c r="AG68" i="18"/>
  <c r="AH68" i="18"/>
  <c r="AI68" i="18"/>
  <c r="AI54" i="18"/>
  <c r="AH54" i="18"/>
  <c r="AG54" i="18"/>
  <c r="AF55" i="18"/>
  <c r="AF56" i="18"/>
  <c r="AF57" i="18"/>
  <c r="AF58" i="18"/>
  <c r="AF59" i="18"/>
  <c r="AF60" i="18"/>
  <c r="AF61" i="18"/>
  <c r="AF62" i="18"/>
  <c r="AF63" i="18"/>
  <c r="AF64" i="18"/>
  <c r="AF65" i="18"/>
  <c r="AF66" i="18"/>
  <c r="AF67" i="18"/>
  <c r="AF68" i="18"/>
  <c r="AF54" i="18"/>
  <c r="AL54" i="18" s="1"/>
  <c r="AE55" i="18"/>
  <c r="AO55" i="18" s="1"/>
  <c r="AE56" i="18"/>
  <c r="AO56" i="18" s="1"/>
  <c r="AE57" i="18"/>
  <c r="AO57" i="18" s="1"/>
  <c r="AE58" i="18"/>
  <c r="AO58" i="18" s="1"/>
  <c r="AE59" i="18"/>
  <c r="AO59" i="18" s="1"/>
  <c r="AE60" i="18"/>
  <c r="AO60" i="18" s="1"/>
  <c r="AE61" i="18"/>
  <c r="AO61" i="18" s="1"/>
  <c r="AE62" i="18"/>
  <c r="AO62" i="18" s="1"/>
  <c r="AE63" i="18"/>
  <c r="AO63" i="18" s="1"/>
  <c r="AE64" i="18"/>
  <c r="AO64" i="18" s="1"/>
  <c r="AE65" i="18"/>
  <c r="AO65" i="18" s="1"/>
  <c r="AE66" i="18"/>
  <c r="AO66" i="18" s="1"/>
  <c r="AE67" i="18"/>
  <c r="AO67" i="18" s="1"/>
  <c r="Y55" i="18" l="1"/>
  <c r="AM88" i="18"/>
  <c r="AM84" i="18"/>
  <c r="AM80" i="18"/>
  <c r="AM76" i="18"/>
  <c r="AM79" i="18"/>
  <c r="AM85" i="18"/>
  <c r="AM81" i="18"/>
  <c r="AM77" i="18"/>
  <c r="AM87" i="18"/>
  <c r="AM89" i="18"/>
  <c r="AM75" i="18"/>
  <c r="AM90" i="18"/>
  <c r="AM83" i="18"/>
  <c r="AM86" i="18"/>
  <c r="AM82" i="18"/>
  <c r="AM78" i="18"/>
  <c r="Y56" i="18"/>
  <c r="Y66" i="18"/>
  <c r="Y57" i="18"/>
  <c r="Y67" i="18"/>
  <c r="Y60" i="18"/>
  <c r="Y61" i="18"/>
  <c r="Y58" i="18"/>
  <c r="Y59" i="18"/>
  <c r="Y68" i="18"/>
  <c r="Y63" i="18"/>
  <c r="Y62" i="18"/>
  <c r="Y65" i="18"/>
  <c r="AS102" i="18"/>
  <c r="AU68" i="18" s="1"/>
  <c r="AK59" i="18"/>
  <c r="AM59" i="18" s="1"/>
  <c r="AR59" i="18" s="1"/>
  <c r="AS93" i="18"/>
  <c r="AU59" i="18" s="1"/>
  <c r="AP66" i="18"/>
  <c r="AO84" i="18" s="1"/>
  <c r="AS100" i="18"/>
  <c r="AU66" i="18" s="1"/>
  <c r="AP58" i="18"/>
  <c r="AO76" i="18" s="1"/>
  <c r="AS92" i="18"/>
  <c r="AU58" i="18" s="1"/>
  <c r="AL57" i="18"/>
  <c r="AN57" i="18" s="1"/>
  <c r="AS125" i="18"/>
  <c r="AP65" i="18"/>
  <c r="AO83" i="18" s="1"/>
  <c r="AS99" i="18"/>
  <c r="AU65" i="18" s="1"/>
  <c r="AL64" i="18"/>
  <c r="AN64" i="18" s="1"/>
  <c r="AS132" i="18"/>
  <c r="AL56" i="18"/>
  <c r="AN56" i="18" s="1"/>
  <c r="AS124" i="18"/>
  <c r="AP64" i="18"/>
  <c r="AO82" i="18" s="1"/>
  <c r="AS98" i="18"/>
  <c r="AU64" i="18" s="1"/>
  <c r="AP56" i="18"/>
  <c r="AO74" i="18" s="1"/>
  <c r="AS90" i="18"/>
  <c r="AU56" i="18" s="1"/>
  <c r="AL63" i="18"/>
  <c r="AS131" i="18"/>
  <c r="AL55" i="18"/>
  <c r="AN55" i="18" s="1"/>
  <c r="AS123" i="18"/>
  <c r="AP63" i="18"/>
  <c r="AO81" i="18" s="1"/>
  <c r="AS97" i="18"/>
  <c r="AU63" i="18" s="1"/>
  <c r="AP55" i="18"/>
  <c r="AO73" i="18" s="1"/>
  <c r="AS89" i="18"/>
  <c r="AU55" i="18" s="1"/>
  <c r="AL62" i="18"/>
  <c r="AN62" i="18" s="1"/>
  <c r="AS130" i="18"/>
  <c r="AK62" i="18"/>
  <c r="AM62" i="18" s="1"/>
  <c r="AQ62" i="18" s="1"/>
  <c r="AS96" i="18"/>
  <c r="AU62" i="18" s="1"/>
  <c r="AS122" i="18"/>
  <c r="AV54" i="18" s="1"/>
  <c r="AL61" i="18"/>
  <c r="AN61" i="18" s="1"/>
  <c r="AS129" i="18"/>
  <c r="AP61" i="18"/>
  <c r="AO79" i="18" s="1"/>
  <c r="AS95" i="18"/>
  <c r="AU61" i="18" s="1"/>
  <c r="AL68" i="18"/>
  <c r="AN68" i="18" s="1"/>
  <c r="AS136" i="18"/>
  <c r="AL60" i="18"/>
  <c r="AN60" i="18" s="1"/>
  <c r="AS128" i="18"/>
  <c r="AP60" i="18"/>
  <c r="AO78" i="18" s="1"/>
  <c r="AS94" i="18"/>
  <c r="AU60" i="18" s="1"/>
  <c r="AL59" i="18"/>
  <c r="AN59" i="18" s="1"/>
  <c r="AS127" i="18"/>
  <c r="AL58" i="18"/>
  <c r="AS126" i="18"/>
  <c r="AK67" i="18"/>
  <c r="AM67" i="18" s="1"/>
  <c r="AQ67" i="18" s="1"/>
  <c r="AS101" i="18"/>
  <c r="AU67" i="18" s="1"/>
  <c r="AL66" i="18"/>
  <c r="AN66" i="18" s="1"/>
  <c r="AS134" i="18"/>
  <c r="AL67" i="18"/>
  <c r="AS135" i="18"/>
  <c r="AV67" i="18" s="1"/>
  <c r="AL65" i="18"/>
  <c r="AS133" i="18"/>
  <c r="AP57" i="18"/>
  <c r="AO75" i="18" s="1"/>
  <c r="AS91" i="18"/>
  <c r="AU57" i="18" s="1"/>
  <c r="BA103" i="18" s="1"/>
  <c r="AP59" i="18"/>
  <c r="AO77" i="18" s="1"/>
  <c r="Z58" i="18"/>
  <c r="Z55" i="18"/>
  <c r="X60" i="18"/>
  <c r="Z60" i="18"/>
  <c r="Z64" i="18"/>
  <c r="Z68" i="18"/>
  <c r="Z65" i="18"/>
  <c r="Z57" i="18"/>
  <c r="Z63" i="18"/>
  <c r="Z66" i="18"/>
  <c r="X62" i="18"/>
  <c r="AP67" i="18"/>
  <c r="AO85" i="18" s="1"/>
  <c r="Z67" i="18"/>
  <c r="AP62" i="18"/>
  <c r="AO80" i="18" s="1"/>
  <c r="AK60" i="18"/>
  <c r="AM60" i="18" s="1"/>
  <c r="AQ60" i="18" s="1"/>
  <c r="X55" i="18"/>
  <c r="X63" i="18"/>
  <c r="Z56" i="18"/>
  <c r="X61" i="18"/>
  <c r="X56" i="18"/>
  <c r="X59" i="18"/>
  <c r="X67" i="18"/>
  <c r="X66" i="18"/>
  <c r="X68" i="18"/>
  <c r="X64" i="18"/>
  <c r="Z61" i="18"/>
  <c r="Z59" i="18"/>
  <c r="X57" i="18"/>
  <c r="X58" i="18"/>
  <c r="X65" i="18"/>
  <c r="Z62" i="18"/>
  <c r="AK68" i="18"/>
  <c r="AM68" i="18" s="1"/>
  <c r="AK61" i="18"/>
  <c r="AM61" i="18" s="1"/>
  <c r="AR61" i="18" s="1"/>
  <c r="AN54" i="18"/>
  <c r="AK66" i="18"/>
  <c r="AM66" i="18" s="1"/>
  <c r="AK58" i="18"/>
  <c r="AK65" i="18"/>
  <c r="AM65" i="18" s="1"/>
  <c r="AQ65" i="18" s="1"/>
  <c r="AK57" i="18"/>
  <c r="AM57" i="18" s="1"/>
  <c r="AK64" i="18"/>
  <c r="AM64" i="18" s="1"/>
  <c r="AR64" i="18" s="1"/>
  <c r="AK56" i="18"/>
  <c r="AM56" i="18" s="1"/>
  <c r="AQ56" i="18" s="1"/>
  <c r="AK63" i="18"/>
  <c r="AM63" i="18" s="1"/>
  <c r="AQ63" i="18" s="1"/>
  <c r="AK55" i="18"/>
  <c r="AM55" i="18" s="1"/>
  <c r="AM58" i="18"/>
  <c r="S379" i="9"/>
  <c r="T379" i="9"/>
  <c r="U379" i="9"/>
  <c r="V379" i="9"/>
  <c r="W379" i="9"/>
  <c r="X379" i="9"/>
  <c r="Y379" i="9"/>
  <c r="Z379" i="9"/>
  <c r="AA379" i="9"/>
  <c r="AB379" i="9"/>
  <c r="AC379" i="9"/>
  <c r="AD379" i="9"/>
  <c r="AE379" i="9"/>
  <c r="AF379" i="9"/>
  <c r="AG379" i="9"/>
  <c r="AH379" i="9"/>
  <c r="AI379" i="9"/>
  <c r="AJ379" i="9"/>
  <c r="AK379" i="9"/>
  <c r="AL379" i="9"/>
  <c r="AM379" i="9"/>
  <c r="AN379" i="9"/>
  <c r="AO379" i="9"/>
  <c r="AP379" i="9"/>
  <c r="AQ379" i="9"/>
  <c r="AR379" i="9"/>
  <c r="AS379" i="9"/>
  <c r="AT379" i="9"/>
  <c r="AU379" i="9"/>
  <c r="AV379" i="9"/>
  <c r="AW379" i="9"/>
  <c r="AX379" i="9"/>
  <c r="AY379" i="9"/>
  <c r="AZ379" i="9"/>
  <c r="BA379" i="9"/>
  <c r="BB379" i="9"/>
  <c r="BC379" i="9"/>
  <c r="BD379" i="9"/>
  <c r="BE379" i="9"/>
  <c r="BF379" i="9"/>
  <c r="BG379" i="9"/>
  <c r="BH379" i="9"/>
  <c r="BI379" i="9"/>
  <c r="BJ379" i="9"/>
  <c r="BK379" i="9"/>
  <c r="BL379" i="9"/>
  <c r="BM379" i="9"/>
  <c r="BN379" i="9"/>
  <c r="BO379" i="9"/>
  <c r="BP379" i="9"/>
  <c r="BQ379" i="9"/>
  <c r="BR379" i="9"/>
  <c r="BS379" i="9"/>
  <c r="BT379" i="9"/>
  <c r="BU379" i="9"/>
  <c r="BV379" i="9"/>
  <c r="BW379" i="9"/>
  <c r="BX379" i="9"/>
  <c r="BY379" i="9"/>
  <c r="BZ379" i="9"/>
  <c r="CA379" i="9"/>
  <c r="CB379" i="9"/>
  <c r="CC379" i="9"/>
  <c r="CD379" i="9"/>
  <c r="CE379" i="9"/>
  <c r="CF379" i="9"/>
  <c r="CG379" i="9"/>
  <c r="CH379" i="9"/>
  <c r="CI379" i="9"/>
  <c r="CJ379" i="9"/>
  <c r="CK379" i="9"/>
  <c r="CL379" i="9"/>
  <c r="CM379" i="9"/>
  <c r="CN379" i="9"/>
  <c r="CO379" i="9"/>
  <c r="CP379" i="9"/>
  <c r="CQ379" i="9"/>
  <c r="CR379" i="9"/>
  <c r="CS379" i="9"/>
  <c r="CT379" i="9"/>
  <c r="CU379" i="9"/>
  <c r="CV379" i="9"/>
  <c r="CW379" i="9"/>
  <c r="CX379" i="9"/>
  <c r="CY379" i="9"/>
  <c r="CZ379" i="9"/>
  <c r="DA379" i="9"/>
  <c r="DB379" i="9"/>
  <c r="DC379" i="9"/>
  <c r="DD379" i="9"/>
  <c r="DE379" i="9"/>
  <c r="DF379" i="9"/>
  <c r="DG379" i="9"/>
  <c r="DH379" i="9"/>
  <c r="DI379" i="9"/>
  <c r="DJ379" i="9"/>
  <c r="DK379" i="9"/>
  <c r="DL379" i="9"/>
  <c r="DM379" i="9"/>
  <c r="DN379" i="9"/>
  <c r="DO379" i="9"/>
  <c r="DP379" i="9"/>
  <c r="DQ379" i="9"/>
  <c r="DR379" i="9"/>
  <c r="DS379" i="9"/>
  <c r="DT379" i="9"/>
  <c r="DU379" i="9"/>
  <c r="DV379" i="9"/>
  <c r="DW379" i="9"/>
  <c r="DX379" i="9"/>
  <c r="DY379" i="9"/>
  <c r="DZ379" i="9"/>
  <c r="EA379" i="9"/>
  <c r="EB379" i="9"/>
  <c r="EC379" i="9"/>
  <c r="ED379" i="9"/>
  <c r="EE379" i="9"/>
  <c r="EF379" i="9"/>
  <c r="EG379" i="9"/>
  <c r="EH379" i="9"/>
  <c r="EI379" i="9"/>
  <c r="EJ379" i="9"/>
  <c r="EK379" i="9"/>
  <c r="EL379" i="9"/>
  <c r="EM379" i="9"/>
  <c r="EN379" i="9"/>
  <c r="EO379" i="9"/>
  <c r="EP379" i="9"/>
  <c r="EQ379" i="9"/>
  <c r="ER379" i="9"/>
  <c r="ES379" i="9"/>
  <c r="ET379" i="9"/>
  <c r="EU379" i="9"/>
  <c r="EV379" i="9"/>
  <c r="EW379" i="9"/>
  <c r="EX379" i="9"/>
  <c r="EY379" i="9"/>
  <c r="EZ379" i="9"/>
  <c r="FA379" i="9"/>
  <c r="FB379" i="9"/>
  <c r="FC379" i="9"/>
  <c r="FD379" i="9"/>
  <c r="FE379" i="9"/>
  <c r="FF379" i="9"/>
  <c r="FG379" i="9"/>
  <c r="FH379" i="9"/>
  <c r="FI379" i="9"/>
  <c r="FJ379" i="9"/>
  <c r="FK379" i="9"/>
  <c r="FL379" i="9"/>
  <c r="FM379" i="9"/>
  <c r="FN379" i="9"/>
  <c r="FO379" i="9"/>
  <c r="FP379" i="9"/>
  <c r="FQ379" i="9"/>
  <c r="FR379" i="9"/>
  <c r="FS379" i="9"/>
  <c r="FT379" i="9"/>
  <c r="FU379" i="9"/>
  <c r="FV379" i="9"/>
  <c r="FW379" i="9"/>
  <c r="FX379" i="9"/>
  <c r="FY379" i="9"/>
  <c r="FZ379" i="9"/>
  <c r="GA379" i="9"/>
  <c r="GB379" i="9"/>
  <c r="GC379" i="9"/>
  <c r="GD379" i="9"/>
  <c r="GE379" i="9"/>
  <c r="GF379" i="9"/>
  <c r="GG379" i="9"/>
  <c r="GH379" i="9"/>
  <c r="GI379" i="9"/>
  <c r="GJ379" i="9"/>
  <c r="GK379" i="9"/>
  <c r="GL379" i="9"/>
  <c r="GM379" i="9"/>
  <c r="GN379" i="9"/>
  <c r="GO379" i="9"/>
  <c r="GP379" i="9"/>
  <c r="GQ379" i="9"/>
  <c r="GR379" i="9"/>
  <c r="GS379" i="9"/>
  <c r="GT379" i="9"/>
  <c r="GU379" i="9"/>
  <c r="GV379" i="9"/>
  <c r="GW379" i="9"/>
  <c r="GX379" i="9"/>
  <c r="GY379" i="9"/>
  <c r="GZ379" i="9"/>
  <c r="HA379" i="9"/>
  <c r="HB379" i="9"/>
  <c r="HC379" i="9"/>
  <c r="HD379" i="9"/>
  <c r="HE379" i="9"/>
  <c r="HF379" i="9"/>
  <c r="HG379" i="9"/>
  <c r="HH379" i="9"/>
  <c r="HI379" i="9"/>
  <c r="HJ379" i="9"/>
  <c r="HK379" i="9"/>
  <c r="HL379" i="9"/>
  <c r="HM379" i="9"/>
  <c r="HN379" i="9"/>
  <c r="HO379" i="9"/>
  <c r="HP379" i="9"/>
  <c r="HQ379" i="9"/>
  <c r="HR379" i="9"/>
  <c r="HS379" i="9"/>
  <c r="HT379" i="9"/>
  <c r="HU379" i="9"/>
  <c r="HV379" i="9"/>
  <c r="HW379" i="9"/>
  <c r="HX379" i="9"/>
  <c r="HY379" i="9"/>
  <c r="HZ379" i="9"/>
  <c r="IA379" i="9"/>
  <c r="IB379" i="9"/>
  <c r="IC379" i="9"/>
  <c r="ID379" i="9"/>
  <c r="IE379" i="9"/>
  <c r="IF379" i="9"/>
  <c r="IG379" i="9"/>
  <c r="IH379" i="9"/>
  <c r="D380" i="9"/>
  <c r="E380" i="9"/>
  <c r="F380" i="9"/>
  <c r="G380" i="9"/>
  <c r="H380" i="9"/>
  <c r="I380" i="9"/>
  <c r="J380" i="9"/>
  <c r="K380" i="9"/>
  <c r="L380" i="9"/>
  <c r="M380" i="9"/>
  <c r="N380" i="9"/>
  <c r="O380" i="9"/>
  <c r="P380" i="9"/>
  <c r="S380" i="9"/>
  <c r="T380" i="9"/>
  <c r="AI380" i="9"/>
  <c r="AJ380" i="9"/>
  <c r="AK380" i="9"/>
  <c r="AL380" i="9"/>
  <c r="AM380" i="9"/>
  <c r="AN380" i="9"/>
  <c r="AO380" i="9"/>
  <c r="AP380" i="9"/>
  <c r="AQ380" i="9"/>
  <c r="AR380" i="9"/>
  <c r="AS380" i="9"/>
  <c r="AT380" i="9"/>
  <c r="AU380" i="9"/>
  <c r="AV380" i="9"/>
  <c r="AW380" i="9"/>
  <c r="AX380" i="9"/>
  <c r="AY380" i="9"/>
  <c r="AZ380" i="9"/>
  <c r="BA380" i="9"/>
  <c r="BB380" i="9"/>
  <c r="BC380" i="9"/>
  <c r="BD380" i="9"/>
  <c r="BE380" i="9"/>
  <c r="BF380" i="9"/>
  <c r="BG380" i="9"/>
  <c r="BH380" i="9"/>
  <c r="BI380" i="9"/>
  <c r="BJ380" i="9"/>
  <c r="BK380" i="9"/>
  <c r="BL380" i="9"/>
  <c r="BM380" i="9"/>
  <c r="BN380" i="9"/>
  <c r="BO380" i="9"/>
  <c r="BP380" i="9"/>
  <c r="BQ380" i="9"/>
  <c r="BR380" i="9"/>
  <c r="BS380" i="9"/>
  <c r="BT380" i="9"/>
  <c r="BU380" i="9"/>
  <c r="BV380" i="9"/>
  <c r="BW380" i="9"/>
  <c r="BX380" i="9"/>
  <c r="BY380" i="9"/>
  <c r="BZ380" i="9"/>
  <c r="CA380" i="9"/>
  <c r="CB380" i="9"/>
  <c r="CC380" i="9"/>
  <c r="CD380" i="9"/>
  <c r="CE380" i="9"/>
  <c r="CF380" i="9"/>
  <c r="CG380" i="9"/>
  <c r="CH380" i="9"/>
  <c r="CI380" i="9"/>
  <c r="CJ380" i="9"/>
  <c r="CK380" i="9"/>
  <c r="CL380" i="9"/>
  <c r="CM380" i="9"/>
  <c r="CN380" i="9"/>
  <c r="CO380" i="9"/>
  <c r="CP380" i="9"/>
  <c r="CQ380" i="9"/>
  <c r="CR380" i="9"/>
  <c r="CS380" i="9"/>
  <c r="CT380" i="9"/>
  <c r="CU380" i="9"/>
  <c r="CV380" i="9"/>
  <c r="CW380" i="9"/>
  <c r="CX380" i="9"/>
  <c r="CY380" i="9"/>
  <c r="CZ380" i="9"/>
  <c r="DA380" i="9"/>
  <c r="DB380" i="9"/>
  <c r="DC380" i="9"/>
  <c r="DD380" i="9"/>
  <c r="DE380" i="9"/>
  <c r="DF380" i="9"/>
  <c r="DG380" i="9"/>
  <c r="DH380" i="9"/>
  <c r="DI380" i="9"/>
  <c r="DJ380" i="9"/>
  <c r="DK380" i="9"/>
  <c r="DL380" i="9"/>
  <c r="DM380" i="9"/>
  <c r="DN380" i="9"/>
  <c r="DO380" i="9"/>
  <c r="DP380" i="9"/>
  <c r="DQ380" i="9"/>
  <c r="DR380" i="9"/>
  <c r="DS380" i="9"/>
  <c r="DT380" i="9"/>
  <c r="DU380" i="9"/>
  <c r="DV380" i="9"/>
  <c r="DW380" i="9"/>
  <c r="DX380" i="9"/>
  <c r="DY380" i="9"/>
  <c r="DZ380" i="9"/>
  <c r="EA380" i="9"/>
  <c r="EB380" i="9"/>
  <c r="EC380" i="9"/>
  <c r="ED380" i="9"/>
  <c r="EE380" i="9"/>
  <c r="EF380" i="9"/>
  <c r="EG380" i="9"/>
  <c r="EH380" i="9"/>
  <c r="EI380" i="9"/>
  <c r="EJ380" i="9"/>
  <c r="EK380" i="9"/>
  <c r="EL380" i="9"/>
  <c r="EM380" i="9"/>
  <c r="EN380" i="9"/>
  <c r="EO380" i="9"/>
  <c r="EP380" i="9"/>
  <c r="EQ380" i="9"/>
  <c r="ER380" i="9"/>
  <c r="ES380" i="9"/>
  <c r="ET380" i="9"/>
  <c r="EU380" i="9"/>
  <c r="EV380" i="9"/>
  <c r="EW380" i="9"/>
  <c r="EX380" i="9"/>
  <c r="EY380" i="9"/>
  <c r="EZ380" i="9"/>
  <c r="FA380" i="9"/>
  <c r="FB380" i="9"/>
  <c r="FC380" i="9"/>
  <c r="FD380" i="9"/>
  <c r="FE380" i="9"/>
  <c r="FF380" i="9"/>
  <c r="FG380" i="9"/>
  <c r="FH380" i="9"/>
  <c r="FI380" i="9"/>
  <c r="FJ380" i="9"/>
  <c r="FK380" i="9"/>
  <c r="FL380" i="9"/>
  <c r="FM380" i="9"/>
  <c r="FN380" i="9"/>
  <c r="FO380" i="9"/>
  <c r="FP380" i="9"/>
  <c r="FQ380" i="9"/>
  <c r="FR380" i="9"/>
  <c r="FS380" i="9"/>
  <c r="FT380" i="9"/>
  <c r="FU380" i="9"/>
  <c r="FV380" i="9"/>
  <c r="FW380" i="9"/>
  <c r="FX380" i="9"/>
  <c r="FY380" i="9"/>
  <c r="FZ380" i="9"/>
  <c r="GA380" i="9"/>
  <c r="GB380" i="9"/>
  <c r="GC380" i="9"/>
  <c r="GD380" i="9"/>
  <c r="GE380" i="9"/>
  <c r="GF380" i="9"/>
  <c r="GG380" i="9"/>
  <c r="GH380" i="9"/>
  <c r="GI380" i="9"/>
  <c r="GJ380" i="9"/>
  <c r="GK380" i="9"/>
  <c r="GL380" i="9"/>
  <c r="GM380" i="9"/>
  <c r="GN380" i="9"/>
  <c r="GO380" i="9"/>
  <c r="GP380" i="9"/>
  <c r="GQ380" i="9"/>
  <c r="GR380" i="9"/>
  <c r="GS380" i="9"/>
  <c r="GT380" i="9"/>
  <c r="GU380" i="9"/>
  <c r="GV380" i="9"/>
  <c r="GW380" i="9"/>
  <c r="GX380" i="9"/>
  <c r="GY380" i="9"/>
  <c r="GZ380" i="9"/>
  <c r="HA380" i="9"/>
  <c r="HB380" i="9"/>
  <c r="HC380" i="9"/>
  <c r="HD380" i="9"/>
  <c r="HE380" i="9"/>
  <c r="HF380" i="9"/>
  <c r="HG380" i="9"/>
  <c r="HH380" i="9"/>
  <c r="HI380" i="9"/>
  <c r="HJ380" i="9"/>
  <c r="HK380" i="9"/>
  <c r="HL380" i="9"/>
  <c r="HM380" i="9"/>
  <c r="HN380" i="9"/>
  <c r="HO380" i="9"/>
  <c r="HP380" i="9"/>
  <c r="HQ380" i="9"/>
  <c r="HR380" i="9"/>
  <c r="HS380" i="9"/>
  <c r="HT380" i="9"/>
  <c r="HU380" i="9"/>
  <c r="HV380" i="9"/>
  <c r="HW380" i="9"/>
  <c r="HX380" i="9"/>
  <c r="HY380" i="9"/>
  <c r="HZ380" i="9"/>
  <c r="IA380" i="9"/>
  <c r="IB380" i="9"/>
  <c r="IC380" i="9"/>
  <c r="ID380" i="9"/>
  <c r="IE380" i="9"/>
  <c r="IF380" i="9"/>
  <c r="IG380" i="9"/>
  <c r="IH380" i="9"/>
  <c r="D381" i="9"/>
  <c r="E381" i="9"/>
  <c r="F381" i="9"/>
  <c r="G381" i="9"/>
  <c r="H381" i="9"/>
  <c r="I381" i="9"/>
  <c r="J381" i="9"/>
  <c r="K381" i="9"/>
  <c r="L381" i="9"/>
  <c r="M381" i="9"/>
  <c r="N381" i="9"/>
  <c r="O381" i="9"/>
  <c r="P381" i="9"/>
  <c r="S381" i="9"/>
  <c r="T381" i="9"/>
  <c r="U381" i="9"/>
  <c r="V381" i="9"/>
  <c r="W381" i="9"/>
  <c r="X381" i="9"/>
  <c r="Y381" i="9"/>
  <c r="Z381" i="9"/>
  <c r="AA381" i="9"/>
  <c r="AB381" i="9"/>
  <c r="AC381" i="9"/>
  <c r="AD381" i="9"/>
  <c r="AE381" i="9"/>
  <c r="AF381" i="9"/>
  <c r="AG381" i="9"/>
  <c r="AH381" i="9"/>
  <c r="AI381" i="9"/>
  <c r="AJ381" i="9"/>
  <c r="AY381" i="9"/>
  <c r="AZ381" i="9"/>
  <c r="BA381" i="9"/>
  <c r="BB381" i="9"/>
  <c r="BC381" i="9"/>
  <c r="BD381" i="9"/>
  <c r="BE381" i="9"/>
  <c r="BF381" i="9"/>
  <c r="BG381" i="9"/>
  <c r="BH381" i="9"/>
  <c r="BI381" i="9"/>
  <c r="BJ381" i="9"/>
  <c r="BK381" i="9"/>
  <c r="BL381" i="9"/>
  <c r="BM381" i="9"/>
  <c r="BN381" i="9"/>
  <c r="BO381" i="9"/>
  <c r="BP381" i="9"/>
  <c r="BQ381" i="9"/>
  <c r="BR381" i="9"/>
  <c r="BS381" i="9"/>
  <c r="BT381" i="9"/>
  <c r="BU381" i="9"/>
  <c r="BV381" i="9"/>
  <c r="BW381" i="9"/>
  <c r="BX381" i="9"/>
  <c r="BY381" i="9"/>
  <c r="BZ381" i="9"/>
  <c r="CA381" i="9"/>
  <c r="CB381" i="9"/>
  <c r="CC381" i="9"/>
  <c r="CD381" i="9"/>
  <c r="CE381" i="9"/>
  <c r="CF381" i="9"/>
  <c r="CG381" i="9"/>
  <c r="CH381" i="9"/>
  <c r="CI381" i="9"/>
  <c r="CJ381" i="9"/>
  <c r="CK381" i="9"/>
  <c r="CL381" i="9"/>
  <c r="CM381" i="9"/>
  <c r="CN381" i="9"/>
  <c r="CO381" i="9"/>
  <c r="CP381" i="9"/>
  <c r="CQ381" i="9"/>
  <c r="CR381" i="9"/>
  <c r="CS381" i="9"/>
  <c r="CT381" i="9"/>
  <c r="CU381" i="9"/>
  <c r="CV381" i="9"/>
  <c r="CW381" i="9"/>
  <c r="CX381" i="9"/>
  <c r="CY381" i="9"/>
  <c r="CZ381" i="9"/>
  <c r="DA381" i="9"/>
  <c r="DB381" i="9"/>
  <c r="DC381" i="9"/>
  <c r="DD381" i="9"/>
  <c r="DE381" i="9"/>
  <c r="DF381" i="9"/>
  <c r="DG381" i="9"/>
  <c r="DH381" i="9"/>
  <c r="DI381" i="9"/>
  <c r="DJ381" i="9"/>
  <c r="DK381" i="9"/>
  <c r="DL381" i="9"/>
  <c r="DM381" i="9"/>
  <c r="DN381" i="9"/>
  <c r="DO381" i="9"/>
  <c r="DP381" i="9"/>
  <c r="DQ381" i="9"/>
  <c r="DR381" i="9"/>
  <c r="DS381" i="9"/>
  <c r="DT381" i="9"/>
  <c r="DU381" i="9"/>
  <c r="DV381" i="9"/>
  <c r="DW381" i="9"/>
  <c r="DX381" i="9"/>
  <c r="DY381" i="9"/>
  <c r="DZ381" i="9"/>
  <c r="EA381" i="9"/>
  <c r="EB381" i="9"/>
  <c r="EC381" i="9"/>
  <c r="ED381" i="9"/>
  <c r="EE381" i="9"/>
  <c r="EF381" i="9"/>
  <c r="EG381" i="9"/>
  <c r="EH381" i="9"/>
  <c r="EI381" i="9"/>
  <c r="EJ381" i="9"/>
  <c r="EK381" i="9"/>
  <c r="EL381" i="9"/>
  <c r="EM381" i="9"/>
  <c r="EN381" i="9"/>
  <c r="EO381" i="9"/>
  <c r="EP381" i="9"/>
  <c r="EQ381" i="9"/>
  <c r="ER381" i="9"/>
  <c r="ES381" i="9"/>
  <c r="ET381" i="9"/>
  <c r="EU381" i="9"/>
  <c r="EV381" i="9"/>
  <c r="EW381" i="9"/>
  <c r="EX381" i="9"/>
  <c r="EY381" i="9"/>
  <c r="EZ381" i="9"/>
  <c r="FA381" i="9"/>
  <c r="FB381" i="9"/>
  <c r="FC381" i="9"/>
  <c r="FD381" i="9"/>
  <c r="FE381" i="9"/>
  <c r="FF381" i="9"/>
  <c r="FG381" i="9"/>
  <c r="FH381" i="9"/>
  <c r="FI381" i="9"/>
  <c r="FJ381" i="9"/>
  <c r="FK381" i="9"/>
  <c r="FL381" i="9"/>
  <c r="FM381" i="9"/>
  <c r="FN381" i="9"/>
  <c r="FO381" i="9"/>
  <c r="FP381" i="9"/>
  <c r="FQ381" i="9"/>
  <c r="FR381" i="9"/>
  <c r="FS381" i="9"/>
  <c r="FT381" i="9"/>
  <c r="FU381" i="9"/>
  <c r="FV381" i="9"/>
  <c r="FW381" i="9"/>
  <c r="FX381" i="9"/>
  <c r="FY381" i="9"/>
  <c r="FZ381" i="9"/>
  <c r="GA381" i="9"/>
  <c r="GB381" i="9"/>
  <c r="GC381" i="9"/>
  <c r="GD381" i="9"/>
  <c r="GE381" i="9"/>
  <c r="GF381" i="9"/>
  <c r="GG381" i="9"/>
  <c r="GH381" i="9"/>
  <c r="GI381" i="9"/>
  <c r="GJ381" i="9"/>
  <c r="GK381" i="9"/>
  <c r="GL381" i="9"/>
  <c r="GM381" i="9"/>
  <c r="GN381" i="9"/>
  <c r="GO381" i="9"/>
  <c r="GP381" i="9"/>
  <c r="GQ381" i="9"/>
  <c r="GR381" i="9"/>
  <c r="GS381" i="9"/>
  <c r="GT381" i="9"/>
  <c r="GU381" i="9"/>
  <c r="GV381" i="9"/>
  <c r="GW381" i="9"/>
  <c r="GX381" i="9"/>
  <c r="GY381" i="9"/>
  <c r="GZ381" i="9"/>
  <c r="HA381" i="9"/>
  <c r="HB381" i="9"/>
  <c r="HC381" i="9"/>
  <c r="HD381" i="9"/>
  <c r="HE381" i="9"/>
  <c r="HF381" i="9"/>
  <c r="HG381" i="9"/>
  <c r="HH381" i="9"/>
  <c r="HI381" i="9"/>
  <c r="HJ381" i="9"/>
  <c r="HK381" i="9"/>
  <c r="HL381" i="9"/>
  <c r="HM381" i="9"/>
  <c r="HN381" i="9"/>
  <c r="HO381" i="9"/>
  <c r="HP381" i="9"/>
  <c r="HQ381" i="9"/>
  <c r="HR381" i="9"/>
  <c r="HS381" i="9"/>
  <c r="HT381" i="9"/>
  <c r="HU381" i="9"/>
  <c r="HV381" i="9"/>
  <c r="HW381" i="9"/>
  <c r="HX381" i="9"/>
  <c r="HY381" i="9"/>
  <c r="HZ381" i="9"/>
  <c r="IA381" i="9"/>
  <c r="IB381" i="9"/>
  <c r="IC381" i="9"/>
  <c r="ID381" i="9"/>
  <c r="IE381" i="9"/>
  <c r="IF381" i="9"/>
  <c r="IG381" i="9"/>
  <c r="IH381" i="9"/>
  <c r="D382" i="9"/>
  <c r="E382" i="9"/>
  <c r="F382" i="9"/>
  <c r="G382" i="9"/>
  <c r="H382" i="9"/>
  <c r="I382" i="9"/>
  <c r="J382" i="9"/>
  <c r="K382" i="9"/>
  <c r="L382" i="9"/>
  <c r="M382" i="9"/>
  <c r="N382" i="9"/>
  <c r="O382" i="9"/>
  <c r="P382" i="9"/>
  <c r="S382" i="9"/>
  <c r="T382" i="9"/>
  <c r="U382" i="9"/>
  <c r="V382" i="9"/>
  <c r="W382" i="9"/>
  <c r="X382" i="9"/>
  <c r="Y382" i="9"/>
  <c r="Z382" i="9"/>
  <c r="AA382" i="9"/>
  <c r="AB382" i="9"/>
  <c r="AC382" i="9"/>
  <c r="AD382" i="9"/>
  <c r="AE382" i="9"/>
  <c r="AF382" i="9"/>
  <c r="AG382" i="9"/>
  <c r="AH382" i="9"/>
  <c r="AI382" i="9"/>
  <c r="AJ382" i="9"/>
  <c r="AK382" i="9"/>
  <c r="AL382" i="9"/>
  <c r="AM382" i="9"/>
  <c r="AN382" i="9"/>
  <c r="AO382" i="9"/>
  <c r="AP382" i="9"/>
  <c r="AQ382" i="9"/>
  <c r="AR382" i="9"/>
  <c r="AS382" i="9"/>
  <c r="AT382" i="9"/>
  <c r="AU382" i="9"/>
  <c r="AV382" i="9"/>
  <c r="AW382" i="9"/>
  <c r="AX382" i="9"/>
  <c r="AY382" i="9"/>
  <c r="AZ382" i="9"/>
  <c r="BO382" i="9"/>
  <c r="BP382" i="9"/>
  <c r="BQ382" i="9"/>
  <c r="BR382" i="9"/>
  <c r="BS382" i="9"/>
  <c r="BT382" i="9"/>
  <c r="BU382" i="9"/>
  <c r="BV382" i="9"/>
  <c r="BW382" i="9"/>
  <c r="BX382" i="9"/>
  <c r="BY382" i="9"/>
  <c r="BZ382" i="9"/>
  <c r="CA382" i="9"/>
  <c r="CB382" i="9"/>
  <c r="CC382" i="9"/>
  <c r="CD382" i="9"/>
  <c r="CE382" i="9"/>
  <c r="CF382" i="9"/>
  <c r="CG382" i="9"/>
  <c r="CH382" i="9"/>
  <c r="CI382" i="9"/>
  <c r="CJ382" i="9"/>
  <c r="CK382" i="9"/>
  <c r="CL382" i="9"/>
  <c r="CM382" i="9"/>
  <c r="CN382" i="9"/>
  <c r="CO382" i="9"/>
  <c r="CP382" i="9"/>
  <c r="CQ382" i="9"/>
  <c r="CR382" i="9"/>
  <c r="CS382" i="9"/>
  <c r="CT382" i="9"/>
  <c r="CU382" i="9"/>
  <c r="CV382" i="9"/>
  <c r="CW382" i="9"/>
  <c r="CX382" i="9"/>
  <c r="CY382" i="9"/>
  <c r="CZ382" i="9"/>
  <c r="DA382" i="9"/>
  <c r="DB382" i="9"/>
  <c r="DC382" i="9"/>
  <c r="DD382" i="9"/>
  <c r="DE382" i="9"/>
  <c r="DF382" i="9"/>
  <c r="DG382" i="9"/>
  <c r="DH382" i="9"/>
  <c r="DI382" i="9"/>
  <c r="DJ382" i="9"/>
  <c r="DK382" i="9"/>
  <c r="DL382" i="9"/>
  <c r="DM382" i="9"/>
  <c r="DN382" i="9"/>
  <c r="DO382" i="9"/>
  <c r="DP382" i="9"/>
  <c r="DQ382" i="9"/>
  <c r="DR382" i="9"/>
  <c r="DS382" i="9"/>
  <c r="DT382" i="9"/>
  <c r="DU382" i="9"/>
  <c r="DV382" i="9"/>
  <c r="DW382" i="9"/>
  <c r="DX382" i="9"/>
  <c r="DY382" i="9"/>
  <c r="DZ382" i="9"/>
  <c r="EA382" i="9"/>
  <c r="EB382" i="9"/>
  <c r="EC382" i="9"/>
  <c r="ED382" i="9"/>
  <c r="EE382" i="9"/>
  <c r="EF382" i="9"/>
  <c r="EG382" i="9"/>
  <c r="EH382" i="9"/>
  <c r="EI382" i="9"/>
  <c r="EJ382" i="9"/>
  <c r="EK382" i="9"/>
  <c r="EL382" i="9"/>
  <c r="EM382" i="9"/>
  <c r="EN382" i="9"/>
  <c r="EO382" i="9"/>
  <c r="EP382" i="9"/>
  <c r="EQ382" i="9"/>
  <c r="ER382" i="9"/>
  <c r="ES382" i="9"/>
  <c r="ET382" i="9"/>
  <c r="EU382" i="9"/>
  <c r="EV382" i="9"/>
  <c r="EW382" i="9"/>
  <c r="EX382" i="9"/>
  <c r="EY382" i="9"/>
  <c r="EZ382" i="9"/>
  <c r="FA382" i="9"/>
  <c r="FB382" i="9"/>
  <c r="FC382" i="9"/>
  <c r="FD382" i="9"/>
  <c r="FE382" i="9"/>
  <c r="FF382" i="9"/>
  <c r="FG382" i="9"/>
  <c r="FH382" i="9"/>
  <c r="FI382" i="9"/>
  <c r="FJ382" i="9"/>
  <c r="FK382" i="9"/>
  <c r="FL382" i="9"/>
  <c r="FM382" i="9"/>
  <c r="FN382" i="9"/>
  <c r="FO382" i="9"/>
  <c r="FP382" i="9"/>
  <c r="FQ382" i="9"/>
  <c r="FR382" i="9"/>
  <c r="FS382" i="9"/>
  <c r="FT382" i="9"/>
  <c r="FU382" i="9"/>
  <c r="FV382" i="9"/>
  <c r="FW382" i="9"/>
  <c r="FX382" i="9"/>
  <c r="FY382" i="9"/>
  <c r="FZ382" i="9"/>
  <c r="GA382" i="9"/>
  <c r="GB382" i="9"/>
  <c r="GC382" i="9"/>
  <c r="GD382" i="9"/>
  <c r="GE382" i="9"/>
  <c r="GF382" i="9"/>
  <c r="GG382" i="9"/>
  <c r="GH382" i="9"/>
  <c r="GI382" i="9"/>
  <c r="GJ382" i="9"/>
  <c r="GK382" i="9"/>
  <c r="GL382" i="9"/>
  <c r="GM382" i="9"/>
  <c r="GN382" i="9"/>
  <c r="GO382" i="9"/>
  <c r="GP382" i="9"/>
  <c r="GQ382" i="9"/>
  <c r="GR382" i="9"/>
  <c r="GS382" i="9"/>
  <c r="GT382" i="9"/>
  <c r="GU382" i="9"/>
  <c r="GV382" i="9"/>
  <c r="GW382" i="9"/>
  <c r="GX382" i="9"/>
  <c r="GY382" i="9"/>
  <c r="GZ382" i="9"/>
  <c r="HA382" i="9"/>
  <c r="HB382" i="9"/>
  <c r="HC382" i="9"/>
  <c r="HD382" i="9"/>
  <c r="HE382" i="9"/>
  <c r="HF382" i="9"/>
  <c r="HG382" i="9"/>
  <c r="HH382" i="9"/>
  <c r="HI382" i="9"/>
  <c r="HJ382" i="9"/>
  <c r="HK382" i="9"/>
  <c r="HL382" i="9"/>
  <c r="HM382" i="9"/>
  <c r="HN382" i="9"/>
  <c r="HO382" i="9"/>
  <c r="HP382" i="9"/>
  <c r="HQ382" i="9"/>
  <c r="HR382" i="9"/>
  <c r="HS382" i="9"/>
  <c r="HT382" i="9"/>
  <c r="HU382" i="9"/>
  <c r="HV382" i="9"/>
  <c r="HW382" i="9"/>
  <c r="HX382" i="9"/>
  <c r="HY382" i="9"/>
  <c r="HZ382" i="9"/>
  <c r="IA382" i="9"/>
  <c r="IB382" i="9"/>
  <c r="IC382" i="9"/>
  <c r="ID382" i="9"/>
  <c r="IE382" i="9"/>
  <c r="IF382" i="9"/>
  <c r="IG382" i="9"/>
  <c r="IH382" i="9"/>
  <c r="D383" i="9"/>
  <c r="E383" i="9"/>
  <c r="F383" i="9"/>
  <c r="G383" i="9"/>
  <c r="H383" i="9"/>
  <c r="I383" i="9"/>
  <c r="J383" i="9"/>
  <c r="K383" i="9"/>
  <c r="L383" i="9"/>
  <c r="M383" i="9"/>
  <c r="N383" i="9"/>
  <c r="O383" i="9"/>
  <c r="P383" i="9"/>
  <c r="S383" i="9"/>
  <c r="T383" i="9"/>
  <c r="U383" i="9"/>
  <c r="V383" i="9"/>
  <c r="W383" i="9"/>
  <c r="X383" i="9"/>
  <c r="Y383" i="9"/>
  <c r="Z383" i="9"/>
  <c r="AA383" i="9"/>
  <c r="AB383" i="9"/>
  <c r="AC383" i="9"/>
  <c r="AD383" i="9"/>
  <c r="AE383" i="9"/>
  <c r="AF383" i="9"/>
  <c r="AG383" i="9"/>
  <c r="AH383" i="9"/>
  <c r="AI383" i="9"/>
  <c r="AJ383" i="9"/>
  <c r="AK383" i="9"/>
  <c r="AL383" i="9"/>
  <c r="AM383" i="9"/>
  <c r="AN383" i="9"/>
  <c r="AO383" i="9"/>
  <c r="AP383" i="9"/>
  <c r="AQ383" i="9"/>
  <c r="AR383" i="9"/>
  <c r="AS383" i="9"/>
  <c r="AT383" i="9"/>
  <c r="AU383" i="9"/>
  <c r="AV383" i="9"/>
  <c r="AW383" i="9"/>
  <c r="AX383" i="9"/>
  <c r="AY383" i="9"/>
  <c r="AZ383" i="9"/>
  <c r="BA383" i="9"/>
  <c r="BB383" i="9"/>
  <c r="BC383" i="9"/>
  <c r="BD383" i="9"/>
  <c r="BE383" i="9"/>
  <c r="BF383" i="9"/>
  <c r="BG383" i="9"/>
  <c r="BH383" i="9"/>
  <c r="BI383" i="9"/>
  <c r="BJ383" i="9"/>
  <c r="BK383" i="9"/>
  <c r="BL383" i="9"/>
  <c r="BM383" i="9"/>
  <c r="BN383" i="9"/>
  <c r="BO383" i="9"/>
  <c r="BP383" i="9"/>
  <c r="CE383" i="9"/>
  <c r="CF383" i="9"/>
  <c r="CG383" i="9"/>
  <c r="CH383" i="9"/>
  <c r="CI383" i="9"/>
  <c r="CJ383" i="9"/>
  <c r="CK383" i="9"/>
  <c r="CL383" i="9"/>
  <c r="CM383" i="9"/>
  <c r="CN383" i="9"/>
  <c r="CO383" i="9"/>
  <c r="CP383" i="9"/>
  <c r="CQ383" i="9"/>
  <c r="CR383" i="9"/>
  <c r="CS383" i="9"/>
  <c r="CT383" i="9"/>
  <c r="CU383" i="9"/>
  <c r="CV383" i="9"/>
  <c r="CW383" i="9"/>
  <c r="CX383" i="9"/>
  <c r="CY383" i="9"/>
  <c r="CZ383" i="9"/>
  <c r="DA383" i="9"/>
  <c r="DB383" i="9"/>
  <c r="DC383" i="9"/>
  <c r="DD383" i="9"/>
  <c r="DE383" i="9"/>
  <c r="DF383" i="9"/>
  <c r="DG383" i="9"/>
  <c r="DH383" i="9"/>
  <c r="DI383" i="9"/>
  <c r="DJ383" i="9"/>
  <c r="DK383" i="9"/>
  <c r="DL383" i="9"/>
  <c r="DM383" i="9"/>
  <c r="DN383" i="9"/>
  <c r="DO383" i="9"/>
  <c r="DP383" i="9"/>
  <c r="DQ383" i="9"/>
  <c r="DR383" i="9"/>
  <c r="DS383" i="9"/>
  <c r="DT383" i="9"/>
  <c r="DU383" i="9"/>
  <c r="DV383" i="9"/>
  <c r="DW383" i="9"/>
  <c r="DX383" i="9"/>
  <c r="DY383" i="9"/>
  <c r="DZ383" i="9"/>
  <c r="EA383" i="9"/>
  <c r="EB383" i="9"/>
  <c r="EC383" i="9"/>
  <c r="ED383" i="9"/>
  <c r="EE383" i="9"/>
  <c r="EF383" i="9"/>
  <c r="EG383" i="9"/>
  <c r="EH383" i="9"/>
  <c r="EI383" i="9"/>
  <c r="EJ383" i="9"/>
  <c r="EK383" i="9"/>
  <c r="EL383" i="9"/>
  <c r="EM383" i="9"/>
  <c r="EN383" i="9"/>
  <c r="EO383" i="9"/>
  <c r="EP383" i="9"/>
  <c r="EQ383" i="9"/>
  <c r="ER383" i="9"/>
  <c r="ES383" i="9"/>
  <c r="ET383" i="9"/>
  <c r="EU383" i="9"/>
  <c r="EV383" i="9"/>
  <c r="EW383" i="9"/>
  <c r="EX383" i="9"/>
  <c r="EY383" i="9"/>
  <c r="EZ383" i="9"/>
  <c r="FA383" i="9"/>
  <c r="FB383" i="9"/>
  <c r="FC383" i="9"/>
  <c r="FD383" i="9"/>
  <c r="FE383" i="9"/>
  <c r="FF383" i="9"/>
  <c r="FG383" i="9"/>
  <c r="FH383" i="9"/>
  <c r="FI383" i="9"/>
  <c r="FJ383" i="9"/>
  <c r="FK383" i="9"/>
  <c r="FL383" i="9"/>
  <c r="FM383" i="9"/>
  <c r="FN383" i="9"/>
  <c r="FO383" i="9"/>
  <c r="FP383" i="9"/>
  <c r="FQ383" i="9"/>
  <c r="FR383" i="9"/>
  <c r="FS383" i="9"/>
  <c r="FT383" i="9"/>
  <c r="FU383" i="9"/>
  <c r="FV383" i="9"/>
  <c r="FW383" i="9"/>
  <c r="FX383" i="9"/>
  <c r="FY383" i="9"/>
  <c r="FZ383" i="9"/>
  <c r="GA383" i="9"/>
  <c r="GB383" i="9"/>
  <c r="GC383" i="9"/>
  <c r="GD383" i="9"/>
  <c r="GE383" i="9"/>
  <c r="GF383" i="9"/>
  <c r="GG383" i="9"/>
  <c r="GH383" i="9"/>
  <c r="GI383" i="9"/>
  <c r="GJ383" i="9"/>
  <c r="GK383" i="9"/>
  <c r="GL383" i="9"/>
  <c r="GM383" i="9"/>
  <c r="GN383" i="9"/>
  <c r="GO383" i="9"/>
  <c r="GP383" i="9"/>
  <c r="GQ383" i="9"/>
  <c r="GR383" i="9"/>
  <c r="GS383" i="9"/>
  <c r="GT383" i="9"/>
  <c r="GU383" i="9"/>
  <c r="GV383" i="9"/>
  <c r="GW383" i="9"/>
  <c r="GX383" i="9"/>
  <c r="GY383" i="9"/>
  <c r="GZ383" i="9"/>
  <c r="HA383" i="9"/>
  <c r="HB383" i="9"/>
  <c r="HC383" i="9"/>
  <c r="HD383" i="9"/>
  <c r="HE383" i="9"/>
  <c r="HF383" i="9"/>
  <c r="HG383" i="9"/>
  <c r="HH383" i="9"/>
  <c r="HI383" i="9"/>
  <c r="HJ383" i="9"/>
  <c r="HK383" i="9"/>
  <c r="HL383" i="9"/>
  <c r="HM383" i="9"/>
  <c r="HN383" i="9"/>
  <c r="HO383" i="9"/>
  <c r="HP383" i="9"/>
  <c r="HQ383" i="9"/>
  <c r="HR383" i="9"/>
  <c r="HS383" i="9"/>
  <c r="HT383" i="9"/>
  <c r="HU383" i="9"/>
  <c r="HV383" i="9"/>
  <c r="HW383" i="9"/>
  <c r="HX383" i="9"/>
  <c r="HY383" i="9"/>
  <c r="HZ383" i="9"/>
  <c r="IA383" i="9"/>
  <c r="IB383" i="9"/>
  <c r="IC383" i="9"/>
  <c r="ID383" i="9"/>
  <c r="IE383" i="9"/>
  <c r="IF383" i="9"/>
  <c r="IG383" i="9"/>
  <c r="IH383" i="9"/>
  <c r="D384" i="9"/>
  <c r="E384" i="9"/>
  <c r="F384" i="9"/>
  <c r="G384" i="9"/>
  <c r="H384" i="9"/>
  <c r="I384" i="9"/>
  <c r="J384" i="9"/>
  <c r="K384" i="9"/>
  <c r="L384" i="9"/>
  <c r="M384" i="9"/>
  <c r="N384" i="9"/>
  <c r="O384" i="9"/>
  <c r="P384" i="9"/>
  <c r="S384" i="9"/>
  <c r="T384" i="9"/>
  <c r="U384" i="9"/>
  <c r="V384" i="9"/>
  <c r="W384" i="9"/>
  <c r="X384" i="9"/>
  <c r="Y384" i="9"/>
  <c r="Z384" i="9"/>
  <c r="AA384" i="9"/>
  <c r="AB384" i="9"/>
  <c r="AC384" i="9"/>
  <c r="AD384" i="9"/>
  <c r="AE384" i="9"/>
  <c r="AF384" i="9"/>
  <c r="AG384" i="9"/>
  <c r="AH384" i="9"/>
  <c r="AI384" i="9"/>
  <c r="AJ384" i="9"/>
  <c r="AK384" i="9"/>
  <c r="AL384" i="9"/>
  <c r="AM384" i="9"/>
  <c r="AN384" i="9"/>
  <c r="AO384" i="9"/>
  <c r="AP384" i="9"/>
  <c r="AQ384" i="9"/>
  <c r="AR384" i="9"/>
  <c r="AS384" i="9"/>
  <c r="AT384" i="9"/>
  <c r="AU384" i="9"/>
  <c r="AV384" i="9"/>
  <c r="AW384" i="9"/>
  <c r="AX384" i="9"/>
  <c r="AY384" i="9"/>
  <c r="AZ384" i="9"/>
  <c r="BA384" i="9"/>
  <c r="BB384" i="9"/>
  <c r="BC384" i="9"/>
  <c r="BD384" i="9"/>
  <c r="BE384" i="9"/>
  <c r="BF384" i="9"/>
  <c r="BG384" i="9"/>
  <c r="BH384" i="9"/>
  <c r="BI384" i="9"/>
  <c r="BJ384" i="9"/>
  <c r="BK384" i="9"/>
  <c r="BL384" i="9"/>
  <c r="BM384" i="9"/>
  <c r="BN384" i="9"/>
  <c r="BO384" i="9"/>
  <c r="BP384" i="9"/>
  <c r="BQ384" i="9"/>
  <c r="BR384" i="9"/>
  <c r="BS384" i="9"/>
  <c r="BT384" i="9"/>
  <c r="BU384" i="9"/>
  <c r="BV384" i="9"/>
  <c r="BW384" i="9"/>
  <c r="BX384" i="9"/>
  <c r="BY384" i="9"/>
  <c r="BZ384" i="9"/>
  <c r="CA384" i="9"/>
  <c r="CB384" i="9"/>
  <c r="CC384" i="9"/>
  <c r="CD384" i="9"/>
  <c r="CE384" i="9"/>
  <c r="CF384" i="9"/>
  <c r="CU384" i="9"/>
  <c r="CV384" i="9"/>
  <c r="CW384" i="9"/>
  <c r="CX384" i="9"/>
  <c r="CY384" i="9"/>
  <c r="CZ384" i="9"/>
  <c r="DA384" i="9"/>
  <c r="DB384" i="9"/>
  <c r="DC384" i="9"/>
  <c r="DD384" i="9"/>
  <c r="DE384" i="9"/>
  <c r="DF384" i="9"/>
  <c r="DG384" i="9"/>
  <c r="DH384" i="9"/>
  <c r="DI384" i="9"/>
  <c r="DJ384" i="9"/>
  <c r="DK384" i="9"/>
  <c r="DL384" i="9"/>
  <c r="DM384" i="9"/>
  <c r="DN384" i="9"/>
  <c r="DO384" i="9"/>
  <c r="DP384" i="9"/>
  <c r="DQ384" i="9"/>
  <c r="DR384" i="9"/>
  <c r="DS384" i="9"/>
  <c r="DT384" i="9"/>
  <c r="DU384" i="9"/>
  <c r="DV384" i="9"/>
  <c r="DW384" i="9"/>
  <c r="DX384" i="9"/>
  <c r="DY384" i="9"/>
  <c r="DZ384" i="9"/>
  <c r="EA384" i="9"/>
  <c r="EB384" i="9"/>
  <c r="EC384" i="9"/>
  <c r="ED384" i="9"/>
  <c r="EE384" i="9"/>
  <c r="EF384" i="9"/>
  <c r="EG384" i="9"/>
  <c r="EH384" i="9"/>
  <c r="EI384" i="9"/>
  <c r="EJ384" i="9"/>
  <c r="EK384" i="9"/>
  <c r="EL384" i="9"/>
  <c r="EM384" i="9"/>
  <c r="EN384" i="9"/>
  <c r="EO384" i="9"/>
  <c r="EP384" i="9"/>
  <c r="EQ384" i="9"/>
  <c r="ER384" i="9"/>
  <c r="ES384" i="9"/>
  <c r="ET384" i="9"/>
  <c r="EU384" i="9"/>
  <c r="EV384" i="9"/>
  <c r="EW384" i="9"/>
  <c r="EX384" i="9"/>
  <c r="EY384" i="9"/>
  <c r="EZ384" i="9"/>
  <c r="FA384" i="9"/>
  <c r="FB384" i="9"/>
  <c r="FC384" i="9"/>
  <c r="FD384" i="9"/>
  <c r="FE384" i="9"/>
  <c r="FF384" i="9"/>
  <c r="FG384" i="9"/>
  <c r="FH384" i="9"/>
  <c r="FI384" i="9"/>
  <c r="FJ384" i="9"/>
  <c r="FK384" i="9"/>
  <c r="FL384" i="9"/>
  <c r="FM384" i="9"/>
  <c r="FN384" i="9"/>
  <c r="FO384" i="9"/>
  <c r="FP384" i="9"/>
  <c r="FQ384" i="9"/>
  <c r="FR384" i="9"/>
  <c r="FS384" i="9"/>
  <c r="FT384" i="9"/>
  <c r="FU384" i="9"/>
  <c r="FV384" i="9"/>
  <c r="FW384" i="9"/>
  <c r="FX384" i="9"/>
  <c r="FY384" i="9"/>
  <c r="FZ384" i="9"/>
  <c r="GA384" i="9"/>
  <c r="GB384" i="9"/>
  <c r="GC384" i="9"/>
  <c r="GD384" i="9"/>
  <c r="GE384" i="9"/>
  <c r="GF384" i="9"/>
  <c r="GG384" i="9"/>
  <c r="GH384" i="9"/>
  <c r="GI384" i="9"/>
  <c r="GJ384" i="9"/>
  <c r="GK384" i="9"/>
  <c r="GL384" i="9"/>
  <c r="GM384" i="9"/>
  <c r="GN384" i="9"/>
  <c r="GO384" i="9"/>
  <c r="GP384" i="9"/>
  <c r="GQ384" i="9"/>
  <c r="GR384" i="9"/>
  <c r="GS384" i="9"/>
  <c r="GT384" i="9"/>
  <c r="GU384" i="9"/>
  <c r="GV384" i="9"/>
  <c r="GW384" i="9"/>
  <c r="GX384" i="9"/>
  <c r="GY384" i="9"/>
  <c r="GZ384" i="9"/>
  <c r="HA384" i="9"/>
  <c r="HB384" i="9"/>
  <c r="HC384" i="9"/>
  <c r="HD384" i="9"/>
  <c r="HE384" i="9"/>
  <c r="HF384" i="9"/>
  <c r="HG384" i="9"/>
  <c r="HH384" i="9"/>
  <c r="HI384" i="9"/>
  <c r="HJ384" i="9"/>
  <c r="HK384" i="9"/>
  <c r="HL384" i="9"/>
  <c r="HM384" i="9"/>
  <c r="HN384" i="9"/>
  <c r="HO384" i="9"/>
  <c r="HP384" i="9"/>
  <c r="HQ384" i="9"/>
  <c r="HR384" i="9"/>
  <c r="HS384" i="9"/>
  <c r="HT384" i="9"/>
  <c r="HU384" i="9"/>
  <c r="HV384" i="9"/>
  <c r="HW384" i="9"/>
  <c r="HX384" i="9"/>
  <c r="HY384" i="9"/>
  <c r="HZ384" i="9"/>
  <c r="IA384" i="9"/>
  <c r="IB384" i="9"/>
  <c r="IC384" i="9"/>
  <c r="ID384" i="9"/>
  <c r="IE384" i="9"/>
  <c r="IF384" i="9"/>
  <c r="IG384" i="9"/>
  <c r="IH384" i="9"/>
  <c r="D385" i="9"/>
  <c r="E385" i="9"/>
  <c r="F385" i="9"/>
  <c r="G385" i="9"/>
  <c r="H385" i="9"/>
  <c r="I385" i="9"/>
  <c r="J385" i="9"/>
  <c r="K385" i="9"/>
  <c r="L385" i="9"/>
  <c r="M385" i="9"/>
  <c r="N385" i="9"/>
  <c r="O385" i="9"/>
  <c r="P385" i="9"/>
  <c r="S385" i="9"/>
  <c r="T385" i="9"/>
  <c r="U385" i="9"/>
  <c r="V385" i="9"/>
  <c r="W385" i="9"/>
  <c r="X385" i="9"/>
  <c r="Y385" i="9"/>
  <c r="Z385" i="9"/>
  <c r="AA385" i="9"/>
  <c r="AB385" i="9"/>
  <c r="AC385" i="9"/>
  <c r="AD385" i="9"/>
  <c r="AE385" i="9"/>
  <c r="AF385" i="9"/>
  <c r="AG385" i="9"/>
  <c r="AH385" i="9"/>
  <c r="AI385" i="9"/>
  <c r="AJ385" i="9"/>
  <c r="AK385" i="9"/>
  <c r="AL385" i="9"/>
  <c r="AM385" i="9"/>
  <c r="AN385" i="9"/>
  <c r="AO385" i="9"/>
  <c r="AP385" i="9"/>
  <c r="AQ385" i="9"/>
  <c r="AR385" i="9"/>
  <c r="AS385" i="9"/>
  <c r="AT385" i="9"/>
  <c r="AU385" i="9"/>
  <c r="AV385" i="9"/>
  <c r="AW385" i="9"/>
  <c r="AX385" i="9"/>
  <c r="AY385" i="9"/>
  <c r="AZ385" i="9"/>
  <c r="BA385" i="9"/>
  <c r="BB385" i="9"/>
  <c r="BC385" i="9"/>
  <c r="BD385" i="9"/>
  <c r="BE385" i="9"/>
  <c r="BF385" i="9"/>
  <c r="BG385" i="9"/>
  <c r="BH385" i="9"/>
  <c r="BI385" i="9"/>
  <c r="BJ385" i="9"/>
  <c r="BK385" i="9"/>
  <c r="BL385" i="9"/>
  <c r="BM385" i="9"/>
  <c r="BN385" i="9"/>
  <c r="BO385" i="9"/>
  <c r="BP385" i="9"/>
  <c r="BQ385" i="9"/>
  <c r="BR385" i="9"/>
  <c r="BS385" i="9"/>
  <c r="BT385" i="9"/>
  <c r="BU385" i="9"/>
  <c r="BV385" i="9"/>
  <c r="BW385" i="9"/>
  <c r="BX385" i="9"/>
  <c r="BY385" i="9"/>
  <c r="BZ385" i="9"/>
  <c r="CA385" i="9"/>
  <c r="CB385" i="9"/>
  <c r="CC385" i="9"/>
  <c r="CD385" i="9"/>
  <c r="CE385" i="9"/>
  <c r="CF385" i="9"/>
  <c r="CG385" i="9"/>
  <c r="CH385" i="9"/>
  <c r="CI385" i="9"/>
  <c r="CJ385" i="9"/>
  <c r="CK385" i="9"/>
  <c r="CL385" i="9"/>
  <c r="CM385" i="9"/>
  <c r="CN385" i="9"/>
  <c r="CO385" i="9"/>
  <c r="CP385" i="9"/>
  <c r="CQ385" i="9"/>
  <c r="CR385" i="9"/>
  <c r="CS385" i="9"/>
  <c r="CT385" i="9"/>
  <c r="CU385" i="9"/>
  <c r="CV385" i="9"/>
  <c r="DK385" i="9"/>
  <c r="DL385" i="9"/>
  <c r="DM385" i="9"/>
  <c r="DN385" i="9"/>
  <c r="DO385" i="9"/>
  <c r="DP385" i="9"/>
  <c r="DQ385" i="9"/>
  <c r="DR385" i="9"/>
  <c r="DS385" i="9"/>
  <c r="DT385" i="9"/>
  <c r="DU385" i="9"/>
  <c r="DV385" i="9"/>
  <c r="DW385" i="9"/>
  <c r="DX385" i="9"/>
  <c r="DY385" i="9"/>
  <c r="DZ385" i="9"/>
  <c r="EA385" i="9"/>
  <c r="EB385" i="9"/>
  <c r="EC385" i="9"/>
  <c r="ED385" i="9"/>
  <c r="EE385" i="9"/>
  <c r="EF385" i="9"/>
  <c r="EG385" i="9"/>
  <c r="EH385" i="9"/>
  <c r="EI385" i="9"/>
  <c r="EJ385" i="9"/>
  <c r="EK385" i="9"/>
  <c r="EL385" i="9"/>
  <c r="EM385" i="9"/>
  <c r="EN385" i="9"/>
  <c r="EO385" i="9"/>
  <c r="EP385" i="9"/>
  <c r="EQ385" i="9"/>
  <c r="ER385" i="9"/>
  <c r="ES385" i="9"/>
  <c r="ET385" i="9"/>
  <c r="EU385" i="9"/>
  <c r="EV385" i="9"/>
  <c r="EW385" i="9"/>
  <c r="EX385" i="9"/>
  <c r="EY385" i="9"/>
  <c r="EZ385" i="9"/>
  <c r="FA385" i="9"/>
  <c r="FB385" i="9"/>
  <c r="FC385" i="9"/>
  <c r="FD385" i="9"/>
  <c r="FE385" i="9"/>
  <c r="FF385" i="9"/>
  <c r="FG385" i="9"/>
  <c r="FH385" i="9"/>
  <c r="FI385" i="9"/>
  <c r="FJ385" i="9"/>
  <c r="FK385" i="9"/>
  <c r="FL385" i="9"/>
  <c r="FM385" i="9"/>
  <c r="FN385" i="9"/>
  <c r="FO385" i="9"/>
  <c r="FP385" i="9"/>
  <c r="FQ385" i="9"/>
  <c r="FR385" i="9"/>
  <c r="FS385" i="9"/>
  <c r="FT385" i="9"/>
  <c r="FU385" i="9"/>
  <c r="FV385" i="9"/>
  <c r="FW385" i="9"/>
  <c r="FX385" i="9"/>
  <c r="FY385" i="9"/>
  <c r="FZ385" i="9"/>
  <c r="GA385" i="9"/>
  <c r="GB385" i="9"/>
  <c r="GC385" i="9"/>
  <c r="GD385" i="9"/>
  <c r="GE385" i="9"/>
  <c r="GF385" i="9"/>
  <c r="GG385" i="9"/>
  <c r="GH385" i="9"/>
  <c r="GI385" i="9"/>
  <c r="GJ385" i="9"/>
  <c r="GK385" i="9"/>
  <c r="GL385" i="9"/>
  <c r="GM385" i="9"/>
  <c r="GN385" i="9"/>
  <c r="GO385" i="9"/>
  <c r="GP385" i="9"/>
  <c r="GQ385" i="9"/>
  <c r="GR385" i="9"/>
  <c r="GS385" i="9"/>
  <c r="GT385" i="9"/>
  <c r="GU385" i="9"/>
  <c r="GV385" i="9"/>
  <c r="GW385" i="9"/>
  <c r="GX385" i="9"/>
  <c r="GY385" i="9"/>
  <c r="GZ385" i="9"/>
  <c r="HA385" i="9"/>
  <c r="HB385" i="9"/>
  <c r="HC385" i="9"/>
  <c r="HD385" i="9"/>
  <c r="HE385" i="9"/>
  <c r="HF385" i="9"/>
  <c r="HG385" i="9"/>
  <c r="HH385" i="9"/>
  <c r="HI385" i="9"/>
  <c r="HJ385" i="9"/>
  <c r="HK385" i="9"/>
  <c r="HL385" i="9"/>
  <c r="HM385" i="9"/>
  <c r="HN385" i="9"/>
  <c r="HO385" i="9"/>
  <c r="HP385" i="9"/>
  <c r="HQ385" i="9"/>
  <c r="HR385" i="9"/>
  <c r="HS385" i="9"/>
  <c r="HT385" i="9"/>
  <c r="HU385" i="9"/>
  <c r="HV385" i="9"/>
  <c r="HW385" i="9"/>
  <c r="HX385" i="9"/>
  <c r="HY385" i="9"/>
  <c r="HZ385" i="9"/>
  <c r="IA385" i="9"/>
  <c r="IB385" i="9"/>
  <c r="IC385" i="9"/>
  <c r="ID385" i="9"/>
  <c r="IE385" i="9"/>
  <c r="IF385" i="9"/>
  <c r="IG385" i="9"/>
  <c r="IH385" i="9"/>
  <c r="D386" i="9"/>
  <c r="E386" i="9"/>
  <c r="F386" i="9"/>
  <c r="G386" i="9"/>
  <c r="H386" i="9"/>
  <c r="I386" i="9"/>
  <c r="J386" i="9"/>
  <c r="K386" i="9"/>
  <c r="L386" i="9"/>
  <c r="M386" i="9"/>
  <c r="N386" i="9"/>
  <c r="O386" i="9"/>
  <c r="P386" i="9"/>
  <c r="S386" i="9"/>
  <c r="T386" i="9"/>
  <c r="U386" i="9"/>
  <c r="V386" i="9"/>
  <c r="W386" i="9"/>
  <c r="X386" i="9"/>
  <c r="Y386" i="9"/>
  <c r="Z386" i="9"/>
  <c r="AA386" i="9"/>
  <c r="AB386" i="9"/>
  <c r="AC386" i="9"/>
  <c r="AD386" i="9"/>
  <c r="AE386" i="9"/>
  <c r="AF386" i="9"/>
  <c r="AG386" i="9"/>
  <c r="AH386" i="9"/>
  <c r="AI386" i="9"/>
  <c r="AJ386" i="9"/>
  <c r="AK386" i="9"/>
  <c r="AL386" i="9"/>
  <c r="AM386" i="9"/>
  <c r="AN386" i="9"/>
  <c r="AO386" i="9"/>
  <c r="AP386" i="9"/>
  <c r="AQ386" i="9"/>
  <c r="AR386" i="9"/>
  <c r="AS386" i="9"/>
  <c r="AT386" i="9"/>
  <c r="AU386" i="9"/>
  <c r="AV386" i="9"/>
  <c r="AW386" i="9"/>
  <c r="AX386" i="9"/>
  <c r="AY386" i="9"/>
  <c r="AZ386" i="9"/>
  <c r="BA386" i="9"/>
  <c r="BB386" i="9"/>
  <c r="BC386" i="9"/>
  <c r="BD386" i="9"/>
  <c r="BE386" i="9"/>
  <c r="BF386" i="9"/>
  <c r="BG386" i="9"/>
  <c r="BH386" i="9"/>
  <c r="BI386" i="9"/>
  <c r="BJ386" i="9"/>
  <c r="BK386" i="9"/>
  <c r="BL386" i="9"/>
  <c r="BM386" i="9"/>
  <c r="BN386" i="9"/>
  <c r="BO386" i="9"/>
  <c r="BP386" i="9"/>
  <c r="BQ386" i="9"/>
  <c r="BR386" i="9"/>
  <c r="BS386" i="9"/>
  <c r="BT386" i="9"/>
  <c r="BU386" i="9"/>
  <c r="BV386" i="9"/>
  <c r="BW386" i="9"/>
  <c r="BX386" i="9"/>
  <c r="BY386" i="9"/>
  <c r="BZ386" i="9"/>
  <c r="CA386" i="9"/>
  <c r="CB386" i="9"/>
  <c r="CC386" i="9"/>
  <c r="CD386" i="9"/>
  <c r="CE386" i="9"/>
  <c r="CF386" i="9"/>
  <c r="CG386" i="9"/>
  <c r="CH386" i="9"/>
  <c r="CI386" i="9"/>
  <c r="CJ386" i="9"/>
  <c r="CK386" i="9"/>
  <c r="CL386" i="9"/>
  <c r="CM386" i="9"/>
  <c r="CN386" i="9"/>
  <c r="CO386" i="9"/>
  <c r="CP386" i="9"/>
  <c r="CQ386" i="9"/>
  <c r="CR386" i="9"/>
  <c r="CS386" i="9"/>
  <c r="CT386" i="9"/>
  <c r="CU386" i="9"/>
  <c r="CV386" i="9"/>
  <c r="CW386" i="9"/>
  <c r="CX386" i="9"/>
  <c r="CY386" i="9"/>
  <c r="CZ386" i="9"/>
  <c r="DA386" i="9"/>
  <c r="DB386" i="9"/>
  <c r="DC386" i="9"/>
  <c r="DD386" i="9"/>
  <c r="DE386" i="9"/>
  <c r="DF386" i="9"/>
  <c r="DG386" i="9"/>
  <c r="DH386" i="9"/>
  <c r="DI386" i="9"/>
  <c r="DJ386" i="9"/>
  <c r="DK386" i="9"/>
  <c r="DL386" i="9"/>
  <c r="EA386" i="9"/>
  <c r="EB386" i="9"/>
  <c r="EC386" i="9"/>
  <c r="ED386" i="9"/>
  <c r="EE386" i="9"/>
  <c r="EF386" i="9"/>
  <c r="EG386" i="9"/>
  <c r="EH386" i="9"/>
  <c r="EI386" i="9"/>
  <c r="EJ386" i="9"/>
  <c r="EK386" i="9"/>
  <c r="EL386" i="9"/>
  <c r="EM386" i="9"/>
  <c r="EN386" i="9"/>
  <c r="EO386" i="9"/>
  <c r="EP386" i="9"/>
  <c r="EQ386" i="9"/>
  <c r="ER386" i="9"/>
  <c r="ES386" i="9"/>
  <c r="ET386" i="9"/>
  <c r="EU386" i="9"/>
  <c r="EV386" i="9"/>
  <c r="EW386" i="9"/>
  <c r="EX386" i="9"/>
  <c r="EY386" i="9"/>
  <c r="EZ386" i="9"/>
  <c r="FA386" i="9"/>
  <c r="FB386" i="9"/>
  <c r="FC386" i="9"/>
  <c r="FD386" i="9"/>
  <c r="FE386" i="9"/>
  <c r="FF386" i="9"/>
  <c r="FG386" i="9"/>
  <c r="FH386" i="9"/>
  <c r="FI386" i="9"/>
  <c r="FJ386" i="9"/>
  <c r="FK386" i="9"/>
  <c r="FL386" i="9"/>
  <c r="FM386" i="9"/>
  <c r="FN386" i="9"/>
  <c r="FO386" i="9"/>
  <c r="FP386" i="9"/>
  <c r="FQ386" i="9"/>
  <c r="FR386" i="9"/>
  <c r="FS386" i="9"/>
  <c r="FT386" i="9"/>
  <c r="FU386" i="9"/>
  <c r="FV386" i="9"/>
  <c r="FW386" i="9"/>
  <c r="FX386" i="9"/>
  <c r="FY386" i="9"/>
  <c r="FZ386" i="9"/>
  <c r="GA386" i="9"/>
  <c r="GB386" i="9"/>
  <c r="GC386" i="9"/>
  <c r="GD386" i="9"/>
  <c r="GE386" i="9"/>
  <c r="GF386" i="9"/>
  <c r="GG386" i="9"/>
  <c r="GH386" i="9"/>
  <c r="GI386" i="9"/>
  <c r="GJ386" i="9"/>
  <c r="GK386" i="9"/>
  <c r="GL386" i="9"/>
  <c r="GM386" i="9"/>
  <c r="GN386" i="9"/>
  <c r="GO386" i="9"/>
  <c r="GP386" i="9"/>
  <c r="GQ386" i="9"/>
  <c r="GR386" i="9"/>
  <c r="GS386" i="9"/>
  <c r="GT386" i="9"/>
  <c r="GU386" i="9"/>
  <c r="GV386" i="9"/>
  <c r="GW386" i="9"/>
  <c r="GX386" i="9"/>
  <c r="GY386" i="9"/>
  <c r="GZ386" i="9"/>
  <c r="HA386" i="9"/>
  <c r="HB386" i="9"/>
  <c r="HC386" i="9"/>
  <c r="HD386" i="9"/>
  <c r="HE386" i="9"/>
  <c r="HF386" i="9"/>
  <c r="HG386" i="9"/>
  <c r="HH386" i="9"/>
  <c r="HI386" i="9"/>
  <c r="HJ386" i="9"/>
  <c r="HK386" i="9"/>
  <c r="HL386" i="9"/>
  <c r="HM386" i="9"/>
  <c r="HN386" i="9"/>
  <c r="HO386" i="9"/>
  <c r="HP386" i="9"/>
  <c r="HQ386" i="9"/>
  <c r="HR386" i="9"/>
  <c r="HS386" i="9"/>
  <c r="HT386" i="9"/>
  <c r="HU386" i="9"/>
  <c r="HV386" i="9"/>
  <c r="HW386" i="9"/>
  <c r="HX386" i="9"/>
  <c r="HY386" i="9"/>
  <c r="HZ386" i="9"/>
  <c r="IA386" i="9"/>
  <c r="IB386" i="9"/>
  <c r="IC386" i="9"/>
  <c r="ID386" i="9"/>
  <c r="IE386" i="9"/>
  <c r="IF386" i="9"/>
  <c r="IG386" i="9"/>
  <c r="IH386" i="9"/>
  <c r="D387" i="9"/>
  <c r="E387" i="9"/>
  <c r="F387" i="9"/>
  <c r="G387" i="9"/>
  <c r="H387" i="9"/>
  <c r="I387" i="9"/>
  <c r="J387" i="9"/>
  <c r="K387" i="9"/>
  <c r="L387" i="9"/>
  <c r="M387" i="9"/>
  <c r="N387" i="9"/>
  <c r="O387" i="9"/>
  <c r="P387" i="9"/>
  <c r="S387" i="9"/>
  <c r="T387" i="9"/>
  <c r="U387" i="9"/>
  <c r="V387" i="9"/>
  <c r="W387" i="9"/>
  <c r="X387" i="9"/>
  <c r="Y387" i="9"/>
  <c r="Z387" i="9"/>
  <c r="AA387" i="9"/>
  <c r="AB387" i="9"/>
  <c r="AC387" i="9"/>
  <c r="AD387" i="9"/>
  <c r="AE387" i="9"/>
  <c r="AF387" i="9"/>
  <c r="AG387" i="9"/>
  <c r="AH387" i="9"/>
  <c r="AI387" i="9"/>
  <c r="AJ387" i="9"/>
  <c r="AK387" i="9"/>
  <c r="AL387" i="9"/>
  <c r="AM387" i="9"/>
  <c r="AN387" i="9"/>
  <c r="AO387" i="9"/>
  <c r="AP387" i="9"/>
  <c r="AQ387" i="9"/>
  <c r="AR387" i="9"/>
  <c r="AS387" i="9"/>
  <c r="AT387" i="9"/>
  <c r="AU387" i="9"/>
  <c r="AV387" i="9"/>
  <c r="AW387" i="9"/>
  <c r="AX387" i="9"/>
  <c r="AY387" i="9"/>
  <c r="AZ387" i="9"/>
  <c r="BA387" i="9"/>
  <c r="BB387" i="9"/>
  <c r="BC387" i="9"/>
  <c r="BD387" i="9"/>
  <c r="BE387" i="9"/>
  <c r="BF387" i="9"/>
  <c r="BG387" i="9"/>
  <c r="BH387" i="9"/>
  <c r="BI387" i="9"/>
  <c r="BJ387" i="9"/>
  <c r="BK387" i="9"/>
  <c r="BL387" i="9"/>
  <c r="BM387" i="9"/>
  <c r="BN387" i="9"/>
  <c r="BO387" i="9"/>
  <c r="BP387" i="9"/>
  <c r="BQ387" i="9"/>
  <c r="BR387" i="9"/>
  <c r="BS387" i="9"/>
  <c r="BT387" i="9"/>
  <c r="BU387" i="9"/>
  <c r="BV387" i="9"/>
  <c r="BW387" i="9"/>
  <c r="BX387" i="9"/>
  <c r="BY387" i="9"/>
  <c r="BZ387" i="9"/>
  <c r="CA387" i="9"/>
  <c r="CB387" i="9"/>
  <c r="CC387" i="9"/>
  <c r="CD387" i="9"/>
  <c r="CE387" i="9"/>
  <c r="CF387" i="9"/>
  <c r="CG387" i="9"/>
  <c r="CH387" i="9"/>
  <c r="CI387" i="9"/>
  <c r="CJ387" i="9"/>
  <c r="CK387" i="9"/>
  <c r="CL387" i="9"/>
  <c r="CM387" i="9"/>
  <c r="CN387" i="9"/>
  <c r="CO387" i="9"/>
  <c r="CP387" i="9"/>
  <c r="CQ387" i="9"/>
  <c r="CR387" i="9"/>
  <c r="CS387" i="9"/>
  <c r="CT387" i="9"/>
  <c r="CU387" i="9"/>
  <c r="CV387" i="9"/>
  <c r="CW387" i="9"/>
  <c r="CX387" i="9"/>
  <c r="CY387" i="9"/>
  <c r="CZ387" i="9"/>
  <c r="DA387" i="9"/>
  <c r="DB387" i="9"/>
  <c r="DC387" i="9"/>
  <c r="DD387" i="9"/>
  <c r="DE387" i="9"/>
  <c r="DF387" i="9"/>
  <c r="DG387" i="9"/>
  <c r="DH387" i="9"/>
  <c r="DI387" i="9"/>
  <c r="DJ387" i="9"/>
  <c r="DK387" i="9"/>
  <c r="DL387" i="9"/>
  <c r="DM387" i="9"/>
  <c r="DN387" i="9"/>
  <c r="DO387" i="9"/>
  <c r="DP387" i="9"/>
  <c r="DQ387" i="9"/>
  <c r="DR387" i="9"/>
  <c r="DS387" i="9"/>
  <c r="DT387" i="9"/>
  <c r="DU387" i="9"/>
  <c r="DV387" i="9"/>
  <c r="DW387" i="9"/>
  <c r="DX387" i="9"/>
  <c r="DY387" i="9"/>
  <c r="DZ387" i="9"/>
  <c r="EA387" i="9"/>
  <c r="EB387" i="9"/>
  <c r="EQ387" i="9"/>
  <c r="ER387" i="9"/>
  <c r="ES387" i="9"/>
  <c r="ET387" i="9"/>
  <c r="EU387" i="9"/>
  <c r="EV387" i="9"/>
  <c r="EW387" i="9"/>
  <c r="EX387" i="9"/>
  <c r="EY387" i="9"/>
  <c r="EZ387" i="9"/>
  <c r="FA387" i="9"/>
  <c r="FB387" i="9"/>
  <c r="FC387" i="9"/>
  <c r="FD387" i="9"/>
  <c r="FE387" i="9"/>
  <c r="FF387" i="9"/>
  <c r="FG387" i="9"/>
  <c r="FH387" i="9"/>
  <c r="FI387" i="9"/>
  <c r="FJ387" i="9"/>
  <c r="FK387" i="9"/>
  <c r="FL387" i="9"/>
  <c r="FM387" i="9"/>
  <c r="FN387" i="9"/>
  <c r="FO387" i="9"/>
  <c r="FP387" i="9"/>
  <c r="FQ387" i="9"/>
  <c r="FR387" i="9"/>
  <c r="FS387" i="9"/>
  <c r="FT387" i="9"/>
  <c r="FU387" i="9"/>
  <c r="FV387" i="9"/>
  <c r="FW387" i="9"/>
  <c r="FX387" i="9"/>
  <c r="FY387" i="9"/>
  <c r="FZ387" i="9"/>
  <c r="GA387" i="9"/>
  <c r="GB387" i="9"/>
  <c r="GC387" i="9"/>
  <c r="GD387" i="9"/>
  <c r="GE387" i="9"/>
  <c r="GF387" i="9"/>
  <c r="GG387" i="9"/>
  <c r="GH387" i="9"/>
  <c r="GI387" i="9"/>
  <c r="GJ387" i="9"/>
  <c r="GK387" i="9"/>
  <c r="GL387" i="9"/>
  <c r="GM387" i="9"/>
  <c r="GN387" i="9"/>
  <c r="GO387" i="9"/>
  <c r="GP387" i="9"/>
  <c r="GQ387" i="9"/>
  <c r="GR387" i="9"/>
  <c r="GS387" i="9"/>
  <c r="GT387" i="9"/>
  <c r="GU387" i="9"/>
  <c r="GV387" i="9"/>
  <c r="GW387" i="9"/>
  <c r="GX387" i="9"/>
  <c r="GY387" i="9"/>
  <c r="GZ387" i="9"/>
  <c r="HA387" i="9"/>
  <c r="HB387" i="9"/>
  <c r="HC387" i="9"/>
  <c r="HD387" i="9"/>
  <c r="HE387" i="9"/>
  <c r="HF387" i="9"/>
  <c r="HG387" i="9"/>
  <c r="HH387" i="9"/>
  <c r="HI387" i="9"/>
  <c r="HJ387" i="9"/>
  <c r="HK387" i="9"/>
  <c r="HL387" i="9"/>
  <c r="HM387" i="9"/>
  <c r="HN387" i="9"/>
  <c r="HO387" i="9"/>
  <c r="HP387" i="9"/>
  <c r="HQ387" i="9"/>
  <c r="HR387" i="9"/>
  <c r="HS387" i="9"/>
  <c r="HT387" i="9"/>
  <c r="HU387" i="9"/>
  <c r="HV387" i="9"/>
  <c r="HW387" i="9"/>
  <c r="HX387" i="9"/>
  <c r="HY387" i="9"/>
  <c r="HZ387" i="9"/>
  <c r="IA387" i="9"/>
  <c r="IB387" i="9"/>
  <c r="IC387" i="9"/>
  <c r="ID387" i="9"/>
  <c r="IE387" i="9"/>
  <c r="IF387" i="9"/>
  <c r="IG387" i="9"/>
  <c r="IH387" i="9"/>
  <c r="D388" i="9"/>
  <c r="E388" i="9"/>
  <c r="F388" i="9"/>
  <c r="G388" i="9"/>
  <c r="H388" i="9"/>
  <c r="I388" i="9"/>
  <c r="J388" i="9"/>
  <c r="K388" i="9"/>
  <c r="L388" i="9"/>
  <c r="M388" i="9"/>
  <c r="N388" i="9"/>
  <c r="O388" i="9"/>
  <c r="P388" i="9"/>
  <c r="S388" i="9"/>
  <c r="T388" i="9"/>
  <c r="U388" i="9"/>
  <c r="V388" i="9"/>
  <c r="W388" i="9"/>
  <c r="X388" i="9"/>
  <c r="Y388" i="9"/>
  <c r="Z388" i="9"/>
  <c r="AA388" i="9"/>
  <c r="AB388" i="9"/>
  <c r="AC388" i="9"/>
  <c r="AD388" i="9"/>
  <c r="AE388" i="9"/>
  <c r="AF388" i="9"/>
  <c r="AG388" i="9"/>
  <c r="AH388" i="9"/>
  <c r="AI388" i="9"/>
  <c r="AJ388" i="9"/>
  <c r="AK388" i="9"/>
  <c r="AL388" i="9"/>
  <c r="AM388" i="9"/>
  <c r="AN388" i="9"/>
  <c r="AO388" i="9"/>
  <c r="AP388" i="9"/>
  <c r="AQ388" i="9"/>
  <c r="AR388" i="9"/>
  <c r="AS388" i="9"/>
  <c r="AT388" i="9"/>
  <c r="AU388" i="9"/>
  <c r="AV388" i="9"/>
  <c r="AW388" i="9"/>
  <c r="AX388" i="9"/>
  <c r="AY388" i="9"/>
  <c r="AZ388" i="9"/>
  <c r="BA388" i="9"/>
  <c r="BB388" i="9"/>
  <c r="BC388" i="9"/>
  <c r="BD388" i="9"/>
  <c r="BE388" i="9"/>
  <c r="BF388" i="9"/>
  <c r="BG388" i="9"/>
  <c r="BH388" i="9"/>
  <c r="BI388" i="9"/>
  <c r="BJ388" i="9"/>
  <c r="BK388" i="9"/>
  <c r="BL388" i="9"/>
  <c r="BM388" i="9"/>
  <c r="BN388" i="9"/>
  <c r="BO388" i="9"/>
  <c r="BP388" i="9"/>
  <c r="BQ388" i="9"/>
  <c r="BR388" i="9"/>
  <c r="BS388" i="9"/>
  <c r="BT388" i="9"/>
  <c r="BU388" i="9"/>
  <c r="BV388" i="9"/>
  <c r="BW388" i="9"/>
  <c r="BX388" i="9"/>
  <c r="BY388" i="9"/>
  <c r="BZ388" i="9"/>
  <c r="CA388" i="9"/>
  <c r="CB388" i="9"/>
  <c r="CC388" i="9"/>
  <c r="CD388" i="9"/>
  <c r="CE388" i="9"/>
  <c r="CF388" i="9"/>
  <c r="CG388" i="9"/>
  <c r="CH388" i="9"/>
  <c r="CI388" i="9"/>
  <c r="CJ388" i="9"/>
  <c r="CK388" i="9"/>
  <c r="CL388" i="9"/>
  <c r="CM388" i="9"/>
  <c r="CN388" i="9"/>
  <c r="CO388" i="9"/>
  <c r="CP388" i="9"/>
  <c r="CQ388" i="9"/>
  <c r="CR388" i="9"/>
  <c r="CS388" i="9"/>
  <c r="CT388" i="9"/>
  <c r="CU388" i="9"/>
  <c r="CV388" i="9"/>
  <c r="CW388" i="9"/>
  <c r="CX388" i="9"/>
  <c r="CY388" i="9"/>
  <c r="CZ388" i="9"/>
  <c r="DA388" i="9"/>
  <c r="DB388" i="9"/>
  <c r="DC388" i="9"/>
  <c r="DD388" i="9"/>
  <c r="DE388" i="9"/>
  <c r="DF388" i="9"/>
  <c r="DG388" i="9"/>
  <c r="DH388" i="9"/>
  <c r="DI388" i="9"/>
  <c r="DJ388" i="9"/>
  <c r="DK388" i="9"/>
  <c r="DL388" i="9"/>
  <c r="DM388" i="9"/>
  <c r="DN388" i="9"/>
  <c r="DO388" i="9"/>
  <c r="DP388" i="9"/>
  <c r="DQ388" i="9"/>
  <c r="DR388" i="9"/>
  <c r="DS388" i="9"/>
  <c r="DT388" i="9"/>
  <c r="DU388" i="9"/>
  <c r="DV388" i="9"/>
  <c r="DW388" i="9"/>
  <c r="DX388" i="9"/>
  <c r="DY388" i="9"/>
  <c r="DZ388" i="9"/>
  <c r="EA388" i="9"/>
  <c r="EB388" i="9"/>
  <c r="EC388" i="9"/>
  <c r="ED388" i="9"/>
  <c r="EE388" i="9"/>
  <c r="EF388" i="9"/>
  <c r="EG388" i="9"/>
  <c r="EH388" i="9"/>
  <c r="EI388" i="9"/>
  <c r="EJ388" i="9"/>
  <c r="EK388" i="9"/>
  <c r="EL388" i="9"/>
  <c r="EM388" i="9"/>
  <c r="EN388" i="9"/>
  <c r="EO388" i="9"/>
  <c r="EP388" i="9"/>
  <c r="EQ388" i="9"/>
  <c r="ER388" i="9"/>
  <c r="FG388" i="9"/>
  <c r="FH388" i="9"/>
  <c r="FI388" i="9"/>
  <c r="FJ388" i="9"/>
  <c r="FK388" i="9"/>
  <c r="FL388" i="9"/>
  <c r="FM388" i="9"/>
  <c r="FN388" i="9"/>
  <c r="FO388" i="9"/>
  <c r="FP388" i="9"/>
  <c r="FQ388" i="9"/>
  <c r="FR388" i="9"/>
  <c r="FS388" i="9"/>
  <c r="FT388" i="9"/>
  <c r="FU388" i="9"/>
  <c r="FV388" i="9"/>
  <c r="FW388" i="9"/>
  <c r="FX388" i="9"/>
  <c r="FY388" i="9"/>
  <c r="FZ388" i="9"/>
  <c r="GA388" i="9"/>
  <c r="GB388" i="9"/>
  <c r="GC388" i="9"/>
  <c r="GD388" i="9"/>
  <c r="GE388" i="9"/>
  <c r="GF388" i="9"/>
  <c r="GG388" i="9"/>
  <c r="GH388" i="9"/>
  <c r="GI388" i="9"/>
  <c r="GJ388" i="9"/>
  <c r="GK388" i="9"/>
  <c r="GL388" i="9"/>
  <c r="GM388" i="9"/>
  <c r="GN388" i="9"/>
  <c r="GO388" i="9"/>
  <c r="GP388" i="9"/>
  <c r="GQ388" i="9"/>
  <c r="GR388" i="9"/>
  <c r="GS388" i="9"/>
  <c r="GT388" i="9"/>
  <c r="GU388" i="9"/>
  <c r="GV388" i="9"/>
  <c r="GW388" i="9"/>
  <c r="GX388" i="9"/>
  <c r="GY388" i="9"/>
  <c r="GZ388" i="9"/>
  <c r="HA388" i="9"/>
  <c r="HB388" i="9"/>
  <c r="HC388" i="9"/>
  <c r="HD388" i="9"/>
  <c r="HE388" i="9"/>
  <c r="HF388" i="9"/>
  <c r="HG388" i="9"/>
  <c r="HH388" i="9"/>
  <c r="HI388" i="9"/>
  <c r="HJ388" i="9"/>
  <c r="HK388" i="9"/>
  <c r="HL388" i="9"/>
  <c r="HM388" i="9"/>
  <c r="HN388" i="9"/>
  <c r="HO388" i="9"/>
  <c r="HP388" i="9"/>
  <c r="HQ388" i="9"/>
  <c r="HR388" i="9"/>
  <c r="HS388" i="9"/>
  <c r="HT388" i="9"/>
  <c r="HU388" i="9"/>
  <c r="HV388" i="9"/>
  <c r="HW388" i="9"/>
  <c r="HX388" i="9"/>
  <c r="HY388" i="9"/>
  <c r="HZ388" i="9"/>
  <c r="IA388" i="9"/>
  <c r="IB388" i="9"/>
  <c r="IC388" i="9"/>
  <c r="ID388" i="9"/>
  <c r="IE388" i="9"/>
  <c r="IF388" i="9"/>
  <c r="IG388" i="9"/>
  <c r="IH388" i="9"/>
  <c r="D389" i="9"/>
  <c r="E389" i="9"/>
  <c r="F389" i="9"/>
  <c r="G389" i="9"/>
  <c r="H389" i="9"/>
  <c r="I389" i="9"/>
  <c r="J389" i="9"/>
  <c r="K389" i="9"/>
  <c r="L389" i="9"/>
  <c r="M389" i="9"/>
  <c r="N389" i="9"/>
  <c r="O389" i="9"/>
  <c r="P389" i="9"/>
  <c r="S389" i="9"/>
  <c r="T389" i="9"/>
  <c r="U389" i="9"/>
  <c r="V389" i="9"/>
  <c r="W389" i="9"/>
  <c r="X389" i="9"/>
  <c r="Y389" i="9"/>
  <c r="Z389" i="9"/>
  <c r="AA389" i="9"/>
  <c r="AB389" i="9"/>
  <c r="AC389" i="9"/>
  <c r="AD389" i="9"/>
  <c r="AE389" i="9"/>
  <c r="AF389" i="9"/>
  <c r="AG389" i="9"/>
  <c r="AH389" i="9"/>
  <c r="AI389" i="9"/>
  <c r="AJ389" i="9"/>
  <c r="AK389" i="9"/>
  <c r="AL389" i="9"/>
  <c r="AM389" i="9"/>
  <c r="AN389" i="9"/>
  <c r="AO389" i="9"/>
  <c r="AP389" i="9"/>
  <c r="AQ389" i="9"/>
  <c r="AR389" i="9"/>
  <c r="AS389" i="9"/>
  <c r="AT389" i="9"/>
  <c r="AU389" i="9"/>
  <c r="AV389" i="9"/>
  <c r="AW389" i="9"/>
  <c r="AX389" i="9"/>
  <c r="AY389" i="9"/>
  <c r="AZ389" i="9"/>
  <c r="BA389" i="9"/>
  <c r="BB389" i="9"/>
  <c r="BC389" i="9"/>
  <c r="BD389" i="9"/>
  <c r="BE389" i="9"/>
  <c r="BF389" i="9"/>
  <c r="BG389" i="9"/>
  <c r="BH389" i="9"/>
  <c r="BI389" i="9"/>
  <c r="BJ389" i="9"/>
  <c r="BK389" i="9"/>
  <c r="BL389" i="9"/>
  <c r="BM389" i="9"/>
  <c r="BN389" i="9"/>
  <c r="BO389" i="9"/>
  <c r="BP389" i="9"/>
  <c r="BQ389" i="9"/>
  <c r="BR389" i="9"/>
  <c r="BS389" i="9"/>
  <c r="BT389" i="9"/>
  <c r="BU389" i="9"/>
  <c r="BV389" i="9"/>
  <c r="BW389" i="9"/>
  <c r="BX389" i="9"/>
  <c r="BY389" i="9"/>
  <c r="BZ389" i="9"/>
  <c r="CA389" i="9"/>
  <c r="CB389" i="9"/>
  <c r="CC389" i="9"/>
  <c r="CD389" i="9"/>
  <c r="CE389" i="9"/>
  <c r="CF389" i="9"/>
  <c r="CG389" i="9"/>
  <c r="CH389" i="9"/>
  <c r="CI389" i="9"/>
  <c r="CJ389" i="9"/>
  <c r="CK389" i="9"/>
  <c r="CL389" i="9"/>
  <c r="CM389" i="9"/>
  <c r="CN389" i="9"/>
  <c r="CO389" i="9"/>
  <c r="CP389" i="9"/>
  <c r="CQ389" i="9"/>
  <c r="CR389" i="9"/>
  <c r="CS389" i="9"/>
  <c r="CT389" i="9"/>
  <c r="CU389" i="9"/>
  <c r="CV389" i="9"/>
  <c r="CW389" i="9"/>
  <c r="CX389" i="9"/>
  <c r="CY389" i="9"/>
  <c r="CZ389" i="9"/>
  <c r="DA389" i="9"/>
  <c r="DB389" i="9"/>
  <c r="DC389" i="9"/>
  <c r="DD389" i="9"/>
  <c r="DE389" i="9"/>
  <c r="DF389" i="9"/>
  <c r="DG389" i="9"/>
  <c r="DH389" i="9"/>
  <c r="DI389" i="9"/>
  <c r="DJ389" i="9"/>
  <c r="DK389" i="9"/>
  <c r="DL389" i="9"/>
  <c r="DM389" i="9"/>
  <c r="DN389" i="9"/>
  <c r="DO389" i="9"/>
  <c r="DP389" i="9"/>
  <c r="DQ389" i="9"/>
  <c r="DR389" i="9"/>
  <c r="DS389" i="9"/>
  <c r="DT389" i="9"/>
  <c r="DU389" i="9"/>
  <c r="DV389" i="9"/>
  <c r="DW389" i="9"/>
  <c r="DX389" i="9"/>
  <c r="DY389" i="9"/>
  <c r="DZ389" i="9"/>
  <c r="EA389" i="9"/>
  <c r="EB389" i="9"/>
  <c r="EC389" i="9"/>
  <c r="ED389" i="9"/>
  <c r="EE389" i="9"/>
  <c r="EF389" i="9"/>
  <c r="EG389" i="9"/>
  <c r="EH389" i="9"/>
  <c r="EI389" i="9"/>
  <c r="EJ389" i="9"/>
  <c r="EK389" i="9"/>
  <c r="EL389" i="9"/>
  <c r="EM389" i="9"/>
  <c r="EN389" i="9"/>
  <c r="EO389" i="9"/>
  <c r="EP389" i="9"/>
  <c r="EQ389" i="9"/>
  <c r="ER389" i="9"/>
  <c r="ES389" i="9"/>
  <c r="ET389" i="9"/>
  <c r="EU389" i="9"/>
  <c r="EV389" i="9"/>
  <c r="EW389" i="9"/>
  <c r="EX389" i="9"/>
  <c r="EY389" i="9"/>
  <c r="EZ389" i="9"/>
  <c r="FA389" i="9"/>
  <c r="FB389" i="9"/>
  <c r="FC389" i="9"/>
  <c r="FD389" i="9"/>
  <c r="FE389" i="9"/>
  <c r="FF389" i="9"/>
  <c r="FG389" i="9"/>
  <c r="FH389" i="9"/>
  <c r="FW389" i="9"/>
  <c r="FX389" i="9"/>
  <c r="FY389" i="9"/>
  <c r="FZ389" i="9"/>
  <c r="GA389" i="9"/>
  <c r="GB389" i="9"/>
  <c r="GC389" i="9"/>
  <c r="GD389" i="9"/>
  <c r="GE389" i="9"/>
  <c r="GF389" i="9"/>
  <c r="GG389" i="9"/>
  <c r="GH389" i="9"/>
  <c r="GI389" i="9"/>
  <c r="GJ389" i="9"/>
  <c r="GK389" i="9"/>
  <c r="GL389" i="9"/>
  <c r="GM389" i="9"/>
  <c r="GN389" i="9"/>
  <c r="GO389" i="9"/>
  <c r="GP389" i="9"/>
  <c r="GQ389" i="9"/>
  <c r="GR389" i="9"/>
  <c r="GS389" i="9"/>
  <c r="GT389" i="9"/>
  <c r="GU389" i="9"/>
  <c r="GV389" i="9"/>
  <c r="GW389" i="9"/>
  <c r="GX389" i="9"/>
  <c r="GY389" i="9"/>
  <c r="GZ389" i="9"/>
  <c r="HA389" i="9"/>
  <c r="HB389" i="9"/>
  <c r="HC389" i="9"/>
  <c r="HD389" i="9"/>
  <c r="HE389" i="9"/>
  <c r="HF389" i="9"/>
  <c r="HG389" i="9"/>
  <c r="HH389" i="9"/>
  <c r="HI389" i="9"/>
  <c r="HJ389" i="9"/>
  <c r="HK389" i="9"/>
  <c r="HL389" i="9"/>
  <c r="HM389" i="9"/>
  <c r="HN389" i="9"/>
  <c r="HO389" i="9"/>
  <c r="HP389" i="9"/>
  <c r="HQ389" i="9"/>
  <c r="HR389" i="9"/>
  <c r="HS389" i="9"/>
  <c r="HT389" i="9"/>
  <c r="HU389" i="9"/>
  <c r="HV389" i="9"/>
  <c r="HW389" i="9"/>
  <c r="HX389" i="9"/>
  <c r="HY389" i="9"/>
  <c r="HZ389" i="9"/>
  <c r="IA389" i="9"/>
  <c r="IB389" i="9"/>
  <c r="IC389" i="9"/>
  <c r="ID389" i="9"/>
  <c r="IE389" i="9"/>
  <c r="IF389" i="9"/>
  <c r="IG389" i="9"/>
  <c r="IH389" i="9"/>
  <c r="D390" i="9"/>
  <c r="E390" i="9"/>
  <c r="F390" i="9"/>
  <c r="G390" i="9"/>
  <c r="H390" i="9"/>
  <c r="I390" i="9"/>
  <c r="J390" i="9"/>
  <c r="K390" i="9"/>
  <c r="L390" i="9"/>
  <c r="M390" i="9"/>
  <c r="N390" i="9"/>
  <c r="O390" i="9"/>
  <c r="P390" i="9"/>
  <c r="S390" i="9"/>
  <c r="T390" i="9"/>
  <c r="U390" i="9"/>
  <c r="V390" i="9"/>
  <c r="W390" i="9"/>
  <c r="X390" i="9"/>
  <c r="Y390" i="9"/>
  <c r="Z390" i="9"/>
  <c r="AA390" i="9"/>
  <c r="AB390" i="9"/>
  <c r="AC390" i="9"/>
  <c r="AD390" i="9"/>
  <c r="AE390" i="9"/>
  <c r="AF390" i="9"/>
  <c r="AG390" i="9"/>
  <c r="AH390" i="9"/>
  <c r="AI390" i="9"/>
  <c r="AJ390" i="9"/>
  <c r="AK390" i="9"/>
  <c r="AL390" i="9"/>
  <c r="AM390" i="9"/>
  <c r="AN390" i="9"/>
  <c r="AO390" i="9"/>
  <c r="AP390" i="9"/>
  <c r="AQ390" i="9"/>
  <c r="AR390" i="9"/>
  <c r="AS390" i="9"/>
  <c r="AT390" i="9"/>
  <c r="AU390" i="9"/>
  <c r="AV390" i="9"/>
  <c r="AW390" i="9"/>
  <c r="AX390" i="9"/>
  <c r="AY390" i="9"/>
  <c r="AZ390" i="9"/>
  <c r="BA390" i="9"/>
  <c r="BB390" i="9"/>
  <c r="BC390" i="9"/>
  <c r="BD390" i="9"/>
  <c r="BE390" i="9"/>
  <c r="BF390" i="9"/>
  <c r="BG390" i="9"/>
  <c r="BH390" i="9"/>
  <c r="BI390" i="9"/>
  <c r="BJ390" i="9"/>
  <c r="BK390" i="9"/>
  <c r="BL390" i="9"/>
  <c r="BM390" i="9"/>
  <c r="BN390" i="9"/>
  <c r="BO390" i="9"/>
  <c r="BP390" i="9"/>
  <c r="BQ390" i="9"/>
  <c r="BR390" i="9"/>
  <c r="BS390" i="9"/>
  <c r="BT390" i="9"/>
  <c r="BU390" i="9"/>
  <c r="BV390" i="9"/>
  <c r="BW390" i="9"/>
  <c r="BX390" i="9"/>
  <c r="BY390" i="9"/>
  <c r="BZ390" i="9"/>
  <c r="CA390" i="9"/>
  <c r="CB390" i="9"/>
  <c r="CC390" i="9"/>
  <c r="CD390" i="9"/>
  <c r="CE390" i="9"/>
  <c r="CF390" i="9"/>
  <c r="CG390" i="9"/>
  <c r="CH390" i="9"/>
  <c r="CI390" i="9"/>
  <c r="CJ390" i="9"/>
  <c r="CK390" i="9"/>
  <c r="CL390" i="9"/>
  <c r="CM390" i="9"/>
  <c r="CN390" i="9"/>
  <c r="CO390" i="9"/>
  <c r="CP390" i="9"/>
  <c r="CQ390" i="9"/>
  <c r="CR390" i="9"/>
  <c r="CS390" i="9"/>
  <c r="CT390" i="9"/>
  <c r="CU390" i="9"/>
  <c r="CV390" i="9"/>
  <c r="CW390" i="9"/>
  <c r="CX390" i="9"/>
  <c r="CY390" i="9"/>
  <c r="CZ390" i="9"/>
  <c r="DA390" i="9"/>
  <c r="DB390" i="9"/>
  <c r="DC390" i="9"/>
  <c r="DD390" i="9"/>
  <c r="DE390" i="9"/>
  <c r="DF390" i="9"/>
  <c r="DG390" i="9"/>
  <c r="DH390" i="9"/>
  <c r="DI390" i="9"/>
  <c r="DJ390" i="9"/>
  <c r="DK390" i="9"/>
  <c r="DL390" i="9"/>
  <c r="DM390" i="9"/>
  <c r="DN390" i="9"/>
  <c r="DO390" i="9"/>
  <c r="DP390" i="9"/>
  <c r="DQ390" i="9"/>
  <c r="DR390" i="9"/>
  <c r="DS390" i="9"/>
  <c r="DT390" i="9"/>
  <c r="DU390" i="9"/>
  <c r="DV390" i="9"/>
  <c r="DW390" i="9"/>
  <c r="DX390" i="9"/>
  <c r="DY390" i="9"/>
  <c r="DZ390" i="9"/>
  <c r="EA390" i="9"/>
  <c r="EB390" i="9"/>
  <c r="EC390" i="9"/>
  <c r="ED390" i="9"/>
  <c r="EE390" i="9"/>
  <c r="EF390" i="9"/>
  <c r="EG390" i="9"/>
  <c r="EH390" i="9"/>
  <c r="EI390" i="9"/>
  <c r="EJ390" i="9"/>
  <c r="EK390" i="9"/>
  <c r="EL390" i="9"/>
  <c r="EM390" i="9"/>
  <c r="EN390" i="9"/>
  <c r="EO390" i="9"/>
  <c r="EP390" i="9"/>
  <c r="EQ390" i="9"/>
  <c r="ER390" i="9"/>
  <c r="ES390" i="9"/>
  <c r="ET390" i="9"/>
  <c r="EU390" i="9"/>
  <c r="EV390" i="9"/>
  <c r="EW390" i="9"/>
  <c r="EX390" i="9"/>
  <c r="EY390" i="9"/>
  <c r="EZ390" i="9"/>
  <c r="FA390" i="9"/>
  <c r="FB390" i="9"/>
  <c r="FC390" i="9"/>
  <c r="FD390" i="9"/>
  <c r="FE390" i="9"/>
  <c r="FF390" i="9"/>
  <c r="FG390" i="9"/>
  <c r="FH390" i="9"/>
  <c r="FI390" i="9"/>
  <c r="FJ390" i="9"/>
  <c r="FK390" i="9"/>
  <c r="FL390" i="9"/>
  <c r="FM390" i="9"/>
  <c r="FN390" i="9"/>
  <c r="FO390" i="9"/>
  <c r="FP390" i="9"/>
  <c r="FQ390" i="9"/>
  <c r="FR390" i="9"/>
  <c r="FS390" i="9"/>
  <c r="FT390" i="9"/>
  <c r="FU390" i="9"/>
  <c r="FV390" i="9"/>
  <c r="FW390" i="9"/>
  <c r="FX390" i="9"/>
  <c r="GM390" i="9"/>
  <c r="GN390" i="9"/>
  <c r="GO390" i="9"/>
  <c r="GP390" i="9"/>
  <c r="GQ390" i="9"/>
  <c r="GR390" i="9"/>
  <c r="GS390" i="9"/>
  <c r="GT390" i="9"/>
  <c r="GU390" i="9"/>
  <c r="GV390" i="9"/>
  <c r="GW390" i="9"/>
  <c r="GX390" i="9"/>
  <c r="GY390" i="9"/>
  <c r="GZ390" i="9"/>
  <c r="HA390" i="9"/>
  <c r="HB390" i="9"/>
  <c r="HC390" i="9"/>
  <c r="HD390" i="9"/>
  <c r="HE390" i="9"/>
  <c r="HF390" i="9"/>
  <c r="HG390" i="9"/>
  <c r="HH390" i="9"/>
  <c r="HI390" i="9"/>
  <c r="HJ390" i="9"/>
  <c r="HK390" i="9"/>
  <c r="HL390" i="9"/>
  <c r="HM390" i="9"/>
  <c r="HN390" i="9"/>
  <c r="HO390" i="9"/>
  <c r="HP390" i="9"/>
  <c r="HQ390" i="9"/>
  <c r="HR390" i="9"/>
  <c r="HS390" i="9"/>
  <c r="HT390" i="9"/>
  <c r="HU390" i="9"/>
  <c r="HV390" i="9"/>
  <c r="HW390" i="9"/>
  <c r="HX390" i="9"/>
  <c r="HY390" i="9"/>
  <c r="HZ390" i="9"/>
  <c r="IA390" i="9"/>
  <c r="IB390" i="9"/>
  <c r="IC390" i="9"/>
  <c r="ID390" i="9"/>
  <c r="IE390" i="9"/>
  <c r="IF390" i="9"/>
  <c r="IG390" i="9"/>
  <c r="IH390" i="9"/>
  <c r="D391" i="9"/>
  <c r="E391" i="9"/>
  <c r="F391" i="9"/>
  <c r="G391" i="9"/>
  <c r="H391" i="9"/>
  <c r="I391" i="9"/>
  <c r="J391" i="9"/>
  <c r="K391" i="9"/>
  <c r="L391" i="9"/>
  <c r="M391" i="9"/>
  <c r="N391" i="9"/>
  <c r="O391" i="9"/>
  <c r="P391" i="9"/>
  <c r="S391" i="9"/>
  <c r="T391" i="9"/>
  <c r="U391" i="9"/>
  <c r="V391" i="9"/>
  <c r="W391" i="9"/>
  <c r="X391" i="9"/>
  <c r="Y391" i="9"/>
  <c r="Z391" i="9"/>
  <c r="AA391" i="9"/>
  <c r="AB391" i="9"/>
  <c r="AC391" i="9"/>
  <c r="AD391" i="9"/>
  <c r="AE391" i="9"/>
  <c r="AF391" i="9"/>
  <c r="AG391" i="9"/>
  <c r="AH391" i="9"/>
  <c r="AI391" i="9"/>
  <c r="AJ391" i="9"/>
  <c r="AK391" i="9"/>
  <c r="AL391" i="9"/>
  <c r="AM391" i="9"/>
  <c r="AN391" i="9"/>
  <c r="AO391" i="9"/>
  <c r="AP391" i="9"/>
  <c r="AQ391" i="9"/>
  <c r="AR391" i="9"/>
  <c r="AS391" i="9"/>
  <c r="AT391" i="9"/>
  <c r="AU391" i="9"/>
  <c r="AV391" i="9"/>
  <c r="AW391" i="9"/>
  <c r="AX391" i="9"/>
  <c r="AY391" i="9"/>
  <c r="AZ391" i="9"/>
  <c r="BA391" i="9"/>
  <c r="BB391" i="9"/>
  <c r="BC391" i="9"/>
  <c r="BD391" i="9"/>
  <c r="BE391" i="9"/>
  <c r="BF391" i="9"/>
  <c r="BG391" i="9"/>
  <c r="BH391" i="9"/>
  <c r="BI391" i="9"/>
  <c r="BJ391" i="9"/>
  <c r="BK391" i="9"/>
  <c r="BL391" i="9"/>
  <c r="BM391" i="9"/>
  <c r="BN391" i="9"/>
  <c r="BO391" i="9"/>
  <c r="BP391" i="9"/>
  <c r="BQ391" i="9"/>
  <c r="BR391" i="9"/>
  <c r="BS391" i="9"/>
  <c r="BT391" i="9"/>
  <c r="BU391" i="9"/>
  <c r="BV391" i="9"/>
  <c r="BW391" i="9"/>
  <c r="BX391" i="9"/>
  <c r="BY391" i="9"/>
  <c r="BZ391" i="9"/>
  <c r="CA391" i="9"/>
  <c r="CB391" i="9"/>
  <c r="CC391" i="9"/>
  <c r="CD391" i="9"/>
  <c r="CE391" i="9"/>
  <c r="CF391" i="9"/>
  <c r="CG391" i="9"/>
  <c r="CH391" i="9"/>
  <c r="CI391" i="9"/>
  <c r="CJ391" i="9"/>
  <c r="CK391" i="9"/>
  <c r="CL391" i="9"/>
  <c r="CM391" i="9"/>
  <c r="CN391" i="9"/>
  <c r="CO391" i="9"/>
  <c r="CP391" i="9"/>
  <c r="CQ391" i="9"/>
  <c r="CR391" i="9"/>
  <c r="CS391" i="9"/>
  <c r="CT391" i="9"/>
  <c r="CU391" i="9"/>
  <c r="CV391" i="9"/>
  <c r="CW391" i="9"/>
  <c r="CX391" i="9"/>
  <c r="CY391" i="9"/>
  <c r="CZ391" i="9"/>
  <c r="DA391" i="9"/>
  <c r="DB391" i="9"/>
  <c r="DC391" i="9"/>
  <c r="DD391" i="9"/>
  <c r="DE391" i="9"/>
  <c r="DF391" i="9"/>
  <c r="DG391" i="9"/>
  <c r="DH391" i="9"/>
  <c r="DI391" i="9"/>
  <c r="DJ391" i="9"/>
  <c r="DK391" i="9"/>
  <c r="DL391" i="9"/>
  <c r="DM391" i="9"/>
  <c r="DN391" i="9"/>
  <c r="DO391" i="9"/>
  <c r="DP391" i="9"/>
  <c r="DQ391" i="9"/>
  <c r="DR391" i="9"/>
  <c r="DS391" i="9"/>
  <c r="DT391" i="9"/>
  <c r="DU391" i="9"/>
  <c r="DV391" i="9"/>
  <c r="DW391" i="9"/>
  <c r="DX391" i="9"/>
  <c r="DY391" i="9"/>
  <c r="DZ391" i="9"/>
  <c r="EA391" i="9"/>
  <c r="EB391" i="9"/>
  <c r="EC391" i="9"/>
  <c r="ED391" i="9"/>
  <c r="EE391" i="9"/>
  <c r="EF391" i="9"/>
  <c r="EG391" i="9"/>
  <c r="EH391" i="9"/>
  <c r="EI391" i="9"/>
  <c r="EJ391" i="9"/>
  <c r="EK391" i="9"/>
  <c r="EL391" i="9"/>
  <c r="EM391" i="9"/>
  <c r="EN391" i="9"/>
  <c r="EO391" i="9"/>
  <c r="EP391" i="9"/>
  <c r="EQ391" i="9"/>
  <c r="ER391" i="9"/>
  <c r="ES391" i="9"/>
  <c r="ET391" i="9"/>
  <c r="EU391" i="9"/>
  <c r="EV391" i="9"/>
  <c r="EW391" i="9"/>
  <c r="EX391" i="9"/>
  <c r="EY391" i="9"/>
  <c r="EZ391" i="9"/>
  <c r="FA391" i="9"/>
  <c r="FB391" i="9"/>
  <c r="FC391" i="9"/>
  <c r="FD391" i="9"/>
  <c r="FE391" i="9"/>
  <c r="FF391" i="9"/>
  <c r="FG391" i="9"/>
  <c r="FH391" i="9"/>
  <c r="FI391" i="9"/>
  <c r="FJ391" i="9"/>
  <c r="FK391" i="9"/>
  <c r="FL391" i="9"/>
  <c r="FM391" i="9"/>
  <c r="FN391" i="9"/>
  <c r="FO391" i="9"/>
  <c r="FP391" i="9"/>
  <c r="FQ391" i="9"/>
  <c r="FR391" i="9"/>
  <c r="FS391" i="9"/>
  <c r="FT391" i="9"/>
  <c r="FU391" i="9"/>
  <c r="FV391" i="9"/>
  <c r="FW391" i="9"/>
  <c r="FX391" i="9"/>
  <c r="FY391" i="9"/>
  <c r="FZ391" i="9"/>
  <c r="GA391" i="9"/>
  <c r="GB391" i="9"/>
  <c r="GC391" i="9"/>
  <c r="GD391" i="9"/>
  <c r="GE391" i="9"/>
  <c r="GF391" i="9"/>
  <c r="GG391" i="9"/>
  <c r="GH391" i="9"/>
  <c r="GI391" i="9"/>
  <c r="GJ391" i="9"/>
  <c r="GK391" i="9"/>
  <c r="GL391" i="9"/>
  <c r="GM391" i="9"/>
  <c r="GN391" i="9"/>
  <c r="HC391" i="9"/>
  <c r="HD391" i="9"/>
  <c r="HE391" i="9"/>
  <c r="HF391" i="9"/>
  <c r="HG391" i="9"/>
  <c r="HH391" i="9"/>
  <c r="HI391" i="9"/>
  <c r="HJ391" i="9"/>
  <c r="HK391" i="9"/>
  <c r="HL391" i="9"/>
  <c r="HM391" i="9"/>
  <c r="HN391" i="9"/>
  <c r="HO391" i="9"/>
  <c r="HP391" i="9"/>
  <c r="HQ391" i="9"/>
  <c r="HR391" i="9"/>
  <c r="HS391" i="9"/>
  <c r="HT391" i="9"/>
  <c r="HU391" i="9"/>
  <c r="HV391" i="9"/>
  <c r="HW391" i="9"/>
  <c r="HX391" i="9"/>
  <c r="HY391" i="9"/>
  <c r="HZ391" i="9"/>
  <c r="IA391" i="9"/>
  <c r="IB391" i="9"/>
  <c r="IC391" i="9"/>
  <c r="ID391" i="9"/>
  <c r="IE391" i="9"/>
  <c r="IF391" i="9"/>
  <c r="IG391" i="9"/>
  <c r="IH391" i="9"/>
  <c r="D392" i="9"/>
  <c r="E392" i="9"/>
  <c r="F392" i="9"/>
  <c r="G392" i="9"/>
  <c r="H392" i="9"/>
  <c r="I392" i="9"/>
  <c r="J392" i="9"/>
  <c r="K392" i="9"/>
  <c r="L392" i="9"/>
  <c r="M392" i="9"/>
  <c r="N392" i="9"/>
  <c r="O392" i="9"/>
  <c r="P392" i="9"/>
  <c r="S392" i="9"/>
  <c r="T392" i="9"/>
  <c r="U392" i="9"/>
  <c r="V392" i="9"/>
  <c r="W392" i="9"/>
  <c r="X392" i="9"/>
  <c r="Y392" i="9"/>
  <c r="Z392" i="9"/>
  <c r="AA392" i="9"/>
  <c r="AB392" i="9"/>
  <c r="AC392" i="9"/>
  <c r="AD392" i="9"/>
  <c r="AE392" i="9"/>
  <c r="AF392" i="9"/>
  <c r="AG392" i="9"/>
  <c r="AH392" i="9"/>
  <c r="AI392" i="9"/>
  <c r="AJ392" i="9"/>
  <c r="AK392" i="9"/>
  <c r="AL392" i="9"/>
  <c r="AM392" i="9"/>
  <c r="AN392" i="9"/>
  <c r="AO392" i="9"/>
  <c r="AP392" i="9"/>
  <c r="AQ392" i="9"/>
  <c r="AR392" i="9"/>
  <c r="AS392" i="9"/>
  <c r="AT392" i="9"/>
  <c r="AU392" i="9"/>
  <c r="AV392" i="9"/>
  <c r="AW392" i="9"/>
  <c r="AX392" i="9"/>
  <c r="AY392" i="9"/>
  <c r="AZ392" i="9"/>
  <c r="BA392" i="9"/>
  <c r="BB392" i="9"/>
  <c r="BC392" i="9"/>
  <c r="BD392" i="9"/>
  <c r="BE392" i="9"/>
  <c r="BF392" i="9"/>
  <c r="BG392" i="9"/>
  <c r="BH392" i="9"/>
  <c r="BI392" i="9"/>
  <c r="BJ392" i="9"/>
  <c r="BK392" i="9"/>
  <c r="BL392" i="9"/>
  <c r="BM392" i="9"/>
  <c r="BN392" i="9"/>
  <c r="BO392" i="9"/>
  <c r="BP392" i="9"/>
  <c r="BQ392" i="9"/>
  <c r="BR392" i="9"/>
  <c r="BS392" i="9"/>
  <c r="BT392" i="9"/>
  <c r="BU392" i="9"/>
  <c r="BV392" i="9"/>
  <c r="BW392" i="9"/>
  <c r="BX392" i="9"/>
  <c r="BY392" i="9"/>
  <c r="BZ392" i="9"/>
  <c r="CA392" i="9"/>
  <c r="CB392" i="9"/>
  <c r="CC392" i="9"/>
  <c r="CD392" i="9"/>
  <c r="CE392" i="9"/>
  <c r="CF392" i="9"/>
  <c r="CG392" i="9"/>
  <c r="CH392" i="9"/>
  <c r="CI392" i="9"/>
  <c r="CJ392" i="9"/>
  <c r="CK392" i="9"/>
  <c r="CL392" i="9"/>
  <c r="CM392" i="9"/>
  <c r="CN392" i="9"/>
  <c r="CO392" i="9"/>
  <c r="CP392" i="9"/>
  <c r="CQ392" i="9"/>
  <c r="CR392" i="9"/>
  <c r="CS392" i="9"/>
  <c r="CT392" i="9"/>
  <c r="CU392" i="9"/>
  <c r="CV392" i="9"/>
  <c r="CW392" i="9"/>
  <c r="CX392" i="9"/>
  <c r="CY392" i="9"/>
  <c r="CZ392" i="9"/>
  <c r="DA392" i="9"/>
  <c r="DB392" i="9"/>
  <c r="DC392" i="9"/>
  <c r="DD392" i="9"/>
  <c r="DE392" i="9"/>
  <c r="DF392" i="9"/>
  <c r="DG392" i="9"/>
  <c r="DH392" i="9"/>
  <c r="DI392" i="9"/>
  <c r="DJ392" i="9"/>
  <c r="DK392" i="9"/>
  <c r="DL392" i="9"/>
  <c r="DM392" i="9"/>
  <c r="DN392" i="9"/>
  <c r="DO392" i="9"/>
  <c r="DP392" i="9"/>
  <c r="DQ392" i="9"/>
  <c r="DR392" i="9"/>
  <c r="DS392" i="9"/>
  <c r="DT392" i="9"/>
  <c r="DU392" i="9"/>
  <c r="DV392" i="9"/>
  <c r="DW392" i="9"/>
  <c r="DX392" i="9"/>
  <c r="DY392" i="9"/>
  <c r="DZ392" i="9"/>
  <c r="EA392" i="9"/>
  <c r="EB392" i="9"/>
  <c r="EC392" i="9"/>
  <c r="ED392" i="9"/>
  <c r="EE392" i="9"/>
  <c r="EF392" i="9"/>
  <c r="EG392" i="9"/>
  <c r="EH392" i="9"/>
  <c r="EI392" i="9"/>
  <c r="EJ392" i="9"/>
  <c r="EK392" i="9"/>
  <c r="EL392" i="9"/>
  <c r="EM392" i="9"/>
  <c r="EN392" i="9"/>
  <c r="EO392" i="9"/>
  <c r="EP392" i="9"/>
  <c r="EQ392" i="9"/>
  <c r="ER392" i="9"/>
  <c r="ES392" i="9"/>
  <c r="ET392" i="9"/>
  <c r="EU392" i="9"/>
  <c r="EV392" i="9"/>
  <c r="EW392" i="9"/>
  <c r="EX392" i="9"/>
  <c r="EY392" i="9"/>
  <c r="EZ392" i="9"/>
  <c r="FA392" i="9"/>
  <c r="FB392" i="9"/>
  <c r="FC392" i="9"/>
  <c r="FD392" i="9"/>
  <c r="FE392" i="9"/>
  <c r="FF392" i="9"/>
  <c r="FG392" i="9"/>
  <c r="FH392" i="9"/>
  <c r="FI392" i="9"/>
  <c r="FJ392" i="9"/>
  <c r="FK392" i="9"/>
  <c r="FL392" i="9"/>
  <c r="FM392" i="9"/>
  <c r="FN392" i="9"/>
  <c r="FO392" i="9"/>
  <c r="FP392" i="9"/>
  <c r="FQ392" i="9"/>
  <c r="FR392" i="9"/>
  <c r="FS392" i="9"/>
  <c r="FT392" i="9"/>
  <c r="FU392" i="9"/>
  <c r="FV392" i="9"/>
  <c r="FW392" i="9"/>
  <c r="FX392" i="9"/>
  <c r="FY392" i="9"/>
  <c r="FZ392" i="9"/>
  <c r="GA392" i="9"/>
  <c r="GB392" i="9"/>
  <c r="GC392" i="9"/>
  <c r="GD392" i="9"/>
  <c r="GE392" i="9"/>
  <c r="GF392" i="9"/>
  <c r="GG392" i="9"/>
  <c r="GH392" i="9"/>
  <c r="GI392" i="9"/>
  <c r="GJ392" i="9"/>
  <c r="GK392" i="9"/>
  <c r="GL392" i="9"/>
  <c r="GM392" i="9"/>
  <c r="GN392" i="9"/>
  <c r="GO392" i="9"/>
  <c r="GP392" i="9"/>
  <c r="GQ392" i="9"/>
  <c r="GR392" i="9"/>
  <c r="GS392" i="9"/>
  <c r="GT392" i="9"/>
  <c r="GU392" i="9"/>
  <c r="GV392" i="9"/>
  <c r="GW392" i="9"/>
  <c r="GX392" i="9"/>
  <c r="GY392" i="9"/>
  <c r="GZ392" i="9"/>
  <c r="HA392" i="9"/>
  <c r="HB392" i="9"/>
  <c r="HC392" i="9"/>
  <c r="HD392" i="9"/>
  <c r="HS392" i="9"/>
  <c r="HT392" i="9"/>
  <c r="HU392" i="9"/>
  <c r="HV392" i="9"/>
  <c r="HW392" i="9"/>
  <c r="HX392" i="9"/>
  <c r="HY392" i="9"/>
  <c r="HZ392" i="9"/>
  <c r="IA392" i="9"/>
  <c r="IB392" i="9"/>
  <c r="IC392" i="9"/>
  <c r="ID392" i="9"/>
  <c r="IE392" i="9"/>
  <c r="IF392" i="9"/>
  <c r="IG392" i="9"/>
  <c r="IH392" i="9"/>
  <c r="D393" i="9"/>
  <c r="E393" i="9"/>
  <c r="F393" i="9"/>
  <c r="G393" i="9"/>
  <c r="H393" i="9"/>
  <c r="I393" i="9"/>
  <c r="J393" i="9"/>
  <c r="K393" i="9"/>
  <c r="L393" i="9"/>
  <c r="M393" i="9"/>
  <c r="N393" i="9"/>
  <c r="O393" i="9"/>
  <c r="P393" i="9"/>
  <c r="S393" i="9"/>
  <c r="T393" i="9"/>
  <c r="U393" i="9"/>
  <c r="V393" i="9"/>
  <c r="W393" i="9"/>
  <c r="X393" i="9"/>
  <c r="Y393" i="9"/>
  <c r="Z393" i="9"/>
  <c r="AA393" i="9"/>
  <c r="AB393" i="9"/>
  <c r="AC393" i="9"/>
  <c r="AD393" i="9"/>
  <c r="AE393" i="9"/>
  <c r="AF393" i="9"/>
  <c r="AG393" i="9"/>
  <c r="AH393" i="9"/>
  <c r="AI393" i="9"/>
  <c r="AJ393" i="9"/>
  <c r="AK393" i="9"/>
  <c r="AL393" i="9"/>
  <c r="AM393" i="9"/>
  <c r="AN393" i="9"/>
  <c r="AO393" i="9"/>
  <c r="AP393" i="9"/>
  <c r="AQ393" i="9"/>
  <c r="AR393" i="9"/>
  <c r="AS393" i="9"/>
  <c r="AT393" i="9"/>
  <c r="AU393" i="9"/>
  <c r="AV393" i="9"/>
  <c r="AW393" i="9"/>
  <c r="AX393" i="9"/>
  <c r="AY393" i="9"/>
  <c r="AZ393" i="9"/>
  <c r="BA393" i="9"/>
  <c r="BB393" i="9"/>
  <c r="BC393" i="9"/>
  <c r="BD393" i="9"/>
  <c r="BE393" i="9"/>
  <c r="BF393" i="9"/>
  <c r="BG393" i="9"/>
  <c r="BH393" i="9"/>
  <c r="BI393" i="9"/>
  <c r="BJ393" i="9"/>
  <c r="BK393" i="9"/>
  <c r="BL393" i="9"/>
  <c r="BM393" i="9"/>
  <c r="BN393" i="9"/>
  <c r="BO393" i="9"/>
  <c r="BP393" i="9"/>
  <c r="BQ393" i="9"/>
  <c r="BR393" i="9"/>
  <c r="BS393" i="9"/>
  <c r="BT393" i="9"/>
  <c r="BU393" i="9"/>
  <c r="BV393" i="9"/>
  <c r="BW393" i="9"/>
  <c r="BX393" i="9"/>
  <c r="BY393" i="9"/>
  <c r="BZ393" i="9"/>
  <c r="CA393" i="9"/>
  <c r="CB393" i="9"/>
  <c r="CC393" i="9"/>
  <c r="CD393" i="9"/>
  <c r="CE393" i="9"/>
  <c r="CF393" i="9"/>
  <c r="CG393" i="9"/>
  <c r="CH393" i="9"/>
  <c r="CI393" i="9"/>
  <c r="CJ393" i="9"/>
  <c r="CK393" i="9"/>
  <c r="CL393" i="9"/>
  <c r="CM393" i="9"/>
  <c r="CN393" i="9"/>
  <c r="CO393" i="9"/>
  <c r="CP393" i="9"/>
  <c r="CQ393" i="9"/>
  <c r="CR393" i="9"/>
  <c r="CS393" i="9"/>
  <c r="CT393" i="9"/>
  <c r="CU393" i="9"/>
  <c r="CV393" i="9"/>
  <c r="CW393" i="9"/>
  <c r="CX393" i="9"/>
  <c r="CY393" i="9"/>
  <c r="CZ393" i="9"/>
  <c r="DA393" i="9"/>
  <c r="DB393" i="9"/>
  <c r="DC393" i="9"/>
  <c r="DD393" i="9"/>
  <c r="DE393" i="9"/>
  <c r="DF393" i="9"/>
  <c r="DG393" i="9"/>
  <c r="DH393" i="9"/>
  <c r="DI393" i="9"/>
  <c r="DJ393" i="9"/>
  <c r="DK393" i="9"/>
  <c r="DL393" i="9"/>
  <c r="DM393" i="9"/>
  <c r="DN393" i="9"/>
  <c r="DO393" i="9"/>
  <c r="DP393" i="9"/>
  <c r="DQ393" i="9"/>
  <c r="DR393" i="9"/>
  <c r="DS393" i="9"/>
  <c r="DT393" i="9"/>
  <c r="DU393" i="9"/>
  <c r="DV393" i="9"/>
  <c r="DW393" i="9"/>
  <c r="DX393" i="9"/>
  <c r="DY393" i="9"/>
  <c r="DZ393" i="9"/>
  <c r="EA393" i="9"/>
  <c r="EB393" i="9"/>
  <c r="EC393" i="9"/>
  <c r="ED393" i="9"/>
  <c r="EE393" i="9"/>
  <c r="EF393" i="9"/>
  <c r="EG393" i="9"/>
  <c r="EH393" i="9"/>
  <c r="EI393" i="9"/>
  <c r="EJ393" i="9"/>
  <c r="EK393" i="9"/>
  <c r="EL393" i="9"/>
  <c r="EM393" i="9"/>
  <c r="EN393" i="9"/>
  <c r="EO393" i="9"/>
  <c r="EP393" i="9"/>
  <c r="EQ393" i="9"/>
  <c r="ER393" i="9"/>
  <c r="ES393" i="9"/>
  <c r="ET393" i="9"/>
  <c r="EU393" i="9"/>
  <c r="EV393" i="9"/>
  <c r="EW393" i="9"/>
  <c r="EX393" i="9"/>
  <c r="EY393" i="9"/>
  <c r="EZ393" i="9"/>
  <c r="FA393" i="9"/>
  <c r="FB393" i="9"/>
  <c r="FC393" i="9"/>
  <c r="FD393" i="9"/>
  <c r="FE393" i="9"/>
  <c r="FF393" i="9"/>
  <c r="FG393" i="9"/>
  <c r="FH393" i="9"/>
  <c r="FI393" i="9"/>
  <c r="FJ393" i="9"/>
  <c r="FK393" i="9"/>
  <c r="FL393" i="9"/>
  <c r="FM393" i="9"/>
  <c r="FN393" i="9"/>
  <c r="FO393" i="9"/>
  <c r="FP393" i="9"/>
  <c r="FQ393" i="9"/>
  <c r="FR393" i="9"/>
  <c r="FS393" i="9"/>
  <c r="FT393" i="9"/>
  <c r="FU393" i="9"/>
  <c r="FV393" i="9"/>
  <c r="FW393" i="9"/>
  <c r="FX393" i="9"/>
  <c r="FY393" i="9"/>
  <c r="FZ393" i="9"/>
  <c r="GA393" i="9"/>
  <c r="GB393" i="9"/>
  <c r="GC393" i="9"/>
  <c r="GD393" i="9"/>
  <c r="GE393" i="9"/>
  <c r="GF393" i="9"/>
  <c r="GG393" i="9"/>
  <c r="GH393" i="9"/>
  <c r="GI393" i="9"/>
  <c r="GJ393" i="9"/>
  <c r="GK393" i="9"/>
  <c r="GL393" i="9"/>
  <c r="GM393" i="9"/>
  <c r="GN393" i="9"/>
  <c r="GO393" i="9"/>
  <c r="GP393" i="9"/>
  <c r="GQ393" i="9"/>
  <c r="GR393" i="9"/>
  <c r="GS393" i="9"/>
  <c r="GT393" i="9"/>
  <c r="GU393" i="9"/>
  <c r="GV393" i="9"/>
  <c r="GW393" i="9"/>
  <c r="GX393" i="9"/>
  <c r="GY393" i="9"/>
  <c r="GZ393" i="9"/>
  <c r="HA393" i="9"/>
  <c r="HB393" i="9"/>
  <c r="HC393" i="9"/>
  <c r="HD393" i="9"/>
  <c r="HE393" i="9"/>
  <c r="HF393" i="9"/>
  <c r="HG393" i="9"/>
  <c r="HH393" i="9"/>
  <c r="HI393" i="9"/>
  <c r="HJ393" i="9"/>
  <c r="HK393" i="9"/>
  <c r="HL393" i="9"/>
  <c r="HM393" i="9"/>
  <c r="HN393" i="9"/>
  <c r="HO393" i="9"/>
  <c r="HP393" i="9"/>
  <c r="HQ393" i="9"/>
  <c r="HR393" i="9"/>
  <c r="HS393" i="9"/>
  <c r="HT393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BC83" i="18" l="1"/>
  <c r="BG104" i="18"/>
  <c r="BC101" i="18"/>
  <c r="AX94" i="18"/>
  <c r="BC104" i="18"/>
  <c r="AV63" i="18"/>
  <c r="AY102" i="18"/>
  <c r="AZ76" i="18"/>
  <c r="BF80" i="18"/>
  <c r="BC81" i="18"/>
  <c r="AX98" i="18"/>
  <c r="BB76" i="18"/>
  <c r="BC77" i="18"/>
  <c r="AZ79" i="18"/>
  <c r="BC103" i="18"/>
  <c r="AY85" i="18"/>
  <c r="BF99" i="18"/>
  <c r="BF116" i="18" s="1"/>
  <c r="BV114" i="18" s="1"/>
  <c r="BG85" i="18"/>
  <c r="BG121" i="18" s="1"/>
  <c r="BW119" i="18" s="1"/>
  <c r="BC98" i="18"/>
  <c r="BF104" i="18"/>
  <c r="AY97" i="18"/>
  <c r="AZ103" i="18"/>
  <c r="BI103" i="18"/>
  <c r="BC85" i="18"/>
  <c r="BF81" i="18"/>
  <c r="AV59" i="18"/>
  <c r="BE80" i="18"/>
  <c r="AZ80" i="18"/>
  <c r="BE98" i="18"/>
  <c r="AZ98" i="18"/>
  <c r="AZ115" i="18" s="1"/>
  <c r="BP113" i="18" s="1"/>
  <c r="BG81" i="18"/>
  <c r="BF83" i="18"/>
  <c r="BD84" i="18"/>
  <c r="BH103" i="18"/>
  <c r="BG102" i="18"/>
  <c r="BE99" i="18"/>
  <c r="AX99" i="18"/>
  <c r="AX80" i="18"/>
  <c r="BC79" i="18"/>
  <c r="BG100" i="18"/>
  <c r="AY78" i="18"/>
  <c r="AY114" i="18" s="1"/>
  <c r="BO112" i="18" s="1"/>
  <c r="BD98" i="18"/>
  <c r="BF100" i="18"/>
  <c r="AZ99" i="18"/>
  <c r="BC99" i="18"/>
  <c r="BB99" i="18"/>
  <c r="BF82" i="18"/>
  <c r="AV62" i="18"/>
  <c r="BD79" i="18"/>
  <c r="AX100" i="18"/>
  <c r="BF85" i="18"/>
  <c r="BD80" i="18"/>
  <c r="AX79" i="18"/>
  <c r="AX81" i="18"/>
  <c r="BA102" i="18"/>
  <c r="BA96" i="18"/>
  <c r="BA81" i="18"/>
  <c r="BA77" i="18"/>
  <c r="BA97" i="18"/>
  <c r="AX93" i="18"/>
  <c r="AV57" i="18"/>
  <c r="BA104" i="18"/>
  <c r="BA85" i="18"/>
  <c r="BA75" i="18"/>
  <c r="BA78" i="18"/>
  <c r="BA100" i="18"/>
  <c r="BA101" i="18"/>
  <c r="BA94" i="18"/>
  <c r="BA83" i="18"/>
  <c r="BA82" i="18"/>
  <c r="BB100" i="18"/>
  <c r="BB102" i="18"/>
  <c r="BB81" i="18"/>
  <c r="BB104" i="18"/>
  <c r="BB77" i="18"/>
  <c r="BB96" i="18"/>
  <c r="BB101" i="18"/>
  <c r="BB85" i="18"/>
  <c r="AV58" i="18"/>
  <c r="AX75" i="18"/>
  <c r="AX111" i="18" s="1"/>
  <c r="BN109" i="18" s="1"/>
  <c r="BB78" i="18"/>
  <c r="BB83" i="18"/>
  <c r="BB82" i="18"/>
  <c r="BB97" i="18"/>
  <c r="BK104" i="18"/>
  <c r="BA99" i="18"/>
  <c r="AX72" i="18"/>
  <c r="AY92" i="18"/>
  <c r="AY80" i="18"/>
  <c r="AY76" i="18"/>
  <c r="BE103" i="18"/>
  <c r="BB79" i="18"/>
  <c r="BI84" i="18"/>
  <c r="AY79" i="18"/>
  <c r="AY82" i="18"/>
  <c r="AY83" i="18"/>
  <c r="BJ103" i="18"/>
  <c r="BB84" i="18"/>
  <c r="AX83" i="18"/>
  <c r="AV66" i="18"/>
  <c r="BJ104" i="18"/>
  <c r="BJ85" i="18"/>
  <c r="AX102" i="18"/>
  <c r="AZ84" i="18"/>
  <c r="BD99" i="18"/>
  <c r="BC84" i="18"/>
  <c r="BC78" i="18"/>
  <c r="BC96" i="18"/>
  <c r="BG101" i="18"/>
  <c r="BG83" i="18"/>
  <c r="AY101" i="18"/>
  <c r="AY96" i="18"/>
  <c r="AY77" i="18"/>
  <c r="AY84" i="18"/>
  <c r="BF84" i="18"/>
  <c r="AN58" i="18"/>
  <c r="BA98" i="18"/>
  <c r="AN63" i="18"/>
  <c r="BB103" i="18"/>
  <c r="AY73" i="18"/>
  <c r="AY109" i="18" s="1"/>
  <c r="BO107" i="18" s="1"/>
  <c r="AY104" i="18"/>
  <c r="AN67" i="18"/>
  <c r="AN65" i="18"/>
  <c r="BC97" i="18"/>
  <c r="BC102" i="18"/>
  <c r="BC119" i="18" s="1"/>
  <c r="BS117" i="18" s="1"/>
  <c r="BG103" i="18"/>
  <c r="BG82" i="18"/>
  <c r="AX91" i="18"/>
  <c r="AY100" i="18"/>
  <c r="AY74" i="18"/>
  <c r="AY81" i="18"/>
  <c r="BF101" i="18"/>
  <c r="BE82" i="18"/>
  <c r="BE79" i="18"/>
  <c r="AX97" i="18"/>
  <c r="BE85" i="18"/>
  <c r="BE83" i="18"/>
  <c r="BE81" i="18"/>
  <c r="BE102" i="18"/>
  <c r="BE100" i="18"/>
  <c r="AV61" i="18"/>
  <c r="AX78" i="18"/>
  <c r="BE104" i="18"/>
  <c r="BE101" i="18"/>
  <c r="AX95" i="18"/>
  <c r="BA95" i="18"/>
  <c r="AY103" i="18"/>
  <c r="AZ78" i="18"/>
  <c r="AZ75" i="18"/>
  <c r="AX73" i="18"/>
  <c r="AZ82" i="18"/>
  <c r="AZ100" i="18"/>
  <c r="AZ83" i="18"/>
  <c r="AZ94" i="18"/>
  <c r="AZ101" i="18"/>
  <c r="AZ74" i="18"/>
  <c r="AZ81" i="18"/>
  <c r="AZ77" i="18"/>
  <c r="AZ96" i="18"/>
  <c r="AZ93" i="18"/>
  <c r="AZ85" i="18"/>
  <c r="AV56" i="18"/>
  <c r="AZ102" i="18"/>
  <c r="AZ97" i="18"/>
  <c r="AZ104" i="18"/>
  <c r="AX84" i="18"/>
  <c r="BA84" i="18"/>
  <c r="BA120" i="18" s="1"/>
  <c r="BQ118" i="18" s="1"/>
  <c r="BA76" i="18"/>
  <c r="BC80" i="18"/>
  <c r="BC116" i="18" s="1"/>
  <c r="BS114" i="18" s="1"/>
  <c r="AZ95" i="18"/>
  <c r="BA80" i="18"/>
  <c r="AY94" i="18"/>
  <c r="AY99" i="18"/>
  <c r="AY75" i="18"/>
  <c r="AV55" i="18"/>
  <c r="BB98" i="18"/>
  <c r="BB115" i="18" s="1"/>
  <c r="BR113" i="18" s="1"/>
  <c r="BF103" i="18"/>
  <c r="AX103" i="18"/>
  <c r="AX76" i="18"/>
  <c r="BH84" i="18"/>
  <c r="AV60" i="18"/>
  <c r="BD97" i="18"/>
  <c r="BD85" i="18"/>
  <c r="BD100" i="18"/>
  <c r="AX77" i="18"/>
  <c r="BD81" i="18"/>
  <c r="BD101" i="18"/>
  <c r="BD102" i="18"/>
  <c r="BD103" i="18"/>
  <c r="BD82" i="18"/>
  <c r="BD83" i="18"/>
  <c r="BD78" i="18"/>
  <c r="BD104" i="18"/>
  <c r="AX96" i="18"/>
  <c r="AX74" i="18"/>
  <c r="AX92" i="18"/>
  <c r="BH82" i="18"/>
  <c r="BH85" i="18"/>
  <c r="AV64" i="18"/>
  <c r="BH104" i="18"/>
  <c r="BH83" i="18"/>
  <c r="BH102" i="18"/>
  <c r="BH101" i="18"/>
  <c r="AV68" i="18"/>
  <c r="AX104" i="18"/>
  <c r="AX85" i="18"/>
  <c r="AY95" i="18"/>
  <c r="BB95" i="18"/>
  <c r="BB112" i="18" s="1"/>
  <c r="BR110" i="18" s="1"/>
  <c r="AV65" i="18"/>
  <c r="BI104" i="18"/>
  <c r="AX101" i="18"/>
  <c r="BI85" i="18"/>
  <c r="BI83" i="18"/>
  <c r="AX82" i="18"/>
  <c r="BI102" i="18"/>
  <c r="BJ84" i="18"/>
  <c r="BK85" i="18"/>
  <c r="BC100" i="18"/>
  <c r="BC117" i="18" s="1"/>
  <c r="BS115" i="18" s="1"/>
  <c r="BC82" i="18"/>
  <c r="BB80" i="18"/>
  <c r="BG84" i="18"/>
  <c r="AY98" i="18"/>
  <c r="AY93" i="18"/>
  <c r="BA79" i="18"/>
  <c r="BF102" i="18"/>
  <c r="BE84" i="18"/>
  <c r="BC118" i="18"/>
  <c r="BS116" i="18" s="1"/>
  <c r="AZ116" i="18"/>
  <c r="BP114" i="18" s="1"/>
  <c r="B27" i="16"/>
  <c r="C27" i="16"/>
  <c r="D27" i="16"/>
  <c r="E27" i="16"/>
  <c r="F27" i="16"/>
  <c r="G27" i="16"/>
  <c r="H27" i="16"/>
  <c r="I27" i="16"/>
  <c r="J27" i="16"/>
  <c r="K27" i="16"/>
  <c r="L27" i="16"/>
  <c r="M27" i="16"/>
  <c r="N27" i="16"/>
  <c r="O27" i="16"/>
  <c r="P27" i="16"/>
  <c r="Q27" i="16"/>
  <c r="R27" i="16"/>
  <c r="S27" i="16"/>
  <c r="T27" i="16"/>
  <c r="B28" i="16"/>
  <c r="C28" i="16"/>
  <c r="D28" i="16"/>
  <c r="E28" i="16"/>
  <c r="F28" i="16"/>
  <c r="G28" i="16"/>
  <c r="H28" i="16"/>
  <c r="I28" i="16"/>
  <c r="J28" i="16"/>
  <c r="K28" i="16"/>
  <c r="L28" i="16"/>
  <c r="M28" i="16"/>
  <c r="N28" i="16"/>
  <c r="O28" i="16"/>
  <c r="P28" i="16"/>
  <c r="Q28" i="16"/>
  <c r="R28" i="16"/>
  <c r="S28" i="16"/>
  <c r="T28" i="16"/>
  <c r="B29" i="16"/>
  <c r="C29" i="16"/>
  <c r="D29" i="16"/>
  <c r="E29" i="16"/>
  <c r="F29" i="16"/>
  <c r="G29" i="16"/>
  <c r="H29" i="16"/>
  <c r="I29" i="16"/>
  <c r="J29" i="16"/>
  <c r="K29" i="16"/>
  <c r="L29" i="16"/>
  <c r="M29" i="16"/>
  <c r="N29" i="16"/>
  <c r="O29" i="16"/>
  <c r="P29" i="16"/>
  <c r="Q29" i="16"/>
  <c r="R29" i="16"/>
  <c r="S29" i="16"/>
  <c r="T29" i="16"/>
  <c r="C30" i="16"/>
  <c r="D30" i="16"/>
  <c r="E30" i="16"/>
  <c r="F30" i="16"/>
  <c r="G30" i="16"/>
  <c r="H30" i="16"/>
  <c r="I30" i="16"/>
  <c r="J30" i="16"/>
  <c r="K30" i="16"/>
  <c r="V30" i="16" s="1"/>
  <c r="L30" i="16"/>
  <c r="M30" i="16"/>
  <c r="N30" i="16"/>
  <c r="O30" i="16"/>
  <c r="P30" i="16"/>
  <c r="Q30" i="16"/>
  <c r="R30" i="16"/>
  <c r="S30" i="16"/>
  <c r="T30" i="16"/>
  <c r="B31" i="16"/>
  <c r="C31" i="16"/>
  <c r="D31" i="16"/>
  <c r="E31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B32" i="16"/>
  <c r="C32" i="16"/>
  <c r="D32" i="16"/>
  <c r="E32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B33" i="16"/>
  <c r="C33" i="16"/>
  <c r="D33" i="16"/>
  <c r="E33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B34" i="16"/>
  <c r="C34" i="16"/>
  <c r="D34" i="16"/>
  <c r="E34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B35" i="16"/>
  <c r="C35" i="16"/>
  <c r="D35" i="16"/>
  <c r="E35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B36" i="16"/>
  <c r="C36" i="16"/>
  <c r="D36" i="16"/>
  <c r="E36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B37" i="16"/>
  <c r="C37" i="16"/>
  <c r="D37" i="16"/>
  <c r="E37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B38" i="16"/>
  <c r="C38" i="16"/>
  <c r="D38" i="16"/>
  <c r="E38" i="16"/>
  <c r="F38" i="16"/>
  <c r="G38" i="16"/>
  <c r="H38" i="16"/>
  <c r="I38" i="16"/>
  <c r="J38" i="16"/>
  <c r="K38" i="16"/>
  <c r="V38" i="16" s="1"/>
  <c r="L38" i="16"/>
  <c r="M38" i="16"/>
  <c r="N38" i="16"/>
  <c r="O38" i="16"/>
  <c r="P38" i="16"/>
  <c r="Q38" i="16"/>
  <c r="R38" i="16"/>
  <c r="S38" i="16"/>
  <c r="T38" i="16"/>
  <c r="B39" i="16"/>
  <c r="C39" i="16"/>
  <c r="D39" i="16"/>
  <c r="E39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B40" i="16"/>
  <c r="C40" i="16"/>
  <c r="D40" i="16"/>
  <c r="E40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B41" i="16"/>
  <c r="C41" i="16"/>
  <c r="D41" i="16"/>
  <c r="E41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B42" i="16"/>
  <c r="C42" i="16"/>
  <c r="D42" i="16"/>
  <c r="E42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B43" i="16"/>
  <c r="C43" i="16"/>
  <c r="D43" i="16"/>
  <c r="E43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B44" i="16"/>
  <c r="C44" i="16"/>
  <c r="D44" i="16"/>
  <c r="E44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C26" i="16"/>
  <c r="D26" i="16"/>
  <c r="E26" i="16"/>
  <c r="F26" i="16"/>
  <c r="G26" i="16"/>
  <c r="B52" i="16" s="1" a="1"/>
  <c r="P52" i="16" s="1"/>
  <c r="H26" i="16"/>
  <c r="I26" i="16"/>
  <c r="J26" i="16"/>
  <c r="K26" i="16"/>
  <c r="L26" i="16"/>
  <c r="M26" i="16"/>
  <c r="N26" i="16"/>
  <c r="O26" i="16"/>
  <c r="B58" i="16" s="1" a="1"/>
  <c r="P58" i="16" s="1"/>
  <c r="P26" i="16"/>
  <c r="Q26" i="16"/>
  <c r="R26" i="16"/>
  <c r="S26" i="16"/>
  <c r="T26" i="16"/>
  <c r="B26" i="16"/>
  <c r="AZ120" i="18" l="1"/>
  <c r="BP118" i="18" s="1"/>
  <c r="BD114" i="18"/>
  <c r="BT112" i="18" s="1"/>
  <c r="AZ112" i="18"/>
  <c r="BP110" i="18" s="1"/>
  <c r="BC121" i="18"/>
  <c r="BS119" i="18" s="1"/>
  <c r="AX115" i="18"/>
  <c r="BN113" i="18" s="1"/>
  <c r="V44" i="16"/>
  <c r="V36" i="16"/>
  <c r="BI119" i="18"/>
  <c r="BF120" i="18"/>
  <c r="BV118" i="18" s="1"/>
  <c r="BE121" i="18"/>
  <c r="BU119" i="18" s="1"/>
  <c r="AX108" i="18"/>
  <c r="BN106" i="18" s="1"/>
  <c r="AY119" i="18"/>
  <c r="BO117" i="18" s="1"/>
  <c r="BG117" i="18"/>
  <c r="BW115" i="18" s="1"/>
  <c r="V28" i="16"/>
  <c r="BE120" i="18"/>
  <c r="BU118" i="18" s="1"/>
  <c r="BD118" i="18"/>
  <c r="BT116" i="18" s="1"/>
  <c r="AY120" i="18"/>
  <c r="BO118" i="18" s="1"/>
  <c r="BC120" i="18"/>
  <c r="BS118" i="18" s="1"/>
  <c r="AZ113" i="18"/>
  <c r="BP111" i="18" s="1"/>
  <c r="BA111" i="18"/>
  <c r="BQ109" i="18" s="1"/>
  <c r="BC113" i="18"/>
  <c r="BS111" i="18" s="1"/>
  <c r="BH120" i="18"/>
  <c r="BX118" i="18" s="1"/>
  <c r="BF121" i="18"/>
  <c r="BV119" i="18" s="1"/>
  <c r="BE116" i="18"/>
  <c r="BU114" i="18" s="1"/>
  <c r="BE115" i="18"/>
  <c r="BU113" i="18" s="1"/>
  <c r="AX116" i="18"/>
  <c r="BN114" i="18" s="1"/>
  <c r="BA112" i="18"/>
  <c r="BQ110" i="18" s="1"/>
  <c r="BG119" i="18"/>
  <c r="BW117" i="18" s="1"/>
  <c r="BC115" i="18"/>
  <c r="BS113" i="18" s="1"/>
  <c r="BD115" i="18"/>
  <c r="BT113" i="18" s="1"/>
  <c r="BF117" i="18"/>
  <c r="BV115" i="18" s="1"/>
  <c r="AY117" i="18"/>
  <c r="BO115" i="18" s="1"/>
  <c r="AY121" i="18"/>
  <c r="BO119" i="18" s="1"/>
  <c r="BD116" i="18"/>
  <c r="BT114" i="18" s="1"/>
  <c r="BI120" i="18"/>
  <c r="BY118" i="18" s="1"/>
  <c r="BF119" i="18"/>
  <c r="BV117" i="18" s="1"/>
  <c r="AY113" i="18"/>
  <c r="BO111" i="18" s="1"/>
  <c r="AY116" i="18"/>
  <c r="BO114" i="18" s="1"/>
  <c r="BB114" i="18"/>
  <c r="BR112" i="18" s="1"/>
  <c r="BB117" i="18"/>
  <c r="BR115" i="18" s="1"/>
  <c r="BA114" i="18"/>
  <c r="BQ112" i="18" s="1"/>
  <c r="BA117" i="18"/>
  <c r="BQ115" i="18" s="1"/>
  <c r="AX117" i="18"/>
  <c r="BN115" i="18" s="1"/>
  <c r="BD120" i="18"/>
  <c r="BT118" i="18" s="1"/>
  <c r="BB116" i="18"/>
  <c r="BR114" i="18" s="1"/>
  <c r="BF118" i="18"/>
  <c r="BV116" i="18" s="1"/>
  <c r="AY112" i="18"/>
  <c r="BO110" i="18" s="1"/>
  <c r="AY110" i="18"/>
  <c r="BO108" i="18" s="1"/>
  <c r="BG118" i="18"/>
  <c r="BW116" i="18" s="1"/>
  <c r="AY111" i="18"/>
  <c r="BO109" i="18" s="1"/>
  <c r="BA116" i="18"/>
  <c r="BQ114" i="18" s="1"/>
  <c r="AX118" i="18"/>
  <c r="BN116" i="18" s="1"/>
  <c r="AY118" i="18"/>
  <c r="BO116" i="18" s="1"/>
  <c r="BG120" i="18"/>
  <c r="BW118" i="18" s="1"/>
  <c r="BC114" i="18"/>
  <c r="BS112" i="18" s="1"/>
  <c r="BJ120" i="18"/>
  <c r="BZ118" i="18" s="1"/>
  <c r="BB120" i="18"/>
  <c r="BR118" i="18" s="1"/>
  <c r="BD121" i="18"/>
  <c r="BT119" i="18" s="1"/>
  <c r="AX110" i="18"/>
  <c r="BN108" i="18" s="1"/>
  <c r="AX120" i="18"/>
  <c r="BN118" i="18" s="1"/>
  <c r="BY117" i="18"/>
  <c r="AZ111" i="18"/>
  <c r="BP109" i="18" s="1"/>
  <c r="AY115" i="18"/>
  <c r="BO113" i="18" s="1"/>
  <c r="BB121" i="18"/>
  <c r="BR119" i="18" s="1"/>
  <c r="BA118" i="18"/>
  <c r="BQ116" i="18" s="1"/>
  <c r="BI121" i="18"/>
  <c r="BY119" i="18" s="1"/>
  <c r="BK121" i="18"/>
  <c r="CA119" i="18" s="1"/>
  <c r="BA119" i="18"/>
  <c r="BQ117" i="18" s="1"/>
  <c r="AX112" i="18"/>
  <c r="BN110" i="18" s="1"/>
  <c r="AZ110" i="18"/>
  <c r="BP108" i="18" s="1"/>
  <c r="AZ114" i="18"/>
  <c r="BP112" i="18" s="1"/>
  <c r="BA115" i="18"/>
  <c r="BQ113" i="18" s="1"/>
  <c r="BH118" i="18"/>
  <c r="BX116" i="18" s="1"/>
  <c r="AZ118" i="18"/>
  <c r="BP116" i="18" s="1"/>
  <c r="BD117" i="18"/>
  <c r="BT115" i="18" s="1"/>
  <c r="BE117" i="18"/>
  <c r="BU115" i="18" s="1"/>
  <c r="AX119" i="18"/>
  <c r="BN117" i="18" s="1"/>
  <c r="BB118" i="18"/>
  <c r="BR116" i="18" s="1"/>
  <c r="BB113" i="18"/>
  <c r="BR111" i="18" s="1"/>
  <c r="BH119" i="18"/>
  <c r="BX117" i="18" s="1"/>
  <c r="AX113" i="18"/>
  <c r="BN111" i="18" s="1"/>
  <c r="AZ121" i="18"/>
  <c r="BP119" i="18" s="1"/>
  <c r="AZ119" i="18"/>
  <c r="BP117" i="18" s="1"/>
  <c r="BE119" i="18"/>
  <c r="BU117" i="18" s="1"/>
  <c r="BB119" i="18"/>
  <c r="BR117" i="18" s="1"/>
  <c r="BA113" i="18"/>
  <c r="BQ111" i="18" s="1"/>
  <c r="BD119" i="18"/>
  <c r="BT117" i="18" s="1"/>
  <c r="AX121" i="18"/>
  <c r="BN119" i="18" s="1"/>
  <c r="BH121" i="18"/>
  <c r="BX119" i="18" s="1"/>
  <c r="AX109" i="18"/>
  <c r="BN107" i="18" s="1"/>
  <c r="AX114" i="18"/>
  <c r="BN112" i="18" s="1"/>
  <c r="BA121" i="18"/>
  <c r="BQ119" i="18" s="1"/>
  <c r="AZ117" i="18"/>
  <c r="BP115" i="18" s="1"/>
  <c r="BE118" i="18"/>
  <c r="BU116" i="18" s="1"/>
  <c r="BJ121" i="18"/>
  <c r="BZ119" i="18" s="1"/>
  <c r="Q58" i="16"/>
  <c r="B50" i="16" a="1"/>
  <c r="B61" i="16" a="1"/>
  <c r="B60" i="16" a="1"/>
  <c r="B59" i="16" a="1"/>
  <c r="B53" i="16" a="1"/>
  <c r="V41" i="16"/>
  <c r="V33" i="16"/>
  <c r="D58" i="16"/>
  <c r="R58" i="16"/>
  <c r="K58" i="16"/>
  <c r="B58" i="16"/>
  <c r="M58" i="16"/>
  <c r="C58" i="16"/>
  <c r="N58" i="16"/>
  <c r="E58" i="16"/>
  <c r="O58" i="16"/>
  <c r="F58" i="16"/>
  <c r="G58" i="16"/>
  <c r="I58" i="16"/>
  <c r="J58" i="16"/>
  <c r="S58" i="16"/>
  <c r="T58" i="16"/>
  <c r="B57" i="16" a="1"/>
  <c r="V43" i="16"/>
  <c r="V35" i="16"/>
  <c r="V27" i="16"/>
  <c r="V32" i="16"/>
  <c r="B48" i="16" a="1"/>
  <c r="V42" i="16"/>
  <c r="V34" i="16"/>
  <c r="L52" i="16"/>
  <c r="B51" i="16" a="1"/>
  <c r="B47" i="16" a="1"/>
  <c r="B49" i="16" a="1"/>
  <c r="V29" i="16"/>
  <c r="V26" i="16"/>
  <c r="B55" i="16" a="1"/>
  <c r="V39" i="16"/>
  <c r="V31" i="16"/>
  <c r="H58" i="16"/>
  <c r="D52" i="16"/>
  <c r="F52" i="16"/>
  <c r="Q52" i="16"/>
  <c r="R52" i="16"/>
  <c r="B52" i="16"/>
  <c r="M52" i="16"/>
  <c r="C52" i="16"/>
  <c r="N52" i="16"/>
  <c r="E52" i="16"/>
  <c r="O52" i="16"/>
  <c r="G52" i="16"/>
  <c r="I52" i="16"/>
  <c r="J52" i="16"/>
  <c r="K52" i="16"/>
  <c r="S52" i="16"/>
  <c r="V40" i="16"/>
  <c r="V37" i="16"/>
  <c r="H52" i="16"/>
  <c r="B54" i="16" a="1"/>
  <c r="T52" i="16"/>
  <c r="L58" i="16"/>
  <c r="P16" i="9"/>
  <c r="AH16" i="9" s="1"/>
  <c r="O16" i="9"/>
  <c r="N16" i="9"/>
  <c r="M16" i="9"/>
  <c r="L16" i="9"/>
  <c r="K16" i="9"/>
  <c r="J16" i="9"/>
  <c r="I16" i="9"/>
  <c r="H16" i="9"/>
  <c r="G16" i="9"/>
  <c r="P15" i="9"/>
  <c r="AT15" i="9" s="1"/>
  <c r="O15" i="9"/>
  <c r="N15" i="9"/>
  <c r="M15" i="9"/>
  <c r="L15" i="9"/>
  <c r="K15" i="9"/>
  <c r="J15" i="9"/>
  <c r="I15" i="9"/>
  <c r="H15" i="9"/>
  <c r="G15" i="9"/>
  <c r="P14" i="9"/>
  <c r="AH14" i="9" s="1"/>
  <c r="O14" i="9"/>
  <c r="N14" i="9"/>
  <c r="M14" i="9"/>
  <c r="L14" i="9"/>
  <c r="K14" i="9"/>
  <c r="J14" i="9"/>
  <c r="I14" i="9"/>
  <c r="H14" i="9"/>
  <c r="G14" i="9"/>
  <c r="P13" i="9"/>
  <c r="AH13" i="9" s="1"/>
  <c r="O13" i="9"/>
  <c r="N13" i="9"/>
  <c r="M13" i="9"/>
  <c r="L13" i="9"/>
  <c r="K13" i="9"/>
  <c r="J13" i="9"/>
  <c r="I13" i="9"/>
  <c r="H13" i="9"/>
  <c r="G13" i="9"/>
  <c r="P12" i="9"/>
  <c r="AH12" i="9" s="1"/>
  <c r="O12" i="9"/>
  <c r="N12" i="9"/>
  <c r="M12" i="9"/>
  <c r="L12" i="9"/>
  <c r="K12" i="9"/>
  <c r="J12" i="9"/>
  <c r="I12" i="9"/>
  <c r="H12" i="9"/>
  <c r="G12" i="9"/>
  <c r="P11" i="9"/>
  <c r="AT11" i="9" s="1"/>
  <c r="O11" i="9"/>
  <c r="N11" i="9"/>
  <c r="M11" i="9"/>
  <c r="L11" i="9"/>
  <c r="K11" i="9"/>
  <c r="J11" i="9"/>
  <c r="I11" i="9"/>
  <c r="H11" i="9"/>
  <c r="G11" i="9"/>
  <c r="P10" i="9"/>
  <c r="AH10" i="9" s="1"/>
  <c r="O10" i="9"/>
  <c r="N10" i="9"/>
  <c r="M10" i="9"/>
  <c r="L10" i="9"/>
  <c r="K10" i="9"/>
  <c r="J10" i="9"/>
  <c r="I10" i="9"/>
  <c r="H10" i="9"/>
  <c r="G10" i="9"/>
  <c r="P9" i="9"/>
  <c r="AH9" i="9" s="1"/>
  <c r="O9" i="9"/>
  <c r="N9" i="9"/>
  <c r="M9" i="9"/>
  <c r="L9" i="9"/>
  <c r="K9" i="9"/>
  <c r="J9" i="9"/>
  <c r="I9" i="9"/>
  <c r="H9" i="9"/>
  <c r="G9" i="9"/>
  <c r="P8" i="9"/>
  <c r="AH8" i="9" s="1"/>
  <c r="O8" i="9"/>
  <c r="N8" i="9"/>
  <c r="M8" i="9"/>
  <c r="L8" i="9"/>
  <c r="K8" i="9"/>
  <c r="J8" i="9"/>
  <c r="I8" i="9"/>
  <c r="H8" i="9"/>
  <c r="G8" i="9"/>
  <c r="P7" i="9"/>
  <c r="AT7" i="9" s="1"/>
  <c r="O7" i="9"/>
  <c r="N7" i="9"/>
  <c r="M7" i="9"/>
  <c r="L7" i="9"/>
  <c r="K7" i="9"/>
  <c r="J7" i="9"/>
  <c r="I7" i="9"/>
  <c r="H7" i="9"/>
  <c r="G7" i="9"/>
  <c r="P6" i="9"/>
  <c r="AH6" i="9" s="1"/>
  <c r="O6" i="9"/>
  <c r="N6" i="9"/>
  <c r="M6" i="9"/>
  <c r="L6" i="9"/>
  <c r="K6" i="9"/>
  <c r="J6" i="9"/>
  <c r="I6" i="9"/>
  <c r="H6" i="9"/>
  <c r="G6" i="9"/>
  <c r="P5" i="9"/>
  <c r="AH5" i="9" s="1"/>
  <c r="O5" i="9"/>
  <c r="N5" i="9"/>
  <c r="M5" i="9"/>
  <c r="L5" i="9"/>
  <c r="K5" i="9"/>
  <c r="J5" i="9"/>
  <c r="I5" i="9"/>
  <c r="H5" i="9"/>
  <c r="G5" i="9"/>
  <c r="P4" i="9"/>
  <c r="AH4" i="9" s="1"/>
  <c r="O4" i="9"/>
  <c r="N4" i="9"/>
  <c r="M4" i="9"/>
  <c r="L4" i="9"/>
  <c r="K4" i="9"/>
  <c r="J4" i="9"/>
  <c r="I4" i="9"/>
  <c r="H4" i="9"/>
  <c r="G4" i="9"/>
  <c r="O3" i="9"/>
  <c r="N3" i="9"/>
  <c r="M3" i="9"/>
  <c r="L3" i="9"/>
  <c r="K3" i="9"/>
  <c r="J3" i="9"/>
  <c r="I3" i="9"/>
  <c r="H3" i="9"/>
  <c r="G3" i="9"/>
  <c r="H20" i="9"/>
  <c r="I20" i="9"/>
  <c r="J20" i="9"/>
  <c r="K20" i="9"/>
  <c r="L20" i="9"/>
  <c r="M20" i="9"/>
  <c r="N20" i="9"/>
  <c r="O20" i="9"/>
  <c r="P20" i="9"/>
  <c r="AH20" i="9" s="1"/>
  <c r="H21" i="9"/>
  <c r="I21" i="9"/>
  <c r="J21" i="9"/>
  <c r="K21" i="9"/>
  <c r="L21" i="9"/>
  <c r="M21" i="9"/>
  <c r="N21" i="9"/>
  <c r="O21" i="9"/>
  <c r="P21" i="9"/>
  <c r="AT21" i="9" s="1"/>
  <c r="H22" i="9"/>
  <c r="I22" i="9"/>
  <c r="J22" i="9"/>
  <c r="L22" i="9"/>
  <c r="M22" i="9"/>
  <c r="N22" i="9"/>
  <c r="O22" i="9"/>
  <c r="P22" i="9"/>
  <c r="AH22" i="9" s="1"/>
  <c r="H23" i="9"/>
  <c r="I23" i="9"/>
  <c r="J23" i="9"/>
  <c r="K23" i="9"/>
  <c r="L23" i="9"/>
  <c r="M23" i="9"/>
  <c r="N23" i="9"/>
  <c r="O23" i="9"/>
  <c r="P23" i="9"/>
  <c r="AT23" i="9" s="1"/>
  <c r="H24" i="9"/>
  <c r="I24" i="9"/>
  <c r="J24" i="9"/>
  <c r="K24" i="9"/>
  <c r="L24" i="9"/>
  <c r="M24" i="9"/>
  <c r="N24" i="9"/>
  <c r="O24" i="9"/>
  <c r="P24" i="9"/>
  <c r="AH24" i="9" s="1"/>
  <c r="H25" i="9"/>
  <c r="I25" i="9"/>
  <c r="J25" i="9"/>
  <c r="K25" i="9"/>
  <c r="L25" i="9"/>
  <c r="M25" i="9"/>
  <c r="N25" i="9"/>
  <c r="O25" i="9"/>
  <c r="P25" i="9"/>
  <c r="AT25" i="9" s="1"/>
  <c r="H26" i="9"/>
  <c r="I26" i="9"/>
  <c r="J26" i="9"/>
  <c r="K26" i="9"/>
  <c r="L26" i="9"/>
  <c r="M26" i="9"/>
  <c r="N26" i="9"/>
  <c r="O26" i="9"/>
  <c r="P26" i="9"/>
  <c r="AH26" i="9" s="1"/>
  <c r="H27" i="9"/>
  <c r="I27" i="9"/>
  <c r="J27" i="9"/>
  <c r="K27" i="9"/>
  <c r="L27" i="9"/>
  <c r="M27" i="9"/>
  <c r="N27" i="9"/>
  <c r="O27" i="9"/>
  <c r="P27" i="9"/>
  <c r="AT27" i="9" s="1"/>
  <c r="H28" i="9"/>
  <c r="I28" i="9"/>
  <c r="J28" i="9"/>
  <c r="K28" i="9"/>
  <c r="L28" i="9"/>
  <c r="M28" i="9"/>
  <c r="N28" i="9"/>
  <c r="O28" i="9"/>
  <c r="P28" i="9"/>
  <c r="AH28" i="9" s="1"/>
  <c r="H29" i="9"/>
  <c r="I29" i="9"/>
  <c r="J29" i="9"/>
  <c r="K29" i="9"/>
  <c r="L29" i="9"/>
  <c r="M29" i="9"/>
  <c r="N29" i="9"/>
  <c r="O29" i="9"/>
  <c r="P29" i="9"/>
  <c r="AT29" i="9" s="1"/>
  <c r="H30" i="9"/>
  <c r="I30" i="9"/>
  <c r="J30" i="9"/>
  <c r="K30" i="9"/>
  <c r="L30" i="9"/>
  <c r="M30" i="9"/>
  <c r="N30" i="9"/>
  <c r="O30" i="9"/>
  <c r="P30" i="9"/>
  <c r="AH30" i="9" s="1"/>
  <c r="H31" i="9"/>
  <c r="I31" i="9"/>
  <c r="J31" i="9"/>
  <c r="K31" i="9"/>
  <c r="L31" i="9"/>
  <c r="M31" i="9"/>
  <c r="N31" i="9"/>
  <c r="O31" i="9"/>
  <c r="P31" i="9"/>
  <c r="H32" i="9"/>
  <c r="I32" i="9"/>
  <c r="J32" i="9"/>
  <c r="K32" i="9"/>
  <c r="L32" i="9"/>
  <c r="M32" i="9"/>
  <c r="N32" i="9"/>
  <c r="O32" i="9"/>
  <c r="P32" i="9"/>
  <c r="AH32" i="9" s="1"/>
  <c r="H33" i="9"/>
  <c r="I33" i="9"/>
  <c r="J33" i="9"/>
  <c r="K33" i="9"/>
  <c r="L33" i="9"/>
  <c r="M33" i="9"/>
  <c r="N33" i="9"/>
  <c r="O33" i="9"/>
  <c r="P33" i="9"/>
  <c r="AT33" i="9" s="1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D2" i="14"/>
  <c r="E2" i="14"/>
  <c r="F2" i="14"/>
  <c r="G2" i="14"/>
  <c r="H2" i="14"/>
  <c r="I2" i="14"/>
  <c r="J2" i="14"/>
  <c r="K2" i="14"/>
  <c r="L2" i="14"/>
  <c r="D3" i="14"/>
  <c r="E3" i="14"/>
  <c r="F3" i="14"/>
  <c r="G3" i="14"/>
  <c r="H3" i="14"/>
  <c r="I3" i="14"/>
  <c r="J3" i="14"/>
  <c r="K3" i="14"/>
  <c r="L3" i="14"/>
  <c r="D4" i="14"/>
  <c r="E4" i="14"/>
  <c r="F4" i="14"/>
  <c r="G4" i="14"/>
  <c r="H4" i="14"/>
  <c r="I4" i="14"/>
  <c r="J4" i="14"/>
  <c r="K4" i="14"/>
  <c r="L4" i="14"/>
  <c r="D5" i="14"/>
  <c r="E5" i="14"/>
  <c r="F5" i="14"/>
  <c r="G5" i="14"/>
  <c r="H5" i="14"/>
  <c r="I5" i="14"/>
  <c r="J5" i="14"/>
  <c r="K5" i="14"/>
  <c r="L5" i="14"/>
  <c r="D6" i="14"/>
  <c r="E6" i="14"/>
  <c r="F6" i="14"/>
  <c r="G6" i="14"/>
  <c r="H6" i="14"/>
  <c r="I6" i="14"/>
  <c r="J6" i="14"/>
  <c r="K6" i="14"/>
  <c r="L6" i="14"/>
  <c r="D7" i="14"/>
  <c r="E7" i="14"/>
  <c r="F7" i="14"/>
  <c r="G7" i="14"/>
  <c r="H7" i="14"/>
  <c r="I7" i="14"/>
  <c r="J7" i="14"/>
  <c r="K7" i="14"/>
  <c r="L7" i="14"/>
  <c r="D8" i="14"/>
  <c r="E8" i="14"/>
  <c r="F8" i="14"/>
  <c r="G8" i="14"/>
  <c r="H8" i="14"/>
  <c r="I8" i="14"/>
  <c r="J8" i="14"/>
  <c r="K8" i="14"/>
  <c r="L8" i="14"/>
  <c r="D9" i="14"/>
  <c r="E9" i="14"/>
  <c r="F9" i="14"/>
  <c r="G9" i="14"/>
  <c r="H9" i="14"/>
  <c r="I9" i="14"/>
  <c r="J9" i="14"/>
  <c r="K9" i="14"/>
  <c r="L9" i="14"/>
  <c r="D10" i="14"/>
  <c r="E10" i="14"/>
  <c r="F10" i="14"/>
  <c r="G10" i="14"/>
  <c r="H10" i="14"/>
  <c r="I10" i="14"/>
  <c r="J10" i="14"/>
  <c r="K10" i="14"/>
  <c r="L10" i="14"/>
  <c r="D11" i="14"/>
  <c r="E11" i="14"/>
  <c r="F11" i="14"/>
  <c r="G11" i="14"/>
  <c r="H11" i="14"/>
  <c r="I11" i="14"/>
  <c r="J11" i="14"/>
  <c r="K11" i="14"/>
  <c r="L11" i="14"/>
  <c r="D12" i="14"/>
  <c r="E12" i="14"/>
  <c r="F12" i="14"/>
  <c r="G12" i="14"/>
  <c r="H12" i="14"/>
  <c r="I12" i="14"/>
  <c r="J12" i="14"/>
  <c r="K12" i="14"/>
  <c r="L12" i="14"/>
  <c r="D13" i="14"/>
  <c r="E13" i="14"/>
  <c r="F13" i="14"/>
  <c r="G13" i="14"/>
  <c r="H13" i="14"/>
  <c r="I13" i="14"/>
  <c r="J13" i="14"/>
  <c r="K13" i="14"/>
  <c r="L13" i="14"/>
  <c r="D14" i="14"/>
  <c r="E14" i="14"/>
  <c r="F14" i="14"/>
  <c r="G14" i="14"/>
  <c r="H14" i="14"/>
  <c r="I14" i="14"/>
  <c r="J14" i="14"/>
  <c r="K14" i="14"/>
  <c r="L14" i="14"/>
  <c r="D15" i="14"/>
  <c r="E15" i="14"/>
  <c r="F15" i="14"/>
  <c r="G15" i="14"/>
  <c r="H15" i="14"/>
  <c r="I15" i="14"/>
  <c r="J15" i="14"/>
  <c r="K15" i="14"/>
  <c r="L15" i="14"/>
  <c r="D16" i="14"/>
  <c r="E16" i="14"/>
  <c r="F16" i="14"/>
  <c r="G16" i="14"/>
  <c r="H16" i="14"/>
  <c r="I16" i="14"/>
  <c r="J16" i="14"/>
  <c r="K16" i="14"/>
  <c r="L16" i="14"/>
  <c r="D17" i="14"/>
  <c r="E17" i="14"/>
  <c r="F17" i="14"/>
  <c r="G17" i="14"/>
  <c r="H17" i="14"/>
  <c r="I17" i="14"/>
  <c r="J17" i="14"/>
  <c r="K17" i="14"/>
  <c r="L17" i="14"/>
  <c r="D18" i="14"/>
  <c r="E18" i="14"/>
  <c r="F18" i="14"/>
  <c r="G18" i="14"/>
  <c r="H18" i="14"/>
  <c r="I18" i="14"/>
  <c r="J18" i="14"/>
  <c r="K18" i="14"/>
  <c r="L18" i="14"/>
  <c r="D19" i="14"/>
  <c r="E19" i="14"/>
  <c r="F19" i="14"/>
  <c r="G19" i="14"/>
  <c r="H19" i="14"/>
  <c r="I19" i="14"/>
  <c r="J19" i="14"/>
  <c r="K19" i="14"/>
  <c r="L19" i="14"/>
  <c r="D20" i="14"/>
  <c r="E20" i="14"/>
  <c r="F20" i="14"/>
  <c r="G20" i="14"/>
  <c r="H20" i="14"/>
  <c r="I20" i="14"/>
  <c r="J20" i="14"/>
  <c r="K20" i="14"/>
  <c r="L20" i="14"/>
  <c r="D21" i="14"/>
  <c r="E21" i="14"/>
  <c r="F21" i="14"/>
  <c r="G21" i="14"/>
  <c r="H21" i="14"/>
  <c r="I21" i="14"/>
  <c r="J21" i="14"/>
  <c r="K21" i="14"/>
  <c r="L21" i="14"/>
  <c r="D22" i="14"/>
  <c r="E22" i="14"/>
  <c r="F22" i="14"/>
  <c r="G22" i="14"/>
  <c r="H22" i="14"/>
  <c r="I22" i="14"/>
  <c r="J22" i="14"/>
  <c r="K22" i="14"/>
  <c r="L22" i="14"/>
  <c r="D23" i="14"/>
  <c r="E23" i="14"/>
  <c r="F23" i="14"/>
  <c r="G23" i="14"/>
  <c r="H23" i="14"/>
  <c r="I23" i="14"/>
  <c r="J23" i="14"/>
  <c r="K23" i="14"/>
  <c r="L23" i="14"/>
  <c r="D24" i="14"/>
  <c r="E24" i="14"/>
  <c r="F24" i="14"/>
  <c r="G24" i="14"/>
  <c r="H24" i="14"/>
  <c r="I24" i="14"/>
  <c r="J24" i="14"/>
  <c r="K24" i="14"/>
  <c r="L24" i="14"/>
  <c r="D25" i="14"/>
  <c r="E25" i="14"/>
  <c r="F25" i="14"/>
  <c r="G25" i="14"/>
  <c r="H25" i="14"/>
  <c r="I25" i="14"/>
  <c r="J25" i="14"/>
  <c r="K25" i="14"/>
  <c r="L25" i="14"/>
  <c r="D26" i="14"/>
  <c r="E26" i="14"/>
  <c r="F26" i="14"/>
  <c r="G26" i="14"/>
  <c r="H26" i="14"/>
  <c r="I26" i="14"/>
  <c r="J26" i="14"/>
  <c r="K26" i="14"/>
  <c r="L26" i="14"/>
  <c r="D27" i="14"/>
  <c r="E27" i="14"/>
  <c r="F27" i="14"/>
  <c r="G27" i="14"/>
  <c r="H27" i="14"/>
  <c r="I27" i="14"/>
  <c r="J27" i="14"/>
  <c r="K27" i="14"/>
  <c r="L27" i="14"/>
  <c r="D28" i="14"/>
  <c r="E28" i="14"/>
  <c r="F28" i="14"/>
  <c r="G28" i="14"/>
  <c r="H28" i="14"/>
  <c r="I28" i="14"/>
  <c r="J28" i="14"/>
  <c r="K28" i="14"/>
  <c r="L28" i="14"/>
  <c r="D29" i="14"/>
  <c r="E29" i="14"/>
  <c r="F29" i="14"/>
  <c r="G29" i="14"/>
  <c r="H29" i="14"/>
  <c r="I29" i="14"/>
  <c r="J29" i="14"/>
  <c r="K29" i="14"/>
  <c r="L29" i="14"/>
  <c r="D30" i="14"/>
  <c r="E30" i="14"/>
  <c r="F30" i="14"/>
  <c r="G30" i="14"/>
  <c r="H30" i="14"/>
  <c r="I30" i="14"/>
  <c r="J30" i="14"/>
  <c r="K30" i="14"/>
  <c r="L30" i="14"/>
  <c r="D31" i="14"/>
  <c r="E31" i="14"/>
  <c r="F31" i="14"/>
  <c r="G31" i="14"/>
  <c r="H31" i="14"/>
  <c r="I31" i="14"/>
  <c r="J31" i="14"/>
  <c r="K31" i="14"/>
  <c r="L31" i="14"/>
  <c r="D32" i="14"/>
  <c r="E32" i="14"/>
  <c r="F32" i="14"/>
  <c r="G32" i="14"/>
  <c r="H32" i="14"/>
  <c r="I32" i="14"/>
  <c r="J32" i="14"/>
  <c r="K32" i="14"/>
  <c r="L32" i="14"/>
  <c r="D33" i="14"/>
  <c r="E33" i="14"/>
  <c r="F33" i="14"/>
  <c r="G33" i="14"/>
  <c r="H33" i="14"/>
  <c r="I33" i="14"/>
  <c r="J33" i="14"/>
  <c r="K33" i="14"/>
  <c r="L33" i="14"/>
  <c r="D34" i="14"/>
  <c r="E34" i="14"/>
  <c r="F34" i="14"/>
  <c r="G34" i="14"/>
  <c r="H34" i="14"/>
  <c r="I34" i="14"/>
  <c r="J34" i="14"/>
  <c r="K34" i="14"/>
  <c r="L34" i="14"/>
  <c r="D35" i="14"/>
  <c r="E35" i="14"/>
  <c r="F35" i="14"/>
  <c r="G35" i="14"/>
  <c r="H35" i="14"/>
  <c r="I35" i="14"/>
  <c r="J35" i="14"/>
  <c r="K35" i="14"/>
  <c r="L35" i="14"/>
  <c r="D36" i="14"/>
  <c r="E36" i="14"/>
  <c r="F36" i="14"/>
  <c r="G36" i="14"/>
  <c r="H36" i="14"/>
  <c r="I36" i="14"/>
  <c r="J36" i="14"/>
  <c r="K36" i="14"/>
  <c r="L36" i="14"/>
  <c r="D37" i="14"/>
  <c r="E37" i="14"/>
  <c r="F37" i="14"/>
  <c r="G37" i="14"/>
  <c r="H37" i="14"/>
  <c r="I37" i="14"/>
  <c r="J37" i="14"/>
  <c r="K37" i="14"/>
  <c r="L37" i="14"/>
  <c r="D38" i="14"/>
  <c r="E38" i="14"/>
  <c r="F38" i="14"/>
  <c r="G38" i="14"/>
  <c r="H38" i="14"/>
  <c r="I38" i="14"/>
  <c r="J38" i="14"/>
  <c r="K38" i="14"/>
  <c r="L38" i="14"/>
  <c r="D39" i="14"/>
  <c r="E39" i="14"/>
  <c r="F39" i="14"/>
  <c r="G39" i="14"/>
  <c r="H39" i="14"/>
  <c r="I39" i="14"/>
  <c r="J39" i="14"/>
  <c r="K39" i="14"/>
  <c r="L39" i="14"/>
  <c r="D40" i="14"/>
  <c r="E40" i="14"/>
  <c r="F40" i="14"/>
  <c r="G40" i="14"/>
  <c r="H40" i="14"/>
  <c r="I40" i="14"/>
  <c r="J40" i="14"/>
  <c r="K40" i="14"/>
  <c r="L40" i="14"/>
  <c r="D41" i="14"/>
  <c r="E41" i="14"/>
  <c r="F41" i="14"/>
  <c r="G41" i="14"/>
  <c r="H41" i="14"/>
  <c r="I41" i="14"/>
  <c r="J41" i="14"/>
  <c r="K41" i="14"/>
  <c r="L41" i="14"/>
  <c r="D42" i="14"/>
  <c r="E42" i="14"/>
  <c r="F42" i="14"/>
  <c r="G42" i="14"/>
  <c r="H42" i="14"/>
  <c r="I42" i="14"/>
  <c r="J42" i="14"/>
  <c r="K42" i="14"/>
  <c r="L42" i="14"/>
  <c r="D43" i="14"/>
  <c r="E43" i="14"/>
  <c r="F43" i="14"/>
  <c r="G43" i="14"/>
  <c r="H43" i="14"/>
  <c r="I43" i="14"/>
  <c r="J43" i="14"/>
  <c r="K43" i="14"/>
  <c r="L43" i="14"/>
  <c r="D44" i="14"/>
  <c r="E44" i="14"/>
  <c r="F44" i="14"/>
  <c r="G44" i="14"/>
  <c r="H44" i="14"/>
  <c r="I44" i="14"/>
  <c r="J44" i="14"/>
  <c r="K44" i="14"/>
  <c r="L44" i="14"/>
  <c r="D45" i="14"/>
  <c r="E45" i="14"/>
  <c r="F45" i="14"/>
  <c r="G45" i="14"/>
  <c r="H45" i="14"/>
  <c r="I45" i="14"/>
  <c r="J45" i="14"/>
  <c r="K45" i="14"/>
  <c r="L45" i="14"/>
  <c r="D46" i="14"/>
  <c r="E46" i="14"/>
  <c r="F46" i="14"/>
  <c r="G46" i="14"/>
  <c r="H46" i="14"/>
  <c r="I46" i="14"/>
  <c r="J46" i="14"/>
  <c r="K46" i="14"/>
  <c r="L46" i="14"/>
  <c r="D47" i="14"/>
  <c r="E47" i="14"/>
  <c r="F47" i="14"/>
  <c r="G47" i="14"/>
  <c r="H47" i="14"/>
  <c r="I47" i="14"/>
  <c r="J47" i="14"/>
  <c r="K47" i="14"/>
  <c r="L47" i="14"/>
  <c r="D48" i="14"/>
  <c r="E48" i="14"/>
  <c r="F48" i="14"/>
  <c r="G48" i="14"/>
  <c r="H48" i="14"/>
  <c r="I48" i="14"/>
  <c r="J48" i="14"/>
  <c r="K48" i="14"/>
  <c r="L48" i="14"/>
  <c r="D49" i="14"/>
  <c r="E49" i="14"/>
  <c r="F49" i="14"/>
  <c r="G49" i="14"/>
  <c r="H49" i="14"/>
  <c r="I49" i="14"/>
  <c r="J49" i="14"/>
  <c r="K49" i="14"/>
  <c r="L49" i="14"/>
  <c r="D50" i="14"/>
  <c r="E50" i="14"/>
  <c r="F50" i="14"/>
  <c r="G50" i="14"/>
  <c r="H50" i="14"/>
  <c r="I50" i="14"/>
  <c r="J50" i="14"/>
  <c r="K50" i="14"/>
  <c r="L50" i="14"/>
  <c r="D51" i="14"/>
  <c r="E51" i="14"/>
  <c r="F51" i="14"/>
  <c r="G51" i="14"/>
  <c r="H51" i="14"/>
  <c r="I51" i="14"/>
  <c r="J51" i="14"/>
  <c r="K51" i="14"/>
  <c r="L51" i="14"/>
  <c r="D52" i="14"/>
  <c r="E52" i="14"/>
  <c r="F52" i="14"/>
  <c r="G52" i="14"/>
  <c r="H52" i="14"/>
  <c r="I52" i="14"/>
  <c r="J52" i="14"/>
  <c r="K52" i="14"/>
  <c r="L52" i="14"/>
  <c r="D53" i="14"/>
  <c r="E53" i="14"/>
  <c r="F53" i="14"/>
  <c r="G53" i="14"/>
  <c r="H53" i="14"/>
  <c r="I53" i="14"/>
  <c r="J53" i="14"/>
  <c r="K53" i="14"/>
  <c r="L53" i="14"/>
  <c r="D54" i="14"/>
  <c r="E54" i="14"/>
  <c r="F54" i="14"/>
  <c r="G54" i="14"/>
  <c r="H54" i="14"/>
  <c r="I54" i="14"/>
  <c r="J54" i="14"/>
  <c r="K54" i="14"/>
  <c r="L54" i="14"/>
  <c r="D55" i="14"/>
  <c r="E55" i="14"/>
  <c r="F55" i="14"/>
  <c r="G55" i="14"/>
  <c r="H55" i="14"/>
  <c r="I55" i="14"/>
  <c r="J55" i="14"/>
  <c r="K55" i="14"/>
  <c r="L55" i="14"/>
  <c r="D56" i="14"/>
  <c r="E56" i="14"/>
  <c r="F56" i="14"/>
  <c r="G56" i="14"/>
  <c r="H56" i="14"/>
  <c r="I56" i="14"/>
  <c r="J56" i="14"/>
  <c r="K56" i="14"/>
  <c r="L56" i="14"/>
  <c r="D57" i="14"/>
  <c r="E57" i="14"/>
  <c r="F57" i="14"/>
  <c r="G57" i="14"/>
  <c r="H57" i="14"/>
  <c r="I57" i="14"/>
  <c r="J57" i="14"/>
  <c r="K57" i="14"/>
  <c r="L57" i="14"/>
  <c r="D58" i="14"/>
  <c r="E58" i="14"/>
  <c r="F58" i="14"/>
  <c r="G58" i="14"/>
  <c r="H58" i="14"/>
  <c r="I58" i="14"/>
  <c r="J58" i="14"/>
  <c r="K58" i="14"/>
  <c r="L58" i="14"/>
  <c r="D59" i="14"/>
  <c r="E59" i="14"/>
  <c r="F59" i="14"/>
  <c r="G59" i="14"/>
  <c r="H59" i="14"/>
  <c r="I59" i="14"/>
  <c r="J59" i="14"/>
  <c r="K59" i="14"/>
  <c r="L59" i="14"/>
  <c r="D60" i="14"/>
  <c r="E60" i="14"/>
  <c r="F60" i="14"/>
  <c r="G60" i="14"/>
  <c r="H60" i="14"/>
  <c r="I60" i="14"/>
  <c r="J60" i="14"/>
  <c r="K60" i="14"/>
  <c r="L60" i="14"/>
  <c r="D61" i="14"/>
  <c r="E61" i="14"/>
  <c r="F61" i="14"/>
  <c r="G61" i="14"/>
  <c r="H61" i="14"/>
  <c r="I61" i="14"/>
  <c r="J61" i="14"/>
  <c r="K61" i="14"/>
  <c r="L61" i="14"/>
  <c r="D62" i="14"/>
  <c r="E62" i="14"/>
  <c r="F62" i="14"/>
  <c r="G62" i="14"/>
  <c r="H62" i="14"/>
  <c r="I62" i="14"/>
  <c r="J62" i="14"/>
  <c r="K62" i="14"/>
  <c r="L62" i="14"/>
  <c r="D63" i="14"/>
  <c r="E63" i="14"/>
  <c r="F63" i="14"/>
  <c r="G63" i="14"/>
  <c r="H63" i="14"/>
  <c r="I63" i="14"/>
  <c r="J63" i="14"/>
  <c r="K63" i="14"/>
  <c r="L63" i="14"/>
  <c r="D64" i="14"/>
  <c r="E64" i="14"/>
  <c r="F64" i="14"/>
  <c r="G64" i="14"/>
  <c r="H64" i="14"/>
  <c r="I64" i="14"/>
  <c r="J64" i="14"/>
  <c r="K64" i="14"/>
  <c r="L64" i="14"/>
  <c r="D65" i="14"/>
  <c r="E65" i="14"/>
  <c r="F65" i="14"/>
  <c r="G65" i="14"/>
  <c r="H65" i="14"/>
  <c r="I65" i="14"/>
  <c r="J65" i="14"/>
  <c r="K65" i="14"/>
  <c r="L65" i="14"/>
  <c r="D66" i="14"/>
  <c r="E66" i="14"/>
  <c r="F66" i="14"/>
  <c r="G66" i="14"/>
  <c r="H66" i="14"/>
  <c r="I66" i="14"/>
  <c r="J66" i="14"/>
  <c r="K66" i="14"/>
  <c r="L66" i="14"/>
  <c r="D67" i="14"/>
  <c r="E67" i="14"/>
  <c r="F67" i="14"/>
  <c r="G67" i="14"/>
  <c r="H67" i="14"/>
  <c r="I67" i="14"/>
  <c r="J67" i="14"/>
  <c r="K67" i="14"/>
  <c r="L67" i="14"/>
  <c r="D68" i="14"/>
  <c r="E68" i="14"/>
  <c r="F68" i="14"/>
  <c r="G68" i="14"/>
  <c r="H68" i="14"/>
  <c r="I68" i="14"/>
  <c r="J68" i="14"/>
  <c r="K68" i="14"/>
  <c r="L68" i="14"/>
  <c r="D69" i="14"/>
  <c r="E69" i="14"/>
  <c r="F69" i="14"/>
  <c r="G69" i="14"/>
  <c r="H69" i="14"/>
  <c r="I69" i="14"/>
  <c r="J69" i="14"/>
  <c r="K69" i="14"/>
  <c r="L69" i="14"/>
  <c r="D70" i="14"/>
  <c r="E70" i="14"/>
  <c r="F70" i="14"/>
  <c r="G70" i="14"/>
  <c r="H70" i="14"/>
  <c r="I70" i="14"/>
  <c r="J70" i="14"/>
  <c r="K70" i="14"/>
  <c r="L70" i="14"/>
  <c r="D71" i="14"/>
  <c r="E71" i="14"/>
  <c r="F71" i="14"/>
  <c r="G71" i="14"/>
  <c r="H71" i="14"/>
  <c r="I71" i="14"/>
  <c r="J71" i="14"/>
  <c r="K71" i="14"/>
  <c r="L71" i="14"/>
  <c r="D72" i="14"/>
  <c r="E72" i="14"/>
  <c r="F72" i="14"/>
  <c r="G72" i="14"/>
  <c r="H72" i="14"/>
  <c r="I72" i="14"/>
  <c r="J72" i="14"/>
  <c r="K72" i="14"/>
  <c r="L72" i="14"/>
  <c r="D73" i="14"/>
  <c r="E73" i="14"/>
  <c r="F73" i="14"/>
  <c r="G73" i="14"/>
  <c r="H73" i="14"/>
  <c r="I73" i="14"/>
  <c r="J73" i="14"/>
  <c r="K73" i="14"/>
  <c r="L73" i="14"/>
  <c r="D74" i="14"/>
  <c r="E74" i="14"/>
  <c r="F74" i="14"/>
  <c r="G74" i="14"/>
  <c r="H74" i="14"/>
  <c r="I74" i="14"/>
  <c r="J74" i="14"/>
  <c r="K74" i="14"/>
  <c r="L74" i="14"/>
  <c r="D75" i="14"/>
  <c r="E75" i="14"/>
  <c r="F75" i="14"/>
  <c r="G75" i="14"/>
  <c r="H75" i="14"/>
  <c r="I75" i="14"/>
  <c r="J75" i="14"/>
  <c r="K75" i="14"/>
  <c r="L75" i="14"/>
  <c r="D76" i="14"/>
  <c r="E76" i="14"/>
  <c r="F76" i="14"/>
  <c r="G76" i="14"/>
  <c r="H76" i="14"/>
  <c r="I76" i="14"/>
  <c r="J76" i="14"/>
  <c r="K76" i="14"/>
  <c r="L76" i="14"/>
  <c r="D77" i="14"/>
  <c r="E77" i="14"/>
  <c r="F77" i="14"/>
  <c r="G77" i="14"/>
  <c r="H77" i="14"/>
  <c r="I77" i="14"/>
  <c r="J77" i="14"/>
  <c r="K77" i="14"/>
  <c r="L77" i="14"/>
  <c r="D78" i="14"/>
  <c r="E78" i="14"/>
  <c r="F78" i="14"/>
  <c r="G78" i="14"/>
  <c r="H78" i="14"/>
  <c r="I78" i="14"/>
  <c r="J78" i="14"/>
  <c r="K78" i="14"/>
  <c r="L78" i="14"/>
  <c r="D79" i="14"/>
  <c r="E79" i="14"/>
  <c r="F79" i="14"/>
  <c r="G79" i="14"/>
  <c r="H79" i="14"/>
  <c r="I79" i="14"/>
  <c r="J79" i="14"/>
  <c r="K79" i="14"/>
  <c r="L79" i="14"/>
  <c r="D80" i="14"/>
  <c r="E80" i="14"/>
  <c r="F80" i="14"/>
  <c r="G80" i="14"/>
  <c r="H80" i="14"/>
  <c r="I80" i="14"/>
  <c r="J80" i="14"/>
  <c r="K80" i="14"/>
  <c r="L80" i="14"/>
  <c r="D81" i="14"/>
  <c r="E81" i="14"/>
  <c r="F81" i="14"/>
  <c r="G81" i="14"/>
  <c r="H81" i="14"/>
  <c r="I81" i="14"/>
  <c r="J81" i="14"/>
  <c r="K81" i="14"/>
  <c r="L81" i="14"/>
  <c r="D82" i="14"/>
  <c r="E82" i="14"/>
  <c r="F82" i="14"/>
  <c r="G82" i="14"/>
  <c r="H82" i="14"/>
  <c r="I82" i="14"/>
  <c r="J82" i="14"/>
  <c r="K82" i="14"/>
  <c r="L82" i="14"/>
  <c r="D83" i="14"/>
  <c r="E83" i="14"/>
  <c r="F83" i="14"/>
  <c r="G83" i="14"/>
  <c r="H83" i="14"/>
  <c r="I83" i="14"/>
  <c r="J83" i="14"/>
  <c r="K83" i="14"/>
  <c r="L83" i="14"/>
  <c r="D84" i="14"/>
  <c r="E84" i="14"/>
  <c r="F84" i="14"/>
  <c r="G84" i="14"/>
  <c r="H84" i="14"/>
  <c r="I84" i="14"/>
  <c r="J84" i="14"/>
  <c r="K84" i="14"/>
  <c r="L84" i="14"/>
  <c r="D85" i="14"/>
  <c r="E85" i="14"/>
  <c r="F85" i="14"/>
  <c r="G85" i="14"/>
  <c r="H85" i="14"/>
  <c r="I85" i="14"/>
  <c r="J85" i="14"/>
  <c r="K85" i="14"/>
  <c r="L85" i="14"/>
  <c r="D86" i="14"/>
  <c r="E86" i="14"/>
  <c r="F86" i="14"/>
  <c r="G86" i="14"/>
  <c r="H86" i="14"/>
  <c r="I86" i="14"/>
  <c r="J86" i="14"/>
  <c r="K86" i="14"/>
  <c r="L86" i="14"/>
  <c r="D87" i="14"/>
  <c r="E87" i="14"/>
  <c r="F87" i="14"/>
  <c r="G87" i="14"/>
  <c r="H87" i="14"/>
  <c r="I87" i="14"/>
  <c r="J87" i="14"/>
  <c r="K87" i="14"/>
  <c r="L87" i="14"/>
  <c r="D88" i="14"/>
  <c r="E88" i="14"/>
  <c r="F88" i="14"/>
  <c r="G88" i="14"/>
  <c r="H88" i="14"/>
  <c r="I88" i="14"/>
  <c r="J88" i="14"/>
  <c r="K88" i="14"/>
  <c r="L88" i="14"/>
  <c r="D89" i="14"/>
  <c r="E89" i="14"/>
  <c r="F89" i="14"/>
  <c r="G89" i="14"/>
  <c r="H89" i="14"/>
  <c r="I89" i="14"/>
  <c r="J89" i="14"/>
  <c r="K89" i="14"/>
  <c r="L89" i="14"/>
  <c r="D90" i="14"/>
  <c r="E90" i="14"/>
  <c r="F90" i="14"/>
  <c r="G90" i="14"/>
  <c r="H90" i="14"/>
  <c r="I90" i="14"/>
  <c r="J90" i="14"/>
  <c r="K90" i="14"/>
  <c r="L90" i="14"/>
  <c r="D91" i="14"/>
  <c r="E91" i="14"/>
  <c r="F91" i="14"/>
  <c r="G91" i="14"/>
  <c r="H91" i="14"/>
  <c r="I91" i="14"/>
  <c r="J91" i="14"/>
  <c r="K91" i="14"/>
  <c r="L91" i="14"/>
  <c r="D92" i="14"/>
  <c r="E92" i="14"/>
  <c r="F92" i="14"/>
  <c r="G92" i="14"/>
  <c r="H92" i="14"/>
  <c r="I92" i="14"/>
  <c r="J92" i="14"/>
  <c r="K92" i="14"/>
  <c r="L92" i="14"/>
  <c r="D93" i="14"/>
  <c r="E93" i="14"/>
  <c r="F93" i="14"/>
  <c r="G93" i="14"/>
  <c r="H93" i="14"/>
  <c r="I93" i="14"/>
  <c r="J93" i="14"/>
  <c r="K93" i="14"/>
  <c r="L93" i="14"/>
  <c r="D94" i="14"/>
  <c r="E94" i="14"/>
  <c r="F94" i="14"/>
  <c r="G94" i="14"/>
  <c r="H94" i="14"/>
  <c r="I94" i="14"/>
  <c r="J94" i="14"/>
  <c r="K94" i="14"/>
  <c r="L94" i="14"/>
  <c r="D95" i="14"/>
  <c r="E95" i="14"/>
  <c r="F95" i="14"/>
  <c r="G95" i="14"/>
  <c r="H95" i="14"/>
  <c r="I95" i="14"/>
  <c r="J95" i="14"/>
  <c r="K95" i="14"/>
  <c r="L95" i="14"/>
  <c r="D96" i="14"/>
  <c r="E96" i="14"/>
  <c r="F96" i="14"/>
  <c r="G96" i="14"/>
  <c r="H96" i="14"/>
  <c r="I96" i="14"/>
  <c r="J96" i="14"/>
  <c r="K96" i="14"/>
  <c r="L96" i="14"/>
  <c r="D97" i="14"/>
  <c r="E97" i="14"/>
  <c r="F97" i="14"/>
  <c r="G97" i="14"/>
  <c r="H97" i="14"/>
  <c r="I97" i="14"/>
  <c r="J97" i="14"/>
  <c r="K97" i="14"/>
  <c r="L97" i="14"/>
  <c r="D98" i="14"/>
  <c r="E98" i="14"/>
  <c r="F98" i="14"/>
  <c r="G98" i="14"/>
  <c r="H98" i="14"/>
  <c r="I98" i="14"/>
  <c r="J98" i="14"/>
  <c r="K98" i="14"/>
  <c r="L98" i="14"/>
  <c r="D99" i="14"/>
  <c r="E99" i="14"/>
  <c r="F99" i="14"/>
  <c r="G99" i="14"/>
  <c r="H99" i="14"/>
  <c r="I99" i="14"/>
  <c r="J99" i="14"/>
  <c r="K99" i="14"/>
  <c r="L99" i="14"/>
  <c r="D100" i="14"/>
  <c r="E100" i="14"/>
  <c r="F100" i="14"/>
  <c r="G100" i="14"/>
  <c r="H100" i="14"/>
  <c r="I100" i="14"/>
  <c r="J100" i="14"/>
  <c r="K100" i="14"/>
  <c r="L100" i="14"/>
  <c r="D101" i="14"/>
  <c r="E101" i="14"/>
  <c r="F101" i="14"/>
  <c r="G101" i="14"/>
  <c r="H101" i="14"/>
  <c r="I101" i="14"/>
  <c r="J101" i="14"/>
  <c r="K101" i="14"/>
  <c r="L101" i="14"/>
  <c r="D102" i="14"/>
  <c r="E102" i="14"/>
  <c r="F102" i="14"/>
  <c r="G102" i="14"/>
  <c r="H102" i="14"/>
  <c r="I102" i="14"/>
  <c r="J102" i="14"/>
  <c r="K102" i="14"/>
  <c r="L102" i="14"/>
  <c r="D103" i="14"/>
  <c r="E103" i="14"/>
  <c r="F103" i="14"/>
  <c r="G103" i="14"/>
  <c r="H103" i="14"/>
  <c r="I103" i="14"/>
  <c r="J103" i="14"/>
  <c r="K103" i="14"/>
  <c r="L103" i="14"/>
  <c r="D104" i="14"/>
  <c r="E104" i="14"/>
  <c r="F104" i="14"/>
  <c r="G104" i="14"/>
  <c r="H104" i="14"/>
  <c r="I104" i="14"/>
  <c r="J104" i="14"/>
  <c r="K104" i="14"/>
  <c r="L104" i="14"/>
  <c r="D105" i="14"/>
  <c r="E105" i="14"/>
  <c r="F105" i="14"/>
  <c r="G105" i="14"/>
  <c r="H105" i="14"/>
  <c r="I105" i="14"/>
  <c r="J105" i="14"/>
  <c r="K105" i="14"/>
  <c r="L105" i="14"/>
  <c r="D106" i="14"/>
  <c r="E106" i="14"/>
  <c r="F106" i="14"/>
  <c r="G106" i="14"/>
  <c r="H106" i="14"/>
  <c r="I106" i="14"/>
  <c r="J106" i="14"/>
  <c r="K106" i="14"/>
  <c r="L106" i="14"/>
  <c r="D107" i="14"/>
  <c r="E107" i="14"/>
  <c r="F107" i="14"/>
  <c r="G107" i="14"/>
  <c r="H107" i="14"/>
  <c r="I107" i="14"/>
  <c r="J107" i="14"/>
  <c r="K107" i="14"/>
  <c r="L107" i="14"/>
  <c r="D108" i="14"/>
  <c r="E108" i="14"/>
  <c r="F108" i="14"/>
  <c r="G108" i="14"/>
  <c r="H108" i="14"/>
  <c r="I108" i="14"/>
  <c r="J108" i="14"/>
  <c r="K108" i="14"/>
  <c r="L108" i="14"/>
  <c r="D109" i="14"/>
  <c r="E109" i="14"/>
  <c r="F109" i="14"/>
  <c r="G109" i="14"/>
  <c r="H109" i="14"/>
  <c r="I109" i="14"/>
  <c r="J109" i="14"/>
  <c r="K109" i="14"/>
  <c r="L109" i="14"/>
  <c r="D110" i="14"/>
  <c r="E110" i="14"/>
  <c r="F110" i="14"/>
  <c r="G110" i="14"/>
  <c r="H110" i="14"/>
  <c r="I110" i="14"/>
  <c r="J110" i="14"/>
  <c r="K110" i="14"/>
  <c r="L110" i="14"/>
  <c r="D111" i="14"/>
  <c r="E111" i="14"/>
  <c r="F111" i="14"/>
  <c r="G111" i="14"/>
  <c r="H111" i="14"/>
  <c r="I111" i="14"/>
  <c r="J111" i="14"/>
  <c r="K111" i="14"/>
  <c r="L111" i="14"/>
  <c r="D112" i="14"/>
  <c r="E112" i="14"/>
  <c r="F112" i="14"/>
  <c r="G112" i="14"/>
  <c r="H112" i="14"/>
  <c r="I112" i="14"/>
  <c r="J112" i="14"/>
  <c r="K112" i="14"/>
  <c r="L112" i="14"/>
  <c r="D113" i="14"/>
  <c r="E113" i="14"/>
  <c r="F113" i="14"/>
  <c r="G113" i="14"/>
  <c r="H113" i="14"/>
  <c r="I113" i="14"/>
  <c r="J113" i="14"/>
  <c r="K113" i="14"/>
  <c r="L113" i="14"/>
  <c r="D114" i="14"/>
  <c r="E114" i="14"/>
  <c r="F114" i="14"/>
  <c r="G114" i="14"/>
  <c r="H114" i="14"/>
  <c r="I114" i="14"/>
  <c r="J114" i="14"/>
  <c r="K114" i="14"/>
  <c r="L114" i="14"/>
  <c r="D115" i="14"/>
  <c r="E115" i="14"/>
  <c r="F115" i="14"/>
  <c r="G115" i="14"/>
  <c r="H115" i="14"/>
  <c r="I115" i="14"/>
  <c r="J115" i="14"/>
  <c r="K115" i="14"/>
  <c r="L115" i="14"/>
  <c r="D116" i="14"/>
  <c r="E116" i="14"/>
  <c r="F116" i="14"/>
  <c r="G116" i="14"/>
  <c r="H116" i="14"/>
  <c r="I116" i="14"/>
  <c r="J116" i="14"/>
  <c r="K116" i="14"/>
  <c r="L116" i="14"/>
  <c r="D117" i="14"/>
  <c r="E117" i="14"/>
  <c r="F117" i="14"/>
  <c r="G117" i="14"/>
  <c r="H117" i="14"/>
  <c r="I117" i="14"/>
  <c r="J117" i="14"/>
  <c r="K117" i="14"/>
  <c r="L117" i="14"/>
  <c r="D118" i="14"/>
  <c r="E118" i="14"/>
  <c r="F118" i="14"/>
  <c r="G118" i="14"/>
  <c r="H118" i="14"/>
  <c r="I118" i="14"/>
  <c r="J118" i="14"/>
  <c r="K118" i="14"/>
  <c r="L118" i="14"/>
  <c r="D119" i="14"/>
  <c r="E119" i="14"/>
  <c r="F119" i="14"/>
  <c r="G119" i="14"/>
  <c r="H119" i="14"/>
  <c r="I119" i="14"/>
  <c r="J119" i="14"/>
  <c r="K119" i="14"/>
  <c r="L119" i="14"/>
  <c r="D120" i="14"/>
  <c r="E120" i="14"/>
  <c r="F120" i="14"/>
  <c r="G120" i="14"/>
  <c r="H120" i="14"/>
  <c r="I120" i="14"/>
  <c r="J120" i="14"/>
  <c r="K120" i="14"/>
  <c r="L120" i="14"/>
  <c r="D121" i="14"/>
  <c r="E121" i="14"/>
  <c r="F121" i="14"/>
  <c r="G121" i="14"/>
  <c r="H121" i="14"/>
  <c r="I121" i="14"/>
  <c r="J121" i="14"/>
  <c r="K121" i="14"/>
  <c r="L121" i="14"/>
  <c r="D122" i="14"/>
  <c r="E122" i="14"/>
  <c r="F122" i="14"/>
  <c r="G122" i="14"/>
  <c r="H122" i="14"/>
  <c r="I122" i="14"/>
  <c r="J122" i="14"/>
  <c r="K122" i="14"/>
  <c r="L122" i="14"/>
  <c r="D123" i="14"/>
  <c r="E123" i="14"/>
  <c r="F123" i="14"/>
  <c r="G123" i="14"/>
  <c r="H123" i="14"/>
  <c r="I123" i="14"/>
  <c r="J123" i="14"/>
  <c r="K123" i="14"/>
  <c r="L123" i="14"/>
  <c r="D124" i="14"/>
  <c r="E124" i="14"/>
  <c r="F124" i="14"/>
  <c r="G124" i="14"/>
  <c r="H124" i="14"/>
  <c r="I124" i="14"/>
  <c r="J124" i="14"/>
  <c r="K124" i="14"/>
  <c r="L124" i="14"/>
  <c r="D125" i="14"/>
  <c r="E125" i="14"/>
  <c r="F125" i="14"/>
  <c r="G125" i="14"/>
  <c r="H125" i="14"/>
  <c r="I125" i="14"/>
  <c r="J125" i="14"/>
  <c r="K125" i="14"/>
  <c r="L125" i="14"/>
  <c r="D126" i="14"/>
  <c r="E126" i="14"/>
  <c r="F126" i="14"/>
  <c r="G126" i="14"/>
  <c r="H126" i="14"/>
  <c r="I126" i="14"/>
  <c r="J126" i="14"/>
  <c r="K126" i="14"/>
  <c r="L126" i="14"/>
  <c r="D127" i="14"/>
  <c r="E127" i="14"/>
  <c r="F127" i="14"/>
  <c r="G127" i="14"/>
  <c r="H127" i="14"/>
  <c r="I127" i="14"/>
  <c r="J127" i="14"/>
  <c r="K127" i="14"/>
  <c r="L127" i="14"/>
  <c r="D128" i="14"/>
  <c r="E128" i="14"/>
  <c r="F128" i="14"/>
  <c r="G128" i="14"/>
  <c r="H128" i="14"/>
  <c r="I128" i="14"/>
  <c r="J128" i="14"/>
  <c r="K128" i="14"/>
  <c r="L128" i="14"/>
  <c r="D129" i="14"/>
  <c r="E129" i="14"/>
  <c r="F129" i="14"/>
  <c r="G129" i="14"/>
  <c r="H129" i="14"/>
  <c r="I129" i="14"/>
  <c r="J129" i="14"/>
  <c r="K129" i="14"/>
  <c r="L129" i="14"/>
  <c r="D130" i="14"/>
  <c r="E130" i="14"/>
  <c r="F130" i="14"/>
  <c r="G130" i="14"/>
  <c r="H130" i="14"/>
  <c r="I130" i="14"/>
  <c r="J130" i="14"/>
  <c r="K130" i="14"/>
  <c r="L130" i="14"/>
  <c r="D131" i="14"/>
  <c r="E131" i="14"/>
  <c r="F131" i="14"/>
  <c r="G131" i="14"/>
  <c r="H131" i="14"/>
  <c r="I131" i="14"/>
  <c r="J131" i="14"/>
  <c r="K131" i="14"/>
  <c r="L131" i="14"/>
  <c r="D132" i="14"/>
  <c r="E132" i="14"/>
  <c r="F132" i="14"/>
  <c r="G132" i="14"/>
  <c r="H132" i="14"/>
  <c r="I132" i="14"/>
  <c r="J132" i="14"/>
  <c r="K132" i="14"/>
  <c r="L132" i="14"/>
  <c r="D133" i="14"/>
  <c r="E133" i="14"/>
  <c r="F133" i="14"/>
  <c r="G133" i="14"/>
  <c r="H133" i="14"/>
  <c r="I133" i="14"/>
  <c r="J133" i="14"/>
  <c r="K133" i="14"/>
  <c r="L133" i="14"/>
  <c r="D134" i="14"/>
  <c r="E134" i="14"/>
  <c r="F134" i="14"/>
  <c r="G134" i="14"/>
  <c r="H134" i="14"/>
  <c r="I134" i="14"/>
  <c r="J134" i="14"/>
  <c r="K134" i="14"/>
  <c r="L134" i="14"/>
  <c r="D135" i="14"/>
  <c r="E135" i="14"/>
  <c r="F135" i="14"/>
  <c r="G135" i="14"/>
  <c r="H135" i="14"/>
  <c r="I135" i="14"/>
  <c r="J135" i="14"/>
  <c r="K135" i="14"/>
  <c r="L135" i="14"/>
  <c r="D136" i="14"/>
  <c r="E136" i="14"/>
  <c r="F136" i="14"/>
  <c r="G136" i="14"/>
  <c r="H136" i="14"/>
  <c r="I136" i="14"/>
  <c r="J136" i="14"/>
  <c r="K136" i="14"/>
  <c r="L136" i="14"/>
  <c r="D137" i="14"/>
  <c r="E137" i="14"/>
  <c r="F137" i="14"/>
  <c r="G137" i="14"/>
  <c r="H137" i="14"/>
  <c r="I137" i="14"/>
  <c r="J137" i="14"/>
  <c r="K137" i="14"/>
  <c r="L137" i="14"/>
  <c r="D138" i="14"/>
  <c r="E138" i="14"/>
  <c r="F138" i="14"/>
  <c r="G138" i="14"/>
  <c r="H138" i="14"/>
  <c r="I138" i="14"/>
  <c r="J138" i="14"/>
  <c r="K138" i="14"/>
  <c r="L138" i="14"/>
  <c r="D139" i="14"/>
  <c r="E139" i="14"/>
  <c r="F139" i="14"/>
  <c r="G139" i="14"/>
  <c r="H139" i="14"/>
  <c r="I139" i="14"/>
  <c r="J139" i="14"/>
  <c r="K139" i="14"/>
  <c r="L139" i="14"/>
  <c r="D140" i="14"/>
  <c r="E140" i="14"/>
  <c r="F140" i="14"/>
  <c r="G140" i="14"/>
  <c r="H140" i="14"/>
  <c r="I140" i="14"/>
  <c r="J140" i="14"/>
  <c r="K140" i="14"/>
  <c r="L140" i="14"/>
  <c r="D141" i="14"/>
  <c r="E141" i="14"/>
  <c r="F141" i="14"/>
  <c r="G141" i="14"/>
  <c r="H141" i="14"/>
  <c r="I141" i="14"/>
  <c r="J141" i="14"/>
  <c r="K141" i="14"/>
  <c r="L141" i="14"/>
  <c r="D142" i="14"/>
  <c r="E142" i="14"/>
  <c r="F142" i="14"/>
  <c r="G142" i="14"/>
  <c r="H142" i="14"/>
  <c r="I142" i="14"/>
  <c r="J142" i="14"/>
  <c r="K142" i="14"/>
  <c r="L142" i="14"/>
  <c r="D143" i="14"/>
  <c r="E143" i="14"/>
  <c r="F143" i="14"/>
  <c r="G143" i="14"/>
  <c r="H143" i="14"/>
  <c r="I143" i="14"/>
  <c r="J143" i="14"/>
  <c r="K143" i="14"/>
  <c r="L143" i="14"/>
  <c r="D144" i="14"/>
  <c r="E144" i="14"/>
  <c r="F144" i="14"/>
  <c r="G144" i="14"/>
  <c r="H144" i="14"/>
  <c r="I144" i="14"/>
  <c r="J144" i="14"/>
  <c r="K144" i="14"/>
  <c r="L144" i="14"/>
  <c r="D145" i="14"/>
  <c r="E145" i="14"/>
  <c r="F145" i="14"/>
  <c r="G145" i="14"/>
  <c r="H145" i="14"/>
  <c r="I145" i="14"/>
  <c r="J145" i="14"/>
  <c r="K145" i="14"/>
  <c r="L145" i="14"/>
  <c r="D146" i="14"/>
  <c r="E146" i="14"/>
  <c r="F146" i="14"/>
  <c r="G146" i="14"/>
  <c r="H146" i="14"/>
  <c r="I146" i="14"/>
  <c r="J146" i="14"/>
  <c r="K146" i="14"/>
  <c r="L146" i="14"/>
  <c r="D147" i="14"/>
  <c r="E147" i="14"/>
  <c r="F147" i="14"/>
  <c r="G147" i="14"/>
  <c r="H147" i="14"/>
  <c r="I147" i="14"/>
  <c r="J147" i="14"/>
  <c r="K147" i="14"/>
  <c r="L147" i="14"/>
  <c r="D148" i="14"/>
  <c r="E148" i="14"/>
  <c r="F148" i="14"/>
  <c r="G148" i="14"/>
  <c r="H148" i="14"/>
  <c r="I148" i="14"/>
  <c r="J148" i="14"/>
  <c r="K148" i="14"/>
  <c r="L148" i="14"/>
  <c r="D149" i="14"/>
  <c r="E149" i="14"/>
  <c r="F149" i="14"/>
  <c r="G149" i="14"/>
  <c r="H149" i="14"/>
  <c r="I149" i="14"/>
  <c r="J149" i="14"/>
  <c r="K149" i="14"/>
  <c r="L149" i="14"/>
  <c r="D150" i="14"/>
  <c r="E150" i="14"/>
  <c r="F150" i="14"/>
  <c r="G150" i="14"/>
  <c r="H150" i="14"/>
  <c r="I150" i="14"/>
  <c r="J150" i="14"/>
  <c r="K150" i="14"/>
  <c r="L150" i="14"/>
  <c r="D151" i="14"/>
  <c r="E151" i="14"/>
  <c r="F151" i="14"/>
  <c r="G151" i="14"/>
  <c r="H151" i="14"/>
  <c r="I151" i="14"/>
  <c r="J151" i="14"/>
  <c r="K151" i="14"/>
  <c r="L151" i="14"/>
  <c r="D152" i="14"/>
  <c r="E152" i="14"/>
  <c r="F152" i="14"/>
  <c r="G152" i="14"/>
  <c r="H152" i="14"/>
  <c r="I152" i="14"/>
  <c r="J152" i="14"/>
  <c r="K152" i="14"/>
  <c r="L152" i="14"/>
  <c r="D153" i="14"/>
  <c r="E153" i="14"/>
  <c r="F153" i="14"/>
  <c r="G153" i="14"/>
  <c r="H153" i="14"/>
  <c r="I153" i="14"/>
  <c r="J153" i="14"/>
  <c r="K153" i="14"/>
  <c r="L153" i="14"/>
  <c r="D154" i="14"/>
  <c r="E154" i="14"/>
  <c r="F154" i="14"/>
  <c r="G154" i="14"/>
  <c r="H154" i="14"/>
  <c r="I154" i="14"/>
  <c r="J154" i="14"/>
  <c r="K154" i="14"/>
  <c r="L154" i="14"/>
  <c r="D155" i="14"/>
  <c r="E155" i="14"/>
  <c r="F155" i="14"/>
  <c r="G155" i="14"/>
  <c r="H155" i="14"/>
  <c r="I155" i="14"/>
  <c r="J155" i="14"/>
  <c r="K155" i="14"/>
  <c r="L155" i="14"/>
  <c r="D156" i="14"/>
  <c r="E156" i="14"/>
  <c r="F156" i="14"/>
  <c r="G156" i="14"/>
  <c r="H156" i="14"/>
  <c r="I156" i="14"/>
  <c r="J156" i="14"/>
  <c r="K156" i="14"/>
  <c r="L156" i="14"/>
  <c r="D157" i="14"/>
  <c r="E157" i="14"/>
  <c r="F157" i="14"/>
  <c r="G157" i="14"/>
  <c r="H157" i="14"/>
  <c r="I157" i="14"/>
  <c r="J157" i="14"/>
  <c r="K157" i="14"/>
  <c r="L157" i="14"/>
  <c r="D158" i="14"/>
  <c r="E158" i="14"/>
  <c r="F158" i="14"/>
  <c r="G158" i="14"/>
  <c r="H158" i="14"/>
  <c r="I158" i="14"/>
  <c r="J158" i="14"/>
  <c r="K158" i="14"/>
  <c r="L158" i="14"/>
  <c r="D159" i="14"/>
  <c r="E159" i="14"/>
  <c r="F159" i="14"/>
  <c r="G159" i="14"/>
  <c r="H159" i="14"/>
  <c r="I159" i="14"/>
  <c r="J159" i="14"/>
  <c r="K159" i="14"/>
  <c r="L159" i="14"/>
  <c r="D160" i="14"/>
  <c r="E160" i="14"/>
  <c r="F160" i="14"/>
  <c r="G160" i="14"/>
  <c r="H160" i="14"/>
  <c r="I160" i="14"/>
  <c r="J160" i="14"/>
  <c r="K160" i="14"/>
  <c r="L160" i="14"/>
  <c r="D161" i="14"/>
  <c r="E161" i="14"/>
  <c r="F161" i="14"/>
  <c r="G161" i="14"/>
  <c r="H161" i="14"/>
  <c r="I161" i="14"/>
  <c r="J161" i="14"/>
  <c r="K161" i="14"/>
  <c r="L161" i="14"/>
  <c r="D162" i="14"/>
  <c r="E162" i="14"/>
  <c r="F162" i="14"/>
  <c r="G162" i="14"/>
  <c r="H162" i="14"/>
  <c r="I162" i="14"/>
  <c r="J162" i="14"/>
  <c r="K162" i="14"/>
  <c r="L162" i="14"/>
  <c r="D163" i="14"/>
  <c r="E163" i="14"/>
  <c r="F163" i="14"/>
  <c r="G163" i="14"/>
  <c r="H163" i="14"/>
  <c r="I163" i="14"/>
  <c r="J163" i="14"/>
  <c r="K163" i="14"/>
  <c r="L163" i="14"/>
  <c r="D164" i="14"/>
  <c r="E164" i="14"/>
  <c r="F164" i="14"/>
  <c r="G164" i="14"/>
  <c r="H164" i="14"/>
  <c r="I164" i="14"/>
  <c r="J164" i="14"/>
  <c r="K164" i="14"/>
  <c r="L164" i="14"/>
  <c r="D165" i="14"/>
  <c r="E165" i="14"/>
  <c r="F165" i="14"/>
  <c r="G165" i="14"/>
  <c r="H165" i="14"/>
  <c r="I165" i="14"/>
  <c r="J165" i="14"/>
  <c r="K165" i="14"/>
  <c r="L165" i="14"/>
  <c r="D166" i="14"/>
  <c r="E166" i="14"/>
  <c r="F166" i="14"/>
  <c r="G166" i="14"/>
  <c r="H166" i="14"/>
  <c r="I166" i="14"/>
  <c r="J166" i="14"/>
  <c r="K166" i="14"/>
  <c r="L166" i="14"/>
  <c r="D167" i="14"/>
  <c r="E167" i="14"/>
  <c r="F167" i="14"/>
  <c r="G167" i="14"/>
  <c r="H167" i="14"/>
  <c r="I167" i="14"/>
  <c r="J167" i="14"/>
  <c r="K167" i="14"/>
  <c r="L167" i="14"/>
  <c r="D168" i="14"/>
  <c r="E168" i="14"/>
  <c r="F168" i="14"/>
  <c r="G168" i="14"/>
  <c r="H168" i="14"/>
  <c r="I168" i="14"/>
  <c r="J168" i="14"/>
  <c r="K168" i="14"/>
  <c r="L168" i="14"/>
  <c r="D169" i="14"/>
  <c r="E169" i="14"/>
  <c r="F169" i="14"/>
  <c r="G169" i="14"/>
  <c r="H169" i="14"/>
  <c r="I169" i="14"/>
  <c r="J169" i="14"/>
  <c r="K169" i="14"/>
  <c r="L169" i="14"/>
  <c r="D170" i="14"/>
  <c r="E170" i="14"/>
  <c r="F170" i="14"/>
  <c r="G170" i="14"/>
  <c r="H170" i="14"/>
  <c r="I170" i="14"/>
  <c r="J170" i="14"/>
  <c r="K170" i="14"/>
  <c r="L170" i="14"/>
  <c r="D171" i="14"/>
  <c r="E171" i="14"/>
  <c r="F171" i="14"/>
  <c r="G171" i="14"/>
  <c r="H171" i="14"/>
  <c r="I171" i="14"/>
  <c r="J171" i="14"/>
  <c r="K171" i="14"/>
  <c r="L171" i="14"/>
  <c r="D172" i="14"/>
  <c r="E172" i="14"/>
  <c r="F172" i="14"/>
  <c r="G172" i="14"/>
  <c r="H172" i="14"/>
  <c r="I172" i="14"/>
  <c r="J172" i="14"/>
  <c r="K172" i="14"/>
  <c r="L172" i="14"/>
  <c r="D173" i="14"/>
  <c r="E173" i="14"/>
  <c r="F173" i="14"/>
  <c r="G173" i="14"/>
  <c r="H173" i="14"/>
  <c r="I173" i="14"/>
  <c r="J173" i="14"/>
  <c r="K173" i="14"/>
  <c r="L173" i="14"/>
  <c r="D174" i="14"/>
  <c r="E174" i="14"/>
  <c r="F174" i="14"/>
  <c r="G174" i="14"/>
  <c r="H174" i="14"/>
  <c r="I174" i="14"/>
  <c r="J174" i="14"/>
  <c r="K174" i="14"/>
  <c r="L174" i="14"/>
  <c r="D175" i="14"/>
  <c r="E175" i="14"/>
  <c r="F175" i="14"/>
  <c r="G175" i="14"/>
  <c r="H175" i="14"/>
  <c r="I175" i="14"/>
  <c r="J175" i="14"/>
  <c r="K175" i="14"/>
  <c r="L175" i="14"/>
  <c r="D176" i="14"/>
  <c r="E176" i="14"/>
  <c r="F176" i="14"/>
  <c r="G176" i="14"/>
  <c r="H176" i="14"/>
  <c r="I176" i="14"/>
  <c r="J176" i="14"/>
  <c r="K176" i="14"/>
  <c r="L176" i="14"/>
  <c r="D177" i="14"/>
  <c r="E177" i="14"/>
  <c r="F177" i="14"/>
  <c r="G177" i="14"/>
  <c r="H177" i="14"/>
  <c r="I177" i="14"/>
  <c r="J177" i="14"/>
  <c r="K177" i="14"/>
  <c r="L177" i="14"/>
  <c r="D178" i="14"/>
  <c r="E178" i="14"/>
  <c r="F178" i="14"/>
  <c r="G178" i="14"/>
  <c r="H178" i="14"/>
  <c r="I178" i="14"/>
  <c r="J178" i="14"/>
  <c r="K178" i="14"/>
  <c r="L178" i="14"/>
  <c r="D179" i="14"/>
  <c r="E179" i="14"/>
  <c r="F179" i="14"/>
  <c r="G179" i="14"/>
  <c r="H179" i="14"/>
  <c r="I179" i="14"/>
  <c r="J179" i="14"/>
  <c r="K179" i="14"/>
  <c r="L179" i="14"/>
  <c r="D180" i="14"/>
  <c r="E180" i="14"/>
  <c r="F180" i="14"/>
  <c r="G180" i="14"/>
  <c r="H180" i="14"/>
  <c r="I180" i="14"/>
  <c r="J180" i="14"/>
  <c r="K180" i="14"/>
  <c r="L180" i="14"/>
  <c r="D181" i="14"/>
  <c r="E181" i="14"/>
  <c r="F181" i="14"/>
  <c r="G181" i="14"/>
  <c r="H181" i="14"/>
  <c r="I181" i="14"/>
  <c r="J181" i="14"/>
  <c r="K181" i="14"/>
  <c r="L181" i="14"/>
  <c r="D182" i="14"/>
  <c r="E182" i="14"/>
  <c r="F182" i="14"/>
  <c r="G182" i="14"/>
  <c r="H182" i="14"/>
  <c r="I182" i="14"/>
  <c r="J182" i="14"/>
  <c r="K182" i="14"/>
  <c r="L182" i="14"/>
  <c r="D183" i="14"/>
  <c r="E183" i="14"/>
  <c r="F183" i="14"/>
  <c r="G183" i="14"/>
  <c r="H183" i="14"/>
  <c r="I183" i="14"/>
  <c r="J183" i="14"/>
  <c r="K183" i="14"/>
  <c r="L183" i="14"/>
  <c r="D184" i="14"/>
  <c r="E184" i="14"/>
  <c r="F184" i="14"/>
  <c r="G184" i="14"/>
  <c r="H184" i="14"/>
  <c r="I184" i="14"/>
  <c r="J184" i="14"/>
  <c r="K184" i="14"/>
  <c r="L184" i="14"/>
  <c r="D185" i="14"/>
  <c r="E185" i="14"/>
  <c r="F185" i="14"/>
  <c r="G185" i="14"/>
  <c r="H185" i="14"/>
  <c r="I185" i="14"/>
  <c r="J185" i="14"/>
  <c r="K185" i="14"/>
  <c r="L185" i="14"/>
  <c r="D186" i="14"/>
  <c r="E186" i="14"/>
  <c r="F186" i="14"/>
  <c r="G186" i="14"/>
  <c r="H186" i="14"/>
  <c r="I186" i="14"/>
  <c r="J186" i="14"/>
  <c r="K186" i="14"/>
  <c r="L186" i="14"/>
  <c r="D187" i="14"/>
  <c r="E187" i="14"/>
  <c r="F187" i="14"/>
  <c r="G187" i="14"/>
  <c r="H187" i="14"/>
  <c r="I187" i="14"/>
  <c r="J187" i="14"/>
  <c r="K187" i="14"/>
  <c r="L187" i="14"/>
  <c r="D188" i="14"/>
  <c r="E188" i="14"/>
  <c r="F188" i="14"/>
  <c r="G188" i="14"/>
  <c r="H188" i="14"/>
  <c r="I188" i="14"/>
  <c r="J188" i="14"/>
  <c r="K188" i="14"/>
  <c r="L188" i="14"/>
  <c r="D189" i="14"/>
  <c r="E189" i="14"/>
  <c r="F189" i="14"/>
  <c r="G189" i="14"/>
  <c r="H189" i="14"/>
  <c r="I189" i="14"/>
  <c r="J189" i="14"/>
  <c r="K189" i="14"/>
  <c r="L189" i="14"/>
  <c r="D190" i="14"/>
  <c r="E190" i="14"/>
  <c r="F190" i="14"/>
  <c r="G190" i="14"/>
  <c r="H190" i="14"/>
  <c r="I190" i="14"/>
  <c r="J190" i="14"/>
  <c r="K190" i="14"/>
  <c r="L190" i="14"/>
  <c r="D191" i="14"/>
  <c r="E191" i="14"/>
  <c r="F191" i="14"/>
  <c r="G191" i="14"/>
  <c r="H191" i="14"/>
  <c r="I191" i="14"/>
  <c r="J191" i="14"/>
  <c r="K191" i="14"/>
  <c r="L191" i="14"/>
  <c r="D192" i="14"/>
  <c r="E192" i="14"/>
  <c r="F192" i="14"/>
  <c r="G192" i="14"/>
  <c r="H192" i="14"/>
  <c r="I192" i="14"/>
  <c r="J192" i="14"/>
  <c r="K192" i="14"/>
  <c r="L192" i="14"/>
  <c r="D193" i="14"/>
  <c r="E193" i="14"/>
  <c r="F193" i="14"/>
  <c r="G193" i="14"/>
  <c r="H193" i="14"/>
  <c r="I193" i="14"/>
  <c r="J193" i="14"/>
  <c r="K193" i="14"/>
  <c r="L193" i="14"/>
  <c r="D194" i="14"/>
  <c r="E194" i="14"/>
  <c r="F194" i="14"/>
  <c r="G194" i="14"/>
  <c r="H194" i="14"/>
  <c r="I194" i="14"/>
  <c r="J194" i="14"/>
  <c r="K194" i="14"/>
  <c r="L194" i="14"/>
  <c r="D195" i="14"/>
  <c r="E195" i="14"/>
  <c r="F195" i="14"/>
  <c r="G195" i="14"/>
  <c r="H195" i="14"/>
  <c r="I195" i="14"/>
  <c r="J195" i="14"/>
  <c r="K195" i="14"/>
  <c r="L195" i="14"/>
  <c r="D196" i="14"/>
  <c r="E196" i="14"/>
  <c r="F196" i="14"/>
  <c r="G196" i="14"/>
  <c r="H196" i="14"/>
  <c r="I196" i="14"/>
  <c r="J196" i="14"/>
  <c r="K196" i="14"/>
  <c r="L196" i="14"/>
  <c r="D197" i="14"/>
  <c r="E197" i="14"/>
  <c r="F197" i="14"/>
  <c r="G197" i="14"/>
  <c r="H197" i="14"/>
  <c r="I197" i="14"/>
  <c r="J197" i="14"/>
  <c r="K197" i="14"/>
  <c r="L197" i="14"/>
  <c r="D198" i="14"/>
  <c r="E198" i="14"/>
  <c r="F198" i="14"/>
  <c r="G198" i="14"/>
  <c r="H198" i="14"/>
  <c r="I198" i="14"/>
  <c r="J198" i="14"/>
  <c r="K198" i="14"/>
  <c r="L198" i="14"/>
  <c r="D199" i="14"/>
  <c r="E199" i="14"/>
  <c r="F199" i="14"/>
  <c r="G199" i="14"/>
  <c r="H199" i="14"/>
  <c r="I199" i="14"/>
  <c r="J199" i="14"/>
  <c r="K199" i="14"/>
  <c r="L199" i="14"/>
  <c r="D200" i="14"/>
  <c r="E200" i="14"/>
  <c r="F200" i="14"/>
  <c r="G200" i="14"/>
  <c r="H200" i="14"/>
  <c r="I200" i="14"/>
  <c r="J200" i="14"/>
  <c r="K200" i="14"/>
  <c r="L200" i="14"/>
  <c r="D201" i="14"/>
  <c r="E201" i="14"/>
  <c r="F201" i="14"/>
  <c r="G201" i="14"/>
  <c r="H201" i="14"/>
  <c r="I201" i="14"/>
  <c r="J201" i="14"/>
  <c r="K201" i="14"/>
  <c r="L201" i="14"/>
  <c r="D202" i="14"/>
  <c r="E202" i="14"/>
  <c r="F202" i="14"/>
  <c r="G202" i="14"/>
  <c r="H202" i="14"/>
  <c r="I202" i="14"/>
  <c r="J202" i="14"/>
  <c r="K202" i="14"/>
  <c r="L202" i="14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" i="14"/>
  <c r="B56" i="16" l="1" a="1"/>
  <c r="R56" i="16" s="1"/>
  <c r="D57" i="16"/>
  <c r="J57" i="16"/>
  <c r="C57" i="16"/>
  <c r="S57" i="16"/>
  <c r="F57" i="16"/>
  <c r="G57" i="16"/>
  <c r="K57" i="16"/>
  <c r="B57" i="16"/>
  <c r="N57" i="16"/>
  <c r="O57" i="16"/>
  <c r="R57" i="16"/>
  <c r="L57" i="16"/>
  <c r="M57" i="16"/>
  <c r="I57" i="16"/>
  <c r="E57" i="16"/>
  <c r="T57" i="16"/>
  <c r="H57" i="16"/>
  <c r="Q57" i="16"/>
  <c r="P57" i="16"/>
  <c r="H17" i="9"/>
  <c r="P17" i="9"/>
  <c r="AH17" i="9" s="1"/>
  <c r="P3" i="9"/>
  <c r="AT3" i="9" s="1"/>
  <c r="D55" i="16"/>
  <c r="F55" i="16"/>
  <c r="G55" i="16"/>
  <c r="O55" i="16"/>
  <c r="B55" i="16"/>
  <c r="R55" i="16"/>
  <c r="C55" i="16"/>
  <c r="S55" i="16"/>
  <c r="J55" i="16"/>
  <c r="K55" i="16"/>
  <c r="N55" i="16"/>
  <c r="I55" i="16"/>
  <c r="P55" i="16"/>
  <c r="L55" i="16"/>
  <c r="H55" i="16"/>
  <c r="Q55" i="16"/>
  <c r="E55" i="16"/>
  <c r="T55" i="16"/>
  <c r="M55" i="16"/>
  <c r="E53" i="16"/>
  <c r="L53" i="16"/>
  <c r="R53" i="16"/>
  <c r="S53" i="16"/>
  <c r="F53" i="16"/>
  <c r="O53" i="16"/>
  <c r="B53" i="16"/>
  <c r="K53" i="16"/>
  <c r="Q53" i="16"/>
  <c r="T53" i="16"/>
  <c r="G53" i="16"/>
  <c r="M53" i="16"/>
  <c r="H53" i="16"/>
  <c r="N53" i="16"/>
  <c r="D53" i="16"/>
  <c r="J53" i="16"/>
  <c r="P53" i="16"/>
  <c r="C53" i="16"/>
  <c r="I53" i="16"/>
  <c r="K34" i="9"/>
  <c r="D59" i="16"/>
  <c r="N59" i="16"/>
  <c r="F59" i="16"/>
  <c r="G59" i="16"/>
  <c r="J59" i="16"/>
  <c r="K59" i="16"/>
  <c r="O59" i="16"/>
  <c r="R59" i="16"/>
  <c r="S59" i="16"/>
  <c r="B59" i="16"/>
  <c r="C59" i="16"/>
  <c r="E59" i="16"/>
  <c r="T59" i="16"/>
  <c r="H59" i="16"/>
  <c r="Q59" i="16"/>
  <c r="M59" i="16"/>
  <c r="P59" i="16"/>
  <c r="L59" i="16"/>
  <c r="I59" i="16"/>
  <c r="D54" i="16"/>
  <c r="O54" i="16"/>
  <c r="R54" i="16"/>
  <c r="J54" i="16"/>
  <c r="K54" i="16"/>
  <c r="N54" i="16"/>
  <c r="B54" i="16"/>
  <c r="S54" i="16"/>
  <c r="C54" i="16"/>
  <c r="F54" i="16"/>
  <c r="G54" i="16"/>
  <c r="I54" i="16"/>
  <c r="P54" i="16"/>
  <c r="L54" i="16"/>
  <c r="H54" i="16"/>
  <c r="Q54" i="16"/>
  <c r="E54" i="16"/>
  <c r="T54" i="16"/>
  <c r="M54" i="16"/>
  <c r="K22" i="9"/>
  <c r="D49" i="16"/>
  <c r="K49" i="16"/>
  <c r="C49" i="16"/>
  <c r="N49" i="16"/>
  <c r="E49" i="16"/>
  <c r="J49" i="16"/>
  <c r="B49" i="16"/>
  <c r="M49" i="16"/>
  <c r="Q49" i="16"/>
  <c r="R49" i="16"/>
  <c r="S49" i="16"/>
  <c r="F49" i="16"/>
  <c r="G49" i="16"/>
  <c r="I49" i="16"/>
  <c r="O49" i="16"/>
  <c r="T49" i="16"/>
  <c r="P49" i="16"/>
  <c r="L49" i="16"/>
  <c r="H49" i="16"/>
  <c r="D61" i="16"/>
  <c r="O61" i="16"/>
  <c r="B61" i="16"/>
  <c r="R61" i="16"/>
  <c r="C61" i="16"/>
  <c r="S61" i="16"/>
  <c r="F61" i="16"/>
  <c r="G61" i="16"/>
  <c r="K61" i="16"/>
  <c r="N61" i="16"/>
  <c r="J61" i="16"/>
  <c r="T61" i="16"/>
  <c r="H61" i="16"/>
  <c r="Q61" i="16"/>
  <c r="M61" i="16"/>
  <c r="I61" i="16"/>
  <c r="P61" i="16"/>
  <c r="L61" i="16"/>
  <c r="E61" i="16"/>
  <c r="E48" i="16"/>
  <c r="T48" i="16"/>
  <c r="K48" i="16"/>
  <c r="M48" i="16"/>
  <c r="H48" i="16"/>
  <c r="D48" i="16"/>
  <c r="J48" i="16"/>
  <c r="G48" i="16"/>
  <c r="F48" i="16"/>
  <c r="S48" i="16"/>
  <c r="B48" i="16"/>
  <c r="P48" i="16"/>
  <c r="C48" i="16"/>
  <c r="I48" i="16"/>
  <c r="N48" i="16"/>
  <c r="L48" i="16"/>
  <c r="R48" i="16"/>
  <c r="O48" i="16"/>
  <c r="Q48" i="16"/>
  <c r="B60" i="16"/>
  <c r="Q60" i="16"/>
  <c r="L60" i="16"/>
  <c r="M60" i="16"/>
  <c r="P60" i="16"/>
  <c r="D60" i="16"/>
  <c r="T60" i="16"/>
  <c r="E60" i="16"/>
  <c r="H60" i="16"/>
  <c r="I60" i="16"/>
  <c r="C60" i="16"/>
  <c r="R60" i="16"/>
  <c r="N60" i="16"/>
  <c r="S60" i="16"/>
  <c r="O60" i="16"/>
  <c r="G60" i="16"/>
  <c r="J60" i="16"/>
  <c r="F60" i="16"/>
  <c r="K60" i="16"/>
  <c r="L17" i="9"/>
  <c r="E47" i="16"/>
  <c r="O47" i="16"/>
  <c r="B47" i="16"/>
  <c r="P47" i="16"/>
  <c r="C47" i="16"/>
  <c r="I47" i="16"/>
  <c r="L47" i="16"/>
  <c r="R47" i="16"/>
  <c r="H47" i="16"/>
  <c r="D47" i="16"/>
  <c r="J47" i="16"/>
  <c r="K47" i="16"/>
  <c r="Q47" i="16"/>
  <c r="T47" i="16"/>
  <c r="G47" i="16"/>
  <c r="M47" i="16"/>
  <c r="N47" i="16"/>
  <c r="S47" i="16"/>
  <c r="F47" i="16"/>
  <c r="D50" i="16"/>
  <c r="O50" i="16"/>
  <c r="J50" i="16"/>
  <c r="K50" i="16"/>
  <c r="B50" i="16"/>
  <c r="M50" i="16"/>
  <c r="C50" i="16"/>
  <c r="N50" i="16"/>
  <c r="E50" i="16"/>
  <c r="F50" i="16"/>
  <c r="G50" i="16"/>
  <c r="I50" i="16"/>
  <c r="Q50" i="16"/>
  <c r="R50" i="16"/>
  <c r="S50" i="16"/>
  <c r="T50" i="16"/>
  <c r="P50" i="16"/>
  <c r="H50" i="16"/>
  <c r="L50" i="16"/>
  <c r="D56" i="16"/>
  <c r="E56" i="16"/>
  <c r="J56" i="16"/>
  <c r="K56" i="16"/>
  <c r="B56" i="16"/>
  <c r="M56" i="16"/>
  <c r="C56" i="16"/>
  <c r="N56" i="16"/>
  <c r="O56" i="16"/>
  <c r="F56" i="16"/>
  <c r="G56" i="16"/>
  <c r="I56" i="16"/>
  <c r="L56" i="16"/>
  <c r="H56" i="16"/>
  <c r="D51" i="16"/>
  <c r="J51" i="16"/>
  <c r="C51" i="16"/>
  <c r="S51" i="16"/>
  <c r="F51" i="16"/>
  <c r="G51" i="16"/>
  <c r="K51" i="16"/>
  <c r="B51" i="16"/>
  <c r="N51" i="16"/>
  <c r="O51" i="16"/>
  <c r="R51" i="16"/>
  <c r="T51" i="16"/>
  <c r="H51" i="16"/>
  <c r="Q51" i="16"/>
  <c r="M51" i="16"/>
  <c r="I51" i="16"/>
  <c r="P51" i="16"/>
  <c r="L51" i="16"/>
  <c r="E51" i="16"/>
  <c r="P48" i="9"/>
  <c r="P44" i="9"/>
  <c r="P40" i="9"/>
  <c r="AT31" i="9"/>
  <c r="P49" i="9"/>
  <c r="P45" i="9"/>
  <c r="P41" i="9"/>
  <c r="AH15" i="9"/>
  <c r="AH11" i="9"/>
  <c r="AH7" i="9"/>
  <c r="AH31" i="9"/>
  <c r="AH27" i="9"/>
  <c r="AH23" i="9"/>
  <c r="AT32" i="9"/>
  <c r="AT28" i="9"/>
  <c r="AT24" i="9"/>
  <c r="AT20" i="9"/>
  <c r="AT14" i="9"/>
  <c r="AT10" i="9"/>
  <c r="AT6" i="9"/>
  <c r="AT13" i="9"/>
  <c r="AT9" i="9"/>
  <c r="AT5" i="9"/>
  <c r="P47" i="9"/>
  <c r="P43" i="9"/>
  <c r="P39" i="9"/>
  <c r="AH33" i="9"/>
  <c r="AH29" i="9"/>
  <c r="AH25" i="9"/>
  <c r="AH21" i="9"/>
  <c r="AT30" i="9"/>
  <c r="AT26" i="9"/>
  <c r="AT22" i="9"/>
  <c r="AT16" i="9"/>
  <c r="AT12" i="9"/>
  <c r="AT8" i="9"/>
  <c r="AT4" i="9"/>
  <c r="P50" i="9"/>
  <c r="P46" i="9"/>
  <c r="P42" i="9"/>
  <c r="P38" i="9"/>
  <c r="G34" i="9"/>
  <c r="P34" i="9"/>
  <c r="AH34" i="9" s="1"/>
  <c r="L34" i="9"/>
  <c r="H34" i="9"/>
  <c r="O34" i="9"/>
  <c r="G17" i="9"/>
  <c r="K17" i="9"/>
  <c r="O17" i="9"/>
  <c r="J17" i="9"/>
  <c r="N17" i="9"/>
  <c r="N34" i="9"/>
  <c r="J34" i="9"/>
  <c r="M34" i="9"/>
  <c r="I34" i="9"/>
  <c r="I17" i="9"/>
  <c r="M17" i="9"/>
  <c r="P56" i="16" l="1"/>
  <c r="T56" i="16"/>
  <c r="Q56" i="16"/>
  <c r="S56" i="16"/>
  <c r="AT34" i="9"/>
  <c r="P51" i="9"/>
  <c r="AT17" i="9"/>
  <c r="AH3" i="9"/>
  <c r="P58" i="9" l="1"/>
  <c r="P60" i="9" s="1"/>
  <c r="P56" i="9"/>
  <c r="P10" i="8"/>
  <c r="Q10" i="8"/>
  <c r="P11" i="8"/>
  <c r="Q11" i="8"/>
  <c r="P12" i="8"/>
  <c r="Q12" i="8"/>
  <c r="P13" i="8"/>
  <c r="Q13" i="8"/>
  <c r="P14" i="8"/>
  <c r="Q14" i="8"/>
  <c r="P15" i="8"/>
  <c r="Q15" i="8"/>
  <c r="P16" i="8"/>
  <c r="Q16" i="8"/>
  <c r="P17" i="8"/>
  <c r="Q17" i="8"/>
  <c r="P18" i="8"/>
  <c r="Q18" i="8"/>
  <c r="P19" i="8"/>
  <c r="Q19" i="8"/>
  <c r="P20" i="8"/>
  <c r="Q20" i="8"/>
  <c r="P21" i="8"/>
  <c r="Q21" i="8"/>
  <c r="P22" i="8"/>
  <c r="Q22" i="8"/>
  <c r="P23" i="8"/>
  <c r="Q23" i="8"/>
  <c r="P24" i="8"/>
  <c r="Q24" i="8"/>
  <c r="P25" i="8"/>
  <c r="Q25" i="8"/>
  <c r="P26" i="8"/>
  <c r="Q26" i="8"/>
  <c r="P27" i="8"/>
  <c r="Q27" i="8"/>
  <c r="P28" i="8"/>
  <c r="Q28" i="8"/>
  <c r="P29" i="8"/>
  <c r="Q29" i="8"/>
  <c r="P30" i="8"/>
  <c r="Q30" i="8"/>
  <c r="P31" i="8"/>
  <c r="Q31" i="8"/>
  <c r="P32" i="8"/>
  <c r="Q32" i="8"/>
  <c r="P33" i="8"/>
  <c r="Q33" i="8"/>
  <c r="P34" i="8"/>
  <c r="Q34" i="8"/>
  <c r="P35" i="8"/>
  <c r="Q35" i="8"/>
  <c r="P36" i="8"/>
  <c r="Q36" i="8"/>
  <c r="P37" i="8"/>
  <c r="Q37" i="8"/>
  <c r="P38" i="8"/>
  <c r="Q38" i="8"/>
  <c r="P39" i="8"/>
  <c r="Q39" i="8"/>
  <c r="P40" i="8"/>
  <c r="Q40" i="8"/>
  <c r="P41" i="8"/>
  <c r="Q41" i="8"/>
  <c r="P42" i="8"/>
  <c r="Q42" i="8"/>
  <c r="P43" i="8"/>
  <c r="Q43" i="8"/>
  <c r="P44" i="8"/>
  <c r="Q44" i="8"/>
  <c r="P45" i="8"/>
  <c r="Q45" i="8"/>
  <c r="P46" i="8"/>
  <c r="Q46" i="8"/>
  <c r="P47" i="8"/>
  <c r="Q47" i="8"/>
  <c r="P48" i="8"/>
  <c r="Q48" i="8"/>
  <c r="P49" i="8"/>
  <c r="Q49" i="8"/>
  <c r="P50" i="8"/>
  <c r="Q50" i="8"/>
  <c r="P51" i="8"/>
  <c r="Q51" i="8"/>
  <c r="P52" i="8"/>
  <c r="Q52" i="8"/>
  <c r="P53" i="8"/>
  <c r="Q53" i="8"/>
  <c r="P54" i="8"/>
  <c r="Q54" i="8"/>
  <c r="P55" i="8"/>
  <c r="Q55" i="8"/>
  <c r="P56" i="8"/>
  <c r="Q56" i="8"/>
  <c r="P57" i="8"/>
  <c r="Q57" i="8"/>
  <c r="P58" i="8"/>
  <c r="Q58" i="8"/>
  <c r="P59" i="8"/>
  <c r="Q59" i="8"/>
  <c r="P60" i="8"/>
  <c r="Q60" i="8"/>
  <c r="P61" i="8"/>
  <c r="Q61" i="8"/>
  <c r="P62" i="8"/>
  <c r="Q62" i="8"/>
  <c r="P63" i="8"/>
  <c r="Q63" i="8"/>
  <c r="Q9" i="8"/>
  <c r="P9" i="8"/>
  <c r="U11" i="8"/>
  <c r="T11" i="8"/>
  <c r="U10" i="8"/>
  <c r="T10" i="8"/>
  <c r="U9" i="8"/>
  <c r="T9" i="8"/>
  <c r="U7" i="8"/>
  <c r="U8" i="8"/>
  <c r="T8" i="8"/>
  <c r="T7" i="8"/>
  <c r="P59" i="9" l="1"/>
  <c r="P61" i="9" s="1"/>
  <c r="P63" i="9" s="1"/>
  <c r="P65" i="9" s="1"/>
  <c r="P67" i="9" s="1"/>
  <c r="P102" i="9" s="1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4" i="2"/>
  <c r="I5" i="2"/>
  <c r="J5" i="2"/>
  <c r="I6" i="2"/>
  <c r="J6" i="2"/>
  <c r="I7" i="2"/>
  <c r="J7" i="2"/>
  <c r="I8" i="2"/>
  <c r="J8" i="2"/>
  <c r="I9" i="2"/>
  <c r="J9" i="2"/>
  <c r="I10" i="2"/>
  <c r="J10" i="2"/>
  <c r="I11" i="2"/>
  <c r="J11" i="2"/>
  <c r="I12" i="2"/>
  <c r="J12" i="2"/>
  <c r="I13" i="2"/>
  <c r="J13" i="2"/>
  <c r="I14" i="2"/>
  <c r="J14" i="2"/>
  <c r="I15" i="2"/>
  <c r="J15" i="2"/>
  <c r="I16" i="2"/>
  <c r="J16" i="2"/>
  <c r="I17" i="2"/>
  <c r="J17" i="2"/>
  <c r="I18" i="2"/>
  <c r="J18" i="2"/>
  <c r="I19" i="2"/>
  <c r="J19" i="2"/>
  <c r="I20" i="2"/>
  <c r="J20" i="2"/>
  <c r="I21" i="2"/>
  <c r="J21" i="2"/>
  <c r="I22" i="2"/>
  <c r="J22" i="2"/>
  <c r="I23" i="2"/>
  <c r="J23" i="2"/>
  <c r="I24" i="2"/>
  <c r="J24" i="2"/>
  <c r="I25" i="2"/>
  <c r="J25" i="2"/>
  <c r="I26" i="2"/>
  <c r="J26" i="2"/>
  <c r="I27" i="2"/>
  <c r="J27" i="2"/>
  <c r="I28" i="2"/>
  <c r="J28" i="2"/>
  <c r="I29" i="2"/>
  <c r="J29" i="2"/>
  <c r="I30" i="2"/>
  <c r="J30" i="2"/>
  <c r="I31" i="2"/>
  <c r="J31" i="2"/>
  <c r="I32" i="2"/>
  <c r="J32" i="2"/>
  <c r="I33" i="2"/>
  <c r="J33" i="2"/>
  <c r="I34" i="2"/>
  <c r="J34" i="2"/>
  <c r="I35" i="2"/>
  <c r="J35" i="2"/>
  <c r="I36" i="2"/>
  <c r="J36" i="2"/>
  <c r="I37" i="2"/>
  <c r="J37" i="2"/>
  <c r="I38" i="2"/>
  <c r="J38" i="2"/>
  <c r="I39" i="2"/>
  <c r="J39" i="2"/>
  <c r="I40" i="2"/>
  <c r="J40" i="2"/>
  <c r="I41" i="2"/>
  <c r="J41" i="2"/>
  <c r="I42" i="2"/>
  <c r="J42" i="2"/>
  <c r="I43" i="2"/>
  <c r="J43" i="2"/>
  <c r="I44" i="2"/>
  <c r="J44" i="2"/>
  <c r="I45" i="2"/>
  <c r="J45" i="2"/>
  <c r="I46" i="2"/>
  <c r="J46" i="2"/>
  <c r="I47" i="2"/>
  <c r="J47" i="2"/>
  <c r="I48" i="2"/>
  <c r="J48" i="2"/>
  <c r="I49" i="2"/>
  <c r="J49" i="2"/>
  <c r="I50" i="2"/>
  <c r="J50" i="2"/>
  <c r="I51" i="2"/>
  <c r="J51" i="2"/>
  <c r="I52" i="2"/>
  <c r="J52" i="2"/>
  <c r="I53" i="2"/>
  <c r="J53" i="2"/>
  <c r="I54" i="2"/>
  <c r="J54" i="2"/>
  <c r="I55" i="2"/>
  <c r="J55" i="2"/>
  <c r="I56" i="2"/>
  <c r="J56" i="2"/>
  <c r="I57" i="2"/>
  <c r="J57" i="2"/>
  <c r="I58" i="2"/>
  <c r="J58" i="2"/>
  <c r="I59" i="2"/>
  <c r="J59" i="2"/>
  <c r="I60" i="2"/>
  <c r="J60" i="2"/>
  <c r="I61" i="2"/>
  <c r="J61" i="2"/>
  <c r="I62" i="2"/>
  <c r="J62" i="2"/>
  <c r="I63" i="2"/>
  <c r="J63" i="2"/>
  <c r="I64" i="2"/>
  <c r="J64" i="2"/>
  <c r="J4" i="2"/>
  <c r="I4" i="2"/>
  <c r="F5" i="2"/>
  <c r="G5" i="2"/>
  <c r="F6" i="2"/>
  <c r="G6" i="2"/>
  <c r="F7" i="2"/>
  <c r="G7" i="2"/>
  <c r="F8" i="2"/>
  <c r="G8" i="2"/>
  <c r="F9" i="2"/>
  <c r="G9" i="2"/>
  <c r="F10" i="2"/>
  <c r="G10" i="2"/>
  <c r="F11" i="2"/>
  <c r="G11" i="2"/>
  <c r="F12" i="2"/>
  <c r="G12" i="2"/>
  <c r="F13" i="2"/>
  <c r="G13" i="2"/>
  <c r="F14" i="2"/>
  <c r="G14" i="2"/>
  <c r="F15" i="2"/>
  <c r="G15" i="2"/>
  <c r="F16" i="2"/>
  <c r="G16" i="2"/>
  <c r="F17" i="2"/>
  <c r="G17" i="2"/>
  <c r="F18" i="2"/>
  <c r="G18" i="2"/>
  <c r="F19" i="2"/>
  <c r="G19" i="2"/>
  <c r="F20" i="2"/>
  <c r="G20" i="2"/>
  <c r="F21" i="2"/>
  <c r="G21" i="2"/>
  <c r="F22" i="2"/>
  <c r="G22" i="2"/>
  <c r="F23" i="2"/>
  <c r="G23" i="2"/>
  <c r="F24" i="2"/>
  <c r="G24" i="2"/>
  <c r="F25" i="2"/>
  <c r="G25" i="2"/>
  <c r="F26" i="2"/>
  <c r="G26" i="2"/>
  <c r="F27" i="2"/>
  <c r="G27" i="2"/>
  <c r="F28" i="2"/>
  <c r="G28" i="2"/>
  <c r="F29" i="2"/>
  <c r="G29" i="2"/>
  <c r="F30" i="2"/>
  <c r="G30" i="2"/>
  <c r="F31" i="2"/>
  <c r="G31" i="2"/>
  <c r="F32" i="2"/>
  <c r="G32" i="2"/>
  <c r="F33" i="2"/>
  <c r="G33" i="2"/>
  <c r="F34" i="2"/>
  <c r="G34" i="2"/>
  <c r="F35" i="2"/>
  <c r="G35" i="2"/>
  <c r="F36" i="2"/>
  <c r="G36" i="2"/>
  <c r="F37" i="2"/>
  <c r="G37" i="2"/>
  <c r="F38" i="2"/>
  <c r="G38" i="2"/>
  <c r="F39" i="2"/>
  <c r="G39" i="2"/>
  <c r="F40" i="2"/>
  <c r="G40" i="2"/>
  <c r="F41" i="2"/>
  <c r="G41" i="2"/>
  <c r="F42" i="2"/>
  <c r="G42" i="2"/>
  <c r="F43" i="2"/>
  <c r="G43" i="2"/>
  <c r="F44" i="2"/>
  <c r="G44" i="2"/>
  <c r="F45" i="2"/>
  <c r="G45" i="2"/>
  <c r="F46" i="2"/>
  <c r="G46" i="2"/>
  <c r="F47" i="2"/>
  <c r="G47" i="2"/>
  <c r="F48" i="2"/>
  <c r="G48" i="2"/>
  <c r="F49" i="2"/>
  <c r="G49" i="2"/>
  <c r="F50" i="2"/>
  <c r="G50" i="2"/>
  <c r="F51" i="2"/>
  <c r="G51" i="2"/>
  <c r="F52" i="2"/>
  <c r="G52" i="2"/>
  <c r="F53" i="2"/>
  <c r="G53" i="2"/>
  <c r="F54" i="2"/>
  <c r="G54" i="2"/>
  <c r="F55" i="2"/>
  <c r="G55" i="2"/>
  <c r="F56" i="2"/>
  <c r="G56" i="2"/>
  <c r="F57" i="2"/>
  <c r="G57" i="2"/>
  <c r="F58" i="2"/>
  <c r="G58" i="2"/>
  <c r="F59" i="2"/>
  <c r="G59" i="2"/>
  <c r="F60" i="2"/>
  <c r="G60" i="2"/>
  <c r="F61" i="2"/>
  <c r="G61" i="2"/>
  <c r="F62" i="2"/>
  <c r="G62" i="2"/>
  <c r="F63" i="2"/>
  <c r="G63" i="2"/>
  <c r="F64" i="2"/>
  <c r="G64" i="2"/>
  <c r="G4" i="2"/>
  <c r="F4" i="2"/>
  <c r="C32" i="12"/>
  <c r="D32" i="12"/>
  <c r="E32" i="12"/>
  <c r="F32" i="12"/>
  <c r="G32" i="12"/>
  <c r="B32" i="12"/>
  <c r="C31" i="12"/>
  <c r="D31" i="12"/>
  <c r="E31" i="12"/>
  <c r="F31" i="12"/>
  <c r="G31" i="12"/>
  <c r="B31" i="12"/>
  <c r="C30" i="12"/>
  <c r="D30" i="12"/>
  <c r="E30" i="12"/>
  <c r="F30" i="12"/>
  <c r="G30" i="12"/>
  <c r="B30" i="12"/>
  <c r="C33" i="12"/>
  <c r="D33" i="12"/>
  <c r="E33" i="12"/>
  <c r="F33" i="12"/>
  <c r="G33" i="12"/>
  <c r="B33" i="12"/>
  <c r="B29" i="12"/>
  <c r="C29" i="12"/>
  <c r="D29" i="12"/>
  <c r="E29" i="12"/>
  <c r="F29" i="12"/>
  <c r="G29" i="12"/>
  <c r="B25" i="12"/>
  <c r="C27" i="12"/>
  <c r="D27" i="12"/>
  <c r="E27" i="12"/>
  <c r="F27" i="12"/>
  <c r="G27" i="12"/>
  <c r="B27" i="12"/>
  <c r="B26" i="12"/>
  <c r="C26" i="12"/>
  <c r="D26" i="12"/>
  <c r="E26" i="12"/>
  <c r="F26" i="12"/>
  <c r="G26" i="12"/>
  <c r="C25" i="12"/>
  <c r="D25" i="12"/>
  <c r="E25" i="12"/>
  <c r="F25" i="12"/>
  <c r="G25" i="12"/>
  <c r="L5" i="12"/>
  <c r="K5" i="12"/>
  <c r="L3" i="12"/>
  <c r="M3" i="12"/>
  <c r="K3" i="12"/>
  <c r="L11" i="12"/>
  <c r="K11" i="12"/>
  <c r="M8" i="12"/>
  <c r="L8" i="12"/>
  <c r="K8" i="12"/>
  <c r="P62" i="9" l="1"/>
  <c r="P64" i="9" s="1"/>
  <c r="P66" i="9" s="1"/>
  <c r="P81" i="9" s="1"/>
  <c r="W8" i="2"/>
  <c r="P136" i="9"/>
  <c r="P88" i="9"/>
  <c r="P92" i="9"/>
  <c r="P89" i="9"/>
  <c r="P93" i="9"/>
  <c r="P97" i="9"/>
  <c r="P101" i="9"/>
  <c r="P91" i="9"/>
  <c r="P95" i="9"/>
  <c r="P99" i="9"/>
  <c r="P96" i="9"/>
  <c r="P100" i="9"/>
  <c r="P90" i="9"/>
  <c r="P94" i="9"/>
  <c r="P98" i="9"/>
  <c r="N8" i="12"/>
  <c r="K12" i="12" s="1"/>
  <c r="N3" i="12"/>
  <c r="E64" i="8"/>
  <c r="F64" i="8"/>
  <c r="G64" i="8"/>
  <c r="H64" i="8"/>
  <c r="I64" i="8"/>
  <c r="J64" i="8"/>
  <c r="K64" i="8"/>
  <c r="L64" i="8"/>
  <c r="M64" i="8"/>
  <c r="N64" i="8"/>
  <c r="O64" i="8"/>
  <c r="D64" i="8"/>
  <c r="BA64" i="2"/>
  <c r="BA9" i="2"/>
  <c r="BA10" i="2"/>
  <c r="BA11" i="2"/>
  <c r="BA12" i="2"/>
  <c r="BA13" i="2"/>
  <c r="BA14" i="2"/>
  <c r="BA15" i="2"/>
  <c r="BA16" i="2"/>
  <c r="BA17" i="2"/>
  <c r="BA18" i="2"/>
  <c r="BA19" i="2"/>
  <c r="BA20" i="2"/>
  <c r="BA21" i="2"/>
  <c r="BA22" i="2"/>
  <c r="BA23" i="2"/>
  <c r="BA24" i="2"/>
  <c r="BA25" i="2"/>
  <c r="BA26" i="2"/>
  <c r="BA27" i="2"/>
  <c r="BA28" i="2"/>
  <c r="BA29" i="2"/>
  <c r="BA30" i="2"/>
  <c r="BA31" i="2"/>
  <c r="BA32" i="2"/>
  <c r="BA33" i="2"/>
  <c r="BA34" i="2"/>
  <c r="BA35" i="2"/>
  <c r="BA36" i="2"/>
  <c r="BA37" i="2"/>
  <c r="BA38" i="2"/>
  <c r="BA39" i="2"/>
  <c r="BA40" i="2"/>
  <c r="BA41" i="2"/>
  <c r="BA42" i="2"/>
  <c r="BA43" i="2"/>
  <c r="BA44" i="2"/>
  <c r="BA45" i="2"/>
  <c r="BA46" i="2"/>
  <c r="BA47" i="2"/>
  <c r="BA48" i="2"/>
  <c r="BA49" i="2"/>
  <c r="BA50" i="2"/>
  <c r="BA51" i="2"/>
  <c r="BA52" i="2"/>
  <c r="BA53" i="2"/>
  <c r="BA54" i="2"/>
  <c r="BA55" i="2"/>
  <c r="BA56" i="2"/>
  <c r="BA57" i="2"/>
  <c r="BA58" i="2"/>
  <c r="BA59" i="2"/>
  <c r="BA60" i="2"/>
  <c r="BA61" i="2"/>
  <c r="BA62" i="2"/>
  <c r="BA63" i="2"/>
  <c r="BA8" i="2"/>
  <c r="AI8" i="2"/>
  <c r="AS34" i="9"/>
  <c r="AR34" i="9"/>
  <c r="AQ34" i="9"/>
  <c r="AP34" i="9"/>
  <c r="AO34" i="9"/>
  <c r="AN34" i="9"/>
  <c r="AM34" i="9"/>
  <c r="AL34" i="9"/>
  <c r="AK34" i="9"/>
  <c r="AJ34" i="9"/>
  <c r="AS33" i="9"/>
  <c r="AR33" i="9"/>
  <c r="AQ33" i="9"/>
  <c r="AP33" i="9"/>
  <c r="AO33" i="9"/>
  <c r="AN33" i="9"/>
  <c r="AM33" i="9"/>
  <c r="AL33" i="9"/>
  <c r="AK33" i="9"/>
  <c r="AJ33" i="9"/>
  <c r="AS32" i="9"/>
  <c r="AR32" i="9"/>
  <c r="AQ32" i="9"/>
  <c r="AP32" i="9"/>
  <c r="AO32" i="9"/>
  <c r="AN32" i="9"/>
  <c r="AM32" i="9"/>
  <c r="AL32" i="9"/>
  <c r="AK32" i="9"/>
  <c r="AJ32" i="9"/>
  <c r="AS31" i="9"/>
  <c r="AR31" i="9"/>
  <c r="AQ31" i="9"/>
  <c r="AP31" i="9"/>
  <c r="AO31" i="9"/>
  <c r="AN31" i="9"/>
  <c r="AM31" i="9"/>
  <c r="AL31" i="9"/>
  <c r="AK31" i="9"/>
  <c r="AJ31" i="9"/>
  <c r="AS30" i="9"/>
  <c r="AR30" i="9"/>
  <c r="AQ30" i="9"/>
  <c r="AP30" i="9"/>
  <c r="AO30" i="9"/>
  <c r="AN30" i="9"/>
  <c r="AM30" i="9"/>
  <c r="AL30" i="9"/>
  <c r="AK30" i="9"/>
  <c r="AJ30" i="9"/>
  <c r="AS29" i="9"/>
  <c r="AR29" i="9"/>
  <c r="AQ29" i="9"/>
  <c r="AP29" i="9"/>
  <c r="AO29" i="9"/>
  <c r="AN29" i="9"/>
  <c r="AM29" i="9"/>
  <c r="AL29" i="9"/>
  <c r="AK29" i="9"/>
  <c r="AJ29" i="9"/>
  <c r="AS28" i="9"/>
  <c r="AR28" i="9"/>
  <c r="AQ28" i="9"/>
  <c r="AP28" i="9"/>
  <c r="AO28" i="9"/>
  <c r="AN28" i="9"/>
  <c r="AM28" i="9"/>
  <c r="AL28" i="9"/>
  <c r="AK28" i="9"/>
  <c r="AJ28" i="9"/>
  <c r="AS27" i="9"/>
  <c r="AR27" i="9"/>
  <c r="AQ27" i="9"/>
  <c r="AP27" i="9"/>
  <c r="AO27" i="9"/>
  <c r="AN27" i="9"/>
  <c r="AM27" i="9"/>
  <c r="AL27" i="9"/>
  <c r="AK27" i="9"/>
  <c r="AJ27" i="9"/>
  <c r="AS26" i="9"/>
  <c r="AR26" i="9"/>
  <c r="AQ26" i="9"/>
  <c r="AP26" i="9"/>
  <c r="AO26" i="9"/>
  <c r="AN26" i="9"/>
  <c r="AM26" i="9"/>
  <c r="AL26" i="9"/>
  <c r="AK26" i="9"/>
  <c r="AJ26" i="9"/>
  <c r="AS25" i="9"/>
  <c r="AR25" i="9"/>
  <c r="AQ25" i="9"/>
  <c r="AP25" i="9"/>
  <c r="AO25" i="9"/>
  <c r="AN25" i="9"/>
  <c r="AM25" i="9"/>
  <c r="AL25" i="9"/>
  <c r="AK25" i="9"/>
  <c r="AJ25" i="9"/>
  <c r="AS24" i="9"/>
  <c r="AR24" i="9"/>
  <c r="AQ24" i="9"/>
  <c r="AP24" i="9"/>
  <c r="AO24" i="9"/>
  <c r="AN24" i="9"/>
  <c r="AM24" i="9"/>
  <c r="AL24" i="9"/>
  <c r="AK24" i="9"/>
  <c r="AJ24" i="9"/>
  <c r="AS23" i="9"/>
  <c r="AR23" i="9"/>
  <c r="AQ23" i="9"/>
  <c r="AP23" i="9"/>
  <c r="AO23" i="9"/>
  <c r="AN23" i="9"/>
  <c r="AM23" i="9"/>
  <c r="AL23" i="9"/>
  <c r="AK23" i="9"/>
  <c r="AJ23" i="9"/>
  <c r="AS22" i="9"/>
  <c r="AR22" i="9"/>
  <c r="AQ22" i="9"/>
  <c r="AP22" i="9"/>
  <c r="AO22" i="9"/>
  <c r="AN22" i="9"/>
  <c r="AM22" i="9"/>
  <c r="AL22" i="9"/>
  <c r="AK22" i="9"/>
  <c r="AJ22" i="9"/>
  <c r="AS21" i="9"/>
  <c r="AR21" i="9"/>
  <c r="AQ21" i="9"/>
  <c r="AP21" i="9"/>
  <c r="AO21" i="9"/>
  <c r="AN21" i="9"/>
  <c r="AM21" i="9"/>
  <c r="AL21" i="9"/>
  <c r="AK21" i="9"/>
  <c r="AJ21" i="9"/>
  <c r="AS20" i="9"/>
  <c r="AR20" i="9"/>
  <c r="AQ20" i="9"/>
  <c r="AP20" i="9"/>
  <c r="AO20" i="9"/>
  <c r="AN20" i="9"/>
  <c r="AM20" i="9"/>
  <c r="AL20" i="9"/>
  <c r="AK20" i="9"/>
  <c r="AJ20" i="9"/>
  <c r="AK3" i="9"/>
  <c r="AL3" i="9"/>
  <c r="AM3" i="9"/>
  <c r="AN3" i="9"/>
  <c r="AO3" i="9"/>
  <c r="AP3" i="9"/>
  <c r="AQ3" i="9"/>
  <c r="AR3" i="9"/>
  <c r="AS3" i="9"/>
  <c r="AK4" i="9"/>
  <c r="AL4" i="9"/>
  <c r="AM4" i="9"/>
  <c r="AN4" i="9"/>
  <c r="AO4" i="9"/>
  <c r="AP4" i="9"/>
  <c r="AQ4" i="9"/>
  <c r="AR4" i="9"/>
  <c r="AS4" i="9"/>
  <c r="AK5" i="9"/>
  <c r="AL5" i="9"/>
  <c r="AM5" i="9"/>
  <c r="AN5" i="9"/>
  <c r="AO5" i="9"/>
  <c r="AP5" i="9"/>
  <c r="AQ5" i="9"/>
  <c r="AR5" i="9"/>
  <c r="AS5" i="9"/>
  <c r="AK6" i="9"/>
  <c r="AL6" i="9"/>
  <c r="AM6" i="9"/>
  <c r="AN6" i="9"/>
  <c r="AO6" i="9"/>
  <c r="AP6" i="9"/>
  <c r="AQ6" i="9"/>
  <c r="AR6" i="9"/>
  <c r="AS6" i="9"/>
  <c r="AK7" i="9"/>
  <c r="AL7" i="9"/>
  <c r="AM7" i="9"/>
  <c r="AN7" i="9"/>
  <c r="AO7" i="9"/>
  <c r="AP7" i="9"/>
  <c r="AQ7" i="9"/>
  <c r="AR7" i="9"/>
  <c r="AS7" i="9"/>
  <c r="AK8" i="9"/>
  <c r="AL8" i="9"/>
  <c r="AM8" i="9"/>
  <c r="AN8" i="9"/>
  <c r="AO8" i="9"/>
  <c r="AP8" i="9"/>
  <c r="AQ8" i="9"/>
  <c r="AR8" i="9"/>
  <c r="AS8" i="9"/>
  <c r="AK9" i="9"/>
  <c r="AL9" i="9"/>
  <c r="AM9" i="9"/>
  <c r="AN9" i="9"/>
  <c r="AO9" i="9"/>
  <c r="AP9" i="9"/>
  <c r="AQ9" i="9"/>
  <c r="AR9" i="9"/>
  <c r="AS9" i="9"/>
  <c r="AK10" i="9"/>
  <c r="AL10" i="9"/>
  <c r="AM10" i="9"/>
  <c r="AN10" i="9"/>
  <c r="AO10" i="9"/>
  <c r="AP10" i="9"/>
  <c r="AQ10" i="9"/>
  <c r="AR10" i="9"/>
  <c r="AS10" i="9"/>
  <c r="AK11" i="9"/>
  <c r="AL11" i="9"/>
  <c r="AM11" i="9"/>
  <c r="AN11" i="9"/>
  <c r="AO11" i="9"/>
  <c r="AP11" i="9"/>
  <c r="AQ11" i="9"/>
  <c r="AR11" i="9"/>
  <c r="AS11" i="9"/>
  <c r="AK12" i="9"/>
  <c r="AL12" i="9"/>
  <c r="AM12" i="9"/>
  <c r="AN12" i="9"/>
  <c r="AO12" i="9"/>
  <c r="AP12" i="9"/>
  <c r="AQ12" i="9"/>
  <c r="AR12" i="9"/>
  <c r="AS12" i="9"/>
  <c r="AK13" i="9"/>
  <c r="AL13" i="9"/>
  <c r="AM13" i="9"/>
  <c r="AN13" i="9"/>
  <c r="AO13" i="9"/>
  <c r="AP13" i="9"/>
  <c r="AQ13" i="9"/>
  <c r="AR13" i="9"/>
  <c r="AS13" i="9"/>
  <c r="AK14" i="9"/>
  <c r="AL14" i="9"/>
  <c r="AM14" i="9"/>
  <c r="AN14" i="9"/>
  <c r="AO14" i="9"/>
  <c r="AP14" i="9"/>
  <c r="AQ14" i="9"/>
  <c r="AR14" i="9"/>
  <c r="AS14" i="9"/>
  <c r="AK15" i="9"/>
  <c r="AL15" i="9"/>
  <c r="AM15" i="9"/>
  <c r="AN15" i="9"/>
  <c r="AO15" i="9"/>
  <c r="AP15" i="9"/>
  <c r="AQ15" i="9"/>
  <c r="AR15" i="9"/>
  <c r="AS15" i="9"/>
  <c r="AK16" i="9"/>
  <c r="AL16" i="9"/>
  <c r="AM16" i="9"/>
  <c r="AN16" i="9"/>
  <c r="AO16" i="9"/>
  <c r="AP16" i="9"/>
  <c r="AQ16" i="9"/>
  <c r="AR16" i="9"/>
  <c r="AS16" i="9"/>
  <c r="AK17" i="9"/>
  <c r="AL17" i="9"/>
  <c r="AM17" i="9"/>
  <c r="AN17" i="9"/>
  <c r="AO17" i="9"/>
  <c r="AP17" i="9"/>
  <c r="AQ17" i="9"/>
  <c r="AR17" i="9"/>
  <c r="AS17" i="9"/>
  <c r="AJ4" i="9"/>
  <c r="AJ5" i="9"/>
  <c r="AJ6" i="9"/>
  <c r="AJ7" i="9"/>
  <c r="AJ8" i="9"/>
  <c r="AJ9" i="9"/>
  <c r="AJ10" i="9"/>
  <c r="AJ11" i="9"/>
  <c r="AJ12" i="9"/>
  <c r="AJ13" i="9"/>
  <c r="AJ14" i="9"/>
  <c r="AJ15" i="9"/>
  <c r="AJ16" i="9"/>
  <c r="AJ17" i="9"/>
  <c r="AJ3" i="9"/>
  <c r="AA3" i="12"/>
  <c r="AB3" i="12"/>
  <c r="AC3" i="12"/>
  <c r="AD3" i="12"/>
  <c r="AE3" i="12"/>
  <c r="AA4" i="12"/>
  <c r="AB4" i="12"/>
  <c r="AC4" i="12"/>
  <c r="AD4" i="12"/>
  <c r="AE4" i="12"/>
  <c r="AA5" i="12"/>
  <c r="AB5" i="12"/>
  <c r="AC5" i="12"/>
  <c r="AD5" i="12"/>
  <c r="AE5" i="12"/>
  <c r="AA6" i="12"/>
  <c r="AB6" i="12"/>
  <c r="AC6" i="12"/>
  <c r="AD6" i="12"/>
  <c r="AE6" i="12"/>
  <c r="AA7" i="12"/>
  <c r="AB7" i="12"/>
  <c r="AC7" i="12"/>
  <c r="AD7" i="12"/>
  <c r="AE7" i="12"/>
  <c r="AA8" i="12"/>
  <c r="AB8" i="12"/>
  <c r="AC8" i="12"/>
  <c r="AD8" i="12"/>
  <c r="AE8" i="12"/>
  <c r="AA9" i="12"/>
  <c r="AB9" i="12"/>
  <c r="AC9" i="12"/>
  <c r="AD9" i="12"/>
  <c r="AE9" i="12"/>
  <c r="AA10" i="12"/>
  <c r="AB10" i="12"/>
  <c r="AC10" i="12"/>
  <c r="AD10" i="12"/>
  <c r="AE10" i="12"/>
  <c r="AA11" i="12"/>
  <c r="AB11" i="12"/>
  <c r="AC11" i="12"/>
  <c r="AD11" i="12"/>
  <c r="AE11" i="12"/>
  <c r="AA12" i="12"/>
  <c r="AB12" i="12"/>
  <c r="AC12" i="12"/>
  <c r="AD12" i="12"/>
  <c r="AE12" i="12"/>
  <c r="AA13" i="12"/>
  <c r="AB13" i="12"/>
  <c r="AC13" i="12"/>
  <c r="AD13" i="12"/>
  <c r="AE13" i="12"/>
  <c r="AA14" i="12"/>
  <c r="AB14" i="12"/>
  <c r="AC14" i="12"/>
  <c r="AD14" i="12"/>
  <c r="AE14" i="12"/>
  <c r="AA15" i="12"/>
  <c r="AB15" i="12"/>
  <c r="AC15" i="12"/>
  <c r="AD15" i="12"/>
  <c r="AE15" i="12"/>
  <c r="AA16" i="12"/>
  <c r="AB16" i="12"/>
  <c r="AC16" i="12"/>
  <c r="AD16" i="12"/>
  <c r="AE16" i="12"/>
  <c r="Z4" i="12"/>
  <c r="Z5" i="12"/>
  <c r="Z6" i="12"/>
  <c r="Z7" i="12"/>
  <c r="Z8" i="12"/>
  <c r="Z9" i="12"/>
  <c r="Z10" i="12"/>
  <c r="Z11" i="12"/>
  <c r="Z12" i="12"/>
  <c r="Z13" i="12"/>
  <c r="Z14" i="12"/>
  <c r="Z15" i="12"/>
  <c r="Z16" i="12"/>
  <c r="Z3" i="12"/>
  <c r="P3" i="12"/>
  <c r="Q3" i="12"/>
  <c r="R3" i="12"/>
  <c r="S3" i="12"/>
  <c r="T3" i="12"/>
  <c r="U3" i="12"/>
  <c r="Q4" i="12"/>
  <c r="R4" i="12"/>
  <c r="S4" i="12"/>
  <c r="T4" i="12"/>
  <c r="U4" i="12"/>
  <c r="Q5" i="12"/>
  <c r="R5" i="12"/>
  <c r="S5" i="12"/>
  <c r="T5" i="12"/>
  <c r="U5" i="12"/>
  <c r="Q6" i="12"/>
  <c r="R6" i="12"/>
  <c r="S6" i="12"/>
  <c r="T6" i="12"/>
  <c r="U6" i="12"/>
  <c r="Q7" i="12"/>
  <c r="R7" i="12"/>
  <c r="S7" i="12"/>
  <c r="T7" i="12"/>
  <c r="U7" i="12"/>
  <c r="Q8" i="12"/>
  <c r="R8" i="12"/>
  <c r="S8" i="12"/>
  <c r="T8" i="12"/>
  <c r="U8" i="12"/>
  <c r="Q9" i="12"/>
  <c r="R9" i="12"/>
  <c r="S9" i="12"/>
  <c r="T9" i="12"/>
  <c r="U9" i="12"/>
  <c r="Q10" i="12"/>
  <c r="R10" i="12"/>
  <c r="S10" i="12"/>
  <c r="T10" i="12"/>
  <c r="U10" i="12"/>
  <c r="Q11" i="12"/>
  <c r="R11" i="12"/>
  <c r="S11" i="12"/>
  <c r="T11" i="12"/>
  <c r="U11" i="12"/>
  <c r="Q12" i="12"/>
  <c r="R12" i="12"/>
  <c r="S12" i="12"/>
  <c r="T12" i="12"/>
  <c r="U12" i="12"/>
  <c r="Q13" i="12"/>
  <c r="R13" i="12"/>
  <c r="S13" i="12"/>
  <c r="T13" i="12"/>
  <c r="U13" i="12"/>
  <c r="Q14" i="12"/>
  <c r="R14" i="12"/>
  <c r="S14" i="12"/>
  <c r="T14" i="12"/>
  <c r="U14" i="12"/>
  <c r="Q15" i="12"/>
  <c r="R15" i="12"/>
  <c r="S15" i="12"/>
  <c r="T15" i="12"/>
  <c r="U15" i="12"/>
  <c r="Q16" i="12"/>
  <c r="R16" i="12"/>
  <c r="S16" i="12"/>
  <c r="T16" i="12"/>
  <c r="U16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H3" i="12"/>
  <c r="I4" i="12"/>
  <c r="I5" i="12"/>
  <c r="I6" i="12"/>
  <c r="AG17" i="12" s="1"/>
  <c r="I7" i="12"/>
  <c r="I8" i="12"/>
  <c r="I9" i="12"/>
  <c r="I30" i="12" s="1"/>
  <c r="I10" i="12"/>
  <c r="I11" i="12"/>
  <c r="I12" i="12"/>
  <c r="I13" i="12"/>
  <c r="I14" i="12"/>
  <c r="I15" i="12"/>
  <c r="I16" i="12"/>
  <c r="I3" i="12"/>
  <c r="H4" i="12"/>
  <c r="H5" i="12"/>
  <c r="H6" i="12"/>
  <c r="AF17" i="12" s="1"/>
  <c r="H7" i="12"/>
  <c r="H8" i="12"/>
  <c r="H9" i="12"/>
  <c r="H10" i="12"/>
  <c r="H11" i="12"/>
  <c r="H12" i="12"/>
  <c r="H13" i="12"/>
  <c r="V13" i="12" s="1"/>
  <c r="H14" i="12"/>
  <c r="H15" i="12"/>
  <c r="H16" i="12"/>
  <c r="P72" i="9" l="1"/>
  <c r="P106" i="9" s="1"/>
  <c r="P74" i="9"/>
  <c r="P108" i="9" s="1"/>
  <c r="P85" i="9"/>
  <c r="AI169" i="18" s="1"/>
  <c r="AI139" i="18"/>
  <c r="P82" i="9"/>
  <c r="AI149" i="18" s="1"/>
  <c r="P73" i="9"/>
  <c r="AI141" i="18" s="1"/>
  <c r="P78" i="9"/>
  <c r="AI162" i="18" s="1"/>
  <c r="P75" i="9"/>
  <c r="AI159" i="18" s="1"/>
  <c r="P79" i="9"/>
  <c r="AI147" i="18" s="1"/>
  <c r="P84" i="9"/>
  <c r="AI168" i="18" s="1"/>
  <c r="P76" i="9"/>
  <c r="AI160" i="18" s="1"/>
  <c r="P80" i="9"/>
  <c r="AI148" i="18" s="1"/>
  <c r="P77" i="9"/>
  <c r="AI145" i="18" s="1"/>
  <c r="P83" i="9"/>
  <c r="AI151" i="18" s="1"/>
  <c r="V3" i="12"/>
  <c r="V17" i="12"/>
  <c r="W3" i="12"/>
  <c r="W17" i="12"/>
  <c r="AI150" i="18"/>
  <c r="AI166" i="18"/>
  <c r="AI156" i="18"/>
  <c r="I31" i="12"/>
  <c r="V5" i="12"/>
  <c r="H29" i="12"/>
  <c r="H31" i="12"/>
  <c r="V10" i="12"/>
  <c r="AG16" i="12"/>
  <c r="I33" i="12"/>
  <c r="V14" i="12"/>
  <c r="H32" i="12"/>
  <c r="V9" i="12"/>
  <c r="H30" i="12"/>
  <c r="H33" i="12"/>
  <c r="I32" i="12"/>
  <c r="I29" i="12"/>
  <c r="P353" i="9"/>
  <c r="IH189" i="9"/>
  <c r="P107" i="9"/>
  <c r="P128" i="9"/>
  <c r="P132" i="9"/>
  <c r="P133" i="9"/>
  <c r="P130" i="9"/>
  <c r="P135" i="9"/>
  <c r="P126" i="9"/>
  <c r="P122" i="9"/>
  <c r="P124" i="9"/>
  <c r="P129" i="9"/>
  <c r="P127" i="9"/>
  <c r="P131" i="9"/>
  <c r="P116" i="9"/>
  <c r="P134" i="9"/>
  <c r="P125" i="9"/>
  <c r="P123" i="9"/>
  <c r="V15" i="12"/>
  <c r="V11" i="12"/>
  <c r="V7" i="12"/>
  <c r="W11" i="12"/>
  <c r="V12" i="12"/>
  <c r="V8" i="12"/>
  <c r="V4" i="12"/>
  <c r="W15" i="12"/>
  <c r="L12" i="12"/>
  <c r="K9" i="12"/>
  <c r="W13" i="12"/>
  <c r="W9" i="12"/>
  <c r="W5" i="12"/>
  <c r="W12" i="12"/>
  <c r="W8" i="12"/>
  <c r="W4" i="12"/>
  <c r="W7" i="12"/>
  <c r="W14" i="12"/>
  <c r="W10" i="12"/>
  <c r="I25" i="12"/>
  <c r="H27" i="12"/>
  <c r="H26" i="12"/>
  <c r="AG15" i="12"/>
  <c r="AG14" i="12"/>
  <c r="AG13" i="12"/>
  <c r="AG12" i="12"/>
  <c r="AG11" i="12"/>
  <c r="AG10" i="12"/>
  <c r="AG9" i="12"/>
  <c r="AG8" i="12"/>
  <c r="AG7" i="12"/>
  <c r="AG6" i="12"/>
  <c r="AG5" i="12"/>
  <c r="AG4" i="12"/>
  <c r="AG3" i="12"/>
  <c r="H25" i="12"/>
  <c r="I27" i="12"/>
  <c r="I26" i="12"/>
  <c r="W16" i="12"/>
  <c r="W6" i="12"/>
  <c r="AF16" i="12"/>
  <c r="AF15" i="12"/>
  <c r="AF14" i="12"/>
  <c r="AF13" i="12"/>
  <c r="AF12" i="12"/>
  <c r="AF11" i="12"/>
  <c r="AF10" i="12"/>
  <c r="AF9" i="12"/>
  <c r="AF8" i="12"/>
  <c r="AF7" i="12"/>
  <c r="AF6" i="12"/>
  <c r="AF5" i="12"/>
  <c r="AF4" i="12"/>
  <c r="AF3" i="12"/>
  <c r="M4" i="12"/>
  <c r="L4" i="12"/>
  <c r="L6" i="12"/>
  <c r="V16" i="12"/>
  <c r="V6" i="12"/>
  <c r="K6" i="12"/>
  <c r="K4" i="12"/>
  <c r="L9" i="12"/>
  <c r="M9" i="12"/>
  <c r="J15" i="12"/>
  <c r="J11" i="12"/>
  <c r="J7" i="12"/>
  <c r="J16" i="12"/>
  <c r="J12" i="12"/>
  <c r="J8" i="12"/>
  <c r="J4" i="12"/>
  <c r="J3" i="12"/>
  <c r="X17" i="12" s="1"/>
  <c r="J13" i="12"/>
  <c r="J9" i="12"/>
  <c r="J5" i="12"/>
  <c r="J14" i="12"/>
  <c r="J10" i="12"/>
  <c r="J6" i="12"/>
  <c r="AH17" i="12" s="1"/>
  <c r="AB20" i="11"/>
  <c r="H63" i="11"/>
  <c r="G63" i="11"/>
  <c r="F63" i="11"/>
  <c r="I63" i="11" s="1"/>
  <c r="H62" i="11"/>
  <c r="G62" i="11"/>
  <c r="F62" i="11"/>
  <c r="I62" i="11" s="1"/>
  <c r="H61" i="11"/>
  <c r="G61" i="11"/>
  <c r="F61" i="11"/>
  <c r="I61" i="11" s="1"/>
  <c r="H60" i="11"/>
  <c r="G60" i="11"/>
  <c r="F60" i="11"/>
  <c r="I60" i="11" s="1"/>
  <c r="H59" i="11"/>
  <c r="G59" i="11"/>
  <c r="F59" i="11"/>
  <c r="I59" i="11" s="1"/>
  <c r="H58" i="11"/>
  <c r="G58" i="11"/>
  <c r="F58" i="11"/>
  <c r="I58" i="11" s="1"/>
  <c r="H57" i="11"/>
  <c r="G57" i="11"/>
  <c r="F57" i="11"/>
  <c r="I57" i="11" s="1"/>
  <c r="H56" i="11"/>
  <c r="G56" i="11"/>
  <c r="F56" i="11"/>
  <c r="I56" i="11" s="1"/>
  <c r="H55" i="11"/>
  <c r="G55" i="11"/>
  <c r="F55" i="11"/>
  <c r="I55" i="11" s="1"/>
  <c r="H54" i="11"/>
  <c r="G54" i="11"/>
  <c r="F54" i="11"/>
  <c r="I54" i="11" s="1"/>
  <c r="H53" i="11"/>
  <c r="G53" i="11"/>
  <c r="F53" i="11"/>
  <c r="I53" i="11" s="1"/>
  <c r="H52" i="11"/>
  <c r="G52" i="11"/>
  <c r="F52" i="11"/>
  <c r="I52" i="11" s="1"/>
  <c r="H51" i="11"/>
  <c r="G51" i="11"/>
  <c r="F51" i="11"/>
  <c r="I51" i="11" s="1"/>
  <c r="H50" i="11"/>
  <c r="G50" i="11"/>
  <c r="F50" i="11"/>
  <c r="I50" i="11" s="1"/>
  <c r="H49" i="11"/>
  <c r="G49" i="11"/>
  <c r="F49" i="11"/>
  <c r="I49" i="11" s="1"/>
  <c r="H48" i="11"/>
  <c r="G48" i="11"/>
  <c r="F48" i="11"/>
  <c r="I48" i="11" s="1"/>
  <c r="H47" i="11"/>
  <c r="G47" i="11"/>
  <c r="F47" i="11"/>
  <c r="I47" i="11" s="1"/>
  <c r="H46" i="11"/>
  <c r="G46" i="11"/>
  <c r="F46" i="11"/>
  <c r="I46" i="11" s="1"/>
  <c r="H45" i="11"/>
  <c r="G45" i="11"/>
  <c r="F45" i="11"/>
  <c r="I45" i="11" s="1"/>
  <c r="H44" i="11"/>
  <c r="G44" i="11"/>
  <c r="F44" i="11"/>
  <c r="I44" i="11" s="1"/>
  <c r="H43" i="11"/>
  <c r="G43" i="11"/>
  <c r="F43" i="11"/>
  <c r="I43" i="11" s="1"/>
  <c r="H42" i="11"/>
  <c r="G42" i="11"/>
  <c r="F42" i="11"/>
  <c r="I42" i="11" s="1"/>
  <c r="H41" i="11"/>
  <c r="G41" i="11"/>
  <c r="F41" i="11"/>
  <c r="I41" i="11" s="1"/>
  <c r="H40" i="11"/>
  <c r="G40" i="11"/>
  <c r="F40" i="11"/>
  <c r="I40" i="11" s="1"/>
  <c r="H39" i="11"/>
  <c r="G39" i="11"/>
  <c r="F39" i="11"/>
  <c r="I39" i="11" s="1"/>
  <c r="H38" i="11"/>
  <c r="G38" i="11"/>
  <c r="F38" i="11"/>
  <c r="I38" i="11" s="1"/>
  <c r="H37" i="11"/>
  <c r="G37" i="11"/>
  <c r="F37" i="11"/>
  <c r="I37" i="11" s="1"/>
  <c r="H36" i="11"/>
  <c r="G36" i="11"/>
  <c r="F36" i="11"/>
  <c r="I36" i="11" s="1"/>
  <c r="H35" i="11"/>
  <c r="G35" i="11"/>
  <c r="F35" i="11"/>
  <c r="I35" i="11" s="1"/>
  <c r="H34" i="11"/>
  <c r="G34" i="11"/>
  <c r="F34" i="11"/>
  <c r="I34" i="11" s="1"/>
  <c r="H33" i="11"/>
  <c r="G33" i="11"/>
  <c r="F33" i="11"/>
  <c r="I33" i="11" s="1"/>
  <c r="H32" i="11"/>
  <c r="G32" i="11"/>
  <c r="F32" i="11"/>
  <c r="I32" i="11" s="1"/>
  <c r="X33" i="11"/>
  <c r="W33" i="11"/>
  <c r="V33" i="11"/>
  <c r="U33" i="11"/>
  <c r="T33" i="11"/>
  <c r="S33" i="11"/>
  <c r="R33" i="11"/>
  <c r="Q33" i="11"/>
  <c r="P33" i="11"/>
  <c r="O33" i="11"/>
  <c r="H31" i="11"/>
  <c r="G31" i="11"/>
  <c r="F31" i="11"/>
  <c r="I31" i="11" s="1"/>
  <c r="X32" i="11"/>
  <c r="W32" i="11"/>
  <c r="V32" i="11"/>
  <c r="U32" i="11"/>
  <c r="T32" i="11"/>
  <c r="S32" i="11"/>
  <c r="R32" i="11"/>
  <c r="Q32" i="11"/>
  <c r="P32" i="11"/>
  <c r="O32" i="11"/>
  <c r="H30" i="11"/>
  <c r="G30" i="11"/>
  <c r="F30" i="11"/>
  <c r="I30" i="11" s="1"/>
  <c r="H29" i="11"/>
  <c r="G29" i="11"/>
  <c r="F29" i="11"/>
  <c r="I29" i="11" s="1"/>
  <c r="H28" i="11"/>
  <c r="G28" i="11"/>
  <c r="F28" i="11"/>
  <c r="I28" i="11" s="1"/>
  <c r="H27" i="11"/>
  <c r="G27" i="11"/>
  <c r="F27" i="11"/>
  <c r="I27" i="11" s="1"/>
  <c r="H26" i="11"/>
  <c r="G26" i="11"/>
  <c r="F26" i="11"/>
  <c r="I26" i="11" s="1"/>
  <c r="H25" i="11"/>
  <c r="G25" i="11"/>
  <c r="F25" i="11"/>
  <c r="I25" i="11" s="1"/>
  <c r="H24" i="11"/>
  <c r="G24" i="11"/>
  <c r="F24" i="11"/>
  <c r="I24" i="11" s="1"/>
  <c r="H23" i="11"/>
  <c r="G23" i="11"/>
  <c r="F23" i="11"/>
  <c r="I23" i="11" s="1"/>
  <c r="H22" i="11"/>
  <c r="G22" i="11"/>
  <c r="F22" i="11"/>
  <c r="I22" i="11" s="1"/>
  <c r="AB19" i="11"/>
  <c r="H21" i="11"/>
  <c r="G21" i="11"/>
  <c r="F21" i="11"/>
  <c r="I21" i="11" s="1"/>
  <c r="H20" i="11"/>
  <c r="G20" i="11"/>
  <c r="F20" i="11"/>
  <c r="I20" i="11" s="1"/>
  <c r="H19" i="11"/>
  <c r="G19" i="11"/>
  <c r="F19" i="11"/>
  <c r="I19" i="11" s="1"/>
  <c r="H18" i="11"/>
  <c r="G18" i="11"/>
  <c r="F18" i="11"/>
  <c r="I18" i="11" s="1"/>
  <c r="H17" i="11"/>
  <c r="G17" i="11"/>
  <c r="F17" i="11"/>
  <c r="I17" i="11" s="1"/>
  <c r="H16" i="11"/>
  <c r="G16" i="11"/>
  <c r="F16" i="11"/>
  <c r="I16" i="11" s="1"/>
  <c r="H15" i="11"/>
  <c r="G15" i="11"/>
  <c r="F15" i="11"/>
  <c r="I15" i="11" s="1"/>
  <c r="H14" i="11"/>
  <c r="G14" i="11"/>
  <c r="F14" i="11"/>
  <c r="I14" i="11" s="1"/>
  <c r="H13" i="11"/>
  <c r="G13" i="11"/>
  <c r="F13" i="11"/>
  <c r="I13" i="11" s="1"/>
  <c r="H12" i="11"/>
  <c r="G12" i="11"/>
  <c r="F12" i="11"/>
  <c r="I12" i="11" s="1"/>
  <c r="H11" i="11"/>
  <c r="G11" i="11"/>
  <c r="F11" i="11"/>
  <c r="I11" i="11" s="1"/>
  <c r="H10" i="11"/>
  <c r="G10" i="11"/>
  <c r="F10" i="11"/>
  <c r="I10" i="11" s="1"/>
  <c r="H9" i="11"/>
  <c r="G9" i="11"/>
  <c r="F9" i="11"/>
  <c r="I9" i="11" s="1"/>
  <c r="H8" i="11"/>
  <c r="G8" i="11"/>
  <c r="F8" i="11"/>
  <c r="I8" i="11" s="1"/>
  <c r="I7" i="11"/>
  <c r="H7" i="11"/>
  <c r="G7" i="11"/>
  <c r="F7" i="11"/>
  <c r="E7" i="11"/>
  <c r="D7" i="11"/>
  <c r="I6" i="11"/>
  <c r="H6" i="11"/>
  <c r="G6" i="11"/>
  <c r="F6" i="11"/>
  <c r="E6" i="11"/>
  <c r="D6" i="11"/>
  <c r="I5" i="11"/>
  <c r="H5" i="11"/>
  <c r="G5" i="11"/>
  <c r="F5" i="11"/>
  <c r="E5" i="11"/>
  <c r="D5" i="11"/>
  <c r="I4" i="11"/>
  <c r="H4" i="11"/>
  <c r="G4" i="11"/>
  <c r="F4" i="11"/>
  <c r="E4" i="11"/>
  <c r="D4" i="11"/>
  <c r="P31" i="4"/>
  <c r="AG34" i="9"/>
  <c r="AF34" i="9"/>
  <c r="AE34" i="9"/>
  <c r="AD34" i="9"/>
  <c r="AC34" i="9"/>
  <c r="AB34" i="9"/>
  <c r="AA34" i="9"/>
  <c r="Z34" i="9"/>
  <c r="Y34" i="9"/>
  <c r="X34" i="9"/>
  <c r="W34" i="9"/>
  <c r="V34" i="9"/>
  <c r="U34" i="9"/>
  <c r="T34" i="9"/>
  <c r="AG33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AG32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AG31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AG30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AG29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AG22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3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AR39" i="9" s="1"/>
  <c r="O39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B41" i="9"/>
  <c r="C41" i="9"/>
  <c r="D41" i="9"/>
  <c r="E41" i="9"/>
  <c r="F41" i="9"/>
  <c r="G41" i="9"/>
  <c r="H41" i="9"/>
  <c r="I41" i="9"/>
  <c r="J41" i="9"/>
  <c r="AN41" i="9" s="1"/>
  <c r="K41" i="9"/>
  <c r="L41" i="9"/>
  <c r="M41" i="9"/>
  <c r="N41" i="9"/>
  <c r="AR41" i="9" s="1"/>
  <c r="O41" i="9"/>
  <c r="B42" i="9"/>
  <c r="C42" i="9"/>
  <c r="D42" i="9"/>
  <c r="E42" i="9"/>
  <c r="F42" i="9"/>
  <c r="G42" i="9"/>
  <c r="H42" i="9"/>
  <c r="I42" i="9"/>
  <c r="J42" i="9"/>
  <c r="AN42" i="9" s="1"/>
  <c r="K42" i="9"/>
  <c r="L42" i="9"/>
  <c r="M42" i="9"/>
  <c r="N42" i="9"/>
  <c r="AR42" i="9" s="1"/>
  <c r="O42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AR43" i="9" s="1"/>
  <c r="O43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B45" i="9"/>
  <c r="C45" i="9"/>
  <c r="D45" i="9"/>
  <c r="E45" i="9"/>
  <c r="F45" i="9"/>
  <c r="G45" i="9"/>
  <c r="H45" i="9"/>
  <c r="I45" i="9"/>
  <c r="J45" i="9"/>
  <c r="AN45" i="9" s="1"/>
  <c r="K45" i="9"/>
  <c r="L45" i="9"/>
  <c r="M45" i="9"/>
  <c r="N45" i="9"/>
  <c r="AR45" i="9" s="1"/>
  <c r="O45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AR46" i="9" s="1"/>
  <c r="O46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AR47" i="9" s="1"/>
  <c r="O47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B49" i="9"/>
  <c r="C49" i="9"/>
  <c r="D49" i="9"/>
  <c r="E49" i="9"/>
  <c r="F49" i="9"/>
  <c r="G49" i="9"/>
  <c r="H49" i="9"/>
  <c r="I49" i="9"/>
  <c r="J49" i="9"/>
  <c r="AN49" i="9" s="1"/>
  <c r="K49" i="9"/>
  <c r="L49" i="9"/>
  <c r="M49" i="9"/>
  <c r="N49" i="9"/>
  <c r="AR49" i="9" s="1"/>
  <c r="O49" i="9"/>
  <c r="B50" i="9"/>
  <c r="C50" i="9"/>
  <c r="D50" i="9"/>
  <c r="E50" i="9"/>
  <c r="F50" i="9"/>
  <c r="G50" i="9"/>
  <c r="H50" i="9"/>
  <c r="I50" i="9"/>
  <c r="J50" i="9"/>
  <c r="AN50" i="9" s="1"/>
  <c r="K50" i="9"/>
  <c r="L50" i="9"/>
  <c r="M50" i="9"/>
  <c r="N50" i="9"/>
  <c r="AR50" i="9" s="1"/>
  <c r="O50" i="9"/>
  <c r="B51" i="9"/>
  <c r="C51" i="9"/>
  <c r="D51" i="9"/>
  <c r="D58" i="9" s="1"/>
  <c r="E51" i="9"/>
  <c r="E58" i="9" s="1"/>
  <c r="F51" i="9"/>
  <c r="G51" i="9"/>
  <c r="H51" i="9"/>
  <c r="I51" i="9"/>
  <c r="J51" i="9"/>
  <c r="K51" i="9"/>
  <c r="L51" i="9"/>
  <c r="M51" i="9"/>
  <c r="N51" i="9"/>
  <c r="O51" i="9"/>
  <c r="C37" i="9"/>
  <c r="D37" i="9"/>
  <c r="E37" i="9"/>
  <c r="F37" i="9"/>
  <c r="AT37" i="9" s="1"/>
  <c r="G37" i="9"/>
  <c r="H37" i="9"/>
  <c r="I37" i="9"/>
  <c r="J37" i="9"/>
  <c r="K37" i="9"/>
  <c r="L37" i="9"/>
  <c r="M37" i="9"/>
  <c r="N37" i="9"/>
  <c r="AR37" i="9" s="1"/>
  <c r="O37" i="9"/>
  <c r="B37" i="9"/>
  <c r="P19" i="4"/>
  <c r="Q19" i="4"/>
  <c r="R19" i="4"/>
  <c r="S19" i="4"/>
  <c r="T19" i="4"/>
  <c r="U19" i="4"/>
  <c r="V19" i="4"/>
  <c r="W19" i="4"/>
  <c r="X19" i="4"/>
  <c r="P20" i="4"/>
  <c r="Q20" i="4"/>
  <c r="R20" i="4"/>
  <c r="S20" i="4"/>
  <c r="T20" i="4"/>
  <c r="U20" i="4"/>
  <c r="V20" i="4"/>
  <c r="W20" i="4"/>
  <c r="X20" i="4"/>
  <c r="O20" i="4"/>
  <c r="O22" i="4" s="1"/>
  <c r="O19" i="4"/>
  <c r="O21" i="4"/>
  <c r="O30" i="4"/>
  <c r="O31" i="4"/>
  <c r="P30" i="4"/>
  <c r="Q30" i="4"/>
  <c r="R30" i="4"/>
  <c r="S30" i="4"/>
  <c r="T30" i="4"/>
  <c r="U30" i="4"/>
  <c r="V30" i="4"/>
  <c r="W30" i="4"/>
  <c r="X30" i="4"/>
  <c r="Q31" i="4"/>
  <c r="R31" i="4"/>
  <c r="S31" i="4"/>
  <c r="T31" i="4"/>
  <c r="U31" i="4"/>
  <c r="V31" i="4"/>
  <c r="W31" i="4"/>
  <c r="X31" i="4"/>
  <c r="AI153" i="18" l="1"/>
  <c r="P356" i="9"/>
  <c r="AI140" i="18"/>
  <c r="P355" i="9"/>
  <c r="P118" i="9"/>
  <c r="P152" i="9" s="1"/>
  <c r="P344" i="9"/>
  <c r="AI152" i="18"/>
  <c r="P343" i="9"/>
  <c r="AI157" i="18"/>
  <c r="AI158" i="18"/>
  <c r="P111" i="9"/>
  <c r="DJ163" i="9" s="1"/>
  <c r="P345" i="9"/>
  <c r="AI142" i="18"/>
  <c r="P119" i="9"/>
  <c r="P153" i="9" s="1"/>
  <c r="P112" i="9"/>
  <c r="P146" i="9" s="1"/>
  <c r="AI146" i="18"/>
  <c r="P117" i="9"/>
  <c r="P151" i="9" s="1"/>
  <c r="P349" i="9"/>
  <c r="P354" i="9"/>
  <c r="AI155" i="18"/>
  <c r="P115" i="9"/>
  <c r="P149" i="9" s="1"/>
  <c r="P352" i="9"/>
  <c r="P113" i="9"/>
  <c r="EP165" i="9" s="1"/>
  <c r="P351" i="9"/>
  <c r="AI165" i="18"/>
  <c r="P350" i="9"/>
  <c r="AI167" i="18"/>
  <c r="P348" i="9"/>
  <c r="P342" i="9"/>
  <c r="AI164" i="18"/>
  <c r="P114" i="9"/>
  <c r="P148" i="9" s="1"/>
  <c r="P346" i="9"/>
  <c r="P109" i="9"/>
  <c r="P143" i="9" s="1"/>
  <c r="P105" i="9"/>
  <c r="P139" i="9" s="1"/>
  <c r="AI143" i="18"/>
  <c r="AI163" i="18"/>
  <c r="P110" i="9"/>
  <c r="P144" i="9" s="1"/>
  <c r="AI144" i="18"/>
  <c r="P347" i="9"/>
  <c r="AI161" i="18"/>
  <c r="X21" i="4"/>
  <c r="T22" i="4"/>
  <c r="R22" i="4"/>
  <c r="W21" i="4"/>
  <c r="S21" i="4"/>
  <c r="X22" i="4"/>
  <c r="P22" i="4"/>
  <c r="S22" i="4"/>
  <c r="B21" i="12"/>
  <c r="P21" i="4"/>
  <c r="P147" i="9"/>
  <c r="P150" i="9"/>
  <c r="P141" i="9"/>
  <c r="P157" i="9"/>
  <c r="P142" i="9"/>
  <c r="P140" i="9"/>
  <c r="AR48" i="9"/>
  <c r="AR44" i="9"/>
  <c r="AN47" i="9"/>
  <c r="AN43" i="9"/>
  <c r="AN39" i="9"/>
  <c r="AN44" i="9"/>
  <c r="AN40" i="9"/>
  <c r="AN48" i="9"/>
  <c r="AN46" i="9"/>
  <c r="AH176" i="9"/>
  <c r="GL168" i="9"/>
  <c r="FF184" i="9"/>
  <c r="DZ182" i="9"/>
  <c r="BN160" i="9"/>
  <c r="CD179" i="9"/>
  <c r="DJ181" i="9"/>
  <c r="AX177" i="9"/>
  <c r="AH158" i="9"/>
  <c r="HR188" i="9"/>
  <c r="BN178" i="9"/>
  <c r="P175" i="9"/>
  <c r="EP183" i="9"/>
  <c r="AX159" i="9"/>
  <c r="HB187" i="9"/>
  <c r="CT180" i="9"/>
  <c r="GL186" i="9"/>
  <c r="FV185" i="9"/>
  <c r="AN38" i="9"/>
  <c r="AR38" i="9"/>
  <c r="AN37" i="9"/>
  <c r="AR40" i="9"/>
  <c r="AM48" i="9"/>
  <c r="AQ48" i="9"/>
  <c r="AQ46" i="9"/>
  <c r="AM46" i="9"/>
  <c r="AQ44" i="9"/>
  <c r="AM44" i="9"/>
  <c r="AQ42" i="9"/>
  <c r="AS49" i="9"/>
  <c r="AO49" i="9"/>
  <c r="AK49" i="9"/>
  <c r="AS47" i="9"/>
  <c r="AO47" i="9"/>
  <c r="AK47" i="9"/>
  <c r="AS45" i="9"/>
  <c r="AO45" i="9"/>
  <c r="AK45" i="9"/>
  <c r="AS43" i="9"/>
  <c r="AO43" i="9"/>
  <c r="AK43" i="9"/>
  <c r="AS41" i="9"/>
  <c r="AO41" i="9"/>
  <c r="AK41" i="9"/>
  <c r="AS39" i="9"/>
  <c r="AO39" i="9"/>
  <c r="AK39" i="9"/>
  <c r="AP49" i="9"/>
  <c r="AL49" i="9"/>
  <c r="AP47" i="9"/>
  <c r="AL47" i="9"/>
  <c r="W50" i="9"/>
  <c r="W48" i="9"/>
  <c r="W46" i="9"/>
  <c r="W44" i="9"/>
  <c r="W42" i="9"/>
  <c r="W40" i="9"/>
  <c r="W38" i="9"/>
  <c r="AQ49" i="9"/>
  <c r="AM49" i="9"/>
  <c r="AQ47" i="9"/>
  <c r="AM47" i="9"/>
  <c r="AQ45" i="9"/>
  <c r="AQ43" i="9"/>
  <c r="AP45" i="9"/>
  <c r="AL45" i="9"/>
  <c r="AP43" i="9"/>
  <c r="AL43" i="9"/>
  <c r="AP41" i="9"/>
  <c r="AL41" i="9"/>
  <c r="AP39" i="9"/>
  <c r="AL39" i="9"/>
  <c r="U51" i="9"/>
  <c r="AH51" i="9"/>
  <c r="AM50" i="9"/>
  <c r="T37" i="9"/>
  <c r="AS50" i="9"/>
  <c r="AO50" i="9"/>
  <c r="AK50" i="9"/>
  <c r="U50" i="9"/>
  <c r="AH50" i="9"/>
  <c r="AS48" i="9"/>
  <c r="AO48" i="9"/>
  <c r="AK48" i="9"/>
  <c r="U48" i="9"/>
  <c r="AH48" i="9"/>
  <c r="AS46" i="9"/>
  <c r="AO46" i="9"/>
  <c r="AK46" i="9"/>
  <c r="U46" i="9"/>
  <c r="AH46" i="9"/>
  <c r="AM45" i="9"/>
  <c r="AS44" i="9"/>
  <c r="AO44" i="9"/>
  <c r="AK44" i="9"/>
  <c r="U44" i="9"/>
  <c r="AH44" i="9"/>
  <c r="AM43" i="9"/>
  <c r="AS42" i="9"/>
  <c r="AO42" i="9"/>
  <c r="AK42" i="9"/>
  <c r="U42" i="9"/>
  <c r="AH42" i="9"/>
  <c r="AQ41" i="9"/>
  <c r="AM41" i="9"/>
  <c r="AS40" i="9"/>
  <c r="AO40" i="9"/>
  <c r="AK40" i="9"/>
  <c r="U40" i="9"/>
  <c r="AH40" i="9"/>
  <c r="AQ39" i="9"/>
  <c r="AM39" i="9"/>
  <c r="AS38" i="9"/>
  <c r="AO38" i="9"/>
  <c r="AK38" i="9"/>
  <c r="U38" i="9"/>
  <c r="AH38" i="9"/>
  <c r="U37" i="9"/>
  <c r="AH37" i="9"/>
  <c r="AT50" i="9"/>
  <c r="AJ50" i="9"/>
  <c r="AT48" i="9"/>
  <c r="AJ48" i="9"/>
  <c r="AT46" i="9"/>
  <c r="AJ46" i="9"/>
  <c r="AT44" i="9"/>
  <c r="AJ44" i="9"/>
  <c r="AT42" i="9"/>
  <c r="AJ42" i="9"/>
  <c r="AT40" i="9"/>
  <c r="AJ40" i="9"/>
  <c r="AT38" i="9"/>
  <c r="AJ38" i="9"/>
  <c r="AQ50" i="9"/>
  <c r="U49" i="9"/>
  <c r="AH49" i="9"/>
  <c r="U47" i="9"/>
  <c r="AH47" i="9"/>
  <c r="U45" i="9"/>
  <c r="AH45" i="9"/>
  <c r="U43" i="9"/>
  <c r="AH43" i="9"/>
  <c r="AM42" i="9"/>
  <c r="U41" i="9"/>
  <c r="AH41" i="9"/>
  <c r="AQ40" i="9"/>
  <c r="AM40" i="9"/>
  <c r="U39" i="9"/>
  <c r="AH39" i="9"/>
  <c r="AQ38" i="9"/>
  <c r="AM38" i="9"/>
  <c r="W37" i="9"/>
  <c r="F58" i="9"/>
  <c r="F59" i="9" s="1"/>
  <c r="F61" i="9" s="1"/>
  <c r="AT51" i="9"/>
  <c r="AJ51" i="9"/>
  <c r="AP50" i="9"/>
  <c r="AL50" i="9"/>
  <c r="AT49" i="9"/>
  <c r="AJ49" i="9"/>
  <c r="AP48" i="9"/>
  <c r="AL48" i="9"/>
  <c r="AT47" i="9"/>
  <c r="AJ47" i="9"/>
  <c r="AP46" i="9"/>
  <c r="AL46" i="9"/>
  <c r="AT45" i="9"/>
  <c r="AJ45" i="9"/>
  <c r="AP44" i="9"/>
  <c r="AL44" i="9"/>
  <c r="AT43" i="9"/>
  <c r="AJ43" i="9"/>
  <c r="AP42" i="9"/>
  <c r="AL42" i="9"/>
  <c r="AT41" i="9"/>
  <c r="AJ41" i="9"/>
  <c r="AP40" i="9"/>
  <c r="AL40" i="9"/>
  <c r="AT39" i="9"/>
  <c r="AJ39" i="9"/>
  <c r="AP38" i="9"/>
  <c r="AL38" i="9"/>
  <c r="L58" i="9"/>
  <c r="L59" i="9" s="1"/>
  <c r="L61" i="9" s="1"/>
  <c r="AP51" i="9"/>
  <c r="H58" i="9"/>
  <c r="H60" i="9" s="1"/>
  <c r="AL51" i="9"/>
  <c r="O58" i="9"/>
  <c r="O59" i="9" s="1"/>
  <c r="O61" i="9" s="1"/>
  <c r="AS51" i="9"/>
  <c r="K58" i="9"/>
  <c r="K60" i="9" s="1"/>
  <c r="AO51" i="9"/>
  <c r="G58" i="9"/>
  <c r="G60" i="9" s="1"/>
  <c r="AK51" i="9"/>
  <c r="I58" i="9"/>
  <c r="I59" i="9" s="1"/>
  <c r="I61" i="9" s="1"/>
  <c r="AM51" i="9"/>
  <c r="N58" i="9"/>
  <c r="N59" i="9" s="1"/>
  <c r="N61" i="9" s="1"/>
  <c r="AR51" i="9"/>
  <c r="J58" i="9"/>
  <c r="J60" i="9" s="1"/>
  <c r="AN51" i="9"/>
  <c r="M58" i="9"/>
  <c r="M59" i="9" s="1"/>
  <c r="M61" i="9" s="1"/>
  <c r="AQ51" i="9"/>
  <c r="AQ37" i="9"/>
  <c r="AM37" i="9"/>
  <c r="AP37" i="9"/>
  <c r="AS37" i="9"/>
  <c r="AO37" i="9"/>
  <c r="AK37" i="9"/>
  <c r="X37" i="9"/>
  <c r="AJ37" i="9"/>
  <c r="AL37" i="9"/>
  <c r="H23" i="12"/>
  <c r="C21" i="12"/>
  <c r="G21" i="12"/>
  <c r="D21" i="12"/>
  <c r="F21" i="12"/>
  <c r="E21" i="12"/>
  <c r="X6" i="12"/>
  <c r="AH6" i="12"/>
  <c r="X9" i="12"/>
  <c r="AH9" i="12"/>
  <c r="X8" i="12"/>
  <c r="AH8" i="12"/>
  <c r="X11" i="12"/>
  <c r="AH11" i="12"/>
  <c r="I23" i="12"/>
  <c r="H21" i="12"/>
  <c r="X10" i="12"/>
  <c r="AH10" i="12"/>
  <c r="X13" i="12"/>
  <c r="AH13" i="12"/>
  <c r="X12" i="12"/>
  <c r="AH12" i="12"/>
  <c r="X15" i="12"/>
  <c r="AH15" i="12"/>
  <c r="X14" i="12"/>
  <c r="AH14" i="12"/>
  <c r="X3" i="12"/>
  <c r="AH3" i="12"/>
  <c r="C23" i="12"/>
  <c r="G23" i="12"/>
  <c r="C22" i="12"/>
  <c r="G22" i="12"/>
  <c r="D23" i="12"/>
  <c r="D22" i="12"/>
  <c r="E23" i="12"/>
  <c r="E22" i="12"/>
  <c r="F23" i="12"/>
  <c r="B23" i="12"/>
  <c r="F22" i="12"/>
  <c r="B22" i="12"/>
  <c r="X16" i="12"/>
  <c r="AH16" i="12"/>
  <c r="X5" i="12"/>
  <c r="AH5" i="12"/>
  <c r="X4" i="12"/>
  <c r="AH4" i="12"/>
  <c r="X7" i="12"/>
  <c r="AH7" i="12"/>
  <c r="I22" i="12"/>
  <c r="H22" i="12"/>
  <c r="I21" i="12"/>
  <c r="V37" i="9"/>
  <c r="V50" i="9"/>
  <c r="V48" i="9"/>
  <c r="V46" i="9"/>
  <c r="V44" i="9"/>
  <c r="V42" i="9"/>
  <c r="E60" i="9"/>
  <c r="E59" i="9"/>
  <c r="E61" i="9" s="1"/>
  <c r="D60" i="9"/>
  <c r="D59" i="9"/>
  <c r="D61" i="9" s="1"/>
  <c r="C58" i="9"/>
  <c r="V40" i="9"/>
  <c r="O56" i="9"/>
  <c r="AG51" i="9"/>
  <c r="AE50" i="9"/>
  <c r="AG47" i="9"/>
  <c r="AA44" i="9"/>
  <c r="AG43" i="9"/>
  <c r="AC43" i="9"/>
  <c r="Y43" i="9"/>
  <c r="AG41" i="9"/>
  <c r="AC41" i="9"/>
  <c r="Y41" i="9"/>
  <c r="AE40" i="9"/>
  <c r="AA40" i="9"/>
  <c r="AG39" i="9"/>
  <c r="AC39" i="9"/>
  <c r="Y39" i="9"/>
  <c r="AE38" i="9"/>
  <c r="C57" i="9"/>
  <c r="G57" i="9"/>
  <c r="K57" i="9"/>
  <c r="O57" i="9"/>
  <c r="AB37" i="9"/>
  <c r="AA38" i="9"/>
  <c r="K56" i="9"/>
  <c r="AC51" i="9"/>
  <c r="AA50" i="9"/>
  <c r="AC49" i="9"/>
  <c r="AG45" i="9"/>
  <c r="AA37" i="9"/>
  <c r="X51" i="9"/>
  <c r="Z50" i="9"/>
  <c r="AF49" i="9"/>
  <c r="T49" i="9"/>
  <c r="Z48" i="9"/>
  <c r="AF47" i="9"/>
  <c r="AB47" i="9"/>
  <c r="X47" i="9"/>
  <c r="T47" i="9"/>
  <c r="AD46" i="9"/>
  <c r="Z46" i="9"/>
  <c r="AF45" i="9"/>
  <c r="AB45" i="9"/>
  <c r="X45" i="9"/>
  <c r="T45" i="9"/>
  <c r="AD44" i="9"/>
  <c r="Z44" i="9"/>
  <c r="AF43" i="9"/>
  <c r="AB43" i="9"/>
  <c r="X43" i="9"/>
  <c r="T43" i="9"/>
  <c r="AD42" i="9"/>
  <c r="Z42" i="9"/>
  <c r="AF41" i="9"/>
  <c r="AB41" i="9"/>
  <c r="X41" i="9"/>
  <c r="T41" i="9"/>
  <c r="AD40" i="9"/>
  <c r="Z40" i="9"/>
  <c r="AF39" i="9"/>
  <c r="AB39" i="9"/>
  <c r="X39" i="9"/>
  <c r="T39" i="9"/>
  <c r="AD38" i="9"/>
  <c r="Z38" i="9"/>
  <c r="V38" i="9"/>
  <c r="AC37" i="9"/>
  <c r="AF37" i="9"/>
  <c r="AG49" i="9"/>
  <c r="AE48" i="9"/>
  <c r="AC47" i="9"/>
  <c r="AE46" i="9"/>
  <c r="AC45" i="9"/>
  <c r="AE44" i="9"/>
  <c r="AE42" i="9"/>
  <c r="AE37" i="9"/>
  <c r="AF51" i="9"/>
  <c r="AB51" i="9"/>
  <c r="AD50" i="9"/>
  <c r="X49" i="9"/>
  <c r="Z37" i="9"/>
  <c r="M56" i="9"/>
  <c r="AE51" i="9"/>
  <c r="E56" i="9"/>
  <c r="W51" i="9"/>
  <c r="AC50" i="9"/>
  <c r="Y50" i="9"/>
  <c r="AE49" i="9"/>
  <c r="AA49" i="9"/>
  <c r="AG48" i="9"/>
  <c r="AA47" i="9"/>
  <c r="AC46" i="9"/>
  <c r="Y46" i="9"/>
  <c r="AE45" i="9"/>
  <c r="W45" i="9"/>
  <c r="AC44" i="9"/>
  <c r="Y44" i="9"/>
  <c r="AA43" i="9"/>
  <c r="AG42" i="9"/>
  <c r="AA41" i="9"/>
  <c r="W39" i="9"/>
  <c r="Y38" i="9"/>
  <c r="E57" i="9"/>
  <c r="I57" i="9"/>
  <c r="M57" i="9"/>
  <c r="AG37" i="9"/>
  <c r="G56" i="9"/>
  <c r="Y51" i="9"/>
  <c r="Y49" i="9"/>
  <c r="AA48" i="9"/>
  <c r="Y47" i="9"/>
  <c r="AA46" i="9"/>
  <c r="Y45" i="9"/>
  <c r="AA42" i="9"/>
  <c r="T51" i="9"/>
  <c r="AB49" i="9"/>
  <c r="AD48" i="9"/>
  <c r="AD37" i="9"/>
  <c r="I56" i="9"/>
  <c r="AA51" i="9"/>
  <c r="AG50" i="9"/>
  <c r="W49" i="9"/>
  <c r="AC48" i="9"/>
  <c r="Y48" i="9"/>
  <c r="AE47" i="9"/>
  <c r="W47" i="9"/>
  <c r="AG46" i="9"/>
  <c r="AA45" i="9"/>
  <c r="AG44" i="9"/>
  <c r="AE43" i="9"/>
  <c r="W43" i="9"/>
  <c r="AC42" i="9"/>
  <c r="Y42" i="9"/>
  <c r="AE41" i="9"/>
  <c r="W41" i="9"/>
  <c r="AG40" i="9"/>
  <c r="AC40" i="9"/>
  <c r="Y40" i="9"/>
  <c r="AE39" i="9"/>
  <c r="AA39" i="9"/>
  <c r="AG38" i="9"/>
  <c r="AC38" i="9"/>
  <c r="L56" i="9"/>
  <c r="AD51" i="9"/>
  <c r="H57" i="9"/>
  <c r="Z51" i="9"/>
  <c r="D56" i="9"/>
  <c r="V51" i="9"/>
  <c r="AF50" i="9"/>
  <c r="AB50" i="9"/>
  <c r="X50" i="9"/>
  <c r="T50" i="9"/>
  <c r="AD49" i="9"/>
  <c r="Z49" i="9"/>
  <c r="V49" i="9"/>
  <c r="AF48" i="9"/>
  <c r="AB48" i="9"/>
  <c r="X48" i="9"/>
  <c r="T48" i="9"/>
  <c r="AD47" i="9"/>
  <c r="Z47" i="9"/>
  <c r="V47" i="9"/>
  <c r="AF46" i="9"/>
  <c r="AB46" i="9"/>
  <c r="X46" i="9"/>
  <c r="T46" i="9"/>
  <c r="AD45" i="9"/>
  <c r="Z45" i="9"/>
  <c r="V45" i="9"/>
  <c r="AF44" i="9"/>
  <c r="AB44" i="9"/>
  <c r="X44" i="9"/>
  <c r="T44" i="9"/>
  <c r="AD43" i="9"/>
  <c r="Z43" i="9"/>
  <c r="V43" i="9"/>
  <c r="AF42" i="9"/>
  <c r="AB42" i="9"/>
  <c r="X42" i="9"/>
  <c r="T42" i="9"/>
  <c r="AD41" i="9"/>
  <c r="Z41" i="9"/>
  <c r="V41" i="9"/>
  <c r="AF40" i="9"/>
  <c r="AB40" i="9"/>
  <c r="X40" i="9"/>
  <c r="T40" i="9"/>
  <c r="AD39" i="9"/>
  <c r="Z39" i="9"/>
  <c r="V39" i="9"/>
  <c r="AF38" i="9"/>
  <c r="AB38" i="9"/>
  <c r="X38" i="9"/>
  <c r="T38" i="9"/>
  <c r="F57" i="9"/>
  <c r="J57" i="9"/>
  <c r="N57" i="9"/>
  <c r="Y37" i="9"/>
  <c r="N56" i="9"/>
  <c r="J56" i="9"/>
  <c r="F56" i="9"/>
  <c r="C56" i="9"/>
  <c r="W22" i="4"/>
  <c r="Q21" i="4"/>
  <c r="U21" i="4"/>
  <c r="T21" i="4"/>
  <c r="K47" i="11"/>
  <c r="K30" i="11"/>
  <c r="K44" i="11"/>
  <c r="K12" i="11"/>
  <c r="K16" i="11"/>
  <c r="K20" i="11"/>
  <c r="K10" i="11"/>
  <c r="K28" i="11"/>
  <c r="K40" i="11"/>
  <c r="K42" i="11"/>
  <c r="K14" i="11"/>
  <c r="K18" i="11"/>
  <c r="J63" i="11"/>
  <c r="K26" i="11"/>
  <c r="K31" i="11"/>
  <c r="K22" i="11"/>
  <c r="J31" i="11"/>
  <c r="K33" i="11"/>
  <c r="K35" i="11"/>
  <c r="K37" i="11"/>
  <c r="J40" i="11"/>
  <c r="J50" i="11"/>
  <c r="K51" i="11"/>
  <c r="J58" i="11"/>
  <c r="K59" i="11"/>
  <c r="J10" i="11"/>
  <c r="J12" i="11"/>
  <c r="J14" i="11"/>
  <c r="J16" i="11"/>
  <c r="J18" i="11"/>
  <c r="J20" i="11"/>
  <c r="J26" i="11"/>
  <c r="J28" i="11"/>
  <c r="J30" i="11"/>
  <c r="K32" i="11"/>
  <c r="K34" i="11"/>
  <c r="K36" i="11"/>
  <c r="J42" i="11"/>
  <c r="J44" i="11"/>
  <c r="K46" i="11"/>
  <c r="K49" i="11"/>
  <c r="J56" i="11"/>
  <c r="K57" i="11"/>
  <c r="K9" i="11"/>
  <c r="K11" i="11"/>
  <c r="K13" i="11"/>
  <c r="K15" i="11"/>
  <c r="K17" i="11"/>
  <c r="K19" i="11"/>
  <c r="K21" i="11"/>
  <c r="K23" i="11"/>
  <c r="K24" i="11"/>
  <c r="K25" i="11"/>
  <c r="K27" i="11"/>
  <c r="K29" i="11"/>
  <c r="K38" i="11"/>
  <c r="K41" i="11"/>
  <c r="J46" i="11"/>
  <c r="K48" i="11"/>
  <c r="J54" i="11"/>
  <c r="K55" i="11"/>
  <c r="J62" i="11"/>
  <c r="K63" i="11"/>
  <c r="K8" i="11"/>
  <c r="J32" i="11"/>
  <c r="J34" i="11"/>
  <c r="J36" i="11"/>
  <c r="J38" i="11"/>
  <c r="J48" i="11"/>
  <c r="J52" i="11"/>
  <c r="K53" i="11"/>
  <c r="J60" i="11"/>
  <c r="K61" i="11"/>
  <c r="V22" i="4"/>
  <c r="U22" i="4"/>
  <c r="Q22" i="4"/>
  <c r="J8" i="11"/>
  <c r="K50" i="11"/>
  <c r="K52" i="11"/>
  <c r="K54" i="11"/>
  <c r="K56" i="11"/>
  <c r="K58" i="11"/>
  <c r="K60" i="11"/>
  <c r="K62" i="11"/>
  <c r="J9" i="11"/>
  <c r="J11" i="11"/>
  <c r="J13" i="11"/>
  <c r="J15" i="11"/>
  <c r="J17" i="11"/>
  <c r="J19" i="11"/>
  <c r="J21" i="11"/>
  <c r="J22" i="11"/>
  <c r="J23" i="11"/>
  <c r="J24" i="11"/>
  <c r="J25" i="11"/>
  <c r="J27" i="11"/>
  <c r="J29" i="11"/>
  <c r="J33" i="11"/>
  <c r="J35" i="11"/>
  <c r="J37" i="11"/>
  <c r="J39" i="11"/>
  <c r="J41" i="11"/>
  <c r="J43" i="11"/>
  <c r="J45" i="11"/>
  <c r="J47" i="11"/>
  <c r="J49" i="11"/>
  <c r="J51" i="11"/>
  <c r="J53" i="11"/>
  <c r="J55" i="11"/>
  <c r="J57" i="11"/>
  <c r="J59" i="11"/>
  <c r="J61" i="11"/>
  <c r="K39" i="11"/>
  <c r="K43" i="11"/>
  <c r="K45" i="11"/>
  <c r="L57" i="9"/>
  <c r="D57" i="9"/>
  <c r="H56" i="9"/>
  <c r="R21" i="4"/>
  <c r="V21" i="4"/>
  <c r="D4" i="4"/>
  <c r="E4" i="4"/>
  <c r="F4" i="4"/>
  <c r="G4" i="4"/>
  <c r="H4" i="4"/>
  <c r="I4" i="4"/>
  <c r="D5" i="4"/>
  <c r="E5" i="4"/>
  <c r="F5" i="4"/>
  <c r="G5" i="4"/>
  <c r="H5" i="4"/>
  <c r="I5" i="4"/>
  <c r="D6" i="4"/>
  <c r="E6" i="4"/>
  <c r="F6" i="4"/>
  <c r="G6" i="4"/>
  <c r="H6" i="4"/>
  <c r="I6" i="4"/>
  <c r="D7" i="4"/>
  <c r="E7" i="4"/>
  <c r="F7" i="4"/>
  <c r="G7" i="4"/>
  <c r="H7" i="4"/>
  <c r="I7" i="4"/>
  <c r="F8" i="4"/>
  <c r="I8" i="4" s="1"/>
  <c r="G8" i="4"/>
  <c r="J8" i="4" s="1"/>
  <c r="H8" i="4"/>
  <c r="K8" i="4" s="1"/>
  <c r="F9" i="4"/>
  <c r="I9" i="4" s="1"/>
  <c r="G9" i="4"/>
  <c r="H9" i="4"/>
  <c r="F10" i="4"/>
  <c r="I10" i="4" s="1"/>
  <c r="G10" i="4"/>
  <c r="H10" i="4"/>
  <c r="F11" i="4"/>
  <c r="I11" i="4" s="1"/>
  <c r="G11" i="4"/>
  <c r="H11" i="4"/>
  <c r="K11" i="4" s="1"/>
  <c r="F12" i="4"/>
  <c r="I12" i="4" s="1"/>
  <c r="G12" i="4"/>
  <c r="H12" i="4"/>
  <c r="F13" i="4"/>
  <c r="I13" i="4" s="1"/>
  <c r="G13" i="4"/>
  <c r="H13" i="4"/>
  <c r="F14" i="4"/>
  <c r="I14" i="4" s="1"/>
  <c r="G14" i="4"/>
  <c r="J14" i="4" s="1"/>
  <c r="H14" i="4"/>
  <c r="F15" i="4"/>
  <c r="I15" i="4" s="1"/>
  <c r="G15" i="4"/>
  <c r="H15" i="4"/>
  <c r="F16" i="4"/>
  <c r="I16" i="4" s="1"/>
  <c r="G16" i="4"/>
  <c r="J16" i="4" s="1"/>
  <c r="H16" i="4"/>
  <c r="K16" i="4" s="1"/>
  <c r="F17" i="4"/>
  <c r="I17" i="4" s="1"/>
  <c r="G17" i="4"/>
  <c r="H17" i="4"/>
  <c r="F18" i="4"/>
  <c r="I18" i="4" s="1"/>
  <c r="G18" i="4"/>
  <c r="H18" i="4"/>
  <c r="F19" i="4"/>
  <c r="I19" i="4" s="1"/>
  <c r="G19" i="4"/>
  <c r="J19" i="4" s="1"/>
  <c r="H19" i="4"/>
  <c r="K19" i="4" s="1"/>
  <c r="F20" i="4"/>
  <c r="I20" i="4" s="1"/>
  <c r="G20" i="4"/>
  <c r="H20" i="4"/>
  <c r="F21" i="4"/>
  <c r="I21" i="4" s="1"/>
  <c r="G21" i="4"/>
  <c r="H21" i="4"/>
  <c r="F22" i="4"/>
  <c r="I22" i="4" s="1"/>
  <c r="G22" i="4"/>
  <c r="J22" i="4" s="1"/>
  <c r="H22" i="4"/>
  <c r="F23" i="4"/>
  <c r="I23" i="4" s="1"/>
  <c r="G23" i="4"/>
  <c r="H23" i="4"/>
  <c r="F24" i="4"/>
  <c r="I24" i="4" s="1"/>
  <c r="G24" i="4"/>
  <c r="J24" i="4" s="1"/>
  <c r="H24" i="4"/>
  <c r="K24" i="4" s="1"/>
  <c r="F25" i="4"/>
  <c r="I25" i="4" s="1"/>
  <c r="G25" i="4"/>
  <c r="H25" i="4"/>
  <c r="F26" i="4"/>
  <c r="I26" i="4" s="1"/>
  <c r="G26" i="4"/>
  <c r="H26" i="4"/>
  <c r="F27" i="4"/>
  <c r="I27" i="4" s="1"/>
  <c r="G27" i="4"/>
  <c r="J27" i="4" s="1"/>
  <c r="H27" i="4"/>
  <c r="K27" i="4" s="1"/>
  <c r="F28" i="4"/>
  <c r="I28" i="4" s="1"/>
  <c r="G28" i="4"/>
  <c r="H28" i="4"/>
  <c r="F29" i="4"/>
  <c r="I29" i="4" s="1"/>
  <c r="G29" i="4"/>
  <c r="H29" i="4"/>
  <c r="F30" i="4"/>
  <c r="I30" i="4" s="1"/>
  <c r="G30" i="4"/>
  <c r="J30" i="4" s="1"/>
  <c r="H30" i="4"/>
  <c r="F31" i="4"/>
  <c r="I31" i="4" s="1"/>
  <c r="G31" i="4"/>
  <c r="H31" i="4"/>
  <c r="F32" i="4"/>
  <c r="I32" i="4" s="1"/>
  <c r="G32" i="4"/>
  <c r="J32" i="4" s="1"/>
  <c r="H32" i="4"/>
  <c r="K32" i="4" s="1"/>
  <c r="F33" i="4"/>
  <c r="I33" i="4" s="1"/>
  <c r="G33" i="4"/>
  <c r="H33" i="4"/>
  <c r="F34" i="4"/>
  <c r="I34" i="4" s="1"/>
  <c r="G34" i="4"/>
  <c r="H34" i="4"/>
  <c r="F35" i="4"/>
  <c r="I35" i="4" s="1"/>
  <c r="G35" i="4"/>
  <c r="J35" i="4" s="1"/>
  <c r="H35" i="4"/>
  <c r="K35" i="4" s="1"/>
  <c r="F36" i="4"/>
  <c r="I36" i="4" s="1"/>
  <c r="G36" i="4"/>
  <c r="H36" i="4"/>
  <c r="F37" i="4"/>
  <c r="I37" i="4" s="1"/>
  <c r="G37" i="4"/>
  <c r="H37" i="4"/>
  <c r="F38" i="4"/>
  <c r="I38" i="4" s="1"/>
  <c r="G38" i="4"/>
  <c r="J38" i="4" s="1"/>
  <c r="H38" i="4"/>
  <c r="F39" i="4"/>
  <c r="I39" i="4" s="1"/>
  <c r="G39" i="4"/>
  <c r="H39" i="4"/>
  <c r="F40" i="4"/>
  <c r="I40" i="4" s="1"/>
  <c r="G40" i="4"/>
  <c r="J40" i="4" s="1"/>
  <c r="H40" i="4"/>
  <c r="K40" i="4" s="1"/>
  <c r="F41" i="4"/>
  <c r="I41" i="4" s="1"/>
  <c r="G41" i="4"/>
  <c r="H41" i="4"/>
  <c r="F42" i="4"/>
  <c r="I42" i="4" s="1"/>
  <c r="G42" i="4"/>
  <c r="H42" i="4"/>
  <c r="F43" i="4"/>
  <c r="I43" i="4" s="1"/>
  <c r="G43" i="4"/>
  <c r="J43" i="4" s="1"/>
  <c r="H43" i="4"/>
  <c r="K43" i="4" s="1"/>
  <c r="F44" i="4"/>
  <c r="I44" i="4" s="1"/>
  <c r="G44" i="4"/>
  <c r="H44" i="4"/>
  <c r="F45" i="4"/>
  <c r="I45" i="4" s="1"/>
  <c r="G45" i="4"/>
  <c r="H45" i="4"/>
  <c r="F46" i="4"/>
  <c r="I46" i="4" s="1"/>
  <c r="G46" i="4"/>
  <c r="J46" i="4" s="1"/>
  <c r="H46" i="4"/>
  <c r="F47" i="4"/>
  <c r="I47" i="4" s="1"/>
  <c r="G47" i="4"/>
  <c r="H47" i="4"/>
  <c r="F48" i="4"/>
  <c r="I48" i="4" s="1"/>
  <c r="G48" i="4"/>
  <c r="J48" i="4" s="1"/>
  <c r="H48" i="4"/>
  <c r="K48" i="4" s="1"/>
  <c r="F49" i="4"/>
  <c r="I49" i="4" s="1"/>
  <c r="G49" i="4"/>
  <c r="H49" i="4"/>
  <c r="F50" i="4"/>
  <c r="I50" i="4" s="1"/>
  <c r="G50" i="4"/>
  <c r="H50" i="4"/>
  <c r="F51" i="4"/>
  <c r="I51" i="4" s="1"/>
  <c r="G51" i="4"/>
  <c r="J51" i="4" s="1"/>
  <c r="H51" i="4"/>
  <c r="K51" i="4" s="1"/>
  <c r="F52" i="4"/>
  <c r="I52" i="4" s="1"/>
  <c r="G52" i="4"/>
  <c r="H52" i="4"/>
  <c r="F53" i="4"/>
  <c r="I53" i="4" s="1"/>
  <c r="G53" i="4"/>
  <c r="H53" i="4"/>
  <c r="F54" i="4"/>
  <c r="I54" i="4" s="1"/>
  <c r="G54" i="4"/>
  <c r="J54" i="4" s="1"/>
  <c r="H54" i="4"/>
  <c r="F55" i="4"/>
  <c r="I55" i="4" s="1"/>
  <c r="G55" i="4"/>
  <c r="H55" i="4"/>
  <c r="F56" i="4"/>
  <c r="I56" i="4" s="1"/>
  <c r="G56" i="4"/>
  <c r="J56" i="4" s="1"/>
  <c r="H56" i="4"/>
  <c r="K56" i="4" s="1"/>
  <c r="F57" i="4"/>
  <c r="I57" i="4" s="1"/>
  <c r="G57" i="4"/>
  <c r="H57" i="4"/>
  <c r="F58" i="4"/>
  <c r="I58" i="4" s="1"/>
  <c r="G58" i="4"/>
  <c r="H58" i="4"/>
  <c r="F59" i="4"/>
  <c r="I59" i="4" s="1"/>
  <c r="G59" i="4"/>
  <c r="J59" i="4" s="1"/>
  <c r="H59" i="4"/>
  <c r="K59" i="4" s="1"/>
  <c r="F60" i="4"/>
  <c r="I60" i="4" s="1"/>
  <c r="G60" i="4"/>
  <c r="H60" i="4"/>
  <c r="F61" i="4"/>
  <c r="I61" i="4" s="1"/>
  <c r="G61" i="4"/>
  <c r="H61" i="4"/>
  <c r="F62" i="4"/>
  <c r="I62" i="4" s="1"/>
  <c r="G62" i="4"/>
  <c r="J62" i="4" s="1"/>
  <c r="H62" i="4"/>
  <c r="F63" i="4"/>
  <c r="I63" i="4" s="1"/>
  <c r="G63" i="4"/>
  <c r="H63" i="4"/>
  <c r="H63" i="8"/>
  <c r="G63" i="8"/>
  <c r="F63" i="8"/>
  <c r="I63" i="8" s="1"/>
  <c r="H62" i="8"/>
  <c r="G62" i="8"/>
  <c r="F62" i="8"/>
  <c r="I62" i="8" s="1"/>
  <c r="H61" i="8"/>
  <c r="G61" i="8"/>
  <c r="F61" i="8"/>
  <c r="I61" i="8" s="1"/>
  <c r="H60" i="8"/>
  <c r="G60" i="8"/>
  <c r="F60" i="8"/>
  <c r="I60" i="8" s="1"/>
  <c r="H59" i="8"/>
  <c r="G59" i="8"/>
  <c r="F59" i="8"/>
  <c r="I59" i="8" s="1"/>
  <c r="H58" i="8"/>
  <c r="G58" i="8"/>
  <c r="F58" i="8"/>
  <c r="I58" i="8" s="1"/>
  <c r="H57" i="8"/>
  <c r="G57" i="8"/>
  <c r="F57" i="8"/>
  <c r="I57" i="8" s="1"/>
  <c r="H56" i="8"/>
  <c r="G56" i="8"/>
  <c r="F56" i="8"/>
  <c r="I56" i="8" s="1"/>
  <c r="H55" i="8"/>
  <c r="G55" i="8"/>
  <c r="F55" i="8"/>
  <c r="I55" i="8" s="1"/>
  <c r="H54" i="8"/>
  <c r="G54" i="8"/>
  <c r="F54" i="8"/>
  <c r="I54" i="8" s="1"/>
  <c r="H53" i="8"/>
  <c r="G53" i="8"/>
  <c r="N53" i="8" s="1"/>
  <c r="F53" i="8"/>
  <c r="I53" i="8" s="1"/>
  <c r="H52" i="8"/>
  <c r="G52" i="8"/>
  <c r="F52" i="8"/>
  <c r="I52" i="8" s="1"/>
  <c r="H51" i="8"/>
  <c r="G51" i="8"/>
  <c r="F51" i="8"/>
  <c r="I51" i="8" s="1"/>
  <c r="H50" i="8"/>
  <c r="G50" i="8"/>
  <c r="F50" i="8"/>
  <c r="I50" i="8" s="1"/>
  <c r="H49" i="8"/>
  <c r="G49" i="8"/>
  <c r="F49" i="8"/>
  <c r="I49" i="8" s="1"/>
  <c r="H48" i="8"/>
  <c r="G48" i="8"/>
  <c r="F48" i="8"/>
  <c r="I48" i="8" s="1"/>
  <c r="H47" i="8"/>
  <c r="G47" i="8"/>
  <c r="F47" i="8"/>
  <c r="I47" i="8" s="1"/>
  <c r="H46" i="8"/>
  <c r="G46" i="8"/>
  <c r="F46" i="8"/>
  <c r="I46" i="8" s="1"/>
  <c r="H45" i="8"/>
  <c r="G45" i="8"/>
  <c r="N45" i="8" s="1"/>
  <c r="F45" i="8"/>
  <c r="I45" i="8" s="1"/>
  <c r="H44" i="8"/>
  <c r="G44" i="8"/>
  <c r="F44" i="8"/>
  <c r="I44" i="8" s="1"/>
  <c r="H43" i="8"/>
  <c r="G43" i="8"/>
  <c r="F43" i="8"/>
  <c r="I43" i="8" s="1"/>
  <c r="H42" i="8"/>
  <c r="G42" i="8"/>
  <c r="F42" i="8"/>
  <c r="I42" i="8" s="1"/>
  <c r="H41" i="8"/>
  <c r="G41" i="8"/>
  <c r="F41" i="8"/>
  <c r="I41" i="8" s="1"/>
  <c r="H40" i="8"/>
  <c r="G40" i="8"/>
  <c r="F40" i="8"/>
  <c r="I40" i="8" s="1"/>
  <c r="H39" i="8"/>
  <c r="G39" i="8"/>
  <c r="F39" i="8"/>
  <c r="I39" i="8" s="1"/>
  <c r="H38" i="8"/>
  <c r="G38" i="8"/>
  <c r="F38" i="8"/>
  <c r="I38" i="8" s="1"/>
  <c r="H37" i="8"/>
  <c r="G37" i="8"/>
  <c r="N37" i="8" s="1"/>
  <c r="F37" i="8"/>
  <c r="I37" i="8" s="1"/>
  <c r="H36" i="8"/>
  <c r="G36" i="8"/>
  <c r="F36" i="8"/>
  <c r="I36" i="8" s="1"/>
  <c r="H35" i="8"/>
  <c r="G35" i="8"/>
  <c r="F35" i="8"/>
  <c r="I35" i="8" s="1"/>
  <c r="H34" i="8"/>
  <c r="G34" i="8"/>
  <c r="F34" i="8"/>
  <c r="I34" i="8" s="1"/>
  <c r="H33" i="8"/>
  <c r="G33" i="8"/>
  <c r="F33" i="8"/>
  <c r="I33" i="8" s="1"/>
  <c r="H32" i="8"/>
  <c r="G32" i="8"/>
  <c r="F32" i="8"/>
  <c r="I32" i="8" s="1"/>
  <c r="H31" i="8"/>
  <c r="G31" i="8"/>
  <c r="F31" i="8"/>
  <c r="I31" i="8" s="1"/>
  <c r="H30" i="8"/>
  <c r="G30" i="8"/>
  <c r="F30" i="8"/>
  <c r="I30" i="8" s="1"/>
  <c r="H29" i="8"/>
  <c r="G29" i="8"/>
  <c r="N29" i="8" s="1"/>
  <c r="F29" i="8"/>
  <c r="I29" i="8" s="1"/>
  <c r="H28" i="8"/>
  <c r="G28" i="8"/>
  <c r="F28" i="8"/>
  <c r="I28" i="8" s="1"/>
  <c r="H27" i="8"/>
  <c r="G27" i="8"/>
  <c r="F27" i="8"/>
  <c r="I27" i="8" s="1"/>
  <c r="H26" i="8"/>
  <c r="G26" i="8"/>
  <c r="F26" i="8"/>
  <c r="I26" i="8" s="1"/>
  <c r="H25" i="8"/>
  <c r="G25" i="8"/>
  <c r="F25" i="8"/>
  <c r="I25" i="8" s="1"/>
  <c r="H24" i="8"/>
  <c r="G24" i="8"/>
  <c r="F24" i="8"/>
  <c r="I24" i="8" s="1"/>
  <c r="H23" i="8"/>
  <c r="G23" i="8"/>
  <c r="F23" i="8"/>
  <c r="I23" i="8" s="1"/>
  <c r="H22" i="8"/>
  <c r="G22" i="8"/>
  <c r="F22" i="8"/>
  <c r="I22" i="8" s="1"/>
  <c r="H21" i="8"/>
  <c r="G21" i="8"/>
  <c r="F21" i="8"/>
  <c r="I21" i="8" s="1"/>
  <c r="H20" i="8"/>
  <c r="G20" i="8"/>
  <c r="F20" i="8"/>
  <c r="I20" i="8" s="1"/>
  <c r="H19" i="8"/>
  <c r="G19" i="8"/>
  <c r="F19" i="8"/>
  <c r="I19" i="8" s="1"/>
  <c r="H18" i="8"/>
  <c r="G18" i="8"/>
  <c r="F18" i="8"/>
  <c r="I18" i="8" s="1"/>
  <c r="H17" i="8"/>
  <c r="G17" i="8"/>
  <c r="F17" i="8"/>
  <c r="I17" i="8" s="1"/>
  <c r="H16" i="8"/>
  <c r="G16" i="8"/>
  <c r="F16" i="8"/>
  <c r="I16" i="8" s="1"/>
  <c r="H15" i="8"/>
  <c r="G15" i="8"/>
  <c r="F15" i="8"/>
  <c r="I15" i="8" s="1"/>
  <c r="H14" i="8"/>
  <c r="G14" i="8"/>
  <c r="F14" i="8"/>
  <c r="I14" i="8" s="1"/>
  <c r="H13" i="8"/>
  <c r="G13" i="8"/>
  <c r="J13" i="8" s="1"/>
  <c r="F13" i="8"/>
  <c r="I13" i="8" s="1"/>
  <c r="H12" i="8"/>
  <c r="G12" i="8"/>
  <c r="F12" i="8"/>
  <c r="I12" i="8" s="1"/>
  <c r="H11" i="8"/>
  <c r="G11" i="8"/>
  <c r="F11" i="8"/>
  <c r="I11" i="8" s="1"/>
  <c r="H10" i="8"/>
  <c r="K10" i="8" s="1"/>
  <c r="G10" i="8"/>
  <c r="F10" i="8"/>
  <c r="I10" i="8" s="1"/>
  <c r="H9" i="8"/>
  <c r="G9" i="8"/>
  <c r="F9" i="8"/>
  <c r="I9" i="8" s="1"/>
  <c r="H8" i="8"/>
  <c r="K8" i="8" s="1"/>
  <c r="G8" i="8"/>
  <c r="J8" i="8" s="1"/>
  <c r="F8" i="8"/>
  <c r="I8" i="8" s="1"/>
  <c r="L8" i="8" s="1"/>
  <c r="I7" i="8"/>
  <c r="H7" i="8"/>
  <c r="G7" i="8"/>
  <c r="F7" i="8"/>
  <c r="E7" i="8"/>
  <c r="D7" i="8"/>
  <c r="I6" i="8"/>
  <c r="H6" i="8"/>
  <c r="G6" i="8"/>
  <c r="F6" i="8"/>
  <c r="E6" i="8"/>
  <c r="D6" i="8"/>
  <c r="I5" i="8"/>
  <c r="H5" i="8"/>
  <c r="G5" i="8"/>
  <c r="F5" i="8"/>
  <c r="E5" i="8"/>
  <c r="D5" i="8"/>
  <c r="I4" i="8"/>
  <c r="H4" i="8"/>
  <c r="G4" i="8"/>
  <c r="F4" i="8"/>
  <c r="E4" i="8"/>
  <c r="D4" i="8"/>
  <c r="HR170" i="9" l="1"/>
  <c r="HR392" i="9" s="1"/>
  <c r="FV167" i="9"/>
  <c r="FV389" i="9" s="1"/>
  <c r="CT162" i="9"/>
  <c r="CT384" i="9" s="1"/>
  <c r="P145" i="9"/>
  <c r="DZ164" i="9"/>
  <c r="DZ386" i="9" s="1"/>
  <c r="IH171" i="9"/>
  <c r="IH393" i="9" s="1"/>
  <c r="CD161" i="9"/>
  <c r="CD383" i="9" s="1"/>
  <c r="HB169" i="9"/>
  <c r="HB391" i="9" s="1"/>
  <c r="FF166" i="9"/>
  <c r="FF388" i="9" s="1"/>
  <c r="N60" i="8"/>
  <c r="J15" i="8"/>
  <c r="N31" i="8"/>
  <c r="L34" i="8"/>
  <c r="N39" i="8"/>
  <c r="N43" i="8"/>
  <c r="N47" i="8"/>
  <c r="L50" i="8"/>
  <c r="N51" i="8"/>
  <c r="N55" i="8"/>
  <c r="N63" i="8"/>
  <c r="N24" i="8"/>
  <c r="N32" i="8"/>
  <c r="N40" i="8"/>
  <c r="N44" i="8"/>
  <c r="N52" i="8"/>
  <c r="N22" i="8"/>
  <c r="N26" i="8"/>
  <c r="N30" i="8"/>
  <c r="N34" i="8"/>
  <c r="N38" i="8"/>
  <c r="N42" i="8"/>
  <c r="N50" i="8"/>
  <c r="N58" i="8"/>
  <c r="J23" i="8"/>
  <c r="N23" i="8"/>
  <c r="O62" i="8"/>
  <c r="O23" i="8"/>
  <c r="O42" i="8"/>
  <c r="O55" i="8"/>
  <c r="K61" i="4"/>
  <c r="K21" i="4"/>
  <c r="O63" i="8"/>
  <c r="J53" i="4"/>
  <c r="K42" i="4"/>
  <c r="J37" i="4"/>
  <c r="K26" i="4"/>
  <c r="J13" i="4"/>
  <c r="O48" i="8"/>
  <c r="O56" i="8"/>
  <c r="J63" i="4"/>
  <c r="K52" i="4"/>
  <c r="K44" i="4"/>
  <c r="J39" i="4"/>
  <c r="J31" i="4"/>
  <c r="K20" i="4"/>
  <c r="J20" i="8"/>
  <c r="N20" i="8"/>
  <c r="O25" i="8"/>
  <c r="N28" i="8"/>
  <c r="O33" i="8"/>
  <c r="N36" i="8"/>
  <c r="O41" i="8"/>
  <c r="O46" i="8"/>
  <c r="N49" i="8"/>
  <c r="O54" i="8"/>
  <c r="N57" i="8"/>
  <c r="O59" i="8"/>
  <c r="N62" i="8"/>
  <c r="K62" i="4"/>
  <c r="J57" i="4"/>
  <c r="K54" i="4"/>
  <c r="J49" i="4"/>
  <c r="K46" i="4"/>
  <c r="J41" i="4"/>
  <c r="K38" i="4"/>
  <c r="J33" i="4"/>
  <c r="K30" i="4"/>
  <c r="J25" i="4"/>
  <c r="K22" i="4"/>
  <c r="J17" i="4"/>
  <c r="K14" i="4"/>
  <c r="J9" i="4"/>
  <c r="J21" i="8"/>
  <c r="N21" i="8"/>
  <c r="O34" i="8"/>
  <c r="O47" i="8"/>
  <c r="K45" i="4"/>
  <c r="K13" i="4"/>
  <c r="O37" i="8"/>
  <c r="O50" i="8"/>
  <c r="J61" i="4"/>
  <c r="K18" i="4"/>
  <c r="J11" i="8"/>
  <c r="J19" i="8"/>
  <c r="O24" i="8"/>
  <c r="N27" i="8"/>
  <c r="O32" i="8"/>
  <c r="N35" i="8"/>
  <c r="O40" i="8"/>
  <c r="O45" i="8"/>
  <c r="N48" i="8"/>
  <c r="O53" i="8"/>
  <c r="N56" i="8"/>
  <c r="N61" i="8"/>
  <c r="K63" i="4"/>
  <c r="J58" i="4"/>
  <c r="K55" i="4"/>
  <c r="J50" i="4"/>
  <c r="K47" i="4"/>
  <c r="J42" i="4"/>
  <c r="K39" i="4"/>
  <c r="J34" i="4"/>
  <c r="K31" i="4"/>
  <c r="J26" i="4"/>
  <c r="K23" i="4"/>
  <c r="J18" i="4"/>
  <c r="K15" i="4"/>
  <c r="J10" i="4"/>
  <c r="O36" i="8"/>
  <c r="O57" i="8"/>
  <c r="O26" i="8"/>
  <c r="O60" i="8"/>
  <c r="K53" i="4"/>
  <c r="K37" i="4"/>
  <c r="K29" i="4"/>
  <c r="O21" i="8"/>
  <c r="O29" i="8"/>
  <c r="K58" i="4"/>
  <c r="K50" i="4"/>
  <c r="J29" i="4"/>
  <c r="K10" i="4"/>
  <c r="O27" i="8"/>
  <c r="O61" i="8"/>
  <c r="K36" i="4"/>
  <c r="J15" i="4"/>
  <c r="O20" i="8"/>
  <c r="K20" i="8"/>
  <c r="O28" i="8"/>
  <c r="O49" i="8"/>
  <c r="O31" i="8"/>
  <c r="O39" i="8"/>
  <c r="O44" i="8"/>
  <c r="O52" i="8"/>
  <c r="O58" i="8"/>
  <c r="J45" i="4"/>
  <c r="K34" i="4"/>
  <c r="J21" i="4"/>
  <c r="O35" i="8"/>
  <c r="K60" i="4"/>
  <c r="J55" i="4"/>
  <c r="J47" i="4"/>
  <c r="K28" i="4"/>
  <c r="J23" i="4"/>
  <c r="K12" i="4"/>
  <c r="J9" i="8"/>
  <c r="J17" i="8"/>
  <c r="O22" i="8"/>
  <c r="N25" i="8"/>
  <c r="O30" i="8"/>
  <c r="N33" i="8"/>
  <c r="O38" i="8"/>
  <c r="N41" i="8"/>
  <c r="O43" i="8"/>
  <c r="N46" i="8"/>
  <c r="O51" i="8"/>
  <c r="N54" i="8"/>
  <c r="N59" i="8"/>
  <c r="J60" i="4"/>
  <c r="K57" i="4"/>
  <c r="J52" i="4"/>
  <c r="K49" i="4"/>
  <c r="J44" i="4"/>
  <c r="K41" i="4"/>
  <c r="J36" i="4"/>
  <c r="K33" i="4"/>
  <c r="J28" i="4"/>
  <c r="K25" i="4"/>
  <c r="J20" i="4"/>
  <c r="K17" i="4"/>
  <c r="J12" i="4"/>
  <c r="K9" i="4"/>
  <c r="P379" i="9"/>
  <c r="DJ385" i="9"/>
  <c r="M60" i="9"/>
  <c r="M63" i="9" s="1"/>
  <c r="M65" i="9" s="1"/>
  <c r="M67" i="9" s="1"/>
  <c r="AH380" i="9"/>
  <c r="BN382" i="9"/>
  <c r="EP387" i="9"/>
  <c r="AX381" i="9"/>
  <c r="GL390" i="9"/>
  <c r="F60" i="9"/>
  <c r="F63" i="9" s="1"/>
  <c r="F65" i="9" s="1"/>
  <c r="F67" i="9" s="1"/>
  <c r="E63" i="9"/>
  <c r="E65" i="9" s="1"/>
  <c r="E67" i="9" s="1"/>
  <c r="K59" i="9"/>
  <c r="K61" i="9" s="1"/>
  <c r="K63" i="9" s="1"/>
  <c r="K65" i="9" s="1"/>
  <c r="K67" i="9" s="1"/>
  <c r="H59" i="9"/>
  <c r="H61" i="9" s="1"/>
  <c r="H62" i="9" s="1"/>
  <c r="H64" i="9" s="1"/>
  <c r="H66" i="9" s="1"/>
  <c r="H72" i="9" s="1"/>
  <c r="I60" i="9"/>
  <c r="I62" i="9" s="1"/>
  <c r="I64" i="9" s="1"/>
  <c r="I66" i="9" s="1"/>
  <c r="N60" i="9"/>
  <c r="N63" i="9" s="1"/>
  <c r="N65" i="9" s="1"/>
  <c r="N67" i="9" s="1"/>
  <c r="G59" i="9"/>
  <c r="G61" i="9" s="1"/>
  <c r="G63" i="9" s="1"/>
  <c r="G65" i="9" s="1"/>
  <c r="G67" i="9" s="1"/>
  <c r="J59" i="9"/>
  <c r="J61" i="9" s="1"/>
  <c r="J62" i="9" s="1"/>
  <c r="J64" i="9" s="1"/>
  <c r="J66" i="9" s="1"/>
  <c r="O60" i="9"/>
  <c r="O62" i="9" s="1"/>
  <c r="O64" i="9" s="1"/>
  <c r="O66" i="9" s="1"/>
  <c r="O74" i="9" s="1"/>
  <c r="L60" i="9"/>
  <c r="L62" i="9" s="1"/>
  <c r="L64" i="9" s="1"/>
  <c r="L66" i="9" s="1"/>
  <c r="D62" i="9"/>
  <c r="D64" i="9" s="1"/>
  <c r="D66" i="9" s="1"/>
  <c r="D75" i="9" s="1"/>
  <c r="D63" i="9"/>
  <c r="D65" i="9" s="1"/>
  <c r="D67" i="9" s="1"/>
  <c r="C60" i="9"/>
  <c r="C59" i="9"/>
  <c r="C61" i="9" s="1"/>
  <c r="E62" i="9"/>
  <c r="E64" i="9" s="1"/>
  <c r="E66" i="9" s="1"/>
  <c r="K14" i="8"/>
  <c r="L20" i="8"/>
  <c r="K22" i="8"/>
  <c r="L24" i="8"/>
  <c r="J25" i="8"/>
  <c r="K26" i="8"/>
  <c r="L28" i="8"/>
  <c r="J29" i="8"/>
  <c r="K30" i="8"/>
  <c r="L32" i="8"/>
  <c r="J33" i="8"/>
  <c r="K34" i="8"/>
  <c r="K35" i="8"/>
  <c r="L37" i="8"/>
  <c r="J38" i="8"/>
  <c r="K39" i="8"/>
  <c r="L41" i="8"/>
  <c r="J42" i="8"/>
  <c r="J43" i="8"/>
  <c r="K44" i="8"/>
  <c r="L46" i="8"/>
  <c r="J47" i="8"/>
  <c r="K48" i="8"/>
  <c r="L51" i="8"/>
  <c r="J52" i="8"/>
  <c r="K53" i="8"/>
  <c r="L55" i="8"/>
  <c r="J56" i="8"/>
  <c r="K57" i="8"/>
  <c r="L58" i="8"/>
  <c r="L60" i="8"/>
  <c r="J61" i="8"/>
  <c r="K62" i="8"/>
  <c r="L12" i="8"/>
  <c r="L16" i="8"/>
  <c r="K18" i="8"/>
  <c r="K9" i="8"/>
  <c r="L11" i="8"/>
  <c r="J12" i="8"/>
  <c r="K13" i="8"/>
  <c r="L15" i="8"/>
  <c r="J16" i="8"/>
  <c r="K17" i="8"/>
  <c r="L19" i="8"/>
  <c r="K21" i="8"/>
  <c r="L23" i="8"/>
  <c r="J24" i="8"/>
  <c r="K25" i="8"/>
  <c r="L27" i="8"/>
  <c r="J28" i="8"/>
  <c r="K29" i="8"/>
  <c r="L31" i="8"/>
  <c r="J32" i="8"/>
  <c r="K33" i="8"/>
  <c r="L36" i="8"/>
  <c r="J37" i="8"/>
  <c r="K38" i="8"/>
  <c r="L40" i="8"/>
  <c r="J41" i="8"/>
  <c r="K42" i="8"/>
  <c r="K43" i="8"/>
  <c r="L45" i="8"/>
  <c r="J46" i="8"/>
  <c r="K47" i="8"/>
  <c r="L49" i="8"/>
  <c r="J50" i="8"/>
  <c r="J51" i="8"/>
  <c r="K52" i="8"/>
  <c r="L54" i="8"/>
  <c r="J55" i="8"/>
  <c r="K56" i="8"/>
  <c r="L59" i="8"/>
  <c r="J60" i="8"/>
  <c r="K61" i="8"/>
  <c r="L63" i="8"/>
  <c r="J11" i="4"/>
  <c r="L10" i="8"/>
  <c r="L14" i="8"/>
  <c r="L18" i="8"/>
  <c r="L26" i="8"/>
  <c r="K28" i="8"/>
  <c r="L30" i="8"/>
  <c r="K32" i="8"/>
  <c r="L35" i="8"/>
  <c r="J36" i="8"/>
  <c r="K37" i="8"/>
  <c r="L39" i="8"/>
  <c r="J40" i="8"/>
  <c r="K41" i="8"/>
  <c r="L42" i="8"/>
  <c r="L44" i="8"/>
  <c r="J45" i="8"/>
  <c r="K46" i="8"/>
  <c r="L48" i="8"/>
  <c r="J49" i="8"/>
  <c r="K50" i="8"/>
  <c r="K51" i="8"/>
  <c r="L53" i="8"/>
  <c r="J54" i="8"/>
  <c r="K55" i="8"/>
  <c r="L57" i="8"/>
  <c r="J58" i="8"/>
  <c r="J59" i="8"/>
  <c r="K60" i="8"/>
  <c r="L62" i="8"/>
  <c r="J63" i="8"/>
  <c r="K12" i="8"/>
  <c r="K16" i="8"/>
  <c r="L22" i="8"/>
  <c r="K24" i="8"/>
  <c r="J27" i="8"/>
  <c r="J31" i="8"/>
  <c r="L9" i="8"/>
  <c r="J10" i="8"/>
  <c r="K11" i="8"/>
  <c r="L13" i="8"/>
  <c r="J14" i="8"/>
  <c r="K15" i="8"/>
  <c r="L17" i="8"/>
  <c r="J18" i="8"/>
  <c r="K19" i="8"/>
  <c r="L21" i="8"/>
  <c r="J22" i="8"/>
  <c r="K23" i="8"/>
  <c r="L25" i="8"/>
  <c r="J26" i="8"/>
  <c r="K27" i="8"/>
  <c r="L29" i="8"/>
  <c r="J30" i="8"/>
  <c r="K31" i="8"/>
  <c r="L33" i="8"/>
  <c r="J34" i="8"/>
  <c r="J35" i="8"/>
  <c r="K36" i="8"/>
  <c r="L38" i="8"/>
  <c r="J39" i="8"/>
  <c r="K40" i="8"/>
  <c r="L43" i="8"/>
  <c r="J44" i="8"/>
  <c r="K45" i="8"/>
  <c r="L47" i="8"/>
  <c r="J48" i="8"/>
  <c r="K49" i="8"/>
  <c r="L52" i="8"/>
  <c r="J53" i="8"/>
  <c r="K54" i="8"/>
  <c r="L56" i="8"/>
  <c r="J57" i="8"/>
  <c r="K58" i="8"/>
  <c r="K59" i="8"/>
  <c r="L61" i="8"/>
  <c r="J62" i="8"/>
  <c r="K63" i="8"/>
  <c r="AY4" i="2"/>
  <c r="AY5" i="2"/>
  <c r="AY6" i="2"/>
  <c r="AY7" i="2"/>
  <c r="AW4" i="2"/>
  <c r="AX4" i="2"/>
  <c r="AW5" i="2"/>
  <c r="AX5" i="2"/>
  <c r="AW6" i="2"/>
  <c r="AX6" i="2"/>
  <c r="AW7" i="2"/>
  <c r="AX7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V4" i="2"/>
  <c r="AV5" i="2"/>
  <c r="AV6" i="2"/>
  <c r="AV7" i="2"/>
  <c r="AT4" i="2"/>
  <c r="AU4" i="2"/>
  <c r="AT5" i="2"/>
  <c r="AU5" i="2"/>
  <c r="AT6" i="2"/>
  <c r="AU6" i="2"/>
  <c r="AT7" i="2"/>
  <c r="AU7" i="2"/>
  <c r="AK4" i="2"/>
  <c r="AL4" i="2"/>
  <c r="AM4" i="2"/>
  <c r="AN4" i="2"/>
  <c r="AO4" i="2"/>
  <c r="AP4" i="2"/>
  <c r="AQ4" i="2"/>
  <c r="AR4" i="2"/>
  <c r="AS4" i="2"/>
  <c r="AK5" i="2"/>
  <c r="AL5" i="2"/>
  <c r="AM5" i="2"/>
  <c r="AN5" i="2"/>
  <c r="AO5" i="2"/>
  <c r="AP5" i="2"/>
  <c r="AQ5" i="2"/>
  <c r="AR5" i="2"/>
  <c r="AS5" i="2"/>
  <c r="AK6" i="2"/>
  <c r="AL6" i="2"/>
  <c r="AM6" i="2"/>
  <c r="AN6" i="2"/>
  <c r="AO6" i="2"/>
  <c r="AP6" i="2"/>
  <c r="AQ6" i="2"/>
  <c r="AR6" i="2"/>
  <c r="AS6" i="2"/>
  <c r="AK7" i="2"/>
  <c r="AL7" i="2"/>
  <c r="AM7" i="2"/>
  <c r="AN7" i="2"/>
  <c r="AO7" i="2"/>
  <c r="AP7" i="2"/>
  <c r="AQ7" i="2"/>
  <c r="AR7" i="2"/>
  <c r="AS7" i="2"/>
  <c r="AI4" i="2"/>
  <c r="AI5" i="2"/>
  <c r="AI6" i="2"/>
  <c r="AI7" i="2"/>
  <c r="AJ5" i="2"/>
  <c r="AJ6" i="2"/>
  <c r="AJ7" i="2"/>
  <c r="AJ4" i="2"/>
  <c r="N5" i="2"/>
  <c r="N7" i="2"/>
  <c r="N13" i="2"/>
  <c r="N17" i="2"/>
  <c r="N20" i="2"/>
  <c r="N29" i="2"/>
  <c r="N32" i="2"/>
  <c r="N33" i="2"/>
  <c r="N34" i="2"/>
  <c r="N35" i="2"/>
  <c r="N38" i="2"/>
  <c r="N39" i="2"/>
  <c r="N40" i="2"/>
  <c r="N42" i="2"/>
  <c r="N46" i="2"/>
  <c r="N49" i="2"/>
  <c r="N51" i="2"/>
  <c r="N61" i="2"/>
  <c r="N62" i="2"/>
  <c r="N63" i="2"/>
  <c r="N64" i="2"/>
  <c r="N4" i="2"/>
  <c r="K5" i="2"/>
  <c r="K8" i="2"/>
  <c r="K9" i="2"/>
  <c r="K16" i="2"/>
  <c r="K17" i="2"/>
  <c r="K25" i="2"/>
  <c r="K32" i="2"/>
  <c r="K36" i="2"/>
  <c r="K40" i="2"/>
  <c r="K41" i="2"/>
  <c r="K44" i="2"/>
  <c r="K52" i="2"/>
  <c r="K54" i="2"/>
  <c r="K60" i="2"/>
  <c r="K62" i="2"/>
  <c r="K63" i="2"/>
  <c r="K64" i="2"/>
  <c r="K4" i="2"/>
  <c r="H4" i="2"/>
  <c r="H5" i="2"/>
  <c r="E7" i="2"/>
  <c r="E6" i="2"/>
  <c r="E5" i="2"/>
  <c r="E4" i="2"/>
  <c r="H50" i="2"/>
  <c r="H54" i="2"/>
  <c r="H58" i="2"/>
  <c r="H62" i="2"/>
  <c r="H63" i="2"/>
  <c r="H64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8" i="2"/>
  <c r="H10" i="2"/>
  <c r="H14" i="2"/>
  <c r="H18" i="2"/>
  <c r="H22" i="2"/>
  <c r="H26" i="2"/>
  <c r="H30" i="2"/>
  <c r="H34" i="2"/>
  <c r="H35" i="2"/>
  <c r="H38" i="2"/>
  <c r="H39" i="2"/>
  <c r="H42" i="2"/>
  <c r="H43" i="2"/>
  <c r="H46" i="2"/>
  <c r="H47" i="2"/>
  <c r="M62" i="9" l="1"/>
  <c r="M64" i="9" s="1"/>
  <c r="M66" i="9" s="1"/>
  <c r="O8" i="2"/>
  <c r="Y8" i="2" s="1"/>
  <c r="AJ8" i="2" s="1"/>
  <c r="O108" i="9"/>
  <c r="H106" i="9"/>
  <c r="D109" i="9"/>
  <c r="F62" i="9"/>
  <c r="F64" i="9" s="1"/>
  <c r="F66" i="9" s="1"/>
  <c r="N62" i="9"/>
  <c r="N64" i="9" s="1"/>
  <c r="N66" i="9" s="1"/>
  <c r="N73" i="9" s="1"/>
  <c r="H63" i="9"/>
  <c r="H65" i="9" s="1"/>
  <c r="H67" i="9" s="1"/>
  <c r="K62" i="9"/>
  <c r="K64" i="9" s="1"/>
  <c r="K66" i="9" s="1"/>
  <c r="J63" i="9"/>
  <c r="J65" i="9" s="1"/>
  <c r="J67" i="9" s="1"/>
  <c r="G62" i="9"/>
  <c r="G64" i="9" s="1"/>
  <c r="G66" i="9" s="1"/>
  <c r="O63" i="9"/>
  <c r="O65" i="9" s="1"/>
  <c r="O67" i="9" s="1"/>
  <c r="O95" i="9" s="1"/>
  <c r="O129" i="9" s="1"/>
  <c r="I63" i="9"/>
  <c r="I65" i="9" s="1"/>
  <c r="I67" i="9" s="1"/>
  <c r="I93" i="9" s="1"/>
  <c r="I127" i="9" s="1"/>
  <c r="L63" i="9"/>
  <c r="L65" i="9" s="1"/>
  <c r="L67" i="9" s="1"/>
  <c r="L89" i="9" s="1"/>
  <c r="L123" i="9" s="1"/>
  <c r="H74" i="9"/>
  <c r="H84" i="9"/>
  <c r="H82" i="9"/>
  <c r="H79" i="9"/>
  <c r="H77" i="9"/>
  <c r="H83" i="9"/>
  <c r="H78" i="9"/>
  <c r="H73" i="9"/>
  <c r="H71" i="9"/>
  <c r="H81" i="9"/>
  <c r="H75" i="9"/>
  <c r="H85" i="9"/>
  <c r="H80" i="9"/>
  <c r="H76" i="9"/>
  <c r="G90" i="9"/>
  <c r="G124" i="9" s="1"/>
  <c r="G99" i="9"/>
  <c r="G93" i="9"/>
  <c r="G127" i="9" s="1"/>
  <c r="G96" i="9"/>
  <c r="G130" i="9" s="1"/>
  <c r="G94" i="9"/>
  <c r="G128" i="9" s="1"/>
  <c r="G97" i="9"/>
  <c r="G131" i="9" s="1"/>
  <c r="G100" i="9"/>
  <c r="G134" i="9" s="1"/>
  <c r="G91" i="9"/>
  <c r="G125" i="9" s="1"/>
  <c r="G98" i="9"/>
  <c r="G101" i="9"/>
  <c r="G135" i="9" s="1"/>
  <c r="G95" i="9"/>
  <c r="G129" i="9" s="1"/>
  <c r="G102" i="9"/>
  <c r="G136" i="9" s="1"/>
  <c r="G92" i="9"/>
  <c r="G126" i="9" s="1"/>
  <c r="K88" i="9"/>
  <c r="K122" i="9" s="1"/>
  <c r="K95" i="9"/>
  <c r="K129" i="9" s="1"/>
  <c r="K98" i="9"/>
  <c r="K97" i="9"/>
  <c r="K131" i="9" s="1"/>
  <c r="K92" i="9"/>
  <c r="K126" i="9" s="1"/>
  <c r="K99" i="9"/>
  <c r="K102" i="9"/>
  <c r="K136" i="9" s="1"/>
  <c r="K101" i="9"/>
  <c r="K135" i="9" s="1"/>
  <c r="K96" i="9"/>
  <c r="K130" i="9" s="1"/>
  <c r="K90" i="9"/>
  <c r="K124" i="9" s="1"/>
  <c r="K89" i="9"/>
  <c r="K123" i="9" s="1"/>
  <c r="K100" i="9"/>
  <c r="K134" i="9" s="1"/>
  <c r="K91" i="9"/>
  <c r="K125" i="9" s="1"/>
  <c r="K94" i="9"/>
  <c r="K128" i="9" s="1"/>
  <c r="K93" i="9"/>
  <c r="K127" i="9" s="1"/>
  <c r="N88" i="9"/>
  <c r="N122" i="9" s="1"/>
  <c r="N92" i="9"/>
  <c r="N126" i="9" s="1"/>
  <c r="N96" i="9"/>
  <c r="N130" i="9" s="1"/>
  <c r="N100" i="9"/>
  <c r="N134" i="9" s="1"/>
  <c r="N89" i="9"/>
  <c r="N123" i="9" s="1"/>
  <c r="N93" i="9"/>
  <c r="N127" i="9" s="1"/>
  <c r="N97" i="9"/>
  <c r="N131" i="9" s="1"/>
  <c r="N101" i="9"/>
  <c r="N135" i="9" s="1"/>
  <c r="N90" i="9"/>
  <c r="N124" i="9" s="1"/>
  <c r="N94" i="9"/>
  <c r="N128" i="9" s="1"/>
  <c r="N98" i="9"/>
  <c r="N102" i="9"/>
  <c r="N136" i="9" s="1"/>
  <c r="N91" i="9"/>
  <c r="N125" i="9" s="1"/>
  <c r="N95" i="9"/>
  <c r="N129" i="9" s="1"/>
  <c r="N99" i="9"/>
  <c r="G88" i="9"/>
  <c r="G122" i="9" s="1"/>
  <c r="G89" i="9"/>
  <c r="G123" i="9" s="1"/>
  <c r="C62" i="9"/>
  <c r="C64" i="9" s="1"/>
  <c r="C66" i="9" s="1"/>
  <c r="C63" i="9"/>
  <c r="C65" i="9" s="1"/>
  <c r="C67" i="9" s="1"/>
  <c r="M90" i="9"/>
  <c r="M124" i="9" s="1"/>
  <c r="M94" i="9"/>
  <c r="M128" i="9" s="1"/>
  <c r="M98" i="9"/>
  <c r="M102" i="9"/>
  <c r="M136" i="9" s="1"/>
  <c r="M91" i="9"/>
  <c r="M125" i="9" s="1"/>
  <c r="M95" i="9"/>
  <c r="M129" i="9" s="1"/>
  <c r="M99" i="9"/>
  <c r="M88" i="9"/>
  <c r="M122" i="9" s="1"/>
  <c r="M92" i="9"/>
  <c r="M126" i="9" s="1"/>
  <c r="M96" i="9"/>
  <c r="M130" i="9" s="1"/>
  <c r="M100" i="9"/>
  <c r="M134" i="9" s="1"/>
  <c r="M89" i="9"/>
  <c r="M123" i="9" s="1"/>
  <c r="M93" i="9"/>
  <c r="M127" i="9" s="1"/>
  <c r="M97" i="9"/>
  <c r="M131" i="9" s="1"/>
  <c r="M101" i="9"/>
  <c r="M135" i="9" s="1"/>
  <c r="E91" i="9"/>
  <c r="E125" i="9" s="1"/>
  <c r="E95" i="9"/>
  <c r="E129" i="9" s="1"/>
  <c r="E99" i="9"/>
  <c r="E88" i="9"/>
  <c r="E122" i="9" s="1"/>
  <c r="E92" i="9"/>
  <c r="E126" i="9" s="1"/>
  <c r="E96" i="9"/>
  <c r="E130" i="9" s="1"/>
  <c r="E100" i="9"/>
  <c r="E134" i="9" s="1"/>
  <c r="E89" i="9"/>
  <c r="E123" i="9" s="1"/>
  <c r="E93" i="9"/>
  <c r="E127" i="9" s="1"/>
  <c r="E97" i="9"/>
  <c r="E131" i="9" s="1"/>
  <c r="E101" i="9"/>
  <c r="E135" i="9" s="1"/>
  <c r="E90" i="9"/>
  <c r="E124" i="9" s="1"/>
  <c r="E94" i="9"/>
  <c r="E128" i="9" s="1"/>
  <c r="E98" i="9"/>
  <c r="E102" i="9"/>
  <c r="E136" i="9" s="1"/>
  <c r="F88" i="9"/>
  <c r="F92" i="9"/>
  <c r="F96" i="9"/>
  <c r="F100" i="9"/>
  <c r="F89" i="9"/>
  <c r="F93" i="9"/>
  <c r="F97" i="9"/>
  <c r="F101" i="9"/>
  <c r="F90" i="9"/>
  <c r="F94" i="9"/>
  <c r="F98" i="9"/>
  <c r="F102" i="9"/>
  <c r="F91" i="9"/>
  <c r="F95" i="9"/>
  <c r="F99" i="9"/>
  <c r="D88" i="9"/>
  <c r="D122" i="9" s="1"/>
  <c r="D90" i="9"/>
  <c r="D124" i="9" s="1"/>
  <c r="D94" i="9"/>
  <c r="D128" i="9" s="1"/>
  <c r="D98" i="9"/>
  <c r="D102" i="9"/>
  <c r="D136" i="9" s="1"/>
  <c r="D71" i="9"/>
  <c r="D72" i="9"/>
  <c r="D73" i="9"/>
  <c r="D74" i="9"/>
  <c r="D76" i="9"/>
  <c r="D77" i="9"/>
  <c r="D78" i="9"/>
  <c r="D79" i="9"/>
  <c r="D80" i="9"/>
  <c r="D81" i="9"/>
  <c r="D82" i="9"/>
  <c r="D83" i="9"/>
  <c r="D84" i="9"/>
  <c r="D85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AG8" i="2"/>
  <c r="P64" i="2"/>
  <c r="Z64" i="2" s="1"/>
  <c r="P56" i="2"/>
  <c r="Z56" i="2" s="1"/>
  <c r="Q8" i="2"/>
  <c r="AA8" i="2" s="1"/>
  <c r="T64" i="2"/>
  <c r="AD64" i="2" s="1"/>
  <c r="T62" i="2"/>
  <c r="AD62" i="2" s="1"/>
  <c r="T60" i="2"/>
  <c r="AD60" i="2" s="1"/>
  <c r="T58" i="2"/>
  <c r="AD58" i="2" s="1"/>
  <c r="T56" i="2"/>
  <c r="AD56" i="2" s="1"/>
  <c r="T54" i="2"/>
  <c r="AD54" i="2" s="1"/>
  <c r="T52" i="2"/>
  <c r="AD52" i="2" s="1"/>
  <c r="T50" i="2"/>
  <c r="AD50" i="2" s="1"/>
  <c r="T48" i="2"/>
  <c r="AD48" i="2" s="1"/>
  <c r="T46" i="2"/>
  <c r="AD46" i="2" s="1"/>
  <c r="T44" i="2"/>
  <c r="AD44" i="2" s="1"/>
  <c r="T42" i="2"/>
  <c r="AD42" i="2" s="1"/>
  <c r="T40" i="2"/>
  <c r="AD40" i="2" s="1"/>
  <c r="T38" i="2"/>
  <c r="AD38" i="2" s="1"/>
  <c r="T36" i="2"/>
  <c r="AD36" i="2" s="1"/>
  <c r="K57" i="2"/>
  <c r="S64" i="2"/>
  <c r="AC64" i="2" s="1"/>
  <c r="S62" i="2"/>
  <c r="AC62" i="2" s="1"/>
  <c r="S60" i="2"/>
  <c r="AC60" i="2" s="1"/>
  <c r="S58" i="2"/>
  <c r="AC58" i="2" s="1"/>
  <c r="S56" i="2"/>
  <c r="AC56" i="2" s="1"/>
  <c r="S54" i="2"/>
  <c r="AC54" i="2" s="1"/>
  <c r="S52" i="2"/>
  <c r="AC52" i="2" s="1"/>
  <c r="S50" i="2"/>
  <c r="AC50" i="2" s="1"/>
  <c r="S48" i="2"/>
  <c r="AC48" i="2" s="1"/>
  <c r="S46" i="2"/>
  <c r="AC46" i="2" s="1"/>
  <c r="S44" i="2"/>
  <c r="AC44" i="2" s="1"/>
  <c r="S42" i="2"/>
  <c r="AC42" i="2" s="1"/>
  <c r="S40" i="2"/>
  <c r="AC40" i="2" s="1"/>
  <c r="S38" i="2"/>
  <c r="AC38" i="2" s="1"/>
  <c r="S36" i="2"/>
  <c r="AC36" i="2" s="1"/>
  <c r="S34" i="2"/>
  <c r="AC34" i="2" s="1"/>
  <c r="S32" i="2"/>
  <c r="AC32" i="2" s="1"/>
  <c r="S30" i="2"/>
  <c r="AC30" i="2" s="1"/>
  <c r="S28" i="2"/>
  <c r="AC28" i="2" s="1"/>
  <c r="S26" i="2"/>
  <c r="AC26" i="2" s="1"/>
  <c r="S24" i="2"/>
  <c r="AC24" i="2" s="1"/>
  <c r="S22" i="2"/>
  <c r="AC22" i="2" s="1"/>
  <c r="S20" i="2"/>
  <c r="AC20" i="2" s="1"/>
  <c r="BF20" i="2" s="1"/>
  <c r="S18" i="2"/>
  <c r="AC18" i="2" s="1"/>
  <c r="S16" i="2"/>
  <c r="AC16" i="2" s="1"/>
  <c r="S14" i="2"/>
  <c r="AC14" i="2" s="1"/>
  <c r="S12" i="2"/>
  <c r="AC12" i="2" s="1"/>
  <c r="S8" i="2"/>
  <c r="AC8" i="2" s="1"/>
  <c r="K13" i="2"/>
  <c r="K29" i="2"/>
  <c r="K45" i="2"/>
  <c r="K61" i="2"/>
  <c r="U64" i="2" s="1"/>
  <c r="AE64" i="2" s="1"/>
  <c r="V63" i="2"/>
  <c r="AF63" i="2" s="1"/>
  <c r="V61" i="2"/>
  <c r="AF61" i="2" s="1"/>
  <c r="V59" i="2"/>
  <c r="AF59" i="2" s="1"/>
  <c r="V57" i="2"/>
  <c r="AF57" i="2" s="1"/>
  <c r="V55" i="2"/>
  <c r="AF55" i="2" s="1"/>
  <c r="V53" i="2"/>
  <c r="AF53" i="2" s="1"/>
  <c r="V51" i="2"/>
  <c r="AF51" i="2" s="1"/>
  <c r="V47" i="2"/>
  <c r="AF47" i="2" s="1"/>
  <c r="V39" i="2"/>
  <c r="AF39" i="2" s="1"/>
  <c r="T61" i="2"/>
  <c r="AD61" i="2" s="1"/>
  <c r="T59" i="2"/>
  <c r="AD59" i="2" s="1"/>
  <c r="T53" i="2"/>
  <c r="AD53" i="2" s="1"/>
  <c r="T51" i="2"/>
  <c r="AD51" i="2" s="1"/>
  <c r="T49" i="2"/>
  <c r="AD49" i="2" s="1"/>
  <c r="T47" i="2"/>
  <c r="AD47" i="2" s="1"/>
  <c r="T45" i="2"/>
  <c r="AD45" i="2" s="1"/>
  <c r="T43" i="2"/>
  <c r="AD43" i="2" s="1"/>
  <c r="T41" i="2"/>
  <c r="AD41" i="2" s="1"/>
  <c r="T39" i="2"/>
  <c r="AD39" i="2" s="1"/>
  <c r="T37" i="2"/>
  <c r="AD37" i="2" s="1"/>
  <c r="T35" i="2"/>
  <c r="AD35" i="2" s="1"/>
  <c r="T33" i="2"/>
  <c r="AD33" i="2" s="1"/>
  <c r="T31" i="2"/>
  <c r="AD31" i="2" s="1"/>
  <c r="T29" i="2"/>
  <c r="AD29" i="2" s="1"/>
  <c r="T27" i="2"/>
  <c r="AD27" i="2" s="1"/>
  <c r="T25" i="2"/>
  <c r="AD25" i="2" s="1"/>
  <c r="T23" i="2"/>
  <c r="AD23" i="2" s="1"/>
  <c r="T21" i="2"/>
  <c r="AD21" i="2" s="1"/>
  <c r="T19" i="2"/>
  <c r="AD19" i="2" s="1"/>
  <c r="T17" i="2"/>
  <c r="AD17" i="2" s="1"/>
  <c r="T15" i="2"/>
  <c r="AD15" i="2" s="1"/>
  <c r="T13" i="2"/>
  <c r="AD13" i="2" s="1"/>
  <c r="K33" i="2"/>
  <c r="K49" i="2"/>
  <c r="W62" i="2"/>
  <c r="AG62" i="2" s="1"/>
  <c r="W60" i="2"/>
  <c r="AG60" i="2" s="1"/>
  <c r="W58" i="2"/>
  <c r="AG58" i="2" s="1"/>
  <c r="W56" i="2"/>
  <c r="AG56" i="2" s="1"/>
  <c r="W50" i="2"/>
  <c r="AG50" i="2" s="1"/>
  <c r="W48" i="2"/>
  <c r="AG48" i="2" s="1"/>
  <c r="W46" i="2"/>
  <c r="AG46" i="2" s="1"/>
  <c r="W44" i="2"/>
  <c r="AG44" i="2" s="1"/>
  <c r="W42" i="2"/>
  <c r="AG42" i="2" s="1"/>
  <c r="W40" i="2"/>
  <c r="AG40" i="2" s="1"/>
  <c r="W38" i="2"/>
  <c r="AG38" i="2" s="1"/>
  <c r="W36" i="2"/>
  <c r="AG36" i="2" s="1"/>
  <c r="W34" i="2"/>
  <c r="AG34" i="2" s="1"/>
  <c r="W32" i="2"/>
  <c r="AG32" i="2" s="1"/>
  <c r="W30" i="2"/>
  <c r="AG30" i="2" s="1"/>
  <c r="W28" i="2"/>
  <c r="AG28" i="2" s="1"/>
  <c r="W26" i="2"/>
  <c r="AG26" i="2" s="1"/>
  <c r="W24" i="2"/>
  <c r="AG24" i="2" s="1"/>
  <c r="W22" i="2"/>
  <c r="AG22" i="2" s="1"/>
  <c r="W20" i="2"/>
  <c r="AG20" i="2" s="1"/>
  <c r="W18" i="2"/>
  <c r="AG18" i="2" s="1"/>
  <c r="W16" i="2"/>
  <c r="AG16" i="2" s="1"/>
  <c r="W14" i="2"/>
  <c r="AG14" i="2" s="1"/>
  <c r="W12" i="2"/>
  <c r="AG12" i="2" s="1"/>
  <c r="P60" i="2"/>
  <c r="Z60" i="2" s="1"/>
  <c r="P52" i="2"/>
  <c r="Z52" i="2" s="1"/>
  <c r="O61" i="2"/>
  <c r="Y61" i="2" s="1"/>
  <c r="O57" i="2"/>
  <c r="Y57" i="2" s="1"/>
  <c r="O53" i="2"/>
  <c r="Y53" i="2" s="1"/>
  <c r="O49" i="2"/>
  <c r="Y49" i="2" s="1"/>
  <c r="O45" i="2"/>
  <c r="Y45" i="2" s="1"/>
  <c r="O41" i="2"/>
  <c r="Y41" i="2" s="1"/>
  <c r="O37" i="2"/>
  <c r="Y37" i="2" s="1"/>
  <c r="O33" i="2"/>
  <c r="Y33" i="2" s="1"/>
  <c r="O29" i="2"/>
  <c r="Y29" i="2" s="1"/>
  <c r="O25" i="2"/>
  <c r="Y25" i="2" s="1"/>
  <c r="O21" i="2"/>
  <c r="Y21" i="2" s="1"/>
  <c r="O17" i="2"/>
  <c r="Y17" i="2" s="1"/>
  <c r="O13" i="2"/>
  <c r="Y13" i="2" s="1"/>
  <c r="Q47" i="2"/>
  <c r="AA47" i="2" s="1"/>
  <c r="Q43" i="2"/>
  <c r="AA43" i="2" s="1"/>
  <c r="Q39" i="2"/>
  <c r="AA39" i="2" s="1"/>
  <c r="Q35" i="2"/>
  <c r="AA35" i="2" s="1"/>
  <c r="Q31" i="2"/>
  <c r="AA31" i="2" s="1"/>
  <c r="Q27" i="2"/>
  <c r="AA27" i="2" s="1"/>
  <c r="Q23" i="2"/>
  <c r="AA23" i="2" s="1"/>
  <c r="Q19" i="2"/>
  <c r="AA19" i="2" s="1"/>
  <c r="Q15" i="2"/>
  <c r="AA15" i="2" s="1"/>
  <c r="Q10" i="2"/>
  <c r="AA10" i="2" s="1"/>
  <c r="S31" i="2"/>
  <c r="AC31" i="2" s="1"/>
  <c r="S15" i="2"/>
  <c r="AC15" i="2" s="1"/>
  <c r="K21" i="2"/>
  <c r="K37" i="2"/>
  <c r="K53" i="2"/>
  <c r="V64" i="2"/>
  <c r="AF64" i="2" s="1"/>
  <c r="V62" i="2"/>
  <c r="AF62" i="2" s="1"/>
  <c r="V60" i="2"/>
  <c r="AF60" i="2" s="1"/>
  <c r="V58" i="2"/>
  <c r="AF58" i="2" s="1"/>
  <c r="V56" i="2"/>
  <c r="AF56" i="2" s="1"/>
  <c r="V54" i="2"/>
  <c r="AF54" i="2" s="1"/>
  <c r="V52" i="2"/>
  <c r="AF52" i="2" s="1"/>
  <c r="V50" i="2"/>
  <c r="AF50" i="2" s="1"/>
  <c r="V48" i="2"/>
  <c r="AF48" i="2" s="1"/>
  <c r="V46" i="2"/>
  <c r="AF46" i="2" s="1"/>
  <c r="V44" i="2"/>
  <c r="AF44" i="2" s="1"/>
  <c r="V40" i="2"/>
  <c r="AF40" i="2" s="1"/>
  <c r="V34" i="2"/>
  <c r="AF34" i="2" s="1"/>
  <c r="V30" i="2"/>
  <c r="AF30" i="2" s="1"/>
  <c r="V28" i="2"/>
  <c r="AF28" i="2" s="1"/>
  <c r="V26" i="2"/>
  <c r="AF26" i="2" s="1"/>
  <c r="V24" i="2"/>
  <c r="AF24" i="2" s="1"/>
  <c r="V22" i="2"/>
  <c r="AF22" i="2" s="1"/>
  <c r="V18" i="2"/>
  <c r="AF18" i="2" s="1"/>
  <c r="V14" i="2"/>
  <c r="AF14" i="2" s="1"/>
  <c r="V12" i="2"/>
  <c r="AF12" i="2" s="1"/>
  <c r="V8" i="2"/>
  <c r="AF8" i="2" s="1"/>
  <c r="H41" i="2"/>
  <c r="P44" i="2"/>
  <c r="Z44" i="2" s="1"/>
  <c r="H25" i="2"/>
  <c r="P28" i="2"/>
  <c r="Z28" i="2" s="1"/>
  <c r="H13" i="2"/>
  <c r="P16" i="2"/>
  <c r="Z16" i="2" s="1"/>
  <c r="P59" i="2"/>
  <c r="Z59" i="2" s="1"/>
  <c r="P51" i="2"/>
  <c r="Z51" i="2" s="1"/>
  <c r="H40" i="2"/>
  <c r="R41" i="2" s="1"/>
  <c r="AB41" i="2" s="1"/>
  <c r="P43" i="2"/>
  <c r="Z43" i="2" s="1"/>
  <c r="H32" i="2"/>
  <c r="P35" i="2"/>
  <c r="Z35" i="2" s="1"/>
  <c r="H24" i="2"/>
  <c r="P27" i="2"/>
  <c r="Z27" i="2" s="1"/>
  <c r="H16" i="2"/>
  <c r="P19" i="2"/>
  <c r="Z19" i="2" s="1"/>
  <c r="O11" i="2"/>
  <c r="Y11" i="2" s="1"/>
  <c r="O64" i="2"/>
  <c r="O60" i="2"/>
  <c r="AK16" i="22" s="1"/>
  <c r="O52" i="2"/>
  <c r="AK14" i="22" s="1"/>
  <c r="O48" i="2"/>
  <c r="AK13" i="22" s="1"/>
  <c r="O44" i="2"/>
  <c r="AK12" i="22" s="1"/>
  <c r="O40" i="2"/>
  <c r="AK11" i="22" s="1"/>
  <c r="O36" i="2"/>
  <c r="AK10" i="22" s="1"/>
  <c r="O32" i="2"/>
  <c r="AK9" i="22" s="1"/>
  <c r="O28" i="2"/>
  <c r="AK8" i="22" s="1"/>
  <c r="O24" i="2"/>
  <c r="AK7" i="22" s="1"/>
  <c r="O20" i="2"/>
  <c r="AK6" i="22" s="1"/>
  <c r="O16" i="2"/>
  <c r="AK5" i="22" s="1"/>
  <c r="O12" i="2"/>
  <c r="AK4" i="22" s="1"/>
  <c r="H59" i="2"/>
  <c r="Q62" i="2"/>
  <c r="AA62" i="2" s="1"/>
  <c r="H55" i="2"/>
  <c r="Q58" i="2"/>
  <c r="AA58" i="2" s="1"/>
  <c r="H51" i="2"/>
  <c r="Q54" i="2"/>
  <c r="AA54" i="2" s="1"/>
  <c r="Q50" i="2"/>
  <c r="AA50" i="2" s="1"/>
  <c r="Q46" i="2"/>
  <c r="AA46" i="2" s="1"/>
  <c r="Q42" i="2"/>
  <c r="AA42" i="2" s="1"/>
  <c r="Q38" i="2"/>
  <c r="AA38" i="2" s="1"/>
  <c r="Q34" i="2"/>
  <c r="AA34" i="2" s="1"/>
  <c r="Q30" i="2"/>
  <c r="AA30" i="2" s="1"/>
  <c r="Q26" i="2"/>
  <c r="AA26" i="2" s="1"/>
  <c r="Q22" i="2"/>
  <c r="AA22" i="2" s="1"/>
  <c r="Q18" i="2"/>
  <c r="AA18" i="2" s="1"/>
  <c r="Q14" i="2"/>
  <c r="AA14" i="2" s="1"/>
  <c r="H7" i="2"/>
  <c r="P10" i="2"/>
  <c r="Z10" i="2" s="1"/>
  <c r="H45" i="2"/>
  <c r="P48" i="2"/>
  <c r="Z48" i="2" s="1"/>
  <c r="H29" i="2"/>
  <c r="P32" i="2"/>
  <c r="Z32" i="2" s="1"/>
  <c r="H9" i="2"/>
  <c r="P12" i="2"/>
  <c r="Z12" i="2" s="1"/>
  <c r="H48" i="2"/>
  <c r="Q51" i="2"/>
  <c r="AA51" i="2" s="1"/>
  <c r="P55" i="2"/>
  <c r="Z55" i="2" s="1"/>
  <c r="H44" i="2"/>
  <c r="P47" i="2"/>
  <c r="Z47" i="2" s="1"/>
  <c r="H36" i="2"/>
  <c r="P39" i="2"/>
  <c r="Z39" i="2" s="1"/>
  <c r="H28" i="2"/>
  <c r="P31" i="2"/>
  <c r="Z31" i="2" s="1"/>
  <c r="H20" i="2"/>
  <c r="P23" i="2"/>
  <c r="Z23" i="2" s="1"/>
  <c r="H12" i="2"/>
  <c r="P15" i="2"/>
  <c r="Z15" i="2" s="1"/>
  <c r="O56" i="2"/>
  <c r="AK15" i="22" s="1"/>
  <c r="P62" i="2"/>
  <c r="Z62" i="2" s="1"/>
  <c r="P58" i="2"/>
  <c r="Z58" i="2" s="1"/>
  <c r="P54" i="2"/>
  <c r="Z54" i="2" s="1"/>
  <c r="R42" i="2"/>
  <c r="AB42" i="2" s="1"/>
  <c r="Q49" i="2"/>
  <c r="AA49" i="2" s="1"/>
  <c r="Q45" i="2"/>
  <c r="AA45" i="2" s="1"/>
  <c r="Q41" i="2"/>
  <c r="AA41" i="2" s="1"/>
  <c r="Q37" i="2"/>
  <c r="AA37" i="2" s="1"/>
  <c r="Q33" i="2"/>
  <c r="AA33" i="2" s="1"/>
  <c r="Q29" i="2"/>
  <c r="AA29" i="2" s="1"/>
  <c r="Q25" i="2"/>
  <c r="AA25" i="2" s="1"/>
  <c r="Q21" i="2"/>
  <c r="AA21" i="2" s="1"/>
  <c r="Q17" i="2"/>
  <c r="AA17" i="2" s="1"/>
  <c r="Q13" i="2"/>
  <c r="AA13" i="2" s="1"/>
  <c r="X35" i="2"/>
  <c r="AH35" i="2" s="1"/>
  <c r="H33" i="2"/>
  <c r="R36" i="2" s="1"/>
  <c r="AB36" i="2" s="1"/>
  <c r="P36" i="2"/>
  <c r="Z36" i="2" s="1"/>
  <c r="H17" i="2"/>
  <c r="P20" i="2"/>
  <c r="Z20" i="2" s="1"/>
  <c r="BC20" i="2" s="1"/>
  <c r="H56" i="2"/>
  <c r="Q59" i="2"/>
  <c r="AA59" i="2" s="1"/>
  <c r="P63" i="2"/>
  <c r="Z63" i="2" s="1"/>
  <c r="P61" i="2"/>
  <c r="Z61" i="2" s="1"/>
  <c r="BC61" i="2" s="1"/>
  <c r="P57" i="2"/>
  <c r="Z57" i="2" s="1"/>
  <c r="P53" i="2"/>
  <c r="Z53" i="2" s="1"/>
  <c r="O62" i="2"/>
  <c r="Y62" i="2" s="1"/>
  <c r="O58" i="2"/>
  <c r="Y58" i="2" s="1"/>
  <c r="O54" i="2"/>
  <c r="Y54" i="2" s="1"/>
  <c r="O50" i="2"/>
  <c r="Y50" i="2" s="1"/>
  <c r="O46" i="2"/>
  <c r="Y46" i="2" s="1"/>
  <c r="O42" i="2"/>
  <c r="Y42" i="2" s="1"/>
  <c r="O38" i="2"/>
  <c r="Y38" i="2" s="1"/>
  <c r="O34" i="2"/>
  <c r="Y34" i="2" s="1"/>
  <c r="O30" i="2"/>
  <c r="Y30" i="2" s="1"/>
  <c r="O26" i="2"/>
  <c r="Y26" i="2" s="1"/>
  <c r="O22" i="2"/>
  <c r="Y22" i="2" s="1"/>
  <c r="O18" i="2"/>
  <c r="Y18" i="2" s="1"/>
  <c r="O14" i="2"/>
  <c r="Y14" i="2" s="1"/>
  <c r="X64" i="2"/>
  <c r="H37" i="2"/>
  <c r="P40" i="2"/>
  <c r="Z40" i="2" s="1"/>
  <c r="H21" i="2"/>
  <c r="P24" i="2"/>
  <c r="Z24" i="2" s="1"/>
  <c r="H60" i="2"/>
  <c r="Q63" i="2"/>
  <c r="AA63" i="2" s="1"/>
  <c r="H52" i="2"/>
  <c r="Q55" i="2"/>
  <c r="AA55" i="2" s="1"/>
  <c r="S63" i="2"/>
  <c r="AC63" i="2" s="1"/>
  <c r="S61" i="2"/>
  <c r="AC61" i="2" s="1"/>
  <c r="S59" i="2"/>
  <c r="AC59" i="2" s="1"/>
  <c r="S57" i="2"/>
  <c r="AC57" i="2" s="1"/>
  <c r="S53" i="2"/>
  <c r="AC53" i="2" s="1"/>
  <c r="S49" i="2"/>
  <c r="AC49" i="2" s="1"/>
  <c r="S45" i="2"/>
  <c r="AC45" i="2" s="1"/>
  <c r="S41" i="2"/>
  <c r="AC41" i="2" s="1"/>
  <c r="S37" i="2"/>
  <c r="AC37" i="2" s="1"/>
  <c r="S27" i="2"/>
  <c r="AC27" i="2" s="1"/>
  <c r="S23" i="2"/>
  <c r="AC23" i="2" s="1"/>
  <c r="O19" i="2"/>
  <c r="Y19" i="2" s="1"/>
  <c r="O15" i="2"/>
  <c r="Y15" i="2" s="1"/>
  <c r="Q11" i="2"/>
  <c r="AA11" i="2" s="1"/>
  <c r="H61" i="2"/>
  <c r="R64" i="2" s="1"/>
  <c r="AB64" i="2" s="1"/>
  <c r="Q64" i="2"/>
  <c r="AA64" i="2" s="1"/>
  <c r="H57" i="2"/>
  <c r="Q60" i="2"/>
  <c r="AA60" i="2" s="1"/>
  <c r="H53" i="2"/>
  <c r="Q56" i="2"/>
  <c r="AA56" i="2" s="1"/>
  <c r="H49" i="2"/>
  <c r="Q52" i="2"/>
  <c r="AA52" i="2" s="1"/>
  <c r="Q48" i="2"/>
  <c r="AA48" i="2" s="1"/>
  <c r="Q44" i="2"/>
  <c r="AA44" i="2" s="1"/>
  <c r="Q40" i="2"/>
  <c r="AA40" i="2" s="1"/>
  <c r="Q36" i="2"/>
  <c r="AA36" i="2" s="1"/>
  <c r="Q32" i="2"/>
  <c r="AA32" i="2" s="1"/>
  <c r="Q28" i="2"/>
  <c r="AA28" i="2" s="1"/>
  <c r="Q24" i="2"/>
  <c r="AA24" i="2" s="1"/>
  <c r="Q20" i="2"/>
  <c r="AA20" i="2" s="1"/>
  <c r="Q16" i="2"/>
  <c r="AA16" i="2" s="1"/>
  <c r="Q12" i="2"/>
  <c r="AA12" i="2" s="1"/>
  <c r="O10" i="2"/>
  <c r="Y10" i="2" s="1"/>
  <c r="Q9" i="2"/>
  <c r="AA9" i="2" s="1"/>
  <c r="P8" i="2"/>
  <c r="Z8" i="2" s="1"/>
  <c r="S10" i="2"/>
  <c r="AC10" i="2" s="1"/>
  <c r="K7" i="2"/>
  <c r="K11" i="2"/>
  <c r="K15" i="2"/>
  <c r="K19" i="2"/>
  <c r="K23" i="2"/>
  <c r="K27" i="2"/>
  <c r="K31" i="2"/>
  <c r="K35" i="2"/>
  <c r="K39" i="2"/>
  <c r="K43" i="2"/>
  <c r="K47" i="2"/>
  <c r="K51" i="2"/>
  <c r="K55" i="2"/>
  <c r="K59" i="2"/>
  <c r="W63" i="2"/>
  <c r="AG63" i="2" s="1"/>
  <c r="W61" i="2"/>
  <c r="AG61" i="2" s="1"/>
  <c r="N58" i="2"/>
  <c r="W59" i="2"/>
  <c r="AG59" i="2" s="1"/>
  <c r="W57" i="2"/>
  <c r="AG57" i="2" s="1"/>
  <c r="N54" i="2"/>
  <c r="W55" i="2"/>
  <c r="AG55" i="2" s="1"/>
  <c r="W53" i="2"/>
  <c r="AG53" i="2" s="1"/>
  <c r="N50" i="2"/>
  <c r="W51" i="2"/>
  <c r="AG51" i="2" s="1"/>
  <c r="W49" i="2"/>
  <c r="AG49" i="2" s="1"/>
  <c r="W47" i="2"/>
  <c r="AG47" i="2" s="1"/>
  <c r="W45" i="2"/>
  <c r="AG45" i="2" s="1"/>
  <c r="W43" i="2"/>
  <c r="AG43" i="2" s="1"/>
  <c r="W41" i="2"/>
  <c r="AG41" i="2" s="1"/>
  <c r="W39" i="2"/>
  <c r="AG39" i="2" s="1"/>
  <c r="W37" i="2"/>
  <c r="AG37" i="2" s="1"/>
  <c r="W35" i="2"/>
  <c r="AG35" i="2" s="1"/>
  <c r="W33" i="2"/>
  <c r="AG33" i="2" s="1"/>
  <c r="W31" i="2"/>
  <c r="AG31" i="2" s="1"/>
  <c r="W29" i="2"/>
  <c r="AG29" i="2" s="1"/>
  <c r="W27" i="2"/>
  <c r="AG27" i="2" s="1"/>
  <c r="W25" i="2"/>
  <c r="AG25" i="2" s="1"/>
  <c r="W23" i="2"/>
  <c r="AG23" i="2" s="1"/>
  <c r="W21" i="2"/>
  <c r="AG21" i="2" s="1"/>
  <c r="W19" i="2"/>
  <c r="AG19" i="2" s="1"/>
  <c r="W17" i="2"/>
  <c r="AG17" i="2" s="1"/>
  <c r="W15" i="2"/>
  <c r="AG15" i="2" s="1"/>
  <c r="W13" i="2"/>
  <c r="AG13" i="2" s="1"/>
  <c r="W11" i="2"/>
  <c r="AG11" i="2" s="1"/>
  <c r="W9" i="2"/>
  <c r="AG9" i="2" s="1"/>
  <c r="N9" i="2"/>
  <c r="N15" i="2"/>
  <c r="N25" i="2"/>
  <c r="N31" i="2"/>
  <c r="X34" i="2" s="1"/>
  <c r="AH34" i="2" s="1"/>
  <c r="N36" i="2"/>
  <c r="X36" i="2" s="1"/>
  <c r="AL10" i="22" s="1"/>
  <c r="N41" i="2"/>
  <c r="X41" i="2" s="1"/>
  <c r="AH41" i="2" s="1"/>
  <c r="N47" i="2"/>
  <c r="N52" i="2"/>
  <c r="N57" i="2"/>
  <c r="T63" i="2"/>
  <c r="AD63" i="2" s="1"/>
  <c r="T55" i="2"/>
  <c r="AD55" i="2" s="1"/>
  <c r="W52" i="2"/>
  <c r="AG52" i="2" s="1"/>
  <c r="P50" i="2"/>
  <c r="Z50" i="2" s="1"/>
  <c r="BC50" i="2" s="1"/>
  <c r="P49" i="2"/>
  <c r="Z49" i="2" s="1"/>
  <c r="V43" i="2"/>
  <c r="AF43" i="2" s="1"/>
  <c r="V42" i="2"/>
  <c r="AF42" i="2" s="1"/>
  <c r="P42" i="2"/>
  <c r="Z42" i="2" s="1"/>
  <c r="BC42" i="2" s="1"/>
  <c r="P41" i="2"/>
  <c r="Z41" i="2" s="1"/>
  <c r="V35" i="2"/>
  <c r="AF35" i="2" s="1"/>
  <c r="P9" i="2"/>
  <c r="Z9" i="2" s="1"/>
  <c r="T11" i="2"/>
  <c r="AD11" i="2" s="1"/>
  <c r="T9" i="2"/>
  <c r="AD9" i="2" s="1"/>
  <c r="K12" i="2"/>
  <c r="K20" i="2"/>
  <c r="K24" i="2"/>
  <c r="K28" i="2"/>
  <c r="K48" i="2"/>
  <c r="K56" i="2"/>
  <c r="V33" i="2"/>
  <c r="AF33" i="2" s="1"/>
  <c r="N30" i="2"/>
  <c r="V31" i="2"/>
  <c r="AF31" i="2" s="1"/>
  <c r="V29" i="2"/>
  <c r="AF29" i="2" s="1"/>
  <c r="N26" i="2"/>
  <c r="V27" i="2"/>
  <c r="AF27" i="2" s="1"/>
  <c r="V25" i="2"/>
  <c r="AF25" i="2" s="1"/>
  <c r="N22" i="2"/>
  <c r="V23" i="2"/>
  <c r="AF23" i="2" s="1"/>
  <c r="V21" i="2"/>
  <c r="AF21" i="2" s="1"/>
  <c r="N18" i="2"/>
  <c r="V19" i="2"/>
  <c r="AF19" i="2" s="1"/>
  <c r="V17" i="2"/>
  <c r="AF17" i="2" s="1"/>
  <c r="N14" i="2"/>
  <c r="V15" i="2"/>
  <c r="AF15" i="2" s="1"/>
  <c r="V13" i="2"/>
  <c r="AF13" i="2" s="1"/>
  <c r="N10" i="2"/>
  <c r="V11" i="2"/>
  <c r="AF11" i="2" s="1"/>
  <c r="V9" i="2"/>
  <c r="AF9" i="2" s="1"/>
  <c r="N6" i="2"/>
  <c r="N11" i="2"/>
  <c r="N16" i="2"/>
  <c r="N21" i="2"/>
  <c r="N27" i="2"/>
  <c r="N37" i="2"/>
  <c r="X40" i="2" s="1"/>
  <c r="AL11" i="22" s="1"/>
  <c r="N43" i="2"/>
  <c r="N48" i="2"/>
  <c r="N53" i="2"/>
  <c r="N59" i="2"/>
  <c r="Q61" i="2"/>
  <c r="AA61" i="2" s="1"/>
  <c r="T57" i="2"/>
  <c r="AD57" i="2" s="1"/>
  <c r="W54" i="2"/>
  <c r="AG54" i="2" s="1"/>
  <c r="Q53" i="2"/>
  <c r="AA53" i="2" s="1"/>
  <c r="V45" i="2"/>
  <c r="AF45" i="2" s="1"/>
  <c r="V37" i="2"/>
  <c r="AF37" i="2" s="1"/>
  <c r="V36" i="2"/>
  <c r="AF36" i="2" s="1"/>
  <c r="V32" i="2"/>
  <c r="AF32" i="2" s="1"/>
  <c r="V20" i="2"/>
  <c r="AF20" i="2" s="1"/>
  <c r="V16" i="2"/>
  <c r="AF16" i="2" s="1"/>
  <c r="W10" i="2"/>
  <c r="AG10" i="2" s="1"/>
  <c r="N12" i="2"/>
  <c r="N23" i="2"/>
  <c r="N28" i="2"/>
  <c r="N44" i="2"/>
  <c r="N55" i="2"/>
  <c r="N60" i="2"/>
  <c r="X63" i="2" s="1"/>
  <c r="AH63" i="2" s="1"/>
  <c r="W64" i="2"/>
  <c r="AG64" i="2" s="1"/>
  <c r="P46" i="2"/>
  <c r="Z46" i="2" s="1"/>
  <c r="BC46" i="2" s="1"/>
  <c r="P45" i="2"/>
  <c r="Z45" i="2" s="1"/>
  <c r="BC45" i="2" s="1"/>
  <c r="V38" i="2"/>
  <c r="AF38" i="2" s="1"/>
  <c r="P38" i="2"/>
  <c r="Z38" i="2" s="1"/>
  <c r="P37" i="2"/>
  <c r="Z37" i="2" s="1"/>
  <c r="BC37" i="2" s="1"/>
  <c r="S55" i="2"/>
  <c r="AC55" i="2" s="1"/>
  <c r="S51" i="2"/>
  <c r="AC51" i="2" s="1"/>
  <c r="S47" i="2"/>
  <c r="AC47" i="2" s="1"/>
  <c r="S43" i="2"/>
  <c r="AC43" i="2" s="1"/>
  <c r="S39" i="2"/>
  <c r="AC39" i="2" s="1"/>
  <c r="S35" i="2"/>
  <c r="AC35" i="2" s="1"/>
  <c r="S33" i="2"/>
  <c r="AC33" i="2" s="1"/>
  <c r="S29" i="2"/>
  <c r="AC29" i="2" s="1"/>
  <c r="S25" i="2"/>
  <c r="AC25" i="2" s="1"/>
  <c r="S21" i="2"/>
  <c r="AC21" i="2" s="1"/>
  <c r="S19" i="2"/>
  <c r="AC19" i="2" s="1"/>
  <c r="S17" i="2"/>
  <c r="AC17" i="2" s="1"/>
  <c r="S13" i="2"/>
  <c r="AC13" i="2" s="1"/>
  <c r="S11" i="2"/>
  <c r="AC11" i="2" s="1"/>
  <c r="S9" i="2"/>
  <c r="AC9" i="2" s="1"/>
  <c r="H31" i="2"/>
  <c r="P34" i="2"/>
  <c r="Z34" i="2" s="1"/>
  <c r="BC34" i="2" s="1"/>
  <c r="H27" i="2"/>
  <c r="P30" i="2"/>
  <c r="Z30" i="2" s="1"/>
  <c r="BC30" i="2" s="1"/>
  <c r="H23" i="2"/>
  <c r="R26" i="2" s="1"/>
  <c r="AB26" i="2" s="1"/>
  <c r="P26" i="2"/>
  <c r="Z26" i="2" s="1"/>
  <c r="BC26" i="2" s="1"/>
  <c r="H19" i="2"/>
  <c r="P22" i="2"/>
  <c r="Z22" i="2" s="1"/>
  <c r="BC22" i="2" s="1"/>
  <c r="H15" i="2"/>
  <c r="R18" i="2" s="1"/>
  <c r="AB18" i="2" s="1"/>
  <c r="P18" i="2"/>
  <c r="Z18" i="2" s="1"/>
  <c r="BC18" i="2" s="1"/>
  <c r="H11" i="2"/>
  <c r="P14" i="2"/>
  <c r="Z14" i="2" s="1"/>
  <c r="BC14" i="2" s="1"/>
  <c r="O63" i="2"/>
  <c r="Y63" i="2" s="1"/>
  <c r="O59" i="2"/>
  <c r="Y59" i="2" s="1"/>
  <c r="O55" i="2"/>
  <c r="Y55" i="2" s="1"/>
  <c r="O51" i="2"/>
  <c r="Y51" i="2" s="1"/>
  <c r="O47" i="2"/>
  <c r="Y47" i="2" s="1"/>
  <c r="O43" i="2"/>
  <c r="Y43" i="2" s="1"/>
  <c r="O39" i="2"/>
  <c r="Y39" i="2" s="1"/>
  <c r="O35" i="2"/>
  <c r="Y35" i="2" s="1"/>
  <c r="O31" i="2"/>
  <c r="Y31" i="2" s="1"/>
  <c r="O27" i="2"/>
  <c r="Y27" i="2" s="1"/>
  <c r="O23" i="2"/>
  <c r="Y23" i="2" s="1"/>
  <c r="H8" i="2"/>
  <c r="P11" i="2"/>
  <c r="Z11" i="2" s="1"/>
  <c r="O9" i="2"/>
  <c r="Y9" i="2" s="1"/>
  <c r="H6" i="2"/>
  <c r="T34" i="2"/>
  <c r="AD34" i="2" s="1"/>
  <c r="T32" i="2"/>
  <c r="AD32" i="2" s="1"/>
  <c r="T30" i="2"/>
  <c r="AD30" i="2" s="1"/>
  <c r="BG30" i="2" s="1"/>
  <c r="T28" i="2"/>
  <c r="AD28" i="2" s="1"/>
  <c r="T26" i="2"/>
  <c r="AD26" i="2" s="1"/>
  <c r="T24" i="2"/>
  <c r="AD24" i="2" s="1"/>
  <c r="T22" i="2"/>
  <c r="AD22" i="2" s="1"/>
  <c r="T20" i="2"/>
  <c r="AD20" i="2" s="1"/>
  <c r="BG20" i="2" s="1"/>
  <c r="T18" i="2"/>
  <c r="AD18" i="2" s="1"/>
  <c r="T16" i="2"/>
  <c r="AD16" i="2" s="1"/>
  <c r="BG16" i="2" s="1"/>
  <c r="T14" i="2"/>
  <c r="AD14" i="2" s="1"/>
  <c r="BG14" i="2" s="1"/>
  <c r="T12" i="2"/>
  <c r="AD12" i="2" s="1"/>
  <c r="T10" i="2"/>
  <c r="AD10" i="2" s="1"/>
  <c r="T8" i="2"/>
  <c r="AD8" i="2" s="1"/>
  <c r="K6" i="2"/>
  <c r="K10" i="2"/>
  <c r="K14" i="2"/>
  <c r="K18" i="2"/>
  <c r="U21" i="2" s="1"/>
  <c r="AE21" i="2" s="1"/>
  <c r="K22" i="2"/>
  <c r="K26" i="2"/>
  <c r="K30" i="2"/>
  <c r="K34" i="2"/>
  <c r="K38" i="2"/>
  <c r="K42" i="2"/>
  <c r="K46" i="2"/>
  <c r="K50" i="2"/>
  <c r="U53" i="2" s="1"/>
  <c r="AE53" i="2" s="1"/>
  <c r="K58" i="2"/>
  <c r="V10" i="2"/>
  <c r="AF10" i="2" s="1"/>
  <c r="N8" i="2"/>
  <c r="N19" i="2"/>
  <c r="N24" i="2"/>
  <c r="N45" i="2"/>
  <c r="N56" i="2"/>
  <c r="Q57" i="2"/>
  <c r="AA57" i="2" s="1"/>
  <c r="V49" i="2"/>
  <c r="AF49" i="2" s="1"/>
  <c r="V41" i="2"/>
  <c r="AF41" i="2" s="1"/>
  <c r="P33" i="2"/>
  <c r="Z33" i="2" s="1"/>
  <c r="BC33" i="2" s="1"/>
  <c r="P29" i="2"/>
  <c r="Z29" i="2" s="1"/>
  <c r="P25" i="2"/>
  <c r="Z25" i="2" s="1"/>
  <c r="BC25" i="2" s="1"/>
  <c r="P21" i="2"/>
  <c r="Z21" i="2" s="1"/>
  <c r="BC21" i="2" s="1"/>
  <c r="P17" i="2"/>
  <c r="Z17" i="2" s="1"/>
  <c r="BC17" i="2" s="1"/>
  <c r="P13" i="2"/>
  <c r="Z13" i="2" s="1"/>
  <c r="U63" i="2" l="1"/>
  <c r="AE63" i="2" s="1"/>
  <c r="BF14" i="2"/>
  <c r="U61" i="2"/>
  <c r="AE61" i="2" s="1"/>
  <c r="AV6" i="22"/>
  <c r="AR6" i="22"/>
  <c r="AT6" i="22"/>
  <c r="AW6" i="22"/>
  <c r="AX6" i="22"/>
  <c r="AP6" i="22"/>
  <c r="AU6" i="22"/>
  <c r="AQ6" i="22"/>
  <c r="AP10" i="22"/>
  <c r="AW10" i="22"/>
  <c r="AQ10" i="22"/>
  <c r="AU10" i="22"/>
  <c r="AV10" i="22"/>
  <c r="AX10" i="22"/>
  <c r="AR10" i="22"/>
  <c r="AT10" i="22"/>
  <c r="AU14" i="22"/>
  <c r="AT14" i="22"/>
  <c r="AP14" i="22"/>
  <c r="AR14" i="22"/>
  <c r="AX14" i="22"/>
  <c r="AW14" i="22"/>
  <c r="AQ14" i="22"/>
  <c r="AV14" i="22"/>
  <c r="W141" i="18"/>
  <c r="W157" i="18"/>
  <c r="R8" i="2"/>
  <c r="AB8" i="2" s="1"/>
  <c r="AM8" i="2" s="1"/>
  <c r="BF30" i="2"/>
  <c r="AH64" i="2"/>
  <c r="AL17" i="22"/>
  <c r="AU15" i="22"/>
  <c r="AQ15" i="22"/>
  <c r="AR15" i="22"/>
  <c r="AV15" i="22"/>
  <c r="AW15" i="22"/>
  <c r="AP15" i="22"/>
  <c r="AX15" i="22"/>
  <c r="AT15" i="22"/>
  <c r="AX5" i="22"/>
  <c r="AV5" i="22"/>
  <c r="AQ5" i="22"/>
  <c r="AU5" i="22"/>
  <c r="AT5" i="22"/>
  <c r="AW5" i="22"/>
  <c r="AR5" i="22"/>
  <c r="AP5" i="22"/>
  <c r="AU9" i="22"/>
  <c r="AV9" i="22"/>
  <c r="AW9" i="22"/>
  <c r="AQ9" i="22"/>
  <c r="AR9" i="22"/>
  <c r="AX9" i="22"/>
  <c r="AP9" i="22"/>
  <c r="AT9" i="22"/>
  <c r="AU13" i="22"/>
  <c r="AW13" i="22"/>
  <c r="AQ13" i="22"/>
  <c r="AR13" i="22"/>
  <c r="AV13" i="22"/>
  <c r="AX13" i="22"/>
  <c r="AT13" i="22"/>
  <c r="AP13" i="22"/>
  <c r="AE140" i="18"/>
  <c r="AE156" i="18"/>
  <c r="AV4" i="22"/>
  <c r="AR4" i="22"/>
  <c r="AT4" i="22"/>
  <c r="AW4" i="22"/>
  <c r="AX4" i="22"/>
  <c r="AU4" i="22"/>
  <c r="AP4" i="22"/>
  <c r="AQ4" i="22"/>
  <c r="AV8" i="22"/>
  <c r="AX8" i="22"/>
  <c r="AR8" i="22"/>
  <c r="AT8" i="22"/>
  <c r="AW8" i="22"/>
  <c r="AU8" i="22"/>
  <c r="AQ8" i="22"/>
  <c r="AP8" i="22"/>
  <c r="AU12" i="22"/>
  <c r="AW12" i="22"/>
  <c r="AQ12" i="22"/>
  <c r="AV12" i="22"/>
  <c r="AT12" i="22"/>
  <c r="AP12" i="22"/>
  <c r="AR12" i="22"/>
  <c r="AX12" i="22"/>
  <c r="Y64" i="2"/>
  <c r="AJ64" i="2" s="1"/>
  <c r="AK17" i="22"/>
  <c r="W139" i="18"/>
  <c r="W155" i="18"/>
  <c r="C79" i="9"/>
  <c r="AA79" i="9" s="1"/>
  <c r="C71" i="9"/>
  <c r="AK3" i="12"/>
  <c r="AK3" i="22"/>
  <c r="AN11" i="22"/>
  <c r="AO11" i="22"/>
  <c r="AN10" i="22"/>
  <c r="AO10" i="22"/>
  <c r="AX7" i="22"/>
  <c r="AQ7" i="22"/>
  <c r="AV7" i="22"/>
  <c r="AU7" i="22"/>
  <c r="AR7" i="22"/>
  <c r="AP7" i="22"/>
  <c r="AT7" i="22"/>
  <c r="AW7" i="22"/>
  <c r="AU11" i="22"/>
  <c r="AT11" i="22"/>
  <c r="AR11" i="22"/>
  <c r="AX11" i="22"/>
  <c r="AW11" i="22"/>
  <c r="AQ11" i="22"/>
  <c r="AV11" i="22"/>
  <c r="AP11" i="22"/>
  <c r="AU16" i="22"/>
  <c r="AW16" i="22"/>
  <c r="AQ16" i="22"/>
  <c r="AV16" i="22"/>
  <c r="AT16" i="22"/>
  <c r="AR16" i="22"/>
  <c r="AX16" i="22"/>
  <c r="AP16" i="22"/>
  <c r="W153" i="18"/>
  <c r="W169" i="18"/>
  <c r="W150" i="18"/>
  <c r="W166" i="18"/>
  <c r="W161" i="18"/>
  <c r="W145" i="18"/>
  <c r="C93" i="9"/>
  <c r="C127" i="9" s="1"/>
  <c r="CG180" i="9" s="1"/>
  <c r="C88" i="9"/>
  <c r="C122" i="9" s="1"/>
  <c r="AG141" i="18"/>
  <c r="AG157" i="18"/>
  <c r="Y60" i="2"/>
  <c r="AK16" i="12"/>
  <c r="Y28" i="2"/>
  <c r="AK8" i="12"/>
  <c r="U37" i="2"/>
  <c r="AE37" i="2" s="1"/>
  <c r="X11" i="2"/>
  <c r="AH11" i="2" s="1"/>
  <c r="BG12" i="2"/>
  <c r="U54" i="2"/>
  <c r="AE54" i="2" s="1"/>
  <c r="Y56" i="2"/>
  <c r="AK15" i="12"/>
  <c r="Y16" i="2"/>
  <c r="AJ16" i="2" s="1"/>
  <c r="AK5" i="12"/>
  <c r="Y48" i="2"/>
  <c r="AJ48" i="2" s="1"/>
  <c r="AK13" i="12"/>
  <c r="BF12" i="2"/>
  <c r="Y20" i="2"/>
  <c r="BB20" i="2" s="1"/>
  <c r="AK6" i="12"/>
  <c r="AH40" i="2"/>
  <c r="AL11" i="12"/>
  <c r="Y24" i="2"/>
  <c r="BB24" i="2" s="1"/>
  <c r="AK7" i="12"/>
  <c r="R56" i="2"/>
  <c r="AB56" i="2" s="1"/>
  <c r="BB26" i="2"/>
  <c r="BB58" i="2"/>
  <c r="Y36" i="2"/>
  <c r="AK10" i="12"/>
  <c r="BF22" i="2"/>
  <c r="BF38" i="2"/>
  <c r="Y52" i="2"/>
  <c r="AK14" i="12"/>
  <c r="R30" i="2"/>
  <c r="AB30" i="2" s="1"/>
  <c r="Y32" i="2"/>
  <c r="AK9" i="12"/>
  <c r="BG24" i="2"/>
  <c r="R34" i="2"/>
  <c r="AB34" i="2" s="1"/>
  <c r="U62" i="2"/>
  <c r="AE62" i="2" s="1"/>
  <c r="Y40" i="2"/>
  <c r="AJ40" i="2" s="1"/>
  <c r="AK11" i="12"/>
  <c r="AH36" i="2"/>
  <c r="AL10" i="12"/>
  <c r="BG22" i="2"/>
  <c r="U55" i="2"/>
  <c r="AE55" i="2" s="1"/>
  <c r="R60" i="2"/>
  <c r="AB60" i="2" s="1"/>
  <c r="Y12" i="2"/>
  <c r="BB12" i="2" s="1"/>
  <c r="AK4" i="12"/>
  <c r="Y44" i="2"/>
  <c r="AK12" i="12"/>
  <c r="AT3" i="12"/>
  <c r="BF3" i="12" s="1"/>
  <c r="AR3" i="12"/>
  <c r="BD3" i="12" s="1"/>
  <c r="AP3" i="12"/>
  <c r="BB3" i="12" s="1"/>
  <c r="AU3" i="12"/>
  <c r="BG3" i="12" s="1"/>
  <c r="AV3" i="12"/>
  <c r="BH3" i="12" s="1"/>
  <c r="AW3" i="12"/>
  <c r="BI3" i="12" s="1"/>
  <c r="AX3" i="12"/>
  <c r="BJ3" i="12" s="1"/>
  <c r="AQ3" i="12"/>
  <c r="BC3" i="12" s="1"/>
  <c r="BR161" i="9"/>
  <c r="Z158" i="9"/>
  <c r="BM160" i="9"/>
  <c r="D353" i="9"/>
  <c r="L114" i="9"/>
  <c r="L106" i="9"/>
  <c r="L343" i="9"/>
  <c r="D113" i="9"/>
  <c r="H112" i="9"/>
  <c r="L113" i="9"/>
  <c r="L105" i="9"/>
  <c r="D112" i="9"/>
  <c r="H110" i="9"/>
  <c r="H117" i="9"/>
  <c r="GT169" i="9" s="1"/>
  <c r="L118" i="9"/>
  <c r="L112" i="9"/>
  <c r="D119" i="9"/>
  <c r="D356" i="9"/>
  <c r="D111" i="9"/>
  <c r="D348" i="9"/>
  <c r="H114" i="9"/>
  <c r="H111" i="9"/>
  <c r="L119" i="9"/>
  <c r="L111" i="9"/>
  <c r="D118" i="9"/>
  <c r="D110" i="9"/>
  <c r="H119" i="9"/>
  <c r="H113" i="9"/>
  <c r="L110" i="9"/>
  <c r="L108" i="9"/>
  <c r="D106" i="9"/>
  <c r="H105" i="9"/>
  <c r="H108" i="9"/>
  <c r="N107" i="9"/>
  <c r="N344" i="9"/>
  <c r="D117" i="9"/>
  <c r="D108" i="9"/>
  <c r="H109" i="9"/>
  <c r="L117" i="9"/>
  <c r="L109" i="9"/>
  <c r="D107" i="9"/>
  <c r="D344" i="9"/>
  <c r="H118" i="9"/>
  <c r="L107" i="9"/>
  <c r="D114" i="9"/>
  <c r="D105" i="9"/>
  <c r="D342" i="9"/>
  <c r="H107" i="9"/>
  <c r="C77" i="9"/>
  <c r="HV189" i="9"/>
  <c r="W176" i="9"/>
  <c r="BI178" i="9"/>
  <c r="K175" i="9"/>
  <c r="AL177" i="9"/>
  <c r="CY181" i="9"/>
  <c r="BS179" i="9"/>
  <c r="BC178" i="9"/>
  <c r="AE176" i="9"/>
  <c r="M175" i="9"/>
  <c r="IE189" i="9"/>
  <c r="FD184" i="9"/>
  <c r="EN183" i="9"/>
  <c r="DE181" i="9"/>
  <c r="AS177" i="9"/>
  <c r="DU182" i="9"/>
  <c r="DQ182" i="9"/>
  <c r="GS187" i="9"/>
  <c r="CK180" i="9"/>
  <c r="AM177" i="9"/>
  <c r="HO188" i="9"/>
  <c r="DX182" i="9"/>
  <c r="CR180" i="9"/>
  <c r="EK183" i="9"/>
  <c r="HI188" i="9"/>
  <c r="AD176" i="9"/>
  <c r="D175" i="9"/>
  <c r="HW189" i="9"/>
  <c r="HG188" i="9"/>
  <c r="GQ187" i="9"/>
  <c r="FC184" i="9"/>
  <c r="EM183" i="9"/>
  <c r="DW182" i="9"/>
  <c r="DG181" i="9"/>
  <c r="Y176" i="9"/>
  <c r="BL178" i="9"/>
  <c r="AV177" i="9"/>
  <c r="AF176" i="9"/>
  <c r="N175" i="9"/>
  <c r="GW187" i="9"/>
  <c r="HM188" i="9"/>
  <c r="FA184" i="9"/>
  <c r="BU179" i="9"/>
  <c r="DA181" i="9"/>
  <c r="AO177" i="9"/>
  <c r="CM180" i="9"/>
  <c r="E175" i="9"/>
  <c r="GY187" i="9"/>
  <c r="DH181" i="9"/>
  <c r="CB179" i="9"/>
  <c r="BY179" i="9"/>
  <c r="EW184" i="9"/>
  <c r="CX181" i="9"/>
  <c r="EU184" i="9"/>
  <c r="EE183" i="9"/>
  <c r="DO182" i="9"/>
  <c r="CQ180" i="9"/>
  <c r="CA179" i="9"/>
  <c r="BK178" i="9"/>
  <c r="AU177" i="9"/>
  <c r="G175" i="9"/>
  <c r="IF189" i="9"/>
  <c r="HP188" i="9"/>
  <c r="GZ187" i="9"/>
  <c r="CO180" i="9"/>
  <c r="AC176" i="9"/>
  <c r="IC189" i="9"/>
  <c r="HY189" i="9"/>
  <c r="BE178" i="9"/>
  <c r="EG183" i="9"/>
  <c r="DY182" i="9"/>
  <c r="CI180" i="9"/>
  <c r="D133" i="9"/>
  <c r="F135" i="9"/>
  <c r="AV101" i="9"/>
  <c r="F125" i="9"/>
  <c r="AV91" i="9"/>
  <c r="F124" i="9"/>
  <c r="AV90" i="9"/>
  <c r="F123" i="9"/>
  <c r="AV89" i="9"/>
  <c r="F122" i="9"/>
  <c r="AV88" i="9"/>
  <c r="AS98" i="9"/>
  <c r="M132" i="9"/>
  <c r="M133" i="9"/>
  <c r="AS99" i="9"/>
  <c r="AG127" i="9"/>
  <c r="G132" i="9"/>
  <c r="AM98" i="9"/>
  <c r="F136" i="9"/>
  <c r="AV102" i="9"/>
  <c r="E132" i="9"/>
  <c r="N85" i="9"/>
  <c r="N72" i="9"/>
  <c r="L115" i="9"/>
  <c r="D116" i="9"/>
  <c r="F132" i="9"/>
  <c r="AL98" i="9"/>
  <c r="AV98" i="9"/>
  <c r="F133" i="9"/>
  <c r="AL99" i="9"/>
  <c r="AV99" i="9"/>
  <c r="F131" i="9"/>
  <c r="AV97" i="9"/>
  <c r="F130" i="9"/>
  <c r="AV96" i="9"/>
  <c r="E133" i="9"/>
  <c r="K133" i="9"/>
  <c r="AQ99" i="9"/>
  <c r="H116" i="9"/>
  <c r="H115" i="9"/>
  <c r="D115" i="9"/>
  <c r="F134" i="9"/>
  <c r="AV100" i="9"/>
  <c r="G133" i="9"/>
  <c r="AM99" i="9"/>
  <c r="L116" i="9"/>
  <c r="F129" i="9"/>
  <c r="AV95" i="9"/>
  <c r="F128" i="9"/>
  <c r="AV94" i="9"/>
  <c r="F127" i="9"/>
  <c r="AV93" i="9"/>
  <c r="F126" i="9"/>
  <c r="AV92" i="9"/>
  <c r="N132" i="9"/>
  <c r="AT98" i="9"/>
  <c r="N133" i="9"/>
  <c r="AT99" i="9"/>
  <c r="K132" i="9"/>
  <c r="AQ98" i="9"/>
  <c r="AL95" i="9"/>
  <c r="AL94" i="9"/>
  <c r="AL93" i="9"/>
  <c r="AL92" i="9"/>
  <c r="AL90" i="9"/>
  <c r="AL89" i="9"/>
  <c r="AL88" i="9"/>
  <c r="AL102" i="9"/>
  <c r="AL101" i="9"/>
  <c r="AL100" i="9"/>
  <c r="AL97" i="9"/>
  <c r="AL96" i="9"/>
  <c r="C73" i="9"/>
  <c r="C85" i="9"/>
  <c r="AS97" i="9"/>
  <c r="AS96" i="9"/>
  <c r="AS95" i="9"/>
  <c r="AS94" i="9"/>
  <c r="AT95" i="9"/>
  <c r="AT94" i="9"/>
  <c r="AT93" i="9"/>
  <c r="AT92" i="9"/>
  <c r="AQ91" i="9"/>
  <c r="AQ96" i="9"/>
  <c r="AQ92" i="9"/>
  <c r="AQ88" i="9"/>
  <c r="AM101" i="9"/>
  <c r="AM97" i="9"/>
  <c r="AU95" i="9"/>
  <c r="AS93" i="9"/>
  <c r="AS92" i="9"/>
  <c r="AS91" i="9"/>
  <c r="AS90" i="9"/>
  <c r="AM89" i="9"/>
  <c r="AT91" i="9"/>
  <c r="AT90" i="9"/>
  <c r="AT89" i="9"/>
  <c r="AT88" i="9"/>
  <c r="AQ100" i="9"/>
  <c r="AQ101" i="9"/>
  <c r="AQ97" i="9"/>
  <c r="AM92" i="9"/>
  <c r="AM94" i="9"/>
  <c r="AM90" i="9"/>
  <c r="R20" i="11"/>
  <c r="R22" i="11" s="1"/>
  <c r="AL91" i="9"/>
  <c r="AS89" i="9"/>
  <c r="AS88" i="9"/>
  <c r="AS102" i="9"/>
  <c r="AM88" i="9"/>
  <c r="AT102" i="9"/>
  <c r="AT101" i="9"/>
  <c r="AT100" i="9"/>
  <c r="AQ93" i="9"/>
  <c r="AQ89" i="9"/>
  <c r="AQ102" i="9"/>
  <c r="AM102" i="9"/>
  <c r="AM91" i="9"/>
  <c r="AM96" i="9"/>
  <c r="AR89" i="9"/>
  <c r="AS101" i="9"/>
  <c r="AS100" i="9"/>
  <c r="AT97" i="9"/>
  <c r="AT96" i="9"/>
  <c r="AQ94" i="9"/>
  <c r="AQ90" i="9"/>
  <c r="AQ95" i="9"/>
  <c r="AM95" i="9"/>
  <c r="AM100" i="9"/>
  <c r="AM93" i="9"/>
  <c r="AO93" i="9"/>
  <c r="L95" i="9"/>
  <c r="L129" i="9" s="1"/>
  <c r="I91" i="9"/>
  <c r="I125" i="9" s="1"/>
  <c r="T19" i="11"/>
  <c r="I90" i="9"/>
  <c r="I124" i="9" s="1"/>
  <c r="O98" i="9"/>
  <c r="I100" i="9"/>
  <c r="I134" i="9" s="1"/>
  <c r="O93" i="9"/>
  <c r="O127" i="9" s="1"/>
  <c r="I102" i="9"/>
  <c r="I136" i="9" s="1"/>
  <c r="O102" i="9"/>
  <c r="O136" i="9" s="1"/>
  <c r="L91" i="9"/>
  <c r="L125" i="9" s="1"/>
  <c r="L102" i="9"/>
  <c r="L136" i="9" s="1"/>
  <c r="L88" i="9"/>
  <c r="L122" i="9" s="1"/>
  <c r="N81" i="9"/>
  <c r="L99" i="9"/>
  <c r="L352" i="9" s="1"/>
  <c r="Z20" i="11"/>
  <c r="I92" i="9"/>
  <c r="I126" i="9" s="1"/>
  <c r="I97" i="9"/>
  <c r="I131" i="9" s="1"/>
  <c r="I99" i="9"/>
  <c r="I101" i="9"/>
  <c r="I135" i="9" s="1"/>
  <c r="O99" i="9"/>
  <c r="N77" i="9"/>
  <c r="N74" i="9"/>
  <c r="N71" i="9"/>
  <c r="N80" i="9"/>
  <c r="N84" i="9"/>
  <c r="N83" i="9"/>
  <c r="N75" i="9"/>
  <c r="N76" i="9"/>
  <c r="L100" i="9"/>
  <c r="L134" i="9" s="1"/>
  <c r="L94" i="9"/>
  <c r="L128" i="9" s="1"/>
  <c r="O94" i="9"/>
  <c r="O128" i="9" s="1"/>
  <c r="O96" i="9"/>
  <c r="O130" i="9" s="1"/>
  <c r="N79" i="9"/>
  <c r="N78" i="9"/>
  <c r="N82" i="9"/>
  <c r="L96" i="9"/>
  <c r="L130" i="9" s="1"/>
  <c r="L90" i="9"/>
  <c r="L124" i="9" s="1"/>
  <c r="O100" i="9"/>
  <c r="O134" i="9" s="1"/>
  <c r="O92" i="9"/>
  <c r="O126" i="9" s="1"/>
  <c r="L98" i="9"/>
  <c r="L353" i="9" s="1"/>
  <c r="L92" i="9"/>
  <c r="L126" i="9" s="1"/>
  <c r="O91" i="9"/>
  <c r="I88" i="9"/>
  <c r="I122" i="9" s="1"/>
  <c r="I98" i="9"/>
  <c r="I89" i="9"/>
  <c r="I123" i="9" s="1"/>
  <c r="O90" i="9"/>
  <c r="O124" i="9" s="1"/>
  <c r="O89" i="9"/>
  <c r="O123" i="9" s="1"/>
  <c r="Y20" i="11"/>
  <c r="O88" i="9"/>
  <c r="O122" i="9" s="1"/>
  <c r="I96" i="9"/>
  <c r="I130" i="9" s="1"/>
  <c r="I95" i="9"/>
  <c r="I129" i="9" s="1"/>
  <c r="I94" i="9"/>
  <c r="I128" i="9" s="1"/>
  <c r="O101" i="9"/>
  <c r="O135" i="9" s="1"/>
  <c r="O97" i="9"/>
  <c r="O131" i="9" s="1"/>
  <c r="L101" i="9"/>
  <c r="L135" i="9" s="1"/>
  <c r="L97" i="9"/>
  <c r="L131" i="9" s="1"/>
  <c r="L93" i="9"/>
  <c r="L127" i="9" s="1"/>
  <c r="AA20" i="11"/>
  <c r="S20" i="11"/>
  <c r="X59" i="2"/>
  <c r="AH59" i="2" s="1"/>
  <c r="U11" i="2"/>
  <c r="AE11" i="2" s="1"/>
  <c r="BC38" i="2"/>
  <c r="BG9" i="2"/>
  <c r="BG63" i="2"/>
  <c r="BF46" i="2"/>
  <c r="BF54" i="2"/>
  <c r="BF62" i="2"/>
  <c r="BG32" i="2"/>
  <c r="BF24" i="2"/>
  <c r="AJ9" i="2"/>
  <c r="BB9" i="2"/>
  <c r="AN21" i="2"/>
  <c r="BF21" i="2"/>
  <c r="AN51" i="2"/>
  <c r="BF51" i="2"/>
  <c r="AQ21" i="2"/>
  <c r="BI21" i="2"/>
  <c r="AK29" i="2"/>
  <c r="BC29" i="2"/>
  <c r="BG10" i="2"/>
  <c r="BG18" i="2"/>
  <c r="BG26" i="2"/>
  <c r="BG34" i="2"/>
  <c r="AJ35" i="2"/>
  <c r="BB35" i="2"/>
  <c r="AJ51" i="2"/>
  <c r="BB51" i="2"/>
  <c r="AN17" i="2"/>
  <c r="BF17" i="2"/>
  <c r="AN29" i="2"/>
  <c r="BF29" i="2"/>
  <c r="AN43" i="2"/>
  <c r="BF43" i="2"/>
  <c r="AR10" i="2"/>
  <c r="BJ10" i="2"/>
  <c r="AQ36" i="2"/>
  <c r="BI36" i="2"/>
  <c r="AR54" i="2"/>
  <c r="BJ54" i="2"/>
  <c r="AQ13" i="2"/>
  <c r="BI13" i="2"/>
  <c r="AQ19" i="2"/>
  <c r="BI19" i="2"/>
  <c r="AQ29" i="2"/>
  <c r="BI29" i="2"/>
  <c r="BC9" i="2"/>
  <c r="AQ42" i="2"/>
  <c r="BI42" i="2"/>
  <c r="AR52" i="2"/>
  <c r="BJ52" i="2"/>
  <c r="AR9" i="2"/>
  <c r="BJ9" i="2"/>
  <c r="AR17" i="2"/>
  <c r="BJ17" i="2"/>
  <c r="AR25" i="2"/>
  <c r="BJ25" i="2"/>
  <c r="AR33" i="2"/>
  <c r="BJ33" i="2"/>
  <c r="AR41" i="2"/>
  <c r="BJ41" i="2"/>
  <c r="AR49" i="2"/>
  <c r="BJ49" i="2"/>
  <c r="AR55" i="2"/>
  <c r="BJ55" i="2"/>
  <c r="AJ10" i="2"/>
  <c r="BB10" i="2"/>
  <c r="AL24" i="2"/>
  <c r="BD24" i="2"/>
  <c r="AL40" i="2"/>
  <c r="BD40" i="2"/>
  <c r="AJ15" i="2"/>
  <c r="BB15" i="2"/>
  <c r="AN37" i="2"/>
  <c r="BF37" i="2"/>
  <c r="AN53" i="2"/>
  <c r="BF53" i="2"/>
  <c r="AN63" i="2"/>
  <c r="BF63" i="2"/>
  <c r="AJ18" i="2"/>
  <c r="BB18" i="2"/>
  <c r="AJ34" i="2"/>
  <c r="BB34" i="2"/>
  <c r="AJ50" i="2"/>
  <c r="BB50" i="2"/>
  <c r="BC53" i="2"/>
  <c r="AL59" i="2"/>
  <c r="BD59" i="2"/>
  <c r="BC36" i="2"/>
  <c r="AL17" i="2"/>
  <c r="BD17" i="2"/>
  <c r="AL33" i="2"/>
  <c r="BD33" i="2"/>
  <c r="AL49" i="2"/>
  <c r="BD49" i="2"/>
  <c r="BC62" i="2"/>
  <c r="BC23" i="2"/>
  <c r="BC39" i="2"/>
  <c r="BC55" i="2"/>
  <c r="AL14" i="2"/>
  <c r="BD14" i="2"/>
  <c r="AL30" i="2"/>
  <c r="BD30" i="2"/>
  <c r="AL46" i="2"/>
  <c r="BD46" i="2"/>
  <c r="AL58" i="2"/>
  <c r="BD58" i="2"/>
  <c r="BB44" i="2"/>
  <c r="BB64" i="2"/>
  <c r="BC27" i="2"/>
  <c r="BC43" i="2"/>
  <c r="BC16" i="2"/>
  <c r="BC44" i="2"/>
  <c r="BI14" i="2"/>
  <c r="BI26" i="2"/>
  <c r="BI40" i="2"/>
  <c r="BI50" i="2"/>
  <c r="BI58" i="2"/>
  <c r="AN31" i="2"/>
  <c r="BF31" i="2"/>
  <c r="AL23" i="2"/>
  <c r="BD23" i="2"/>
  <c r="AL39" i="2"/>
  <c r="BD39" i="2"/>
  <c r="BB17" i="2"/>
  <c r="BB33" i="2"/>
  <c r="BB49" i="2"/>
  <c r="BC52" i="2"/>
  <c r="AR16" i="2"/>
  <c r="BJ16" i="2"/>
  <c r="AR24" i="2"/>
  <c r="BJ24" i="2"/>
  <c r="AR32" i="2"/>
  <c r="BJ32" i="2"/>
  <c r="AR40" i="2"/>
  <c r="BJ40" i="2"/>
  <c r="AR48" i="2"/>
  <c r="BJ48" i="2"/>
  <c r="AR60" i="2"/>
  <c r="BJ60" i="2"/>
  <c r="BG13" i="2"/>
  <c r="BG21" i="2"/>
  <c r="BG29" i="2"/>
  <c r="BG37" i="2"/>
  <c r="BG45" i="2"/>
  <c r="BG53" i="2"/>
  <c r="BI47" i="2"/>
  <c r="BI57" i="2"/>
  <c r="AN8" i="2"/>
  <c r="BF8" i="2"/>
  <c r="BF18" i="2"/>
  <c r="BF26" i="2"/>
  <c r="BF34" i="2"/>
  <c r="BF42" i="2"/>
  <c r="BF50" i="2"/>
  <c r="BF58" i="2"/>
  <c r="BG42" i="2"/>
  <c r="BG50" i="2"/>
  <c r="BG58" i="2"/>
  <c r="AL8" i="2"/>
  <c r="BD8" i="2"/>
  <c r="AQ49" i="2"/>
  <c r="BI49" i="2"/>
  <c r="AJ43" i="2"/>
  <c r="BB43" i="2"/>
  <c r="AN35" i="2"/>
  <c r="BF35" i="2"/>
  <c r="AL61" i="2"/>
  <c r="BD61" i="2"/>
  <c r="AQ41" i="2"/>
  <c r="BI41" i="2"/>
  <c r="AQ10" i="2"/>
  <c r="BI10" i="2"/>
  <c r="BG28" i="2"/>
  <c r="AJ23" i="2"/>
  <c r="BB23" i="2"/>
  <c r="AJ39" i="2"/>
  <c r="BB39" i="2"/>
  <c r="AJ55" i="2"/>
  <c r="BB55" i="2"/>
  <c r="AN9" i="2"/>
  <c r="BF9" i="2"/>
  <c r="AN19" i="2"/>
  <c r="BF19" i="2"/>
  <c r="AN33" i="2"/>
  <c r="BF33" i="2"/>
  <c r="AN47" i="2"/>
  <c r="BF47" i="2"/>
  <c r="AR64" i="2"/>
  <c r="BJ64" i="2"/>
  <c r="AQ16" i="2"/>
  <c r="BI16" i="2"/>
  <c r="AQ37" i="2"/>
  <c r="BI37" i="2"/>
  <c r="BG57" i="2"/>
  <c r="AQ9" i="2"/>
  <c r="BI9" i="2"/>
  <c r="AQ15" i="2"/>
  <c r="BI15" i="2"/>
  <c r="AQ25" i="2"/>
  <c r="BI25" i="2"/>
  <c r="AQ31" i="2"/>
  <c r="BI31" i="2"/>
  <c r="AQ35" i="2"/>
  <c r="BI35" i="2"/>
  <c r="AQ43" i="2"/>
  <c r="BI43" i="2"/>
  <c r="BG55" i="2"/>
  <c r="AR11" i="2"/>
  <c r="BJ11" i="2"/>
  <c r="AR19" i="2"/>
  <c r="BJ19" i="2"/>
  <c r="AR27" i="2"/>
  <c r="BJ27" i="2"/>
  <c r="AR35" i="2"/>
  <c r="BJ35" i="2"/>
  <c r="AR43" i="2"/>
  <c r="BJ43" i="2"/>
  <c r="AR51" i="2"/>
  <c r="BJ51" i="2"/>
  <c r="AR61" i="2"/>
  <c r="BJ61" i="2"/>
  <c r="AN10" i="2"/>
  <c r="BF10" i="2"/>
  <c r="AL12" i="2"/>
  <c r="BD12" i="2"/>
  <c r="AL28" i="2"/>
  <c r="BD28" i="2"/>
  <c r="AL44" i="2"/>
  <c r="BD44" i="2"/>
  <c r="AL56" i="2"/>
  <c r="BD56" i="2"/>
  <c r="AL64" i="2"/>
  <c r="BD64" i="2"/>
  <c r="AJ19" i="2"/>
  <c r="BB19" i="2"/>
  <c r="AN41" i="2"/>
  <c r="BF41" i="2"/>
  <c r="AN57" i="2"/>
  <c r="BF57" i="2"/>
  <c r="AL55" i="2"/>
  <c r="BD55" i="2"/>
  <c r="BC24" i="2"/>
  <c r="BB22" i="2"/>
  <c r="BB38" i="2"/>
  <c r="BB54" i="2"/>
  <c r="BC57" i="2"/>
  <c r="AL21" i="2"/>
  <c r="BD21" i="2"/>
  <c r="AL37" i="2"/>
  <c r="BD37" i="2"/>
  <c r="BB56" i="2"/>
  <c r="AL51" i="2"/>
  <c r="BD51" i="2"/>
  <c r="BC32" i="2"/>
  <c r="BC10" i="2"/>
  <c r="AL18" i="2"/>
  <c r="BD18" i="2"/>
  <c r="AL34" i="2"/>
  <c r="BD34" i="2"/>
  <c r="AL50" i="2"/>
  <c r="BD50" i="2"/>
  <c r="BB32" i="2"/>
  <c r="BB11" i="2"/>
  <c r="BI18" i="2"/>
  <c r="BI28" i="2"/>
  <c r="BI44" i="2"/>
  <c r="BI52" i="2"/>
  <c r="BI60" i="2"/>
  <c r="AL10" i="2"/>
  <c r="BD10" i="2"/>
  <c r="AL27" i="2"/>
  <c r="BD27" i="2"/>
  <c r="AL43" i="2"/>
  <c r="BD43" i="2"/>
  <c r="BB21" i="2"/>
  <c r="BB37" i="2"/>
  <c r="BB53" i="2"/>
  <c r="BC60" i="2"/>
  <c r="AR18" i="2"/>
  <c r="BJ18" i="2"/>
  <c r="AR26" i="2"/>
  <c r="BJ26" i="2"/>
  <c r="AR34" i="2"/>
  <c r="BJ34" i="2"/>
  <c r="AR42" i="2"/>
  <c r="BJ42" i="2"/>
  <c r="AR50" i="2"/>
  <c r="BJ50" i="2"/>
  <c r="AR62" i="2"/>
  <c r="BJ62" i="2"/>
  <c r="BG15" i="2"/>
  <c r="BG23" i="2"/>
  <c r="BG31" i="2"/>
  <c r="BG39" i="2"/>
  <c r="BG47" i="2"/>
  <c r="BG59" i="2"/>
  <c r="BI51" i="2"/>
  <c r="BI59" i="2"/>
  <c r="BF28" i="2"/>
  <c r="BF36" i="2"/>
  <c r="BF44" i="2"/>
  <c r="BF52" i="2"/>
  <c r="BF60" i="2"/>
  <c r="BG36" i="2"/>
  <c r="BG44" i="2"/>
  <c r="BG52" i="2"/>
  <c r="BG60" i="2"/>
  <c r="BC56" i="2"/>
  <c r="AJ27" i="2"/>
  <c r="BB27" i="2"/>
  <c r="AQ38" i="2"/>
  <c r="BI38" i="2"/>
  <c r="AQ45" i="2"/>
  <c r="BI45" i="2"/>
  <c r="AQ11" i="2"/>
  <c r="BI11" i="2"/>
  <c r="AQ27" i="2"/>
  <c r="BI27" i="2"/>
  <c r="AK41" i="2"/>
  <c r="BC41" i="2"/>
  <c r="AK49" i="2"/>
  <c r="BC49" i="2"/>
  <c r="AR13" i="2"/>
  <c r="BJ13" i="2"/>
  <c r="AR21" i="2"/>
  <c r="BJ21" i="2"/>
  <c r="AR29" i="2"/>
  <c r="BJ29" i="2"/>
  <c r="AR37" i="2"/>
  <c r="BJ37" i="2"/>
  <c r="AR45" i="2"/>
  <c r="BJ45" i="2"/>
  <c r="AR57" i="2"/>
  <c r="BJ57" i="2"/>
  <c r="AR63" i="2"/>
  <c r="BJ63" i="2"/>
  <c r="AK8" i="2"/>
  <c r="BC8" i="2"/>
  <c r="AL16" i="2"/>
  <c r="BD16" i="2"/>
  <c r="AL32" i="2"/>
  <c r="BD32" i="2"/>
  <c r="AL48" i="2"/>
  <c r="BD48" i="2"/>
  <c r="AN23" i="2"/>
  <c r="BF23" i="2"/>
  <c r="AN45" i="2"/>
  <c r="BF45" i="2"/>
  <c r="AN59" i="2"/>
  <c r="BF59" i="2"/>
  <c r="AL25" i="2"/>
  <c r="BD25" i="2"/>
  <c r="AL41" i="2"/>
  <c r="BD41" i="2"/>
  <c r="BC54" i="2"/>
  <c r="BC15" i="2"/>
  <c r="BC31" i="2"/>
  <c r="BC47" i="2"/>
  <c r="AL22" i="2"/>
  <c r="BD22" i="2"/>
  <c r="AL38" i="2"/>
  <c r="BD38" i="2"/>
  <c r="AL54" i="2"/>
  <c r="BD54" i="2"/>
  <c r="AL62" i="2"/>
  <c r="BD62" i="2"/>
  <c r="BB36" i="2"/>
  <c r="BC19" i="2"/>
  <c r="BC35" i="2"/>
  <c r="BC51" i="2"/>
  <c r="BC28" i="2"/>
  <c r="AQ8" i="2"/>
  <c r="BI8" i="2"/>
  <c r="BI22" i="2"/>
  <c r="BI30" i="2"/>
  <c r="BI46" i="2"/>
  <c r="BI54" i="2"/>
  <c r="BI62" i="2"/>
  <c r="AL15" i="2"/>
  <c r="BD15" i="2"/>
  <c r="AL31" i="2"/>
  <c r="BD31" i="2"/>
  <c r="AL47" i="2"/>
  <c r="BD47" i="2"/>
  <c r="BB25" i="2"/>
  <c r="BB41" i="2"/>
  <c r="BB57" i="2"/>
  <c r="AR12" i="2"/>
  <c r="BJ12" i="2"/>
  <c r="AR20" i="2"/>
  <c r="BJ20" i="2"/>
  <c r="AR28" i="2"/>
  <c r="BJ28" i="2"/>
  <c r="AR36" i="2"/>
  <c r="BJ36" i="2"/>
  <c r="AR44" i="2"/>
  <c r="BJ44" i="2"/>
  <c r="BJ56" i="2"/>
  <c r="BG17" i="2"/>
  <c r="BG25" i="2"/>
  <c r="BG33" i="2"/>
  <c r="BG41" i="2"/>
  <c r="BG49" i="2"/>
  <c r="BG61" i="2"/>
  <c r="BI53" i="2"/>
  <c r="BI61" i="2"/>
  <c r="BG38" i="2"/>
  <c r="BG46" i="2"/>
  <c r="BG54" i="2"/>
  <c r="BG62" i="2"/>
  <c r="BC64" i="2"/>
  <c r="AJ59" i="2"/>
  <c r="BB59" i="2"/>
  <c r="AN11" i="2"/>
  <c r="BF11" i="2"/>
  <c r="AQ20" i="2"/>
  <c r="BI20" i="2"/>
  <c r="AK13" i="2"/>
  <c r="BC13" i="2"/>
  <c r="AL57" i="2"/>
  <c r="BD57" i="2"/>
  <c r="AO8" i="2"/>
  <c r="BG8" i="2"/>
  <c r="AK11" i="2"/>
  <c r="BC11" i="2"/>
  <c r="AJ31" i="2"/>
  <c r="BB31" i="2"/>
  <c r="AJ47" i="2"/>
  <c r="BB47" i="2"/>
  <c r="AJ63" i="2"/>
  <c r="BB63" i="2"/>
  <c r="AN13" i="2"/>
  <c r="BF13" i="2"/>
  <c r="AN25" i="2"/>
  <c r="BF25" i="2"/>
  <c r="AN39" i="2"/>
  <c r="BF39" i="2"/>
  <c r="AN55" i="2"/>
  <c r="BF55" i="2"/>
  <c r="AQ32" i="2"/>
  <c r="BI32" i="2"/>
  <c r="AL53" i="2"/>
  <c r="BD53" i="2"/>
  <c r="AQ17" i="2"/>
  <c r="BI17" i="2"/>
  <c r="AQ23" i="2"/>
  <c r="BI23" i="2"/>
  <c r="AQ33" i="2"/>
  <c r="BI33" i="2"/>
  <c r="BG11" i="2"/>
  <c r="AR15" i="2"/>
  <c r="BJ15" i="2"/>
  <c r="AR23" i="2"/>
  <c r="BJ23" i="2"/>
  <c r="AR31" i="2"/>
  <c r="BJ31" i="2"/>
  <c r="AR39" i="2"/>
  <c r="BJ39" i="2"/>
  <c r="AR47" i="2"/>
  <c r="BJ47" i="2"/>
  <c r="AR53" i="2"/>
  <c r="BJ53" i="2"/>
  <c r="AR59" i="2"/>
  <c r="BJ59" i="2"/>
  <c r="AL9" i="2"/>
  <c r="BD9" i="2"/>
  <c r="AL20" i="2"/>
  <c r="BD20" i="2"/>
  <c r="AL36" i="2"/>
  <c r="BD36" i="2"/>
  <c r="AL52" i="2"/>
  <c r="BD52" i="2"/>
  <c r="AL60" i="2"/>
  <c r="BD60" i="2"/>
  <c r="AL11" i="2"/>
  <c r="BD11" i="2"/>
  <c r="AN27" i="2"/>
  <c r="BF27" i="2"/>
  <c r="AN49" i="2"/>
  <c r="BF49" i="2"/>
  <c r="AN61" i="2"/>
  <c r="BF61" i="2"/>
  <c r="AL63" i="2"/>
  <c r="BD63" i="2"/>
  <c r="BC40" i="2"/>
  <c r="AJ14" i="2"/>
  <c r="BB14" i="2"/>
  <c r="AJ30" i="2"/>
  <c r="BB30" i="2"/>
  <c r="AJ46" i="2"/>
  <c r="BB46" i="2"/>
  <c r="AJ62" i="2"/>
  <c r="BB62" i="2"/>
  <c r="BC63" i="2"/>
  <c r="AL13" i="2"/>
  <c r="BD13" i="2"/>
  <c r="AL29" i="2"/>
  <c r="BD29" i="2"/>
  <c r="AL45" i="2"/>
  <c r="BD45" i="2"/>
  <c r="BC58" i="2"/>
  <c r="BC12" i="2"/>
  <c r="BC48" i="2"/>
  <c r="BB8" i="2"/>
  <c r="AL26" i="2"/>
  <c r="BD26" i="2"/>
  <c r="AL42" i="2"/>
  <c r="BD42" i="2"/>
  <c r="BB60" i="2"/>
  <c r="BC59" i="2"/>
  <c r="BI12" i="2"/>
  <c r="BI24" i="2"/>
  <c r="BI34" i="2"/>
  <c r="BI48" i="2"/>
  <c r="BI56" i="2"/>
  <c r="BI64" i="2"/>
  <c r="AN15" i="2"/>
  <c r="BF15" i="2"/>
  <c r="AL19" i="2"/>
  <c r="BD19" i="2"/>
  <c r="AL35" i="2"/>
  <c r="BD35" i="2"/>
  <c r="BB13" i="2"/>
  <c r="BB29" i="2"/>
  <c r="BB45" i="2"/>
  <c r="BB61" i="2"/>
  <c r="AR14" i="2"/>
  <c r="BJ14" i="2"/>
  <c r="AR22" i="2"/>
  <c r="BJ22" i="2"/>
  <c r="AR30" i="2"/>
  <c r="BJ30" i="2"/>
  <c r="AR38" i="2"/>
  <c r="BJ38" i="2"/>
  <c r="AR46" i="2"/>
  <c r="BJ46" i="2"/>
  <c r="AR58" i="2"/>
  <c r="BJ58" i="2"/>
  <c r="BG19" i="2"/>
  <c r="BG27" i="2"/>
  <c r="BG35" i="2"/>
  <c r="BG43" i="2"/>
  <c r="BG51" i="2"/>
  <c r="BI39" i="2"/>
  <c r="BI55" i="2"/>
  <c r="BI63" i="2"/>
  <c r="AN16" i="2"/>
  <c r="BF16" i="2"/>
  <c r="BF32" i="2"/>
  <c r="BF40" i="2"/>
  <c r="BF48" i="2"/>
  <c r="BF56" i="2"/>
  <c r="BF64" i="2"/>
  <c r="BG40" i="2"/>
  <c r="BG48" i="2"/>
  <c r="BG56" i="2"/>
  <c r="BG64" i="2"/>
  <c r="AR8" i="2"/>
  <c r="BJ8" i="2"/>
  <c r="C81" i="9"/>
  <c r="C83" i="9"/>
  <c r="C102" i="9"/>
  <c r="C136" i="9" s="1"/>
  <c r="C74" i="9"/>
  <c r="C99" i="9"/>
  <c r="W20" i="11"/>
  <c r="C76" i="9"/>
  <c r="C75" i="9"/>
  <c r="C95" i="9"/>
  <c r="C129" i="9" s="1"/>
  <c r="C84" i="9"/>
  <c r="C72" i="9"/>
  <c r="C94" i="9"/>
  <c r="C128" i="9" s="1"/>
  <c r="C78" i="9"/>
  <c r="C98" i="9"/>
  <c r="Z99" i="9" s="1"/>
  <c r="GC316" i="9" s="1"/>
  <c r="C90" i="9"/>
  <c r="C124" i="9" s="1"/>
  <c r="AF93" i="9"/>
  <c r="CQ310" i="9" s="1"/>
  <c r="AD93" i="9"/>
  <c r="CO310" i="9" s="1"/>
  <c r="C89" i="9"/>
  <c r="C123" i="9" s="1"/>
  <c r="C100" i="9"/>
  <c r="C134" i="9" s="1"/>
  <c r="C96" i="9"/>
  <c r="C130" i="9" s="1"/>
  <c r="C92" i="9"/>
  <c r="C126" i="9" s="1"/>
  <c r="Y93" i="9"/>
  <c r="CJ310" i="9" s="1"/>
  <c r="C91" i="9"/>
  <c r="C125" i="9" s="1"/>
  <c r="C101" i="9"/>
  <c r="C135" i="9" s="1"/>
  <c r="C97" i="9"/>
  <c r="C131" i="9" s="1"/>
  <c r="C82" i="9"/>
  <c r="C80" i="9"/>
  <c r="Q20" i="11"/>
  <c r="X93" i="9"/>
  <c r="CI310" i="9" s="1"/>
  <c r="Z93" i="9"/>
  <c r="CK310" i="9" s="1"/>
  <c r="AB93" i="9"/>
  <c r="CM310" i="9" s="1"/>
  <c r="V93" i="9"/>
  <c r="CG310" i="9" s="1"/>
  <c r="AG93" i="9"/>
  <c r="CR310" i="9" s="1"/>
  <c r="G72" i="9"/>
  <c r="G82" i="9"/>
  <c r="G77" i="9"/>
  <c r="G85" i="9"/>
  <c r="G76" i="9"/>
  <c r="G71" i="9"/>
  <c r="G79" i="9"/>
  <c r="G74" i="9"/>
  <c r="G78" i="9"/>
  <c r="G73" i="9"/>
  <c r="G83" i="9"/>
  <c r="G81" i="9"/>
  <c r="G80" i="9"/>
  <c r="G75" i="9"/>
  <c r="G84" i="9"/>
  <c r="E75" i="9"/>
  <c r="E84" i="9"/>
  <c r="E76" i="9"/>
  <c r="E83" i="9"/>
  <c r="E77" i="9"/>
  <c r="E85" i="9"/>
  <c r="E78" i="9"/>
  <c r="E71" i="9"/>
  <c r="E79" i="9"/>
  <c r="E72" i="9"/>
  <c r="E80" i="9"/>
  <c r="E73" i="9"/>
  <c r="E81" i="9"/>
  <c r="E74" i="9"/>
  <c r="E82" i="9"/>
  <c r="J91" i="9"/>
  <c r="J125" i="9" s="1"/>
  <c r="J95" i="9"/>
  <c r="J129" i="9" s="1"/>
  <c r="J99" i="9"/>
  <c r="J88" i="9"/>
  <c r="J122" i="9" s="1"/>
  <c r="J92" i="9"/>
  <c r="J126" i="9" s="1"/>
  <c r="J96" i="9"/>
  <c r="J130" i="9" s="1"/>
  <c r="J100" i="9"/>
  <c r="J134" i="9" s="1"/>
  <c r="J89" i="9"/>
  <c r="J123" i="9" s="1"/>
  <c r="J93" i="9"/>
  <c r="J127" i="9" s="1"/>
  <c r="J97" i="9"/>
  <c r="J131" i="9" s="1"/>
  <c r="J101" i="9"/>
  <c r="J135" i="9" s="1"/>
  <c r="J90" i="9"/>
  <c r="J124" i="9" s="1"/>
  <c r="J94" i="9"/>
  <c r="J128" i="9" s="1"/>
  <c r="J98" i="9"/>
  <c r="J102" i="9"/>
  <c r="J136" i="9" s="1"/>
  <c r="J73" i="9"/>
  <c r="J77" i="9"/>
  <c r="J81" i="9"/>
  <c r="J85" i="9"/>
  <c r="J74" i="9"/>
  <c r="J78" i="9"/>
  <c r="J83" i="9"/>
  <c r="J71" i="9"/>
  <c r="J75" i="9"/>
  <c r="J79" i="9"/>
  <c r="J84" i="9"/>
  <c r="J72" i="9"/>
  <c r="J76" i="9"/>
  <c r="J80" i="9"/>
  <c r="J82" i="9"/>
  <c r="O73" i="9"/>
  <c r="O81" i="9"/>
  <c r="O76" i="9"/>
  <c r="O72" i="9"/>
  <c r="O75" i="9"/>
  <c r="O82" i="9"/>
  <c r="O78" i="9"/>
  <c r="O77" i="9"/>
  <c r="O84" i="9"/>
  <c r="O80" i="9"/>
  <c r="O71" i="9"/>
  <c r="O79" i="9"/>
  <c r="O85" i="9"/>
  <c r="O83" i="9"/>
  <c r="H89" i="9"/>
  <c r="H93" i="9"/>
  <c r="H127" i="9" s="1"/>
  <c r="H97" i="9"/>
  <c r="H131" i="9" s="1"/>
  <c r="H101" i="9"/>
  <c r="H135" i="9" s="1"/>
  <c r="H90" i="9"/>
  <c r="H124" i="9" s="1"/>
  <c r="H94" i="9"/>
  <c r="H128" i="9" s="1"/>
  <c r="H98" i="9"/>
  <c r="H353" i="9" s="1"/>
  <c r="H102" i="9"/>
  <c r="H136" i="9" s="1"/>
  <c r="H91" i="9"/>
  <c r="H125" i="9" s="1"/>
  <c r="H95" i="9"/>
  <c r="H129" i="9" s="1"/>
  <c r="H99" i="9"/>
  <c r="H352" i="9" s="1"/>
  <c r="H88" i="9"/>
  <c r="H122" i="9" s="1"/>
  <c r="H92" i="9"/>
  <c r="H126" i="9" s="1"/>
  <c r="H96" i="9"/>
  <c r="H130" i="9" s="1"/>
  <c r="H100" i="9"/>
  <c r="H134" i="9" s="1"/>
  <c r="M73" i="9"/>
  <c r="M81" i="9"/>
  <c r="M72" i="9"/>
  <c r="M80" i="9"/>
  <c r="M75" i="9"/>
  <c r="M82" i="9"/>
  <c r="M74" i="9"/>
  <c r="M83" i="9"/>
  <c r="M77" i="9"/>
  <c r="M84" i="9"/>
  <c r="M76" i="9"/>
  <c r="M71" i="9"/>
  <c r="M79" i="9"/>
  <c r="M85" i="9"/>
  <c r="M78" i="9"/>
  <c r="F74" i="9"/>
  <c r="F78" i="9"/>
  <c r="F82" i="9"/>
  <c r="F71" i="9"/>
  <c r="F75" i="9"/>
  <c r="F79" i="9"/>
  <c r="F83" i="9"/>
  <c r="F72" i="9"/>
  <c r="F76" i="9"/>
  <c r="F80" i="9"/>
  <c r="F84" i="9"/>
  <c r="F73" i="9"/>
  <c r="F77" i="9"/>
  <c r="F81" i="9"/>
  <c r="F85" i="9"/>
  <c r="K72" i="9"/>
  <c r="K80" i="9"/>
  <c r="K77" i="9"/>
  <c r="K71" i="9"/>
  <c r="K74" i="9"/>
  <c r="K84" i="9"/>
  <c r="K79" i="9"/>
  <c r="K73" i="9"/>
  <c r="K76" i="9"/>
  <c r="K85" i="9"/>
  <c r="K81" i="9"/>
  <c r="K83" i="9"/>
  <c r="K78" i="9"/>
  <c r="K75" i="9"/>
  <c r="K82" i="9"/>
  <c r="I72" i="9"/>
  <c r="I80" i="9"/>
  <c r="I71" i="9"/>
  <c r="I79" i="9"/>
  <c r="I74" i="9"/>
  <c r="I84" i="9"/>
  <c r="I73" i="9"/>
  <c r="I81" i="9"/>
  <c r="I76" i="9"/>
  <c r="I85" i="9"/>
  <c r="I75" i="9"/>
  <c r="I83" i="9"/>
  <c r="I78" i="9"/>
  <c r="I82" i="9"/>
  <c r="I77" i="9"/>
  <c r="D99" i="9"/>
  <c r="D352" i="9" s="1"/>
  <c r="D95" i="9"/>
  <c r="D129" i="9" s="1"/>
  <c r="D91" i="9"/>
  <c r="D125" i="9" s="1"/>
  <c r="D101" i="9"/>
  <c r="D135" i="9" s="1"/>
  <c r="D97" i="9"/>
  <c r="D131" i="9" s="1"/>
  <c r="D93" i="9"/>
  <c r="D127" i="9" s="1"/>
  <c r="D89" i="9"/>
  <c r="D123" i="9" s="1"/>
  <c r="D100" i="9"/>
  <c r="D134" i="9" s="1"/>
  <c r="D96" i="9"/>
  <c r="D130" i="9" s="1"/>
  <c r="D92" i="9"/>
  <c r="X19" i="11"/>
  <c r="P19" i="11"/>
  <c r="X52" i="2"/>
  <c r="AL14" i="22" s="1"/>
  <c r="AJ26" i="2"/>
  <c r="AJ42" i="2"/>
  <c r="AJ58" i="2"/>
  <c r="AR56" i="2"/>
  <c r="AN14" i="2"/>
  <c r="AJ22" i="2"/>
  <c r="AJ38" i="2"/>
  <c r="AJ54" i="2"/>
  <c r="AJ56" i="2"/>
  <c r="AN12" i="2"/>
  <c r="AN20" i="2"/>
  <c r="AN28" i="2"/>
  <c r="AJ32" i="2"/>
  <c r="AJ11" i="2"/>
  <c r="AQ18" i="2"/>
  <c r="AQ28" i="2"/>
  <c r="AQ44" i="2"/>
  <c r="AQ52" i="2"/>
  <c r="AQ60" i="2"/>
  <c r="AN36" i="2"/>
  <c r="AN44" i="2"/>
  <c r="AN52" i="2"/>
  <c r="AN60" i="2"/>
  <c r="R11" i="2"/>
  <c r="AB11" i="2" s="1"/>
  <c r="AJ21" i="2"/>
  <c r="AJ37" i="2"/>
  <c r="AJ53" i="2"/>
  <c r="AQ51" i="2"/>
  <c r="AQ59" i="2"/>
  <c r="X26" i="2"/>
  <c r="AH26" i="2" s="1"/>
  <c r="X22" i="2"/>
  <c r="AH22" i="2" s="1"/>
  <c r="AO16" i="2"/>
  <c r="AO63" i="2"/>
  <c r="AK57" i="2"/>
  <c r="AK32" i="2"/>
  <c r="AK60" i="2"/>
  <c r="AO15" i="2"/>
  <c r="AO31" i="2"/>
  <c r="AO47" i="2"/>
  <c r="AK56" i="2"/>
  <c r="U33" i="2"/>
  <c r="AE33" i="2" s="1"/>
  <c r="U45" i="2"/>
  <c r="AE45" i="2" s="1"/>
  <c r="AK25" i="2"/>
  <c r="AO14" i="2"/>
  <c r="AO22" i="2"/>
  <c r="AO30" i="2"/>
  <c r="AK18" i="2"/>
  <c r="AK26" i="2"/>
  <c r="AK34" i="2"/>
  <c r="AK38" i="2"/>
  <c r="AO57" i="2"/>
  <c r="AO55" i="2"/>
  <c r="AK24" i="2"/>
  <c r="AK53" i="2"/>
  <c r="AK36" i="2"/>
  <c r="AK62" i="2"/>
  <c r="AK23" i="2"/>
  <c r="AK39" i="2"/>
  <c r="AK55" i="2"/>
  <c r="AJ12" i="2"/>
  <c r="AJ44" i="2"/>
  <c r="AK27" i="2"/>
  <c r="AK43" i="2"/>
  <c r="AK16" i="2"/>
  <c r="AK44" i="2"/>
  <c r="AQ14" i="2"/>
  <c r="AQ26" i="2"/>
  <c r="AQ40" i="2"/>
  <c r="AQ50" i="2"/>
  <c r="AQ58" i="2"/>
  <c r="AJ17" i="2"/>
  <c r="AJ33" i="2"/>
  <c r="AJ49" i="2"/>
  <c r="AK52" i="2"/>
  <c r="AO13" i="2"/>
  <c r="AO21" i="2"/>
  <c r="AO29" i="2"/>
  <c r="AO37" i="2"/>
  <c r="AO45" i="2"/>
  <c r="AO53" i="2"/>
  <c r="AQ47" i="2"/>
  <c r="AQ57" i="2"/>
  <c r="AN18" i="2"/>
  <c r="AN26" i="2"/>
  <c r="AN34" i="2"/>
  <c r="AN42" i="2"/>
  <c r="AN50" i="2"/>
  <c r="AN58" i="2"/>
  <c r="AO42" i="2"/>
  <c r="AO50" i="2"/>
  <c r="AO58" i="2"/>
  <c r="AO32" i="2"/>
  <c r="AO39" i="2"/>
  <c r="AO59" i="2"/>
  <c r="AO44" i="2"/>
  <c r="AO60" i="2"/>
  <c r="AK33" i="2"/>
  <c r="U49" i="2"/>
  <c r="AE49" i="2" s="1"/>
  <c r="U17" i="2"/>
  <c r="AE17" i="2" s="1"/>
  <c r="AO10" i="2"/>
  <c r="AO18" i="2"/>
  <c r="AO26" i="2"/>
  <c r="AO34" i="2"/>
  <c r="AK14" i="2"/>
  <c r="AK22" i="2"/>
  <c r="AK30" i="2"/>
  <c r="AK45" i="2"/>
  <c r="AO11" i="2"/>
  <c r="AK42" i="2"/>
  <c r="AK50" i="2"/>
  <c r="AK40" i="2"/>
  <c r="AK61" i="2"/>
  <c r="AK20" i="2"/>
  <c r="AK54" i="2"/>
  <c r="AK15" i="2"/>
  <c r="AK31" i="2"/>
  <c r="AK47" i="2"/>
  <c r="AJ20" i="2"/>
  <c r="AJ36" i="2"/>
  <c r="AJ52" i="2"/>
  <c r="AK19" i="2"/>
  <c r="AK35" i="2"/>
  <c r="AK51" i="2"/>
  <c r="AK28" i="2"/>
  <c r="AQ22" i="2"/>
  <c r="AQ30" i="2"/>
  <c r="AQ46" i="2"/>
  <c r="AQ54" i="2"/>
  <c r="AQ62" i="2"/>
  <c r="AJ25" i="2"/>
  <c r="AJ41" i="2"/>
  <c r="AJ57" i="2"/>
  <c r="AO17" i="2"/>
  <c r="AO25" i="2"/>
  <c r="AO33" i="2"/>
  <c r="AO41" i="2"/>
  <c r="AO49" i="2"/>
  <c r="AO61" i="2"/>
  <c r="AQ53" i="2"/>
  <c r="AQ61" i="2"/>
  <c r="AN22" i="2"/>
  <c r="AN30" i="2"/>
  <c r="AN38" i="2"/>
  <c r="AN46" i="2"/>
  <c r="AN54" i="2"/>
  <c r="AN62" i="2"/>
  <c r="AO38" i="2"/>
  <c r="AO46" i="2"/>
  <c r="AO54" i="2"/>
  <c r="AO62" i="2"/>
  <c r="AK64" i="2"/>
  <c r="AO24" i="2"/>
  <c r="AO9" i="2"/>
  <c r="AK10" i="2"/>
  <c r="AO23" i="2"/>
  <c r="AO36" i="2"/>
  <c r="AO52" i="2"/>
  <c r="AK17" i="2"/>
  <c r="AK21" i="2"/>
  <c r="U29" i="2"/>
  <c r="AE29" i="2" s="1"/>
  <c r="AO12" i="2"/>
  <c r="AO20" i="2"/>
  <c r="AO28" i="2"/>
  <c r="R14" i="2"/>
  <c r="AB14" i="2" s="1"/>
  <c r="R22" i="2"/>
  <c r="AB22" i="2" s="1"/>
  <c r="U60" i="2"/>
  <c r="AE60" i="2" s="1"/>
  <c r="AK37" i="2"/>
  <c r="AK46" i="2"/>
  <c r="U59" i="2"/>
  <c r="AE59" i="2" s="1"/>
  <c r="U23" i="2"/>
  <c r="AE23" i="2" s="1"/>
  <c r="AK9" i="2"/>
  <c r="R52" i="2"/>
  <c r="AB52" i="2" s="1"/>
  <c r="R40" i="2"/>
  <c r="AB40" i="2" s="1"/>
  <c r="AK63" i="2"/>
  <c r="AK58" i="2"/>
  <c r="AK12" i="2"/>
  <c r="AK48" i="2"/>
  <c r="AJ24" i="2"/>
  <c r="AJ60" i="2"/>
  <c r="AK59" i="2"/>
  <c r="AQ12" i="2"/>
  <c r="AQ24" i="2"/>
  <c r="AQ34" i="2"/>
  <c r="AQ48" i="2"/>
  <c r="AQ56" i="2"/>
  <c r="AQ64" i="2"/>
  <c r="AJ13" i="2"/>
  <c r="AJ29" i="2"/>
  <c r="AJ45" i="2"/>
  <c r="AJ61" i="2"/>
  <c r="AO19" i="2"/>
  <c r="AO27" i="2"/>
  <c r="AO35" i="2"/>
  <c r="AO43" i="2"/>
  <c r="AO51" i="2"/>
  <c r="AQ39" i="2"/>
  <c r="AQ55" i="2"/>
  <c r="AQ63" i="2"/>
  <c r="AN24" i="2"/>
  <c r="AN32" i="2"/>
  <c r="AN40" i="2"/>
  <c r="AN48" i="2"/>
  <c r="AN56" i="2"/>
  <c r="AN64" i="2"/>
  <c r="AO40" i="2"/>
  <c r="AO48" i="2"/>
  <c r="AO56" i="2"/>
  <c r="AO64" i="2"/>
  <c r="X9" i="2"/>
  <c r="AH9" i="2" s="1"/>
  <c r="X51" i="2"/>
  <c r="AH51" i="2" s="1"/>
  <c r="X28" i="2"/>
  <c r="AL8" i="22" s="1"/>
  <c r="U38" i="2"/>
  <c r="AE38" i="2" s="1"/>
  <c r="R29" i="2"/>
  <c r="AB29" i="2" s="1"/>
  <c r="R47" i="2"/>
  <c r="AB47" i="2" s="1"/>
  <c r="R62" i="2"/>
  <c r="AB62" i="2" s="1"/>
  <c r="R35" i="2"/>
  <c r="AB35" i="2" s="1"/>
  <c r="X46" i="2"/>
  <c r="AH46" i="2" s="1"/>
  <c r="R38" i="2"/>
  <c r="AB38" i="2" s="1"/>
  <c r="X15" i="2"/>
  <c r="AH15" i="2" s="1"/>
  <c r="R55" i="2"/>
  <c r="AB55" i="2" s="1"/>
  <c r="X55" i="2"/>
  <c r="AH55" i="2" s="1"/>
  <c r="U42" i="2"/>
  <c r="AE42" i="2" s="1"/>
  <c r="U26" i="2"/>
  <c r="AE26" i="2" s="1"/>
  <c r="U10" i="2"/>
  <c r="AE10" i="2" s="1"/>
  <c r="R13" i="2"/>
  <c r="AB13" i="2" s="1"/>
  <c r="R50" i="2"/>
  <c r="AB50" i="2" s="1"/>
  <c r="U36" i="2"/>
  <c r="AE36" i="2" s="1"/>
  <c r="U32" i="2"/>
  <c r="AE32" i="2" s="1"/>
  <c r="X19" i="2"/>
  <c r="AH19" i="2" s="1"/>
  <c r="U15" i="2"/>
  <c r="AE15" i="2" s="1"/>
  <c r="U44" i="2"/>
  <c r="AE44" i="2" s="1"/>
  <c r="X10" i="2"/>
  <c r="AH10" i="2" s="1"/>
  <c r="X17" i="2"/>
  <c r="AH17" i="2" s="1"/>
  <c r="X33" i="2"/>
  <c r="AH33" i="2" s="1"/>
  <c r="X27" i="2"/>
  <c r="AH27" i="2" s="1"/>
  <c r="U41" i="2"/>
  <c r="AE41" i="2" s="1"/>
  <c r="U25" i="2"/>
  <c r="AE25" i="2" s="1"/>
  <c r="U9" i="2"/>
  <c r="AE9" i="2" s="1"/>
  <c r="U56" i="2"/>
  <c r="AE56" i="2" s="1"/>
  <c r="U40" i="2"/>
  <c r="AE40" i="2" s="1"/>
  <c r="U24" i="2"/>
  <c r="AE24" i="2" s="1"/>
  <c r="X31" i="2"/>
  <c r="AH31" i="2" s="1"/>
  <c r="X56" i="2"/>
  <c r="AL15" i="22" s="1"/>
  <c r="X30" i="2"/>
  <c r="AH30" i="2" s="1"/>
  <c r="X8" i="2"/>
  <c r="AL3" i="22" s="1"/>
  <c r="X13" i="2"/>
  <c r="AH13" i="2" s="1"/>
  <c r="X29" i="2"/>
  <c r="AH29" i="2" s="1"/>
  <c r="U27" i="2"/>
  <c r="AE27" i="2" s="1"/>
  <c r="X60" i="2"/>
  <c r="AL16" i="22" s="1"/>
  <c r="X39" i="2"/>
  <c r="AH39" i="2" s="1"/>
  <c r="X12" i="2"/>
  <c r="AL4" i="22" s="1"/>
  <c r="U46" i="2"/>
  <c r="AE46" i="2" s="1"/>
  <c r="U30" i="2"/>
  <c r="AE30" i="2" s="1"/>
  <c r="U14" i="2"/>
  <c r="AE14" i="2" s="1"/>
  <c r="R25" i="2"/>
  <c r="AB25" i="2" s="1"/>
  <c r="X32" i="2"/>
  <c r="AL9" i="22" s="1"/>
  <c r="U8" i="2"/>
  <c r="AE8" i="2" s="1"/>
  <c r="U39" i="2"/>
  <c r="AE39" i="2" s="1"/>
  <c r="R24" i="2"/>
  <c r="AB24" i="2" s="1"/>
  <c r="R45" i="2"/>
  <c r="AB45" i="2" s="1"/>
  <c r="R61" i="2"/>
  <c r="AB61" i="2" s="1"/>
  <c r="R23" i="2"/>
  <c r="AB23" i="2" s="1"/>
  <c r="R39" i="2"/>
  <c r="AB39" i="2" s="1"/>
  <c r="R32" i="2"/>
  <c r="AB32" i="2" s="1"/>
  <c r="R10" i="2"/>
  <c r="AB10" i="2" s="1"/>
  <c r="R28" i="2"/>
  <c r="AB28" i="2" s="1"/>
  <c r="U52" i="2"/>
  <c r="AE52" i="2" s="1"/>
  <c r="U20" i="2"/>
  <c r="AE20" i="2" s="1"/>
  <c r="BH20" i="2" s="1"/>
  <c r="X24" i="2"/>
  <c r="AL7" i="22" s="1"/>
  <c r="X61" i="2"/>
  <c r="AH61" i="2" s="1"/>
  <c r="U58" i="2"/>
  <c r="AE58" i="2" s="1"/>
  <c r="U43" i="2"/>
  <c r="AE43" i="2" s="1"/>
  <c r="X54" i="2"/>
  <c r="AH54" i="2" s="1"/>
  <c r="U57" i="2"/>
  <c r="AE57" i="2" s="1"/>
  <c r="R49" i="2"/>
  <c r="AB49" i="2" s="1"/>
  <c r="R20" i="2"/>
  <c r="AB20" i="2" s="1"/>
  <c r="BE20" i="2" s="1"/>
  <c r="X23" i="2"/>
  <c r="AH23" i="2" s="1"/>
  <c r="X43" i="2"/>
  <c r="AH43" i="2" s="1"/>
  <c r="R51" i="2"/>
  <c r="AB51" i="2" s="1"/>
  <c r="R54" i="2"/>
  <c r="AB54" i="2" s="1"/>
  <c r="R19" i="2"/>
  <c r="AB19" i="2" s="1"/>
  <c r="U48" i="2"/>
  <c r="AE48" i="2" s="1"/>
  <c r="X58" i="2"/>
  <c r="AH58" i="2" s="1"/>
  <c r="X21" i="2"/>
  <c r="AH21" i="2" s="1"/>
  <c r="U51" i="2"/>
  <c r="AE51" i="2" s="1"/>
  <c r="X50" i="2"/>
  <c r="AH50" i="2" s="1"/>
  <c r="X57" i="2"/>
  <c r="AH57" i="2" s="1"/>
  <c r="U22" i="2"/>
  <c r="AE22" i="2" s="1"/>
  <c r="BH22" i="2" s="1"/>
  <c r="R17" i="2"/>
  <c r="AB17" i="2" s="1"/>
  <c r="R33" i="2"/>
  <c r="AB33" i="2" s="1"/>
  <c r="X16" i="2"/>
  <c r="AL5" i="22" s="1"/>
  <c r="X38" i="2"/>
  <c r="AH38" i="2" s="1"/>
  <c r="U19" i="2"/>
  <c r="AE19" i="2" s="1"/>
  <c r="U47" i="2"/>
  <c r="AE47" i="2" s="1"/>
  <c r="R37" i="2"/>
  <c r="AB37" i="2" s="1"/>
  <c r="X45" i="2"/>
  <c r="AH45" i="2" s="1"/>
  <c r="R53" i="2"/>
  <c r="AB53" i="2" s="1"/>
  <c r="R15" i="2"/>
  <c r="AB15" i="2" s="1"/>
  <c r="R31" i="2"/>
  <c r="AB31" i="2" s="1"/>
  <c r="R12" i="2"/>
  <c r="AB12" i="2" s="1"/>
  <c r="BE12" i="2" s="1"/>
  <c r="R48" i="2"/>
  <c r="AB48" i="2" s="1"/>
  <c r="R16" i="2"/>
  <c r="AB16" i="2" s="1"/>
  <c r="R44" i="2"/>
  <c r="AB44" i="2" s="1"/>
  <c r="X25" i="2"/>
  <c r="AH25" i="2" s="1"/>
  <c r="U16" i="2"/>
  <c r="AE16" i="2" s="1"/>
  <c r="X48" i="2"/>
  <c r="AL13" i="22" s="1"/>
  <c r="U13" i="2"/>
  <c r="AE13" i="2" s="1"/>
  <c r="R9" i="2"/>
  <c r="AB9" i="2" s="1"/>
  <c r="BE9" i="2" s="1"/>
  <c r="U28" i="2"/>
  <c r="AE28" i="2" s="1"/>
  <c r="U12" i="2"/>
  <c r="AE12" i="2" s="1"/>
  <c r="X47" i="2"/>
  <c r="AH47" i="2" s="1"/>
  <c r="X62" i="2"/>
  <c r="AH62" i="2" s="1"/>
  <c r="X14" i="2"/>
  <c r="AH14" i="2" s="1"/>
  <c r="U31" i="2"/>
  <c r="AE31" i="2" s="1"/>
  <c r="X44" i="2"/>
  <c r="AL12" i="22" s="1"/>
  <c r="X18" i="2"/>
  <c r="AH18" i="2" s="1"/>
  <c r="X53" i="2"/>
  <c r="AH53" i="2" s="1"/>
  <c r="U50" i="2"/>
  <c r="AE50" i="2" s="1"/>
  <c r="U34" i="2"/>
  <c r="AE34" i="2" s="1"/>
  <c r="U18" i="2"/>
  <c r="AE18" i="2" s="1"/>
  <c r="BH18" i="2" s="1"/>
  <c r="R21" i="2"/>
  <c r="AB21" i="2" s="1"/>
  <c r="X20" i="2"/>
  <c r="AL6" i="22" s="1"/>
  <c r="X42" i="2"/>
  <c r="AH42" i="2" s="1"/>
  <c r="U35" i="2"/>
  <c r="AE35" i="2" s="1"/>
  <c r="BH35" i="2" s="1"/>
  <c r="R63" i="2"/>
  <c r="AB63" i="2" s="1"/>
  <c r="R59" i="2"/>
  <c r="AB59" i="2" s="1"/>
  <c r="X37" i="2"/>
  <c r="AH37" i="2" s="1"/>
  <c r="X49" i="2"/>
  <c r="AH49" i="2" s="1"/>
  <c r="R57" i="2"/>
  <c r="AB57" i="2" s="1"/>
  <c r="R46" i="2"/>
  <c r="AB46" i="2" s="1"/>
  <c r="R58" i="2"/>
  <c r="AB58" i="2" s="1"/>
  <c r="R27" i="2"/>
  <c r="AB27" i="2" s="1"/>
  <c r="R43" i="2"/>
  <c r="AB43" i="2" s="1"/>
  <c r="AB127" i="9" l="1"/>
  <c r="AI127" i="9"/>
  <c r="AD127" i="9"/>
  <c r="Z127" i="9"/>
  <c r="V127" i="9"/>
  <c r="AF127" i="9"/>
  <c r="AI93" i="9"/>
  <c r="CT310" i="9" s="1"/>
  <c r="X127" i="9"/>
  <c r="V139" i="18"/>
  <c r="W79" i="9"/>
  <c r="AE79" i="9"/>
  <c r="EL332" i="9" s="1"/>
  <c r="C113" i="9"/>
  <c r="C147" i="9" s="1"/>
  <c r="AI79" i="9"/>
  <c r="EP295" i="9" s="1"/>
  <c r="BB16" i="2"/>
  <c r="BB52" i="2"/>
  <c r="V79" i="9"/>
  <c r="EC332" i="9" s="1"/>
  <c r="AB169" i="18"/>
  <c r="AB153" i="18"/>
  <c r="AD144" i="18"/>
  <c r="AD160" i="18"/>
  <c r="F342" i="9"/>
  <c r="Y155" i="18"/>
  <c r="Y139" i="18"/>
  <c r="AC167" i="18"/>
  <c r="AC151" i="18"/>
  <c r="AB167" i="18"/>
  <c r="AB151" i="18"/>
  <c r="AB147" i="18"/>
  <c r="AB163" i="18"/>
  <c r="K353" i="9"/>
  <c r="AD150" i="18"/>
  <c r="AD166" i="18"/>
  <c r="AD145" i="18"/>
  <c r="AD161" i="18"/>
  <c r="F350" i="9"/>
  <c r="Y163" i="18"/>
  <c r="Y147" i="18"/>
  <c r="AF163" i="18"/>
  <c r="AF147" i="18"/>
  <c r="AF159" i="18"/>
  <c r="AF143" i="18"/>
  <c r="AH164" i="18"/>
  <c r="AH148" i="18"/>
  <c r="V151" i="18"/>
  <c r="V167" i="18"/>
  <c r="AH142" i="18"/>
  <c r="AH158" i="18"/>
  <c r="AG146" i="18"/>
  <c r="AG162" i="18"/>
  <c r="AG167" i="18"/>
  <c r="AG151" i="18"/>
  <c r="AG142" i="18"/>
  <c r="AG158" i="18"/>
  <c r="BV16" i="22"/>
  <c r="BO16" i="22"/>
  <c r="Q31" i="22"/>
  <c r="BT11" i="22"/>
  <c r="BP11" i="22"/>
  <c r="N31" i="22"/>
  <c r="H54" i="22" s="1"/>
  <c r="BR7" i="22"/>
  <c r="BT7" i="22"/>
  <c r="V163" i="18"/>
  <c r="V147" i="18"/>
  <c r="BP12" i="22"/>
  <c r="BO12" i="22"/>
  <c r="BO8" i="22"/>
  <c r="BP8" i="22"/>
  <c r="BR13" i="22"/>
  <c r="BO13" i="22"/>
  <c r="L30" i="22"/>
  <c r="D44" i="22" s="1"/>
  <c r="BN9" i="22"/>
  <c r="BU9" i="22"/>
  <c r="R30" i="22"/>
  <c r="BV15" i="22"/>
  <c r="BP15" i="22"/>
  <c r="BV14" i="22"/>
  <c r="S32" i="22"/>
  <c r="P32" i="22"/>
  <c r="BS14" i="22"/>
  <c r="BT10" i="22"/>
  <c r="BN10" i="22"/>
  <c r="BV6" i="22"/>
  <c r="BT6" i="22"/>
  <c r="BE46" i="2"/>
  <c r="BH50" i="2"/>
  <c r="BE16" i="2"/>
  <c r="BE33" i="2"/>
  <c r="AA158" i="18"/>
  <c r="AA155" i="18"/>
  <c r="AE146" i="18"/>
  <c r="AA141" i="18"/>
  <c r="W144" i="18"/>
  <c r="W168" i="18"/>
  <c r="AE145" i="18"/>
  <c r="AE153" i="18"/>
  <c r="AA149" i="18"/>
  <c r="AA143" i="18"/>
  <c r="W163" i="18"/>
  <c r="AE148" i="18"/>
  <c r="AA152" i="18"/>
  <c r="AA166" i="18"/>
  <c r="W165" i="18"/>
  <c r="AE143" i="18"/>
  <c r="AE151" i="18"/>
  <c r="AB148" i="18"/>
  <c r="AB164" i="18"/>
  <c r="AD156" i="18"/>
  <c r="AD140" i="18"/>
  <c r="AF146" i="18"/>
  <c r="AF162" i="18"/>
  <c r="AC150" i="18"/>
  <c r="AC166" i="18"/>
  <c r="AN6" i="22"/>
  <c r="AO6" i="22"/>
  <c r="AO13" i="22"/>
  <c r="AN13" i="22"/>
  <c r="I353" i="9"/>
  <c r="AB166" i="18"/>
  <c r="AB150" i="18"/>
  <c r="K352" i="9"/>
  <c r="AD149" i="18"/>
  <c r="AD165" i="18"/>
  <c r="AD147" i="18"/>
  <c r="AD163" i="18"/>
  <c r="Y150" i="18"/>
  <c r="Y166" i="18"/>
  <c r="F351" i="9"/>
  <c r="Y148" i="18"/>
  <c r="Y164" i="18"/>
  <c r="F349" i="9"/>
  <c r="Y162" i="18"/>
  <c r="Y146" i="18"/>
  <c r="AF161" i="18"/>
  <c r="AF145" i="18"/>
  <c r="AF157" i="18"/>
  <c r="AF141" i="18"/>
  <c r="AH167" i="18"/>
  <c r="AH151" i="18"/>
  <c r="AH149" i="18"/>
  <c r="AH165" i="18"/>
  <c r="AH166" i="18"/>
  <c r="AH150" i="18"/>
  <c r="AC144" i="18"/>
  <c r="AC160" i="18"/>
  <c r="AC159" i="18"/>
  <c r="AC143" i="18"/>
  <c r="AC142" i="18"/>
  <c r="AC158" i="18"/>
  <c r="AC141" i="18"/>
  <c r="AC157" i="18"/>
  <c r="E352" i="9"/>
  <c r="X165" i="18"/>
  <c r="X149" i="18"/>
  <c r="X164" i="18"/>
  <c r="X148" i="18"/>
  <c r="X146" i="18"/>
  <c r="X162" i="18"/>
  <c r="X160" i="18"/>
  <c r="X144" i="18"/>
  <c r="Z159" i="18"/>
  <c r="Z143" i="18"/>
  <c r="Z141" i="18"/>
  <c r="Z157" i="18"/>
  <c r="Z139" i="18"/>
  <c r="Z155" i="18"/>
  <c r="G352" i="9"/>
  <c r="Z165" i="18"/>
  <c r="Z149" i="18"/>
  <c r="AN12" i="22"/>
  <c r="AO12" i="22"/>
  <c r="AN5" i="22"/>
  <c r="AO5" i="22"/>
  <c r="AN4" i="22"/>
  <c r="AO4" i="22"/>
  <c r="AO15" i="22"/>
  <c r="AN15" i="22"/>
  <c r="AO8" i="22"/>
  <c r="AN8" i="22"/>
  <c r="AN14" i="22"/>
  <c r="AO14" i="22"/>
  <c r="W159" i="18"/>
  <c r="W143" i="18"/>
  <c r="AB162" i="18"/>
  <c r="AB146" i="18"/>
  <c r="AB144" i="18"/>
  <c r="AB160" i="18"/>
  <c r="AB158" i="18"/>
  <c r="AB142" i="18"/>
  <c r="AB140" i="18"/>
  <c r="AB156" i="18"/>
  <c r="AD151" i="18"/>
  <c r="AD167" i="18"/>
  <c r="AD141" i="18"/>
  <c r="AD157" i="18"/>
  <c r="AD155" i="18"/>
  <c r="AD139" i="18"/>
  <c r="F356" i="9"/>
  <c r="Y153" i="18"/>
  <c r="Y169" i="18"/>
  <c r="F355" i="9"/>
  <c r="Y168" i="18"/>
  <c r="Y152" i="18"/>
  <c r="F354" i="9"/>
  <c r="Y151" i="18"/>
  <c r="Y167" i="18"/>
  <c r="Y165" i="18"/>
  <c r="Y149" i="18"/>
  <c r="AF169" i="18"/>
  <c r="AF153" i="18"/>
  <c r="AF152" i="18"/>
  <c r="AF168" i="18"/>
  <c r="M352" i="9"/>
  <c r="AF165" i="18"/>
  <c r="AF149" i="18"/>
  <c r="M353" i="9"/>
  <c r="AF166" i="18"/>
  <c r="AF150" i="18"/>
  <c r="AA140" i="18"/>
  <c r="AA156" i="18"/>
  <c r="AH139" i="18"/>
  <c r="AH155" i="18"/>
  <c r="AH162" i="18"/>
  <c r="AH146" i="18"/>
  <c r="AH160" i="18"/>
  <c r="AH144" i="18"/>
  <c r="AC164" i="18"/>
  <c r="AC148" i="18"/>
  <c r="AC147" i="18"/>
  <c r="AC163" i="18"/>
  <c r="AC162" i="18"/>
  <c r="AC146" i="18"/>
  <c r="AC161" i="18"/>
  <c r="AC145" i="18"/>
  <c r="X157" i="18"/>
  <c r="X141" i="18"/>
  <c r="X155" i="18"/>
  <c r="X139" i="18"/>
  <c r="X151" i="18"/>
  <c r="X167" i="18"/>
  <c r="Z168" i="18"/>
  <c r="Z152" i="18"/>
  <c r="Z167" i="18"/>
  <c r="Z151" i="18"/>
  <c r="Z163" i="18"/>
  <c r="Z147" i="18"/>
  <c r="Z145" i="18"/>
  <c r="Z161" i="18"/>
  <c r="V162" i="18"/>
  <c r="V146" i="18"/>
  <c r="V168" i="18"/>
  <c r="V152" i="18"/>
  <c r="N352" i="9"/>
  <c r="AG149" i="18"/>
  <c r="AG165" i="18"/>
  <c r="AG159" i="18"/>
  <c r="AG143" i="18"/>
  <c r="AG155" i="18"/>
  <c r="AG139" i="18"/>
  <c r="W85" i="9"/>
  <c r="HV338" i="9" s="1"/>
  <c r="V169" i="18"/>
  <c r="AE190" i="18" s="1"/>
  <c r="AU269" i="18" s="1"/>
  <c r="V153" i="18"/>
  <c r="W186" i="18" s="1"/>
  <c r="IM265" i="18" s="1"/>
  <c r="AG153" i="18"/>
  <c r="AG169" i="18"/>
  <c r="BN16" i="22"/>
  <c r="BT16" i="22"/>
  <c r="L31" i="22"/>
  <c r="D51" i="22" s="1"/>
  <c r="BN11" i="22"/>
  <c r="BV11" i="22"/>
  <c r="S31" i="22"/>
  <c r="X31" i="22" s="1"/>
  <c r="BU7" i="22"/>
  <c r="BS7" i="22"/>
  <c r="BM10" i="22"/>
  <c r="AU3" i="22"/>
  <c r="BA3" i="22" s="1"/>
  <c r="AQ3" i="22"/>
  <c r="BC3" i="22" s="1"/>
  <c r="AR3" i="22"/>
  <c r="BD3" i="22" s="1"/>
  <c r="AV3" i="22"/>
  <c r="BH3" i="22" s="1"/>
  <c r="AW3" i="22"/>
  <c r="BI3" i="22" s="1"/>
  <c r="AT3" i="22"/>
  <c r="AZ3" i="22" s="1"/>
  <c r="AP3" i="22"/>
  <c r="BB3" i="22" s="1"/>
  <c r="AX3" i="22"/>
  <c r="BJ3" i="22" s="1"/>
  <c r="V155" i="18"/>
  <c r="BV12" i="22"/>
  <c r="BJ12" i="22"/>
  <c r="BH12" i="22"/>
  <c r="BT12" i="22"/>
  <c r="BN8" i="22"/>
  <c r="AZ8" i="22"/>
  <c r="BR8" i="22"/>
  <c r="BB13" i="22"/>
  <c r="BN13" i="22"/>
  <c r="BD13" i="22"/>
  <c r="BP13" i="22"/>
  <c r="AZ9" i="22"/>
  <c r="O30" i="22"/>
  <c r="BR9" i="22"/>
  <c r="M30" i="22"/>
  <c r="G46" i="22" s="1"/>
  <c r="BC9" i="22"/>
  <c r="BO9" i="22"/>
  <c r="AZ15" i="22"/>
  <c r="BR15" i="22"/>
  <c r="BT15" i="22"/>
  <c r="AN17" i="22"/>
  <c r="AO17" i="22"/>
  <c r="R32" i="22"/>
  <c r="BU14" i="22"/>
  <c r="AZ14" i="22"/>
  <c r="BR14" i="22"/>
  <c r="O32" i="22"/>
  <c r="BV10" i="22"/>
  <c r="BJ10" i="22"/>
  <c r="BU10" i="22"/>
  <c r="L29" i="22"/>
  <c r="D37" i="22" s="1"/>
  <c r="BB6" i="22"/>
  <c r="BN6" i="22"/>
  <c r="N29" i="22"/>
  <c r="H40" i="22" s="1"/>
  <c r="BD6" i="22"/>
  <c r="BP6" i="22"/>
  <c r="BE59" i="2"/>
  <c r="BH31" i="2"/>
  <c r="BE15" i="2"/>
  <c r="AA142" i="18"/>
  <c r="AA139" i="18"/>
  <c r="AE162" i="18"/>
  <c r="AA157" i="18"/>
  <c r="W160" i="18"/>
  <c r="W152" i="18"/>
  <c r="AE161" i="18"/>
  <c r="AE169" i="18"/>
  <c r="BI4" i="22"/>
  <c r="AA165" i="18"/>
  <c r="AA159" i="18"/>
  <c r="W147" i="18"/>
  <c r="AE164" i="18"/>
  <c r="BB5" i="22"/>
  <c r="AA168" i="18"/>
  <c r="AA150" i="18"/>
  <c r="W149" i="18"/>
  <c r="AE159" i="18"/>
  <c r="AE167" i="18"/>
  <c r="AO9" i="22"/>
  <c r="AN9" i="22"/>
  <c r="AB152" i="18"/>
  <c r="AB168" i="18"/>
  <c r="AD158" i="18"/>
  <c r="AD142" i="18"/>
  <c r="F343" i="9"/>
  <c r="Y140" i="18"/>
  <c r="Y156" i="18"/>
  <c r="AF142" i="18"/>
  <c r="AF158" i="18"/>
  <c r="AH147" i="18"/>
  <c r="AH163" i="18"/>
  <c r="AH140" i="18"/>
  <c r="AH156" i="18"/>
  <c r="AC168" i="18"/>
  <c r="AC152" i="18"/>
  <c r="X147" i="18"/>
  <c r="X163" i="18"/>
  <c r="X143" i="18"/>
  <c r="X159" i="18"/>
  <c r="Z142" i="18"/>
  <c r="Z158" i="18"/>
  <c r="V149" i="18"/>
  <c r="V165" i="18"/>
  <c r="C347" i="9"/>
  <c r="V347" i="9" s="1"/>
  <c r="CG365" i="9" s="1"/>
  <c r="V160" i="18"/>
  <c r="V144" i="18"/>
  <c r="AG160" i="18"/>
  <c r="AG144" i="18"/>
  <c r="AG148" i="18"/>
  <c r="AG164" i="18"/>
  <c r="AG156" i="18"/>
  <c r="AG140" i="18"/>
  <c r="AZ16" i="22"/>
  <c r="BR16" i="22"/>
  <c r="BA16" i="22"/>
  <c r="BS16" i="22"/>
  <c r="BU11" i="22"/>
  <c r="BI11" i="22"/>
  <c r="R31" i="22"/>
  <c r="P31" i="22"/>
  <c r="BS11" i="22"/>
  <c r="BD7" i="22"/>
  <c r="BP7" i="22"/>
  <c r="BV7" i="22"/>
  <c r="BJ7" i="22"/>
  <c r="BL11" i="22"/>
  <c r="J31" i="22"/>
  <c r="C50" i="22" s="1"/>
  <c r="AZ12" i="22"/>
  <c r="BR12" i="22"/>
  <c r="BA12" i="22"/>
  <c r="BS12" i="22"/>
  <c r="BU8" i="22"/>
  <c r="BI8" i="22"/>
  <c r="BH8" i="22"/>
  <c r="BT8" i="22"/>
  <c r="BT13" i="22"/>
  <c r="BH13" i="22"/>
  <c r="BA13" i="22"/>
  <c r="BS13" i="22"/>
  <c r="BP9" i="22"/>
  <c r="N30" i="22"/>
  <c r="H47" i="22" s="1"/>
  <c r="BD9" i="22"/>
  <c r="P30" i="22"/>
  <c r="BS9" i="22"/>
  <c r="BU15" i="22"/>
  <c r="BA15" i="22"/>
  <c r="BS15" i="22"/>
  <c r="M32" i="22"/>
  <c r="G60" i="22" s="1"/>
  <c r="BO14" i="22"/>
  <c r="BC14" i="22"/>
  <c r="L32" i="22"/>
  <c r="D58" i="22" s="1"/>
  <c r="BB14" i="22"/>
  <c r="BN14" i="22"/>
  <c r="BD10" i="22"/>
  <c r="BP10" i="22"/>
  <c r="BC10" i="22"/>
  <c r="BO10" i="22"/>
  <c r="BA6" i="22"/>
  <c r="P29" i="22"/>
  <c r="BS6" i="22"/>
  <c r="O29" i="22"/>
  <c r="AZ6" i="22"/>
  <c r="BR6" i="22"/>
  <c r="BB28" i="2"/>
  <c r="AA145" i="18"/>
  <c r="AA164" i="18"/>
  <c r="W140" i="18"/>
  <c r="AE158" i="18"/>
  <c r="AE149" i="18"/>
  <c r="AA147" i="18"/>
  <c r="AA169" i="18"/>
  <c r="W164" i="18"/>
  <c r="AE157" i="18"/>
  <c r="AE150" i="18"/>
  <c r="BJ4" i="22"/>
  <c r="BH4" i="22"/>
  <c r="AA146" i="18"/>
  <c r="W158" i="18"/>
  <c r="W151" i="18"/>
  <c r="AE160" i="18"/>
  <c r="AE168" i="18"/>
  <c r="AZ5" i="22"/>
  <c r="BJ5" i="22"/>
  <c r="AA151" i="18"/>
  <c r="AA144" i="18"/>
  <c r="W162" i="18"/>
  <c r="AE155" i="18"/>
  <c r="AE163" i="18"/>
  <c r="AB149" i="18"/>
  <c r="AB165" i="18"/>
  <c r="AD162" i="18"/>
  <c r="AD146" i="18"/>
  <c r="F344" i="9"/>
  <c r="Y157" i="18"/>
  <c r="Y141" i="18"/>
  <c r="AF160" i="18"/>
  <c r="AF144" i="18"/>
  <c r="AF140" i="18"/>
  <c r="AF156" i="18"/>
  <c r="AH161" i="18"/>
  <c r="AH145" i="18"/>
  <c r="AC165" i="18"/>
  <c r="AC149" i="18"/>
  <c r="E353" i="9"/>
  <c r="X150" i="18"/>
  <c r="X166" i="18"/>
  <c r="X161" i="18"/>
  <c r="X145" i="18"/>
  <c r="G353" i="9"/>
  <c r="Z150" i="18"/>
  <c r="Z166" i="18"/>
  <c r="Z153" i="18"/>
  <c r="Z169" i="18"/>
  <c r="V142" i="18"/>
  <c r="V158" i="18"/>
  <c r="AN7" i="22"/>
  <c r="AO7" i="22"/>
  <c r="AO16" i="22"/>
  <c r="AN16" i="22"/>
  <c r="AO3" i="22"/>
  <c r="BG3" i="22" s="1"/>
  <c r="AN3" i="22"/>
  <c r="BF3" i="22" s="1"/>
  <c r="AB145" i="18"/>
  <c r="AB161" i="18"/>
  <c r="AB143" i="18"/>
  <c r="AB159" i="18"/>
  <c r="AB141" i="18"/>
  <c r="AB157" i="18"/>
  <c r="AB139" i="18"/>
  <c r="AB155" i="18"/>
  <c r="AD159" i="18"/>
  <c r="AD143" i="18"/>
  <c r="AD153" i="18"/>
  <c r="AD169" i="18"/>
  <c r="AD152" i="18"/>
  <c r="AD168" i="18"/>
  <c r="AD148" i="18"/>
  <c r="AD164" i="18"/>
  <c r="F348" i="9"/>
  <c r="Y145" i="18"/>
  <c r="Y161" i="18"/>
  <c r="F347" i="9"/>
  <c r="Y160" i="18"/>
  <c r="Y144" i="18"/>
  <c r="F346" i="9"/>
  <c r="Y143" i="18"/>
  <c r="Y159" i="18"/>
  <c r="F345" i="9"/>
  <c r="Y142" i="18"/>
  <c r="Y158" i="18"/>
  <c r="AF139" i="18"/>
  <c r="AF155" i="18"/>
  <c r="AF151" i="18"/>
  <c r="AF167" i="18"/>
  <c r="AF148" i="18"/>
  <c r="AF164" i="18"/>
  <c r="AH153" i="18"/>
  <c r="AH169" i="18"/>
  <c r="AH168" i="18"/>
  <c r="AH152" i="18"/>
  <c r="AH143" i="18"/>
  <c r="AH159" i="18"/>
  <c r="AH141" i="18"/>
  <c r="AH157" i="18"/>
  <c r="AC156" i="18"/>
  <c r="AC140" i="18"/>
  <c r="AC139" i="18"/>
  <c r="AC155" i="18"/>
  <c r="AC169" i="18"/>
  <c r="AC153" i="18"/>
  <c r="X142" i="18"/>
  <c r="X158" i="18"/>
  <c r="X156" i="18"/>
  <c r="X140" i="18"/>
  <c r="X153" i="18"/>
  <c r="X169" i="18"/>
  <c r="X152" i="18"/>
  <c r="X168" i="18"/>
  <c r="Z164" i="18"/>
  <c r="Z148" i="18"/>
  <c r="Z162" i="18"/>
  <c r="Z146" i="18"/>
  <c r="Z144" i="18"/>
  <c r="Z160" i="18"/>
  <c r="Z140" i="18"/>
  <c r="Z156" i="18"/>
  <c r="V148" i="18"/>
  <c r="V164" i="18"/>
  <c r="V140" i="18"/>
  <c r="V156" i="18"/>
  <c r="V143" i="18"/>
  <c r="V159" i="18"/>
  <c r="V150" i="18"/>
  <c r="V166" i="18"/>
  <c r="AG163" i="18"/>
  <c r="AG147" i="18"/>
  <c r="AG152" i="18"/>
  <c r="AG168" i="18"/>
  <c r="AG145" i="18"/>
  <c r="AG161" i="18"/>
  <c r="N353" i="9"/>
  <c r="AG166" i="18"/>
  <c r="AG150" i="18"/>
  <c r="V141" i="18"/>
  <c r="V157" i="18"/>
  <c r="AA77" i="9"/>
  <c r="DB330" i="9" s="1"/>
  <c r="V145" i="18"/>
  <c r="V161" i="18"/>
  <c r="BD16" i="22"/>
  <c r="BP16" i="22"/>
  <c r="BI16" i="22"/>
  <c r="BU16" i="22"/>
  <c r="BO11" i="22"/>
  <c r="BC11" i="22"/>
  <c r="M31" i="22"/>
  <c r="G53" i="22" s="1"/>
  <c r="AZ11" i="22"/>
  <c r="O31" i="22"/>
  <c r="BR11" i="22"/>
  <c r="BN7" i="22"/>
  <c r="BB7" i="22"/>
  <c r="BG11" i="22"/>
  <c r="BM11" i="22"/>
  <c r="K31" i="22"/>
  <c r="AU17" i="22"/>
  <c r="AR17" i="22"/>
  <c r="AT17" i="22"/>
  <c r="AX17" i="22"/>
  <c r="AQ17" i="22"/>
  <c r="AW17" i="22"/>
  <c r="AP17" i="22"/>
  <c r="AV17" i="22"/>
  <c r="BN12" i="22"/>
  <c r="BB12" i="22"/>
  <c r="BI12" i="22"/>
  <c r="BU12" i="22"/>
  <c r="BA8" i="22"/>
  <c r="BS8" i="22"/>
  <c r="BJ8" i="22"/>
  <c r="BV8" i="22"/>
  <c r="BV13" i="22"/>
  <c r="BJ13" i="22"/>
  <c r="BU13" i="22"/>
  <c r="BI13" i="22"/>
  <c r="BJ9" i="22"/>
  <c r="BV9" i="22"/>
  <c r="S30" i="22"/>
  <c r="X30" i="22" s="1"/>
  <c r="Q30" i="22"/>
  <c r="V30" i="22" s="1"/>
  <c r="BT9" i="22"/>
  <c r="BH9" i="22"/>
  <c r="BB15" i="22"/>
  <c r="BN15" i="22"/>
  <c r="BC15" i="22"/>
  <c r="BO15" i="22"/>
  <c r="BT14" i="22"/>
  <c r="Q32" i="22"/>
  <c r="BH14" i="22"/>
  <c r="BP14" i="22"/>
  <c r="BD14" i="22"/>
  <c r="N32" i="22"/>
  <c r="H61" i="22" s="1"/>
  <c r="AZ10" i="22"/>
  <c r="BR10" i="22"/>
  <c r="BA10" i="22"/>
  <c r="BS10" i="22"/>
  <c r="BO7" i="22"/>
  <c r="M29" i="22"/>
  <c r="G39" i="22" s="1"/>
  <c r="BO6" i="22"/>
  <c r="BC6" i="22"/>
  <c r="R29" i="22"/>
  <c r="BU6" i="22"/>
  <c r="BI6" i="22"/>
  <c r="BE43" i="2"/>
  <c r="BE57" i="2"/>
  <c r="BE63" i="2"/>
  <c r="BE21" i="2"/>
  <c r="BE48" i="2"/>
  <c r="BE53" i="2"/>
  <c r="AA161" i="18"/>
  <c r="AA148" i="18"/>
  <c r="W156" i="18"/>
  <c r="AE142" i="18"/>
  <c r="AE165" i="18"/>
  <c r="BC7" i="22"/>
  <c r="AA163" i="18"/>
  <c r="AA153" i="18"/>
  <c r="W148" i="18"/>
  <c r="AE141" i="18"/>
  <c r="AE166" i="18"/>
  <c r="BA4" i="22"/>
  <c r="BD4" i="22"/>
  <c r="AA162" i="18"/>
  <c r="W142" i="18"/>
  <c r="W167" i="18"/>
  <c r="AE144" i="18"/>
  <c r="AE152" i="18"/>
  <c r="BI5" i="22"/>
  <c r="BH5" i="22"/>
  <c r="AA167" i="18"/>
  <c r="AA160" i="18"/>
  <c r="W146" i="18"/>
  <c r="AE139" i="18"/>
  <c r="AE147" i="18"/>
  <c r="AH60" i="2"/>
  <c r="AL16" i="12"/>
  <c r="BB40" i="2"/>
  <c r="AU12" i="12"/>
  <c r="AV12" i="12"/>
  <c r="AW12" i="12"/>
  <c r="AP12" i="12"/>
  <c r="AX12" i="12"/>
  <c r="AT12" i="12"/>
  <c r="AQ12" i="12"/>
  <c r="AR12" i="12"/>
  <c r="BH43" i="2"/>
  <c r="AH32" i="2"/>
  <c r="AL9" i="12"/>
  <c r="BB48" i="2"/>
  <c r="AV11" i="12"/>
  <c r="AU11" i="12"/>
  <c r="AW11" i="12"/>
  <c r="AQ11" i="12"/>
  <c r="AX11" i="12"/>
  <c r="AT11" i="12"/>
  <c r="AR11" i="12"/>
  <c r="AP11" i="12"/>
  <c r="AU14" i="12"/>
  <c r="AV14" i="12"/>
  <c r="AQ14" i="12"/>
  <c r="AP14" i="12"/>
  <c r="AW14" i="12"/>
  <c r="AR14" i="12"/>
  <c r="AT14" i="12"/>
  <c r="AX14" i="12"/>
  <c r="AR13" i="12"/>
  <c r="AP13" i="12"/>
  <c r="AU13" i="12"/>
  <c r="AT13" i="12"/>
  <c r="AV13" i="12"/>
  <c r="AQ13" i="12"/>
  <c r="AW13" i="12"/>
  <c r="AX13" i="12"/>
  <c r="AU8" i="12"/>
  <c r="AT8" i="12"/>
  <c r="AV8" i="12"/>
  <c r="AW8" i="12"/>
  <c r="AR8" i="12"/>
  <c r="AX8" i="12"/>
  <c r="AP8" i="12"/>
  <c r="AQ8" i="12"/>
  <c r="AH24" i="2"/>
  <c r="AL7" i="12"/>
  <c r="AH8" i="2"/>
  <c r="AL3" i="12"/>
  <c r="AW10" i="12"/>
  <c r="AR10" i="12"/>
  <c r="AU10" i="12"/>
  <c r="AV10" i="12"/>
  <c r="AQ10" i="12"/>
  <c r="AT10" i="12"/>
  <c r="AX10" i="12"/>
  <c r="AP10" i="12"/>
  <c r="AP15" i="12"/>
  <c r="AT15" i="12"/>
  <c r="AQ15" i="12"/>
  <c r="AU15" i="12"/>
  <c r="AV15" i="12"/>
  <c r="AW15" i="12"/>
  <c r="AX15" i="12"/>
  <c r="AR15" i="12"/>
  <c r="AU16" i="12"/>
  <c r="AT16" i="12"/>
  <c r="AV16" i="12"/>
  <c r="AW16" i="12"/>
  <c r="AP16" i="12"/>
  <c r="AQ16" i="12"/>
  <c r="AR16" i="12"/>
  <c r="AX16" i="12"/>
  <c r="AP7" i="12"/>
  <c r="AW7" i="12"/>
  <c r="AT7" i="12"/>
  <c r="AQ7" i="12"/>
  <c r="AU7" i="12"/>
  <c r="AR7" i="12"/>
  <c r="AV7" i="12"/>
  <c r="AX7" i="12"/>
  <c r="AN11" i="12"/>
  <c r="AO11" i="12"/>
  <c r="AH44" i="2"/>
  <c r="AL12" i="12"/>
  <c r="AH16" i="2"/>
  <c r="AL5" i="12"/>
  <c r="AH12" i="2"/>
  <c r="AL4" i="12"/>
  <c r="AH56" i="2"/>
  <c r="AL15" i="12"/>
  <c r="AH28" i="2"/>
  <c r="AL8" i="12"/>
  <c r="AH52" i="2"/>
  <c r="AL14" i="12"/>
  <c r="AR9" i="12"/>
  <c r="AT9" i="12"/>
  <c r="AU9" i="12"/>
  <c r="AV9" i="12"/>
  <c r="AW9" i="12"/>
  <c r="AP9" i="12"/>
  <c r="AX9" i="12"/>
  <c r="AQ9" i="12"/>
  <c r="AU6" i="12"/>
  <c r="AV6" i="12"/>
  <c r="AQ6" i="12"/>
  <c r="AP6" i="12"/>
  <c r="AW6" i="12"/>
  <c r="AR6" i="12"/>
  <c r="AT6" i="12"/>
  <c r="AX6" i="12"/>
  <c r="AU4" i="12"/>
  <c r="BG4" i="12" s="1"/>
  <c r="AV4" i="12"/>
  <c r="BH4" i="12" s="1"/>
  <c r="AW4" i="12"/>
  <c r="BI4" i="12" s="1"/>
  <c r="AQ4" i="12"/>
  <c r="BC4" i="12" s="1"/>
  <c r="AR4" i="12"/>
  <c r="BD4" i="12" s="1"/>
  <c r="AP4" i="12"/>
  <c r="BB4" i="12" s="1"/>
  <c r="AT4" i="12"/>
  <c r="BF4" i="12" s="1"/>
  <c r="AX4" i="12"/>
  <c r="BJ4" i="12" s="1"/>
  <c r="AR5" i="12"/>
  <c r="BD5" i="12" s="1"/>
  <c r="AP5" i="12"/>
  <c r="BB5" i="12" s="1"/>
  <c r="AT5" i="12"/>
  <c r="BF5" i="12" s="1"/>
  <c r="AU5" i="12"/>
  <c r="BG5" i="12" s="1"/>
  <c r="AV5" i="12"/>
  <c r="BH5" i="12" s="1"/>
  <c r="AW5" i="12"/>
  <c r="BI5" i="12" s="1"/>
  <c r="AX5" i="12"/>
  <c r="BJ5" i="12" s="1"/>
  <c r="AQ5" i="12"/>
  <c r="BC5" i="12" s="1"/>
  <c r="AH20" i="2"/>
  <c r="BK59" i="2" s="1"/>
  <c r="BS59" i="2" s="1"/>
  <c r="AL6" i="12"/>
  <c r="AH48" i="2"/>
  <c r="AS48" i="2" s="1"/>
  <c r="BR48" i="2" s="1"/>
  <c r="AL13" i="12"/>
  <c r="AJ28" i="2"/>
  <c r="AN10" i="12"/>
  <c r="AO10" i="12"/>
  <c r="BB42" i="2"/>
  <c r="CH162" i="9"/>
  <c r="D144" i="9"/>
  <c r="ET166" i="9"/>
  <c r="D148" i="9"/>
  <c r="BB160" i="9"/>
  <c r="D142" i="9"/>
  <c r="CP162" i="9"/>
  <c r="L144" i="9"/>
  <c r="EX166" i="9"/>
  <c r="H148" i="9"/>
  <c r="CL162" i="9"/>
  <c r="H144" i="9"/>
  <c r="FB166" i="9"/>
  <c r="L148" i="9"/>
  <c r="AT159" i="9"/>
  <c r="L141" i="9"/>
  <c r="GP169" i="9"/>
  <c r="D151" i="9"/>
  <c r="EH165" i="9"/>
  <c r="H147" i="9"/>
  <c r="DN164" i="9"/>
  <c r="D146" i="9"/>
  <c r="HJ170" i="9"/>
  <c r="H152" i="9"/>
  <c r="L157" i="9"/>
  <c r="L139" i="9"/>
  <c r="BF160" i="9"/>
  <c r="H142" i="9"/>
  <c r="HF170" i="9"/>
  <c r="D152" i="9"/>
  <c r="DR164" i="9"/>
  <c r="H146" i="9"/>
  <c r="BZ161" i="9"/>
  <c r="L143" i="9"/>
  <c r="H157" i="9"/>
  <c r="H139" i="9"/>
  <c r="DV164" i="9"/>
  <c r="L146" i="9"/>
  <c r="ED165" i="9"/>
  <c r="D147" i="9"/>
  <c r="D150" i="9"/>
  <c r="GX169" i="9"/>
  <c r="L151" i="9"/>
  <c r="V158" i="9"/>
  <c r="D140" i="9"/>
  <c r="ID171" i="9"/>
  <c r="L153" i="9"/>
  <c r="HN170" i="9"/>
  <c r="L152" i="9"/>
  <c r="HZ171" i="9"/>
  <c r="H153" i="9"/>
  <c r="CX163" i="9"/>
  <c r="CX385" i="9" s="1"/>
  <c r="D145" i="9"/>
  <c r="AV159" i="9"/>
  <c r="AV381" i="9" s="1"/>
  <c r="N141" i="9"/>
  <c r="EL165" i="9"/>
  <c r="L147" i="9"/>
  <c r="AL159" i="9"/>
  <c r="AL381" i="9" s="1"/>
  <c r="D141" i="9"/>
  <c r="HV171" i="9"/>
  <c r="HV393" i="9" s="1"/>
  <c r="D153" i="9"/>
  <c r="AP159" i="9"/>
  <c r="H141" i="9"/>
  <c r="DF163" i="9"/>
  <c r="L145" i="9"/>
  <c r="D157" i="9"/>
  <c r="D379" i="9" s="1"/>
  <c r="D139" i="9"/>
  <c r="BV161" i="9"/>
  <c r="H143" i="9"/>
  <c r="BJ160" i="9"/>
  <c r="L142" i="9"/>
  <c r="DB163" i="9"/>
  <c r="H145" i="9"/>
  <c r="H151" i="9"/>
  <c r="AD158" i="9"/>
  <c r="AD380" i="9" s="1"/>
  <c r="L140" i="9"/>
  <c r="O353" i="9"/>
  <c r="L355" i="9"/>
  <c r="AE77" i="9"/>
  <c r="DF330" i="9" s="1"/>
  <c r="H356" i="9"/>
  <c r="H354" i="9"/>
  <c r="AI77" i="9"/>
  <c r="DJ330" i="9" s="1"/>
  <c r="L346" i="9"/>
  <c r="L342" i="9"/>
  <c r="V77" i="9"/>
  <c r="CW330" i="9" s="1"/>
  <c r="W77" i="9"/>
  <c r="CX330" i="9" s="1"/>
  <c r="L350" i="9"/>
  <c r="Y77" i="9"/>
  <c r="CZ330" i="9" s="1"/>
  <c r="H351" i="9"/>
  <c r="AE89" i="9"/>
  <c r="AD306" i="9" s="1"/>
  <c r="C111" i="9"/>
  <c r="L345" i="9"/>
  <c r="L347" i="9"/>
  <c r="O352" i="9"/>
  <c r="Y347" i="9"/>
  <c r="CJ365" i="9" s="1"/>
  <c r="H350" i="9"/>
  <c r="H348" i="9"/>
  <c r="I106" i="9"/>
  <c r="I343" i="9"/>
  <c r="K107" i="9"/>
  <c r="K344" i="9"/>
  <c r="M119" i="9"/>
  <c r="M153" i="9" s="1"/>
  <c r="M356" i="9"/>
  <c r="O105" i="9"/>
  <c r="O342" i="9"/>
  <c r="J113" i="9"/>
  <c r="J350" i="9"/>
  <c r="E105" i="9"/>
  <c r="E342" i="9"/>
  <c r="G113" i="9"/>
  <c r="G350" i="9"/>
  <c r="C105" i="9"/>
  <c r="C342" i="9"/>
  <c r="W342" i="9" s="1"/>
  <c r="D360" i="9" s="1"/>
  <c r="EL295" i="9"/>
  <c r="I112" i="9"/>
  <c r="I349" i="9"/>
  <c r="I108" i="9"/>
  <c r="I345" i="9"/>
  <c r="K117" i="9"/>
  <c r="K354" i="9"/>
  <c r="K105" i="9"/>
  <c r="K342" i="9"/>
  <c r="AR81" i="9"/>
  <c r="F352" i="9"/>
  <c r="M118" i="9"/>
  <c r="M355" i="9"/>
  <c r="H123" i="9"/>
  <c r="AA123" i="9" s="1"/>
  <c r="H343" i="9"/>
  <c r="O112" i="9"/>
  <c r="O146" i="9" s="1"/>
  <c r="O349" i="9"/>
  <c r="J114" i="9"/>
  <c r="J351" i="9"/>
  <c r="J112" i="9"/>
  <c r="J349" i="9"/>
  <c r="E107" i="9"/>
  <c r="E141" i="9" s="1"/>
  <c r="E344" i="9"/>
  <c r="E117" i="9"/>
  <c r="E354" i="9"/>
  <c r="G117" i="9"/>
  <c r="G354" i="9"/>
  <c r="G111" i="9"/>
  <c r="G145" i="9" s="1"/>
  <c r="G348" i="9"/>
  <c r="C112" i="9"/>
  <c r="C349" i="9"/>
  <c r="Y349" i="9" s="1"/>
  <c r="DP367" i="9" s="1"/>
  <c r="O125" i="9"/>
  <c r="O345" i="9"/>
  <c r="N112" i="9"/>
  <c r="N146" i="9" s="1"/>
  <c r="N349" i="9"/>
  <c r="N117" i="9"/>
  <c r="N354" i="9"/>
  <c r="N106" i="9"/>
  <c r="N343" i="9"/>
  <c r="L344" i="9"/>
  <c r="L349" i="9"/>
  <c r="D349" i="9"/>
  <c r="I117" i="9"/>
  <c r="I354" i="9"/>
  <c r="I113" i="9"/>
  <c r="I350" i="9"/>
  <c r="K111" i="9"/>
  <c r="K348" i="9"/>
  <c r="M111" i="9"/>
  <c r="M348" i="9"/>
  <c r="M107" i="9"/>
  <c r="M344" i="9"/>
  <c r="O117" i="9"/>
  <c r="O354" i="9"/>
  <c r="J110" i="9"/>
  <c r="J347" i="9"/>
  <c r="AC347" i="9" s="1"/>
  <c r="CN365" i="9" s="1"/>
  <c r="J108" i="9"/>
  <c r="J345" i="9"/>
  <c r="E114" i="9"/>
  <c r="E351" i="9"/>
  <c r="E110" i="9"/>
  <c r="E347" i="9"/>
  <c r="G107" i="9"/>
  <c r="G344" i="9"/>
  <c r="W22" i="11"/>
  <c r="N113" i="9"/>
  <c r="N147" i="9" s="1"/>
  <c r="N350" i="9"/>
  <c r="N118" i="9"/>
  <c r="N355" i="9"/>
  <c r="N119" i="9"/>
  <c r="N356" i="9"/>
  <c r="C348" i="9"/>
  <c r="W348" i="9" s="1"/>
  <c r="CX366" i="9" s="1"/>
  <c r="D354" i="9"/>
  <c r="D343" i="9"/>
  <c r="D355" i="9"/>
  <c r="D350" i="9"/>
  <c r="D126" i="9"/>
  <c r="D346" i="9"/>
  <c r="I109" i="9"/>
  <c r="I346" i="9"/>
  <c r="I105" i="9"/>
  <c r="I342" i="9"/>
  <c r="K119" i="9"/>
  <c r="K356" i="9"/>
  <c r="K114" i="9"/>
  <c r="K351" i="9"/>
  <c r="M117" i="9"/>
  <c r="M354" i="9"/>
  <c r="O119" i="9"/>
  <c r="O153" i="9" s="1"/>
  <c r="O356" i="9"/>
  <c r="O109" i="9"/>
  <c r="O346" i="9"/>
  <c r="J106" i="9"/>
  <c r="J343" i="9"/>
  <c r="J119" i="9"/>
  <c r="J356" i="9"/>
  <c r="E106" i="9"/>
  <c r="E343" i="9"/>
  <c r="E118" i="9"/>
  <c r="E355" i="9"/>
  <c r="G112" i="9"/>
  <c r="G349" i="9"/>
  <c r="G106" i="9"/>
  <c r="G343" i="9"/>
  <c r="C114" i="9"/>
  <c r="C351" i="9"/>
  <c r="N114" i="9"/>
  <c r="N351" i="9"/>
  <c r="H344" i="9"/>
  <c r="L354" i="9"/>
  <c r="I119" i="9"/>
  <c r="I356" i="9"/>
  <c r="I114" i="9"/>
  <c r="I351" i="9"/>
  <c r="K110" i="9"/>
  <c r="K347" i="9"/>
  <c r="AD347" i="9" s="1"/>
  <c r="CO365" i="9" s="1"/>
  <c r="K106" i="9"/>
  <c r="K343" i="9"/>
  <c r="M112" i="9"/>
  <c r="M349" i="9"/>
  <c r="M108" i="9"/>
  <c r="M345" i="9"/>
  <c r="O113" i="9"/>
  <c r="O350" i="9"/>
  <c r="O106" i="9"/>
  <c r="O343" i="9"/>
  <c r="J118" i="9"/>
  <c r="J355" i="9"/>
  <c r="J353" i="9"/>
  <c r="E113" i="9"/>
  <c r="E350" i="9"/>
  <c r="E109" i="9"/>
  <c r="E346" i="9"/>
  <c r="G108" i="9"/>
  <c r="G142" i="9" s="1"/>
  <c r="G345" i="9"/>
  <c r="C115" i="9"/>
  <c r="C352" i="9"/>
  <c r="AE352" i="9" s="1"/>
  <c r="FR370" i="9" s="1"/>
  <c r="AE72" i="9"/>
  <c r="C343" i="9"/>
  <c r="Y343" i="9" s="1"/>
  <c r="X361" i="9" s="1"/>
  <c r="EH332" i="9"/>
  <c r="EH295" i="9"/>
  <c r="N105" i="9"/>
  <c r="N342" i="9"/>
  <c r="H355" i="9"/>
  <c r="L348" i="9"/>
  <c r="J111" i="9"/>
  <c r="J348" i="9"/>
  <c r="ED332" i="9"/>
  <c r="ED295" i="9"/>
  <c r="N108" i="9"/>
  <c r="N345" i="9"/>
  <c r="K113" i="9"/>
  <c r="K350" i="9"/>
  <c r="AN82" i="9"/>
  <c r="F353" i="9"/>
  <c r="J107" i="9"/>
  <c r="J344" i="9"/>
  <c r="G109" i="9"/>
  <c r="G346" i="9"/>
  <c r="G105" i="9"/>
  <c r="G342" i="9"/>
  <c r="C355" i="9"/>
  <c r="N111" i="9"/>
  <c r="N145" i="9" s="1"/>
  <c r="N348" i="9"/>
  <c r="H345" i="9"/>
  <c r="I111" i="9"/>
  <c r="I145" i="9" s="1"/>
  <c r="I348" i="9"/>
  <c r="K109" i="9"/>
  <c r="K346" i="9"/>
  <c r="K118" i="9"/>
  <c r="K355" i="9"/>
  <c r="M105" i="9"/>
  <c r="M342" i="9"/>
  <c r="M114" i="9"/>
  <c r="M351" i="9"/>
  <c r="O118" i="9"/>
  <c r="O355" i="9"/>
  <c r="O107" i="9"/>
  <c r="O344" i="9"/>
  <c r="J105" i="9"/>
  <c r="J342" i="9"/>
  <c r="E108" i="9"/>
  <c r="E345" i="9"/>
  <c r="E119" i="9"/>
  <c r="E356" i="9"/>
  <c r="G114" i="9"/>
  <c r="G351" i="9"/>
  <c r="G110" i="9"/>
  <c r="G347" i="9"/>
  <c r="Z347" i="9" s="1"/>
  <c r="CK365" i="9" s="1"/>
  <c r="C354" i="9"/>
  <c r="Y354" i="9" s="1"/>
  <c r="GR372" i="9" s="1"/>
  <c r="N110" i="9"/>
  <c r="N347" i="9"/>
  <c r="AG347" i="9" s="1"/>
  <c r="CR365" i="9" s="1"/>
  <c r="D351" i="9"/>
  <c r="C350" i="9"/>
  <c r="H347" i="9"/>
  <c r="I110" i="9"/>
  <c r="I347" i="9"/>
  <c r="AB347" i="9" s="1"/>
  <c r="CM365" i="9" s="1"/>
  <c r="O110" i="9"/>
  <c r="O347" i="9"/>
  <c r="G118" i="9"/>
  <c r="G355" i="9"/>
  <c r="O19" i="11"/>
  <c r="P23" i="11" s="1"/>
  <c r="C345" i="9"/>
  <c r="M113" i="9"/>
  <c r="M350" i="9"/>
  <c r="M109" i="9"/>
  <c r="M346" i="9"/>
  <c r="O114" i="9"/>
  <c r="O351" i="9"/>
  <c r="J109" i="9"/>
  <c r="J346" i="9"/>
  <c r="E112" i="9"/>
  <c r="E349" i="9"/>
  <c r="C119" i="9"/>
  <c r="AI119" i="9" s="1"/>
  <c r="C356" i="9"/>
  <c r="H346" i="9"/>
  <c r="L356" i="9"/>
  <c r="L351" i="9"/>
  <c r="I107" i="9"/>
  <c r="I344" i="9"/>
  <c r="I352" i="9"/>
  <c r="I118" i="9"/>
  <c r="I355" i="9"/>
  <c r="K112" i="9"/>
  <c r="K349" i="9"/>
  <c r="K108" i="9"/>
  <c r="K345" i="9"/>
  <c r="M110" i="9"/>
  <c r="M347" i="9"/>
  <c r="AF347" i="9" s="1"/>
  <c r="CQ365" i="9" s="1"/>
  <c r="M106" i="9"/>
  <c r="M343" i="9"/>
  <c r="O111" i="9"/>
  <c r="O145" i="9" s="1"/>
  <c r="O348" i="9"/>
  <c r="J352" i="9"/>
  <c r="J117" i="9"/>
  <c r="J354" i="9"/>
  <c r="E111" i="9"/>
  <c r="E348" i="9"/>
  <c r="G119" i="9"/>
  <c r="G356" i="9"/>
  <c r="W75" i="9"/>
  <c r="C346" i="9"/>
  <c r="W82" i="9"/>
  <c r="C353" i="9"/>
  <c r="N109" i="9"/>
  <c r="N346" i="9"/>
  <c r="AG73" i="9"/>
  <c r="C344" i="9"/>
  <c r="W344" i="9" s="1"/>
  <c r="AL362" i="9" s="1"/>
  <c r="D345" i="9"/>
  <c r="H342" i="9"/>
  <c r="D347" i="9"/>
  <c r="W347" i="9" s="1"/>
  <c r="CH365" i="9" s="1"/>
  <c r="H349" i="9"/>
  <c r="W88" i="9"/>
  <c r="D305" i="9" s="1"/>
  <c r="AF88" i="9"/>
  <c r="M305" i="9" s="1"/>
  <c r="CM217" i="9"/>
  <c r="CT217" i="9"/>
  <c r="CO217" i="9"/>
  <c r="CI217" i="9"/>
  <c r="CK217" i="9"/>
  <c r="CG217" i="9"/>
  <c r="CQ217" i="9"/>
  <c r="CR217" i="9"/>
  <c r="Z88" i="9"/>
  <c r="G305" i="9" s="1"/>
  <c r="Y88" i="9"/>
  <c r="F305" i="9" s="1"/>
  <c r="AF95" i="9"/>
  <c r="DW312" i="9" s="1"/>
  <c r="X88" i="9"/>
  <c r="E305" i="9" s="1"/>
  <c r="AG88" i="9"/>
  <c r="N305" i="9" s="1"/>
  <c r="AD88" i="9"/>
  <c r="K305" i="9" s="1"/>
  <c r="V88" i="9"/>
  <c r="C305" i="9" s="1"/>
  <c r="GT187" i="9"/>
  <c r="GT391" i="9" s="1"/>
  <c r="GV187" i="9"/>
  <c r="EI183" i="9"/>
  <c r="ID189" i="9"/>
  <c r="FT185" i="9"/>
  <c r="AS122" i="9"/>
  <c r="AE71" i="9"/>
  <c r="EH183" i="9"/>
  <c r="DR182" i="9"/>
  <c r="DB181" i="9"/>
  <c r="CL180" i="9"/>
  <c r="EZ184" i="9"/>
  <c r="EJ183" i="9"/>
  <c r="DT182" i="9"/>
  <c r="CP180" i="9"/>
  <c r="HQ188" i="9"/>
  <c r="O175" i="9"/>
  <c r="AA176" i="9"/>
  <c r="BZ179" i="9"/>
  <c r="AT177" i="9"/>
  <c r="GX187" i="9"/>
  <c r="BJ178" i="9"/>
  <c r="GU187" i="9"/>
  <c r="BG178" i="9"/>
  <c r="GC186" i="9"/>
  <c r="FN167" i="9"/>
  <c r="AM130" i="9"/>
  <c r="FL185" i="9"/>
  <c r="FS185" i="9"/>
  <c r="HL188" i="9"/>
  <c r="AW177" i="9"/>
  <c r="HA187" i="9"/>
  <c r="FQ185" i="9"/>
  <c r="BT179" i="9"/>
  <c r="FJ167" i="9"/>
  <c r="AQ124" i="9"/>
  <c r="GP187" i="9"/>
  <c r="BV179" i="9"/>
  <c r="BF178" i="9"/>
  <c r="AP177" i="9"/>
  <c r="DD181" i="9"/>
  <c r="CN180" i="9"/>
  <c r="BX179" i="9"/>
  <c r="BH178" i="9"/>
  <c r="AG123" i="9"/>
  <c r="FB184" i="9"/>
  <c r="DC181" i="9"/>
  <c r="EL183" i="9"/>
  <c r="EO183" i="9"/>
  <c r="EY184" i="9"/>
  <c r="IG189" i="9"/>
  <c r="DV182" i="9"/>
  <c r="GJ186" i="9"/>
  <c r="GD168" i="9"/>
  <c r="GB186" i="9"/>
  <c r="FZ168" i="9"/>
  <c r="FK185" i="9"/>
  <c r="X176" i="9"/>
  <c r="AT135" i="9"/>
  <c r="EX184" i="9"/>
  <c r="IB189" i="9"/>
  <c r="FE184" i="9"/>
  <c r="DF181" i="9"/>
  <c r="CS180" i="9"/>
  <c r="GG186" i="9"/>
  <c r="GI186" i="9"/>
  <c r="W74" i="9"/>
  <c r="AE74" i="9"/>
  <c r="H175" i="9"/>
  <c r="HZ189" i="9"/>
  <c r="HJ188" i="9"/>
  <c r="AR177" i="9"/>
  <c r="AB176" i="9"/>
  <c r="J175" i="9"/>
  <c r="ES184" i="9"/>
  <c r="AH93" i="9"/>
  <c r="CS310" i="9" s="1"/>
  <c r="HN188" i="9"/>
  <c r="DS182" i="9"/>
  <c r="AG176" i="9"/>
  <c r="I175" i="9"/>
  <c r="CC179" i="9"/>
  <c r="DI181" i="9"/>
  <c r="HK188" i="9"/>
  <c r="BW179" i="9"/>
  <c r="L175" i="9"/>
  <c r="IA189" i="9"/>
  <c r="AQ177" i="9"/>
  <c r="GH168" i="9"/>
  <c r="GA186" i="9"/>
  <c r="EV184" i="9"/>
  <c r="FR167" i="9"/>
  <c r="FM185" i="9"/>
  <c r="FZ186" i="9"/>
  <c r="AD98" i="9"/>
  <c r="FQ315" i="9" s="1"/>
  <c r="C132" i="9"/>
  <c r="AD132" i="9" s="1"/>
  <c r="AD89" i="9"/>
  <c r="AC306" i="9" s="1"/>
  <c r="AQ123" i="9"/>
  <c r="AG74" i="9"/>
  <c r="AA74" i="9"/>
  <c r="V74" i="9"/>
  <c r="AF94" i="9"/>
  <c r="DG311" i="9" s="1"/>
  <c r="Q22" i="11"/>
  <c r="AG89" i="9"/>
  <c r="AF306" i="9" s="1"/>
  <c r="AT131" i="9"/>
  <c r="W123" i="9"/>
  <c r="V176" i="9"/>
  <c r="Z126" i="9"/>
  <c r="BQ179" i="9"/>
  <c r="AQ128" i="9"/>
  <c r="CZ181" i="9"/>
  <c r="AS134" i="9"/>
  <c r="GR187" i="9"/>
  <c r="AQ125" i="9"/>
  <c r="BD178" i="9"/>
  <c r="AS135" i="9"/>
  <c r="HH188" i="9"/>
  <c r="W127" i="9"/>
  <c r="CH180" i="9"/>
  <c r="X135" i="9"/>
  <c r="HE188" i="9"/>
  <c r="X130" i="9"/>
  <c r="EC183" i="9"/>
  <c r="AQ130" i="9"/>
  <c r="EF183" i="9"/>
  <c r="W130" i="9"/>
  <c r="ED183" i="9"/>
  <c r="W131" i="9"/>
  <c r="ET184" i="9"/>
  <c r="W125" i="9"/>
  <c r="BB178" i="9"/>
  <c r="AG125" i="9"/>
  <c r="BA178" i="9"/>
  <c r="Z134" i="9"/>
  <c r="GO187" i="9"/>
  <c r="AD136" i="9"/>
  <c r="HU189" i="9"/>
  <c r="AT127" i="9"/>
  <c r="CJ180" i="9"/>
  <c r="AT129" i="9"/>
  <c r="DP182" i="9"/>
  <c r="AM136" i="9"/>
  <c r="HX189" i="9"/>
  <c r="AT122" i="9"/>
  <c r="F175" i="9"/>
  <c r="AS124" i="9"/>
  <c r="AN177" i="9"/>
  <c r="W135" i="9"/>
  <c r="HF188" i="9"/>
  <c r="W129" i="9"/>
  <c r="DN182" i="9"/>
  <c r="AE123" i="9"/>
  <c r="U176" i="9"/>
  <c r="X124" i="9"/>
  <c r="AK177" i="9"/>
  <c r="W128" i="9"/>
  <c r="CW181" i="9"/>
  <c r="AG129" i="9"/>
  <c r="DM182" i="9"/>
  <c r="AF122" i="9"/>
  <c r="C175" i="9"/>
  <c r="AQ129" i="9"/>
  <c r="AT124" i="9"/>
  <c r="Y91" i="9"/>
  <c r="BD308" i="9" s="1"/>
  <c r="AG85" i="9"/>
  <c r="AO127" i="9"/>
  <c r="AM129" i="9"/>
  <c r="AQ135" i="9"/>
  <c r="Z130" i="9"/>
  <c r="Z98" i="9"/>
  <c r="FM315" i="9" s="1"/>
  <c r="AQ122" i="9"/>
  <c r="AD125" i="9"/>
  <c r="AE90" i="9"/>
  <c r="AT307" i="9" s="1"/>
  <c r="W134" i="9"/>
  <c r="AG77" i="9"/>
  <c r="AD128" i="9"/>
  <c r="X125" i="9"/>
  <c r="AF130" i="9"/>
  <c r="Z136" i="9"/>
  <c r="AQ136" i="9"/>
  <c r="AT136" i="9"/>
  <c r="AS129" i="9"/>
  <c r="Z135" i="9"/>
  <c r="AF135" i="9"/>
  <c r="AE80" i="9"/>
  <c r="AD100" i="9"/>
  <c r="GW317" i="9" s="1"/>
  <c r="S22" i="11"/>
  <c r="AM127" i="9"/>
  <c r="AT130" i="9"/>
  <c r="AS136" i="9"/>
  <c r="AS130" i="9"/>
  <c r="AM122" i="9"/>
  <c r="AM135" i="9"/>
  <c r="F110" i="9"/>
  <c r="F144" i="9" s="1"/>
  <c r="AV76" i="9"/>
  <c r="F109" i="9"/>
  <c r="F143" i="9" s="1"/>
  <c r="AV75" i="9"/>
  <c r="H132" i="9"/>
  <c r="H149" i="9" s="1"/>
  <c r="AN98" i="9"/>
  <c r="AA98" i="9"/>
  <c r="FN315" i="9" s="1"/>
  <c r="AP134" i="9"/>
  <c r="AC134" i="9"/>
  <c r="AO129" i="9"/>
  <c r="AB129" i="9"/>
  <c r="AU126" i="9"/>
  <c r="AH126" i="9"/>
  <c r="AO126" i="9"/>
  <c r="AB126" i="9"/>
  <c r="AO124" i="9"/>
  <c r="AB124" i="9"/>
  <c r="AL126" i="9"/>
  <c r="Y126" i="9"/>
  <c r="AV126" i="9"/>
  <c r="AQ133" i="9"/>
  <c r="AS126" i="9"/>
  <c r="AQ134" i="9"/>
  <c r="AD126" i="9"/>
  <c r="AS132" i="9"/>
  <c r="AL123" i="9"/>
  <c r="Y123" i="9"/>
  <c r="AV123" i="9"/>
  <c r="AS128" i="9"/>
  <c r="AE73" i="9"/>
  <c r="AA73" i="9"/>
  <c r="D132" i="9"/>
  <c r="D149" i="9" s="1"/>
  <c r="W98" i="9"/>
  <c r="FJ315" i="9" s="1"/>
  <c r="I116" i="9"/>
  <c r="AO82" i="9"/>
  <c r="AB82" i="9"/>
  <c r="AQ81" i="9"/>
  <c r="K115" i="9"/>
  <c r="K149" i="9" s="1"/>
  <c r="AD81" i="9"/>
  <c r="K116" i="9"/>
  <c r="K150" i="9" s="1"/>
  <c r="AQ82" i="9"/>
  <c r="AD82" i="9"/>
  <c r="AL82" i="9"/>
  <c r="F116" i="9"/>
  <c r="F150" i="9" s="1"/>
  <c r="Y82" i="9"/>
  <c r="AV82" i="9"/>
  <c r="F114" i="9"/>
  <c r="F148" i="9" s="1"/>
  <c r="AV80" i="9"/>
  <c r="F113" i="9"/>
  <c r="F147" i="9" s="1"/>
  <c r="AV79" i="9"/>
  <c r="F112" i="9"/>
  <c r="F146" i="9" s="1"/>
  <c r="AV78" i="9"/>
  <c r="AN122" i="9"/>
  <c r="AA122" i="9"/>
  <c r="AN136" i="9"/>
  <c r="AA136" i="9"/>
  <c r="AN135" i="9"/>
  <c r="AA135" i="9"/>
  <c r="O115" i="9"/>
  <c r="AU81" i="9"/>
  <c r="AH81" i="9"/>
  <c r="O116" i="9"/>
  <c r="AH82" i="9"/>
  <c r="AU82" i="9"/>
  <c r="AP124" i="9"/>
  <c r="AC124" i="9"/>
  <c r="AP123" i="9"/>
  <c r="AC123" i="9"/>
  <c r="AP122" i="9"/>
  <c r="AC122" i="9"/>
  <c r="E115" i="9"/>
  <c r="E149" i="9" s="1"/>
  <c r="X81" i="9"/>
  <c r="AD92" i="9"/>
  <c r="BY309" i="9" s="1"/>
  <c r="V81" i="9"/>
  <c r="AI81" i="9"/>
  <c r="V123" i="9"/>
  <c r="AI123" i="9"/>
  <c r="V124" i="9"/>
  <c r="AI124" i="9"/>
  <c r="V128" i="9"/>
  <c r="AI128" i="9"/>
  <c r="V129" i="9"/>
  <c r="AI129" i="9"/>
  <c r="V98" i="9"/>
  <c r="FI315" i="9" s="1"/>
  <c r="AI98" i="9"/>
  <c r="FV315" i="9" s="1"/>
  <c r="W83" i="9"/>
  <c r="C117" i="9"/>
  <c r="C151" i="9" s="1"/>
  <c r="AR131" i="9"/>
  <c r="AE131" i="9"/>
  <c r="AO128" i="9"/>
  <c r="AB128" i="9"/>
  <c r="I133" i="9"/>
  <c r="AB99" i="9"/>
  <c r="GE316" i="9" s="1"/>
  <c r="AO99" i="9"/>
  <c r="AR99" i="9"/>
  <c r="AE99" i="9"/>
  <c r="GH316" i="9" s="1"/>
  <c r="L133" i="9"/>
  <c r="L150" i="9" s="1"/>
  <c r="AR130" i="9"/>
  <c r="AE130" i="9"/>
  <c r="AU130" i="9"/>
  <c r="AH130" i="9"/>
  <c r="O132" i="9"/>
  <c r="AH98" i="9"/>
  <c r="FU315" i="9" s="1"/>
  <c r="AU98" i="9"/>
  <c r="AO131" i="9"/>
  <c r="AB131" i="9"/>
  <c r="AG82" i="9"/>
  <c r="AT82" i="9"/>
  <c r="N116" i="9"/>
  <c r="N150" i="9" s="1"/>
  <c r="AU136" i="9"/>
  <c r="AH136" i="9"/>
  <c r="O133" i="9"/>
  <c r="AU99" i="9"/>
  <c r="AH99" i="9"/>
  <c r="GK316" i="9" s="1"/>
  <c r="AR129" i="9"/>
  <c r="AE129" i="9"/>
  <c r="V122" i="9"/>
  <c r="C212" i="9" s="1"/>
  <c r="AI122" i="9"/>
  <c r="Z129" i="9"/>
  <c r="AT132" i="9"/>
  <c r="AS123" i="9"/>
  <c r="W124" i="9"/>
  <c r="AM123" i="9"/>
  <c r="AN81" i="9"/>
  <c r="AA82" i="9"/>
  <c r="AM125" i="9"/>
  <c r="AD123" i="9"/>
  <c r="AG134" i="9"/>
  <c r="AG136" i="9"/>
  <c r="AF124" i="9"/>
  <c r="AF126" i="9"/>
  <c r="X129" i="9"/>
  <c r="AL131" i="9"/>
  <c r="Y131" i="9"/>
  <c r="AV131" i="9"/>
  <c r="AL133" i="9"/>
  <c r="AV133" i="9"/>
  <c r="AL132" i="9"/>
  <c r="AV132" i="9"/>
  <c r="AD134" i="9"/>
  <c r="AF129" i="9"/>
  <c r="X136" i="9"/>
  <c r="AM131" i="9"/>
  <c r="AT126" i="9"/>
  <c r="AT128" i="9"/>
  <c r="AF98" i="9"/>
  <c r="FS315" i="9" s="1"/>
  <c r="X123" i="9"/>
  <c r="W136" i="9"/>
  <c r="Z128" i="9"/>
  <c r="AG122" i="9"/>
  <c r="AF128" i="9"/>
  <c r="AN99" i="9"/>
  <c r="AA99" i="9"/>
  <c r="GD316" i="9" s="1"/>
  <c r="H133" i="9"/>
  <c r="H150" i="9" s="1"/>
  <c r="AP136" i="9"/>
  <c r="AC136" i="9"/>
  <c r="G115" i="9"/>
  <c r="G149" i="9" s="1"/>
  <c r="AM81" i="9"/>
  <c r="Z81" i="9"/>
  <c r="V131" i="9"/>
  <c r="AI131" i="9"/>
  <c r="C133" i="9"/>
  <c r="V99" i="9"/>
  <c r="FY316" i="9" s="1"/>
  <c r="AI99" i="9"/>
  <c r="GL316" i="9" s="1"/>
  <c r="AA75" i="9"/>
  <c r="C109" i="9"/>
  <c r="C143" i="9" s="1"/>
  <c r="AR135" i="9"/>
  <c r="AE135" i="9"/>
  <c r="AO122" i="9"/>
  <c r="AB122" i="9"/>
  <c r="N115" i="9"/>
  <c r="N149" i="9" s="1"/>
  <c r="AG81" i="9"/>
  <c r="AT81" i="9"/>
  <c r="AR122" i="9"/>
  <c r="AE122" i="9"/>
  <c r="AT133" i="9"/>
  <c r="AE75" i="9"/>
  <c r="I115" i="9"/>
  <c r="AO81" i="9"/>
  <c r="AB81" i="9"/>
  <c r="F107" i="9"/>
  <c r="F141" i="9" s="1"/>
  <c r="AV73" i="9"/>
  <c r="F106" i="9"/>
  <c r="F140" i="9" s="1"/>
  <c r="AV72" i="9"/>
  <c r="F105" i="9"/>
  <c r="AL71" i="9"/>
  <c r="AV71" i="9"/>
  <c r="AN130" i="9"/>
  <c r="AA130" i="9"/>
  <c r="AN129" i="9"/>
  <c r="AA129" i="9"/>
  <c r="AN128" i="9"/>
  <c r="AA128" i="9"/>
  <c r="AN127" i="9"/>
  <c r="AA127" i="9"/>
  <c r="AC81" i="9"/>
  <c r="J115" i="9"/>
  <c r="AP81" i="9"/>
  <c r="J116" i="9"/>
  <c r="AP82" i="9"/>
  <c r="AC82" i="9"/>
  <c r="J133" i="9"/>
  <c r="AP99" i="9"/>
  <c r="AC99" i="9"/>
  <c r="GF316" i="9" s="1"/>
  <c r="AP131" i="9"/>
  <c r="AC131" i="9"/>
  <c r="AP130" i="9"/>
  <c r="AC130" i="9"/>
  <c r="AP129" i="9"/>
  <c r="AC129" i="9"/>
  <c r="E116" i="9"/>
  <c r="E150" i="9" s="1"/>
  <c r="X82" i="9"/>
  <c r="V135" i="9"/>
  <c r="AI135" i="9"/>
  <c r="V130" i="9"/>
  <c r="AI130" i="9"/>
  <c r="AI76" i="9"/>
  <c r="C110" i="9"/>
  <c r="C144" i="9" s="1"/>
  <c r="AI74" i="9"/>
  <c r="C108" i="9"/>
  <c r="C142" i="9" s="1"/>
  <c r="AU131" i="9"/>
  <c r="AH131" i="9"/>
  <c r="AO130" i="9"/>
  <c r="AB130" i="9"/>
  <c r="AU124" i="9"/>
  <c r="AH124" i="9"/>
  <c r="AU134" i="9"/>
  <c r="AH134" i="9"/>
  <c r="AR128" i="9"/>
  <c r="AE128" i="9"/>
  <c r="AO98" i="9"/>
  <c r="I132" i="9"/>
  <c r="AB98" i="9"/>
  <c r="FO315" i="9" s="1"/>
  <c r="AR136" i="9"/>
  <c r="AE136" i="9"/>
  <c r="AU127" i="9"/>
  <c r="AH127" i="9"/>
  <c r="AD129" i="9"/>
  <c r="AQ132" i="9"/>
  <c r="AG98" i="9"/>
  <c r="FT315" i="9" s="1"/>
  <c r="X126" i="9"/>
  <c r="AR82" i="9"/>
  <c r="AM133" i="9"/>
  <c r="AT123" i="9"/>
  <c r="W122" i="9"/>
  <c r="D212" i="9" s="1"/>
  <c r="AR123" i="9"/>
  <c r="AG135" i="9"/>
  <c r="Z122" i="9"/>
  <c r="AF125" i="9"/>
  <c r="X131" i="9"/>
  <c r="AL130" i="9"/>
  <c r="Y130" i="9"/>
  <c r="AV130" i="9"/>
  <c r="Y99" i="9"/>
  <c r="GB316" i="9" s="1"/>
  <c r="AG124" i="9"/>
  <c r="X98" i="9"/>
  <c r="FK315" i="9" s="1"/>
  <c r="AL136" i="9"/>
  <c r="Y136" i="9"/>
  <c r="AV136" i="9"/>
  <c r="AH129" i="9"/>
  <c r="AM132" i="9"/>
  <c r="AQ126" i="9"/>
  <c r="AF99" i="9"/>
  <c r="GI316" i="9" s="1"/>
  <c r="Z124" i="9"/>
  <c r="AD131" i="9"/>
  <c r="AF131" i="9"/>
  <c r="AL135" i="9"/>
  <c r="Y135" i="9"/>
  <c r="AV135" i="9"/>
  <c r="F111" i="9"/>
  <c r="F145" i="9" s="1"/>
  <c r="AV77" i="9"/>
  <c r="F108" i="9"/>
  <c r="F142" i="9" s="1"/>
  <c r="AV74" i="9"/>
  <c r="AN134" i="9"/>
  <c r="AA134" i="9"/>
  <c r="AN131" i="9"/>
  <c r="AA131" i="9"/>
  <c r="AP135" i="9"/>
  <c r="AC135" i="9"/>
  <c r="J132" i="9"/>
  <c r="AP98" i="9"/>
  <c r="AC98" i="9"/>
  <c r="FP315" i="9" s="1"/>
  <c r="V126" i="9"/>
  <c r="AI126" i="9"/>
  <c r="W72" i="9"/>
  <c r="C106" i="9"/>
  <c r="C140" i="9" s="1"/>
  <c r="C116" i="9"/>
  <c r="V82" i="9"/>
  <c r="AI82" i="9"/>
  <c r="AU123" i="9"/>
  <c r="AH123" i="9"/>
  <c r="AU128" i="9"/>
  <c r="AH128" i="9"/>
  <c r="AO135" i="9"/>
  <c r="AB135" i="9"/>
  <c r="AO136" i="9"/>
  <c r="AB136" i="9"/>
  <c r="AI73" i="9"/>
  <c r="C107" i="9"/>
  <c r="C141" i="9" s="1"/>
  <c r="AG131" i="9"/>
  <c r="AL128" i="9"/>
  <c r="Y128" i="9"/>
  <c r="AV128" i="9"/>
  <c r="AE82" i="9"/>
  <c r="AL134" i="9"/>
  <c r="Y134" i="9"/>
  <c r="AV134" i="9"/>
  <c r="AT134" i="9"/>
  <c r="AL125" i="9"/>
  <c r="Y125" i="9"/>
  <c r="AV125" i="9"/>
  <c r="AM128" i="9"/>
  <c r="V73" i="9"/>
  <c r="W73" i="9"/>
  <c r="F119" i="9"/>
  <c r="F153" i="9" s="1"/>
  <c r="AV85" i="9"/>
  <c r="F118" i="9"/>
  <c r="F152" i="9" s="1"/>
  <c r="AV84" i="9"/>
  <c r="F117" i="9"/>
  <c r="F151" i="9" s="1"/>
  <c r="AV83" i="9"/>
  <c r="F115" i="9"/>
  <c r="F149" i="9" s="1"/>
  <c r="AL81" i="9"/>
  <c r="Y81" i="9"/>
  <c r="AV81" i="9"/>
  <c r="M115" i="9"/>
  <c r="M149" i="9" s="1"/>
  <c r="AS81" i="9"/>
  <c r="AF81" i="9"/>
  <c r="AS82" i="9"/>
  <c r="M116" i="9"/>
  <c r="M150" i="9" s="1"/>
  <c r="AF82" i="9"/>
  <c r="AN126" i="9"/>
  <c r="AA126" i="9"/>
  <c r="AN125" i="9"/>
  <c r="AA125" i="9"/>
  <c r="AN124" i="9"/>
  <c r="AA124" i="9"/>
  <c r="AP128" i="9"/>
  <c r="AC128" i="9"/>
  <c r="AP127" i="9"/>
  <c r="AC127" i="9"/>
  <c r="AP126" i="9"/>
  <c r="AC126" i="9"/>
  <c r="AP125" i="9"/>
  <c r="AC125" i="9"/>
  <c r="G116" i="9"/>
  <c r="G150" i="9" s="1"/>
  <c r="Z82" i="9"/>
  <c r="AM82" i="9"/>
  <c r="V125" i="9"/>
  <c r="AI125" i="9"/>
  <c r="V134" i="9"/>
  <c r="AI134" i="9"/>
  <c r="AI84" i="9"/>
  <c r="C118" i="9"/>
  <c r="C152" i="9" s="1"/>
  <c r="V136" i="9"/>
  <c r="AI136" i="9"/>
  <c r="AR127" i="9"/>
  <c r="AE127" i="9"/>
  <c r="AU135" i="9"/>
  <c r="AH135" i="9"/>
  <c r="AU122" i="9"/>
  <c r="AH122" i="9"/>
  <c r="AB123" i="9"/>
  <c r="AO123" i="9"/>
  <c r="AR126" i="9"/>
  <c r="AE126" i="9"/>
  <c r="AR124" i="9"/>
  <c r="AE124" i="9"/>
  <c r="AR134" i="9"/>
  <c r="AE134" i="9"/>
  <c r="L132" i="9"/>
  <c r="L149" i="9" s="1"/>
  <c r="AR98" i="9"/>
  <c r="AE98" i="9"/>
  <c r="FR315" i="9" s="1"/>
  <c r="AR125" i="9"/>
  <c r="AE125" i="9"/>
  <c r="AO134" i="9"/>
  <c r="AB134" i="9"/>
  <c r="AO125" i="9"/>
  <c r="AB125" i="9"/>
  <c r="AM134" i="9"/>
  <c r="AD124" i="9"/>
  <c r="AG130" i="9"/>
  <c r="AG99" i="9"/>
  <c r="GJ316" i="9" s="1"/>
  <c r="AF136" i="9"/>
  <c r="AF123" i="9"/>
  <c r="X128" i="9"/>
  <c r="AL127" i="9"/>
  <c r="Y127" i="9"/>
  <c r="AV127" i="9"/>
  <c r="AL129" i="9"/>
  <c r="Y129" i="9"/>
  <c r="AV129" i="9"/>
  <c r="AD135" i="9"/>
  <c r="Z123" i="9"/>
  <c r="X134" i="9"/>
  <c r="W81" i="9"/>
  <c r="AA81" i="9"/>
  <c r="Z125" i="9"/>
  <c r="AD99" i="9"/>
  <c r="GG316" i="9" s="1"/>
  <c r="AQ127" i="9"/>
  <c r="AS125" i="9"/>
  <c r="AS127" i="9"/>
  <c r="X99" i="9"/>
  <c r="GA316" i="9" s="1"/>
  <c r="Y98" i="9"/>
  <c r="FL315" i="9" s="1"/>
  <c r="AE81" i="9"/>
  <c r="AM126" i="9"/>
  <c r="AU129" i="9"/>
  <c r="Z131" i="9"/>
  <c r="AD122" i="9"/>
  <c r="AD130" i="9"/>
  <c r="AG126" i="9"/>
  <c r="AG128" i="9"/>
  <c r="AS133" i="9"/>
  <c r="AF134" i="9"/>
  <c r="X122" i="9"/>
  <c r="E212" i="9" s="1"/>
  <c r="AL122" i="9"/>
  <c r="Y122" i="9"/>
  <c r="AV122" i="9"/>
  <c r="AL124" i="9"/>
  <c r="Y124" i="9"/>
  <c r="AV124" i="9"/>
  <c r="AM124" i="9"/>
  <c r="AQ131" i="9"/>
  <c r="AT125" i="9"/>
  <c r="AS131" i="9"/>
  <c r="W99" i="9"/>
  <c r="FZ316" i="9" s="1"/>
  <c r="W92" i="9"/>
  <c r="BR309" i="9" s="1"/>
  <c r="W97" i="9"/>
  <c r="ET314" i="9" s="1"/>
  <c r="AN100" i="9"/>
  <c r="AN97" i="9"/>
  <c r="AP102" i="9"/>
  <c r="AP101" i="9"/>
  <c r="AP100" i="9"/>
  <c r="AG92" i="9"/>
  <c r="CB309" i="9" s="1"/>
  <c r="Y89" i="9"/>
  <c r="X306" i="9" s="1"/>
  <c r="AI89" i="9"/>
  <c r="AH306" i="9" s="1"/>
  <c r="AD90" i="9"/>
  <c r="AS307" i="9" s="1"/>
  <c r="AI90" i="9"/>
  <c r="AX307" i="9" s="1"/>
  <c r="AU97" i="9"/>
  <c r="AO96" i="9"/>
  <c r="AU90" i="9"/>
  <c r="AU91" i="9"/>
  <c r="AU100" i="9"/>
  <c r="AR94" i="9"/>
  <c r="AR102" i="9"/>
  <c r="AU93" i="9"/>
  <c r="V71" i="9"/>
  <c r="AI71" i="9"/>
  <c r="W101" i="9"/>
  <c r="HF318" i="9" s="1"/>
  <c r="AN96" i="9"/>
  <c r="AN95" i="9"/>
  <c r="AN94" i="9"/>
  <c r="AN93" i="9"/>
  <c r="AP97" i="9"/>
  <c r="AP96" i="9"/>
  <c r="AP95" i="9"/>
  <c r="X97" i="9"/>
  <c r="EU314" i="9" s="1"/>
  <c r="AI97" i="9"/>
  <c r="FF314" i="9" s="1"/>
  <c r="AI92" i="9"/>
  <c r="CD309" i="9" s="1"/>
  <c r="AF102" i="9"/>
  <c r="IE319" i="9" s="1"/>
  <c r="AI102" i="9"/>
  <c r="IH319" i="9" s="1"/>
  <c r="AR93" i="9"/>
  <c r="AU101" i="9"/>
  <c r="AU88" i="9"/>
  <c r="AO89" i="9"/>
  <c r="AR92" i="9"/>
  <c r="AR90" i="9"/>
  <c r="AR100" i="9"/>
  <c r="AR91" i="9"/>
  <c r="AO100" i="9"/>
  <c r="U20" i="11"/>
  <c r="U22" i="11" s="1"/>
  <c r="AI85" i="9"/>
  <c r="W89" i="9"/>
  <c r="V306" i="9" s="1"/>
  <c r="W95" i="9"/>
  <c r="DN312" i="9" s="1"/>
  <c r="AN92" i="9"/>
  <c r="AN91" i="9"/>
  <c r="AN90" i="9"/>
  <c r="AN89" i="9"/>
  <c r="AH71" i="9"/>
  <c r="AP94" i="9"/>
  <c r="AP93" i="9"/>
  <c r="AP92" i="9"/>
  <c r="AP91" i="9"/>
  <c r="AI101" i="9"/>
  <c r="HR318" i="9" s="1"/>
  <c r="X96" i="9"/>
  <c r="EE313" i="9" s="1"/>
  <c r="AI96" i="9"/>
  <c r="EP313" i="9" s="1"/>
  <c r="AI78" i="9"/>
  <c r="Z94" i="9"/>
  <c r="DA311" i="9" s="1"/>
  <c r="AI94" i="9"/>
  <c r="DJ311" i="9" s="1"/>
  <c r="Z95" i="9"/>
  <c r="DQ312" i="9" s="1"/>
  <c r="AI95" i="9"/>
  <c r="DZ312" i="9" s="1"/>
  <c r="AI83" i="9"/>
  <c r="AR97" i="9"/>
  <c r="AO94" i="9"/>
  <c r="AR96" i="9"/>
  <c r="AU96" i="9"/>
  <c r="AO97" i="9"/>
  <c r="AU102" i="9"/>
  <c r="AR95" i="9"/>
  <c r="W93" i="9"/>
  <c r="CH310" i="9" s="1"/>
  <c r="AN88" i="9"/>
  <c r="AN102" i="9"/>
  <c r="AN101" i="9"/>
  <c r="AP90" i="9"/>
  <c r="AP89" i="9"/>
  <c r="AP88" i="9"/>
  <c r="AI80" i="9"/>
  <c r="AH91" i="9"/>
  <c r="BM308" i="9" s="1"/>
  <c r="AI91" i="9"/>
  <c r="BN308" i="9" s="1"/>
  <c r="Y100" i="9"/>
  <c r="GR317" i="9" s="1"/>
  <c r="AI100" i="9"/>
  <c r="HB317" i="9" s="1"/>
  <c r="AI72" i="9"/>
  <c r="AI75" i="9"/>
  <c r="AR101" i="9"/>
  <c r="AO95" i="9"/>
  <c r="AU89" i="9"/>
  <c r="AO88" i="9"/>
  <c r="AU92" i="9"/>
  <c r="AU94" i="9"/>
  <c r="AO101" i="9"/>
  <c r="AO92" i="9"/>
  <c r="AR88" i="9"/>
  <c r="AO102" i="9"/>
  <c r="AO90" i="9"/>
  <c r="AI88" i="9"/>
  <c r="P305" i="9" s="1"/>
  <c r="AO77" i="9"/>
  <c r="AO75" i="9"/>
  <c r="AQ75" i="9"/>
  <c r="AL77" i="9"/>
  <c r="X72" i="9"/>
  <c r="AH95" i="9"/>
  <c r="DY312" i="9" s="1"/>
  <c r="AQ72" i="9"/>
  <c r="AT73" i="9"/>
  <c r="AR72" i="9"/>
  <c r="X79" i="9"/>
  <c r="X77" i="9"/>
  <c r="X75" i="9"/>
  <c r="V85" i="9"/>
  <c r="AO76" i="9"/>
  <c r="AO74" i="9"/>
  <c r="AQ83" i="9"/>
  <c r="AN85" i="9"/>
  <c r="X73" i="9"/>
  <c r="X71" i="9"/>
  <c r="AG78" i="9"/>
  <c r="AO79" i="9"/>
  <c r="AQ79" i="9"/>
  <c r="AR80" i="9"/>
  <c r="AN79" i="9"/>
  <c r="AR78" i="9"/>
  <c r="V94" i="9"/>
  <c r="CW311" i="9" s="1"/>
  <c r="Z92" i="9"/>
  <c r="BU309" i="9" s="1"/>
  <c r="V89" i="9"/>
  <c r="U306" i="9" s="1"/>
  <c r="Z89" i="9"/>
  <c r="Y306" i="9" s="1"/>
  <c r="Y90" i="9"/>
  <c r="AN307" i="9" s="1"/>
  <c r="AD94" i="9"/>
  <c r="DE311" i="9" s="1"/>
  <c r="AQ77" i="9"/>
  <c r="AS77" i="9"/>
  <c r="AS75" i="9"/>
  <c r="AF92" i="9"/>
  <c r="CA309" i="9" s="1"/>
  <c r="X89" i="9"/>
  <c r="W306" i="9" s="1"/>
  <c r="AF97" i="9"/>
  <c r="FC314" i="9" s="1"/>
  <c r="AD95" i="9"/>
  <c r="DU312" i="9" s="1"/>
  <c r="AE92" i="9"/>
  <c r="BZ309" i="9" s="1"/>
  <c r="AE84" i="9"/>
  <c r="AE94" i="9"/>
  <c r="DF311" i="9" s="1"/>
  <c r="AO83" i="9"/>
  <c r="X80" i="9"/>
  <c r="AF100" i="9"/>
  <c r="GY317" i="9" s="1"/>
  <c r="Y102" i="9"/>
  <c r="HX319" i="9" s="1"/>
  <c r="V102" i="9"/>
  <c r="HU319" i="9" s="1"/>
  <c r="W102" i="9"/>
  <c r="HV319" i="9" s="1"/>
  <c r="Y22" i="11"/>
  <c r="AE100" i="9"/>
  <c r="GX317" i="9" s="1"/>
  <c r="AE102" i="9"/>
  <c r="ID319" i="9" s="1"/>
  <c r="AE91" i="9"/>
  <c r="BJ308" i="9" s="1"/>
  <c r="X85" i="9"/>
  <c r="X84" i="9"/>
  <c r="AB100" i="9"/>
  <c r="GU317" i="9" s="1"/>
  <c r="AG94" i="9"/>
  <c r="DH311" i="9" s="1"/>
  <c r="AA84" i="9"/>
  <c r="AD102" i="9"/>
  <c r="IC319" i="9" s="1"/>
  <c r="X102" i="9"/>
  <c r="HW319" i="9" s="1"/>
  <c r="AA85" i="9"/>
  <c r="AE93" i="9"/>
  <c r="CP310" i="9" s="1"/>
  <c r="AE85" i="9"/>
  <c r="X20" i="11"/>
  <c r="X22" i="11" s="1"/>
  <c r="W91" i="9"/>
  <c r="BB308" i="9" s="1"/>
  <c r="AH100" i="9"/>
  <c r="HA317" i="9" s="1"/>
  <c r="AB89" i="9"/>
  <c r="AA306" i="9" s="1"/>
  <c r="W94" i="9"/>
  <c r="CX311" i="9" s="1"/>
  <c r="AH88" i="9"/>
  <c r="O305" i="9" s="1"/>
  <c r="AE96" i="9"/>
  <c r="EL313" i="9" s="1"/>
  <c r="AE97" i="9"/>
  <c r="FB314" i="9" s="1"/>
  <c r="AE83" i="9"/>
  <c r="AD96" i="9"/>
  <c r="EK313" i="9" s="1"/>
  <c r="Y96" i="9"/>
  <c r="EF313" i="9" s="1"/>
  <c r="AH102" i="9"/>
  <c r="IG319" i="9" s="1"/>
  <c r="W96" i="9"/>
  <c r="ED313" i="9" s="1"/>
  <c r="X83" i="9"/>
  <c r="AA76" i="9"/>
  <c r="V83" i="9"/>
  <c r="AE76" i="9"/>
  <c r="AE78" i="9"/>
  <c r="AE95" i="9"/>
  <c r="DV312" i="9" s="1"/>
  <c r="X78" i="9"/>
  <c r="X76" i="9"/>
  <c r="Z96" i="9"/>
  <c r="EG313" i="9" s="1"/>
  <c r="X101" i="9"/>
  <c r="HG318" i="9" s="1"/>
  <c r="AG83" i="9"/>
  <c r="AA83" i="9"/>
  <c r="AQ85" i="9"/>
  <c r="AQ84" i="9"/>
  <c r="AO85" i="9"/>
  <c r="AO84" i="9"/>
  <c r="AO80" i="9"/>
  <c r="AQ78" i="9"/>
  <c r="AQ76" i="9"/>
  <c r="AQ74" i="9"/>
  <c r="AS76" i="9"/>
  <c r="AS74" i="9"/>
  <c r="V96" i="9"/>
  <c r="EC313" i="9" s="1"/>
  <c r="AG101" i="9"/>
  <c r="HP318" i="9" s="1"/>
  <c r="V76" i="9"/>
  <c r="W76" i="9"/>
  <c r="AO78" i="9"/>
  <c r="AA22" i="11"/>
  <c r="Z22" i="11"/>
  <c r="AO73" i="9"/>
  <c r="AQ80" i="9"/>
  <c r="Y76" i="9"/>
  <c r="AL76" i="9"/>
  <c r="Y75" i="9"/>
  <c r="AL75" i="9"/>
  <c r="AL74" i="9"/>
  <c r="AU74" i="9"/>
  <c r="AS83" i="9"/>
  <c r="AS80" i="9"/>
  <c r="AU85" i="9"/>
  <c r="AU84" i="9"/>
  <c r="AU75" i="9"/>
  <c r="AU73" i="9"/>
  <c r="AP72" i="9"/>
  <c r="AP85" i="9"/>
  <c r="AM74" i="9"/>
  <c r="AM85" i="9"/>
  <c r="AT76" i="9"/>
  <c r="AT80" i="9"/>
  <c r="AN80" i="9"/>
  <c r="AR73" i="9"/>
  <c r="AN76" i="9"/>
  <c r="AN75" i="9"/>
  <c r="Y73" i="9"/>
  <c r="AL73" i="9"/>
  <c r="Y72" i="9"/>
  <c r="AL72" i="9"/>
  <c r="AN72" i="9"/>
  <c r="AS78" i="9"/>
  <c r="AS72" i="9"/>
  <c r="AU79" i="9"/>
  <c r="AU77" i="9"/>
  <c r="AU72" i="9"/>
  <c r="AP84" i="9"/>
  <c r="AP83" i="9"/>
  <c r="AM84" i="9"/>
  <c r="AM83" i="9"/>
  <c r="AM79" i="9"/>
  <c r="AT75" i="9"/>
  <c r="AR77" i="9"/>
  <c r="AR74" i="9"/>
  <c r="AT72" i="9"/>
  <c r="AR75" i="9"/>
  <c r="AN74" i="9"/>
  <c r="AR76" i="9"/>
  <c r="AO72" i="9"/>
  <c r="AQ73" i="9"/>
  <c r="Y85" i="9"/>
  <c r="AL85" i="9"/>
  <c r="Y84" i="9"/>
  <c r="AL84" i="9"/>
  <c r="Y83" i="9"/>
  <c r="AL83" i="9"/>
  <c r="AS85" i="9"/>
  <c r="AS84" i="9"/>
  <c r="AU78" i="9"/>
  <c r="AU76" i="9"/>
  <c r="AP80" i="9"/>
  <c r="AP79" i="9"/>
  <c r="AP78" i="9"/>
  <c r="AP77" i="9"/>
  <c r="AM75" i="9"/>
  <c r="AM73" i="9"/>
  <c r="AT78" i="9"/>
  <c r="AT83" i="9"/>
  <c r="AN84" i="9"/>
  <c r="AN83" i="9"/>
  <c r="AT85" i="9"/>
  <c r="AR79" i="9"/>
  <c r="Y80" i="9"/>
  <c r="AL80" i="9"/>
  <c r="Y79" i="9"/>
  <c r="AL79" i="9"/>
  <c r="Y78" i="9"/>
  <c r="AL78" i="9"/>
  <c r="AS79" i="9"/>
  <c r="AS73" i="9"/>
  <c r="AU83" i="9"/>
  <c r="AU80" i="9"/>
  <c r="AP76" i="9"/>
  <c r="AP75" i="9"/>
  <c r="AP74" i="9"/>
  <c r="AP73" i="9"/>
  <c r="AM80" i="9"/>
  <c r="AM78" i="9"/>
  <c r="AM76" i="9"/>
  <c r="AM72" i="9"/>
  <c r="AT79" i="9"/>
  <c r="AT84" i="9"/>
  <c r="AT77" i="9"/>
  <c r="AN77" i="9"/>
  <c r="AR85" i="9"/>
  <c r="AN78" i="9"/>
  <c r="AR83" i="9"/>
  <c r="AN73" i="9"/>
  <c r="AR84" i="9"/>
  <c r="AB102" i="9"/>
  <c r="IA319" i="9" s="1"/>
  <c r="AG76" i="9"/>
  <c r="AB101" i="9"/>
  <c r="HK318" i="9" s="1"/>
  <c r="AG75" i="9"/>
  <c r="AE101" i="9"/>
  <c r="HN318" i="9" s="1"/>
  <c r="AO91" i="9"/>
  <c r="AE88" i="9"/>
  <c r="L305" i="9" s="1"/>
  <c r="AB22" i="11"/>
  <c r="AB92" i="9"/>
  <c r="BW309" i="9" s="1"/>
  <c r="AB88" i="9"/>
  <c r="I305" i="9" s="1"/>
  <c r="AH77" i="9"/>
  <c r="AB94" i="9"/>
  <c r="DC311" i="9" s="1"/>
  <c r="AT74" i="9"/>
  <c r="Z19" i="11"/>
  <c r="AG79" i="9"/>
  <c r="Z73" i="9"/>
  <c r="AB95" i="9"/>
  <c r="DS312" i="9" s="1"/>
  <c r="Z77" i="9"/>
  <c r="AM77" i="9"/>
  <c r="AB77" i="9"/>
  <c r="AQ71" i="9"/>
  <c r="AU71" i="9"/>
  <c r="AM71" i="9"/>
  <c r="AO71" i="9"/>
  <c r="AS71" i="9"/>
  <c r="AP71" i="9"/>
  <c r="Y71" i="9"/>
  <c r="AN71" i="9"/>
  <c r="AT71" i="9"/>
  <c r="AR71" i="9"/>
  <c r="BE54" i="2"/>
  <c r="BE58" i="2"/>
  <c r="BH34" i="2"/>
  <c r="BE44" i="2"/>
  <c r="BE31" i="2"/>
  <c r="BE37" i="2"/>
  <c r="BE51" i="2"/>
  <c r="BE49" i="2"/>
  <c r="BK42" i="2"/>
  <c r="BS42" i="2" s="1"/>
  <c r="BH12" i="2"/>
  <c r="BH47" i="2"/>
  <c r="BH48" i="2"/>
  <c r="BH57" i="2"/>
  <c r="BH13" i="2"/>
  <c r="BH58" i="2"/>
  <c r="BH52" i="2"/>
  <c r="BE17" i="2"/>
  <c r="AS37" i="2"/>
  <c r="BR37" i="2" s="1"/>
  <c r="BK37" i="2"/>
  <c r="AS18" i="2"/>
  <c r="BR18" i="2" s="1"/>
  <c r="BK18" i="2"/>
  <c r="AS62" i="2"/>
  <c r="BR62" i="2" s="1"/>
  <c r="BK62" i="2"/>
  <c r="BS62" i="2" s="1"/>
  <c r="BK25" i="2"/>
  <c r="BS25" i="2" s="1"/>
  <c r="BK45" i="2"/>
  <c r="BS45" i="2" s="1"/>
  <c r="BK38" i="2"/>
  <c r="BS38" i="2" s="1"/>
  <c r="BK21" i="2"/>
  <c r="BL21" i="2" s="1"/>
  <c r="BO21" i="2" s="1"/>
  <c r="BE32" i="2"/>
  <c r="BE45" i="2"/>
  <c r="BH46" i="2"/>
  <c r="BH27" i="2"/>
  <c r="BK30" i="2"/>
  <c r="BS30" i="2" s="1"/>
  <c r="BH40" i="2"/>
  <c r="BH41" i="2"/>
  <c r="BK10" i="2"/>
  <c r="BH32" i="2"/>
  <c r="BH10" i="2"/>
  <c r="BE55" i="2"/>
  <c r="BE35" i="2"/>
  <c r="BH38" i="2"/>
  <c r="BE40" i="2"/>
  <c r="BH59" i="2"/>
  <c r="BE22" i="2"/>
  <c r="BK22" i="2"/>
  <c r="BS22" i="2" s="1"/>
  <c r="BE26" i="2"/>
  <c r="BH37" i="2"/>
  <c r="BK64" i="2"/>
  <c r="BS64" i="2" s="1"/>
  <c r="BK34" i="2"/>
  <c r="BS34" i="2" s="1"/>
  <c r="BH64" i="2"/>
  <c r="BH53" i="2"/>
  <c r="BM59" i="2"/>
  <c r="BL59" i="2"/>
  <c r="BO59" i="2" s="1"/>
  <c r="BK47" i="2"/>
  <c r="BS47" i="2" s="1"/>
  <c r="BK16" i="2"/>
  <c r="BL16" i="2" s="1"/>
  <c r="BK57" i="2"/>
  <c r="BK58" i="2"/>
  <c r="BE39" i="2"/>
  <c r="BE24" i="2"/>
  <c r="BE25" i="2"/>
  <c r="BK12" i="2"/>
  <c r="BL12" i="2" s="1"/>
  <c r="BK29" i="2"/>
  <c r="BS29" i="2" s="1"/>
  <c r="BH56" i="2"/>
  <c r="BK27" i="2"/>
  <c r="BS27" i="2" s="1"/>
  <c r="BH44" i="2"/>
  <c r="BH36" i="2"/>
  <c r="BH26" i="2"/>
  <c r="BK15" i="2"/>
  <c r="BM15" i="2" s="1"/>
  <c r="BE62" i="2"/>
  <c r="BE52" i="2"/>
  <c r="BE14" i="2"/>
  <c r="BH29" i="2"/>
  <c r="BH45" i="2"/>
  <c r="BK26" i="2"/>
  <c r="BS26" i="2" s="1"/>
  <c r="BK52" i="2"/>
  <c r="BS52" i="2" s="1"/>
  <c r="BE18" i="2"/>
  <c r="BE30" i="2"/>
  <c r="BH11" i="2"/>
  <c r="BH55" i="2"/>
  <c r="BK11" i="2"/>
  <c r="BK48" i="2"/>
  <c r="BK50" i="2"/>
  <c r="BS50" i="2" s="1"/>
  <c r="BK43" i="2"/>
  <c r="BK61" i="2"/>
  <c r="BS61" i="2" s="1"/>
  <c r="BE28" i="2"/>
  <c r="BE23" i="2"/>
  <c r="BH39" i="2"/>
  <c r="BH14" i="2"/>
  <c r="BK39" i="2"/>
  <c r="BS39" i="2" s="1"/>
  <c r="BK13" i="2"/>
  <c r="BK31" i="2"/>
  <c r="BH9" i="2"/>
  <c r="BK33" i="2"/>
  <c r="BH15" i="2"/>
  <c r="BE50" i="2"/>
  <c r="BH42" i="2"/>
  <c r="BE38" i="2"/>
  <c r="BE47" i="2"/>
  <c r="BK51" i="2"/>
  <c r="BH17" i="2"/>
  <c r="BH33" i="2"/>
  <c r="BK36" i="2"/>
  <c r="BS36" i="2" s="1"/>
  <c r="BK40" i="2"/>
  <c r="BS40" i="2" s="1"/>
  <c r="BK35" i="2"/>
  <c r="BS35" i="2" s="1"/>
  <c r="BE64" i="2"/>
  <c r="BK41" i="2"/>
  <c r="BS41" i="2" s="1"/>
  <c r="BE41" i="2"/>
  <c r="BE42" i="2"/>
  <c r="BH54" i="2"/>
  <c r="BE60" i="2"/>
  <c r="BM43" i="2"/>
  <c r="AS20" i="2"/>
  <c r="BR20" i="2" s="1"/>
  <c r="BK20" i="2"/>
  <c r="AM27" i="2"/>
  <c r="BE27" i="2"/>
  <c r="AS49" i="2"/>
  <c r="BR49" i="2" s="1"/>
  <c r="BK49" i="2"/>
  <c r="BE8" i="2"/>
  <c r="AS53" i="2"/>
  <c r="BR53" i="2" s="1"/>
  <c r="BK53" i="2"/>
  <c r="AS14" i="2"/>
  <c r="BR14" i="2" s="1"/>
  <c r="BK14" i="2"/>
  <c r="AP28" i="2"/>
  <c r="BH28" i="2"/>
  <c r="AP16" i="2"/>
  <c r="BH16" i="2"/>
  <c r="AP19" i="2"/>
  <c r="BH19" i="2"/>
  <c r="AP51" i="2"/>
  <c r="BH51" i="2"/>
  <c r="BE19" i="2"/>
  <c r="AS23" i="2"/>
  <c r="BR23" i="2" s="1"/>
  <c r="BK23" i="2"/>
  <c r="BS23" i="2" s="1"/>
  <c r="AS54" i="2"/>
  <c r="BR54" i="2" s="1"/>
  <c r="BK54" i="2"/>
  <c r="AS24" i="2"/>
  <c r="BR24" i="2" s="1"/>
  <c r="BK24" i="2"/>
  <c r="BS24" i="2" s="1"/>
  <c r="BE10" i="2"/>
  <c r="BE61" i="2"/>
  <c r="AP8" i="2"/>
  <c r="BH8" i="2"/>
  <c r="BH30" i="2"/>
  <c r="AS60" i="2"/>
  <c r="BR60" i="2" s="1"/>
  <c r="BK60" i="2"/>
  <c r="BS60" i="2" s="1"/>
  <c r="AS8" i="2"/>
  <c r="BR8" i="2" s="1"/>
  <c r="BK8" i="2"/>
  <c r="BH24" i="2"/>
  <c r="BH25" i="2"/>
  <c r="BK17" i="2"/>
  <c r="BK19" i="2"/>
  <c r="BE13" i="2"/>
  <c r="BK55" i="2"/>
  <c r="BS55" i="2" s="1"/>
  <c r="BK46" i="2"/>
  <c r="BE29" i="2"/>
  <c r="BK9" i="2"/>
  <c r="BL9" i="2" s="1"/>
  <c r="BO9" i="2" s="1"/>
  <c r="BH23" i="2"/>
  <c r="BH60" i="2"/>
  <c r="BH49" i="2"/>
  <c r="BE11" i="2"/>
  <c r="BH62" i="2"/>
  <c r="BE34" i="2"/>
  <c r="BK63" i="2"/>
  <c r="BH63" i="2"/>
  <c r="BE56" i="2"/>
  <c r="BE36" i="2"/>
  <c r="BH21" i="2"/>
  <c r="BH61" i="2"/>
  <c r="V92" i="9"/>
  <c r="BQ309" i="9" s="1"/>
  <c r="Y92" i="9"/>
  <c r="BT309" i="9" s="1"/>
  <c r="AB96" i="9"/>
  <c r="EI313" i="9" s="1"/>
  <c r="V84" i="9"/>
  <c r="AH94" i="9"/>
  <c r="DI311" i="9" s="1"/>
  <c r="AH101" i="9"/>
  <c r="HQ318" i="9" s="1"/>
  <c r="V95" i="9"/>
  <c r="DM312" i="9" s="1"/>
  <c r="Y95" i="9"/>
  <c r="DP312" i="9" s="1"/>
  <c r="Y94" i="9"/>
  <c r="CZ311" i="9" s="1"/>
  <c r="AD77" i="9"/>
  <c r="AG84" i="9"/>
  <c r="AH90" i="9"/>
  <c r="AW307" i="9" s="1"/>
  <c r="W90" i="9"/>
  <c r="AL307" i="9" s="1"/>
  <c r="Z91" i="9"/>
  <c r="BE308" i="9" s="1"/>
  <c r="AG95" i="9"/>
  <c r="DX312" i="9" s="1"/>
  <c r="AF89" i="9"/>
  <c r="AE306" i="9" s="1"/>
  <c r="AF101" i="9"/>
  <c r="HO318" i="9" s="1"/>
  <c r="X95" i="9"/>
  <c r="DO312" i="9" s="1"/>
  <c r="AG102" i="9"/>
  <c r="IF319" i="9" s="1"/>
  <c r="Z102" i="9"/>
  <c r="HY319" i="9" s="1"/>
  <c r="AG90" i="9"/>
  <c r="AV307" i="9" s="1"/>
  <c r="AB90" i="9"/>
  <c r="AQ307" i="9" s="1"/>
  <c r="AH89" i="9"/>
  <c r="AG306" i="9" s="1"/>
  <c r="AF90" i="9"/>
  <c r="AU307" i="9" s="1"/>
  <c r="V90" i="9"/>
  <c r="AK307" i="9" s="1"/>
  <c r="X90" i="9"/>
  <c r="AM307" i="9" s="1"/>
  <c r="Z90" i="9"/>
  <c r="AO307" i="9" s="1"/>
  <c r="V75" i="9"/>
  <c r="W84" i="9"/>
  <c r="AH92" i="9"/>
  <c r="CC309" i="9" s="1"/>
  <c r="X94" i="9"/>
  <c r="CY311" i="9" s="1"/>
  <c r="X92" i="9"/>
  <c r="BS309" i="9" s="1"/>
  <c r="AA71" i="9"/>
  <c r="AG71" i="9"/>
  <c r="W71" i="9"/>
  <c r="V72" i="9"/>
  <c r="AA72" i="9"/>
  <c r="AG72" i="9"/>
  <c r="X91" i="9"/>
  <c r="BC308" i="9" s="1"/>
  <c r="AA78" i="9"/>
  <c r="V78" i="9"/>
  <c r="W78" i="9"/>
  <c r="AG100" i="9"/>
  <c r="GZ317" i="9" s="1"/>
  <c r="V80" i="9"/>
  <c r="AA80" i="9"/>
  <c r="AG80" i="9"/>
  <c r="V91" i="9"/>
  <c r="BA308" i="9" s="1"/>
  <c r="O20" i="11"/>
  <c r="O22" i="11" s="1"/>
  <c r="AG91" i="9"/>
  <c r="BL308" i="9" s="1"/>
  <c r="AF91" i="9"/>
  <c r="BK308" i="9" s="1"/>
  <c r="AD91" i="9"/>
  <c r="BI308" i="9" s="1"/>
  <c r="AB91" i="9"/>
  <c r="BG308" i="9" s="1"/>
  <c r="AG96" i="9"/>
  <c r="EN313" i="9" s="1"/>
  <c r="Z97" i="9"/>
  <c r="EW314" i="9" s="1"/>
  <c r="AD97" i="9"/>
  <c r="FA314" i="9" s="1"/>
  <c r="Y97" i="9"/>
  <c r="EV314" i="9" s="1"/>
  <c r="X100" i="9"/>
  <c r="GQ317" i="9" s="1"/>
  <c r="Z100" i="9"/>
  <c r="GS317" i="9" s="1"/>
  <c r="V100" i="9"/>
  <c r="GO317" i="9" s="1"/>
  <c r="P20" i="11"/>
  <c r="P22" i="11" s="1"/>
  <c r="W100" i="9"/>
  <c r="GP317" i="9" s="1"/>
  <c r="AH96" i="9"/>
  <c r="EO313" i="9" s="1"/>
  <c r="AH97" i="9"/>
  <c r="FE314" i="9" s="1"/>
  <c r="AF96" i="9"/>
  <c r="EM313" i="9" s="1"/>
  <c r="AG97" i="9"/>
  <c r="FD314" i="9" s="1"/>
  <c r="V97" i="9"/>
  <c r="ES314" i="9" s="1"/>
  <c r="AB97" i="9"/>
  <c r="EY314" i="9" s="1"/>
  <c r="AD101" i="9"/>
  <c r="HM318" i="9" s="1"/>
  <c r="V101" i="9"/>
  <c r="HE318" i="9" s="1"/>
  <c r="Y101" i="9"/>
  <c r="HH318" i="9" s="1"/>
  <c r="Z101" i="9"/>
  <c r="HI318" i="9" s="1"/>
  <c r="W80" i="9"/>
  <c r="AF77" i="9"/>
  <c r="AH73" i="9"/>
  <c r="AC77" i="9"/>
  <c r="AC73" i="9"/>
  <c r="AD73" i="9"/>
  <c r="AB75" i="9"/>
  <c r="AB73" i="9"/>
  <c r="AB71" i="9"/>
  <c r="AD75" i="9"/>
  <c r="AD85" i="9"/>
  <c r="AD84" i="9"/>
  <c r="AD80" i="9"/>
  <c r="R19" i="11"/>
  <c r="Y74" i="9"/>
  <c r="AF71" i="9"/>
  <c r="AF83" i="9"/>
  <c r="AF80" i="9"/>
  <c r="AA100" i="9"/>
  <c r="GT317" i="9" s="1"/>
  <c r="AA97" i="9"/>
  <c r="EX314" i="9" s="1"/>
  <c r="AH74" i="9"/>
  <c r="AA19" i="11"/>
  <c r="AH72" i="9"/>
  <c r="AC84" i="9"/>
  <c r="AC83" i="9"/>
  <c r="AC97" i="9"/>
  <c r="EZ314" i="9" s="1"/>
  <c r="AC96" i="9"/>
  <c r="EJ313" i="9" s="1"/>
  <c r="AC95" i="9"/>
  <c r="DT312" i="9" s="1"/>
  <c r="Z74" i="9"/>
  <c r="S19" i="11"/>
  <c r="Z85" i="9"/>
  <c r="AB85" i="9"/>
  <c r="AB84" i="9"/>
  <c r="AB80" i="9"/>
  <c r="AD78" i="9"/>
  <c r="AD76" i="9"/>
  <c r="W19" i="11"/>
  <c r="AD74" i="9"/>
  <c r="AD72" i="9"/>
  <c r="AF78" i="9"/>
  <c r="AF76" i="9"/>
  <c r="AF74" i="9"/>
  <c r="Y19" i="11"/>
  <c r="AF72" i="9"/>
  <c r="AA96" i="9"/>
  <c r="EH313" i="9" s="1"/>
  <c r="AA95" i="9"/>
  <c r="DR312" i="9" s="1"/>
  <c r="AA94" i="9"/>
  <c r="DB311" i="9" s="1"/>
  <c r="AA93" i="9"/>
  <c r="CL310" i="9" s="1"/>
  <c r="AH83" i="9"/>
  <c r="AH80" i="9"/>
  <c r="AH78" i="9"/>
  <c r="AH76" i="9"/>
  <c r="AC80" i="9"/>
  <c r="AC79" i="9"/>
  <c r="AC78" i="9"/>
  <c r="AC94" i="9"/>
  <c r="DD311" i="9" s="1"/>
  <c r="AC93" i="9"/>
  <c r="CN310" i="9" s="1"/>
  <c r="AC92" i="9"/>
  <c r="BX309" i="9" s="1"/>
  <c r="V20" i="11"/>
  <c r="V22" i="11" s="1"/>
  <c r="AC91" i="9"/>
  <c r="BH308" i="9" s="1"/>
  <c r="Z84" i="9"/>
  <c r="Z83" i="9"/>
  <c r="Z79" i="9"/>
  <c r="AB78" i="9"/>
  <c r="AB76" i="9"/>
  <c r="AB74" i="9"/>
  <c r="U19" i="11"/>
  <c r="AB72" i="9"/>
  <c r="AD83" i="9"/>
  <c r="AD71" i="9"/>
  <c r="AF85" i="9"/>
  <c r="AF84" i="9"/>
  <c r="AA92" i="9"/>
  <c r="BV309" i="9" s="1"/>
  <c r="AA91" i="9"/>
  <c r="BF308" i="9" s="1"/>
  <c r="T20" i="11"/>
  <c r="T22" i="11" s="1"/>
  <c r="AA90" i="9"/>
  <c r="AP307" i="9" s="1"/>
  <c r="AA89" i="9"/>
  <c r="Z306" i="9" s="1"/>
  <c r="AH85" i="9"/>
  <c r="AH84" i="9"/>
  <c r="AC76" i="9"/>
  <c r="AC75" i="9"/>
  <c r="AC74" i="9"/>
  <c r="V19" i="11"/>
  <c r="AC90" i="9"/>
  <c r="AR307" i="9" s="1"/>
  <c r="AC89" i="9"/>
  <c r="AB306" i="9" s="1"/>
  <c r="AC88" i="9"/>
  <c r="J305" i="9" s="1"/>
  <c r="AF73" i="9"/>
  <c r="Z75" i="9"/>
  <c r="Z71" i="9"/>
  <c r="AB83" i="9"/>
  <c r="AB79" i="9"/>
  <c r="AD79" i="9"/>
  <c r="AF79" i="9"/>
  <c r="AF75" i="9"/>
  <c r="AA88" i="9"/>
  <c r="H305" i="9" s="1"/>
  <c r="AA102" i="9"/>
  <c r="HZ319" i="9" s="1"/>
  <c r="AA101" i="9"/>
  <c r="HJ318" i="9" s="1"/>
  <c r="AH79" i="9"/>
  <c r="AH75" i="9"/>
  <c r="AC72" i="9"/>
  <c r="AC71" i="9"/>
  <c r="AC85" i="9"/>
  <c r="AC102" i="9"/>
  <c r="IB319" i="9" s="1"/>
  <c r="AC101" i="9"/>
  <c r="HL318" i="9" s="1"/>
  <c r="AC100" i="9"/>
  <c r="GV317" i="9" s="1"/>
  <c r="Q19" i="11"/>
  <c r="X74" i="9"/>
  <c r="Z80" i="9"/>
  <c r="Z78" i="9"/>
  <c r="Z76" i="9"/>
  <c r="Z72" i="9"/>
  <c r="AP18" i="2"/>
  <c r="AS25" i="2"/>
  <c r="BR25" i="2" s="1"/>
  <c r="AS42" i="2"/>
  <c r="BR42" i="2" s="1"/>
  <c r="AS47" i="2"/>
  <c r="BR47" i="2" s="1"/>
  <c r="AM43" i="2"/>
  <c r="AM57" i="2"/>
  <c r="AM63" i="2"/>
  <c r="AP50" i="2"/>
  <c r="AP31" i="2"/>
  <c r="AP12" i="2"/>
  <c r="AM16" i="2"/>
  <c r="AM15" i="2"/>
  <c r="AP47" i="2"/>
  <c r="AM33" i="2"/>
  <c r="AS50" i="2"/>
  <c r="BR50" i="2" s="1"/>
  <c r="AP48" i="2"/>
  <c r="AS43" i="2"/>
  <c r="BR43" i="2" s="1"/>
  <c r="AP57" i="2"/>
  <c r="AS61" i="2"/>
  <c r="BR61" i="2" s="1"/>
  <c r="AP39" i="2"/>
  <c r="AP14" i="2"/>
  <c r="AS39" i="2"/>
  <c r="BR39" i="2" s="1"/>
  <c r="AS13" i="2"/>
  <c r="BR13" i="2" s="1"/>
  <c r="AS31" i="2"/>
  <c r="BR31" i="2" s="1"/>
  <c r="AP9" i="2"/>
  <c r="AS33" i="2"/>
  <c r="BR33" i="2" s="1"/>
  <c r="AP35" i="2"/>
  <c r="AS45" i="2"/>
  <c r="BR45" i="2" s="1"/>
  <c r="AS38" i="2"/>
  <c r="BR38" i="2" s="1"/>
  <c r="AP22" i="2"/>
  <c r="AS21" i="2"/>
  <c r="BR21" i="2" s="1"/>
  <c r="AP43" i="2"/>
  <c r="AP20" i="2"/>
  <c r="AM9" i="2"/>
  <c r="AM54" i="2"/>
  <c r="AM46" i="2"/>
  <c r="AM59" i="2"/>
  <c r="AP34" i="2"/>
  <c r="AP13" i="2"/>
  <c r="AM44" i="2"/>
  <c r="AM31" i="2"/>
  <c r="AM37" i="2"/>
  <c r="AS16" i="2"/>
  <c r="BR16" i="2" s="1"/>
  <c r="AS57" i="2"/>
  <c r="AS58" i="2"/>
  <c r="BR58" i="2" s="1"/>
  <c r="AM51" i="2"/>
  <c r="AM49" i="2"/>
  <c r="AP58" i="2"/>
  <c r="AP52" i="2"/>
  <c r="AM39" i="2"/>
  <c r="AM24" i="2"/>
  <c r="AM25" i="2"/>
  <c r="AS12" i="2"/>
  <c r="AS29" i="2"/>
  <c r="BR29" i="2" s="1"/>
  <c r="AS56" i="2"/>
  <c r="BR56" i="2" s="1"/>
  <c r="AP56" i="2"/>
  <c r="AS27" i="2"/>
  <c r="BR27" i="2" s="1"/>
  <c r="AP44" i="2"/>
  <c r="AP36" i="2"/>
  <c r="AP26" i="2"/>
  <c r="AS15" i="2"/>
  <c r="BR15" i="2" s="1"/>
  <c r="AM62" i="2"/>
  <c r="AS28" i="2"/>
  <c r="BR28" i="2" s="1"/>
  <c r="AM60" i="2"/>
  <c r="AM14" i="2"/>
  <c r="AU14" i="2" s="1"/>
  <c r="AX14" i="2" s="1"/>
  <c r="AP29" i="2"/>
  <c r="AP63" i="2"/>
  <c r="AM34" i="2"/>
  <c r="AP64" i="2"/>
  <c r="AM11" i="2"/>
  <c r="AM42" i="2"/>
  <c r="AP54" i="2"/>
  <c r="AP11" i="2"/>
  <c r="AS52" i="2"/>
  <c r="BR52" i="2" s="1"/>
  <c r="AM28" i="2"/>
  <c r="AM23" i="2"/>
  <c r="AP15" i="2"/>
  <c r="AM50" i="2"/>
  <c r="AP42" i="2"/>
  <c r="AM38" i="2"/>
  <c r="AM47" i="2"/>
  <c r="AS51" i="2"/>
  <c r="AM52" i="2"/>
  <c r="AP23" i="2"/>
  <c r="AP60" i="2"/>
  <c r="AM64" i="2"/>
  <c r="AS35" i="2"/>
  <c r="BR35" i="2" s="1"/>
  <c r="AP62" i="2"/>
  <c r="AP17" i="2"/>
  <c r="AM36" i="2"/>
  <c r="AP53" i="2"/>
  <c r="AP45" i="2"/>
  <c r="AP37" i="2"/>
  <c r="AM48" i="2"/>
  <c r="AM53" i="2"/>
  <c r="AM17" i="2"/>
  <c r="AM19" i="2"/>
  <c r="AM10" i="2"/>
  <c r="AM61" i="2"/>
  <c r="AP30" i="2"/>
  <c r="AP24" i="2"/>
  <c r="AP25" i="2"/>
  <c r="AS17" i="2"/>
  <c r="BR17" i="2" s="1"/>
  <c r="AS19" i="2"/>
  <c r="BR19" i="2" s="1"/>
  <c r="AM13" i="2"/>
  <c r="AS55" i="2"/>
  <c r="BR55" i="2" s="1"/>
  <c r="AS46" i="2"/>
  <c r="BR46" i="2" s="1"/>
  <c r="AM29" i="2"/>
  <c r="AS9" i="2"/>
  <c r="BR9" i="2" s="1"/>
  <c r="AP55" i="2"/>
  <c r="AP59" i="2"/>
  <c r="AM30" i="2"/>
  <c r="AS59" i="2"/>
  <c r="AP21" i="2"/>
  <c r="AS36" i="2"/>
  <c r="BR36" i="2" s="1"/>
  <c r="AS40" i="2"/>
  <c r="BR40" i="2" s="1"/>
  <c r="AP49" i="2"/>
  <c r="AS41" i="2"/>
  <c r="BR41" i="2" s="1"/>
  <c r="AS64" i="2"/>
  <c r="BR64" i="2" s="1"/>
  <c r="AP61" i="2"/>
  <c r="AP33" i="2"/>
  <c r="AS26" i="2"/>
  <c r="BR26" i="2" s="1"/>
  <c r="AS22" i="2"/>
  <c r="BR22" i="2" s="1"/>
  <c r="AM21" i="2"/>
  <c r="AM58" i="2"/>
  <c r="AM12" i="2"/>
  <c r="AM20" i="2"/>
  <c r="AM32" i="2"/>
  <c r="AM45" i="2"/>
  <c r="AP46" i="2"/>
  <c r="AP27" i="2"/>
  <c r="AS30" i="2"/>
  <c r="BR30" i="2" s="1"/>
  <c r="AP40" i="2"/>
  <c r="AP41" i="2"/>
  <c r="AS10" i="2"/>
  <c r="BR10" i="2" s="1"/>
  <c r="AP32" i="2"/>
  <c r="AP10" i="2"/>
  <c r="AM55" i="2"/>
  <c r="AM35" i="2"/>
  <c r="AP38" i="2"/>
  <c r="AM40" i="2"/>
  <c r="AS34" i="2"/>
  <c r="BR34" i="2" s="1"/>
  <c r="AM22" i="2"/>
  <c r="AS63" i="2"/>
  <c r="AM18" i="2"/>
  <c r="AS11" i="2"/>
  <c r="BR11" i="2" s="1"/>
  <c r="AM56" i="2"/>
  <c r="AM26" i="2"/>
  <c r="AM41" i="2"/>
  <c r="AU8" i="2"/>
  <c r="AX8" i="2" s="1"/>
  <c r="AT37" i="2"/>
  <c r="AW37" i="2" s="1"/>
  <c r="AH347" i="9" l="1"/>
  <c r="CS365" i="9" s="1"/>
  <c r="AA347" i="9"/>
  <c r="CL365" i="9" s="1"/>
  <c r="AI347" i="9"/>
  <c r="CT365" i="9" s="1"/>
  <c r="X347" i="9"/>
  <c r="CI365" i="9" s="1"/>
  <c r="AE347" i="9"/>
  <c r="CP365" i="9" s="1"/>
  <c r="V113" i="9"/>
  <c r="AA113" i="9"/>
  <c r="AG197" i="18"/>
  <c r="FE276" i="18" s="1"/>
  <c r="Z198" i="18"/>
  <c r="FN277" i="18" s="1"/>
  <c r="EC165" i="9"/>
  <c r="HV301" i="9"/>
  <c r="W201" i="18"/>
  <c r="HG280" i="18" s="1"/>
  <c r="W189" i="18"/>
  <c r="W268" i="18" s="1"/>
  <c r="AE199" i="18"/>
  <c r="GI278" i="18" s="1"/>
  <c r="W113" i="9"/>
  <c r="Y355" i="9"/>
  <c r="HH373" i="9" s="1"/>
  <c r="EC295" i="9"/>
  <c r="AE113" i="9"/>
  <c r="EL202" i="9" s="1"/>
  <c r="AE200" i="18"/>
  <c r="GY279" i="18" s="1"/>
  <c r="AA195" i="18"/>
  <c r="DS274" i="18" s="1"/>
  <c r="AG200" i="18"/>
  <c r="HA279" i="18" s="1"/>
  <c r="AG202" i="18"/>
  <c r="IG281" i="18" s="1"/>
  <c r="V200" i="18"/>
  <c r="GP279" i="18" s="1"/>
  <c r="V190" i="18"/>
  <c r="AL269" i="18" s="1"/>
  <c r="Z190" i="18"/>
  <c r="AP269" i="18" s="1"/>
  <c r="X202" i="18"/>
  <c r="HX281" i="18" s="1"/>
  <c r="AH193" i="18"/>
  <c r="CT272" i="18" s="1"/>
  <c r="AA199" i="18"/>
  <c r="GE278" i="18" s="1"/>
  <c r="W203" i="18"/>
  <c r="IM282" i="18" s="1"/>
  <c r="AI113" i="9"/>
  <c r="DB293" i="9"/>
  <c r="AA194" i="18"/>
  <c r="DC273" i="18" s="1"/>
  <c r="AA196" i="18"/>
  <c r="EI275" i="18" s="1"/>
  <c r="AA197" i="18"/>
  <c r="EY276" i="18" s="1"/>
  <c r="W200" i="18"/>
  <c r="GQ279" i="18" s="1"/>
  <c r="AG191" i="18"/>
  <c r="BM270" i="18" s="1"/>
  <c r="V191" i="18"/>
  <c r="BB270" i="18" s="1"/>
  <c r="Z196" i="18"/>
  <c r="EH275" i="18" s="1"/>
  <c r="BZ383" i="9"/>
  <c r="AA201" i="18"/>
  <c r="HK280" i="18" s="1"/>
  <c r="W190" i="18"/>
  <c r="AM269" i="18" s="1"/>
  <c r="V195" i="18"/>
  <c r="DN274" i="18" s="1"/>
  <c r="AG195" i="18"/>
  <c r="DY274" i="18" s="1"/>
  <c r="V193" i="18"/>
  <c r="CH272" i="18" s="1"/>
  <c r="V198" i="18"/>
  <c r="FJ277" i="18" s="1"/>
  <c r="Z194" i="18"/>
  <c r="DB273" i="18" s="1"/>
  <c r="X203" i="18"/>
  <c r="IN282" i="18" s="1"/>
  <c r="X192" i="18"/>
  <c r="BT271" i="18" s="1"/>
  <c r="AC189" i="18"/>
  <c r="AC268" i="18" s="1"/>
  <c r="AH191" i="18"/>
  <c r="BN270" i="18" s="1"/>
  <c r="AF198" i="18"/>
  <c r="FT277" i="18" s="1"/>
  <c r="AF189" i="18"/>
  <c r="AF268" i="18" s="1"/>
  <c r="AD202" i="18"/>
  <c r="ID281" i="18" s="1"/>
  <c r="AB191" i="18"/>
  <c r="BH270" i="18" s="1"/>
  <c r="V189" i="18"/>
  <c r="V268" i="18" s="1"/>
  <c r="ID393" i="9"/>
  <c r="EP332" i="9"/>
  <c r="AA180" i="18"/>
  <c r="EY259" i="18" s="1"/>
  <c r="V177" i="18"/>
  <c r="CX256" i="18" s="1"/>
  <c r="V182" i="18"/>
  <c r="FZ261" i="18" s="1"/>
  <c r="X176" i="18"/>
  <c r="CJ255" i="18" s="1"/>
  <c r="AH180" i="18"/>
  <c r="FF259" i="18" s="1"/>
  <c r="Y173" i="18"/>
  <c r="AO252" i="18" s="1"/>
  <c r="W179" i="18"/>
  <c r="EE258" i="18" s="1"/>
  <c r="W175" i="18"/>
  <c r="BS254" i="18" s="1"/>
  <c r="AA186" i="18"/>
  <c r="IQ265" i="18" s="1"/>
  <c r="AE175" i="18"/>
  <c r="CA254" i="18" s="1"/>
  <c r="Z179" i="18"/>
  <c r="EH258" i="18" s="1"/>
  <c r="X173" i="18"/>
  <c r="AN252" i="18" s="1"/>
  <c r="AC186" i="18"/>
  <c r="IS265" i="18" s="1"/>
  <c r="AC173" i="18"/>
  <c r="AS252" i="18" s="1"/>
  <c r="Y176" i="18"/>
  <c r="CK255" i="18" s="1"/>
  <c r="X183" i="18"/>
  <c r="GR262" i="18" s="1"/>
  <c r="AH178" i="18"/>
  <c r="DZ257" i="18" s="1"/>
  <c r="AF177" i="18"/>
  <c r="DH256" i="18" s="1"/>
  <c r="AB182" i="18"/>
  <c r="GF261" i="18" s="1"/>
  <c r="AA177" i="18"/>
  <c r="DC256" i="18" s="1"/>
  <c r="AA179" i="18"/>
  <c r="EI258" i="18" s="1"/>
  <c r="V251" i="18"/>
  <c r="HN392" i="9"/>
  <c r="AE185" i="18"/>
  <c r="IE264" i="18" s="1"/>
  <c r="AE174" i="18"/>
  <c r="BK253" i="18" s="1"/>
  <c r="AG185" i="18"/>
  <c r="IG264" i="18" s="1"/>
  <c r="V183" i="18"/>
  <c r="GP262" i="18" s="1"/>
  <c r="V173" i="18"/>
  <c r="AL252" i="18" s="1"/>
  <c r="Z173" i="18"/>
  <c r="AP252" i="18" s="1"/>
  <c r="X185" i="18"/>
  <c r="HX264" i="18" s="1"/>
  <c r="AH176" i="18"/>
  <c r="CT255" i="18" s="1"/>
  <c r="AH186" i="18"/>
  <c r="IX265" i="18" s="1"/>
  <c r="AF184" i="18"/>
  <c r="HP263" i="18" s="1"/>
  <c r="Y175" i="18"/>
  <c r="BU254" i="18" s="1"/>
  <c r="AD181" i="18"/>
  <c r="FR260" i="18" s="1"/>
  <c r="AD186" i="18"/>
  <c r="IT265" i="18" s="1"/>
  <c r="AB172" i="18"/>
  <c r="AB251" i="18" s="1"/>
  <c r="AB176" i="18"/>
  <c r="CN255" i="18" s="1"/>
  <c r="Z186" i="18"/>
  <c r="IP265" i="18" s="1"/>
  <c r="X178" i="18"/>
  <c r="DP257" i="18" s="1"/>
  <c r="AD179" i="18"/>
  <c r="EL258" i="18" s="1"/>
  <c r="AA184" i="18"/>
  <c r="HK263" i="18" s="1"/>
  <c r="AE182" i="18"/>
  <c r="GI261" i="18" s="1"/>
  <c r="AA178" i="18"/>
  <c r="DS257" i="18" s="1"/>
  <c r="AG181" i="18"/>
  <c r="FU260" i="18" s="1"/>
  <c r="AB185" i="18"/>
  <c r="IB264" i="18" s="1"/>
  <c r="W185" i="18"/>
  <c r="HW264" i="18" s="1"/>
  <c r="CH384" i="9"/>
  <c r="EL387" i="9"/>
  <c r="AE180" i="18"/>
  <c r="FC259" i="18" s="1"/>
  <c r="AE177" i="18"/>
  <c r="DG256" i="18" s="1"/>
  <c r="W181" i="18"/>
  <c r="FK260" i="18" s="1"/>
  <c r="V174" i="18"/>
  <c r="BB253" i="18" s="1"/>
  <c r="AG180" i="18"/>
  <c r="FE259" i="18" s="1"/>
  <c r="Z181" i="18"/>
  <c r="FN260" i="18" s="1"/>
  <c r="AH185" i="18"/>
  <c r="IH264" i="18" s="1"/>
  <c r="Y177" i="18"/>
  <c r="DA256" i="18" s="1"/>
  <c r="Y178" i="18"/>
  <c r="DQ257" i="18" s="1"/>
  <c r="AD176" i="18"/>
  <c r="CP255" i="18" s="1"/>
  <c r="AC182" i="18"/>
  <c r="GG261" i="18" s="1"/>
  <c r="Y174" i="18"/>
  <c r="BE253" i="18" s="1"/>
  <c r="W184" i="18"/>
  <c r="HG263" i="18" s="1"/>
  <c r="W172" i="18"/>
  <c r="W251" i="18" s="1"/>
  <c r="AB353" i="9"/>
  <c r="GE371" i="9" s="1"/>
  <c r="AE172" i="18"/>
  <c r="AE251" i="18" s="1"/>
  <c r="AA181" i="18"/>
  <c r="FO260" i="18" s="1"/>
  <c r="V178" i="18"/>
  <c r="DN257" i="18" s="1"/>
  <c r="AG183" i="18"/>
  <c r="HA262" i="18" s="1"/>
  <c r="AG178" i="18"/>
  <c r="DY257" i="18" s="1"/>
  <c r="V176" i="18"/>
  <c r="CH255" i="18" s="1"/>
  <c r="V181" i="18"/>
  <c r="FJ260" i="18" s="1"/>
  <c r="Z177" i="18"/>
  <c r="DB256" i="18" s="1"/>
  <c r="X186" i="18"/>
  <c r="IN265" i="18" s="1"/>
  <c r="X175" i="18"/>
  <c r="BT254" i="18" s="1"/>
  <c r="AC172" i="18"/>
  <c r="AC251" i="18" s="1"/>
  <c r="AH174" i="18"/>
  <c r="BN253" i="18" s="1"/>
  <c r="AF181" i="18"/>
  <c r="FT260" i="18" s="1"/>
  <c r="AF172" i="18"/>
  <c r="AF251" i="18" s="1"/>
  <c r="AD185" i="18"/>
  <c r="ID264" i="18" s="1"/>
  <c r="AB174" i="18"/>
  <c r="BH253" i="18" s="1"/>
  <c r="AB178" i="18"/>
  <c r="DT257" i="18" s="1"/>
  <c r="W173" i="18"/>
  <c r="AM252" i="18" s="1"/>
  <c r="AC185" i="18"/>
  <c r="IC264" i="18" s="1"/>
  <c r="AA183" i="18"/>
  <c r="GU262" i="18" s="1"/>
  <c r="AA175" i="18"/>
  <c r="BW254" i="18" s="1"/>
  <c r="AH203" i="18"/>
  <c r="IX282" i="18" s="1"/>
  <c r="AF201" i="18"/>
  <c r="HP280" i="18" s="1"/>
  <c r="Y192" i="18"/>
  <c r="BU271" i="18" s="1"/>
  <c r="AD198" i="18"/>
  <c r="FR277" i="18" s="1"/>
  <c r="AD203" i="18"/>
  <c r="IT282" i="18" s="1"/>
  <c r="AB189" i="18"/>
  <c r="AB268" i="18" s="1"/>
  <c r="AB193" i="18"/>
  <c r="CN272" i="18" s="1"/>
  <c r="Z203" i="18"/>
  <c r="IP282" i="18" s="1"/>
  <c r="AE202" i="18"/>
  <c r="IE281" i="18" s="1"/>
  <c r="AE191" i="18"/>
  <c r="BK270" i="18" s="1"/>
  <c r="AA198" i="18"/>
  <c r="FO277" i="18" s="1"/>
  <c r="AG198" i="18"/>
  <c r="FU277" i="18" s="1"/>
  <c r="AC202" i="18"/>
  <c r="IC281" i="18" s="1"/>
  <c r="AB202" i="18"/>
  <c r="IB281" i="18" s="1"/>
  <c r="AE201" i="18"/>
  <c r="HO280" i="18" s="1"/>
  <c r="X190" i="18"/>
  <c r="AN269" i="18" s="1"/>
  <c r="AC203" i="18"/>
  <c r="IS282" i="18" s="1"/>
  <c r="AC190" i="18"/>
  <c r="AS269" i="18" s="1"/>
  <c r="Y195" i="18"/>
  <c r="DQ274" i="18" s="1"/>
  <c r="AH202" i="18"/>
  <c r="IH281" i="18" s="1"/>
  <c r="Y193" i="18"/>
  <c r="CK272" i="18" s="1"/>
  <c r="Y194" i="18"/>
  <c r="DA273" i="18" s="1"/>
  <c r="AD193" i="18"/>
  <c r="CP272" i="18" s="1"/>
  <c r="X200" i="18"/>
  <c r="GR279" i="18" s="1"/>
  <c r="AC199" i="18"/>
  <c r="GG278" i="18" s="1"/>
  <c r="Y191" i="18"/>
  <c r="BE270" i="18" s="1"/>
  <c r="AB199" i="18"/>
  <c r="GF278" i="18" s="1"/>
  <c r="W196" i="18"/>
  <c r="EE275" i="18" s="1"/>
  <c r="W192" i="18"/>
  <c r="BS271" i="18" s="1"/>
  <c r="AA203" i="18"/>
  <c r="IQ282" i="18" s="1"/>
  <c r="AG190" i="18"/>
  <c r="AW269" i="18" s="1"/>
  <c r="AG194" i="18"/>
  <c r="DI273" i="18" s="1"/>
  <c r="V199" i="18"/>
  <c r="FZ278" i="18" s="1"/>
  <c r="X193" i="18"/>
  <c r="CJ272" i="18" s="1"/>
  <c r="AH197" i="18"/>
  <c r="FF276" i="18" s="1"/>
  <c r="Y190" i="18"/>
  <c r="AO269" i="18" s="1"/>
  <c r="AD192" i="18"/>
  <c r="BZ271" i="18" s="1"/>
  <c r="W191" i="18"/>
  <c r="BC270" i="18" s="1"/>
  <c r="AE198" i="18"/>
  <c r="FS277" i="18" s="1"/>
  <c r="AH195" i="18"/>
  <c r="DZ274" i="18" s="1"/>
  <c r="AF194" i="18"/>
  <c r="DH273" i="18" s="1"/>
  <c r="AE197" i="18"/>
  <c r="FC276" i="18" s="1"/>
  <c r="AE194" i="18"/>
  <c r="DG273" i="18" s="1"/>
  <c r="W198" i="18"/>
  <c r="FK277" i="18" s="1"/>
  <c r="V194" i="18"/>
  <c r="CX273" i="18" s="1"/>
  <c r="Z192" i="18"/>
  <c r="BV271" i="18" s="1"/>
  <c r="X197" i="18"/>
  <c r="EV276" i="18" s="1"/>
  <c r="AH190" i="18"/>
  <c r="AX269" i="18" s="1"/>
  <c r="AF192" i="18"/>
  <c r="CB271" i="18" s="1"/>
  <c r="AE193" i="18"/>
  <c r="CQ272" i="18" s="1"/>
  <c r="AA202" i="18"/>
  <c r="IA281" i="18" s="1"/>
  <c r="AE203" i="18"/>
  <c r="IU282" i="18" s="1"/>
  <c r="AA191" i="18"/>
  <c r="BG270" i="18" s="1"/>
  <c r="AB195" i="18"/>
  <c r="DT274" i="18" s="1"/>
  <c r="V192" i="18"/>
  <c r="BR271" i="18" s="1"/>
  <c r="Z200" i="18"/>
  <c r="GT279" i="18" s="1"/>
  <c r="X195" i="18"/>
  <c r="DP274" i="18" s="1"/>
  <c r="AF190" i="18"/>
  <c r="AV269" i="18" s="1"/>
  <c r="AD196" i="18"/>
  <c r="EL275" i="18" s="1"/>
  <c r="AE189" i="18"/>
  <c r="AE268" i="18" s="1"/>
  <c r="AE192" i="18"/>
  <c r="CA271" i="18" s="1"/>
  <c r="AA193" i="18"/>
  <c r="CM272" i="18" s="1"/>
  <c r="AE195" i="18"/>
  <c r="DW274" i="18" s="1"/>
  <c r="AE196" i="18"/>
  <c r="EM275" i="18" s="1"/>
  <c r="W194" i="18"/>
  <c r="CY273" i="18" s="1"/>
  <c r="BL17" i="2"/>
  <c r="BO17" i="2" s="1"/>
  <c r="V32" i="22"/>
  <c r="V175" i="18"/>
  <c r="BR254" i="18" s="1"/>
  <c r="Z183" i="18"/>
  <c r="GT262" i="18" s="1"/>
  <c r="AF173" i="18"/>
  <c r="AV252" i="18" s="1"/>
  <c r="AE183" i="18"/>
  <c r="GY262" i="18" s="1"/>
  <c r="W183" i="18"/>
  <c r="GQ262" i="18" s="1"/>
  <c r="AG174" i="18"/>
  <c r="BM253" i="18" s="1"/>
  <c r="BI15" i="22"/>
  <c r="BA9" i="22"/>
  <c r="BA11" i="22"/>
  <c r="AG173" i="18"/>
  <c r="AW252" i="18" s="1"/>
  <c r="AG177" i="18"/>
  <c r="DI256" i="18" s="1"/>
  <c r="Z175" i="18"/>
  <c r="BV254" i="18" s="1"/>
  <c r="X180" i="18"/>
  <c r="EV259" i="18" s="1"/>
  <c r="AH173" i="18"/>
  <c r="AX252" i="18" s="1"/>
  <c r="AF175" i="18"/>
  <c r="CB254" i="18" s="1"/>
  <c r="AD175" i="18"/>
  <c r="BZ254" i="18" s="1"/>
  <c r="W182" i="18"/>
  <c r="GA261" i="18" s="1"/>
  <c r="BA5" i="22"/>
  <c r="W180" i="18"/>
  <c r="EU259" i="18" s="1"/>
  <c r="BC4" i="22"/>
  <c r="W178" i="18"/>
  <c r="DO257" i="18" s="1"/>
  <c r="AG176" i="18"/>
  <c r="CS255" i="18" s="1"/>
  <c r="AA172" i="18"/>
  <c r="AA251" i="18" s="1"/>
  <c r="BI10" i="22"/>
  <c r="BI14" i="22"/>
  <c r="BH15" i="22"/>
  <c r="AG186" i="18"/>
  <c r="IW265" i="18" s="1"/>
  <c r="W29" i="22"/>
  <c r="BJ11" i="22"/>
  <c r="BB17" i="22"/>
  <c r="L33" i="22"/>
  <c r="D65" i="22" s="1"/>
  <c r="BN17" i="22"/>
  <c r="AZ17" i="22"/>
  <c r="O33" i="22"/>
  <c r="BR17" i="22"/>
  <c r="BG7" i="22"/>
  <c r="BM7" i="22"/>
  <c r="BF9" i="22"/>
  <c r="BL9" i="22"/>
  <c r="J30" i="22"/>
  <c r="C43" i="22" s="1"/>
  <c r="B57" i="22"/>
  <c r="B43" i="22"/>
  <c r="BL14" i="22"/>
  <c r="BF14" i="22"/>
  <c r="J32" i="22"/>
  <c r="C57" i="22" s="1"/>
  <c r="BG15" i="22"/>
  <c r="BM15" i="22"/>
  <c r="BG13" i="22"/>
  <c r="BM13" i="22"/>
  <c r="BK28" i="2"/>
  <c r="BS28" i="2" s="1"/>
  <c r="BK44" i="2"/>
  <c r="BF11" i="22"/>
  <c r="W32" i="22"/>
  <c r="BB8" i="22"/>
  <c r="BI7" i="22"/>
  <c r="BH16" i="22"/>
  <c r="AG203" i="18"/>
  <c r="IW282" i="18" s="1"/>
  <c r="AG193" i="18"/>
  <c r="CS272" i="18" s="1"/>
  <c r="V185" i="18"/>
  <c r="HV264" i="18" s="1"/>
  <c r="Z195" i="18"/>
  <c r="DR274" i="18" s="1"/>
  <c r="Z184" i="18"/>
  <c r="HJ263" i="18" s="1"/>
  <c r="X201" i="18"/>
  <c r="HH280" i="18" s="1"/>
  <c r="X174" i="18"/>
  <c r="BD253" i="18" s="1"/>
  <c r="AC179" i="18"/>
  <c r="EK258" i="18" s="1"/>
  <c r="AC181" i="18"/>
  <c r="FQ260" i="18" s="1"/>
  <c r="AH179" i="18"/>
  <c r="EP258" i="18" s="1"/>
  <c r="AA190" i="18"/>
  <c r="AQ269" i="18" s="1"/>
  <c r="AF202" i="18"/>
  <c r="IF281" i="18" s="1"/>
  <c r="Y182" i="18"/>
  <c r="GC261" i="18" s="1"/>
  <c r="Y203" i="18"/>
  <c r="IO282" i="18" s="1"/>
  <c r="AD189" i="18"/>
  <c r="AD268" i="18" s="1"/>
  <c r="AD184" i="18"/>
  <c r="HN263" i="18" s="1"/>
  <c r="AB192" i="18"/>
  <c r="BX271" i="18" s="1"/>
  <c r="AB196" i="18"/>
  <c r="EJ275" i="18" s="1"/>
  <c r="BF5" i="22"/>
  <c r="Z199" i="18"/>
  <c r="GD278" i="18" s="1"/>
  <c r="Z191" i="18"/>
  <c r="BF270" i="18" s="1"/>
  <c r="X177" i="18"/>
  <c r="CZ256" i="18" s="1"/>
  <c r="X181" i="18"/>
  <c r="FL260" i="18" s="1"/>
  <c r="AC175" i="18"/>
  <c r="BY254" i="18" s="1"/>
  <c r="AC177" i="18"/>
  <c r="DE256" i="18" s="1"/>
  <c r="AH182" i="18"/>
  <c r="GL261" i="18" s="1"/>
  <c r="AF191" i="18"/>
  <c r="BL270" i="18" s="1"/>
  <c r="Y196" i="18"/>
  <c r="EG275" i="18" s="1"/>
  <c r="AD180" i="18"/>
  <c r="FB259" i="18" s="1"/>
  <c r="AB183" i="18"/>
  <c r="GV262" i="18" s="1"/>
  <c r="AC183" i="18"/>
  <c r="GW262" i="18" s="1"/>
  <c r="AD190" i="18"/>
  <c r="AT269" i="18" s="1"/>
  <c r="AE176" i="18"/>
  <c r="CQ255" i="18" s="1"/>
  <c r="AA185" i="18"/>
  <c r="IA264" i="18" s="1"/>
  <c r="AE173" i="18"/>
  <c r="AU252" i="18" s="1"/>
  <c r="AZ4" i="22"/>
  <c r="W202" i="18"/>
  <c r="HW281" i="18" s="1"/>
  <c r="S29" i="22"/>
  <c r="X29" i="22" s="1"/>
  <c r="BH10" i="22"/>
  <c r="BA14" i="22"/>
  <c r="W30" i="22"/>
  <c r="BC8" i="22"/>
  <c r="BF10" i="22"/>
  <c r="BC16" i="22"/>
  <c r="AG192" i="18"/>
  <c r="CC271" i="18" s="1"/>
  <c r="AG196" i="18"/>
  <c r="EO275" i="18" s="1"/>
  <c r="V201" i="18"/>
  <c r="HF280" i="18" s="1"/>
  <c r="AF176" i="18"/>
  <c r="CR255" i="18" s="1"/>
  <c r="Y180" i="18"/>
  <c r="EW259" i="18" s="1"/>
  <c r="AD178" i="18"/>
  <c r="DV257" i="18" s="1"/>
  <c r="AB197" i="18"/>
  <c r="EZ276" i="18" s="1"/>
  <c r="AC184" i="18"/>
  <c r="HM263" i="18" s="1"/>
  <c r="AB203" i="18"/>
  <c r="IR282" i="18" s="1"/>
  <c r="Q33" i="22"/>
  <c r="V33" i="22" s="1"/>
  <c r="BT17" i="22"/>
  <c r="BH17" i="22"/>
  <c r="BV17" i="22"/>
  <c r="BJ17" i="22"/>
  <c r="S33" i="22"/>
  <c r="F52" i="22"/>
  <c r="BG16" i="22"/>
  <c r="BM16" i="22"/>
  <c r="B36" i="22"/>
  <c r="E52" i="22"/>
  <c r="U31" i="22"/>
  <c r="Z31" i="22" s="1"/>
  <c r="BF17" i="22"/>
  <c r="J33" i="22"/>
  <c r="BL17" i="22"/>
  <c r="V203" i="18"/>
  <c r="IL282" i="18" s="1"/>
  <c r="AI193" i="18"/>
  <c r="CU272" i="18" s="1"/>
  <c r="AI189" i="18"/>
  <c r="AI268" i="18" s="1"/>
  <c r="AI198" i="18"/>
  <c r="FW277" i="18" s="1"/>
  <c r="AI192" i="18"/>
  <c r="CE271" i="18" s="1"/>
  <c r="AI203" i="18"/>
  <c r="IY282" i="18" s="1"/>
  <c r="AI201" i="18"/>
  <c r="HS280" i="18" s="1"/>
  <c r="AI191" i="18"/>
  <c r="BO270" i="18" s="1"/>
  <c r="AI197" i="18"/>
  <c r="FG276" i="18" s="1"/>
  <c r="AI199" i="18"/>
  <c r="GM278" i="18" s="1"/>
  <c r="AI195" i="18"/>
  <c r="EA274" i="18" s="1"/>
  <c r="AI190" i="18"/>
  <c r="AY269" i="18" s="1"/>
  <c r="AI194" i="18"/>
  <c r="DK273" i="18" s="1"/>
  <c r="AI196" i="18"/>
  <c r="EQ275" i="18" s="1"/>
  <c r="AI202" i="18"/>
  <c r="II281" i="18" s="1"/>
  <c r="AI200" i="18"/>
  <c r="HC279" i="18" s="1"/>
  <c r="K32" i="22"/>
  <c r="F59" i="22" s="1"/>
  <c r="BG14" i="22"/>
  <c r="BM14" i="22"/>
  <c r="BL15" i="22"/>
  <c r="BF15" i="22"/>
  <c r="BF13" i="22"/>
  <c r="BL13" i="22"/>
  <c r="E59" i="22"/>
  <c r="U32" i="22"/>
  <c r="Z32" i="22" s="1"/>
  <c r="BA7" i="22"/>
  <c r="BB11" i="22"/>
  <c r="BB16" i="22"/>
  <c r="V196" i="18"/>
  <c r="ED275" i="18" s="1"/>
  <c r="Z197" i="18"/>
  <c r="EX276" i="18" s="1"/>
  <c r="Z202" i="18"/>
  <c r="HZ281" i="18" s="1"/>
  <c r="X189" i="18"/>
  <c r="X268" i="18" s="1"/>
  <c r="AC195" i="18"/>
  <c r="DU274" i="18" s="1"/>
  <c r="AC180" i="18"/>
  <c r="FA259" i="18" s="1"/>
  <c r="AH194" i="18"/>
  <c r="DJ273" i="18" s="1"/>
  <c r="AH172" i="18"/>
  <c r="AH251" i="18" s="1"/>
  <c r="AF200" i="18"/>
  <c r="GZ279" i="18" s="1"/>
  <c r="AF203" i="18"/>
  <c r="IV282" i="18" s="1"/>
  <c r="Y184" i="18"/>
  <c r="HI263" i="18" s="1"/>
  <c r="AD172" i="18"/>
  <c r="AD251" i="18" s="1"/>
  <c r="AD201" i="18"/>
  <c r="HN280" i="18" s="1"/>
  <c r="AB175" i="18"/>
  <c r="BX254" i="18" s="1"/>
  <c r="AB179" i="18"/>
  <c r="EJ258" i="18" s="1"/>
  <c r="BG5" i="22"/>
  <c r="Z182" i="18"/>
  <c r="GD261" i="18" s="1"/>
  <c r="Z172" i="18"/>
  <c r="Z251" i="18" s="1"/>
  <c r="Z193" i="18"/>
  <c r="CL272" i="18" s="1"/>
  <c r="X179" i="18"/>
  <c r="EF258" i="18" s="1"/>
  <c r="X199" i="18"/>
  <c r="GB278" i="18" s="1"/>
  <c r="AC192" i="18"/>
  <c r="BY271" i="18" s="1"/>
  <c r="AC194" i="18"/>
  <c r="DE273" i="18" s="1"/>
  <c r="AH199" i="18"/>
  <c r="GL278" i="18" s="1"/>
  <c r="AF174" i="18"/>
  <c r="BL253" i="18" s="1"/>
  <c r="Y179" i="18"/>
  <c r="EG258" i="18" s="1"/>
  <c r="Y181" i="18"/>
  <c r="FM260" i="18" s="1"/>
  <c r="AD197" i="18"/>
  <c r="FB276" i="18" s="1"/>
  <c r="AC200" i="18"/>
  <c r="GW279" i="18" s="1"/>
  <c r="AD173" i="18"/>
  <c r="AT252" i="18" s="1"/>
  <c r="AE184" i="18"/>
  <c r="HO263" i="18" s="1"/>
  <c r="AA200" i="18"/>
  <c r="GU279" i="18" s="1"/>
  <c r="AE181" i="18"/>
  <c r="FS260" i="18" s="1"/>
  <c r="AA182" i="18"/>
  <c r="GE261" i="18" s="1"/>
  <c r="AE178" i="18"/>
  <c r="DW257" i="18" s="1"/>
  <c r="AE179" i="18"/>
  <c r="EM258" i="18" s="1"/>
  <c r="AA192" i="18"/>
  <c r="BW271" i="18" s="1"/>
  <c r="BJ6" i="22"/>
  <c r="BJ14" i="22"/>
  <c r="BJ15" i="22"/>
  <c r="BD8" i="22"/>
  <c r="V197" i="18"/>
  <c r="ET276" i="18" s="1"/>
  <c r="BH7" i="22"/>
  <c r="BD11" i="22"/>
  <c r="V31" i="22"/>
  <c r="BJ16" i="22"/>
  <c r="AG201" i="18"/>
  <c r="HQ280" i="18" s="1"/>
  <c r="AH175" i="18"/>
  <c r="CD254" i="18" s="1"/>
  <c r="AH198" i="18"/>
  <c r="FV277" i="18" s="1"/>
  <c r="AF197" i="18"/>
  <c r="FD276" i="18" s="1"/>
  <c r="AD195" i="18"/>
  <c r="DV274" i="18" s="1"/>
  <c r="AB201" i="18"/>
  <c r="HL280" i="18" s="1"/>
  <c r="Y189" i="18"/>
  <c r="Y268" i="18" s="1"/>
  <c r="AB186" i="18"/>
  <c r="IR265" i="18" s="1"/>
  <c r="BO17" i="22"/>
  <c r="M33" i="22"/>
  <c r="G67" i="22" s="1"/>
  <c r="BC17" i="22"/>
  <c r="BS17" i="22"/>
  <c r="P33" i="22"/>
  <c r="BA17" i="22"/>
  <c r="BF16" i="22"/>
  <c r="BL16" i="22"/>
  <c r="E45" i="22"/>
  <c r="K33" i="22"/>
  <c r="F66" i="22" s="1"/>
  <c r="BG17" i="22"/>
  <c r="BM17" i="22"/>
  <c r="V186" i="18"/>
  <c r="IL265" i="18" s="1"/>
  <c r="AI251" i="18"/>
  <c r="AI176" i="18"/>
  <c r="CU255" i="18" s="1"/>
  <c r="AI182" i="18"/>
  <c r="GM261" i="18" s="1"/>
  <c r="AI184" i="18"/>
  <c r="HS263" i="18" s="1"/>
  <c r="AI174" i="18"/>
  <c r="BO253" i="18" s="1"/>
  <c r="AI173" i="18"/>
  <c r="AY252" i="18" s="1"/>
  <c r="AI177" i="18"/>
  <c r="DK256" i="18" s="1"/>
  <c r="AI183" i="18"/>
  <c r="HC262" i="18" s="1"/>
  <c r="AI186" i="18"/>
  <c r="IY265" i="18" s="1"/>
  <c r="AI180" i="18"/>
  <c r="FG259" i="18" s="1"/>
  <c r="AI181" i="18"/>
  <c r="FW260" i="18" s="1"/>
  <c r="AI179" i="18"/>
  <c r="EQ258" i="18" s="1"/>
  <c r="AI185" i="18"/>
  <c r="II264" i="18" s="1"/>
  <c r="AI175" i="18"/>
  <c r="CE254" i="18" s="1"/>
  <c r="AI178" i="18"/>
  <c r="EA257" i="18" s="1"/>
  <c r="BG8" i="22"/>
  <c r="BM8" i="22"/>
  <c r="BL12" i="22"/>
  <c r="BF12" i="22"/>
  <c r="BF6" i="22"/>
  <c r="J29" i="22"/>
  <c r="C36" i="22" s="1"/>
  <c r="BL6" i="22"/>
  <c r="BK56" i="2"/>
  <c r="BS56" i="2" s="1"/>
  <c r="AG189" i="18"/>
  <c r="AG268" i="18" s="1"/>
  <c r="AG182" i="18"/>
  <c r="GK261" i="18" s="1"/>
  <c r="V179" i="18"/>
  <c r="ED258" i="18" s="1"/>
  <c r="Z180" i="18"/>
  <c r="EX259" i="18" s="1"/>
  <c r="Z185" i="18"/>
  <c r="HZ264" i="18" s="1"/>
  <c r="X172" i="18"/>
  <c r="X251" i="18" s="1"/>
  <c r="AC178" i="18"/>
  <c r="DU257" i="18" s="1"/>
  <c r="AC197" i="18"/>
  <c r="FA276" i="18" s="1"/>
  <c r="AH177" i="18"/>
  <c r="DJ256" i="18" s="1"/>
  <c r="AH189" i="18"/>
  <c r="AH268" i="18" s="1"/>
  <c r="AF183" i="18"/>
  <c r="GZ262" i="18" s="1"/>
  <c r="AF199" i="18"/>
  <c r="GJ278" i="18" s="1"/>
  <c r="AF186" i="18"/>
  <c r="IV265" i="18" s="1"/>
  <c r="Y201" i="18"/>
  <c r="HI280" i="18" s="1"/>
  <c r="Y202" i="18"/>
  <c r="HY281" i="18" s="1"/>
  <c r="AD174" i="18"/>
  <c r="BJ253" i="18" s="1"/>
  <c r="AB173" i="18"/>
  <c r="AR252" i="18" s="1"/>
  <c r="AB177" i="18"/>
  <c r="DD256" i="18" s="1"/>
  <c r="W193" i="18"/>
  <c r="CI272" i="18" s="1"/>
  <c r="BF4" i="22"/>
  <c r="Z189" i="18"/>
  <c r="Z268" i="18" s="1"/>
  <c r="Z176" i="18"/>
  <c r="CL255" i="18" s="1"/>
  <c r="X196" i="18"/>
  <c r="EF275" i="18" s="1"/>
  <c r="X182" i="18"/>
  <c r="GB261" i="18" s="1"/>
  <c r="AC174" i="18"/>
  <c r="BI253" i="18" s="1"/>
  <c r="AC193" i="18"/>
  <c r="CO272" i="18" s="1"/>
  <c r="AH200" i="18"/>
  <c r="HB279" i="18" s="1"/>
  <c r="AH201" i="18"/>
  <c r="HR280" i="18" s="1"/>
  <c r="AF195" i="18"/>
  <c r="DX274" i="18" s="1"/>
  <c r="Y198" i="18"/>
  <c r="FM277" i="18" s="1"/>
  <c r="Y183" i="18"/>
  <c r="GS262" i="18" s="1"/>
  <c r="AD182" i="18"/>
  <c r="GH261" i="18" s="1"/>
  <c r="AF179" i="18"/>
  <c r="EN258" i="18" s="1"/>
  <c r="AB181" i="18"/>
  <c r="FP260" i="18" s="1"/>
  <c r="W174" i="18"/>
  <c r="BC253" i="18" s="1"/>
  <c r="BD5" i="22"/>
  <c r="AA176" i="18"/>
  <c r="CM255" i="18" s="1"/>
  <c r="AE186" i="18"/>
  <c r="IU265" i="18" s="1"/>
  <c r="AA174" i="18"/>
  <c r="BG253" i="18" s="1"/>
  <c r="AA189" i="18"/>
  <c r="AA268" i="18" s="1"/>
  <c r="BH6" i="22"/>
  <c r="BB10" i="22"/>
  <c r="BC13" i="22"/>
  <c r="BC12" i="22"/>
  <c r="V180" i="18"/>
  <c r="ET259" i="18" s="1"/>
  <c r="AG184" i="18"/>
  <c r="HQ263" i="18" s="1"/>
  <c r="AH192" i="18"/>
  <c r="CD271" i="18" s="1"/>
  <c r="AH181" i="18"/>
  <c r="FV260" i="18" s="1"/>
  <c r="AF180" i="18"/>
  <c r="FD259" i="18" s="1"/>
  <c r="AD183" i="18"/>
  <c r="GX262" i="18" s="1"/>
  <c r="AB184" i="18"/>
  <c r="HL263" i="18" s="1"/>
  <c r="Y172" i="18"/>
  <c r="Y251" i="18" s="1"/>
  <c r="AD177" i="18"/>
  <c r="DF256" i="18" s="1"/>
  <c r="AE105" i="9"/>
  <c r="C139" i="9"/>
  <c r="AA139" i="9" s="1"/>
  <c r="BU17" i="22"/>
  <c r="BI17" i="22"/>
  <c r="R33" i="22"/>
  <c r="W33" i="22" s="1"/>
  <c r="N33" i="22"/>
  <c r="H68" i="22" s="1"/>
  <c r="BP17" i="22"/>
  <c r="BD17" i="22"/>
  <c r="B50" i="22"/>
  <c r="T31" i="22"/>
  <c r="Y31" i="22" s="1"/>
  <c r="BF7" i="22"/>
  <c r="BL7" i="22"/>
  <c r="E38" i="22"/>
  <c r="BG9" i="22"/>
  <c r="BM9" i="22"/>
  <c r="K30" i="22"/>
  <c r="F45" i="22" s="1"/>
  <c r="BL8" i="22"/>
  <c r="BF8" i="22"/>
  <c r="BG12" i="22"/>
  <c r="BM12" i="22"/>
  <c r="BM6" i="22"/>
  <c r="BG6" i="22"/>
  <c r="K29" i="22"/>
  <c r="F38" i="22" s="1"/>
  <c r="BK32" i="2"/>
  <c r="BS32" i="2" s="1"/>
  <c r="W31" i="22"/>
  <c r="BG10" i="22"/>
  <c r="AG172" i="18"/>
  <c r="AG251" i="18" s="1"/>
  <c r="AG199" i="18"/>
  <c r="GK278" i="18" s="1"/>
  <c r="V202" i="18"/>
  <c r="HV281" i="18" s="1"/>
  <c r="Z178" i="18"/>
  <c r="DR257" i="18" s="1"/>
  <c r="Z201" i="18"/>
  <c r="HJ280" i="18" s="1"/>
  <c r="X184" i="18"/>
  <c r="HH263" i="18" s="1"/>
  <c r="X191" i="18"/>
  <c r="BD270" i="18" s="1"/>
  <c r="AC196" i="18"/>
  <c r="EK275" i="18" s="1"/>
  <c r="AC198" i="18"/>
  <c r="FQ277" i="18" s="1"/>
  <c r="AH196" i="18"/>
  <c r="EP275" i="18" s="1"/>
  <c r="AA173" i="18"/>
  <c r="AQ252" i="18" s="1"/>
  <c r="AF182" i="18"/>
  <c r="GJ261" i="18" s="1"/>
  <c r="AF185" i="18"/>
  <c r="IF264" i="18" s="1"/>
  <c r="Y199" i="18"/>
  <c r="GC278" i="18" s="1"/>
  <c r="Y185" i="18"/>
  <c r="HY264" i="18" s="1"/>
  <c r="Y186" i="18"/>
  <c r="IO265" i="18" s="1"/>
  <c r="AD191" i="18"/>
  <c r="BJ270" i="18" s="1"/>
  <c r="AB190" i="18"/>
  <c r="AR269" i="18" s="1"/>
  <c r="AB194" i="18"/>
  <c r="DD273" i="18" s="1"/>
  <c r="W176" i="18"/>
  <c r="CI255" i="18" s="1"/>
  <c r="BG4" i="22"/>
  <c r="Z174" i="18"/>
  <c r="BF253" i="18" s="1"/>
  <c r="X194" i="18"/>
  <c r="CZ273" i="18" s="1"/>
  <c r="X198" i="18"/>
  <c r="FL277" i="18" s="1"/>
  <c r="AC191" i="18"/>
  <c r="BI270" i="18" s="1"/>
  <c r="AC176" i="18"/>
  <c r="CO255" i="18" s="1"/>
  <c r="AH183" i="18"/>
  <c r="HB262" i="18" s="1"/>
  <c r="AH184" i="18"/>
  <c r="HR263" i="18" s="1"/>
  <c r="AF178" i="18"/>
  <c r="DX257" i="18" s="1"/>
  <c r="Y200" i="18"/>
  <c r="GS279" i="18" s="1"/>
  <c r="AD199" i="18"/>
  <c r="GH278" i="18" s="1"/>
  <c r="AB200" i="18"/>
  <c r="GV279" i="18" s="1"/>
  <c r="AF196" i="18"/>
  <c r="EN275" i="18" s="1"/>
  <c r="AB198" i="18"/>
  <c r="FP277" i="18" s="1"/>
  <c r="W199" i="18"/>
  <c r="GA278" i="18" s="1"/>
  <c r="BC5" i="22"/>
  <c r="W197" i="18"/>
  <c r="EU276" i="18" s="1"/>
  <c r="BB4" i="22"/>
  <c r="W177" i="18"/>
  <c r="CY256" i="18" s="1"/>
  <c r="W195" i="18"/>
  <c r="DO274" i="18" s="1"/>
  <c r="Q29" i="22"/>
  <c r="V29" i="22" s="1"/>
  <c r="X32" i="22"/>
  <c r="BD15" i="22"/>
  <c r="BI9" i="22"/>
  <c r="BB9" i="22"/>
  <c r="AZ13" i="22"/>
  <c r="BD12" i="22"/>
  <c r="BL10" i="22"/>
  <c r="AZ7" i="22"/>
  <c r="BH11" i="22"/>
  <c r="AG175" i="18"/>
  <c r="CC254" i="18" s="1"/>
  <c r="AG179" i="18"/>
  <c r="EO258" i="18" s="1"/>
  <c r="V184" i="18"/>
  <c r="HF263" i="18" s="1"/>
  <c r="AF193" i="18"/>
  <c r="CR272" i="18" s="1"/>
  <c r="Y197" i="18"/>
  <c r="EW276" i="18" s="1"/>
  <c r="AD200" i="18"/>
  <c r="GX279" i="18" s="1"/>
  <c r="AB180" i="18"/>
  <c r="EZ259" i="18" s="1"/>
  <c r="AC201" i="18"/>
  <c r="HM280" i="18" s="1"/>
  <c r="AD194" i="18"/>
  <c r="DF273" i="18" s="1"/>
  <c r="BM44" i="2"/>
  <c r="BP44" i="2" s="1"/>
  <c r="BS44" i="2"/>
  <c r="L30" i="12"/>
  <c r="D44" i="12" s="1"/>
  <c r="BB9" i="12"/>
  <c r="BN9" i="12"/>
  <c r="BC7" i="12"/>
  <c r="BO7" i="12"/>
  <c r="BO8" i="12"/>
  <c r="BC8" i="12"/>
  <c r="BN11" i="12"/>
  <c r="L31" i="12"/>
  <c r="D51" i="12" s="1"/>
  <c r="BB11" i="12"/>
  <c r="BC15" i="12"/>
  <c r="BO15" i="12"/>
  <c r="BU12" i="12"/>
  <c r="BI12" i="12"/>
  <c r="O33" i="12"/>
  <c r="BR16" i="12"/>
  <c r="BF16" i="12"/>
  <c r="BC13" i="12"/>
  <c r="BO13" i="12"/>
  <c r="BP14" i="12"/>
  <c r="BD14" i="12"/>
  <c r="N32" i="12"/>
  <c r="H61" i="12" s="1"/>
  <c r="BJ11" i="12"/>
  <c r="S31" i="12"/>
  <c r="BV11" i="12"/>
  <c r="AT56" i="2"/>
  <c r="AW56" i="2" s="1"/>
  <c r="AT51" i="2"/>
  <c r="AW51" i="2" s="1"/>
  <c r="BR51" i="2"/>
  <c r="AT59" i="2"/>
  <c r="AW59" i="2" s="1"/>
  <c r="BR59" i="2"/>
  <c r="AS32" i="2"/>
  <c r="BR32" i="2" s="1"/>
  <c r="AS44" i="2"/>
  <c r="BR44" i="2" s="1"/>
  <c r="BL46" i="2"/>
  <c r="BO46" i="2" s="1"/>
  <c r="BS46" i="2"/>
  <c r="O29" i="12"/>
  <c r="BR6" i="12"/>
  <c r="BF6" i="12"/>
  <c r="S30" i="12"/>
  <c r="BJ9" i="12"/>
  <c r="BV9" i="12"/>
  <c r="BG7" i="12"/>
  <c r="BS7" i="12"/>
  <c r="BN16" i="12"/>
  <c r="L33" i="12"/>
  <c r="D65" i="12" s="1"/>
  <c r="BB16" i="12"/>
  <c r="BH15" i="12"/>
  <c r="BT15" i="12"/>
  <c r="BC10" i="12"/>
  <c r="BO10" i="12"/>
  <c r="BG8" i="12"/>
  <c r="BS8" i="12"/>
  <c r="BD13" i="12"/>
  <c r="BP13" i="12"/>
  <c r="BS14" i="12"/>
  <c r="BG14" i="12"/>
  <c r="P32" i="12"/>
  <c r="BH11" i="12"/>
  <c r="Q31" i="12"/>
  <c r="BT11" i="12"/>
  <c r="BV12" i="12"/>
  <c r="BJ12" i="12"/>
  <c r="AU63" i="2"/>
  <c r="AX63" i="2" s="1"/>
  <c r="BR63" i="2"/>
  <c r="AO8" i="12"/>
  <c r="AN8" i="12"/>
  <c r="BG15" i="12"/>
  <c r="BS15" i="12"/>
  <c r="BB12" i="12"/>
  <c r="BN12" i="12"/>
  <c r="Q33" i="12"/>
  <c r="BT16" i="12"/>
  <c r="BH16" i="12"/>
  <c r="BI13" i="12"/>
  <c r="BU13" i="12"/>
  <c r="BR14" i="12"/>
  <c r="BF14" i="12"/>
  <c r="O32" i="12"/>
  <c r="AO13" i="12"/>
  <c r="AN13" i="12"/>
  <c r="AO15" i="12"/>
  <c r="AN15" i="12"/>
  <c r="BD10" i="12"/>
  <c r="BP10" i="12"/>
  <c r="M29" i="12"/>
  <c r="G39" i="12" s="1"/>
  <c r="BO6" i="12"/>
  <c r="BC6" i="12"/>
  <c r="BG9" i="12"/>
  <c r="BS9" i="12"/>
  <c r="P30" i="12"/>
  <c r="BN7" i="12"/>
  <c r="BB7" i="12"/>
  <c r="P33" i="12"/>
  <c r="BS16" i="12"/>
  <c r="BG16" i="12"/>
  <c r="BN15" i="12"/>
  <c r="BB15" i="12"/>
  <c r="BU10" i="12"/>
  <c r="BI10" i="12"/>
  <c r="BP8" i="12"/>
  <c r="BD8" i="12"/>
  <c r="BH13" i="12"/>
  <c r="BT13" i="12"/>
  <c r="BS12" i="12"/>
  <c r="BG12" i="12"/>
  <c r="AU57" i="2"/>
  <c r="AX57" i="2" s="1"/>
  <c r="BR57" i="2"/>
  <c r="BL49" i="2"/>
  <c r="BO49" i="2" s="1"/>
  <c r="BS49" i="2"/>
  <c r="BM33" i="2"/>
  <c r="BP33" i="2" s="1"/>
  <c r="BS33" i="2"/>
  <c r="AO6" i="12"/>
  <c r="BM11" i="12" s="1"/>
  <c r="AN6" i="12"/>
  <c r="Q29" i="12"/>
  <c r="BT6" i="12"/>
  <c r="BH6" i="12"/>
  <c r="BR9" i="12"/>
  <c r="BF9" i="12"/>
  <c r="O30" i="12"/>
  <c r="AN4" i="12"/>
  <c r="AO4" i="12"/>
  <c r="BV7" i="12"/>
  <c r="BJ7" i="12"/>
  <c r="BJ16" i="12"/>
  <c r="S33" i="12"/>
  <c r="BV16" i="12"/>
  <c r="BD15" i="12"/>
  <c r="BP15" i="12"/>
  <c r="BN10" i="12"/>
  <c r="BB10" i="12"/>
  <c r="AN3" i="12"/>
  <c r="AZ3" i="12" s="1"/>
  <c r="AO3" i="12"/>
  <c r="BA3" i="12" s="1"/>
  <c r="BU8" i="12"/>
  <c r="BI8" i="12"/>
  <c r="BF13" i="12"/>
  <c r="BR13" i="12"/>
  <c r="L32" i="12"/>
  <c r="D58" i="12" s="1"/>
  <c r="BN14" i="12"/>
  <c r="BB14" i="12"/>
  <c r="BO11" i="12"/>
  <c r="BC11" i="12"/>
  <c r="M31" i="12"/>
  <c r="G53" i="12" s="1"/>
  <c r="BD12" i="12"/>
  <c r="BP12" i="12"/>
  <c r="BM20" i="2"/>
  <c r="BP20" i="2" s="1"/>
  <c r="BS20" i="2"/>
  <c r="N29" i="12"/>
  <c r="H40" i="12" s="1"/>
  <c r="BD6" i="12"/>
  <c r="BP6" i="12"/>
  <c r="BU16" i="12"/>
  <c r="R33" i="12"/>
  <c r="BI16" i="12"/>
  <c r="BT10" i="12"/>
  <c r="BH10" i="12"/>
  <c r="S32" i="12"/>
  <c r="X32" i="12" s="1"/>
  <c r="BJ14" i="12"/>
  <c r="BV14" i="12"/>
  <c r="BL54" i="2"/>
  <c r="BS54" i="2"/>
  <c r="BM37" i="2"/>
  <c r="BP37" i="2" s="1"/>
  <c r="BQ37" i="2" s="1"/>
  <c r="BS37" i="2"/>
  <c r="BI9" i="12"/>
  <c r="R30" i="12"/>
  <c r="BU9" i="12"/>
  <c r="BF7" i="12"/>
  <c r="BR7" i="12"/>
  <c r="BN8" i="12"/>
  <c r="BB8" i="12"/>
  <c r="N31" i="12"/>
  <c r="H54" i="12" s="1"/>
  <c r="BP11" i="12"/>
  <c r="BD11" i="12"/>
  <c r="BL58" i="2"/>
  <c r="BO58" i="2" s="1"/>
  <c r="BS58" i="2"/>
  <c r="BT9" i="12"/>
  <c r="BH9" i="12"/>
  <c r="Q30" i="12"/>
  <c r="V30" i="12" s="1"/>
  <c r="BR15" i="12"/>
  <c r="BF15" i="12"/>
  <c r="BT12" i="12"/>
  <c r="BH12" i="12"/>
  <c r="BU14" i="12"/>
  <c r="BI14" i="12"/>
  <c r="R32" i="12"/>
  <c r="BS6" i="12"/>
  <c r="P29" i="12"/>
  <c r="BG6" i="12"/>
  <c r="BD9" i="12"/>
  <c r="N30" i="12"/>
  <c r="H47" i="12" s="1"/>
  <c r="BP9" i="12"/>
  <c r="BH7" i="12"/>
  <c r="BT7" i="12"/>
  <c r="N33" i="12"/>
  <c r="H68" i="12" s="1"/>
  <c r="BP16" i="12"/>
  <c r="BD16" i="12"/>
  <c r="BV15" i="12"/>
  <c r="BJ15" i="12"/>
  <c r="BV10" i="12"/>
  <c r="BJ10" i="12"/>
  <c r="BH8" i="12"/>
  <c r="BT8" i="12"/>
  <c r="BG13" i="12"/>
  <c r="BS13" i="12"/>
  <c r="BO14" i="12"/>
  <c r="BC14" i="12"/>
  <c r="M32" i="12"/>
  <c r="G60" i="12" s="1"/>
  <c r="BI11" i="12"/>
  <c r="R31" i="12"/>
  <c r="BU11" i="12"/>
  <c r="BC12" i="12"/>
  <c r="BO12" i="12"/>
  <c r="AO16" i="12"/>
  <c r="AN16" i="12"/>
  <c r="BL53" i="2"/>
  <c r="BO53" i="2" s="1"/>
  <c r="BS53" i="2"/>
  <c r="BL48" i="2"/>
  <c r="BS48" i="2"/>
  <c r="AO12" i="12"/>
  <c r="AN12" i="12"/>
  <c r="BV13" i="12"/>
  <c r="BJ13" i="12"/>
  <c r="BM21" i="2"/>
  <c r="BS21" i="2"/>
  <c r="BU6" i="12"/>
  <c r="R29" i="12"/>
  <c r="BI6" i="12"/>
  <c r="BS10" i="12"/>
  <c r="BG10" i="12"/>
  <c r="AN9" i="12"/>
  <c r="AO9" i="12"/>
  <c r="BB6" i="12"/>
  <c r="BN6" i="12"/>
  <c r="L29" i="12"/>
  <c r="D37" i="12" s="1"/>
  <c r="BU7" i="12"/>
  <c r="BI7" i="12"/>
  <c r="BV8" i="12"/>
  <c r="BJ8" i="12"/>
  <c r="BR11" i="12"/>
  <c r="BF11" i="12"/>
  <c r="O31" i="12"/>
  <c r="AT12" i="2"/>
  <c r="AW12" i="2" s="1"/>
  <c r="BR12" i="2"/>
  <c r="BM57" i="2"/>
  <c r="BP57" i="2" s="1"/>
  <c r="BS57" i="2"/>
  <c r="BL63" i="2"/>
  <c r="BO63" i="2" s="1"/>
  <c r="BS63" i="2"/>
  <c r="BL51" i="2"/>
  <c r="BO51" i="2" s="1"/>
  <c r="BS51" i="2"/>
  <c r="BL31" i="2"/>
  <c r="BO31" i="2" s="1"/>
  <c r="BS31" i="2"/>
  <c r="BL43" i="2"/>
  <c r="BO43" i="2" s="1"/>
  <c r="BS43" i="2"/>
  <c r="BJ6" i="12"/>
  <c r="S29" i="12"/>
  <c r="BV6" i="12"/>
  <c r="BC9" i="12"/>
  <c r="M30" i="12"/>
  <c r="G46" i="12" s="1"/>
  <c r="BO9" i="12"/>
  <c r="AO14" i="12"/>
  <c r="AN14" i="12"/>
  <c r="AN5" i="12"/>
  <c r="AO5" i="12"/>
  <c r="BD7" i="12"/>
  <c r="BP7" i="12"/>
  <c r="BO16" i="12"/>
  <c r="M33" i="12"/>
  <c r="G67" i="12" s="1"/>
  <c r="BC16" i="12"/>
  <c r="BU15" i="12"/>
  <c r="BI15" i="12"/>
  <c r="BF10" i="12"/>
  <c r="BR10" i="12"/>
  <c r="AO7" i="12"/>
  <c r="AN7" i="12"/>
  <c r="BF8" i="12"/>
  <c r="BR8" i="12"/>
  <c r="BN13" i="12"/>
  <c r="BB13" i="12"/>
  <c r="Q32" i="12"/>
  <c r="V32" i="12" s="1"/>
  <c r="BT14" i="12"/>
  <c r="BH14" i="12"/>
  <c r="BG11" i="12"/>
  <c r="P31" i="12"/>
  <c r="BS11" i="12"/>
  <c r="BF12" i="12"/>
  <c r="BR12" i="12"/>
  <c r="L379" i="9"/>
  <c r="GP391" i="9"/>
  <c r="EX388" i="9"/>
  <c r="DJ293" i="9"/>
  <c r="W140" i="9"/>
  <c r="ED387" i="9"/>
  <c r="AP381" i="9"/>
  <c r="J149" i="9"/>
  <c r="AP149" i="9" s="1"/>
  <c r="EI277" i="9" s="1"/>
  <c r="X141" i="9"/>
  <c r="W141" i="9"/>
  <c r="HF392" i="9"/>
  <c r="BV383" i="9"/>
  <c r="BJ382" i="9"/>
  <c r="BE160" i="9"/>
  <c r="BE382" i="9" s="1"/>
  <c r="DR386" i="9"/>
  <c r="W152" i="9"/>
  <c r="C150" i="9"/>
  <c r="AE150" i="9" s="1"/>
  <c r="DV386" i="9"/>
  <c r="AT381" i="9"/>
  <c r="J150" i="9"/>
  <c r="CL384" i="9"/>
  <c r="V380" i="9"/>
  <c r="O150" i="9"/>
  <c r="W147" i="9"/>
  <c r="AN149" i="9"/>
  <c r="EG277" i="9" s="1"/>
  <c r="AR149" i="9"/>
  <c r="EK277" i="9" s="1"/>
  <c r="AN150" i="9"/>
  <c r="ET278" i="9" s="1"/>
  <c r="Y152" i="9"/>
  <c r="AL152" i="9"/>
  <c r="FR280" i="9" s="1"/>
  <c r="AV152" i="9"/>
  <c r="GB280" i="9" s="1"/>
  <c r="AQ149" i="9"/>
  <c r="EJ277" i="9" s="1"/>
  <c r="AA142" i="9"/>
  <c r="AN142" i="9"/>
  <c r="AT270" i="9" s="1"/>
  <c r="Y151" i="9"/>
  <c r="AL151" i="9"/>
  <c r="FE279" i="9" s="1"/>
  <c r="AV151" i="9"/>
  <c r="FO279" i="9" s="1"/>
  <c r="AQ150" i="9"/>
  <c r="EW278" i="9" s="1"/>
  <c r="AM159" i="9"/>
  <c r="AM381" i="9" s="1"/>
  <c r="CB161" i="9"/>
  <c r="CB383" i="9" s="1"/>
  <c r="N143" i="9"/>
  <c r="CY163" i="9"/>
  <c r="CY385" i="9" s="1"/>
  <c r="E145" i="9"/>
  <c r="BU161" i="9"/>
  <c r="BU383" i="9" s="1"/>
  <c r="G143" i="9"/>
  <c r="BL160" i="9"/>
  <c r="BL382" i="9" s="1"/>
  <c r="N142" i="9"/>
  <c r="N157" i="9"/>
  <c r="N379" i="9" s="1"/>
  <c r="N139" i="9"/>
  <c r="Z142" i="9"/>
  <c r="AM142" i="9"/>
  <c r="AS270" i="9" s="1"/>
  <c r="EU166" i="9"/>
  <c r="EU388" i="9" s="1"/>
  <c r="E148" i="9"/>
  <c r="AU159" i="9"/>
  <c r="AU381" i="9" s="1"/>
  <c r="M141" i="9"/>
  <c r="GU169" i="9"/>
  <c r="GU391" i="9" s="1"/>
  <c r="I151" i="9"/>
  <c r="AN151" i="9"/>
  <c r="FG279" i="9" s="1"/>
  <c r="AA151" i="9"/>
  <c r="AR146" i="9"/>
  <c r="CX274" i="9" s="1"/>
  <c r="V140" i="9"/>
  <c r="AI140" i="9"/>
  <c r="AL145" i="9"/>
  <c r="CE273" i="9" s="1"/>
  <c r="AV145" i="9"/>
  <c r="CO273" i="9" s="1"/>
  <c r="Y140" i="9"/>
  <c r="AL140" i="9"/>
  <c r="P268" i="9" s="1"/>
  <c r="AV140" i="9"/>
  <c r="AB268" i="9" s="1"/>
  <c r="V151" i="9"/>
  <c r="AI151" i="9"/>
  <c r="AL148" i="9"/>
  <c r="DR276" i="9" s="1"/>
  <c r="AV148" i="9"/>
  <c r="EB276" i="9" s="1"/>
  <c r="ET388" i="9"/>
  <c r="GX391" i="9"/>
  <c r="CQ162" i="9"/>
  <c r="CQ384" i="9" s="1"/>
  <c r="M144" i="9"/>
  <c r="DO164" i="9"/>
  <c r="DO386" i="9" s="1"/>
  <c r="E146" i="9"/>
  <c r="EM165" i="9"/>
  <c r="EM387" i="9" s="1"/>
  <c r="M147" i="9"/>
  <c r="CM162" i="9"/>
  <c r="CM384" i="9" s="1"/>
  <c r="I144" i="9"/>
  <c r="CK162" i="9"/>
  <c r="CK384" i="9" s="1"/>
  <c r="G144" i="9"/>
  <c r="J157" i="9"/>
  <c r="J379" i="9" s="1"/>
  <c r="J139" i="9"/>
  <c r="M157" i="9"/>
  <c r="M379" i="9" s="1"/>
  <c r="M139" i="9"/>
  <c r="AG158" i="9"/>
  <c r="AG380" i="9" s="1"/>
  <c r="O140" i="9"/>
  <c r="AC158" i="9"/>
  <c r="AC380" i="9" s="1"/>
  <c r="K140" i="9"/>
  <c r="Y158" i="9"/>
  <c r="Y380" i="9" s="1"/>
  <c r="G140" i="9"/>
  <c r="IB171" i="9"/>
  <c r="IB393" i="9" s="1"/>
  <c r="J153" i="9"/>
  <c r="GY169" i="9"/>
  <c r="GY391" i="9" s="1"/>
  <c r="M151" i="9"/>
  <c r="BW161" i="9"/>
  <c r="BW383" i="9" s="1"/>
  <c r="I143" i="9"/>
  <c r="AT147" i="9"/>
  <c r="DM275" i="9" s="1"/>
  <c r="AG147" i="9"/>
  <c r="GZ169" i="9"/>
  <c r="GZ391" i="9" s="1"/>
  <c r="N151" i="9"/>
  <c r="DM164" i="9"/>
  <c r="DM386" i="9" s="1"/>
  <c r="DR405" i="9" s="1"/>
  <c r="C146" i="9"/>
  <c r="AH146" i="9" s="1"/>
  <c r="GQ169" i="9"/>
  <c r="GQ391" i="9" s="1"/>
  <c r="E151" i="9"/>
  <c r="X151" i="9" s="1"/>
  <c r="AU146" i="9"/>
  <c r="DA274" i="9" s="1"/>
  <c r="K157" i="9"/>
  <c r="K379" i="9" s="1"/>
  <c r="K139" i="9"/>
  <c r="EJ165" i="9"/>
  <c r="EJ387" i="9" s="1"/>
  <c r="J147" i="9"/>
  <c r="AA158" i="9"/>
  <c r="AA380" i="9" s="1"/>
  <c r="I140" i="9"/>
  <c r="AN145" i="9"/>
  <c r="CG273" i="9" s="1"/>
  <c r="AR148" i="9"/>
  <c r="DX276" i="9" s="1"/>
  <c r="W142" i="9"/>
  <c r="AS149" i="9"/>
  <c r="EL277" i="9" s="1"/>
  <c r="V143" i="9"/>
  <c r="AI143" i="9"/>
  <c r="AR150" i="9"/>
  <c r="EX278" i="9" s="1"/>
  <c r="AM149" i="9"/>
  <c r="EF277" i="9" s="1"/>
  <c r="DN386" i="9"/>
  <c r="AB158" i="9"/>
  <c r="AB380" i="9" s="1"/>
  <c r="J140" i="9"/>
  <c r="W126" i="9"/>
  <c r="BR216" i="9" s="1"/>
  <c r="D143" i="9"/>
  <c r="W143" i="9" s="1"/>
  <c r="AT146" i="9"/>
  <c r="CZ274" i="9" s="1"/>
  <c r="AE142" i="9"/>
  <c r="AR142" i="9"/>
  <c r="AX270" i="9" s="1"/>
  <c r="AN144" i="9"/>
  <c r="BT272" i="9" s="1"/>
  <c r="AA144" i="9"/>
  <c r="AL153" i="9"/>
  <c r="GE281" i="9" s="1"/>
  <c r="AV153" i="9"/>
  <c r="GO281" i="9" s="1"/>
  <c r="DX164" i="9"/>
  <c r="DX386" i="9" s="1"/>
  <c r="X113" i="9"/>
  <c r="EE202" i="9" s="1"/>
  <c r="E147" i="9"/>
  <c r="X147" i="9" s="1"/>
  <c r="AO159" i="9"/>
  <c r="AO381" i="9" s="1"/>
  <c r="G141" i="9"/>
  <c r="CN162" i="9"/>
  <c r="CN384" i="9" s="1"/>
  <c r="J144" i="9"/>
  <c r="AE111" i="9"/>
  <c r="DF200" i="9" s="1"/>
  <c r="C145" i="9"/>
  <c r="AA145" i="9" s="1"/>
  <c r="AR147" i="9"/>
  <c r="DK275" i="9" s="1"/>
  <c r="AE147" i="9"/>
  <c r="AE152" i="9"/>
  <c r="AR152" i="9"/>
  <c r="FX280" i="9" s="1"/>
  <c r="AR143" i="9"/>
  <c r="BK271" i="9" s="1"/>
  <c r="AE143" i="9"/>
  <c r="V152" i="9"/>
  <c r="AI152" i="9"/>
  <c r="AM150" i="9"/>
  <c r="ES278" i="9" s="1"/>
  <c r="AT149" i="9"/>
  <c r="EM277" i="9" s="1"/>
  <c r="O149" i="9"/>
  <c r="AL146" i="9"/>
  <c r="CR274" i="9" s="1"/>
  <c r="AV146" i="9"/>
  <c r="DB274" i="9" s="1"/>
  <c r="Y143" i="9"/>
  <c r="AL143" i="9"/>
  <c r="BE271" i="9" s="1"/>
  <c r="AV143" i="9"/>
  <c r="BO271" i="9" s="1"/>
  <c r="HJ392" i="9"/>
  <c r="DF385" i="9"/>
  <c r="DY164" i="9"/>
  <c r="DY386" i="9" s="1"/>
  <c r="DB385" i="9"/>
  <c r="AU145" i="9"/>
  <c r="CN273" i="9" s="1"/>
  <c r="DU164" i="9"/>
  <c r="DU386" i="9" s="1"/>
  <c r="K146" i="9"/>
  <c r="FE166" i="9"/>
  <c r="FE388" i="9" s="1"/>
  <c r="O148" i="9"/>
  <c r="HI170" i="9"/>
  <c r="HI392" i="9" s="1"/>
  <c r="G152" i="9"/>
  <c r="HW171" i="9"/>
  <c r="HW393" i="9" s="1"/>
  <c r="E153" i="9"/>
  <c r="HQ170" i="9"/>
  <c r="HQ392" i="9" s="1"/>
  <c r="O152" i="9"/>
  <c r="BY161" i="9"/>
  <c r="BY383" i="9" s="1"/>
  <c r="K143" i="9"/>
  <c r="BK160" i="9"/>
  <c r="BK382" i="9" s="1"/>
  <c r="M142" i="9"/>
  <c r="EY166" i="9"/>
  <c r="EY388" i="9" s="1"/>
  <c r="I148" i="9"/>
  <c r="FD166" i="9"/>
  <c r="FD388" i="9" s="1"/>
  <c r="N148" i="9"/>
  <c r="HG170" i="9"/>
  <c r="HG392" i="9" s="1"/>
  <c r="E152" i="9"/>
  <c r="X152" i="9" s="1"/>
  <c r="CC161" i="9"/>
  <c r="CC383" i="9" s="1"/>
  <c r="O143" i="9"/>
  <c r="IC171" i="9"/>
  <c r="IC393" i="9" s="1"/>
  <c r="K153" i="9"/>
  <c r="AU125" i="9"/>
  <c r="BA252" i="9" s="1"/>
  <c r="O142" i="9"/>
  <c r="AM145" i="9"/>
  <c r="CF273" i="9" s="1"/>
  <c r="DT164" i="9"/>
  <c r="DT386" i="9" s="1"/>
  <c r="J146" i="9"/>
  <c r="HO170" i="9"/>
  <c r="HO392" i="9" s="1"/>
  <c r="M152" i="9"/>
  <c r="BG160" i="9"/>
  <c r="BG382" i="9" s="1"/>
  <c r="I142" i="9"/>
  <c r="Z113" i="9"/>
  <c r="EG202" i="9" s="1"/>
  <c r="G147" i="9"/>
  <c r="AS153" i="9"/>
  <c r="GL281" i="9" s="1"/>
  <c r="AN143" i="9"/>
  <c r="BG271" i="9" s="1"/>
  <c r="AA143" i="9"/>
  <c r="AA141" i="9"/>
  <c r="AN141" i="9"/>
  <c r="AG269" i="9" s="1"/>
  <c r="W151" i="9"/>
  <c r="AN148" i="9"/>
  <c r="DT276" i="9" s="1"/>
  <c r="V147" i="9"/>
  <c r="AI147" i="9"/>
  <c r="GV169" i="9"/>
  <c r="GV391" i="9" s="1"/>
  <c r="J151" i="9"/>
  <c r="AQ159" i="9"/>
  <c r="AQ381" i="9" s="1"/>
  <c r="I141" i="9"/>
  <c r="AR159" i="9"/>
  <c r="AR381" i="9" s="1"/>
  <c r="J141" i="9"/>
  <c r="BH160" i="9"/>
  <c r="BH382" i="9" s="1"/>
  <c r="J142" i="9"/>
  <c r="AR151" i="9"/>
  <c r="FK279" i="9" s="1"/>
  <c r="AE151" i="9"/>
  <c r="AL141" i="9"/>
  <c r="AE269" i="9" s="1"/>
  <c r="Y141" i="9"/>
  <c r="AV141" i="9"/>
  <c r="AO269" i="9" s="1"/>
  <c r="AT150" i="9"/>
  <c r="EZ278" i="9" s="1"/>
  <c r="BI160" i="9"/>
  <c r="BI382" i="9" s="1"/>
  <c r="K142" i="9"/>
  <c r="BX161" i="9"/>
  <c r="BX383" i="9" s="1"/>
  <c r="J143" i="9"/>
  <c r="AW159" i="9"/>
  <c r="AW381" i="9" s="1"/>
  <c r="O141" i="9"/>
  <c r="AT145" i="9"/>
  <c r="CM273" i="9" s="1"/>
  <c r="CO162" i="9"/>
  <c r="CO384" i="9" s="1"/>
  <c r="K144" i="9"/>
  <c r="DQ164" i="9"/>
  <c r="DQ386" i="9" s="1"/>
  <c r="G146" i="9"/>
  <c r="FA166" i="9"/>
  <c r="FA388" i="9" s="1"/>
  <c r="K148" i="9"/>
  <c r="IF171" i="9"/>
  <c r="IF393" i="9" s="1"/>
  <c r="N153" i="9"/>
  <c r="GW169" i="9"/>
  <c r="GW391" i="9" s="1"/>
  <c r="K151" i="9"/>
  <c r="O157" i="9"/>
  <c r="O379" i="9" s="1"/>
  <c r="O139" i="9"/>
  <c r="AR145" i="9"/>
  <c r="CK273" i="9" s="1"/>
  <c r="V141" i="9"/>
  <c r="AI141" i="9"/>
  <c r="V142" i="9"/>
  <c r="AI142" i="9"/>
  <c r="DD163" i="9"/>
  <c r="DD385" i="9" s="1"/>
  <c r="J145" i="9"/>
  <c r="AS150" i="9"/>
  <c r="EY278" i="9" s="1"/>
  <c r="AL149" i="9"/>
  <c r="EE277" i="9" s="1"/>
  <c r="AV149" i="9"/>
  <c r="EO277" i="9" s="1"/>
  <c r="V144" i="9"/>
  <c r="AI144" i="9"/>
  <c r="I149" i="9"/>
  <c r="I150" i="9"/>
  <c r="HZ393" i="9"/>
  <c r="FB388" i="9"/>
  <c r="HY171" i="9"/>
  <c r="HY393" i="9" s="1"/>
  <c r="G153" i="9"/>
  <c r="CR162" i="9"/>
  <c r="CR384" i="9" s="1"/>
  <c r="N144" i="9"/>
  <c r="G157" i="9"/>
  <c r="G379" i="9" s="1"/>
  <c r="G139" i="9"/>
  <c r="EK165" i="9"/>
  <c r="EK387" i="9" s="1"/>
  <c r="K147" i="9"/>
  <c r="FI167" i="9"/>
  <c r="C149" i="9"/>
  <c r="Y149" i="9" s="1"/>
  <c r="CI162" i="9"/>
  <c r="CI384" i="9" s="1"/>
  <c r="E144" i="9"/>
  <c r="X144" i="9" s="1"/>
  <c r="HA169" i="9"/>
  <c r="HA391" i="9" s="1"/>
  <c r="O151" i="9"/>
  <c r="EI165" i="9"/>
  <c r="EI387" i="9" s="1"/>
  <c r="I147" i="9"/>
  <c r="AR140" i="9"/>
  <c r="X268" i="9" s="1"/>
  <c r="AE140" i="9"/>
  <c r="AT141" i="9"/>
  <c r="AM269" i="9" s="1"/>
  <c r="AG141" i="9"/>
  <c r="AR153" i="9"/>
  <c r="GK281" i="9" s="1"/>
  <c r="AN146" i="9"/>
  <c r="CT274" i="9" s="1"/>
  <c r="W144" i="9"/>
  <c r="BS161" i="9"/>
  <c r="BS383" i="9" s="1"/>
  <c r="E143" i="9"/>
  <c r="X143" i="9" s="1"/>
  <c r="DG163" i="9"/>
  <c r="DG385" i="9" s="1"/>
  <c r="M145" i="9"/>
  <c r="AN153" i="9"/>
  <c r="GG281" i="9" s="1"/>
  <c r="EW166" i="9"/>
  <c r="EW388" i="9" s="1"/>
  <c r="G148" i="9"/>
  <c r="HM170" i="9"/>
  <c r="HM392" i="9" s="1"/>
  <c r="K152" i="9"/>
  <c r="AH113" i="9"/>
  <c r="EO202" i="9" s="1"/>
  <c r="O147" i="9"/>
  <c r="Z176" i="9"/>
  <c r="Z380" i="9" s="1"/>
  <c r="H140" i="9"/>
  <c r="AD105" i="9"/>
  <c r="K194" i="9" s="1"/>
  <c r="AN147" i="9"/>
  <c r="DG275" i="9" s="1"/>
  <c r="AA147" i="9"/>
  <c r="AL150" i="9"/>
  <c r="ER278" i="9" s="1"/>
  <c r="AV150" i="9"/>
  <c r="FB278" i="9" s="1"/>
  <c r="C157" i="9"/>
  <c r="C379" i="9" s="1"/>
  <c r="DE163" i="9"/>
  <c r="DE385" i="9" s="1"/>
  <c r="K145" i="9"/>
  <c r="Y142" i="9"/>
  <c r="AL142" i="9"/>
  <c r="AR270" i="9" s="1"/>
  <c r="AV142" i="9"/>
  <c r="BB270" i="9" s="1"/>
  <c r="F157" i="9"/>
  <c r="F379" i="9" s="1"/>
  <c r="F139" i="9"/>
  <c r="AL147" i="9"/>
  <c r="DE275" i="9" s="1"/>
  <c r="Y147" i="9"/>
  <c r="AV147" i="9"/>
  <c r="DO275" i="9" s="1"/>
  <c r="Y144" i="9"/>
  <c r="AL144" i="9"/>
  <c r="BR272" i="9" s="1"/>
  <c r="AV144" i="9"/>
  <c r="CB272" i="9" s="1"/>
  <c r="BB382" i="9"/>
  <c r="H379" i="9"/>
  <c r="BF382" i="9"/>
  <c r="CP384" i="9"/>
  <c r="EH387" i="9"/>
  <c r="AE158" i="9"/>
  <c r="AE380" i="9" s="1"/>
  <c r="M140" i="9"/>
  <c r="HK170" i="9"/>
  <c r="HK392" i="9" s="1"/>
  <c r="I152" i="9"/>
  <c r="W119" i="9"/>
  <c r="HV208" i="9" s="1"/>
  <c r="C153" i="9"/>
  <c r="W153" i="9" s="1"/>
  <c r="CA161" i="9"/>
  <c r="CA383" i="9" s="1"/>
  <c r="M143" i="9"/>
  <c r="CS162" i="9"/>
  <c r="CS384" i="9" s="1"/>
  <c r="O144" i="9"/>
  <c r="BC160" i="9"/>
  <c r="BC382" i="9" s="1"/>
  <c r="E142" i="9"/>
  <c r="X142" i="9" s="1"/>
  <c r="FC166" i="9"/>
  <c r="FC388" i="9" s="1"/>
  <c r="M148" i="9"/>
  <c r="AO145" i="9"/>
  <c r="CH273" i="9" s="1"/>
  <c r="HL170" i="9"/>
  <c r="HL392" i="9" s="1"/>
  <c r="J152" i="9"/>
  <c r="DW164" i="9"/>
  <c r="DW386" i="9" s="1"/>
  <c r="M146" i="9"/>
  <c r="IA171" i="9"/>
  <c r="IA393" i="9" s="1"/>
  <c r="I153" i="9"/>
  <c r="ES166" i="9"/>
  <c r="ES388" i="9" s="1"/>
  <c r="C148" i="9"/>
  <c r="AE148" i="9" s="1"/>
  <c r="W158" i="9"/>
  <c r="W380" i="9" s="1"/>
  <c r="E140" i="9"/>
  <c r="X140" i="9" s="1"/>
  <c r="AU153" i="9"/>
  <c r="GN281" i="9" s="1"/>
  <c r="I157" i="9"/>
  <c r="I379" i="9" s="1"/>
  <c r="I139" i="9"/>
  <c r="HP170" i="9"/>
  <c r="HP392" i="9" s="1"/>
  <c r="N152" i="9"/>
  <c r="AF158" i="9"/>
  <c r="AF380" i="9" s="1"/>
  <c r="N140" i="9"/>
  <c r="GS169" i="9"/>
  <c r="GS391" i="9" s="1"/>
  <c r="G151" i="9"/>
  <c r="EZ166" i="9"/>
  <c r="EZ388" i="9" s="1"/>
  <c r="J148" i="9"/>
  <c r="DS164" i="9"/>
  <c r="DS386" i="9" s="1"/>
  <c r="I146" i="9"/>
  <c r="E157" i="9"/>
  <c r="E379" i="9" s="1"/>
  <c r="E139" i="9"/>
  <c r="AS159" i="9"/>
  <c r="AS381" i="9" s="1"/>
  <c r="K141" i="9"/>
  <c r="AN152" i="9"/>
  <c r="FT280" i="9" s="1"/>
  <c r="AA152" i="9"/>
  <c r="AR141" i="9"/>
  <c r="AK269" i="9" s="1"/>
  <c r="AE141" i="9"/>
  <c r="AE144" i="9"/>
  <c r="AR144" i="9"/>
  <c r="BX272" i="9" s="1"/>
  <c r="CW293" i="9"/>
  <c r="AH105" i="9"/>
  <c r="O194" i="9" s="1"/>
  <c r="EE165" i="9"/>
  <c r="EE387" i="9" s="1"/>
  <c r="AB23" i="11"/>
  <c r="DB256" i="9"/>
  <c r="FO261" i="9"/>
  <c r="BR254" i="9"/>
  <c r="BV254" i="9"/>
  <c r="FV262" i="9"/>
  <c r="CG255" i="9"/>
  <c r="EZ260" i="9"/>
  <c r="BM253" i="9"/>
  <c r="EM259" i="9"/>
  <c r="DX258" i="9"/>
  <c r="AH251" i="9"/>
  <c r="FS262" i="9"/>
  <c r="BZ254" i="9"/>
  <c r="AW252" i="9"/>
  <c r="AB355" i="9"/>
  <c r="HK373" i="9" s="1"/>
  <c r="DW258" i="9"/>
  <c r="AY252" i="9"/>
  <c r="AU252" i="9"/>
  <c r="CI255" i="9"/>
  <c r="BG253" i="9"/>
  <c r="FM261" i="9"/>
  <c r="CN255" i="9"/>
  <c r="DT258" i="9"/>
  <c r="EF259" i="9"/>
  <c r="X250" i="9"/>
  <c r="CT256" i="9"/>
  <c r="I249" i="9"/>
  <c r="AS252" i="9"/>
  <c r="GN263" i="9"/>
  <c r="BL253" i="9"/>
  <c r="BH253" i="9"/>
  <c r="FW262" i="9"/>
  <c r="K249" i="9"/>
  <c r="FL261" i="9"/>
  <c r="L249" i="9"/>
  <c r="FR262" i="9"/>
  <c r="DV258" i="9"/>
  <c r="CS256" i="9"/>
  <c r="AO251" i="9"/>
  <c r="EY260" i="9"/>
  <c r="DA256" i="9"/>
  <c r="FH261" i="9"/>
  <c r="AV252" i="9"/>
  <c r="AA250" i="9"/>
  <c r="FG261" i="9"/>
  <c r="Z250" i="9"/>
  <c r="CA254" i="9"/>
  <c r="DG257" i="9"/>
  <c r="DN257" i="9"/>
  <c r="AB250" i="9"/>
  <c r="BO253" i="9"/>
  <c r="BN253" i="9"/>
  <c r="GL263" i="9"/>
  <c r="CY256" i="9"/>
  <c r="BU254" i="9"/>
  <c r="GF263" i="9"/>
  <c r="CJ255" i="9"/>
  <c r="AJ251" i="9"/>
  <c r="CZ293" i="9"/>
  <c r="BF253" i="9"/>
  <c r="CR256" i="9"/>
  <c r="AK251" i="9"/>
  <c r="GA262" i="9"/>
  <c r="FE261" i="9"/>
  <c r="GO263" i="9"/>
  <c r="DE257" i="9"/>
  <c r="ES260" i="9"/>
  <c r="FN261" i="9"/>
  <c r="GI263" i="9"/>
  <c r="EO259" i="9"/>
  <c r="S250" i="9"/>
  <c r="CX256" i="9"/>
  <c r="V250" i="9"/>
  <c r="DM257" i="9"/>
  <c r="GM263" i="9"/>
  <c r="W250" i="9"/>
  <c r="FZ262" i="9"/>
  <c r="DF257" i="9"/>
  <c r="AF251" i="9"/>
  <c r="BW254" i="9"/>
  <c r="FK261" i="9"/>
  <c r="CK255" i="9"/>
  <c r="G249" i="9"/>
  <c r="CL255" i="9"/>
  <c r="DZ258" i="9"/>
  <c r="J249" i="9"/>
  <c r="AE251" i="9"/>
  <c r="CB254" i="9"/>
  <c r="AX252" i="9"/>
  <c r="BI253" i="9"/>
  <c r="AG251" i="9"/>
  <c r="CF255" i="9"/>
  <c r="GH263" i="9"/>
  <c r="GK263" i="9"/>
  <c r="BT254" i="9"/>
  <c r="EE259" i="9"/>
  <c r="DK257" i="9"/>
  <c r="CH255" i="9"/>
  <c r="P250" i="9"/>
  <c r="BE253" i="9"/>
  <c r="CU256" i="9"/>
  <c r="BS254" i="9"/>
  <c r="GJ263" i="9"/>
  <c r="CZ256" i="9"/>
  <c r="DJ257" i="9"/>
  <c r="FY262" i="9"/>
  <c r="M249" i="9"/>
  <c r="FF261" i="9"/>
  <c r="BK253" i="9"/>
  <c r="BX254" i="9"/>
  <c r="BB252" i="9"/>
  <c r="CO255" i="9"/>
  <c r="AI111" i="9"/>
  <c r="DJ200" i="9" s="1"/>
  <c r="GE263" i="9"/>
  <c r="AN251" i="9"/>
  <c r="CV256" i="9"/>
  <c r="F249" i="9"/>
  <c r="CM255" i="9"/>
  <c r="FB260" i="9"/>
  <c r="Y250" i="9"/>
  <c r="DU258" i="9"/>
  <c r="AI251" i="9"/>
  <c r="FT262" i="9"/>
  <c r="EL259" i="9"/>
  <c r="AT110" i="9"/>
  <c r="BZ236" i="9" s="1"/>
  <c r="H249" i="9"/>
  <c r="AM251" i="9"/>
  <c r="DO257" i="9"/>
  <c r="EA258" i="9"/>
  <c r="DR258" i="9"/>
  <c r="E249" i="9"/>
  <c r="EW260" i="9"/>
  <c r="DL257" i="9"/>
  <c r="DY258" i="9"/>
  <c r="U250" i="9"/>
  <c r="AT252" i="9"/>
  <c r="FU262" i="9"/>
  <c r="ER260" i="9"/>
  <c r="FI261" i="9"/>
  <c r="CW256" i="9"/>
  <c r="AL251" i="9"/>
  <c r="AZ252" i="9"/>
  <c r="C249" i="9"/>
  <c r="BY254" i="9"/>
  <c r="AR252" i="9"/>
  <c r="CE255" i="9"/>
  <c r="GB262" i="9"/>
  <c r="BJ253" i="9"/>
  <c r="EJ259" i="9"/>
  <c r="DH257" i="9"/>
  <c r="DI257" i="9"/>
  <c r="FX262" i="9"/>
  <c r="DS258" i="9"/>
  <c r="EB258" i="9"/>
  <c r="GG263" i="9"/>
  <c r="FJ261" i="9"/>
  <c r="D249" i="9"/>
  <c r="AC351" i="9"/>
  <c r="EZ369" i="9" s="1"/>
  <c r="AA351" i="9"/>
  <c r="EX369" i="9" s="1"/>
  <c r="AE351" i="9"/>
  <c r="FB369" i="9" s="1"/>
  <c r="Z351" i="9"/>
  <c r="EW369" i="9" s="1"/>
  <c r="AD113" i="9"/>
  <c r="EK202" i="9" s="1"/>
  <c r="AH111" i="9"/>
  <c r="DI200" i="9" s="1"/>
  <c r="AH355" i="9"/>
  <c r="HQ373" i="9" s="1"/>
  <c r="AG111" i="9"/>
  <c r="DH200" i="9" s="1"/>
  <c r="AE115" i="9"/>
  <c r="FR204" i="9" s="1"/>
  <c r="AF351" i="9"/>
  <c r="FC369" i="9" s="1"/>
  <c r="Z342" i="9"/>
  <c r="G360" i="9" s="1"/>
  <c r="AA115" i="9"/>
  <c r="FN204" i="9" s="1"/>
  <c r="X112" i="9"/>
  <c r="DO201" i="9" s="1"/>
  <c r="DF293" i="9"/>
  <c r="AB113" i="9"/>
  <c r="EI202" i="9" s="1"/>
  <c r="AE346" i="9"/>
  <c r="BZ364" i="9" s="1"/>
  <c r="AD355" i="9"/>
  <c r="HM373" i="9" s="1"/>
  <c r="AC113" i="9"/>
  <c r="EJ202" i="9" s="1"/>
  <c r="AU109" i="9"/>
  <c r="BN235" i="9" s="1"/>
  <c r="Z355" i="9"/>
  <c r="HI373" i="9" s="1"/>
  <c r="CX293" i="9"/>
  <c r="W112" i="9"/>
  <c r="DN201" i="9" s="1"/>
  <c r="X348" i="9"/>
  <c r="CY366" i="9" s="1"/>
  <c r="AE348" i="9"/>
  <c r="DF366" i="9" s="1"/>
  <c r="AF113" i="9"/>
  <c r="EM202" i="9" s="1"/>
  <c r="AB111" i="9"/>
  <c r="DC200" i="9" s="1"/>
  <c r="AA355" i="9"/>
  <c r="HJ373" i="9" s="1"/>
  <c r="W355" i="9"/>
  <c r="HF373" i="9" s="1"/>
  <c r="X23" i="11"/>
  <c r="AC111" i="9"/>
  <c r="DD200" i="9" s="1"/>
  <c r="CW163" i="9"/>
  <c r="CW385" i="9" s="1"/>
  <c r="DC163" i="9"/>
  <c r="DC385" i="9" s="1"/>
  <c r="AA356" i="9"/>
  <c r="HZ374" i="9" s="1"/>
  <c r="AB105" i="9"/>
  <c r="I194" i="9" s="1"/>
  <c r="X355" i="9"/>
  <c r="HG373" i="9" s="1"/>
  <c r="AC353" i="9"/>
  <c r="GF371" i="9" s="1"/>
  <c r="Y346" i="9"/>
  <c r="BT364" i="9" s="1"/>
  <c r="AE349" i="9"/>
  <c r="DV367" i="9" s="1"/>
  <c r="Z112" i="9"/>
  <c r="DQ201" i="9" s="1"/>
  <c r="AH351" i="9"/>
  <c r="FE369" i="9" s="1"/>
  <c r="W351" i="9"/>
  <c r="ET369" i="9" s="1"/>
  <c r="X351" i="9"/>
  <c r="EU369" i="9" s="1"/>
  <c r="AT113" i="9"/>
  <c r="DM239" i="9" s="1"/>
  <c r="HU171" i="9"/>
  <c r="HU393" i="9" s="1"/>
  <c r="W111" i="9"/>
  <c r="CX200" i="9" s="1"/>
  <c r="EN165" i="9"/>
  <c r="EN387" i="9" s="1"/>
  <c r="W345" i="9"/>
  <c r="BB363" i="9" s="1"/>
  <c r="AE350" i="9"/>
  <c r="EL368" i="9" s="1"/>
  <c r="AG351" i="9"/>
  <c r="FD369" i="9" s="1"/>
  <c r="Z111" i="9"/>
  <c r="DA200" i="9" s="1"/>
  <c r="AH344" i="9"/>
  <c r="AW362" i="9" s="1"/>
  <c r="AF111" i="9"/>
  <c r="DG200" i="9" s="1"/>
  <c r="BR179" i="9"/>
  <c r="BR383" i="9" s="1"/>
  <c r="Z119" i="9"/>
  <c r="HY208" i="9" s="1"/>
  <c r="AE342" i="9"/>
  <c r="L360" i="9" s="1"/>
  <c r="V111" i="9"/>
  <c r="CW200" i="9" s="1"/>
  <c r="AA111" i="9"/>
  <c r="DB200" i="9" s="1"/>
  <c r="X111" i="9"/>
  <c r="CY200" i="9" s="1"/>
  <c r="X349" i="9"/>
  <c r="DO367" i="9" s="1"/>
  <c r="AF112" i="9"/>
  <c r="DW201" i="9" s="1"/>
  <c r="X117" i="9"/>
  <c r="GQ206" i="9" s="1"/>
  <c r="AH112" i="9"/>
  <c r="DY201" i="9" s="1"/>
  <c r="EC387" i="9"/>
  <c r="AB344" i="9"/>
  <c r="AQ362" i="9" s="1"/>
  <c r="AF344" i="9"/>
  <c r="AU362" i="9" s="1"/>
  <c r="V119" i="9"/>
  <c r="HU208" i="9" s="1"/>
  <c r="DH163" i="9"/>
  <c r="DH385" i="9" s="1"/>
  <c r="EO165" i="9"/>
  <c r="EO387" i="9" s="1"/>
  <c r="AD345" i="9"/>
  <c r="BI363" i="9" s="1"/>
  <c r="AB351" i="9"/>
  <c r="EY369" i="9" s="1"/>
  <c r="Z349" i="9"/>
  <c r="DQ367" i="9" s="1"/>
  <c r="AG112" i="9"/>
  <c r="DX201" i="9" s="1"/>
  <c r="AE345" i="9"/>
  <c r="BJ363" i="9" s="1"/>
  <c r="T23" i="11"/>
  <c r="AM109" i="9"/>
  <c r="BF235" i="9" s="1"/>
  <c r="AC119" i="9"/>
  <c r="IB208" i="9" s="1"/>
  <c r="Y350" i="9"/>
  <c r="EF368" i="9" s="1"/>
  <c r="X352" i="9"/>
  <c r="FK370" i="9" s="1"/>
  <c r="AC348" i="9"/>
  <c r="DD366" i="9" s="1"/>
  <c r="AD343" i="9"/>
  <c r="AC361" i="9" s="1"/>
  <c r="AF348" i="9"/>
  <c r="DG366" i="9" s="1"/>
  <c r="AC350" i="9"/>
  <c r="EJ368" i="9" s="1"/>
  <c r="AB343" i="9"/>
  <c r="AA361" i="9" s="1"/>
  <c r="O23" i="11"/>
  <c r="AG113" i="9"/>
  <c r="EN202" i="9" s="1"/>
  <c r="AN123" i="9"/>
  <c r="AB112" i="9"/>
  <c r="DS201" i="9" s="1"/>
  <c r="AD119" i="9"/>
  <c r="IC208" i="9" s="1"/>
  <c r="AP109" i="9"/>
  <c r="BI235" i="9" s="1"/>
  <c r="AU112" i="9"/>
  <c r="DA238" i="9" s="1"/>
  <c r="X119" i="9"/>
  <c r="HW208" i="9" s="1"/>
  <c r="AA119" i="9"/>
  <c r="HZ208" i="9" s="1"/>
  <c r="AA112" i="9"/>
  <c r="DR201" i="9" s="1"/>
  <c r="EG165" i="9"/>
  <c r="EG387" i="9" s="1"/>
  <c r="AH348" i="9"/>
  <c r="DI366" i="9" s="1"/>
  <c r="AD349" i="9"/>
  <c r="DU367" i="9" s="1"/>
  <c r="AG348" i="9"/>
  <c r="DH366" i="9" s="1"/>
  <c r="AB342" i="9"/>
  <c r="I360" i="9" s="1"/>
  <c r="AE344" i="9"/>
  <c r="AT362" i="9" s="1"/>
  <c r="AG349" i="9"/>
  <c r="DX367" i="9" s="1"/>
  <c r="X344" i="9"/>
  <c r="AM362" i="9" s="1"/>
  <c r="Z23" i="11"/>
  <c r="AB348" i="9"/>
  <c r="DC366" i="9" s="1"/>
  <c r="X350" i="9"/>
  <c r="EE368" i="9" s="1"/>
  <c r="AH119" i="9"/>
  <c r="IG208" i="9" s="1"/>
  <c r="AG119" i="9"/>
  <c r="IF208" i="9" s="1"/>
  <c r="AE119" i="9"/>
  <c r="ID208" i="9" s="1"/>
  <c r="AE112" i="9"/>
  <c r="DV201" i="9" s="1"/>
  <c r="DI163" i="9"/>
  <c r="DI385" i="9" s="1"/>
  <c r="Z353" i="9"/>
  <c r="GC371" i="9" s="1"/>
  <c r="AF343" i="9"/>
  <c r="AE361" i="9" s="1"/>
  <c r="AH114" i="9"/>
  <c r="FE203" i="9" s="1"/>
  <c r="AC342" i="9"/>
  <c r="J360" i="9" s="1"/>
  <c r="AF342" i="9"/>
  <c r="M360" i="9" s="1"/>
  <c r="AE343" i="9"/>
  <c r="AD361" i="9" s="1"/>
  <c r="Z343" i="9"/>
  <c r="Y361" i="9" s="1"/>
  <c r="AF355" i="9"/>
  <c r="HO373" i="9" s="1"/>
  <c r="X105" i="9"/>
  <c r="E194" i="9" s="1"/>
  <c r="V114" i="9"/>
  <c r="ES203" i="9" s="1"/>
  <c r="AI112" i="9"/>
  <c r="DZ201" i="9" s="1"/>
  <c r="AC354" i="9"/>
  <c r="GV372" i="9" s="1"/>
  <c r="AF350" i="9"/>
  <c r="EM368" i="9" s="1"/>
  <c r="AG342" i="9"/>
  <c r="N360" i="9" s="1"/>
  <c r="AD350" i="9"/>
  <c r="EK368" i="9" s="1"/>
  <c r="AD353" i="9"/>
  <c r="GG371" i="9" s="1"/>
  <c r="AF119" i="9"/>
  <c r="IE208" i="9" s="1"/>
  <c r="V112" i="9"/>
  <c r="DM201" i="9" s="1"/>
  <c r="AD112" i="9"/>
  <c r="DU201" i="9" s="1"/>
  <c r="AA342" i="9"/>
  <c r="H360" i="9" s="1"/>
  <c r="AH343" i="9"/>
  <c r="AG361" i="9" s="1"/>
  <c r="AB119" i="9"/>
  <c r="IA208" i="9" s="1"/>
  <c r="AG350" i="9"/>
  <c r="EN368" i="9" s="1"/>
  <c r="AD342" i="9"/>
  <c r="K360" i="9" s="1"/>
  <c r="BH327" i="9"/>
  <c r="BH290" i="9"/>
  <c r="BK290" i="9"/>
  <c r="BK327" i="9"/>
  <c r="GZ336" i="9"/>
  <c r="GZ299" i="9"/>
  <c r="GA335" i="9"/>
  <c r="GA298" i="9"/>
  <c r="GV299" i="9"/>
  <c r="GV336" i="9"/>
  <c r="GY336" i="9"/>
  <c r="GY299" i="9"/>
  <c r="HQ337" i="9"/>
  <c r="HQ300" i="9"/>
  <c r="EG332" i="9"/>
  <c r="EG295" i="9"/>
  <c r="AC325" i="9"/>
  <c r="AC288" i="9"/>
  <c r="BD327" i="9"/>
  <c r="BD290" i="9"/>
  <c r="CR329" i="9"/>
  <c r="CR292" i="9"/>
  <c r="CJ292" i="9"/>
  <c r="CJ329" i="9"/>
  <c r="CI329" i="9"/>
  <c r="CI292" i="9"/>
  <c r="AM326" i="9"/>
  <c r="AM289" i="9"/>
  <c r="DZ294" i="9"/>
  <c r="DZ331" i="9"/>
  <c r="DQ331" i="9"/>
  <c r="DQ294" i="9"/>
  <c r="EM332" i="9"/>
  <c r="EM295" i="9"/>
  <c r="GW336" i="9"/>
  <c r="GW299" i="9"/>
  <c r="HI337" i="9"/>
  <c r="HI300" i="9"/>
  <c r="EZ333" i="9"/>
  <c r="EZ296" i="9"/>
  <c r="BE327" i="9"/>
  <c r="BE290" i="9"/>
  <c r="FA333" i="9"/>
  <c r="FA296" i="9"/>
  <c r="EF332" i="9"/>
  <c r="EF295" i="9"/>
  <c r="HX338" i="9"/>
  <c r="HX301" i="9"/>
  <c r="AN289" i="9"/>
  <c r="AN326" i="9"/>
  <c r="HJ337" i="9"/>
  <c r="HJ300" i="9"/>
  <c r="HN300" i="9"/>
  <c r="HN337" i="9"/>
  <c r="AF114" i="9"/>
  <c r="FC203" i="9" s="1"/>
  <c r="GP336" i="9"/>
  <c r="GP299" i="9"/>
  <c r="AC346" i="9"/>
  <c r="BX364" i="9" s="1"/>
  <c r="W354" i="9"/>
  <c r="GP372" i="9" s="1"/>
  <c r="V354" i="9"/>
  <c r="GO372" i="9" s="1"/>
  <c r="AI354" i="9"/>
  <c r="HB372" i="9" s="1"/>
  <c r="AE354" i="9"/>
  <c r="GX372" i="9" s="1"/>
  <c r="EW333" i="9"/>
  <c r="EW296" i="9"/>
  <c r="BC327" i="9"/>
  <c r="BC290" i="9"/>
  <c r="CC291" i="9"/>
  <c r="CC328" i="9"/>
  <c r="EI295" i="9"/>
  <c r="EI332" i="9"/>
  <c r="DY331" i="9"/>
  <c r="DY294" i="9"/>
  <c r="DU294" i="9"/>
  <c r="DU331" i="9"/>
  <c r="IC301" i="9"/>
  <c r="IC338" i="9"/>
  <c r="AR289" i="9"/>
  <c r="AR326" i="9"/>
  <c r="EX333" i="9"/>
  <c r="EX296" i="9"/>
  <c r="Z288" i="9"/>
  <c r="Z325" i="9"/>
  <c r="HF300" i="9"/>
  <c r="HF337" i="9"/>
  <c r="EV333" i="9"/>
  <c r="EV296" i="9"/>
  <c r="GT336" i="9"/>
  <c r="GT299" i="9"/>
  <c r="CP292" i="9"/>
  <c r="CP329" i="9"/>
  <c r="GX336" i="9"/>
  <c r="GX299" i="9"/>
  <c r="FF333" i="9"/>
  <c r="FF296" i="9"/>
  <c r="AI114" i="9"/>
  <c r="FF203" i="9" s="1"/>
  <c r="AC112" i="9"/>
  <c r="DT201" i="9" s="1"/>
  <c r="FS334" i="9"/>
  <c r="FS297" i="9"/>
  <c r="AL289" i="9"/>
  <c r="AL326" i="9"/>
  <c r="V105" i="9"/>
  <c r="C194" i="9" s="1"/>
  <c r="CT292" i="9"/>
  <c r="CT329" i="9"/>
  <c r="Z114" i="9"/>
  <c r="EW203" i="9" s="1"/>
  <c r="FT297" i="9"/>
  <c r="FT334" i="9"/>
  <c r="AD114" i="9"/>
  <c r="FA203" i="9" s="1"/>
  <c r="FK334" i="9"/>
  <c r="FK297" i="9"/>
  <c r="W105" i="9"/>
  <c r="D194" i="9" s="1"/>
  <c r="AA114" i="9"/>
  <c r="EX203" i="9" s="1"/>
  <c r="IE171" i="9"/>
  <c r="IE393" i="9" s="1"/>
  <c r="X353" i="9"/>
  <c r="GA371" i="9" s="1"/>
  <c r="V353" i="9"/>
  <c r="FY371" i="9" s="1"/>
  <c r="AI353" i="9"/>
  <c r="GL371" i="9" s="1"/>
  <c r="W353" i="9"/>
  <c r="FZ371" i="9" s="1"/>
  <c r="AB352" i="9"/>
  <c r="FO370" i="9" s="1"/>
  <c r="AF352" i="9"/>
  <c r="FS370" i="9" s="1"/>
  <c r="Y353" i="9"/>
  <c r="GB371" i="9" s="1"/>
  <c r="Z345" i="9"/>
  <c r="BE363" i="9" s="1"/>
  <c r="AB356" i="9"/>
  <c r="IA374" i="9" s="1"/>
  <c r="V351" i="9"/>
  <c r="ES369" i="9" s="1"/>
  <c r="AI351" i="9"/>
  <c r="FF369" i="9" s="1"/>
  <c r="AH356" i="9"/>
  <c r="IG374" i="9" s="1"/>
  <c r="AH354" i="9"/>
  <c r="HA372" i="9" s="1"/>
  <c r="AD348" i="9"/>
  <c r="DE366" i="9" s="1"/>
  <c r="AH345" i="9"/>
  <c r="BM363" i="9" s="1"/>
  <c r="Z348" i="9"/>
  <c r="DA366" i="9" s="1"/>
  <c r="AC349" i="9"/>
  <c r="DT367" i="9" s="1"/>
  <c r="AF353" i="9"/>
  <c r="GI371" i="9" s="1"/>
  <c r="AD354" i="9"/>
  <c r="GW372" i="9" s="1"/>
  <c r="AA354" i="9"/>
  <c r="GT372" i="9" s="1"/>
  <c r="FC333" i="9"/>
  <c r="FC296" i="9"/>
  <c r="BQ328" i="9"/>
  <c r="BQ291" i="9"/>
  <c r="GO299" i="9"/>
  <c r="GO336" i="9"/>
  <c r="ID338" i="9"/>
  <c r="ID301" i="9"/>
  <c r="HG300" i="9"/>
  <c r="HG337" i="9"/>
  <c r="W325" i="9"/>
  <c r="W288" i="9"/>
  <c r="FN334" i="9"/>
  <c r="FN297" i="9"/>
  <c r="FP334" i="9"/>
  <c r="FP297" i="9"/>
  <c r="AP326" i="9"/>
  <c r="AP289" i="9"/>
  <c r="DH293" i="9"/>
  <c r="DH330" i="9"/>
  <c r="G324" i="9"/>
  <c r="G287" i="9"/>
  <c r="CM329" i="9"/>
  <c r="CM292" i="9"/>
  <c r="HK337" i="9"/>
  <c r="HK300" i="9"/>
  <c r="I324" i="9"/>
  <c r="I287" i="9"/>
  <c r="CH329" i="9"/>
  <c r="CH292" i="9"/>
  <c r="DX331" i="9"/>
  <c r="DX294" i="9"/>
  <c r="BS328" i="9"/>
  <c r="BS291" i="9"/>
  <c r="CD328" i="9"/>
  <c r="CD291" i="9"/>
  <c r="FJ334" i="9"/>
  <c r="FJ297" i="9"/>
  <c r="AC114" i="9"/>
  <c r="EZ203" i="9" s="1"/>
  <c r="AX289" i="9"/>
  <c r="AX326" i="9"/>
  <c r="BZ328" i="9"/>
  <c r="BZ291" i="9"/>
  <c r="FV334" i="9"/>
  <c r="FV297" i="9"/>
  <c r="GK335" i="9"/>
  <c r="GK298" i="9"/>
  <c r="AD111" i="9"/>
  <c r="DE200" i="9" s="1"/>
  <c r="AT326" i="9"/>
  <c r="AT289" i="9"/>
  <c r="IG171" i="9"/>
  <c r="IG393" i="9" s="1"/>
  <c r="L324" i="9"/>
  <c r="L287" i="9"/>
  <c r="W346" i="9"/>
  <c r="BR364" i="9" s="1"/>
  <c r="V346" i="9"/>
  <c r="BQ364" i="9" s="1"/>
  <c r="AI346" i="9"/>
  <c r="CD364" i="9" s="1"/>
  <c r="Y356" i="9"/>
  <c r="HX374" i="9" s="1"/>
  <c r="V356" i="9"/>
  <c r="HU374" i="9" s="1"/>
  <c r="AI356" i="9"/>
  <c r="IH374" i="9" s="1"/>
  <c r="AF346" i="9"/>
  <c r="CA364" i="9" s="1"/>
  <c r="V345" i="9"/>
  <c r="BA363" i="9" s="1"/>
  <c r="AI345" i="9"/>
  <c r="BN363" i="9" s="1"/>
  <c r="AA345" i="9"/>
  <c r="BF363" i="9" s="1"/>
  <c r="Z346" i="9"/>
  <c r="BU364" i="9" s="1"/>
  <c r="X346" i="9"/>
  <c r="BS364" i="9" s="1"/>
  <c r="AC356" i="9"/>
  <c r="IB374" i="9" s="1"/>
  <c r="AF354" i="9"/>
  <c r="GY372" i="9" s="1"/>
  <c r="AG343" i="9"/>
  <c r="AF361" i="9" s="1"/>
  <c r="Z354" i="9"/>
  <c r="GS372" i="9" s="1"/>
  <c r="AB345" i="9"/>
  <c r="BG363" i="9" s="1"/>
  <c r="W352" i="9"/>
  <c r="FJ370" i="9" s="1"/>
  <c r="BU328" i="9"/>
  <c r="BU291" i="9"/>
  <c r="CN329" i="9"/>
  <c r="CN292" i="9"/>
  <c r="HO337" i="9"/>
  <c r="HO300" i="9"/>
  <c r="DS331" i="9"/>
  <c r="DS294" i="9"/>
  <c r="DW294" i="9"/>
  <c r="DW331" i="9"/>
  <c r="IA338" i="9"/>
  <c r="IA301" i="9"/>
  <c r="HL337" i="9"/>
  <c r="HL300" i="9"/>
  <c r="M287" i="9"/>
  <c r="M324" i="9"/>
  <c r="AQ326" i="9"/>
  <c r="AQ289" i="9"/>
  <c r="AW326" i="9"/>
  <c r="AW289" i="9"/>
  <c r="DN331" i="9"/>
  <c r="DN294" i="9"/>
  <c r="N324" i="9"/>
  <c r="N287" i="9"/>
  <c r="DE330" i="9"/>
  <c r="DE293" i="9"/>
  <c r="F324" i="9"/>
  <c r="F287" i="9"/>
  <c r="DI330" i="9"/>
  <c r="DI293" i="9"/>
  <c r="CG329" i="9"/>
  <c r="CG292" i="9"/>
  <c r="GQ336" i="9"/>
  <c r="GQ299" i="9"/>
  <c r="HZ301" i="9"/>
  <c r="HZ338" i="9"/>
  <c r="EU296" i="9"/>
  <c r="EU333" i="9"/>
  <c r="E324" i="9"/>
  <c r="E287" i="9"/>
  <c r="CY330" i="9"/>
  <c r="CY293" i="9"/>
  <c r="AH325" i="9"/>
  <c r="AH288" i="9"/>
  <c r="IH338" i="9"/>
  <c r="IH301" i="9"/>
  <c r="P324" i="9"/>
  <c r="P287" i="9"/>
  <c r="HR337" i="9"/>
  <c r="HR300" i="9"/>
  <c r="GL298" i="9"/>
  <c r="GL335" i="9"/>
  <c r="FI334" i="9"/>
  <c r="FI297" i="9"/>
  <c r="GE298" i="9"/>
  <c r="GE335" i="9"/>
  <c r="BA290" i="9"/>
  <c r="BA327" i="9"/>
  <c r="DA163" i="9"/>
  <c r="DA385" i="9" s="1"/>
  <c r="Y344" i="9"/>
  <c r="AN362" i="9" s="1"/>
  <c r="V344" i="9"/>
  <c r="AK362" i="9" s="1"/>
  <c r="AI344" i="9"/>
  <c r="AX362" i="9" s="1"/>
  <c r="BR328" i="9"/>
  <c r="BR291" i="9"/>
  <c r="AC352" i="9"/>
  <c r="FP370" i="9" s="1"/>
  <c r="AG353" i="9"/>
  <c r="GJ371" i="9" s="1"/>
  <c r="X356" i="9"/>
  <c r="HW374" i="9" s="1"/>
  <c r="AG345" i="9"/>
  <c r="BL363" i="9" s="1"/>
  <c r="AH350" i="9"/>
  <c r="EO368" i="9" s="1"/>
  <c r="AE355" i="9"/>
  <c r="HN373" i="9" s="1"/>
  <c r="AB346" i="9"/>
  <c r="BW364" i="9" s="1"/>
  <c r="W343" i="9"/>
  <c r="V361" i="9" s="1"/>
  <c r="AG356" i="9"/>
  <c r="IF374" i="9" s="1"/>
  <c r="AC345" i="9"/>
  <c r="BH363" i="9" s="1"/>
  <c r="AB350" i="9"/>
  <c r="EI368" i="9" s="1"/>
  <c r="W349" i="9"/>
  <c r="DN367" i="9" s="1"/>
  <c r="Y352" i="9"/>
  <c r="FL370" i="9" s="1"/>
  <c r="Y342" i="9"/>
  <c r="F360" i="9" s="1"/>
  <c r="V342" i="9"/>
  <c r="C360" i="9" s="1"/>
  <c r="AI342" i="9"/>
  <c r="P360" i="9" s="1"/>
  <c r="AH342" i="9"/>
  <c r="O360" i="9" s="1"/>
  <c r="AE353" i="9"/>
  <c r="GH371" i="9" s="1"/>
  <c r="DD330" i="9"/>
  <c r="DD293" i="9"/>
  <c r="FZ335" i="9"/>
  <c r="FZ298" i="9"/>
  <c r="BX291" i="9"/>
  <c r="BX328" i="9"/>
  <c r="HA336" i="9"/>
  <c r="HA299" i="9"/>
  <c r="GR336" i="9"/>
  <c r="GR299" i="9"/>
  <c r="CL329" i="9"/>
  <c r="CL292" i="9"/>
  <c r="AG325" i="9"/>
  <c r="AG288" i="9"/>
  <c r="DG330" i="9"/>
  <c r="DG293" i="9"/>
  <c r="DA330" i="9"/>
  <c r="DA293" i="9"/>
  <c r="O324" i="9"/>
  <c r="O287" i="9"/>
  <c r="C324" i="9"/>
  <c r="C287" i="9"/>
  <c r="GC335" i="9"/>
  <c r="GC298" i="9"/>
  <c r="GH335" i="9"/>
  <c r="GH298" i="9"/>
  <c r="FY335" i="9"/>
  <c r="FY298" i="9"/>
  <c r="GF335" i="9"/>
  <c r="GF298" i="9"/>
  <c r="AE114" i="9"/>
  <c r="FB203" i="9" s="1"/>
  <c r="GD335" i="9"/>
  <c r="GD298" i="9"/>
  <c r="FU297" i="9"/>
  <c r="FU334" i="9"/>
  <c r="GG335" i="9"/>
  <c r="GG298" i="9"/>
  <c r="IF338" i="9"/>
  <c r="IF301" i="9"/>
  <c r="BF290" i="9"/>
  <c r="BF327" i="9"/>
  <c r="AV326" i="9"/>
  <c r="AV289" i="9"/>
  <c r="Z356" i="9"/>
  <c r="HY374" i="9" s="1"/>
  <c r="AE356" i="9"/>
  <c r="ID374" i="9" s="1"/>
  <c r="W356" i="9"/>
  <c r="HV374" i="9" s="1"/>
  <c r="AD346" i="9"/>
  <c r="BY364" i="9" s="1"/>
  <c r="X343" i="9"/>
  <c r="W361" i="9" s="1"/>
  <c r="V343" i="9"/>
  <c r="U361" i="9" s="1"/>
  <c r="AI343" i="9"/>
  <c r="AH361" i="9" s="1"/>
  <c r="AC343" i="9"/>
  <c r="AB361" i="9" s="1"/>
  <c r="Y345" i="9"/>
  <c r="BD363" i="9" s="1"/>
  <c r="Z352" i="9"/>
  <c r="FM370" i="9" s="1"/>
  <c r="AG354" i="9"/>
  <c r="GZ372" i="9" s="1"/>
  <c r="V349" i="9"/>
  <c r="DM367" i="9" s="1"/>
  <c r="AI349" i="9"/>
  <c r="DZ367" i="9" s="1"/>
  <c r="X354" i="9"/>
  <c r="GQ372" i="9" s="1"/>
  <c r="AH349" i="9"/>
  <c r="DY367" i="9" s="1"/>
  <c r="AB349" i="9"/>
  <c r="DS367" i="9" s="1"/>
  <c r="CK292" i="9"/>
  <c r="CK329" i="9"/>
  <c r="IB338" i="9"/>
  <c r="IB301" i="9"/>
  <c r="CA328" i="9"/>
  <c r="CA291" i="9"/>
  <c r="IG338" i="9"/>
  <c r="IG301" i="9"/>
  <c r="K324" i="9"/>
  <c r="K287" i="9"/>
  <c r="GS336" i="9"/>
  <c r="GS299" i="9"/>
  <c r="EJ295" i="9"/>
  <c r="EJ332" i="9"/>
  <c r="BI327" i="9"/>
  <c r="BI290" i="9"/>
  <c r="AS289" i="9"/>
  <c r="AS326" i="9"/>
  <c r="ET296" i="9"/>
  <c r="ET333" i="9"/>
  <c r="DR331" i="9"/>
  <c r="DR294" i="9"/>
  <c r="DO294" i="9"/>
  <c r="DO331" i="9"/>
  <c r="GI335" i="9"/>
  <c r="GI298" i="9"/>
  <c r="FL297" i="9"/>
  <c r="FL334" i="9"/>
  <c r="AH125" i="9"/>
  <c r="BM215" i="9" s="1"/>
  <c r="AB114" i="9"/>
  <c r="EY203" i="9" s="1"/>
  <c r="FM297" i="9"/>
  <c r="FM334" i="9"/>
  <c r="AG114" i="9"/>
  <c r="FD203" i="9" s="1"/>
  <c r="BL327" i="9"/>
  <c r="BL290" i="9"/>
  <c r="BM178" i="9"/>
  <c r="BM382" i="9" s="1"/>
  <c r="FZ390" i="9"/>
  <c r="AG346" i="9"/>
  <c r="CB364" i="9" s="1"/>
  <c r="AA346" i="9"/>
  <c r="BV364" i="9" s="1"/>
  <c r="W350" i="9"/>
  <c r="ED368" i="9" s="1"/>
  <c r="V350" i="9"/>
  <c r="EC368" i="9" s="1"/>
  <c r="AI350" i="9"/>
  <c r="EP368" i="9" s="1"/>
  <c r="X345" i="9"/>
  <c r="BC363" i="9" s="1"/>
  <c r="AC344" i="9"/>
  <c r="AR362" i="9" s="1"/>
  <c r="AG344" i="9"/>
  <c r="AV362" i="9" s="1"/>
  <c r="AD288" i="9"/>
  <c r="AD325" i="9"/>
  <c r="AF345" i="9"/>
  <c r="BK363" i="9" s="1"/>
  <c r="AA350" i="9"/>
  <c r="EH368" i="9" s="1"/>
  <c r="AD351" i="9"/>
  <c r="FA369" i="9" s="1"/>
  <c r="Y348" i="9"/>
  <c r="CZ366" i="9" s="1"/>
  <c r="V348" i="9"/>
  <c r="CW366" i="9" s="1"/>
  <c r="AI348" i="9"/>
  <c r="DJ366" i="9" s="1"/>
  <c r="Z344" i="9"/>
  <c r="AO362" i="9" s="1"/>
  <c r="AB354" i="9"/>
  <c r="GU372" i="9" s="1"/>
  <c r="AA348" i="9"/>
  <c r="DB366" i="9" s="1"/>
  <c r="Z350" i="9"/>
  <c r="EG368" i="9" s="1"/>
  <c r="AF356" i="9"/>
  <c r="IE374" i="9" s="1"/>
  <c r="EO332" i="9"/>
  <c r="EO295" i="9"/>
  <c r="GU336" i="9"/>
  <c r="GU299" i="9"/>
  <c r="BG327" i="9"/>
  <c r="BG290" i="9"/>
  <c r="FE333" i="9"/>
  <c r="FE296" i="9"/>
  <c r="EY296" i="9"/>
  <c r="EY333" i="9"/>
  <c r="BY328" i="9"/>
  <c r="BY291" i="9"/>
  <c r="ES333" i="9"/>
  <c r="ES296" i="9"/>
  <c r="U325" i="9"/>
  <c r="U288" i="9"/>
  <c r="HE337" i="9"/>
  <c r="HE300" i="9"/>
  <c r="HU338" i="9"/>
  <c r="HU301" i="9"/>
  <c r="FR334" i="9"/>
  <c r="FR297" i="9"/>
  <c r="AK326" i="9"/>
  <c r="AK289" i="9"/>
  <c r="CQ329" i="9"/>
  <c r="CQ292" i="9"/>
  <c r="D324" i="9"/>
  <c r="D287" i="9"/>
  <c r="HP300" i="9"/>
  <c r="HP337" i="9"/>
  <c r="DC330" i="9"/>
  <c r="DC293" i="9"/>
  <c r="CB291" i="9"/>
  <c r="CB328" i="9"/>
  <c r="BT328" i="9"/>
  <c r="BT291" i="9"/>
  <c r="HW338" i="9"/>
  <c r="HW301" i="9"/>
  <c r="Y325" i="9"/>
  <c r="Y288" i="9"/>
  <c r="AU326" i="9"/>
  <c r="AU289" i="9"/>
  <c r="IE338" i="9"/>
  <c r="IE301" i="9"/>
  <c r="DT331" i="9"/>
  <c r="DT294" i="9"/>
  <c r="HY338" i="9"/>
  <c r="HY301" i="9"/>
  <c r="BW328" i="9"/>
  <c r="BW291" i="9"/>
  <c r="DM331" i="9"/>
  <c r="DM294" i="9"/>
  <c r="H324" i="9"/>
  <c r="H287" i="9"/>
  <c r="DP331" i="9"/>
  <c r="DP294" i="9"/>
  <c r="HH337" i="9"/>
  <c r="HH300" i="9"/>
  <c r="X325" i="9"/>
  <c r="X288" i="9"/>
  <c r="EE332" i="9"/>
  <c r="EE295" i="9"/>
  <c r="J324" i="9"/>
  <c r="J287" i="9"/>
  <c r="BM327" i="9"/>
  <c r="BM290" i="9"/>
  <c r="AO326" i="9"/>
  <c r="AO289" i="9"/>
  <c r="W114" i="9"/>
  <c r="ET203" i="9" s="1"/>
  <c r="BN290" i="9"/>
  <c r="BN327" i="9"/>
  <c r="AG105" i="9"/>
  <c r="N194" i="9" s="1"/>
  <c r="X114" i="9"/>
  <c r="EU203" i="9" s="1"/>
  <c r="BJ290" i="9"/>
  <c r="BJ327" i="9"/>
  <c r="V352" i="9"/>
  <c r="FI370" i="9" s="1"/>
  <c r="AI352" i="9"/>
  <c r="FV370" i="9" s="1"/>
  <c r="AH346" i="9"/>
  <c r="CC364" i="9" s="1"/>
  <c r="AA343" i="9"/>
  <c r="Z361" i="9" s="1"/>
  <c r="AB325" i="9"/>
  <c r="AB288" i="9"/>
  <c r="EK295" i="9"/>
  <c r="EK332" i="9"/>
  <c r="AA288" i="9"/>
  <c r="AA325" i="9"/>
  <c r="CS329" i="9"/>
  <c r="CS292" i="9"/>
  <c r="AE325" i="9"/>
  <c r="AE288" i="9"/>
  <c r="CO329" i="9"/>
  <c r="CO292" i="9"/>
  <c r="HM337" i="9"/>
  <c r="HM300" i="9"/>
  <c r="FD333" i="9"/>
  <c r="FD296" i="9"/>
  <c r="AF325" i="9"/>
  <c r="AF288" i="9"/>
  <c r="EN332" i="9"/>
  <c r="EN295" i="9"/>
  <c r="DV331" i="9"/>
  <c r="DV294" i="9"/>
  <c r="HB336" i="9"/>
  <c r="HB299" i="9"/>
  <c r="V288" i="9"/>
  <c r="V325" i="9"/>
  <c r="AC105" i="9"/>
  <c r="J194" i="9" s="1"/>
  <c r="AI105" i="9"/>
  <c r="P194" i="9" s="1"/>
  <c r="FO334" i="9"/>
  <c r="FO297" i="9"/>
  <c r="BV291" i="9"/>
  <c r="BV328" i="9"/>
  <c r="AF105" i="9"/>
  <c r="M194" i="9" s="1"/>
  <c r="GJ335" i="9"/>
  <c r="GJ298" i="9"/>
  <c r="GB335" i="9"/>
  <c r="GB298" i="9"/>
  <c r="FQ334" i="9"/>
  <c r="FQ297" i="9"/>
  <c r="Z105" i="9"/>
  <c r="G194" i="9" s="1"/>
  <c r="FB296" i="9"/>
  <c r="FB333" i="9"/>
  <c r="AA105" i="9"/>
  <c r="H194" i="9" s="1"/>
  <c r="BB327" i="9"/>
  <c r="BB290" i="9"/>
  <c r="AA349" i="9"/>
  <c r="DR367" i="9" s="1"/>
  <c r="AG352" i="9"/>
  <c r="FT370" i="9" s="1"/>
  <c r="AD352" i="9"/>
  <c r="FQ370" i="9" s="1"/>
  <c r="V355" i="9"/>
  <c r="HE373" i="9" s="1"/>
  <c r="AI355" i="9"/>
  <c r="HR373" i="9" s="1"/>
  <c r="AH353" i="9"/>
  <c r="GK371" i="9" s="1"/>
  <c r="AA352" i="9"/>
  <c r="FN370" i="9" s="1"/>
  <c r="AC355" i="9"/>
  <c r="HL373" i="9" s="1"/>
  <c r="AF349" i="9"/>
  <c r="DW367" i="9" s="1"/>
  <c r="AA344" i="9"/>
  <c r="AP362" i="9" s="1"/>
  <c r="AD356" i="9"/>
  <c r="IC374" i="9" s="1"/>
  <c r="AG355" i="9"/>
  <c r="HP373" i="9" s="1"/>
  <c r="AH352" i="9"/>
  <c r="FU370" i="9" s="1"/>
  <c r="Y351" i="9"/>
  <c r="EV369" i="9" s="1"/>
  <c r="X342" i="9"/>
  <c r="E360" i="9" s="1"/>
  <c r="AD344" i="9"/>
  <c r="AS362" i="9" s="1"/>
  <c r="AA353" i="9"/>
  <c r="GD371" i="9" s="1"/>
  <c r="AN214" i="9"/>
  <c r="EP202" i="9"/>
  <c r="EK220" i="9"/>
  <c r="GQ224" i="9"/>
  <c r="CJ217" i="9"/>
  <c r="IE226" i="9"/>
  <c r="BA215" i="9"/>
  <c r="BH215" i="9"/>
  <c r="CN217" i="9"/>
  <c r="AP214" i="9"/>
  <c r="BV216" i="9"/>
  <c r="IA226" i="9"/>
  <c r="DI218" i="9"/>
  <c r="GT224" i="9"/>
  <c r="FC221" i="9"/>
  <c r="EH202" i="9"/>
  <c r="EU221" i="9"/>
  <c r="DU219" i="9"/>
  <c r="HE225" i="9"/>
  <c r="DB218" i="9"/>
  <c r="EH220" i="9"/>
  <c r="I212" i="9"/>
  <c r="N212" i="9"/>
  <c r="W213" i="9"/>
  <c r="CA216" i="9"/>
  <c r="AC213" i="9"/>
  <c r="DV219" i="9"/>
  <c r="DZ219" i="9"/>
  <c r="AX214" i="9"/>
  <c r="J212" i="9"/>
  <c r="AR214" i="9"/>
  <c r="HZ226" i="9"/>
  <c r="L194" i="9"/>
  <c r="EM220" i="9"/>
  <c r="GP224" i="9"/>
  <c r="AF213" i="9"/>
  <c r="EC202" i="9"/>
  <c r="K212" i="9"/>
  <c r="BE215" i="9"/>
  <c r="Y213" i="9"/>
  <c r="DP219" i="9"/>
  <c r="IH208" i="9"/>
  <c r="GU224" i="9"/>
  <c r="GX224" i="9"/>
  <c r="AT214" i="9"/>
  <c r="HQ225" i="9"/>
  <c r="IH226" i="9"/>
  <c r="HB224" i="9"/>
  <c r="BD215" i="9"/>
  <c r="FD221" i="9"/>
  <c r="CD216" i="9"/>
  <c r="FA221" i="9"/>
  <c r="DY219" i="9"/>
  <c r="BK215" i="9"/>
  <c r="BS216" i="9"/>
  <c r="ID226" i="9"/>
  <c r="HA224" i="9"/>
  <c r="AW214" i="9"/>
  <c r="FE221" i="9"/>
  <c r="EP220" i="9"/>
  <c r="DT219" i="9"/>
  <c r="EZ221" i="9"/>
  <c r="FF221" i="9"/>
  <c r="DA218" i="9"/>
  <c r="HW226" i="9"/>
  <c r="EV221" i="9"/>
  <c r="AU214" i="9"/>
  <c r="DQ219" i="9"/>
  <c r="IG226" i="9"/>
  <c r="EO220" i="9"/>
  <c r="FB221" i="9"/>
  <c r="DM219" i="9"/>
  <c r="AK214" i="9"/>
  <c r="AQ214" i="9"/>
  <c r="CC216" i="9"/>
  <c r="BC215" i="9"/>
  <c r="EG220" i="9"/>
  <c r="M212" i="9"/>
  <c r="CX218" i="9"/>
  <c r="AD213" i="9"/>
  <c r="HF225" i="9"/>
  <c r="IC226" i="9"/>
  <c r="BL215" i="9"/>
  <c r="ET221" i="9"/>
  <c r="HG225" i="9"/>
  <c r="BU216" i="9"/>
  <c r="ED202" i="9"/>
  <c r="GY224" i="9"/>
  <c r="DH218" i="9"/>
  <c r="EW221" i="9"/>
  <c r="HM225" i="9"/>
  <c r="CY218" i="9"/>
  <c r="EN220" i="9"/>
  <c r="AA213" i="9"/>
  <c r="HU226" i="9"/>
  <c r="GO224" i="9"/>
  <c r="BX216" i="9"/>
  <c r="DD218" i="9"/>
  <c r="Z213" i="9"/>
  <c r="BF215" i="9"/>
  <c r="HK225" i="9"/>
  <c r="AG213" i="9"/>
  <c r="BQ216" i="9"/>
  <c r="HL225" i="9"/>
  <c r="EX221" i="9"/>
  <c r="HH225" i="9"/>
  <c r="AO214" i="9"/>
  <c r="AV214" i="9"/>
  <c r="EF220" i="9"/>
  <c r="G212" i="9"/>
  <c r="DF218" i="9"/>
  <c r="EC220" i="9"/>
  <c r="CL217" i="9"/>
  <c r="DR219" i="9"/>
  <c r="L212" i="9"/>
  <c r="HN225" i="9"/>
  <c r="ES221" i="9"/>
  <c r="DW219" i="9"/>
  <c r="IF226" i="9"/>
  <c r="AL214" i="9"/>
  <c r="P212" i="9"/>
  <c r="EY221" i="9"/>
  <c r="DJ218" i="9"/>
  <c r="AH213" i="9"/>
  <c r="AB213" i="9"/>
  <c r="HJ225" i="9"/>
  <c r="H212" i="9"/>
  <c r="BY216" i="9"/>
  <c r="GV224" i="9"/>
  <c r="HO225" i="9"/>
  <c r="DE218" i="9"/>
  <c r="BI215" i="9"/>
  <c r="F212" i="9"/>
  <c r="CB216" i="9"/>
  <c r="AE213" i="9"/>
  <c r="AS214" i="9"/>
  <c r="BG215" i="9"/>
  <c r="BJ215" i="9"/>
  <c r="BZ216" i="9"/>
  <c r="O212" i="9"/>
  <c r="CP217" i="9"/>
  <c r="BN215" i="9"/>
  <c r="GR224" i="9"/>
  <c r="CZ218" i="9"/>
  <c r="HX226" i="9"/>
  <c r="HP225" i="9"/>
  <c r="CS217" i="9"/>
  <c r="EI220" i="9"/>
  <c r="HR225" i="9"/>
  <c r="EJ220" i="9"/>
  <c r="IB226" i="9"/>
  <c r="DG218" i="9"/>
  <c r="HV226" i="9"/>
  <c r="GW224" i="9"/>
  <c r="DO219" i="9"/>
  <c r="GZ224" i="9"/>
  <c r="EL220" i="9"/>
  <c r="DC218" i="9"/>
  <c r="FQ222" i="9"/>
  <c r="CW218" i="9"/>
  <c r="U213" i="9"/>
  <c r="X213" i="9"/>
  <c r="BT216" i="9"/>
  <c r="BW216" i="9"/>
  <c r="DS219" i="9"/>
  <c r="HI225" i="9"/>
  <c r="HY226" i="9"/>
  <c r="DX219" i="9"/>
  <c r="AM214" i="9"/>
  <c r="DN219" i="9"/>
  <c r="GS224" i="9"/>
  <c r="BB215" i="9"/>
  <c r="ED220" i="9"/>
  <c r="EE220" i="9"/>
  <c r="CH217" i="9"/>
  <c r="V213" i="9"/>
  <c r="BA160" i="9"/>
  <c r="BA382" i="9" s="1"/>
  <c r="FT167" i="9"/>
  <c r="FT389" i="9" s="1"/>
  <c r="AG117" i="9"/>
  <c r="EV166" i="9"/>
  <c r="EV388" i="9" s="1"/>
  <c r="GE168" i="9"/>
  <c r="GC168" i="9"/>
  <c r="GC390" i="9" s="1"/>
  <c r="AP112" i="9"/>
  <c r="CV238" i="9" s="1"/>
  <c r="FL167" i="9"/>
  <c r="FL389" i="9" s="1"/>
  <c r="AD117" i="9"/>
  <c r="AK159" i="9"/>
  <c r="AK381" i="9" s="1"/>
  <c r="FY168" i="9"/>
  <c r="FP167" i="9"/>
  <c r="FU185" i="9"/>
  <c r="GE186" i="9"/>
  <c r="GB168" i="9"/>
  <c r="GB390" i="9" s="1"/>
  <c r="FQ167" i="9"/>
  <c r="FQ389" i="9" s="1"/>
  <c r="AT109" i="9"/>
  <c r="BM235" i="9" s="1"/>
  <c r="FR185" i="9"/>
  <c r="FR389" i="9" s="1"/>
  <c r="AB106" i="9"/>
  <c r="FO167" i="9"/>
  <c r="GJ168" i="9"/>
  <c r="GJ390" i="9" s="1"/>
  <c r="DP164" i="9"/>
  <c r="DP386" i="9" s="1"/>
  <c r="AM119" i="9"/>
  <c r="GF245" i="9" s="1"/>
  <c r="AO112" i="9"/>
  <c r="CU238" i="9" s="1"/>
  <c r="FO185" i="9"/>
  <c r="GA168" i="9"/>
  <c r="GA390" i="9" s="1"/>
  <c r="GF168" i="9"/>
  <c r="FY186" i="9"/>
  <c r="GK186" i="9"/>
  <c r="FU167" i="9"/>
  <c r="GG168" i="9"/>
  <c r="GG390" i="9" s="1"/>
  <c r="FN185" i="9"/>
  <c r="FN389" i="9" s="1"/>
  <c r="AG118" i="9"/>
  <c r="AT106" i="9"/>
  <c r="Z232" i="9" s="1"/>
  <c r="FK167" i="9"/>
  <c r="FK389" i="9" s="1"/>
  <c r="GI168" i="9"/>
  <c r="GI390" i="9" s="1"/>
  <c r="FS167" i="9"/>
  <c r="FS389" i="9" s="1"/>
  <c r="FP185" i="9"/>
  <c r="AP111" i="9"/>
  <c r="CI237" i="9" s="1"/>
  <c r="AH110" i="9"/>
  <c r="GF186" i="9"/>
  <c r="FM167" i="9"/>
  <c r="FM389" i="9" s="1"/>
  <c r="GD186" i="9"/>
  <c r="GD390" i="9" s="1"/>
  <c r="GH186" i="9"/>
  <c r="GH390" i="9" s="1"/>
  <c r="GK168" i="9"/>
  <c r="GK390" i="9" s="1"/>
  <c r="FJ185" i="9"/>
  <c r="FJ389" i="9" s="1"/>
  <c r="AB110" i="9"/>
  <c r="AT119" i="9"/>
  <c r="GM245" i="9" s="1"/>
  <c r="AN116" i="9"/>
  <c r="ET242" i="9" s="1"/>
  <c r="AR116" i="9"/>
  <c r="EX242" i="9" s="1"/>
  <c r="AO106" i="9"/>
  <c r="U232" i="9" s="1"/>
  <c r="AC117" i="9"/>
  <c r="AU106" i="9"/>
  <c r="AA232" i="9" s="1"/>
  <c r="AS112" i="9"/>
  <c r="CY238" i="9" s="1"/>
  <c r="AS114" i="9"/>
  <c r="DY240" i="9" s="1"/>
  <c r="X132" i="9"/>
  <c r="Z132" i="9"/>
  <c r="AM112" i="9"/>
  <c r="CS238" i="9" s="1"/>
  <c r="AQ114" i="9"/>
  <c r="DW240" i="9" s="1"/>
  <c r="AP114" i="9"/>
  <c r="DV240" i="9" s="1"/>
  <c r="AT112" i="9"/>
  <c r="CZ238" i="9" s="1"/>
  <c r="AM114" i="9"/>
  <c r="DS240" i="9" s="1"/>
  <c r="AQ112" i="9"/>
  <c r="CW238" i="9" s="1"/>
  <c r="AS109" i="9"/>
  <c r="BL235" i="9" s="1"/>
  <c r="W115" i="9"/>
  <c r="AD107" i="9"/>
  <c r="AO114" i="9"/>
  <c r="DU240" i="9" s="1"/>
  <c r="AT114" i="9"/>
  <c r="DZ240" i="9" s="1"/>
  <c r="AO117" i="9"/>
  <c r="FH243" i="9" s="1"/>
  <c r="GR169" i="9"/>
  <c r="GR391" i="9" s="1"/>
  <c r="AU119" i="9"/>
  <c r="GN245" i="9" s="1"/>
  <c r="HX171" i="9"/>
  <c r="HX393" i="9" s="1"/>
  <c r="W116" i="9"/>
  <c r="X106" i="9"/>
  <c r="U158" i="9"/>
  <c r="U380" i="9" s="1"/>
  <c r="AT108" i="9"/>
  <c r="AZ234" i="9" s="1"/>
  <c r="BD160" i="9"/>
  <c r="BD382" i="9" s="1"/>
  <c r="AC110" i="9"/>
  <c r="CG162" i="9"/>
  <c r="CG384" i="9" s="1"/>
  <c r="CH403" i="9" s="1"/>
  <c r="AU114" i="9"/>
  <c r="EA240" i="9" s="1"/>
  <c r="AU107" i="9"/>
  <c r="AN233" i="9" s="1"/>
  <c r="AN159" i="9"/>
  <c r="AN381" i="9" s="1"/>
  <c r="AN400" i="9" s="1"/>
  <c r="AH117" i="9"/>
  <c r="GO169" i="9"/>
  <c r="GO391" i="9" s="1"/>
  <c r="AS113" i="9"/>
  <c r="DL239" i="9" s="1"/>
  <c r="EF165" i="9"/>
  <c r="EF387" i="9" s="1"/>
  <c r="AM110" i="9"/>
  <c r="BS236" i="9" s="1"/>
  <c r="CJ162" i="9"/>
  <c r="CJ384" i="9" s="1"/>
  <c r="AP118" i="9"/>
  <c r="FV244" i="9" s="1"/>
  <c r="HH170" i="9"/>
  <c r="HH392" i="9" s="1"/>
  <c r="AQ111" i="9"/>
  <c r="CJ237" i="9" s="1"/>
  <c r="CZ163" i="9"/>
  <c r="CZ385" i="9" s="1"/>
  <c r="AD109" i="9"/>
  <c r="BQ161" i="9"/>
  <c r="BQ383" i="9" s="1"/>
  <c r="AT111" i="9"/>
  <c r="CM237" i="9" s="1"/>
  <c r="X118" i="9"/>
  <c r="HE170" i="9"/>
  <c r="HE392" i="9" s="1"/>
  <c r="AS106" i="9"/>
  <c r="Y232" i="9" s="1"/>
  <c r="X158" i="9"/>
  <c r="X380" i="9" s="1"/>
  <c r="X399" i="9" s="1"/>
  <c r="AQ109" i="9"/>
  <c r="BJ235" i="9" s="1"/>
  <c r="BT161" i="9"/>
  <c r="BT383" i="9" s="1"/>
  <c r="AS118" i="9"/>
  <c r="FY244" i="9" s="1"/>
  <c r="Y132" i="9"/>
  <c r="FI185" i="9"/>
  <c r="AP110" i="9"/>
  <c r="BV236" i="9" s="1"/>
  <c r="AT118" i="9"/>
  <c r="FZ244" i="9" s="1"/>
  <c r="AF118" i="9"/>
  <c r="AO118" i="9"/>
  <c r="FU244" i="9" s="1"/>
  <c r="AP106" i="9"/>
  <c r="V232" i="9" s="1"/>
  <c r="AG132" i="9"/>
  <c r="AM117" i="9"/>
  <c r="FF243" i="9" s="1"/>
  <c r="W132" i="9"/>
  <c r="AF132" i="9"/>
  <c r="Z110" i="9"/>
  <c r="AH106" i="9"/>
  <c r="AO111" i="9"/>
  <c r="CH237" i="9" s="1"/>
  <c r="AQ108" i="9"/>
  <c r="AW234" i="9" s="1"/>
  <c r="AM111" i="9"/>
  <c r="CF237" i="9" s="1"/>
  <c r="X110" i="9"/>
  <c r="AS117" i="9"/>
  <c r="FL243" i="9" s="1"/>
  <c r="AD110" i="9"/>
  <c r="AC106" i="9"/>
  <c r="AP108" i="9"/>
  <c r="AV234" i="9" s="1"/>
  <c r="V107" i="9"/>
  <c r="AI107" i="9"/>
  <c r="W107" i="9"/>
  <c r="AG107" i="9"/>
  <c r="AA107" i="9"/>
  <c r="AE107" i="9"/>
  <c r="V116" i="9"/>
  <c r="AI116" i="9"/>
  <c r="V108" i="9"/>
  <c r="AI108" i="9"/>
  <c r="AH108" i="9"/>
  <c r="AE108" i="9"/>
  <c r="W108" i="9"/>
  <c r="AA108" i="9"/>
  <c r="AL105" i="9"/>
  <c r="C231" i="9" s="1"/>
  <c r="Y105" i="9"/>
  <c r="AV105" i="9"/>
  <c r="M231" i="9" s="1"/>
  <c r="AN105" i="9"/>
  <c r="E231" i="9" s="1"/>
  <c r="AR105" i="9"/>
  <c r="I231" i="9" s="1"/>
  <c r="V133" i="9"/>
  <c r="AI133" i="9"/>
  <c r="AU132" i="9"/>
  <c r="AH132" i="9"/>
  <c r="AF133" i="9"/>
  <c r="V118" i="9"/>
  <c r="AI118" i="9"/>
  <c r="AE118" i="9"/>
  <c r="W118" i="9"/>
  <c r="AA118" i="9"/>
  <c r="X107" i="9"/>
  <c r="AS116" i="9"/>
  <c r="EY242" i="9" s="1"/>
  <c r="AF116" i="9"/>
  <c r="AS115" i="9"/>
  <c r="EL241" i="9" s="1"/>
  <c r="AF115" i="9"/>
  <c r="AS119" i="9"/>
  <c r="GL245" i="9" s="1"/>
  <c r="AL115" i="9"/>
  <c r="EE241" i="9" s="1"/>
  <c r="Y115" i="9"/>
  <c r="AV115" i="9"/>
  <c r="EO241" i="9" s="1"/>
  <c r="AL118" i="9"/>
  <c r="FR244" i="9" s="1"/>
  <c r="Y118" i="9"/>
  <c r="AV118" i="9"/>
  <c r="GB244" i="9" s="1"/>
  <c r="AR118" i="9"/>
  <c r="FX244" i="9" s="1"/>
  <c r="AN118" i="9"/>
  <c r="FT244" i="9" s="1"/>
  <c r="AQ105" i="9"/>
  <c r="H231" i="9" s="1"/>
  <c r="AQ117" i="9"/>
  <c r="FJ243" i="9" s="1"/>
  <c r="AO108" i="9"/>
  <c r="AU234" i="9" s="1"/>
  <c r="AR115" i="9"/>
  <c r="EK241" i="9" s="1"/>
  <c r="AN115" i="9"/>
  <c r="EG241" i="9" s="1"/>
  <c r="AL111" i="9"/>
  <c r="CE237" i="9" s="1"/>
  <c r="Y111" i="9"/>
  <c r="AV111" i="9"/>
  <c r="CO237" i="9" s="1"/>
  <c r="AN111" i="9"/>
  <c r="CG237" i="9" s="1"/>
  <c r="AR111" i="9"/>
  <c r="CK237" i="9" s="1"/>
  <c r="AO105" i="9"/>
  <c r="F231" i="9" s="1"/>
  <c r="AM106" i="9"/>
  <c r="S232" i="9" s="1"/>
  <c r="AC118" i="9"/>
  <c r="AU111" i="9"/>
  <c r="CN237" i="9" s="1"/>
  <c r="AS110" i="9"/>
  <c r="BY236" i="9" s="1"/>
  <c r="AD108" i="9"/>
  <c r="AB118" i="9"/>
  <c r="AG133" i="9"/>
  <c r="AT115" i="9"/>
  <c r="EM241" i="9" s="1"/>
  <c r="AG115" i="9"/>
  <c r="AU118" i="9"/>
  <c r="GA244" i="9" s="1"/>
  <c r="W133" i="9"/>
  <c r="AG110" i="9"/>
  <c r="V117" i="9"/>
  <c r="AI117" i="9"/>
  <c r="W117" i="9"/>
  <c r="AE117" i="9"/>
  <c r="AA117" i="9"/>
  <c r="V132" i="9"/>
  <c r="AI132" i="9"/>
  <c r="Z117" i="9"/>
  <c r="AC108" i="9"/>
  <c r="AU116" i="9"/>
  <c r="FA242" i="9" s="1"/>
  <c r="AH116" i="9"/>
  <c r="AF109" i="9"/>
  <c r="AQ115" i="9"/>
  <c r="EJ241" i="9" s="1"/>
  <c r="AD115" i="9"/>
  <c r="AG109" i="9"/>
  <c r="AP119" i="9"/>
  <c r="GI245" i="9" s="1"/>
  <c r="AF117" i="9"/>
  <c r="AO132" i="9"/>
  <c r="AB132" i="9"/>
  <c r="X116" i="9"/>
  <c r="AP116" i="9"/>
  <c r="EV242" i="9" s="1"/>
  <c r="AC116" i="9"/>
  <c r="AT105" i="9"/>
  <c r="K231" i="9" s="1"/>
  <c r="V109" i="9"/>
  <c r="AI109" i="9"/>
  <c r="W109" i="9"/>
  <c r="AE109" i="9"/>
  <c r="AA109" i="9"/>
  <c r="AL113" i="9"/>
  <c r="DE239" i="9" s="1"/>
  <c r="Y113" i="9"/>
  <c r="AV113" i="9"/>
  <c r="DO239" i="9" s="1"/>
  <c r="AN113" i="9"/>
  <c r="DG239" i="9" s="1"/>
  <c r="AR113" i="9"/>
  <c r="DK239" i="9" s="1"/>
  <c r="AH107" i="9"/>
  <c r="Z108" i="9"/>
  <c r="AM116" i="9"/>
  <c r="ES242" i="9" s="1"/>
  <c r="Z116" i="9"/>
  <c r="AP113" i="9"/>
  <c r="DI239" i="9" s="1"/>
  <c r="AU110" i="9"/>
  <c r="CA236" i="9" s="1"/>
  <c r="AU105" i="9"/>
  <c r="L231" i="9" s="1"/>
  <c r="AL117" i="9"/>
  <c r="FE243" i="9" s="1"/>
  <c r="Y117" i="9"/>
  <c r="AV117" i="9"/>
  <c r="FO243" i="9" s="1"/>
  <c r="AN117" i="9"/>
  <c r="FG243" i="9" s="1"/>
  <c r="AR117" i="9"/>
  <c r="FK243" i="9" s="1"/>
  <c r="AL119" i="9"/>
  <c r="GE245" i="9" s="1"/>
  <c r="Y119" i="9"/>
  <c r="AV119" i="9"/>
  <c r="GO245" i="9" s="1"/>
  <c r="AN119" i="9"/>
  <c r="GG245" i="9" s="1"/>
  <c r="AR119" i="9"/>
  <c r="GK245" i="9" s="1"/>
  <c r="AQ107" i="9"/>
  <c r="AJ233" i="9" s="1"/>
  <c r="AO110" i="9"/>
  <c r="BU236" i="9" s="1"/>
  <c r="V106" i="9"/>
  <c r="AI106" i="9"/>
  <c r="AA106" i="9"/>
  <c r="W106" i="9"/>
  <c r="AE106" i="9"/>
  <c r="Z107" i="9"/>
  <c r="AP132" i="9"/>
  <c r="AC132" i="9"/>
  <c r="AP105" i="9"/>
  <c r="G231" i="9" s="1"/>
  <c r="AL108" i="9"/>
  <c r="AR234" i="9" s="1"/>
  <c r="Y108" i="9"/>
  <c r="AV108" i="9"/>
  <c r="BB234" i="9" s="1"/>
  <c r="AU108" i="9"/>
  <c r="BA234" i="9" s="1"/>
  <c r="AN108" i="9"/>
  <c r="AT234" i="9" s="1"/>
  <c r="AR108" i="9"/>
  <c r="AX234" i="9" s="1"/>
  <c r="AQ119" i="9"/>
  <c r="GJ245" i="9" s="1"/>
  <c r="AG106" i="9"/>
  <c r="Z133" i="9"/>
  <c r="AT117" i="9"/>
  <c r="FM243" i="9" s="1"/>
  <c r="AP133" i="9"/>
  <c r="AC133" i="9"/>
  <c r="AU113" i="9"/>
  <c r="DN239" i="9" s="1"/>
  <c r="AS108" i="9"/>
  <c r="AY234" i="9" s="1"/>
  <c r="AD106" i="9"/>
  <c r="AO115" i="9"/>
  <c r="EH241" i="9" s="1"/>
  <c r="AB115" i="9"/>
  <c r="AM115" i="9"/>
  <c r="EF241" i="9" s="1"/>
  <c r="Z115" i="9"/>
  <c r="X108" i="9"/>
  <c r="AB107" i="9"/>
  <c r="Y133" i="9"/>
  <c r="AT116" i="9"/>
  <c r="EZ242" i="9" s="1"/>
  <c r="AG116" i="9"/>
  <c r="AR133" i="9"/>
  <c r="AE133" i="9"/>
  <c r="Z118" i="9"/>
  <c r="AC107" i="9"/>
  <c r="AC109" i="9"/>
  <c r="AF107" i="9"/>
  <c r="AL116" i="9"/>
  <c r="ER242" i="9" s="1"/>
  <c r="Y116" i="9"/>
  <c r="AV116" i="9"/>
  <c r="FB242" i="9" s="1"/>
  <c r="AQ116" i="9"/>
  <c r="EW242" i="9" s="1"/>
  <c r="AD116" i="9"/>
  <c r="AO116" i="9"/>
  <c r="EU242" i="9" s="1"/>
  <c r="AB116" i="9"/>
  <c r="AD118" i="9"/>
  <c r="AB109" i="9"/>
  <c r="AR132" i="9"/>
  <c r="AE132" i="9"/>
  <c r="AA116" i="9"/>
  <c r="AF108" i="9"/>
  <c r="AL107" i="9"/>
  <c r="AE233" i="9" s="1"/>
  <c r="Y107" i="9"/>
  <c r="AV107" i="9"/>
  <c r="AO233" i="9" s="1"/>
  <c r="AT107" i="9"/>
  <c r="AM233" i="9" s="1"/>
  <c r="AN107" i="9"/>
  <c r="AG233" i="9" s="1"/>
  <c r="AR107" i="9"/>
  <c r="AK233" i="9" s="1"/>
  <c r="AN133" i="9"/>
  <c r="AA133" i="9"/>
  <c r="AL110" i="9"/>
  <c r="BR236" i="9" s="1"/>
  <c r="Y110" i="9"/>
  <c r="AV110" i="9"/>
  <c r="CB236" i="9" s="1"/>
  <c r="AR110" i="9"/>
  <c r="BX236" i="9" s="1"/>
  <c r="AN110" i="9"/>
  <c r="BT236" i="9" s="1"/>
  <c r="AE116" i="9"/>
  <c r="AM108" i="9"/>
  <c r="AS234" i="9" s="1"/>
  <c r="AB108" i="9"/>
  <c r="AM107" i="9"/>
  <c r="AF233" i="9" s="1"/>
  <c r="AH109" i="9"/>
  <c r="AG108" i="9"/>
  <c r="V110" i="9"/>
  <c r="AI110" i="9"/>
  <c r="AA110" i="9"/>
  <c r="AE110" i="9"/>
  <c r="W110" i="9"/>
  <c r="Z106" i="9"/>
  <c r="X109" i="9"/>
  <c r="AP117" i="9"/>
  <c r="FI243" i="9" s="1"/>
  <c r="AP115" i="9"/>
  <c r="EI241" i="9" s="1"/>
  <c r="AC115" i="9"/>
  <c r="AF106" i="9"/>
  <c r="AF110" i="9"/>
  <c r="AL106" i="9"/>
  <c r="P232" i="9" s="1"/>
  <c r="Y106" i="9"/>
  <c r="AV106" i="9"/>
  <c r="AB232" i="9" s="1"/>
  <c r="AN106" i="9"/>
  <c r="T232" i="9" s="1"/>
  <c r="AR106" i="9"/>
  <c r="X232" i="9" s="1"/>
  <c r="AQ106" i="9"/>
  <c r="W232" i="9" s="1"/>
  <c r="AQ110" i="9"/>
  <c r="BW236" i="9" s="1"/>
  <c r="AO119" i="9"/>
  <c r="GH245" i="9" s="1"/>
  <c r="Z109" i="9"/>
  <c r="AH118" i="9"/>
  <c r="AS105" i="9"/>
  <c r="J231" i="9" s="1"/>
  <c r="AO107" i="9"/>
  <c r="AH233" i="9" s="1"/>
  <c r="X133" i="9"/>
  <c r="AU133" i="9"/>
  <c r="AH133" i="9"/>
  <c r="AO133" i="9"/>
  <c r="AB133" i="9"/>
  <c r="V115" i="9"/>
  <c r="AI115" i="9"/>
  <c r="AM113" i="9"/>
  <c r="DF239" i="9" s="1"/>
  <c r="AM118" i="9"/>
  <c r="FS244" i="9" s="1"/>
  <c r="X115" i="9"/>
  <c r="AP107" i="9"/>
  <c r="AI233" i="9" s="1"/>
  <c r="AU115" i="9"/>
  <c r="EN241" i="9" s="1"/>
  <c r="AH115" i="9"/>
  <c r="AU117" i="9"/>
  <c r="FN243" i="9" s="1"/>
  <c r="AS107" i="9"/>
  <c r="AL233" i="9" s="1"/>
  <c r="AS111" i="9"/>
  <c r="CL237" i="9" s="1"/>
  <c r="AL112" i="9"/>
  <c r="CR238" i="9" s="1"/>
  <c r="Y112" i="9"/>
  <c r="AV112" i="9"/>
  <c r="DB238" i="9" s="1"/>
  <c r="AN112" i="9"/>
  <c r="CT238" i="9" s="1"/>
  <c r="AR112" i="9"/>
  <c r="CX238" i="9" s="1"/>
  <c r="AL114" i="9"/>
  <c r="DR240" i="9" s="1"/>
  <c r="Y114" i="9"/>
  <c r="AV114" i="9"/>
  <c r="EB240" i="9" s="1"/>
  <c r="AN114" i="9"/>
  <c r="DT240" i="9" s="1"/>
  <c r="AR114" i="9"/>
  <c r="DX240" i="9" s="1"/>
  <c r="AQ113" i="9"/>
  <c r="DJ239" i="9" s="1"/>
  <c r="AO113" i="9"/>
  <c r="DH239" i="9" s="1"/>
  <c r="AB117" i="9"/>
  <c r="AD133" i="9"/>
  <c r="AM105" i="9"/>
  <c r="D231" i="9" s="1"/>
  <c r="AN132" i="9"/>
  <c r="AA132" i="9"/>
  <c r="AL109" i="9"/>
  <c r="BE235" i="9" s="1"/>
  <c r="Y109" i="9"/>
  <c r="AV109" i="9"/>
  <c r="BO235" i="9" s="1"/>
  <c r="AR109" i="9"/>
  <c r="BK235" i="9" s="1"/>
  <c r="AN109" i="9"/>
  <c r="BG235" i="9" s="1"/>
  <c r="AQ118" i="9"/>
  <c r="FW244" i="9" s="1"/>
  <c r="AO109" i="9"/>
  <c r="BH235" i="9" s="1"/>
  <c r="U21" i="11"/>
  <c r="X24" i="11"/>
  <c r="W21" i="11"/>
  <c r="AU12" i="2"/>
  <c r="AX12" i="2" s="1"/>
  <c r="AT8" i="2"/>
  <c r="AW8" i="2" s="1"/>
  <c r="AY8" i="2" s="1"/>
  <c r="BL15" i="2"/>
  <c r="BO15" i="2" s="1"/>
  <c r="BL57" i="2"/>
  <c r="BO57" i="2" s="1"/>
  <c r="AU51" i="2"/>
  <c r="AX51" i="2" s="1"/>
  <c r="BM48" i="2"/>
  <c r="BP48" i="2" s="1"/>
  <c r="BM49" i="2"/>
  <c r="BP49" i="2" s="1"/>
  <c r="BQ49" i="2" s="1"/>
  <c r="BL37" i="2"/>
  <c r="BO37" i="2" s="1"/>
  <c r="AT20" i="2"/>
  <c r="AW20" i="2" s="1"/>
  <c r="BM16" i="2"/>
  <c r="BP16" i="2" s="1"/>
  <c r="AT29" i="2"/>
  <c r="AW29" i="2" s="1"/>
  <c r="AT14" i="2"/>
  <c r="AW14" i="2" s="1"/>
  <c r="AY14" i="2" s="1"/>
  <c r="BO16" i="2"/>
  <c r="BQ16" i="2" s="1"/>
  <c r="BO54" i="2"/>
  <c r="BO12" i="2"/>
  <c r="AU15" i="2"/>
  <c r="AX15" i="2" s="1"/>
  <c r="AT43" i="2"/>
  <c r="AW43" i="2" s="1"/>
  <c r="BL56" i="2"/>
  <c r="BM56" i="2"/>
  <c r="BP56" i="2" s="1"/>
  <c r="BM17" i="2"/>
  <c r="BM53" i="2"/>
  <c r="BN21" i="2"/>
  <c r="BP21" i="2"/>
  <c r="BQ21" i="2" s="1"/>
  <c r="BL42" i="2"/>
  <c r="BM42" i="2"/>
  <c r="BP42" i="2" s="1"/>
  <c r="BL33" i="2"/>
  <c r="BO33" i="2" s="1"/>
  <c r="BL18" i="2"/>
  <c r="BM18" i="2"/>
  <c r="BP18" i="2" s="1"/>
  <c r="BL62" i="2"/>
  <c r="BM62" i="2"/>
  <c r="BP62" i="2" s="1"/>
  <c r="BL39" i="2"/>
  <c r="BO39" i="2" s="1"/>
  <c r="BM39" i="2"/>
  <c r="BM51" i="2"/>
  <c r="BL44" i="2"/>
  <c r="BL55" i="2"/>
  <c r="BO55" i="2" s="1"/>
  <c r="BM55" i="2"/>
  <c r="BL20" i="2"/>
  <c r="BM12" i="2"/>
  <c r="BP12" i="2" s="1"/>
  <c r="BM11" i="2"/>
  <c r="BL11" i="2"/>
  <c r="BO11" i="2" s="1"/>
  <c r="BL13" i="2"/>
  <c r="BO13" i="2" s="1"/>
  <c r="BM13" i="2"/>
  <c r="BL61" i="2"/>
  <c r="BO61" i="2" s="1"/>
  <c r="BM61" i="2"/>
  <c r="BM19" i="2"/>
  <c r="BL19" i="2"/>
  <c r="BO19" i="2" s="1"/>
  <c r="BP43" i="2"/>
  <c r="BL41" i="2"/>
  <c r="BO41" i="2" s="1"/>
  <c r="BM41" i="2"/>
  <c r="BL50" i="2"/>
  <c r="BM50" i="2"/>
  <c r="BP50" i="2" s="1"/>
  <c r="BP15" i="2"/>
  <c r="BQ15" i="2" s="1"/>
  <c r="BL14" i="2"/>
  <c r="BM14" i="2"/>
  <c r="BP14" i="2" s="1"/>
  <c r="BN59" i="2"/>
  <c r="BP59" i="2"/>
  <c r="BQ59" i="2" s="1"/>
  <c r="BL26" i="2"/>
  <c r="BM26" i="2"/>
  <c r="BP26" i="2" s="1"/>
  <c r="BL40" i="2"/>
  <c r="BM40" i="2"/>
  <c r="BP40" i="2" s="1"/>
  <c r="BL29" i="2"/>
  <c r="BO29" i="2" s="1"/>
  <c r="BM29" i="2"/>
  <c r="BL10" i="2"/>
  <c r="BM10" i="2"/>
  <c r="BP10" i="2" s="1"/>
  <c r="BM8" i="2"/>
  <c r="BL8" i="2"/>
  <c r="BO8" i="2" s="1"/>
  <c r="BM27" i="2"/>
  <c r="BL27" i="2"/>
  <c r="BO27" i="2" s="1"/>
  <c r="BM63" i="2"/>
  <c r="BM60" i="2"/>
  <c r="BP60" i="2" s="1"/>
  <c r="BL60" i="2"/>
  <c r="BL47" i="2"/>
  <c r="BO47" i="2" s="1"/>
  <c r="BM47" i="2"/>
  <c r="BL23" i="2"/>
  <c r="BO23" i="2" s="1"/>
  <c r="BM23" i="2"/>
  <c r="BM52" i="2"/>
  <c r="BP52" i="2" s="1"/>
  <c r="BL52" i="2"/>
  <c r="BL25" i="2"/>
  <c r="BO25" i="2" s="1"/>
  <c r="BM25" i="2"/>
  <c r="BM31" i="2"/>
  <c r="BM46" i="2"/>
  <c r="BP46" i="2" s="1"/>
  <c r="BL45" i="2"/>
  <c r="BO45" i="2" s="1"/>
  <c r="BM45" i="2"/>
  <c r="BM54" i="2"/>
  <c r="BP54" i="2" s="1"/>
  <c r="BM9" i="2"/>
  <c r="BM58" i="2"/>
  <c r="BP58" i="2" s="1"/>
  <c r="BM36" i="2"/>
  <c r="BP36" i="2" s="1"/>
  <c r="BL36" i="2"/>
  <c r="BL34" i="2"/>
  <c r="BM34" i="2"/>
  <c r="BP34" i="2" s="1"/>
  <c r="BO48" i="2"/>
  <c r="BL64" i="2"/>
  <c r="BM64" i="2"/>
  <c r="BP64" i="2" s="1"/>
  <c r="BL38" i="2"/>
  <c r="BM38" i="2"/>
  <c r="BP38" i="2" s="1"/>
  <c r="BM28" i="2"/>
  <c r="BP28" i="2" s="1"/>
  <c r="BL28" i="2"/>
  <c r="BL30" i="2"/>
  <c r="BM30" i="2"/>
  <c r="BP30" i="2" s="1"/>
  <c r="BL24" i="2"/>
  <c r="BM24" i="2"/>
  <c r="BP24" i="2" s="1"/>
  <c r="BL22" i="2"/>
  <c r="BM22" i="2"/>
  <c r="BP22" i="2" s="1"/>
  <c r="BM35" i="2"/>
  <c r="BL35" i="2"/>
  <c r="BO35" i="2" s="1"/>
  <c r="BL32" i="2"/>
  <c r="BM32" i="2"/>
  <c r="BP32" i="2" s="1"/>
  <c r="R21" i="11"/>
  <c r="T21" i="11"/>
  <c r="Z21" i="11"/>
  <c r="P24" i="11"/>
  <c r="Q21" i="11"/>
  <c r="V21" i="11"/>
  <c r="S21" i="11"/>
  <c r="AA21" i="11"/>
  <c r="Y21" i="11"/>
  <c r="P21" i="11"/>
  <c r="X21" i="11"/>
  <c r="O21" i="11"/>
  <c r="AA24" i="11"/>
  <c r="S24" i="11"/>
  <c r="Y24" i="11"/>
  <c r="AB24" i="11"/>
  <c r="O24" i="11"/>
  <c r="Z24" i="11"/>
  <c r="W24" i="11"/>
  <c r="U24" i="11"/>
  <c r="Q24" i="11"/>
  <c r="R24" i="11"/>
  <c r="Q23" i="11"/>
  <c r="V23" i="11"/>
  <c r="S23" i="11"/>
  <c r="AB21" i="11"/>
  <c r="AA23" i="11"/>
  <c r="V24" i="11"/>
  <c r="Y23" i="11"/>
  <c r="T24" i="11"/>
  <c r="U23" i="11"/>
  <c r="W23" i="11"/>
  <c r="R23" i="11"/>
  <c r="AU43" i="2"/>
  <c r="AX43" i="2" s="1"/>
  <c r="AU29" i="2"/>
  <c r="AU56" i="2"/>
  <c r="AU20" i="2"/>
  <c r="AU37" i="2"/>
  <c r="AX37" i="2" s="1"/>
  <c r="AY37" i="2" s="1"/>
  <c r="AT15" i="2"/>
  <c r="AU24" i="2"/>
  <c r="AX24" i="2" s="1"/>
  <c r="AT63" i="2"/>
  <c r="AU9" i="2"/>
  <c r="AX9" i="2" s="1"/>
  <c r="AT9" i="2"/>
  <c r="AW9" i="2" s="1"/>
  <c r="AT50" i="2"/>
  <c r="AW50" i="2" s="1"/>
  <c r="AU50" i="2"/>
  <c r="AX50" i="2" s="1"/>
  <c r="AU23" i="2"/>
  <c r="AX23" i="2" s="1"/>
  <c r="AT23" i="2"/>
  <c r="AW23" i="2" s="1"/>
  <c r="AT18" i="2"/>
  <c r="AW18" i="2" s="1"/>
  <c r="AU18" i="2"/>
  <c r="AX18" i="2" s="1"/>
  <c r="AT24" i="2"/>
  <c r="AW24" i="2" s="1"/>
  <c r="AT34" i="2"/>
  <c r="AW34" i="2" s="1"/>
  <c r="AU34" i="2"/>
  <c r="AX34" i="2" s="1"/>
  <c r="AT10" i="2"/>
  <c r="AW10" i="2" s="1"/>
  <c r="AU10" i="2"/>
  <c r="AX10" i="2" s="1"/>
  <c r="AU48" i="2"/>
  <c r="AX48" i="2" s="1"/>
  <c r="AT48" i="2"/>
  <c r="AW48" i="2" s="1"/>
  <c r="AU64" i="2"/>
  <c r="AX64" i="2" s="1"/>
  <c r="AT64" i="2"/>
  <c r="AW64" i="2" s="1"/>
  <c r="AT46" i="2"/>
  <c r="AW46" i="2" s="1"/>
  <c r="AU46" i="2"/>
  <c r="AX46" i="2" s="1"/>
  <c r="AU39" i="2"/>
  <c r="AX39" i="2" s="1"/>
  <c r="AT39" i="2"/>
  <c r="AW39" i="2" s="1"/>
  <c r="AU19" i="2"/>
  <c r="AX19" i="2" s="1"/>
  <c r="AT19" i="2"/>
  <c r="AW19" i="2" s="1"/>
  <c r="AU47" i="2"/>
  <c r="AX47" i="2" s="1"/>
  <c r="AT47" i="2"/>
  <c r="AW47" i="2" s="1"/>
  <c r="AU27" i="2"/>
  <c r="AX27" i="2" s="1"/>
  <c r="AT27" i="2"/>
  <c r="AW27" i="2" s="1"/>
  <c r="AT61" i="2"/>
  <c r="AW61" i="2" s="1"/>
  <c r="AU61" i="2"/>
  <c r="AX61" i="2" s="1"/>
  <c r="AU35" i="2"/>
  <c r="AX35" i="2" s="1"/>
  <c r="AT35" i="2"/>
  <c r="AW35" i="2" s="1"/>
  <c r="AU49" i="2"/>
  <c r="AX49" i="2" s="1"/>
  <c r="AT49" i="2"/>
  <c r="AW49" i="2" s="1"/>
  <c r="AU28" i="2"/>
  <c r="AX28" i="2" s="1"/>
  <c r="AT28" i="2"/>
  <c r="AW28" i="2" s="1"/>
  <c r="AU17" i="2"/>
  <c r="AX17" i="2" s="1"/>
  <c r="AT17" i="2"/>
  <c r="AW17" i="2" s="1"/>
  <c r="AU16" i="2"/>
  <c r="AX16" i="2" s="1"/>
  <c r="AT16" i="2"/>
  <c r="AW16" i="2" s="1"/>
  <c r="AT58" i="2"/>
  <c r="AW58" i="2" s="1"/>
  <c r="AU58" i="2"/>
  <c r="AX58" i="2" s="1"/>
  <c r="AU11" i="2"/>
  <c r="AX11" i="2" s="1"/>
  <c r="AT11" i="2"/>
  <c r="AW11" i="2" s="1"/>
  <c r="AU60" i="2"/>
  <c r="AX60" i="2" s="1"/>
  <c r="AT60" i="2"/>
  <c r="AW60" i="2" s="1"/>
  <c r="AU44" i="2"/>
  <c r="AX44" i="2" s="1"/>
  <c r="AT44" i="2"/>
  <c r="AW44" i="2" s="1"/>
  <c r="AT30" i="2"/>
  <c r="AW30" i="2" s="1"/>
  <c r="AU30" i="2"/>
  <c r="AX30" i="2" s="1"/>
  <c r="AU13" i="2"/>
  <c r="AX13" i="2" s="1"/>
  <c r="AT13" i="2"/>
  <c r="AW13" i="2" s="1"/>
  <c r="AU40" i="2"/>
  <c r="AX40" i="2" s="1"/>
  <c r="AT40" i="2"/>
  <c r="AW40" i="2" s="1"/>
  <c r="AT54" i="2"/>
  <c r="AW54" i="2" s="1"/>
  <c r="AU54" i="2"/>
  <c r="AX54" i="2" s="1"/>
  <c r="AT53" i="2"/>
  <c r="AW53" i="2" s="1"/>
  <c r="AU53" i="2"/>
  <c r="AT26" i="2"/>
  <c r="AW26" i="2" s="1"/>
  <c r="AU26" i="2"/>
  <c r="AX26" i="2" s="1"/>
  <c r="AU41" i="2"/>
  <c r="AX41" i="2" s="1"/>
  <c r="AT41" i="2"/>
  <c r="AW41" i="2" s="1"/>
  <c r="AT22" i="2"/>
  <c r="AW22" i="2" s="1"/>
  <c r="AU22" i="2"/>
  <c r="AX22" i="2" s="1"/>
  <c r="AU25" i="2"/>
  <c r="AX25" i="2" s="1"/>
  <c r="AT25" i="2"/>
  <c r="AW25" i="2" s="1"/>
  <c r="AU33" i="2"/>
  <c r="AX33" i="2" s="1"/>
  <c r="AT33" i="2"/>
  <c r="AW33" i="2" s="1"/>
  <c r="AU21" i="2"/>
  <c r="AX21" i="2" s="1"/>
  <c r="AT21" i="2"/>
  <c r="AW21" i="2" s="1"/>
  <c r="AU55" i="2"/>
  <c r="AX55" i="2" s="1"/>
  <c r="AT55" i="2"/>
  <c r="AW55" i="2" s="1"/>
  <c r="AU59" i="2"/>
  <c r="AT57" i="2"/>
  <c r="AU52" i="2"/>
  <c r="AX52" i="2" s="1"/>
  <c r="AT52" i="2"/>
  <c r="AW52" i="2" s="1"/>
  <c r="AU31" i="2"/>
  <c r="AX31" i="2" s="1"/>
  <c r="AT31" i="2"/>
  <c r="AW31" i="2" s="1"/>
  <c r="AU36" i="2"/>
  <c r="AX36" i="2" s="1"/>
  <c r="AT36" i="2"/>
  <c r="AW36" i="2" s="1"/>
  <c r="AU45" i="2"/>
  <c r="AX45" i="2" s="1"/>
  <c r="AT45" i="2"/>
  <c r="AW45" i="2" s="1"/>
  <c r="AT62" i="2"/>
  <c r="AW62" i="2" s="1"/>
  <c r="AU62" i="2"/>
  <c r="AX62" i="2" s="1"/>
  <c r="AT42" i="2"/>
  <c r="AW42" i="2" s="1"/>
  <c r="AU42" i="2"/>
  <c r="AX42" i="2" s="1"/>
  <c r="AT38" i="2"/>
  <c r="AW38" i="2" s="1"/>
  <c r="AU38" i="2"/>
  <c r="AX38" i="2" s="1"/>
  <c r="AT32" i="2" l="1"/>
  <c r="AW32" i="2" s="1"/>
  <c r="AY51" i="2"/>
  <c r="AY12" i="2"/>
  <c r="V33" i="12"/>
  <c r="V31" i="12"/>
  <c r="AY43" i="2"/>
  <c r="T30" i="22"/>
  <c r="Y30" i="22" s="1"/>
  <c r="AA31" i="22"/>
  <c r="AC31" i="22"/>
  <c r="B64" i="22"/>
  <c r="T33" i="22"/>
  <c r="U29" i="22"/>
  <c r="Z29" i="22" s="1"/>
  <c r="T32" i="22"/>
  <c r="Y32" i="22" s="1"/>
  <c r="E66" i="22"/>
  <c r="U33" i="22"/>
  <c r="Z33" i="22" s="1"/>
  <c r="C64" i="22"/>
  <c r="Y33" i="22"/>
  <c r="AD31" i="22"/>
  <c r="AB31" i="22"/>
  <c r="BN16" i="2"/>
  <c r="J33" i="12"/>
  <c r="T29" i="22"/>
  <c r="Y29" i="22" s="1"/>
  <c r="BL11" i="12"/>
  <c r="J29" i="12"/>
  <c r="AA30" i="22"/>
  <c r="AC30" i="22"/>
  <c r="U30" i="22"/>
  <c r="Z30" i="22" s="1"/>
  <c r="AD32" i="22"/>
  <c r="AB32" i="22"/>
  <c r="BN15" i="2"/>
  <c r="X33" i="22"/>
  <c r="W29" i="12"/>
  <c r="BL10" i="12"/>
  <c r="AZ10" i="12"/>
  <c r="X31" i="12"/>
  <c r="W32" i="12"/>
  <c r="W30" i="12"/>
  <c r="X33" i="12"/>
  <c r="AZ5" i="12"/>
  <c r="BL9" i="12"/>
  <c r="J30" i="12"/>
  <c r="AZ9" i="12"/>
  <c r="BA8" i="12"/>
  <c r="BM8" i="12"/>
  <c r="BA16" i="12"/>
  <c r="BM16" i="12"/>
  <c r="K33" i="12"/>
  <c r="U33" i="12" s="1"/>
  <c r="AZ13" i="12"/>
  <c r="BL13" i="12"/>
  <c r="BM13" i="12"/>
  <c r="BA13" i="12"/>
  <c r="BN37" i="2"/>
  <c r="BN49" i="2"/>
  <c r="F52" i="12"/>
  <c r="BA5" i="12"/>
  <c r="X29" i="12"/>
  <c r="K30" i="12"/>
  <c r="U30" i="12" s="1"/>
  <c r="BA9" i="12"/>
  <c r="BM9" i="12"/>
  <c r="C43" i="12"/>
  <c r="T30" i="12"/>
  <c r="F45" i="12"/>
  <c r="BL15" i="12"/>
  <c r="AZ15" i="12"/>
  <c r="AZ8" i="12"/>
  <c r="BL8" i="12"/>
  <c r="BM10" i="12"/>
  <c r="F59" i="12"/>
  <c r="AZ14" i="12"/>
  <c r="J32" i="12"/>
  <c r="T32" i="12" s="1"/>
  <c r="BL14" i="12"/>
  <c r="K32" i="12"/>
  <c r="U32" i="12" s="1"/>
  <c r="BA14" i="12"/>
  <c r="BM14" i="12"/>
  <c r="BQ43" i="2"/>
  <c r="F38" i="12"/>
  <c r="C64" i="12"/>
  <c r="AV8" i="2"/>
  <c r="BN43" i="2"/>
  <c r="BL7" i="12"/>
  <c r="AZ7" i="12"/>
  <c r="V29" i="12"/>
  <c r="BM15" i="12"/>
  <c r="BA15" i="12"/>
  <c r="F66" i="12"/>
  <c r="BL12" i="12"/>
  <c r="AZ12" i="12"/>
  <c r="X30" i="12"/>
  <c r="BA12" i="12"/>
  <c r="BM12" i="12"/>
  <c r="C57" i="12"/>
  <c r="AU32" i="2"/>
  <c r="BM7" i="12"/>
  <c r="BA7" i="12"/>
  <c r="C50" i="12"/>
  <c r="W31" i="12"/>
  <c r="W33" i="12"/>
  <c r="BA4" i="12"/>
  <c r="AZ6" i="12"/>
  <c r="BL6" i="12"/>
  <c r="J31" i="12"/>
  <c r="T31" i="12" s="1"/>
  <c r="C36" i="12"/>
  <c r="BA11" i="12"/>
  <c r="AZ16" i="12"/>
  <c r="BL16" i="12"/>
  <c r="AV12" i="2"/>
  <c r="AZ4" i="12"/>
  <c r="BA6" i="12"/>
  <c r="BM6" i="12"/>
  <c r="K29" i="12"/>
  <c r="AZ11" i="12"/>
  <c r="BA10" i="12"/>
  <c r="K31" i="12"/>
  <c r="U31" i="12" s="1"/>
  <c r="X139" i="9"/>
  <c r="FI389" i="9"/>
  <c r="FV408" i="9" s="1"/>
  <c r="AF153" i="9"/>
  <c r="AG150" i="9"/>
  <c r="HO411" i="9"/>
  <c r="Y150" i="9"/>
  <c r="AC150" i="9"/>
  <c r="AA153" i="9"/>
  <c r="AA150" i="9"/>
  <c r="AD150" i="9"/>
  <c r="AF150" i="9"/>
  <c r="AH145" i="9"/>
  <c r="AB145" i="9"/>
  <c r="W148" i="9"/>
  <c r="Z145" i="9"/>
  <c r="AI150" i="9"/>
  <c r="W150" i="9"/>
  <c r="AE139" i="9"/>
  <c r="X150" i="9"/>
  <c r="V150" i="9"/>
  <c r="AH150" i="9"/>
  <c r="AE145" i="9"/>
  <c r="W149" i="9"/>
  <c r="W399" i="9"/>
  <c r="AH153" i="9"/>
  <c r="Z150" i="9"/>
  <c r="X145" i="9"/>
  <c r="AO400" i="9"/>
  <c r="AU150" i="9"/>
  <c r="FA278" i="9" s="1"/>
  <c r="Y145" i="9"/>
  <c r="BB401" i="9"/>
  <c r="W139" i="9"/>
  <c r="AG145" i="9"/>
  <c r="Y153" i="9"/>
  <c r="AE146" i="9"/>
  <c r="W146" i="9"/>
  <c r="AP150" i="9"/>
  <c r="EV278" i="9" s="1"/>
  <c r="W145" i="9"/>
  <c r="X148" i="9"/>
  <c r="X146" i="9"/>
  <c r="Y148" i="9"/>
  <c r="EZ407" i="9"/>
  <c r="AG151" i="9"/>
  <c r="AT151" i="9"/>
  <c r="FM279" i="9" s="1"/>
  <c r="AP153" i="9"/>
  <c r="GI281" i="9" s="1"/>
  <c r="AC153" i="9"/>
  <c r="AS147" i="9"/>
  <c r="DL275" i="9" s="1"/>
  <c r="AF147" i="9"/>
  <c r="AC144" i="9"/>
  <c r="AP144" i="9"/>
  <c r="BV272" i="9" s="1"/>
  <c r="GZ410" i="9"/>
  <c r="EM406" i="9"/>
  <c r="AH151" i="9"/>
  <c r="AU151" i="9"/>
  <c r="FN279" i="9" s="1"/>
  <c r="Z139" i="9"/>
  <c r="AM139" i="9"/>
  <c r="D267" i="9" s="1"/>
  <c r="AO150" i="9"/>
  <c r="EU278" i="9" s="1"/>
  <c r="AB150" i="9"/>
  <c r="AP141" i="9"/>
  <c r="AI269" i="9" s="1"/>
  <c r="AC141" i="9"/>
  <c r="AC147" i="9"/>
  <c r="AP147" i="9"/>
  <c r="DI275" i="9" s="1"/>
  <c r="V146" i="9"/>
  <c r="AI146" i="9"/>
  <c r="AF151" i="9"/>
  <c r="AS151" i="9"/>
  <c r="FL279" i="9" s="1"/>
  <c r="AU140" i="9"/>
  <c r="AA268" i="9" s="1"/>
  <c r="AH140" i="9"/>
  <c r="AO144" i="9"/>
  <c r="BU272" i="9" s="1"/>
  <c r="AB144" i="9"/>
  <c r="AO151" i="9"/>
  <c r="FH279" i="9" s="1"/>
  <c r="AB151" i="9"/>
  <c r="AT139" i="9"/>
  <c r="K267" i="9" s="1"/>
  <c r="AG139" i="9"/>
  <c r="AG143" i="9"/>
  <c r="AT143" i="9"/>
  <c r="BM271" i="9" s="1"/>
  <c r="AC148" i="9"/>
  <c r="AP148" i="9"/>
  <c r="DV276" i="9" s="1"/>
  <c r="AB139" i="9"/>
  <c r="AO139" i="9"/>
  <c r="F267" i="9" s="1"/>
  <c r="AB153" i="9"/>
  <c r="AO153" i="9"/>
  <c r="GH281" i="9" s="1"/>
  <c r="AS148" i="9"/>
  <c r="DY276" i="9" s="1"/>
  <c r="AF148" i="9"/>
  <c r="V153" i="9"/>
  <c r="AI153" i="9"/>
  <c r="AA140" i="9"/>
  <c r="AN140" i="9"/>
  <c r="T268" i="9" s="1"/>
  <c r="AC149" i="9"/>
  <c r="AE153" i="9"/>
  <c r="AB149" i="9"/>
  <c r="AO149" i="9"/>
  <c r="EH277" i="9" s="1"/>
  <c r="AQ148" i="9"/>
  <c r="DW276" i="9" s="1"/>
  <c r="AD148" i="9"/>
  <c r="AH141" i="9"/>
  <c r="AU141" i="9"/>
  <c r="AN269" i="9" s="1"/>
  <c r="AA148" i="9"/>
  <c r="AC146" i="9"/>
  <c r="AP146" i="9"/>
  <c r="CV274" i="9" s="1"/>
  <c r="AH143" i="9"/>
  <c r="AU143" i="9"/>
  <c r="BN271" i="9" s="1"/>
  <c r="AS142" i="9"/>
  <c r="AY270" i="9" s="1"/>
  <c r="AF142" i="9"/>
  <c r="AM152" i="9"/>
  <c r="FS280" i="9" s="1"/>
  <c r="Z152" i="9"/>
  <c r="Y146" i="9"/>
  <c r="V145" i="9"/>
  <c r="AI145" i="9"/>
  <c r="AG146" i="9"/>
  <c r="Z149" i="9"/>
  <c r="AL139" i="9"/>
  <c r="C267" i="9" s="1"/>
  <c r="Y139" i="9"/>
  <c r="AV139" i="9"/>
  <c r="M267" i="9" s="1"/>
  <c r="AG144" i="9"/>
  <c r="AT144" i="9"/>
  <c r="BZ272" i="9" s="1"/>
  <c r="AP145" i="9"/>
  <c r="CI273" i="9" s="1"/>
  <c r="AC145" i="9"/>
  <c r="AB141" i="9"/>
  <c r="AO141" i="9"/>
  <c r="AH269" i="9" s="1"/>
  <c r="AD139" i="9"/>
  <c r="AQ139" i="9"/>
  <c r="H267" i="9" s="1"/>
  <c r="AS139" i="9"/>
  <c r="J267" i="9" s="1"/>
  <c r="AF139" i="9"/>
  <c r="AF141" i="9"/>
  <c r="AS141" i="9"/>
  <c r="AL269" i="9" s="1"/>
  <c r="AG142" i="9"/>
  <c r="AT142" i="9"/>
  <c r="AZ270" i="9" s="1"/>
  <c r="Z151" i="9"/>
  <c r="AM151" i="9"/>
  <c r="FF279" i="9" s="1"/>
  <c r="AH147" i="9"/>
  <c r="AU147" i="9"/>
  <c r="DN275" i="9" s="1"/>
  <c r="AM146" i="9"/>
  <c r="CS274" i="9" s="1"/>
  <c r="Z146" i="9"/>
  <c r="Z147" i="9"/>
  <c r="AM147" i="9"/>
  <c r="DF275" i="9" s="1"/>
  <c r="AD143" i="9"/>
  <c r="AQ143" i="9"/>
  <c r="BJ271" i="9" s="1"/>
  <c r="AN139" i="9"/>
  <c r="E267" i="9" s="1"/>
  <c r="AR139" i="9"/>
  <c r="I267" i="9" s="1"/>
  <c r="AM140" i="9"/>
  <c r="S268" i="9" s="1"/>
  <c r="Z140" i="9"/>
  <c r="AP139" i="9"/>
  <c r="G267" i="9" s="1"/>
  <c r="AC139" i="9"/>
  <c r="Z143" i="9"/>
  <c r="AM143" i="9"/>
  <c r="BF271" i="9" s="1"/>
  <c r="AE149" i="9"/>
  <c r="AG140" i="9"/>
  <c r="AT140" i="9"/>
  <c r="Z268" i="9" s="1"/>
  <c r="AC152" i="9"/>
  <c r="AP152" i="9"/>
  <c r="FV280" i="9" s="1"/>
  <c r="AS140" i="9"/>
  <c r="Y268" i="9" s="1"/>
  <c r="AF140" i="9"/>
  <c r="AQ152" i="9"/>
  <c r="FW280" i="9" s="1"/>
  <c r="AD152" i="9"/>
  <c r="AD151" i="9"/>
  <c r="AQ151" i="9"/>
  <c r="FJ279" i="9" s="1"/>
  <c r="AQ144" i="9"/>
  <c r="BW272" i="9" s="1"/>
  <c r="AD144" i="9"/>
  <c r="AQ142" i="9"/>
  <c r="AW270" i="9" s="1"/>
  <c r="AD142" i="9"/>
  <c r="AO142" i="9"/>
  <c r="AU270" i="9" s="1"/>
  <c r="AB142" i="9"/>
  <c r="Z141" i="9"/>
  <c r="AM141" i="9"/>
  <c r="AF269" i="9" s="1"/>
  <c r="AC140" i="9"/>
  <c r="AP140" i="9"/>
  <c r="V268" i="9" s="1"/>
  <c r="AB147" i="9"/>
  <c r="AO147" i="9"/>
  <c r="DH275" i="9" s="1"/>
  <c r="AD147" i="9"/>
  <c r="AQ147" i="9"/>
  <c r="DJ275" i="9" s="1"/>
  <c r="AP142" i="9"/>
  <c r="AV270" i="9" s="1"/>
  <c r="AC142" i="9"/>
  <c r="AB140" i="9"/>
  <c r="AO140" i="9"/>
  <c r="U268" i="9" s="1"/>
  <c r="AO143" i="9"/>
  <c r="BH271" i="9" s="1"/>
  <c r="AB143" i="9"/>
  <c r="AQ140" i="9"/>
  <c r="W268" i="9" s="1"/>
  <c r="AD140" i="9"/>
  <c r="AM144" i="9"/>
  <c r="BS272" i="9" s="1"/>
  <c r="Z144" i="9"/>
  <c r="AF144" i="9"/>
  <c r="AS144" i="9"/>
  <c r="BY272" i="9" s="1"/>
  <c r="AQ141" i="9"/>
  <c r="AJ269" i="9" s="1"/>
  <c r="AD141" i="9"/>
  <c r="AS146" i="9"/>
  <c r="CY274" i="9" s="1"/>
  <c r="AF146" i="9"/>
  <c r="AO152" i="9"/>
  <c r="FU280" i="9" s="1"/>
  <c r="AB152" i="9"/>
  <c r="AH139" i="9"/>
  <c r="AU139" i="9"/>
  <c r="L267" i="9" s="1"/>
  <c r="AP143" i="9"/>
  <c r="BI271" i="9" s="1"/>
  <c r="AC143" i="9"/>
  <c r="AU148" i="9"/>
  <c r="EA276" i="9" s="1"/>
  <c r="AH148" i="9"/>
  <c r="AH149" i="9"/>
  <c r="AU149" i="9"/>
  <c r="EN277" i="9" s="1"/>
  <c r="V149" i="9"/>
  <c r="AI149" i="9"/>
  <c r="AM153" i="9"/>
  <c r="GF281" i="9" s="1"/>
  <c r="Z153" i="9"/>
  <c r="AP151" i="9"/>
  <c r="FI279" i="9" s="1"/>
  <c r="AC151" i="9"/>
  <c r="AG149" i="9"/>
  <c r="AD149" i="9"/>
  <c r="AU144" i="9"/>
  <c r="CA272" i="9" s="1"/>
  <c r="AH144" i="9"/>
  <c r="AH142" i="9"/>
  <c r="AU142" i="9"/>
  <c r="BA270" i="9" s="1"/>
  <c r="AG148" i="9"/>
  <c r="AT148" i="9"/>
  <c r="DZ276" i="9" s="1"/>
  <c r="AU152" i="9"/>
  <c r="GA280" i="9" s="1"/>
  <c r="AH152" i="9"/>
  <c r="AD146" i="9"/>
  <c r="AQ146" i="9"/>
  <c r="CW274" i="9" s="1"/>
  <c r="X149" i="9"/>
  <c r="AO146" i="9"/>
  <c r="CU274" i="9" s="1"/>
  <c r="AB146" i="9"/>
  <c r="AG152" i="9"/>
  <c r="AT152" i="9"/>
  <c r="FZ280" i="9" s="1"/>
  <c r="V148" i="9"/>
  <c r="AI148" i="9"/>
  <c r="AF143" i="9"/>
  <c r="AS143" i="9"/>
  <c r="BL271" i="9" s="1"/>
  <c r="AD145" i="9"/>
  <c r="AQ145" i="9"/>
  <c r="CJ273" i="9" s="1"/>
  <c r="V139" i="9"/>
  <c r="AI139" i="9"/>
  <c r="AM148" i="9"/>
  <c r="DS276" i="9" s="1"/>
  <c r="Z148" i="9"/>
  <c r="AF145" i="9"/>
  <c r="AS145" i="9"/>
  <c r="CL273" i="9" s="1"/>
  <c r="AA146" i="9"/>
  <c r="AT153" i="9"/>
  <c r="GM281" i="9" s="1"/>
  <c r="AG153" i="9"/>
  <c r="AF152" i="9"/>
  <c r="AS152" i="9"/>
  <c r="FY280" i="9" s="1"/>
  <c r="AD153" i="9"/>
  <c r="AQ153" i="9"/>
  <c r="GJ281" i="9" s="1"/>
  <c r="AB148" i="9"/>
  <c r="AO148" i="9"/>
  <c r="DU276" i="9" s="1"/>
  <c r="X153" i="9"/>
  <c r="AF149" i="9"/>
  <c r="AA149" i="9"/>
  <c r="EH406" i="9"/>
  <c r="EO406" i="9"/>
  <c r="EN406" i="9"/>
  <c r="FA407" i="9"/>
  <c r="EV407" i="9"/>
  <c r="FC407" i="9"/>
  <c r="ES407" i="9"/>
  <c r="FB407" i="9"/>
  <c r="EX260" i="9"/>
  <c r="FA260" i="9"/>
  <c r="EK259" i="9"/>
  <c r="EN259" i="9"/>
  <c r="EG259" i="9"/>
  <c r="EI259" i="9"/>
  <c r="T250" i="9"/>
  <c r="EH259" i="9"/>
  <c r="EF406" i="9"/>
  <c r="DP405" i="9"/>
  <c r="EV260" i="9"/>
  <c r="EU260" i="9"/>
  <c r="ET260" i="9"/>
  <c r="BW402" i="9"/>
  <c r="EI406" i="9"/>
  <c r="CX404" i="9"/>
  <c r="CW404" i="9"/>
  <c r="DH404" i="9"/>
  <c r="IA412" i="9"/>
  <c r="FD407" i="9"/>
  <c r="EE406" i="9"/>
  <c r="EP406" i="9"/>
  <c r="EX407" i="9"/>
  <c r="ET407" i="9"/>
  <c r="EG406" i="9"/>
  <c r="FE407" i="9"/>
  <c r="EC406" i="9"/>
  <c r="EU407" i="9"/>
  <c r="FF407" i="9"/>
  <c r="DA404" i="9"/>
  <c r="DX405" i="9"/>
  <c r="EW407" i="9"/>
  <c r="ED406" i="9"/>
  <c r="DC404" i="9"/>
  <c r="EY407" i="9"/>
  <c r="EK406" i="9"/>
  <c r="DW405" i="9"/>
  <c r="FU389" i="9"/>
  <c r="DD404" i="9"/>
  <c r="CY404" i="9"/>
  <c r="DG404" i="9"/>
  <c r="DE404" i="9"/>
  <c r="CZ404" i="9"/>
  <c r="V399" i="9"/>
  <c r="AA399" i="9"/>
  <c r="HH411" i="9"/>
  <c r="CP403" i="9"/>
  <c r="CJ403" i="9"/>
  <c r="CO403" i="9"/>
  <c r="DF404" i="9"/>
  <c r="BX402" i="9"/>
  <c r="DU405" i="9"/>
  <c r="DI404" i="9"/>
  <c r="DY405" i="9"/>
  <c r="DJ404" i="9"/>
  <c r="DB404" i="9"/>
  <c r="EJ406" i="9"/>
  <c r="EL406" i="9"/>
  <c r="DV405" i="9"/>
  <c r="DQ405" i="9"/>
  <c r="AC399" i="9"/>
  <c r="CI403" i="9"/>
  <c r="AG399" i="9"/>
  <c r="BI401" i="9"/>
  <c r="BT402" i="9"/>
  <c r="GX410" i="9"/>
  <c r="Z399" i="9"/>
  <c r="AF399" i="9"/>
  <c r="FP389" i="9"/>
  <c r="GP410" i="9"/>
  <c r="CA402" i="9"/>
  <c r="CC402" i="9"/>
  <c r="BY402" i="9"/>
  <c r="DT405" i="9"/>
  <c r="BU402" i="9"/>
  <c r="HL411" i="9"/>
  <c r="DN405" i="9"/>
  <c r="CK403" i="9"/>
  <c r="DO405" i="9"/>
  <c r="HX412" i="9"/>
  <c r="HU412" i="9"/>
  <c r="IH412" i="9"/>
  <c r="HV412" i="9"/>
  <c r="D398" i="9"/>
  <c r="C398" i="9"/>
  <c r="P398" i="9"/>
  <c r="HM411" i="9"/>
  <c r="GY410" i="9"/>
  <c r="AT400" i="9"/>
  <c r="BL401" i="9"/>
  <c r="AR400" i="9"/>
  <c r="GU410" i="9"/>
  <c r="BQ402" i="9"/>
  <c r="CD402" i="9"/>
  <c r="GR410" i="9"/>
  <c r="AB399" i="9"/>
  <c r="BS402" i="9"/>
  <c r="AL400" i="9"/>
  <c r="J398" i="9"/>
  <c r="HY412" i="9"/>
  <c r="DS405" i="9"/>
  <c r="BE401" i="9"/>
  <c r="GV410" i="9"/>
  <c r="CM403" i="9"/>
  <c r="BV402" i="9"/>
  <c r="ID412" i="9"/>
  <c r="HE411" i="9"/>
  <c r="HR411" i="9"/>
  <c r="HP411" i="9"/>
  <c r="AS400" i="9"/>
  <c r="BF401" i="9"/>
  <c r="HQ411" i="9"/>
  <c r="BH401" i="9"/>
  <c r="O398" i="9"/>
  <c r="BK401" i="9"/>
  <c r="HW412" i="9"/>
  <c r="BD401" i="9"/>
  <c r="GE390" i="9"/>
  <c r="HJ411" i="9"/>
  <c r="BM401" i="9"/>
  <c r="CL403" i="9"/>
  <c r="IG412" i="9"/>
  <c r="CS403" i="9"/>
  <c r="IE412" i="9"/>
  <c r="HI411" i="9"/>
  <c r="CN403" i="9"/>
  <c r="BZ402" i="9"/>
  <c r="HN411" i="9"/>
  <c r="AW400" i="9"/>
  <c r="AP400" i="9"/>
  <c r="GO410" i="9"/>
  <c r="HB410" i="9"/>
  <c r="FO389" i="9"/>
  <c r="K398" i="9"/>
  <c r="N398" i="9"/>
  <c r="I398" i="9"/>
  <c r="AQ400" i="9"/>
  <c r="AU400" i="9"/>
  <c r="L398" i="9"/>
  <c r="U399" i="9"/>
  <c r="AH399" i="9"/>
  <c r="AD399" i="9"/>
  <c r="GF390" i="9"/>
  <c r="FY390" i="9"/>
  <c r="GD409" i="9" s="1"/>
  <c r="AE399" i="9"/>
  <c r="G398" i="9"/>
  <c r="IB412" i="9"/>
  <c r="BR402" i="9"/>
  <c r="HG411" i="9"/>
  <c r="AM400" i="9"/>
  <c r="HA410" i="9"/>
  <c r="GW410" i="9"/>
  <c r="HF411" i="9"/>
  <c r="GT410" i="9"/>
  <c r="AK400" i="9"/>
  <c r="AX400" i="9"/>
  <c r="AV400" i="9"/>
  <c r="BA401" i="9"/>
  <c r="BN401" i="9"/>
  <c r="GS410" i="9"/>
  <c r="CG403" i="9"/>
  <c r="CT403" i="9"/>
  <c r="GQ410" i="9"/>
  <c r="F398" i="9"/>
  <c r="E398" i="9"/>
  <c r="CR403" i="9"/>
  <c r="BG401" i="9"/>
  <c r="Y399" i="9"/>
  <c r="CQ403" i="9"/>
  <c r="M398" i="9"/>
  <c r="HK411" i="9"/>
  <c r="DM405" i="9"/>
  <c r="DZ405" i="9"/>
  <c r="IF412" i="9"/>
  <c r="IC412" i="9"/>
  <c r="CB402" i="9"/>
  <c r="BC401" i="9"/>
  <c r="BJ401" i="9"/>
  <c r="H398" i="9"/>
  <c r="HZ412" i="9"/>
  <c r="FV204" i="9"/>
  <c r="BS198" i="9"/>
  <c r="CL199" i="9"/>
  <c r="GH205" i="9"/>
  <c r="AN196" i="9"/>
  <c r="GE205" i="9"/>
  <c r="FO204" i="9"/>
  <c r="AH195" i="9"/>
  <c r="GR206" i="9"/>
  <c r="EF202" i="9"/>
  <c r="GF205" i="9"/>
  <c r="FQ204" i="9"/>
  <c r="FI222" i="9"/>
  <c r="HF207" i="9"/>
  <c r="GG223" i="9"/>
  <c r="DP201" i="9"/>
  <c r="FK204" i="9"/>
  <c r="FI204" i="9"/>
  <c r="HQ207" i="9"/>
  <c r="X195" i="9"/>
  <c r="FP204" i="9"/>
  <c r="Y195" i="9"/>
  <c r="CT199" i="9"/>
  <c r="GB205" i="9"/>
  <c r="AR196" i="9"/>
  <c r="GJ205" i="9"/>
  <c r="BC197" i="9"/>
  <c r="GF223" i="9"/>
  <c r="AF195" i="9"/>
  <c r="AD195" i="9"/>
  <c r="U195" i="9"/>
  <c r="GC205" i="9"/>
  <c r="CD198" i="9"/>
  <c r="GY206" i="9"/>
  <c r="BH197" i="9"/>
  <c r="GT206" i="9"/>
  <c r="GO206" i="9"/>
  <c r="FT204" i="9"/>
  <c r="BI197" i="9"/>
  <c r="HN207" i="9"/>
  <c r="FU222" i="9"/>
  <c r="BM197" i="9"/>
  <c r="FY205" i="9"/>
  <c r="AL196" i="9"/>
  <c r="AB195" i="9"/>
  <c r="CK199" i="9"/>
  <c r="FT222" i="9"/>
  <c r="CN199" i="9"/>
  <c r="W195" i="9"/>
  <c r="AS196" i="9"/>
  <c r="FN222" i="9"/>
  <c r="GU206" i="9"/>
  <c r="FU204" i="9"/>
  <c r="GE223" i="9"/>
  <c r="GA223" i="9"/>
  <c r="BU198" i="9"/>
  <c r="CH199" i="9"/>
  <c r="CG199" i="9"/>
  <c r="BG197" i="9"/>
  <c r="GD223" i="9"/>
  <c r="BK197" i="9"/>
  <c r="BW198" i="9"/>
  <c r="GG205" i="9"/>
  <c r="HI207" i="9"/>
  <c r="FM204" i="9"/>
  <c r="AC195" i="9"/>
  <c r="FP222" i="9"/>
  <c r="V195" i="9"/>
  <c r="BV198" i="9"/>
  <c r="BQ198" i="9"/>
  <c r="GA205" i="9"/>
  <c r="CA198" i="9"/>
  <c r="GS206" i="9"/>
  <c r="GX206" i="9"/>
  <c r="CR199" i="9"/>
  <c r="CZ200" i="9"/>
  <c r="FS204" i="9"/>
  <c r="AM196" i="9"/>
  <c r="HR207" i="9"/>
  <c r="BF197" i="9"/>
  <c r="BN197" i="9"/>
  <c r="AT196" i="9"/>
  <c r="AX196" i="9"/>
  <c r="CO199" i="9"/>
  <c r="FS222" i="9"/>
  <c r="BY198" i="9"/>
  <c r="FZ205" i="9"/>
  <c r="FJ204" i="9"/>
  <c r="FM222" i="9"/>
  <c r="HP207" i="9"/>
  <c r="GW206" i="9"/>
  <c r="CQ199" i="9"/>
  <c r="CP199" i="9"/>
  <c r="BL197" i="9"/>
  <c r="GD205" i="9"/>
  <c r="HM207" i="9"/>
  <c r="AU196" i="9"/>
  <c r="GH223" i="9"/>
  <c r="GB223" i="9"/>
  <c r="BD197" i="9"/>
  <c r="Z195" i="9"/>
  <c r="HX208" i="9"/>
  <c r="BE197" i="9"/>
  <c r="BZ198" i="9"/>
  <c r="FO222" i="9"/>
  <c r="CB198" i="9"/>
  <c r="GK205" i="9"/>
  <c r="FV222" i="9"/>
  <c r="GP206" i="9"/>
  <c r="FZ223" i="9"/>
  <c r="GJ223" i="9"/>
  <c r="FL204" i="9"/>
  <c r="HJ207" i="9"/>
  <c r="HE207" i="9"/>
  <c r="GL223" i="9"/>
  <c r="BB197" i="9"/>
  <c r="BA197" i="9"/>
  <c r="AP196" i="9"/>
  <c r="AK196" i="9"/>
  <c r="FJ222" i="9"/>
  <c r="HG207" i="9"/>
  <c r="FK222" i="9"/>
  <c r="GV206" i="9"/>
  <c r="CS199" i="9"/>
  <c r="BT198" i="9"/>
  <c r="EV203" i="9"/>
  <c r="GK223" i="9"/>
  <c r="AE195" i="9"/>
  <c r="CC198" i="9"/>
  <c r="CJ199" i="9"/>
  <c r="FR222" i="9"/>
  <c r="BX198" i="9"/>
  <c r="AQ196" i="9"/>
  <c r="GC223" i="9"/>
  <c r="AO196" i="9"/>
  <c r="AW196" i="9"/>
  <c r="BR198" i="9"/>
  <c r="HB206" i="9"/>
  <c r="HK207" i="9"/>
  <c r="HL207" i="9"/>
  <c r="HH207" i="9"/>
  <c r="GI205" i="9"/>
  <c r="GI223" i="9"/>
  <c r="FY223" i="9"/>
  <c r="F194" i="9"/>
  <c r="BJ197" i="9"/>
  <c r="GL205" i="9"/>
  <c r="AV196" i="9"/>
  <c r="CI199" i="9"/>
  <c r="AG195" i="9"/>
  <c r="HO207" i="9"/>
  <c r="FL222" i="9"/>
  <c r="HA206" i="9"/>
  <c r="CM199" i="9"/>
  <c r="AA195" i="9"/>
  <c r="GZ206" i="9"/>
  <c r="AV51" i="2"/>
  <c r="BN48" i="2"/>
  <c r="BQ57" i="2"/>
  <c r="BN57" i="2"/>
  <c r="AY27" i="2"/>
  <c r="AY19" i="2"/>
  <c r="AY46" i="2"/>
  <c r="AY34" i="2"/>
  <c r="BQ48" i="2"/>
  <c r="AV14" i="2"/>
  <c r="AY38" i="2"/>
  <c r="AY62" i="2"/>
  <c r="AY22" i="2"/>
  <c r="AY26" i="2"/>
  <c r="AY54" i="2"/>
  <c r="AY11" i="2"/>
  <c r="AY18" i="2"/>
  <c r="AY50" i="2"/>
  <c r="BQ33" i="2"/>
  <c r="BN33" i="2"/>
  <c r="BN46" i="2"/>
  <c r="AY23" i="2"/>
  <c r="AY39" i="2"/>
  <c r="AY30" i="2"/>
  <c r="AY58" i="2"/>
  <c r="AY17" i="2"/>
  <c r="BN64" i="2"/>
  <c r="BO64" i="2"/>
  <c r="BQ64" i="2" s="1"/>
  <c r="BN34" i="2"/>
  <c r="BO34" i="2"/>
  <c r="BQ34" i="2" s="1"/>
  <c r="BN9" i="2"/>
  <c r="BP9" i="2"/>
  <c r="BQ9" i="2" s="1"/>
  <c r="BQ46" i="2"/>
  <c r="BN52" i="2"/>
  <c r="BO52" i="2"/>
  <c r="BQ52" i="2" s="1"/>
  <c r="BP23" i="2"/>
  <c r="BQ23" i="2" s="1"/>
  <c r="BN23" i="2"/>
  <c r="BN60" i="2"/>
  <c r="BO60" i="2"/>
  <c r="BQ60" i="2" s="1"/>
  <c r="BN27" i="2"/>
  <c r="BP27" i="2"/>
  <c r="BQ27" i="2" s="1"/>
  <c r="BN61" i="2"/>
  <c r="BP61" i="2"/>
  <c r="BQ61" i="2" s="1"/>
  <c r="BP55" i="2"/>
  <c r="BQ55" i="2" s="1"/>
  <c r="BN55" i="2"/>
  <c r="BN56" i="2"/>
  <c r="BO56" i="2"/>
  <c r="BQ56" i="2" s="1"/>
  <c r="BQ12" i="2"/>
  <c r="BQ54" i="2"/>
  <c r="BN32" i="2"/>
  <c r="BO32" i="2"/>
  <c r="BQ32" i="2" s="1"/>
  <c r="BN22" i="2"/>
  <c r="BO22" i="2"/>
  <c r="BQ22" i="2" s="1"/>
  <c r="BN30" i="2"/>
  <c r="BO30" i="2"/>
  <c r="BQ30" i="2" s="1"/>
  <c r="BN36" i="2"/>
  <c r="BO36" i="2"/>
  <c r="BQ36" i="2" s="1"/>
  <c r="BP31" i="2"/>
  <c r="BQ31" i="2" s="1"/>
  <c r="BN31" i="2"/>
  <c r="BN10" i="2"/>
  <c r="BO10" i="2"/>
  <c r="BQ10" i="2" s="1"/>
  <c r="BN40" i="2"/>
  <c r="BO40" i="2"/>
  <c r="BQ40" i="2" s="1"/>
  <c r="BN14" i="2"/>
  <c r="BO14" i="2"/>
  <c r="BQ14" i="2" s="1"/>
  <c r="BN50" i="2"/>
  <c r="BO50" i="2"/>
  <c r="BQ50" i="2" s="1"/>
  <c r="BN11" i="2"/>
  <c r="BP11" i="2"/>
  <c r="BQ11" i="2" s="1"/>
  <c r="BN51" i="2"/>
  <c r="BP51" i="2"/>
  <c r="BQ51" i="2" s="1"/>
  <c r="BN62" i="2"/>
  <c r="BO62" i="2"/>
  <c r="BQ62" i="2" s="1"/>
  <c r="BN53" i="2"/>
  <c r="BP53" i="2"/>
  <c r="BQ53" i="2" s="1"/>
  <c r="BN12" i="2"/>
  <c r="BN54" i="2"/>
  <c r="AY64" i="2"/>
  <c r="BN38" i="2"/>
  <c r="BO38" i="2"/>
  <c r="BQ38" i="2" s="1"/>
  <c r="BN45" i="2"/>
  <c r="BP45" i="2"/>
  <c r="BQ45" i="2" s="1"/>
  <c r="BN25" i="2"/>
  <c r="BP25" i="2"/>
  <c r="BQ25" i="2" s="1"/>
  <c r="BP47" i="2"/>
  <c r="BQ47" i="2" s="1"/>
  <c r="BN47" i="2"/>
  <c r="BP63" i="2"/>
  <c r="BQ63" i="2" s="1"/>
  <c r="BN63" i="2"/>
  <c r="BN8" i="2"/>
  <c r="BP8" i="2"/>
  <c r="BQ8" i="2" s="1"/>
  <c r="BN29" i="2"/>
  <c r="BP29" i="2"/>
  <c r="BQ29" i="2" s="1"/>
  <c r="BN41" i="2"/>
  <c r="BP41" i="2"/>
  <c r="BQ41" i="2" s="1"/>
  <c r="BN13" i="2"/>
  <c r="BP13" i="2"/>
  <c r="BQ13" i="2" s="1"/>
  <c r="BN44" i="2"/>
  <c r="BO44" i="2"/>
  <c r="BQ44" i="2" s="1"/>
  <c r="BP39" i="2"/>
  <c r="BQ39" i="2" s="1"/>
  <c r="BN39" i="2"/>
  <c r="BN42" i="2"/>
  <c r="BO42" i="2"/>
  <c r="BQ42" i="2" s="1"/>
  <c r="BN17" i="2"/>
  <c r="BP17" i="2"/>
  <c r="BQ17" i="2" s="1"/>
  <c r="BQ58" i="2"/>
  <c r="AY49" i="2"/>
  <c r="AY47" i="2"/>
  <c r="BN35" i="2"/>
  <c r="BP35" i="2"/>
  <c r="BQ35" i="2" s="1"/>
  <c r="BN24" i="2"/>
  <c r="BO24" i="2"/>
  <c r="BQ24" i="2" s="1"/>
  <c r="BN28" i="2"/>
  <c r="BO28" i="2"/>
  <c r="BQ28" i="2" s="1"/>
  <c r="BN26" i="2"/>
  <c r="BO26" i="2"/>
  <c r="BQ26" i="2" s="1"/>
  <c r="BN19" i="2"/>
  <c r="BP19" i="2"/>
  <c r="BQ19" i="2" s="1"/>
  <c r="BN20" i="2"/>
  <c r="BO20" i="2"/>
  <c r="BQ20" i="2" s="1"/>
  <c r="BN18" i="2"/>
  <c r="BO18" i="2"/>
  <c r="BQ18" i="2" s="1"/>
  <c r="BN58" i="2"/>
  <c r="AY36" i="2"/>
  <c r="AY55" i="2"/>
  <c r="AY44" i="2"/>
  <c r="AY28" i="2"/>
  <c r="AV57" i="2"/>
  <c r="AW57" i="2"/>
  <c r="AY57" i="2" s="1"/>
  <c r="AV53" i="2"/>
  <c r="AX53" i="2"/>
  <c r="AY53" i="2" s="1"/>
  <c r="AY35" i="2"/>
  <c r="AY48" i="2"/>
  <c r="AY9" i="2"/>
  <c r="AV56" i="2"/>
  <c r="AX56" i="2"/>
  <c r="AY56" i="2" s="1"/>
  <c r="AY42" i="2"/>
  <c r="AY45" i="2"/>
  <c r="AY31" i="2"/>
  <c r="AV59" i="2"/>
  <c r="AX59" i="2"/>
  <c r="AY59" i="2" s="1"/>
  <c r="AY21" i="2"/>
  <c r="AY25" i="2"/>
  <c r="AY41" i="2"/>
  <c r="AY40" i="2"/>
  <c r="AY60" i="2"/>
  <c r="AY61" i="2"/>
  <c r="AY10" i="2"/>
  <c r="AV37" i="2"/>
  <c r="AV43" i="2"/>
  <c r="AV63" i="2"/>
  <c r="AW63" i="2"/>
  <c r="AY63" i="2" s="1"/>
  <c r="AV29" i="2"/>
  <c r="AX29" i="2"/>
  <c r="AY29" i="2" s="1"/>
  <c r="AY24" i="2"/>
  <c r="AX32" i="2"/>
  <c r="AY32" i="2" s="1"/>
  <c r="AY33" i="2"/>
  <c r="AY13" i="2"/>
  <c r="AY16" i="2"/>
  <c r="AV15" i="2"/>
  <c r="AW15" i="2"/>
  <c r="AY15" i="2" s="1"/>
  <c r="AV20" i="2"/>
  <c r="AX20" i="2"/>
  <c r="AY20" i="2" s="1"/>
  <c r="AY52" i="2"/>
  <c r="AV61" i="2"/>
  <c r="AV10" i="2"/>
  <c r="AV38" i="2"/>
  <c r="AV62" i="2"/>
  <c r="AV45" i="2"/>
  <c r="AV22" i="2"/>
  <c r="AV26" i="2"/>
  <c r="AV54" i="2"/>
  <c r="AV30" i="2"/>
  <c r="AV58" i="2"/>
  <c r="AV46" i="2"/>
  <c r="AV34" i="2"/>
  <c r="AV18" i="2"/>
  <c r="AV50" i="2"/>
  <c r="AV31" i="2"/>
  <c r="AV9" i="2"/>
  <c r="AV24" i="2"/>
  <c r="AV25" i="2"/>
  <c r="AV13" i="2"/>
  <c r="AV11" i="2"/>
  <c r="AV28" i="2"/>
  <c r="AV49" i="2"/>
  <c r="AV39" i="2"/>
  <c r="AV64" i="2"/>
  <c r="AV23" i="2"/>
  <c r="AV52" i="2"/>
  <c r="AV42" i="2"/>
  <c r="AV55" i="2"/>
  <c r="AV33" i="2"/>
  <c r="AV40" i="2"/>
  <c r="AV60" i="2"/>
  <c r="AV17" i="2"/>
  <c r="AV35" i="2"/>
  <c r="AV27" i="2"/>
  <c r="AV19" i="2"/>
  <c r="AV48" i="2"/>
  <c r="AV41" i="2"/>
  <c r="AV16" i="2"/>
  <c r="AV47" i="2"/>
  <c r="AV21" i="2"/>
  <c r="AV44" i="2"/>
  <c r="AV36" i="2"/>
  <c r="AV32" i="2" l="1"/>
  <c r="AC32" i="22"/>
  <c r="AA32" i="22"/>
  <c r="AB29" i="22"/>
  <c r="AD29" i="22"/>
  <c r="AC33" i="22"/>
  <c r="AA33" i="22"/>
  <c r="AA29" i="22"/>
  <c r="AC29" i="22"/>
  <c r="AD30" i="22"/>
  <c r="AB30" i="22"/>
  <c r="AB33" i="22"/>
  <c r="AD33" i="22"/>
  <c r="E66" i="12"/>
  <c r="Z33" i="12"/>
  <c r="B36" i="12"/>
  <c r="B64" i="12"/>
  <c r="T33" i="12"/>
  <c r="Y33" i="12" s="1"/>
  <c r="E45" i="12"/>
  <c r="Z30" i="12"/>
  <c r="E52" i="12"/>
  <c r="Z31" i="12"/>
  <c r="E59" i="12"/>
  <c r="Z32" i="12"/>
  <c r="E38" i="12"/>
  <c r="Y32" i="12"/>
  <c r="B57" i="12"/>
  <c r="Y30" i="12"/>
  <c r="B43" i="12"/>
  <c r="Y31" i="12"/>
  <c r="B50" i="12"/>
  <c r="T29" i="12"/>
  <c r="Y29" i="12" s="1"/>
  <c r="U29" i="12"/>
  <c r="Z29" i="12" s="1"/>
  <c r="FQ408" i="9"/>
  <c r="FO408" i="9"/>
  <c r="FS408" i="9"/>
  <c r="FR408" i="9"/>
  <c r="FJ408" i="9"/>
  <c r="FM408" i="9"/>
  <c r="FK408" i="9"/>
  <c r="FL408" i="9"/>
  <c r="FT408" i="9"/>
  <c r="FP408" i="9"/>
  <c r="FU408" i="9"/>
  <c r="FN408" i="9"/>
  <c r="FI408" i="9"/>
  <c r="GI409" i="9"/>
  <c r="GJ409" i="9"/>
  <c r="GK409" i="9"/>
  <c r="GF409" i="9"/>
  <c r="GC409" i="9"/>
  <c r="GG409" i="9"/>
  <c r="GE409" i="9"/>
  <c r="FY409" i="9"/>
  <c r="GL409" i="9"/>
  <c r="GH409" i="9"/>
  <c r="GA409" i="9"/>
  <c r="FZ409" i="9"/>
  <c r="GB409" i="9"/>
  <c r="AA33" i="12" l="1"/>
  <c r="AC33" i="12"/>
  <c r="AC29" i="12"/>
  <c r="AA29" i="12"/>
  <c r="AA32" i="12"/>
  <c r="AC32" i="12"/>
  <c r="AB32" i="12"/>
  <c r="AD32" i="12"/>
  <c r="AD31" i="12"/>
  <c r="AB31" i="12"/>
  <c r="AD29" i="12"/>
  <c r="AB29" i="12"/>
  <c r="AC30" i="12"/>
  <c r="AA30" i="12"/>
  <c r="AD33" i="12"/>
  <c r="AB33" i="12"/>
  <c r="AC31" i="12"/>
  <c r="AA31" i="12"/>
  <c r="AD30" i="12"/>
  <c r="AB30" i="12"/>
  <c r="AO70" i="18"/>
  <c r="AP70" i="18" l="1"/>
  <c r="AM91" i="18"/>
  <c r="AM72" i="18"/>
  <c r="AM73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Sam Warburton</author>
  </authors>
  <commentList>
    <comment ref="AB19" authorId="0" shapeId="0" xr:uid="{00000000-0006-0000-1300-000001000000}">
      <text>
        <r>
          <rPr>
            <b/>
            <sz val="9"/>
            <color indexed="81"/>
            <rFont val="Tahoma"/>
            <family val="2"/>
          </rPr>
          <t>Sam Warburton:</t>
        </r>
        <r>
          <rPr>
            <sz val="9"/>
            <color indexed="81"/>
            <rFont val="Tahoma"/>
            <family val="2"/>
          </rPr>
          <t xml:space="preserve">
2014/15 not on website</t>
        </r>
      </text>
    </comment>
  </commentList>
</comments>
</file>

<file path=xl/sharedStrings.xml><?xml version="1.0" encoding="utf-8"?>
<sst xmlns="http://schemas.openxmlformats.org/spreadsheetml/2006/main" count="13151" uniqueCount="860">
  <si>
    <t>MOT 2001</t>
  </si>
  <si>
    <t>MOT 2006</t>
  </si>
  <si>
    <t>MOT 2007</t>
  </si>
  <si>
    <t>Covec 2007</t>
  </si>
  <si>
    <t>MOT 2008</t>
  </si>
  <si>
    <t>MOT 2010</t>
  </si>
  <si>
    <t>MOT 2011</t>
  </si>
  <si>
    <t>MOT 2013</t>
  </si>
  <si>
    <t>NZIER 2013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</si>
  <si>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</si>
  <si>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</si>
  <si>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</si>
  <si>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</si>
  <si>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</si>
  <si>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</si>
  <si>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</si>
  <si>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</si>
  <si>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</si>
  <si>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</si>
  <si>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</si>
  <si>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</si>
  <si>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</si>
  <si>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</si>
  <si>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</si>
  <si>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</si>
  <si>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</si>
  <si>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</si>
  <si>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</si>
  <si>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</si>
  <si>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</si>
  <si>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</si>
  <si>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</si>
  <si>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</si>
  <si>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</si>
  <si>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</si>
  <si>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</si>
  <si>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</si>
  <si>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</si>
  <si>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</si>
  <si>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</si>
  <si>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</si>
  <si>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</si>
  <si>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</si>
  <si>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</si>
  <si>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</si>
  <si>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</si>
  <si>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</si>
  <si>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</si>
  <si>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</si>
  <si>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</si>
  <si>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</si>
  <si>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</si>
  <si>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</si>
  <si>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</si>
  <si>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</si>
  <si>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</si>
  <si>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</si>
  <si>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</si>
  <si>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</si>
  <si>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</si>
  <si>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</si>
  <si>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</si>
  <si>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</si>
  <si>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</si>
  <si>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</si>
  <si>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</si>
  <si>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Source: VKT projects v2</t>
  </si>
  <si>
    <t>Infoshare</t>
  </si>
  <si>
    <t>As at</t>
  </si>
  <si>
    <t>Total</t>
  </si>
  <si>
    <t>0 Years</t>
  </si>
  <si>
    <t>1 Years</t>
  </si>
  <si>
    <t>2 Years</t>
  </si>
  <si>
    <t>3 Years</t>
  </si>
  <si>
    <t>4 Years</t>
  </si>
  <si>
    <t>5 Years</t>
  </si>
  <si>
    <t>6 Years</t>
  </si>
  <si>
    <t>7 Years</t>
  </si>
  <si>
    <t>8 Years</t>
  </si>
  <si>
    <t>9 Years</t>
  </si>
  <si>
    <t>10 Years</t>
  </si>
  <si>
    <t>11 Years</t>
  </si>
  <si>
    <t>12 Years</t>
  </si>
  <si>
    <t>13 Years</t>
  </si>
  <si>
    <t>14 Years</t>
  </si>
  <si>
    <t>15 Years</t>
  </si>
  <si>
    <t>16 Years</t>
  </si>
  <si>
    <t>17 Years</t>
  </si>
  <si>
    <t>18 Years</t>
  </si>
  <si>
    <t>19 Years</t>
  </si>
  <si>
    <t>20 Years</t>
  </si>
  <si>
    <t>21 Years</t>
  </si>
  <si>
    <t>22 Years</t>
  </si>
  <si>
    <t>23 Years</t>
  </si>
  <si>
    <t>24 Years</t>
  </si>
  <si>
    <t>25 Years</t>
  </si>
  <si>
    <t>26 Years</t>
  </si>
  <si>
    <t>27 Years</t>
  </si>
  <si>
    <t>28 Years</t>
  </si>
  <si>
    <t>29 Years</t>
  </si>
  <si>
    <t>30 Years</t>
  </si>
  <si>
    <t>31 Years</t>
  </si>
  <si>
    <t>32 Years</t>
  </si>
  <si>
    <t>33 Years</t>
  </si>
  <si>
    <t>34 Years</t>
  </si>
  <si>
    <t>35 Years</t>
  </si>
  <si>
    <t>36 Years</t>
  </si>
  <si>
    <t>37 Years</t>
  </si>
  <si>
    <t>38 Years</t>
  </si>
  <si>
    <t>39 Years</t>
  </si>
  <si>
    <t>40 Years</t>
  </si>
  <si>
    <t>41 Years</t>
  </si>
  <si>
    <t>42 Years</t>
  </si>
  <si>
    <t>43 Years</t>
  </si>
  <si>
    <t>44 Years</t>
  </si>
  <si>
    <t>45 Years</t>
  </si>
  <si>
    <t>46 Years</t>
  </si>
  <si>
    <t>47 Years</t>
  </si>
  <si>
    <t>48 Years</t>
  </si>
  <si>
    <t>49 Years</t>
  </si>
  <si>
    <t>50 Years</t>
  </si>
  <si>
    <t>51 Years</t>
  </si>
  <si>
    <t>52 Years</t>
  </si>
  <si>
    <t>53 Years</t>
  </si>
  <si>
    <t>54 Years</t>
  </si>
  <si>
    <t>55 Years</t>
  </si>
  <si>
    <t>56 Years</t>
  </si>
  <si>
    <t>57 Years</t>
  </si>
  <si>
    <t>58 Years</t>
  </si>
  <si>
    <t>59 Years</t>
  </si>
  <si>
    <t>60 Years</t>
  </si>
  <si>
    <t>61 Years</t>
  </si>
  <si>
    <t>62 Years</t>
  </si>
  <si>
    <t>63 Years</t>
  </si>
  <si>
    <t>64 Years</t>
  </si>
  <si>
    <t>65 Years</t>
  </si>
  <si>
    <t>66 Years</t>
  </si>
  <si>
    <t>67 Years</t>
  </si>
  <si>
    <t>68 Years</t>
  </si>
  <si>
    <t>69 Years</t>
  </si>
  <si>
    <t>70 Years</t>
  </si>
  <si>
    <t>71 Years</t>
  </si>
  <si>
    <t>72 Years</t>
  </si>
  <si>
    <t>73 Years</t>
  </si>
  <si>
    <t>74 Years</t>
  </si>
  <si>
    <t>75 Years</t>
  </si>
  <si>
    <t>76 Years</t>
  </si>
  <si>
    <t>77 Years</t>
  </si>
  <si>
    <t>78 Years</t>
  </si>
  <si>
    <t>79 Years</t>
  </si>
  <si>
    <t>80 Years</t>
  </si>
  <si>
    <t>81 Years</t>
  </si>
  <si>
    <t>82 Years</t>
  </si>
  <si>
    <t>83 Years</t>
  </si>
  <si>
    <t>84 Years</t>
  </si>
  <si>
    <t>85 Years</t>
  </si>
  <si>
    <t>86 Years</t>
  </si>
  <si>
    <t>87 Years</t>
  </si>
  <si>
    <t>88 Years</t>
  </si>
  <si>
    <t>89 Years</t>
  </si>
  <si>
    <t>0-4 Years</t>
  </si>
  <si>
    <t>5-9 Years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</si>
  <si>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</si>
  <si>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</si>
  <si>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</si>
  <si>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</si>
  <si>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</si>
  <si>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</si>
  <si>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</si>
  <si>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</si>
  <si>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50-54 Years</t>
  </si>
  <si>
    <t>55-59 Years</t>
  </si>
  <si>
    <t>60-64 Years</t>
  </si>
  <si>
    <t>65-69 Years</t>
  </si>
  <si>
    <t>70-74 Years</t>
  </si>
  <si>
    <t>75-79 Years</t>
  </si>
  <si>
    <t>80-84 Years</t>
  </si>
  <si>
    <t>85-89 Years</t>
  </si>
  <si>
    <t>Under 15 Years</t>
  </si>
  <si>
    <t>Under 16 Years</t>
  </si>
  <si>
    <t>Under 18 Years</t>
  </si>
  <si>
    <t>Under 20 Years</t>
  </si>
  <si>
    <t>15-39 Years</t>
  </si>
  <si>
    <t>15-49 Years</t>
  </si>
  <si>
    <t>15-59 Years</t>
  </si>
  <si>
    <t>40-64 Years</t>
  </si>
  <si>
    <t>15-64 Years</t>
  </si>
  <si>
    <t>15 Years and Over</t>
  </si>
  <si>
    <t>16 Years and Over</t>
  </si>
  <si>
    <t>18 Years and Over</t>
  </si>
  <si>
    <t>20 Years and Over</t>
  </si>
  <si>
    <t>60 Years and Over</t>
  </si>
  <si>
    <t>65 Years and Over</t>
  </si>
  <si>
    <t>75 Years and Over</t>
  </si>
  <si>
    <t>80 Years and over</t>
  </si>
  <si>
    <t>85 Years and Over</t>
  </si>
  <si>
    <t>90 Years and over</t>
  </si>
  <si>
    <t>Median Age (Years)</t>
  </si>
  <si>
    <t>Total All Ages</t>
  </si>
  <si>
    <t>1991Q1</t>
  </si>
  <si>
    <t>1991Q2</t>
  </si>
  <si>
    <t>1991Q3</t>
  </si>
  <si>
    <t>1991Q4</t>
  </si>
  <si>
    <t>1992Q1</t>
  </si>
  <si>
    <t>1992Q2</t>
  </si>
  <si>
    <t>1992Q3</t>
  </si>
  <si>
    <t>1992Q4</t>
  </si>
  <si>
    <t>1993Q1</t>
  </si>
  <si>
    <t>1993Q2</t>
  </si>
  <si>
    <t>1993Q3</t>
  </si>
  <si>
    <t>1993Q4</t>
  </si>
  <si>
    <t>1994Q1</t>
  </si>
  <si>
    <t>1994Q2</t>
  </si>
  <si>
    <t>1994Q3</t>
  </si>
  <si>
    <t>1994Q4</t>
  </si>
  <si>
    <t>1995Q1</t>
  </si>
  <si>
    <t>1995Q2</t>
  </si>
  <si>
    <t>1995Q3</t>
  </si>
  <si>
    <t>1995Q4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</si>
  <si>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</si>
  <si>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</si>
  <si>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</si>
  <si>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</si>
  <si>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</si>
  <si>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</si>
  <si>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</si>
  <si>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</si>
  <si>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</si>
  <si>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</si>
  <si>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</si>
  <si>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</si>
  <si>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</si>
  <si>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</si>
  <si>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</si>
  <si>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</si>
  <si>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</si>
  <si>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</si>
  <si>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</si>
  <si>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</si>
  <si>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</si>
  <si>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</si>
  <si>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</si>
  <si>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2016Q1</t>
  </si>
  <si>
    <t>Age of driving lifted from 15 to 16 in 11 August 2011</t>
  </si>
  <si>
    <t>Population 15-75</t>
  </si>
  <si>
    <t>Population 16-75</t>
  </si>
  <si>
    <t>Combined</t>
  </si>
  <si>
    <t>All</t>
  </si>
  <si>
    <t>Allocated 42/92 of 2011 Q3 to 15yo, and 50/92 to 16yos</t>
  </si>
  <si>
    <t>Rolling annual VKT</t>
  </si>
  <si>
    <t>Rolling averages</t>
  </si>
  <si>
    <t>VKT per capita</t>
  </si>
  <si>
    <t>VKT</t>
  </si>
  <si>
    <t>Minimum of 65,75 indexes</t>
  </si>
  <si>
    <t>Maximum of 65,75 indexes</t>
  </si>
  <si>
    <t>Difference</t>
  </si>
  <si>
    <t>Minimum minus</t>
  </si>
  <si>
    <t>Maximum plus</t>
  </si>
  <si>
    <t>border</t>
  </si>
  <si>
    <t>Total VKT</t>
  </si>
  <si>
    <t>GPS 2015</t>
  </si>
  <si>
    <t>VKT per capita
– all</t>
  </si>
  <si>
    <t>VKT per capita
– driving age</t>
  </si>
  <si>
    <t>Driving age
lifted to 16</t>
  </si>
  <si>
    <t>2005/06</t>
  </si>
  <si>
    <t>2006/07</t>
  </si>
  <si>
    <t>2007/08</t>
  </si>
  <si>
    <t>2008/09</t>
  </si>
  <si>
    <t>2009/10</t>
  </si>
  <si>
    <t>2010/11</t>
  </si>
  <si>
    <t>2011/12</t>
  </si>
  <si>
    <t>2012/13</t>
  </si>
  <si>
    <t>2013/14</t>
  </si>
  <si>
    <t>2014/15</t>
  </si>
  <si>
    <t>SH - Heavy</t>
  </si>
  <si>
    <t>SH - Light</t>
  </si>
  <si>
    <t>From Ramm - state highway travel probably more accurate than local road</t>
  </si>
  <si>
    <t>TLA split 2014/15</t>
  </si>
  <si>
    <t>TLA</t>
  </si>
  <si>
    <t>TOTAL</t>
  </si>
  <si>
    <t>Kawerau District</t>
  </si>
  <si>
    <t>Opotiki District</t>
  </si>
  <si>
    <t>Rotorua District</t>
  </si>
  <si>
    <t>Tauranga City</t>
  </si>
  <si>
    <t>Western Bay of Plenty District</t>
  </si>
  <si>
    <t>Whakatane District</t>
  </si>
  <si>
    <t>Bay of Plenty Region</t>
  </si>
  <si>
    <t>Light</t>
  </si>
  <si>
    <t>Heavy</t>
  </si>
  <si>
    <t>Heavy is &gt;3500kg</t>
  </si>
  <si>
    <t>Index</t>
  </si>
  <si>
    <t>Local roads</t>
  </si>
  <si>
    <t>State highways</t>
  </si>
  <si>
    <t>2000/01</t>
  </si>
  <si>
    <t>2001/02</t>
  </si>
  <si>
    <t>2002/03</t>
  </si>
  <si>
    <t>2003/04</t>
  </si>
  <si>
    <t>2004/05</t>
  </si>
  <si>
    <t>LOCAL ROAD VKT (m)</t>
  </si>
  <si>
    <t>Northland Region</t>
  </si>
  <si>
    <t>Auckland Region</t>
  </si>
  <si>
    <t>Waikato Region</t>
  </si>
  <si>
    <t>Gisborne Region</t>
  </si>
  <si>
    <t>Hawkes Bay Region</t>
  </si>
  <si>
    <t>Taranaki Region</t>
  </si>
  <si>
    <t>Manawatu-Wanganui Region</t>
  </si>
  <si>
    <t>Wellington Region</t>
  </si>
  <si>
    <t>Tasman-Marlborough Region</t>
  </si>
  <si>
    <t>Canterbury Region</t>
  </si>
  <si>
    <t>West Coast Region</t>
  </si>
  <si>
    <t>Otago Region</t>
  </si>
  <si>
    <t>Southland Region</t>
  </si>
  <si>
    <t>NZ total</t>
  </si>
  <si>
    <t>STATE HIGHWAY VKT (m)</t>
  </si>
  <si>
    <t>Travel</t>
  </si>
  <si>
    <t>Back to Contents</t>
  </si>
  <si>
    <t>(*) number of vehicles in the fleet at some point during the year</t>
  </si>
  <si>
    <t>(**) a vehicle in the fleet for half the year contributes 0.5 vehicle years</t>
  </si>
  <si>
    <t>Quarterly travel</t>
  </si>
  <si>
    <t>Annual travel</t>
  </si>
  <si>
    <t>Quarterly growth (*)</t>
  </si>
  <si>
    <t>Annual growth</t>
  </si>
  <si>
    <t>Medium</t>
  </si>
  <si>
    <t>Fleet</t>
  </si>
  <si>
    <t>Heavy+ medium</t>
  </si>
  <si>
    <t>Quarter ending</t>
  </si>
  <si>
    <t>Light vehicle travel</t>
  </si>
  <si>
    <t>Heavy vehicle travel</t>
  </si>
  <si>
    <t>Lagged (##) Popn (DPE059AA)</t>
  </si>
  <si>
    <t>Travel/ capita</t>
  </si>
  <si>
    <t>Light travel/ capita</t>
  </si>
  <si>
    <t>Text</t>
  </si>
  <si>
    <t>Date</t>
  </si>
  <si>
    <t>(##) June popn vs Dec travel etc</t>
  </si>
  <si>
    <t xml:space="preserve"> (Light + heavy)</t>
  </si>
  <si>
    <t>06Q1</t>
  </si>
  <si>
    <t>06Q2</t>
  </si>
  <si>
    <t>06Q3</t>
  </si>
  <si>
    <t>06Q4</t>
  </si>
  <si>
    <t>07Q1</t>
  </si>
  <si>
    <t>07Q2</t>
  </si>
  <si>
    <t>07Q3</t>
  </si>
  <si>
    <t>07Q4</t>
  </si>
  <si>
    <t>08Q1</t>
  </si>
  <si>
    <t>08Q2</t>
  </si>
  <si>
    <t>08Q3</t>
  </si>
  <si>
    <t>08Q4</t>
  </si>
  <si>
    <t>09Q1</t>
  </si>
  <si>
    <t>09Q2</t>
  </si>
  <si>
    <t>09Q3</t>
  </si>
  <si>
    <t>09Q4</t>
  </si>
  <si>
    <t>10Q1</t>
  </si>
  <si>
    <t>10Q2</t>
  </si>
  <si>
    <t>10Q3</t>
  </si>
  <si>
    <t>10Q4</t>
  </si>
  <si>
    <t>11Q1</t>
  </si>
  <si>
    <t>11Q2</t>
  </si>
  <si>
    <t>11Q3</t>
  </si>
  <si>
    <t>11Q4</t>
  </si>
  <si>
    <t>12Q1</t>
  </si>
  <si>
    <t>12Q2</t>
  </si>
  <si>
    <t>12Q3</t>
  </si>
  <si>
    <t>12Q4</t>
  </si>
  <si>
    <t>13Q1</t>
  </si>
  <si>
    <t>13Q2</t>
  </si>
  <si>
    <t>13Q3</t>
  </si>
  <si>
    <t>13Q4</t>
  </si>
  <si>
    <t>14Q1</t>
  </si>
  <si>
    <t>14Q2</t>
  </si>
  <si>
    <t>14Q3</t>
  </si>
  <si>
    <t>14Q4</t>
  </si>
  <si>
    <t>15Q1</t>
  </si>
  <si>
    <t>15Q2</t>
  </si>
  <si>
    <t>15Q3</t>
  </si>
  <si>
    <t>(*) compared with the same quarter a year ago</t>
  </si>
  <si>
    <t>Update all this data every time, for consistency with the fleet stats</t>
  </si>
  <si>
    <t>Heavy = gross vehicle mass 6001 kg+</t>
  </si>
  <si>
    <t>(##) Popn lagged 2 quarters</t>
  </si>
  <si>
    <t>Medium = gross vehicle mass 3501-6000 kg</t>
  </si>
  <si>
    <t>2015Q3 popn is 2015Q1 stats data etc</t>
  </si>
  <si>
    <t>Light = gross vehicle mass &lt;= 3500 kg</t>
  </si>
  <si>
    <t>Vehicle fleet statistics total</t>
  </si>
  <si>
    <t>Prop change SH</t>
  </si>
  <si>
    <t>Prop change LR</t>
  </si>
  <si>
    <t>Revised LR VKT</t>
  </si>
  <si>
    <t>Revised SH VKT</t>
  </si>
  <si>
    <t>2001/02 index</t>
  </si>
  <si>
    <t>National</t>
  </si>
  <si>
    <t>Change</t>
  </si>
  <si>
    <t>Zero change line</t>
  </si>
  <si>
    <t>LR share of total VKT</t>
  </si>
  <si>
    <t>SH share of total VKT</t>
  </si>
  <si>
    <t>LR Scaler</t>
  </si>
  <si>
    <t>SH Scaler</t>
  </si>
  <si>
    <t>LR reproportion</t>
  </si>
  <si>
    <t>SH reproportion</t>
  </si>
  <si>
    <t>LR portion</t>
  </si>
  <si>
    <t>SH portion</t>
  </si>
  <si>
    <t>Light passenger travel</t>
  </si>
  <si>
    <t>Light commercial travel</t>
  </si>
  <si>
    <t>Heavy truck travel</t>
  </si>
  <si>
    <t>Heavy bus travel</t>
  </si>
  <si>
    <t>Motorcycle / moped travel</t>
  </si>
  <si>
    <t>Total (billion)</t>
  </si>
  <si>
    <t>Travel per capita (km/head)</t>
  </si>
  <si>
    <t>Passenger</t>
  </si>
  <si>
    <t>Freight / commercial</t>
  </si>
  <si>
    <t>Index 2001 - ordered</t>
  </si>
  <si>
    <t>Light commercial</t>
  </si>
  <si>
    <t>Motorcycle</t>
  </si>
  <si>
    <t>Bus</t>
  </si>
  <si>
    <t>Heavy truck</t>
  </si>
  <si>
    <t>Car, other light</t>
  </si>
  <si>
    <t>Index 2004 - ordered</t>
  </si>
  <si>
    <t>2004/05 index</t>
  </si>
  <si>
    <t>VKT per capita, 2004 index</t>
  </si>
  <si>
    <t>VKT per capita, 2001 index</t>
  </si>
  <si>
    <t>2001-2004</t>
  </si>
  <si>
    <t>2004-2014</t>
  </si>
  <si>
    <t>2012-2014</t>
  </si>
  <si>
    <t>2010-2012</t>
  </si>
  <si>
    <t>2002-2004</t>
  </si>
  <si>
    <t>2005-2007</t>
  </si>
  <si>
    <t>2008-2009</t>
  </si>
  <si>
    <t>2013-2014</t>
  </si>
  <si>
    <t>Population 15-80</t>
  </si>
  <si>
    <t>Population 16-80</t>
  </si>
  <si>
    <t>Population 15-89</t>
  </si>
  <si>
    <t>Population 16-89</t>
  </si>
  <si>
    <t>2013-2015Q3</t>
  </si>
  <si>
    <t>Data as at
GPS 2015</t>
  </si>
  <si>
    <t>All ages</t>
  </si>
  <si>
    <t>Driving age</t>
  </si>
  <si>
    <t>Preferred</t>
  </si>
  <si>
    <t>Alternative</t>
  </si>
  <si>
    <t>Preferred - index 2001</t>
  </si>
  <si>
    <t>Alternative - index 2001</t>
  </si>
  <si>
    <t>Preferred - index 2004</t>
  </si>
  <si>
    <t>Alternative - index 2004</t>
  </si>
  <si>
    <t>Per capita</t>
  </si>
  <si>
    <t>Vehicles (*)</t>
  </si>
  <si>
    <t>Travel per light veh</t>
  </si>
  <si>
    <t>Year</t>
  </si>
  <si>
    <t>Light passenger petrol travel</t>
  </si>
  <si>
    <t>Light passenger diesel travel</t>
  </si>
  <si>
    <t>Light commercial petrol travel</t>
  </si>
  <si>
    <t>Light commercial diesel travel</t>
  </si>
  <si>
    <t>Motorcycle travel</t>
  </si>
  <si>
    <t xml:space="preserve"> Truck petrol travel</t>
  </si>
  <si>
    <t>Truck diesel travel</t>
  </si>
  <si>
    <t>Bus petrol travel</t>
  </si>
  <si>
    <t>Bus diesel travel</t>
  </si>
  <si>
    <t>Electric bus travel</t>
  </si>
  <si>
    <t>Light passenger petrol vehicles</t>
  </si>
  <si>
    <t>Light passenger diesel vehicles</t>
  </si>
  <si>
    <t>Light commercial petrol vehicles</t>
  </si>
  <si>
    <t>Light commercial diesel vehicles</t>
  </si>
  <si>
    <t>Motorcycles</t>
  </si>
  <si>
    <t xml:space="preserve"> Petrol trucks</t>
  </si>
  <si>
    <t>Diesel trucks</t>
  </si>
  <si>
    <t>Petrol Buses</t>
  </si>
  <si>
    <t>Diesel buses</t>
  </si>
  <si>
    <t>Electric buses (**)</t>
  </si>
  <si>
    <t>Light Petrol travel</t>
  </si>
  <si>
    <t>Light Diesel travel</t>
  </si>
  <si>
    <t>Petrol</t>
  </si>
  <si>
    <t>Diesel</t>
  </si>
  <si>
    <t>Region</t>
  </si>
  <si>
    <t>Road Type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</si>
  <si>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</si>
  <si>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</si>
  <si>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</si>
  <si>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</si>
  <si>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</si>
  <si>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</si>
  <si>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</si>
  <si>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</si>
  <si>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</si>
  <si>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</si>
  <si>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NZ</t>
  </si>
  <si>
    <t>Local Roads</t>
  </si>
  <si>
    <t>State Highways</t>
  </si>
  <si>
    <t>Chatham Islands Region</t>
  </si>
  <si>
    <t>-</t>
  </si>
  <si>
    <t>Marlborough-Nelson-Tasman Region</t>
  </si>
  <si>
    <t>Ashburton District</t>
  </si>
  <si>
    <t>Auckland City</t>
  </si>
  <si>
    <t>Banks Peninsula District</t>
  </si>
  <si>
    <t>Buller District</t>
  </si>
  <si>
    <t>Carterton District</t>
  </si>
  <si>
    <t>Central Hawkes Bay District</t>
  </si>
  <si>
    <t>Central Otago District</t>
  </si>
  <si>
    <t>Chatham Islands District</t>
  </si>
  <si>
    <t>Christchurch City</t>
  </si>
  <si>
    <t>Clutha District</t>
  </si>
  <si>
    <t>Dunedin City</t>
  </si>
  <si>
    <t>Far North District</t>
  </si>
  <si>
    <t>Franklin District</t>
  </si>
  <si>
    <t>Gisborne District</t>
  </si>
  <si>
    <t>Gore District</t>
  </si>
  <si>
    <t>Grey District</t>
  </si>
  <si>
    <t>Hamilton City</t>
  </si>
  <si>
    <t>Hastings District</t>
  </si>
  <si>
    <t>Hauraki District</t>
  </si>
  <si>
    <t>Highway &amp; Network Operations Auckland</t>
  </si>
  <si>
    <t>Highway &amp; Network Operations Bay of Plenty</t>
  </si>
  <si>
    <t>Highway &amp; Network Operations Canterbury</t>
  </si>
  <si>
    <t>Highway &amp; Network Operations Gisborne</t>
  </si>
  <si>
    <t>Highway &amp; Network Operations Hawkes Bay</t>
  </si>
  <si>
    <t>Highway &amp; Network Operations Manawatu-Wanganui</t>
  </si>
  <si>
    <t>Highway &amp; Network Operations Marlborough-Nelson-Tasman</t>
  </si>
  <si>
    <t>Highway &amp; Network Operations Northland</t>
  </si>
  <si>
    <t>Highway &amp; Network Operations Otago</t>
  </si>
  <si>
    <t>Highway &amp; Network Operations Southland</t>
  </si>
  <si>
    <t>Highway &amp; Network Operations Taranaki</t>
  </si>
  <si>
    <t>Highway &amp; Network Operations Waikato</t>
  </si>
  <si>
    <t>Highway &amp; Network Operations Wellington</t>
  </si>
  <si>
    <t>Highway &amp; Network Operations West Coast</t>
  </si>
  <si>
    <t>Horowhenua District</t>
  </si>
  <si>
    <t>Hurunui District</t>
  </si>
  <si>
    <t>Hutt City</t>
  </si>
  <si>
    <t>Invercargill City</t>
  </si>
  <si>
    <t>Kaikoura District</t>
  </si>
  <si>
    <t>Kaipara District</t>
  </si>
  <si>
    <t>Kapiti Coast District</t>
  </si>
  <si>
    <t>MacKenzie District</t>
  </si>
  <si>
    <t>Manawatu District</t>
  </si>
  <si>
    <t>Manukau City</t>
  </si>
  <si>
    <t>Marlborough District</t>
  </si>
  <si>
    <t>Masterton District</t>
  </si>
  <si>
    <t>Matamata-Piako District</t>
  </si>
  <si>
    <t>Napier City</t>
  </si>
  <si>
    <t>Nelson City</t>
  </si>
  <si>
    <t>New Plymouth District</t>
  </si>
  <si>
    <t>North Shore City</t>
  </si>
  <si>
    <t>Otorohanga District</t>
  </si>
  <si>
    <t>Palmerston North City</t>
  </si>
  <si>
    <t>Papakura District</t>
  </si>
  <si>
    <t>Porirua City</t>
  </si>
  <si>
    <t>Queenstown-Lakes District</t>
  </si>
  <si>
    <t>Rangitikei District</t>
  </si>
  <si>
    <t>Rodney District</t>
  </si>
  <si>
    <t>Ruapehu District</t>
  </si>
  <si>
    <t>Selwyn District</t>
  </si>
  <si>
    <t>Southland District</t>
  </si>
  <si>
    <t>South Taranaki District</t>
  </si>
  <si>
    <t>South Waikato District</t>
  </si>
  <si>
    <t>South Wairarapa District</t>
  </si>
  <si>
    <t>Stratford District</t>
  </si>
  <si>
    <t>Tararua District</t>
  </si>
  <si>
    <t>Tasman District</t>
  </si>
  <si>
    <t>Taupo District</t>
  </si>
  <si>
    <t>Thames-Coromandel District</t>
  </si>
  <si>
    <t>Timaru District</t>
  </si>
  <si>
    <t>Upper Hutt City</t>
  </si>
  <si>
    <t>Waikato District</t>
  </si>
  <si>
    <t>Waimakariri District</t>
  </si>
  <si>
    <t>Waimate District</t>
  </si>
  <si>
    <t>Waipa District</t>
  </si>
  <si>
    <t>Wairoa District</t>
  </si>
  <si>
    <t>Waitakere City</t>
  </si>
  <si>
    <t>Waitaki District</t>
  </si>
  <si>
    <t>Waitomo District</t>
  </si>
  <si>
    <t>Wanganui District</t>
  </si>
  <si>
    <t>Wellington City</t>
  </si>
  <si>
    <t>Westland District</t>
  </si>
  <si>
    <t>Whangarei District</t>
  </si>
  <si>
    <t>Grand Total</t>
  </si>
  <si>
    <t>Row Labels</t>
  </si>
  <si>
    <t>Sum of 2006</t>
  </si>
  <si>
    <t>Sum of 2007</t>
  </si>
  <si>
    <t>Sum of 2008</t>
  </si>
  <si>
    <t>Sum of 2009</t>
  </si>
  <si>
    <t>Sum of 2010</t>
  </si>
  <si>
    <t>Sum of 2011</t>
  </si>
  <si>
    <t>Sum of 2012</t>
  </si>
  <si>
    <t>Sum of 2013</t>
  </si>
  <si>
    <t>Sum of 2014</t>
  </si>
  <si>
    <t>Sum of 2015</t>
  </si>
  <si>
    <t>Ministry's transport indicators</t>
  </si>
  <si>
    <t>NZTA's (mostly the same, but some diffs)</t>
  </si>
  <si>
    <t>&lt;?xml version="1.0"?&gt;&lt;WebTableParameter xmlns:xsi="http://www.w3.org/2001/XMLSchema-instance" xmlns:xsd="http://www.w3.org/2001/XMLSchema" xmlns=""&gt;&lt;DataTable Code="TABLECODE7501" HasMetadata="true"&gt;&lt;Name LocaleIsoCode="en"&gt;Subnational population estimates (RC, AU), by age and sex, at 30 June 2006-15 (2015 boundaries)&lt;/Name&gt;&lt;Dimension Code="YEAR" Display="labels"&gt;&lt;Name LocaleIsoCode="en"&gt;Year at 30 June&lt;/Name&gt;&lt;Member Code="2006" HasOnlyUnitMetadata="false"&gt;&lt;Name LocaleIsoCode="en"&gt;2006&lt;/Name&gt;&lt;/Member&gt;&lt;Member Code="2007" HasOnlyUnitMetadata="false"&gt;&lt;Name LocaleIsoCode="en"&gt;2007&lt;/Name&gt;&lt;/Member&gt;&lt;Member Code="2008" HasOnlyUnitMetadata="false"&gt;&lt;Name LocaleIsoCode="en"&gt;2008&lt;/Name&gt;&lt;/Member&gt;&lt;Member Code="2009" HasOnlyUnitMetadata="false"&gt;&lt;Name LocaleIsoCode="en"&gt;2009&lt;/Name&gt;&lt;/Member&gt;&lt;Member Code="2010" HasOnlyUnitMetadata="false"&gt;&lt;Name LocaleIsoCode="en"&gt;2010&lt;/Name&gt;&lt;/Member&gt;&lt;Member Code="2011" HasOnlyUnitMetadata="false"&gt;&lt;Name LocaleIsoCode="en"&gt;2011&lt;/Name&gt;&lt;/Member&gt;&lt;Member Code="2012" HasOnlyUnitMetadata="false"&gt;&lt;Name LocaleIsoCode="en"&gt;2012&lt;/Name&gt;&lt;/Member&gt;&lt;Member Code="2013" HasOnlyUnitMetadata="false"&gt;&lt;Name LocaleIsoCode="en"&gt;2013&lt;/Name&gt;&lt;/Member&gt;&lt;Member Code="2014" HasOnlyUnitMetadata="false"&gt;&lt;Name LocaleIsoCode="en"&gt;2014&lt;/Name&gt;&lt;/Member&gt;&lt;Member Code="2015" HasOnlyUnitMetadata="false"&gt;&lt;Name LocaleIsoCode="en"&gt;2015&lt;/Name&gt;&lt;/Member&gt;&lt;/Dimension&gt;&lt;Dimension Code="SEX" Display="labels"&gt;&lt;Name LocaleIsoCode="en"&gt;Sex&lt;/Name&gt;&lt;Member Code="SEX3" HasOnlyUnitMetadata="false"&gt;&lt;Name LocaleIsoCode="en"&gt;Total people, sex&lt;/Name&gt;&lt;/Member&gt;&lt;/Dimension&gt;&lt;Dimension Code="AGE" Display="labels"&gt;&lt;Name LocaleIsoCode="en"&gt;Age&lt;/Name&gt;&lt;Member Code="TOTALALLAGES" HasOnlyUnitMetadata="false"&gt;&lt;Name LocaleIsoCode="en"&gt;Total people, age&lt;/Name&gt;&lt;ChildMember Code="AGE0014" HasOnlyUnitMetadata="false"&gt;&lt;Name LocaleIsoCode="en"&gt;0-14 Years&lt;/Name&gt;&lt;/ChildMember&gt;&lt;ChildMember Code="AGE1539" HasOnlyUnitMetadata="false"&gt;&lt;Name LocaleIsoCode="en"&gt;15-39 Years&lt;/Name&gt;&lt;ChildMember Code="AGE1519" HasOnlyUnitMetadata="false"&gt;&lt;Name LocaleIsoCode="en"&gt;15-19 Years&lt;/Name&gt;&lt;/ChildMember&gt;&lt;ChildMember Code="AGE2024" HasOnlyUnitMetadata="false"&gt;&lt;Name LocaleIsoCode="en"&gt;20-24 Years&lt;/Name&gt;&lt;/ChildMember&gt;&lt;ChildMember Code="AGE2529" HasOnlyUnitMetadata="false"&gt;&lt;Name LocaleIsoCode="en"&gt;25-29 Years&lt;/Name&gt;&lt;/ChildMember&gt;&lt;ChildMember Code="AGE3034" HasOnlyUnitMetadata="false"&gt;&lt;Name LocaleIsoCode="en"&gt;30-34 Years&lt;/Name&gt;&lt;/ChildMember&gt;&lt;ChildMember Code="AGE3539" HasOnlyUnitMetadata="false"&gt;&lt;Name LocaleIsoCode="en"&gt;35-39 Years&lt;/Name&gt;&lt;/ChildMember&gt;&lt;/ChildMember&gt;&lt;ChildMember Code="AGE4064" HasOnlyUnitMetadata="false"&gt;&lt;Name LocaleIsoCode="en"&gt;40-64 Years&lt;/Name&gt;&lt;/ChildMember&gt;&lt;ChildMember Code="AGE6500" HasOnlyUnitMetadata="false"&gt;&lt;Name LocaleIsoCode="en"&gt;65 Years and over&lt;/Name&gt;&lt;ChildMember Code="AGE6569" HasOnlyUnitMetadata="false"&gt;&lt;Name LocaleIsoCode="en"&gt;65-69 Years&lt;/Name&gt;&lt;/ChildMember&gt;&lt;ChildMember Code="AGE7074" HasOnlyUnitMetadata="false"&gt;&lt;Name LocaleIsoCode="en"&gt;70-74 Years&lt;/Name&gt;&lt;/ChildMember&gt;&lt;ChildMember Code="AGE7579" HasOnlyUnitMetadata="false"&gt;&lt;Name LocaleIsoCode="en"&gt;75-79 Years&lt;/Name&gt;&lt;/ChildMember&gt;&lt;ChildMember Code="AGE8084" HasOnlyUnitMetadata="false"&gt;&lt;Name LocaleIsoCode="en"&gt;80-84 Years&lt;/Name&gt;&lt;/ChildMember&gt;&lt;ChildMember Code="AGE8500" HasOnlyUnitMetadata="false"&gt;&lt;Name LocaleIsoCode="en"&gt;85 Years and over&lt;/Name&gt;&lt;/ChildMember&gt;&lt;/ChildMember&gt;&lt;/Member&gt;&lt;/Dimension&gt;&lt;Dimension Code="AREA" HasMetadata="true" Display="labels"&gt;&lt;Name LocaleIsoCode="en"&gt;Area&lt;/Name&gt;&lt;Member Code="NZRC" HasOnlyUnitMetadata="false"&gt;&lt;Name LocaleIsoCode="en"&gt;Total, New Zealand&lt;/Name&gt;&lt;ChildMember Code="01" HasOnlyUnitMetadata="false"&gt;&lt;Name LocaleIsoCode="en"&gt;Northland region&lt;/Name&gt;&lt;/ChildMember&gt;&lt;ChildMember Code="02" HasOnlyUnitMetadata="false"&gt;&lt;Name LocaleIsoCode="en"&gt;Auckland region&lt;/Name&gt;&lt;/ChildMember&gt;&lt;ChildMember Code="03" HasOnlyUnitMetadata="false"&gt;&lt;Name LocaleIsoCode="en"&gt;Waikato region&lt;/Name&gt;&lt;/ChildMember&gt;&lt;ChildMember Code="04" HasOnlyUnitMetadata="false"&gt;&lt;Name LocaleIsoCode="en"&gt;Bay of Plenty region&lt;/Name&gt;&lt;/ChildMember&gt;&lt;ChildMember Code="05" HasOnlyUnitMetadata="false"&gt;&lt;Name LocaleIsoCode="en"&gt;Gisborne region&lt;/Name&gt;&lt;/ChildMember&gt;&lt;ChildMember Code="06" HasOnlyUnitMetadata="false"&gt;&lt;Name LocaleIsoCode="en"&gt;Hawke's Bay region&lt;/Name&gt;&lt;/ChildMember&gt;&lt;ChildMember Code="07" HasOnlyUnitMetadata="false"&gt;&lt;Name LocaleIsoCode="en"&gt;Taranaki region&lt;/Name&gt;&lt;/ChildMember&gt;&lt;ChildMember Code="08" HasOnlyUnitMetadata="false"&gt;&lt;Name LocaleIsoCode="en"&gt;Manawatu-Wanganui region&lt;/Name&gt;&lt;/ChildMember&gt;&lt;ChildMember Code="09" HasOnlyUnitMetadata="false"&gt;&lt;Name LocaleIsoCode="en"&gt;Wellington region&lt;/Name&gt;&lt;/ChildMember&gt;&lt;ChildMember Code="16" HasOnlyUnitMetadata="false"&gt;&lt;Name LocaleIsoCode="en"&gt;Tasman region&lt;/Name&gt;&lt;/ChildMember&gt;&lt;ChildMember Code="17" HasOnlyUnitMetadata="false"&gt;&lt;Name LocaleIsoCode="en"&gt;Nelson region&lt;/Name&gt;&lt;/ChildMember&gt;&lt;ChildMember Code="18" HasOnlyUnitMetadata="false"&gt;&lt;Name LocaleIsoCode="en"&gt;Marlborough region&lt;/Name&gt;&lt;/ChildMember&gt;&lt;ChildMember Code="12" HasOnlyUnitMetadata="false"&gt;&lt;Name LocaleIsoCode="en"&gt;West Coast region&lt;/Name&gt;&lt;/ChildMember&gt;&lt;ChildMember Code="13" HasOnlyUnitMetadata="false"&gt;&lt;Name LocaleIsoCode="en"&gt;Canterbury region&lt;/Name&gt;&lt;/ChildMember&gt;&lt;ChildMember Code="14" HasOnlyUnitMetadata="false"&gt;&lt;Name LocaleIsoCode="en"&gt;Otago region&lt;/Name&gt;&lt;/ChildMember&gt;&lt;ChildMember Code="15" HasOnlyUnitMetadata="false"&gt;&lt;Name LocaleIsoCode="en"&gt;Southland region&lt;/Name&gt;&lt;/ChildMember&gt;&lt;ChildMember Code="99" HasOnlyUnitMetadata="false"&gt;&lt;Name LocaleIsoCode="en"&gt;Area outside region&lt;/Name&gt;&lt;/ChildMember&gt;&lt;ChildMember Code="NIRC" HasOnlyUnitMetadata="false"&gt;&lt;Name LocaleIsoCode="en"&gt;Total, North Island regions&lt;/Name&gt;&lt;/ChildMember&gt;&lt;ChildMember Code="SIRC" HasOnlyUnitMetadata="false"&gt;&lt;Name LocaleIsoCode="en"&gt;Total, South Island regions&lt;/Name&gt;&lt;/ChildMember&gt;&lt;/Member&gt;&lt;/Dimension&gt;&lt;Tabulation Axis="horizontal"&gt;&lt;Dimension Code="YEAR" /&gt;&lt;Dimension Code="SEX" /&gt;&lt;/Tabulation&gt;&lt;Tabulation Axis="vertical"&gt;&lt;Dimension Code="AREA" /&gt;&lt;Dimension Code="AGE" /&gt;&lt;/Tabulation&gt;&lt;Tabulation Axis="page" /&gt;&lt;Formatting&gt;&lt;Labels LocaleIsoCode="en" /&gt;&lt;Power&gt;0&lt;/Power&gt;&lt;Decimals&gt;-1&lt;/Decimals&gt;&lt;SkipEmptyLines&gt;false&lt;/SkipEmptyLines&gt;&lt;FullyFillPage&gt;false&lt;/FullyFillPage&gt;&lt;SkipEmptyCols&gt;false&lt;/SkipEmptyCols&gt;&lt;SkipLineHierarchy&gt;true&lt;/SkipLineHierarchy&gt;&lt;SkipColHierarchy&gt;true&lt;/SkipColHierarchy&gt;&lt;Page&gt;1&lt;/Page&gt;&lt;/Formatting&gt;&lt;/DataTable&gt;&lt;Format&gt;&lt;ShowEmptyAxes&gt;true&lt;/ShowEmptyAxes&gt;&lt;Page&gt;1&lt;/Page&gt;&lt;EnableSort&gt;true&lt;/EnableSort&gt;&lt;IncludeFlagColumn&gt;false&lt;/IncludeFlagColumn&gt;&lt;IncludeTimeSeriesId&gt;false&lt;/IncludeTimeSeriesId&gt;&lt;DoBarChart&gt;false&lt;/DoBarChart&gt;&lt;FreezePanes&gt;true&lt;/FreezePanes&gt;&lt;MaxBarChartLen&gt;65&lt;/MaxBarChartLen&gt;&lt;/Format&gt;&lt;Query&gt;&lt;AbsoluteUri&gt;http://nzdotstat.stats.govt.nz/wbos/View.aspx?QueryId=&amp;amp;QueryType=Public&amp;amp;Lang=en&lt;/AbsoluteUri&gt;&lt;/Query&gt;&lt;/WebTableParameter&gt;</t>
  </si>
  <si>
    <t>Dataset: Subnational population estimates (RC, AU), by age and sex, at 30 June 2006-15 (2015 boundaries)</t>
  </si>
  <si>
    <t>Year at 30 June</t>
  </si>
  <si>
    <t>Sex</t>
  </si>
  <si>
    <t>Total people, sex</t>
  </si>
  <si>
    <t>Area</t>
  </si>
  <si>
    <t>Age</t>
  </si>
  <si>
    <t/>
  </si>
  <si>
    <t>Total, New Zealand</t>
  </si>
  <si>
    <t>Total people, age</t>
  </si>
  <si>
    <t xml:space="preserve">  0-14 Years</t>
  </si>
  <si>
    <t xml:space="preserve">  15-39 Years</t>
  </si>
  <si>
    <t xml:space="preserve">    15-19 Years</t>
  </si>
  <si>
    <t xml:space="preserve">    20-24 Years</t>
  </si>
  <si>
    <t xml:space="preserve">    25-29 Years</t>
  </si>
  <si>
    <t xml:space="preserve">    30-34 Years</t>
  </si>
  <si>
    <t xml:space="preserve">    35-39 Years</t>
  </si>
  <si>
    <t xml:space="preserve">  40-64 Years</t>
  </si>
  <si>
    <t xml:space="preserve">  65 Years and over</t>
  </si>
  <si>
    <t xml:space="preserve">    65-69 Years</t>
  </si>
  <si>
    <t xml:space="preserve">    70-74 Years</t>
  </si>
  <si>
    <t xml:space="preserve">    75-79 Years</t>
  </si>
  <si>
    <t xml:space="preserve">    80-84 Years</t>
  </si>
  <si>
    <t xml:space="preserve">    85 Years and over</t>
  </si>
  <si>
    <t xml:space="preserve">  Northland region</t>
  </si>
  <si>
    <t xml:space="preserve">  Auckland region</t>
  </si>
  <si>
    <t xml:space="preserve">  Waikato region</t>
  </si>
  <si>
    <t xml:space="preserve">  Bay of Plenty region</t>
  </si>
  <si>
    <t xml:space="preserve">  Gisborne region</t>
  </si>
  <si>
    <t xml:space="preserve">  Hawke's Bay region</t>
  </si>
  <si>
    <t xml:space="preserve">  Taranaki region</t>
  </si>
  <si>
    <t xml:space="preserve">  Manawatu-Wanganui region</t>
  </si>
  <si>
    <t xml:space="preserve">  Wellington region</t>
  </si>
  <si>
    <t xml:space="preserve">  Tasman region</t>
  </si>
  <si>
    <t xml:space="preserve">  Nelson region</t>
  </si>
  <si>
    <t xml:space="preserve">  Marlborough region</t>
  </si>
  <si>
    <t xml:space="preserve">  West Coast region</t>
  </si>
  <si>
    <t xml:space="preserve">  Canterbury region</t>
  </si>
  <si>
    <t xml:space="preserve">  Otago region</t>
  </si>
  <si>
    <t xml:space="preserve">  Southland region</t>
  </si>
  <si>
    <t xml:space="preserve">  Area outside region</t>
  </si>
  <si>
    <t xml:space="preserve">  Total, North Island regions</t>
  </si>
  <si>
    <t xml:space="preserve">  Total, South Island regions</t>
  </si>
  <si>
    <t>data extracted on 08 Jul 2016 00:40 UTC (GMT) from NZ.Stat</t>
  </si>
  <si>
    <t>Estimated Resident Population for Regional Council Areas, at 30 June (1996+) (Annual-Jun)</t>
  </si>
  <si>
    <t>Hawke's Bay Region</t>
  </si>
  <si>
    <t>Tasman Region</t>
  </si>
  <si>
    <t>Nelson Region</t>
  </si>
  <si>
    <t>Marlborough Region</t>
  </si>
  <si>
    <t>North Island</t>
  </si>
  <si>
    <t>South Island</t>
  </si>
  <si>
    <t>New Zealand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</si>
  <si>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</si>
  <si>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</si>
  <si>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</si>
  <si>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</si>
  <si>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</si>
  <si>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</si>
  <si>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</si>
  <si>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</si>
  <si>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</si>
  <si>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</si>
  <si>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Northland</t>
  </si>
  <si>
    <t>Waikato</t>
  </si>
  <si>
    <t>Bay of Plenty</t>
  </si>
  <si>
    <t>Gisborne</t>
  </si>
  <si>
    <t>Hawkes Bay</t>
  </si>
  <si>
    <t>Taranaki</t>
  </si>
  <si>
    <t>Manawatu-Whanganui Region</t>
  </si>
  <si>
    <t>Manawatu-Whanganui</t>
  </si>
  <si>
    <t>Wellington</t>
  </si>
  <si>
    <t>Canterbury</t>
  </si>
  <si>
    <t>West Coast</t>
  </si>
  <si>
    <t>Otago</t>
  </si>
  <si>
    <t>Southland</t>
  </si>
  <si>
    <t>Marlborough-Nelson-Tasman</t>
  </si>
  <si>
    <t>Auckland</t>
  </si>
  <si>
    <t xml:space="preserve"> Northland
 </t>
  </si>
  <si>
    <t xml:space="preserve"> Auckland
 </t>
  </si>
  <si>
    <t xml:space="preserve"> Waikato
 </t>
  </si>
  <si>
    <t xml:space="preserve"> Gisborne
 </t>
  </si>
  <si>
    <t xml:space="preserve"> Bay of Plenty
 </t>
  </si>
  <si>
    <t xml:space="preserve"> Hawkes Bay
 </t>
  </si>
  <si>
    <t xml:space="preserve"> Wellington
 </t>
  </si>
  <si>
    <t xml:space="preserve"> West Coast
 </t>
  </si>
  <si>
    <t xml:space="preserve"> Canterbury
 </t>
  </si>
  <si>
    <t xml:space="preserve"> Otago
 </t>
  </si>
  <si>
    <t xml:space="preserve"> Southland
 </t>
  </si>
  <si>
    <t xml:space="preserve"> New Zealand
 </t>
  </si>
  <si>
    <t xml:space="preserve"> Taranaki
 </t>
  </si>
  <si>
    <t>Drivers of Motor Vehicles</t>
  </si>
  <si>
    <t>Passengers in Motor Vehicles</t>
  </si>
  <si>
    <t>Motor Cyclist and Pillion Passengers</t>
  </si>
  <si>
    <t>Pedal Cyclists</t>
  </si>
  <si>
    <t>Pedestrians</t>
  </si>
  <si>
    <t>Other Road Users</t>
  </si>
  <si>
    <t>Unknown (1)</t>
  </si>
  <si>
    <t>Total Casualties</t>
  </si>
  <si>
    <t>Injured</t>
  </si>
  <si>
    <t>Deaths</t>
  </si>
  <si>
    <t>Motorbikes</t>
  </si>
  <si>
    <t>Cyclists</t>
  </si>
  <si>
    <t>Other</t>
  </si>
  <si>
    <t>Cars</t>
  </si>
  <si>
    <t>Cars and light commercial</t>
  </si>
  <si>
    <t>t1 , t2</t>
  </si>
  <si>
    <t>X , Y</t>
  </si>
  <si>
    <t>Excluding light commercials</t>
  </si>
  <si>
    <t>Including light commercials</t>
  </si>
  <si>
    <t>Old data excluding</t>
  </si>
  <si>
    <t>Old data including</t>
  </si>
  <si>
    <t>Minimum</t>
  </si>
  <si>
    <t>Car travel</t>
  </si>
  <si>
    <t>Injuries</t>
  </si>
  <si>
    <t>Motorbike travel</t>
  </si>
  <si>
    <t>Auckland AM Peak</t>
  </si>
  <si>
    <t>Auckland Interpeak</t>
  </si>
  <si>
    <t>Auckland PM Peak</t>
  </si>
  <si>
    <t>Auckland All Day</t>
  </si>
  <si>
    <t>Tauranga AM Peak</t>
  </si>
  <si>
    <t>Tauranga Interpeak</t>
  </si>
  <si>
    <t>Tauranga PM Peak</t>
  </si>
  <si>
    <t>Tauranga All Day</t>
  </si>
  <si>
    <t>Wellington AM Peak</t>
  </si>
  <si>
    <t>Wellington Interpeak</t>
  </si>
  <si>
    <t>Wellington PM Peak</t>
  </si>
  <si>
    <t>Wellington All Day</t>
  </si>
  <si>
    <t>Christchurch AM Peak</t>
  </si>
  <si>
    <t>Christchurch Interpeak</t>
  </si>
  <si>
    <t>Christchurch PM Peak</t>
  </si>
  <si>
    <t>Christchurch All Day</t>
  </si>
  <si>
    <t>Hamilton AM Peak</t>
  </si>
  <si>
    <t>Hamilton Interpeak</t>
  </si>
  <si>
    <t>Hamilton PM Peak</t>
  </si>
  <si>
    <t>Hamilton All Day</t>
  </si>
  <si>
    <t>Congestion Index (min delay/km), March surveys</t>
  </si>
  <si>
    <t xml:space="preserve">NR003 Percentage variability of travel time (road, rail, maritime, aviation) </t>
  </si>
  <si>
    <t>Seconds delay per km</t>
  </si>
  <si>
    <t>Percentage of journey that are within +/- one standard deviation of mean travel time for a route for a particular time period</t>
  </si>
  <si>
    <t>Interpeak</t>
  </si>
  <si>
    <t>Base year</t>
  </si>
  <si>
    <t>Comparator
year</t>
  </si>
  <si>
    <t>A</t>
  </si>
  <si>
    <t>B</t>
  </si>
  <si>
    <t>C</t>
  </si>
  <si>
    <t>D</t>
  </si>
  <si>
    <t>Road</t>
  </si>
  <si>
    <t>Manawatu/Wanganui</t>
  </si>
  <si>
    <t>Nelson/Marlborough</t>
  </si>
  <si>
    <t>All NZ</t>
  </si>
  <si>
    <t>AM peak</t>
  </si>
  <si>
    <t>PM peak</t>
  </si>
  <si>
    <t>2013-2016Q1</t>
  </si>
  <si>
    <t>2004Q4 - 2007Q4</t>
  </si>
  <si>
    <t>2001 to 2004</t>
  </si>
  <si>
    <t>2004 to 2007</t>
  </si>
  <si>
    <t>2007 to 2009</t>
  </si>
  <si>
    <t>2009 to 2012</t>
  </si>
  <si>
    <t>2012 to 2015</t>
  </si>
  <si>
    <t>2016Q2</t>
  </si>
  <si>
    <t>2016Q3</t>
  </si>
  <si>
    <t>2017
so far</t>
  </si>
  <si>
    <t>2016Q4</t>
  </si>
  <si>
    <t>2017Q1</t>
  </si>
  <si>
    <t>2017Q2</t>
  </si>
  <si>
    <t xml:space="preserve">http://www.transport.govt.nz/assets/Uploads/Research/Documents/Quarterly-road-toll/Road-toll-2017Q2.xlsx </t>
  </si>
  <si>
    <t>2016/17</t>
  </si>
  <si>
    <t>Values</t>
  </si>
  <si>
    <t>Sum of 2016</t>
  </si>
  <si>
    <t>Sum of 2016/17</t>
  </si>
  <si>
    <t>2015/16</t>
  </si>
  <si>
    <t>Don't graph this one</t>
  </si>
  <si>
    <t>y = -0.1485x + 2.5364</t>
  </si>
  <si>
    <t>y = -0.0477x + 1.0293</t>
  </si>
  <si>
    <t>y = -0.0976x + 5.4878</t>
  </si>
  <si>
    <t>y = -0.112x + 7.7692</t>
  </si>
  <si>
    <t>y = -0.0524x + 6.098</t>
  </si>
  <si>
    <t>y = -0.0386x + 5.2886</t>
  </si>
  <si>
    <t>y = -0.0218x + 3.87</t>
  </si>
  <si>
    <t>y = -0.0617x + 9.2376</t>
  </si>
  <si>
    <t>y = -0.0809x + 14.263</t>
  </si>
  <si>
    <t>y = -0.0848x + 17.332</t>
  </si>
  <si>
    <t>y = -0.0336x + 7.1834</t>
  </si>
  <si>
    <t>y = -0.0205x + 4.758</t>
  </si>
  <si>
    <t>y = -0.1005x + 24.849</t>
  </si>
  <si>
    <t>y = -0.06x + 16.001</t>
  </si>
  <si>
    <t>y = 0.0546x - 3.3929</t>
  </si>
  <si>
    <t>Marlborough
Nelson
Tasman</t>
  </si>
  <si>
    <t>Manawatu
Whanganui</t>
  </si>
  <si>
    <t>Notes</t>
  </si>
  <si>
    <t>1996/97</t>
  </si>
  <si>
    <t>1997/98</t>
  </si>
  <si>
    <t>1998/99</t>
  </si>
  <si>
    <t>1999/00</t>
  </si>
  <si>
    <t>2017/18</t>
  </si>
  <si>
    <t>Road safety promotion</t>
  </si>
  <si>
    <t>From annual reports where these could be found. From Vote Transport estimates otherwise (earlier years).</t>
  </si>
  <si>
    <t>Road policing</t>
  </si>
  <si>
    <t>ReportGroupName</t>
  </si>
  <si>
    <t>Y1_InitialNltpBudget</t>
  </si>
  <si>
    <t>Y1_CurrentAllocation</t>
  </si>
  <si>
    <t>Y1_ActualForecast</t>
  </si>
  <si>
    <t>Y2_InitialNltpBudget</t>
  </si>
  <si>
    <t>Y2_CurrentAllocation</t>
  </si>
  <si>
    <t>Y2_ActualForecast</t>
  </si>
  <si>
    <t>Y3_InitialNltpBudget</t>
  </si>
  <si>
    <t>Y3_CurrentAllocation</t>
  </si>
  <si>
    <t>Y3_ActualForecast</t>
  </si>
  <si>
    <t>TotalInitialNltpBudget</t>
  </si>
  <si>
    <t>TotalCurrentAllocation</t>
  </si>
  <si>
    <t>TotalActualForecast</t>
  </si>
  <si>
    <t>UpdateDate</t>
  </si>
  <si>
    <t>Outputs (ANZSIC06) - NZSIOC level 4, Base: Dec. 2010 quarter (=1000) (Qrtly-Mar/Jun/Sep/Dec)</t>
  </si>
  <si>
    <t>Advertising, Market Research and Management Services</t>
  </si>
  <si>
    <r>
      <t>Table information:</t>
    </r>
    <r>
      <rPr>
        <sz val="11"/>
        <color theme="1"/>
        <rFont val="Calibri"/>
        <family val="2"/>
        <scheme val="minor"/>
      </rPr>
      <t xml:space="preserve"> </t>
    </r>
  </si>
  <si>
    <t>Units:</t>
  </si>
  <si>
    <t>Index, Magnitude = Units</t>
  </si>
  <si>
    <t>2016</t>
  </si>
  <si>
    <t>Inputs (ANZSIC06) - NZSIOC level 1, Base: Dec. 2010 quarter (=1000) (Qrtly-Mar/Jun/Sep/Dec)</t>
  </si>
  <si>
    <t>All Industries</t>
  </si>
  <si>
    <t>1977Q4</t>
  </si>
  <si>
    <t>1978Q1</t>
  </si>
  <si>
    <t>1978Q2</t>
  </si>
  <si>
    <t>1978Q3</t>
  </si>
  <si>
    <t>1978Q4</t>
  </si>
  <si>
    <t>1979Q1</t>
  </si>
  <si>
    <t>1979Q2</t>
  </si>
  <si>
    <t>1979Q3</t>
  </si>
  <si>
    <t>1979Q4</t>
  </si>
  <si>
    <t>1980Q1</t>
  </si>
  <si>
    <t>1980Q2</t>
  </si>
  <si>
    <t>1980Q3</t>
  </si>
  <si>
    <t>1980Q4</t>
  </si>
  <si>
    <t>1981Q1</t>
  </si>
  <si>
    <t>1981Q2</t>
  </si>
  <si>
    <t>1981Q3</t>
  </si>
  <si>
    <t>1981Q4</t>
  </si>
  <si>
    <t>1982Q1</t>
  </si>
  <si>
    <t>1982Q2</t>
  </si>
  <si>
    <t>1982Q3</t>
  </si>
  <si>
    <t>1982Q4</t>
  </si>
  <si>
    <t>1983Q1</t>
  </si>
  <si>
    <t>1983Q2</t>
  </si>
  <si>
    <t>1983Q3</t>
  </si>
  <si>
    <t>1983Q4</t>
  </si>
  <si>
    <t>1984Q1</t>
  </si>
  <si>
    <t>1984Q2</t>
  </si>
  <si>
    <t>1984Q3</t>
  </si>
  <si>
    <t>1984Q4</t>
  </si>
  <si>
    <t>1985Q1</t>
  </si>
  <si>
    <t>1985Q2</t>
  </si>
  <si>
    <t>1985Q3</t>
  </si>
  <si>
    <t>1985Q4</t>
  </si>
  <si>
    <t>1986Q1</t>
  </si>
  <si>
    <t>1986Q2</t>
  </si>
  <si>
    <t>1986Q3</t>
  </si>
  <si>
    <t>1986Q4</t>
  </si>
  <si>
    <t>1987Q1</t>
  </si>
  <si>
    <t>1987Q2</t>
  </si>
  <si>
    <t>1987Q3</t>
  </si>
  <si>
    <t>1987Q4</t>
  </si>
  <si>
    <t>1988Q1</t>
  </si>
  <si>
    <t>1988Q2</t>
  </si>
  <si>
    <t>1988Q3</t>
  </si>
  <si>
    <t>1988Q4</t>
  </si>
  <si>
    <t>1989Q1</t>
  </si>
  <si>
    <t>1989Q2</t>
  </si>
  <si>
    <t>1989Q3</t>
  </si>
  <si>
    <t>1989Q4</t>
  </si>
  <si>
    <t>1990Q1</t>
  </si>
  <si>
    <t>1990Q2</t>
  </si>
  <si>
    <t>1990Q3</t>
  </si>
  <si>
    <t>1990Q4</t>
  </si>
  <si>
    <t>Q4</t>
  </si>
  <si>
    <t>Q1</t>
  </si>
  <si>
    <t>Q2</t>
  </si>
  <si>
    <t>Q3</t>
  </si>
  <si>
    <t>PPI</t>
  </si>
  <si>
    <t>Wages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</si>
</sst>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* #,##0.00_);_(* \(#,##0.00\);_(* &quot;-&quot;??_);_(@_)"/>
    <numFmt numFmtId="165" formatCode="&quot;$&quot;#,##0\ ;\(&quot;$&quot;#,##0\)"/>
    <numFmt numFmtId="166" formatCode="&quot;$&quot;#,##0.00;[Red]\(&quot;$&quot;#,##0.00\)"/>
    <numFmt numFmtId="167" formatCode="[Blue]#,##0"/>
    <numFmt numFmtId="168" formatCode="[Blue]0.0;\-0.0"/>
    <numFmt numFmtId="169" formatCode="yyyy"/>
    <numFmt numFmtId="170" formatCode="0.0"/>
    <numFmt numFmtId="171" formatCode="mmmyy"/>
    <numFmt numFmtId="172" formatCode="0.0%"/>
    <numFmt numFmtId="173" formatCode="_-* #,##0_-;\-* #,##0_-;_-* &quot;-&quot;??_-;_-@_-"/>
    <numFmt numFmtId="174" formatCode="0;\(0\)"/>
  </numFmts>
  <fonts count="88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indexed="8"/>
      <name val="Calibri"/>
      <family val="2"/>
    </font>
    <font>
      <u/>
      <sz val="10"/>
      <color indexed="24"/>
      <name val="Arial"/>
      <family val="2"/>
    </font>
    <font>
      <b/>
      <sz val="1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b/>
      <sz val="8"/>
      <name val="Helv"/>
    </font>
    <font>
      <sz val="12"/>
      <name val="Courier"/>
      <family val="3"/>
    </font>
    <font>
      <sz val="12"/>
      <color indexed="24"/>
      <name val="Arial"/>
      <family val="2"/>
    </font>
    <font>
      <sz val="10"/>
      <name val="Helv"/>
    </font>
    <font>
      <sz val="8.5"/>
      <name val="LinePrinter"/>
    </font>
    <font>
      <sz val="8"/>
      <name val="Helv"/>
    </font>
    <font>
      <b/>
      <sz val="8.5"/>
      <name val="LinePrinter"/>
    </font>
    <font>
      <sz val="18"/>
      <color indexed="24"/>
      <name val="Arial"/>
      <family val="2"/>
    </font>
    <font>
      <sz val="8"/>
      <color indexed="24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sz val="8"/>
      <name val="Arial"/>
      <family val="2"/>
    </font>
    <font>
      <sz val="8"/>
      <color theme="1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b/>
      <sz val="11"/>
      <color indexed="9"/>
      <name val="Arial"/>
      <family val="2"/>
    </font>
    <font>
      <sz val="11"/>
      <color indexed="9"/>
      <name val="Arial"/>
      <family val="2"/>
    </font>
    <font>
      <sz val="9"/>
      <name val="Arial"/>
      <family val="2"/>
    </font>
    <font>
      <i/>
      <sz val="10"/>
      <name val="Arial"/>
      <family val="2"/>
    </font>
    <font>
      <i/>
      <sz val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Lucida Sans"/>
      <family val="2"/>
    </font>
    <font>
      <u/>
      <sz val="10"/>
      <color theme="10"/>
      <name val="Arial"/>
      <family val="2"/>
    </font>
    <font>
      <b/>
      <sz val="10"/>
      <color rgb="FF000000"/>
      <name val="Arial"/>
      <family val="2"/>
    </font>
    <font>
      <sz val="8"/>
      <name val="Verdana"/>
      <family val="2"/>
    </font>
    <font>
      <u/>
      <sz val="8"/>
      <name val="Verdana"/>
      <family val="2"/>
    </font>
    <font>
      <b/>
      <sz val="8"/>
      <name val="Verdana"/>
      <family val="2"/>
    </font>
    <font>
      <b/>
      <u/>
      <sz val="8"/>
      <name val="Verdana"/>
      <family val="2"/>
    </font>
    <font>
      <sz val="8"/>
      <color indexed="9"/>
      <name val="Verdana"/>
      <family val="2"/>
    </font>
    <font>
      <b/>
      <sz val="8"/>
      <color indexed="9"/>
      <name val="Verdana"/>
      <family val="2"/>
    </font>
    <font>
      <b/>
      <u/>
      <sz val="9"/>
      <color indexed="56"/>
      <name val="Verdana"/>
      <family val="2"/>
    </font>
    <font>
      <b/>
      <sz val="9"/>
      <color indexed="10"/>
      <name val="Courier New"/>
      <family val="3"/>
    </font>
    <font>
      <sz val="10"/>
      <color indexed="19"/>
      <name val="Arial"/>
      <family val="2"/>
    </font>
    <font>
      <sz val="11"/>
      <color rgb="FF5332DE"/>
      <name val="Calibri"/>
      <family val="2"/>
      <scheme val="minor"/>
    </font>
    <font>
      <sz val="11"/>
      <color rgb="FF158D46"/>
      <name val="Calibri"/>
      <family val="2"/>
      <scheme val="minor"/>
    </font>
    <font>
      <sz val="11"/>
      <color rgb="FF19C5C5"/>
      <name val="Calibri"/>
      <family val="2"/>
      <scheme val="minor"/>
    </font>
    <font>
      <sz val="10"/>
      <color rgb="FF000000"/>
      <name val="Arial"/>
    </font>
    <font>
      <sz val="10"/>
      <color theme="1"/>
      <name val="Arial Mäori"/>
      <family val="2"/>
    </font>
    <font>
      <u/>
      <sz val="10"/>
      <color theme="10"/>
      <name val="Arial Mäori"/>
      <family val="2"/>
    </font>
    <font>
      <sz val="18"/>
      <color theme="3"/>
      <name val="Cambria"/>
      <family val="2"/>
      <scheme val="major"/>
    </font>
    <font>
      <sz val="10"/>
      <name val="Arial"/>
    </font>
    <font>
      <sz val="11"/>
      <color rgb="FF9C57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27350"/>
        <bgColor indexed="64"/>
      </patternFill>
    </fill>
    <fill>
      <patternFill patternType="solid">
        <fgColor rgb="FF67999A"/>
        <bgColor indexed="64"/>
      </patternFill>
    </fill>
    <fill>
      <patternFill patternType="solid">
        <fgColor rgb="FFD7F7F6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EEEEEE"/>
        <bgColor indexed="64"/>
      </patternFill>
    </fill>
    <fill>
      <patternFill patternType="solid">
        <fgColor rgb="FFAE9FEF"/>
        <bgColor indexed="64"/>
      </patternFill>
    </fill>
    <fill>
      <patternFill patternType="solid">
        <fgColor rgb="FFFF9797"/>
        <bgColor indexed="64"/>
      </patternFill>
    </fill>
    <fill>
      <patternFill patternType="solid">
        <fgColor rgb="FF70EAA1"/>
        <bgColor indexed="64"/>
      </patternFill>
    </fill>
    <fill>
      <patternFill patternType="solid">
        <fgColor rgb="FF9CF4F2"/>
        <bgColor indexed="64"/>
      </patternFill>
    </fill>
    <fill>
      <patternFill patternType="solid">
        <fgColor rgb="FFF09E30"/>
        <bgColor indexed="64"/>
      </patternFill>
    </fill>
  </fills>
  <borders count="4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indexed="64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indexed="64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indexed="64"/>
      </left>
      <right/>
      <top style="thin">
        <color theme="0" tint="-0.14996795556505021"/>
      </top>
      <bottom/>
      <diagonal/>
    </border>
    <border>
      <left style="thin">
        <color indexed="64"/>
      </left>
      <right/>
      <top/>
      <bottom style="thin">
        <color theme="0" tint="-0.1499679555650502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00A9EF"/>
      </left>
      <right style="thin">
        <color rgb="FF00A9EF"/>
      </right>
      <top style="medium">
        <color rgb="FF00A9EF"/>
      </top>
      <bottom style="thin">
        <color rgb="FF00A9EF"/>
      </bottom>
      <diagonal/>
    </border>
    <border>
      <left style="thin">
        <color rgb="FF00A9EF"/>
      </left>
      <right style="thin">
        <color rgb="FF00A9EF"/>
      </right>
      <top style="thin">
        <color rgb="FF00A9EF"/>
      </top>
      <bottom style="medium">
        <color rgb="FF00A9EF"/>
      </bottom>
      <diagonal/>
    </border>
    <border>
      <left style="thin">
        <color rgb="FF00A9EF"/>
      </left>
      <right style="thin">
        <color rgb="FF00A9EF"/>
      </right>
      <top style="medium">
        <color rgb="FF00A9EF"/>
      </top>
      <bottom/>
      <diagonal/>
    </border>
    <border>
      <left style="thin">
        <color rgb="FF00A9EF"/>
      </left>
      <right/>
      <top style="medium">
        <color rgb="FF00A9EF"/>
      </top>
      <bottom/>
      <diagonal/>
    </border>
    <border>
      <left/>
      <right style="thin">
        <color rgb="FF00A9EF"/>
      </right>
      <top style="medium">
        <color rgb="FF00A9EF"/>
      </top>
      <bottom/>
      <diagonal/>
    </border>
    <border>
      <left style="thin">
        <color rgb="FF00A9EF"/>
      </left>
      <right style="thin">
        <color rgb="FF00A9EF"/>
      </right>
      <top/>
      <bottom/>
      <diagonal/>
    </border>
    <border>
      <left style="thin">
        <color rgb="FF00A9EF"/>
      </left>
      <right/>
      <top/>
      <bottom/>
      <diagonal/>
    </border>
    <border>
      <left/>
      <right style="thin">
        <color rgb="FF00A9EF"/>
      </right>
      <top/>
      <bottom/>
      <diagonal/>
    </border>
    <border>
      <left style="thin">
        <color rgb="FF00A9EF"/>
      </left>
      <right style="thin">
        <color rgb="FF00A9EF"/>
      </right>
      <top/>
      <bottom style="medium">
        <color rgb="FF00A9EF"/>
      </bottom>
      <diagonal/>
    </border>
    <border>
      <left/>
      <right/>
      <top/>
      <bottom style="medium">
        <color rgb="FF00A9EF"/>
      </bottom>
      <diagonal/>
    </border>
    <border>
      <left style="thin">
        <color rgb="FF00A9EF"/>
      </left>
      <right/>
      <top/>
      <bottom style="medium">
        <color rgb="FF00A9EF"/>
      </bottom>
      <diagonal/>
    </border>
    <border>
      <left/>
      <right style="thin">
        <color rgb="FF00A9EF"/>
      </right>
      <top/>
      <bottom style="medium">
        <color rgb="FF00A9EF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283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9" fillId="32" borderId="0" applyNumberFormat="0" applyBorder="0" applyAlignment="0" applyProtection="0"/>
    <xf numFmtId="0" fontId="20" fillId="0" borderId="0"/>
    <xf numFmtId="0" fontId="21" fillId="0" borderId="0"/>
    <xf numFmtId="0" fontId="22" fillId="0" borderId="0"/>
    <xf numFmtId="164" fontId="22" fillId="0" borderId="0" applyFont="0" applyFill="0" applyBorder="0" applyAlignment="0" applyProtection="0"/>
    <xf numFmtId="0" fontId="23" fillId="0" borderId="0"/>
    <xf numFmtId="0" fontId="24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0" fontId="21" fillId="0" borderId="0"/>
    <xf numFmtId="0" fontId="26" fillId="0" borderId="0"/>
    <xf numFmtId="43" fontId="26" fillId="0" borderId="0" applyFont="0" applyFill="0" applyBorder="0" applyAlignment="0" applyProtection="0"/>
    <xf numFmtId="43" fontId="20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6" fillId="0" borderId="0"/>
    <xf numFmtId="0" fontId="21" fillId="10" borderId="0" applyNumberFormat="0" applyBorder="0" applyAlignment="0" applyProtection="0"/>
    <xf numFmtId="0" fontId="21" fillId="14" borderId="0" applyNumberFormat="0" applyBorder="0" applyAlignment="0" applyProtection="0"/>
    <xf numFmtId="0" fontId="21" fillId="18" borderId="0" applyNumberFormat="0" applyBorder="0" applyAlignment="0" applyProtection="0"/>
    <xf numFmtId="0" fontId="21" fillId="22" borderId="0" applyNumberFormat="0" applyBorder="0" applyAlignment="0" applyProtection="0"/>
    <xf numFmtId="0" fontId="21" fillId="26" borderId="0" applyNumberFormat="0" applyBorder="0" applyAlignment="0" applyProtection="0"/>
    <xf numFmtId="0" fontId="21" fillId="30" borderId="0" applyNumberFormat="0" applyBorder="0" applyAlignment="0" applyProtection="0"/>
    <xf numFmtId="0" fontId="21" fillId="11" borderId="0" applyNumberFormat="0" applyBorder="0" applyAlignment="0" applyProtection="0"/>
    <xf numFmtId="0" fontId="21" fillId="15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21" fillId="27" borderId="0" applyNumberFormat="0" applyBorder="0" applyAlignment="0" applyProtection="0"/>
    <xf numFmtId="0" fontId="21" fillId="31" borderId="0" applyNumberFormat="0" applyBorder="0" applyAlignment="0" applyProtection="0"/>
    <xf numFmtId="0" fontId="37" fillId="12" borderId="0" applyNumberFormat="0" applyBorder="0" applyAlignment="0" applyProtection="0"/>
    <xf numFmtId="0" fontId="37" fillId="16" borderId="0" applyNumberFormat="0" applyBorder="0" applyAlignment="0" applyProtection="0"/>
    <xf numFmtId="0" fontId="37" fillId="20" borderId="0" applyNumberFormat="0" applyBorder="0" applyAlignment="0" applyProtection="0"/>
    <xf numFmtId="0" fontId="37" fillId="24" borderId="0" applyNumberFormat="0" applyBorder="0" applyAlignment="0" applyProtection="0"/>
    <xf numFmtId="0" fontId="37" fillId="28" borderId="0" applyNumberFormat="0" applyBorder="0" applyAlignment="0" applyProtection="0"/>
    <xf numFmtId="0" fontId="37" fillId="32" borderId="0" applyNumberFormat="0" applyBorder="0" applyAlignment="0" applyProtection="0"/>
    <xf numFmtId="0" fontId="37" fillId="9" borderId="0" applyNumberFormat="0" applyBorder="0" applyAlignment="0" applyProtection="0"/>
    <xf numFmtId="0" fontId="37" fillId="13" borderId="0" applyNumberFormat="0" applyBorder="0" applyAlignment="0" applyProtection="0"/>
    <xf numFmtId="0" fontId="37" fillId="17" borderId="0" applyNumberFormat="0" applyBorder="0" applyAlignment="0" applyProtection="0"/>
    <xf numFmtId="0" fontId="37" fillId="21" borderId="0" applyNumberFormat="0" applyBorder="0" applyAlignment="0" applyProtection="0"/>
    <xf numFmtId="0" fontId="37" fillId="25" borderId="0" applyNumberFormat="0" applyBorder="0" applyAlignment="0" applyProtection="0"/>
    <xf numFmtId="0" fontId="37" fillId="29" borderId="0" applyNumberFormat="0" applyBorder="0" applyAlignment="0" applyProtection="0"/>
    <xf numFmtId="0" fontId="38" fillId="3" borderId="0" applyNumberFormat="0" applyBorder="0" applyAlignment="0" applyProtection="0"/>
    <xf numFmtId="0" fontId="39" fillId="6" borderId="4" applyNumberFormat="0" applyAlignment="0" applyProtection="0"/>
    <xf numFmtId="0" fontId="28" fillId="0" borderId="0">
      <protection locked="0"/>
    </xf>
    <xf numFmtId="0" fontId="40" fillId="7" borderId="7" applyNumberFormat="0" applyAlignment="0" applyProtection="0"/>
    <xf numFmtId="0" fontId="29" fillId="0" borderId="0" applyNumberFormat="0" applyFont="0" applyFill="0" applyBorder="0" applyProtection="0">
      <alignment horizontal="right"/>
    </xf>
    <xf numFmtId="43" fontId="20" fillId="0" borderId="0" applyFont="0" applyFill="0" applyBorder="0" applyAlignment="0" applyProtection="0"/>
    <xf numFmtId="3" fontId="30" fillId="0" borderId="0" applyFont="0" applyFill="0" applyBorder="0" applyAlignment="0" applyProtection="0"/>
    <xf numFmtId="4" fontId="31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32" fillId="0" borderId="0" applyFont="0" applyFill="0" applyBorder="0" applyAlignment="0" applyProtection="0"/>
    <xf numFmtId="15" fontId="32" fillId="0" borderId="0" applyFont="0" applyFill="0" applyBorder="0" applyProtection="0">
      <alignment horizontal="right"/>
    </xf>
    <xf numFmtId="0" fontId="41" fillId="0" borderId="0" applyNumberFormat="0" applyFill="0" applyBorder="0" applyAlignment="0" applyProtection="0"/>
    <xf numFmtId="2" fontId="30" fillId="0" borderId="0" applyFont="0" applyFill="0" applyBorder="0" applyAlignment="0" applyProtection="0"/>
    <xf numFmtId="0" fontId="42" fillId="2" borderId="0" applyNumberFormat="0" applyBorder="0" applyAlignment="0" applyProtection="0"/>
    <xf numFmtId="167" fontId="33" fillId="0" borderId="0">
      <protection locked="0"/>
    </xf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3" fillId="0" borderId="1" applyNumberFormat="0" applyFill="0" applyAlignment="0" applyProtection="0"/>
    <xf numFmtId="0" fontId="43" fillId="0" borderId="1" applyNumberFormat="0" applyFill="0" applyAlignment="0" applyProtection="0"/>
    <xf numFmtId="0" fontId="43" fillId="0" borderId="1" applyNumberFormat="0" applyFill="0" applyAlignment="0" applyProtection="0"/>
    <xf numFmtId="0" fontId="43" fillId="0" borderId="1" applyNumberFormat="0" applyFill="0" applyAlignment="0" applyProtection="0"/>
    <xf numFmtId="0" fontId="43" fillId="0" borderId="1" applyNumberFormat="0" applyFill="0" applyAlignment="0" applyProtection="0"/>
    <xf numFmtId="0" fontId="35" fillId="0" borderId="0" applyNumberFormat="0" applyFill="0" applyBorder="0" applyAlignment="0" applyProtection="0"/>
    <xf numFmtId="0" fontId="43" fillId="0" borderId="1" applyNumberFormat="0" applyFill="0" applyAlignment="0" applyProtection="0"/>
    <xf numFmtId="0" fontId="43" fillId="0" borderId="1" applyNumberFormat="0" applyFill="0" applyAlignment="0" applyProtection="0"/>
    <xf numFmtId="0" fontId="43" fillId="0" borderId="1" applyNumberFormat="0" applyFill="0" applyAlignment="0" applyProtection="0"/>
    <xf numFmtId="0" fontId="43" fillId="0" borderId="1" applyNumberFormat="0" applyFill="0" applyAlignment="0" applyProtection="0"/>
    <xf numFmtId="0" fontId="43" fillId="0" borderId="1" applyNumberFormat="0" applyFill="0" applyAlignment="0" applyProtection="0"/>
    <xf numFmtId="0" fontId="43" fillId="0" borderId="1" applyNumberFormat="0" applyFill="0" applyAlignment="0" applyProtection="0"/>
    <xf numFmtId="0" fontId="43" fillId="0" borderId="1" applyNumberFormat="0" applyFill="0" applyAlignment="0" applyProtection="0"/>
    <xf numFmtId="0" fontId="43" fillId="0" borderId="1" applyNumberFormat="0" applyFill="0" applyAlignment="0" applyProtection="0"/>
    <xf numFmtId="0" fontId="43" fillId="0" borderId="1" applyNumberFormat="0" applyFill="0" applyAlignment="0" applyProtection="0"/>
    <xf numFmtId="0" fontId="43" fillId="0" borderId="1" applyNumberFormat="0" applyFill="0" applyAlignment="0" applyProtection="0"/>
    <xf numFmtId="0" fontId="43" fillId="0" borderId="1" applyNumberFormat="0" applyFill="0" applyAlignment="0" applyProtection="0"/>
    <xf numFmtId="0" fontId="43" fillId="0" borderId="1" applyNumberFormat="0" applyFill="0" applyAlignment="0" applyProtection="0"/>
    <xf numFmtId="0" fontId="36" fillId="0" borderId="0" applyNumberFormat="0" applyFill="0" applyBorder="0" applyAlignment="0" applyProtection="0"/>
    <xf numFmtId="0" fontId="44" fillId="0" borderId="2" applyNumberFormat="0" applyFill="0" applyAlignment="0" applyProtection="0"/>
    <xf numFmtId="0" fontId="44" fillId="0" borderId="2" applyNumberFormat="0" applyFill="0" applyAlignment="0" applyProtection="0"/>
    <xf numFmtId="0" fontId="44" fillId="0" borderId="2" applyNumberFormat="0" applyFill="0" applyAlignment="0" applyProtection="0"/>
    <xf numFmtId="0" fontId="44" fillId="0" borderId="2" applyNumberFormat="0" applyFill="0" applyAlignment="0" applyProtection="0"/>
    <xf numFmtId="0" fontId="44" fillId="0" borderId="2" applyNumberFormat="0" applyFill="0" applyAlignment="0" applyProtection="0"/>
    <xf numFmtId="0" fontId="36" fillId="0" borderId="0" applyNumberFormat="0" applyFill="0" applyBorder="0" applyAlignment="0" applyProtection="0"/>
    <xf numFmtId="0" fontId="44" fillId="0" borderId="2" applyNumberFormat="0" applyFill="0" applyAlignment="0" applyProtection="0"/>
    <xf numFmtId="0" fontId="44" fillId="0" borderId="2" applyNumberFormat="0" applyFill="0" applyAlignment="0" applyProtection="0"/>
    <xf numFmtId="0" fontId="44" fillId="0" borderId="2" applyNumberFormat="0" applyFill="0" applyAlignment="0" applyProtection="0"/>
    <xf numFmtId="0" fontId="44" fillId="0" borderId="2" applyNumberFormat="0" applyFill="0" applyAlignment="0" applyProtection="0"/>
    <xf numFmtId="0" fontId="44" fillId="0" borderId="2" applyNumberFormat="0" applyFill="0" applyAlignment="0" applyProtection="0"/>
    <xf numFmtId="0" fontId="44" fillId="0" borderId="2" applyNumberFormat="0" applyFill="0" applyAlignment="0" applyProtection="0"/>
    <xf numFmtId="0" fontId="44" fillId="0" borderId="2" applyNumberFormat="0" applyFill="0" applyAlignment="0" applyProtection="0"/>
    <xf numFmtId="0" fontId="44" fillId="0" borderId="2" applyNumberFormat="0" applyFill="0" applyAlignment="0" applyProtection="0"/>
    <xf numFmtId="0" fontId="44" fillId="0" borderId="2" applyNumberFormat="0" applyFill="0" applyAlignment="0" applyProtection="0"/>
    <xf numFmtId="0" fontId="44" fillId="0" borderId="2" applyNumberFormat="0" applyFill="0" applyAlignment="0" applyProtection="0"/>
    <xf numFmtId="0" fontId="44" fillId="0" borderId="2" applyNumberFormat="0" applyFill="0" applyAlignment="0" applyProtection="0"/>
    <xf numFmtId="0" fontId="44" fillId="0" borderId="2" applyNumberFormat="0" applyFill="0" applyAlignment="0" applyProtection="0"/>
    <xf numFmtId="0" fontId="45" fillId="0" borderId="3" applyNumberFormat="0" applyFill="0" applyAlignment="0" applyProtection="0"/>
    <xf numFmtId="0" fontId="45" fillId="0" borderId="0" applyNumberFormat="0" applyFill="0" applyBorder="0" applyAlignment="0" applyProtection="0"/>
    <xf numFmtId="0" fontId="46" fillId="5" borderId="4" applyNumberFormat="0" applyAlignment="0" applyProtection="0"/>
    <xf numFmtId="0" fontId="47" fillId="0" borderId="6" applyNumberFormat="0" applyFill="0" applyAlignment="0" applyProtection="0"/>
    <xf numFmtId="168" fontId="33" fillId="0" borderId="0">
      <protection locked="0"/>
    </xf>
    <xf numFmtId="0" fontId="48" fillId="4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49" fillId="6" borderId="5" applyNumberFormat="0" applyAlignment="0" applyProtection="0"/>
    <xf numFmtId="9" fontId="20" fillId="0" borderId="0" applyFont="0" applyFill="0" applyBorder="0" applyAlignment="0" applyProtection="0"/>
    <xf numFmtId="10" fontId="32" fillId="0" borderId="0" applyFont="0" applyFill="0" applyBorder="0" applyAlignment="0" applyProtection="0"/>
    <xf numFmtId="0" fontId="27" fillId="0" borderId="0">
      <alignment vertical="top"/>
    </xf>
    <xf numFmtId="0" fontId="27" fillId="0" borderId="0">
      <alignment vertical="top"/>
    </xf>
    <xf numFmtId="4" fontId="29" fillId="0" borderId="13" applyNumberFormat="0" applyFont="0" applyFill="0" applyAlignment="0" applyProtection="0"/>
    <xf numFmtId="2" fontId="28" fillId="1" borderId="14" applyNumberFormat="0" applyBorder="0" applyProtection="0">
      <alignment horizontal="left"/>
    </xf>
    <xf numFmtId="4" fontId="29" fillId="0" borderId="15" applyNumberFormat="0" applyFon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4" fontId="29" fillId="0" borderId="15" applyNumberFormat="0" applyFon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0" applyNumberFormat="0" applyFill="0" applyBorder="0" applyAlignment="0" applyProtection="0"/>
    <xf numFmtId="169" fontId="32" fillId="0" borderId="0" applyFont="0" applyFill="0" applyBorder="0" applyAlignment="0" applyProtection="0"/>
    <xf numFmtId="0" fontId="26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55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63" fillId="0" borderId="0"/>
    <xf numFmtId="0" fontId="66" fillId="0" borderId="0"/>
    <xf numFmtId="0" fontId="67" fillId="0" borderId="0" applyNumberFormat="0" applyFill="0" applyBorder="0" applyAlignment="0" applyProtection="0"/>
    <xf numFmtId="43" fontId="65" fillId="0" borderId="0" applyFont="0" applyFill="0" applyBorder="0" applyAlignment="0" applyProtection="0"/>
    <xf numFmtId="0" fontId="64" fillId="0" borderId="0"/>
    <xf numFmtId="0" fontId="67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4" fillId="0" borderId="0" applyFont="0" applyFill="0" applyBorder="0" applyAlignment="0" applyProtection="0"/>
    <xf numFmtId="0" fontId="81" fillId="0" borderId="0"/>
    <xf numFmtId="0" fontId="20" fillId="0" borderId="0"/>
    <xf numFmtId="0" fontId="15" fillId="7" borderId="7" applyNumberFormat="0" applyAlignment="0" applyProtection="0"/>
    <xf numFmtId="0" fontId="3" fillId="8" borderId="8" applyNumberFormat="0" applyFont="0" applyAlignment="0" applyProtection="0"/>
    <xf numFmtId="0" fontId="86" fillId="4" borderId="0" applyNumberFormat="0" applyBorder="0" applyAlignment="0" applyProtection="0"/>
    <xf numFmtId="0" fontId="20" fillId="0" borderId="0"/>
    <xf numFmtId="0" fontId="83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82" fillId="0" borderId="0"/>
    <xf numFmtId="0" fontId="20" fillId="0" borderId="0"/>
    <xf numFmtId="0" fontId="84" fillId="0" borderId="0" applyNumberFormat="0" applyFill="0" applyBorder="0" applyAlignment="0" applyProtection="0"/>
    <xf numFmtId="0" fontId="3" fillId="32" borderId="0" applyNumberFormat="0" applyBorder="0" applyAlignment="0" applyProtection="0"/>
    <xf numFmtId="0" fontId="3" fillId="20" borderId="0" applyNumberFormat="0" applyBorder="0" applyAlignment="0" applyProtection="0"/>
    <xf numFmtId="0" fontId="3" fillId="12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16" borderId="0" applyNumberFormat="0" applyBorder="0" applyAlignment="0" applyProtection="0"/>
    <xf numFmtId="0" fontId="85" fillId="0" borderId="0"/>
    <xf numFmtId="0" fontId="87" fillId="0" borderId="0" applyNumberFormat="0" applyFill="0" applyBorder="0" applyAlignment="0" applyProtection="0"/>
  </cellStyleXfs>
  <cellXfs count="320">
    <xf numFmtId="0" fontId="0" fillId="0" borderId="0" xfId="0"/>
    <xf numFmtId="3" fontId="0" fillId="0" borderId="11" xfId="0" applyNumberFormat="1" applyBorder="1"/>
    <xf numFmtId="0" fontId="0" fillId="0" borderId="11" xfId="0" applyBorder="1"/>
    <xf numFmtId="0" fontId="0" fillId="0" borderId="10" xfId="0" applyBorder="1"/>
    <xf numFmtId="0" fontId="0" fillId="0" borderId="0" xfId="0" applyFill="1" applyBorder="1"/>
    <xf numFmtId="3" fontId="0" fillId="0" borderId="0" xfId="0" applyNumberFormat="1" applyBorder="1"/>
    <xf numFmtId="2" fontId="0" fillId="0" borderId="12" xfId="0" applyNumberFormat="1" applyBorder="1"/>
    <xf numFmtId="0" fontId="0" fillId="0" borderId="0" xfId="0" applyBorder="1"/>
    <xf numFmtId="14" fontId="0" fillId="0" borderId="0" xfId="0" applyNumberFormat="1"/>
    <xf numFmtId="3" fontId="0" fillId="0" borderId="12" xfId="0" applyNumberFormat="1" applyBorder="1"/>
    <xf numFmtId="4" fontId="0" fillId="0" borderId="0" xfId="0" applyNumberFormat="1"/>
    <xf numFmtId="0" fontId="0" fillId="0" borderId="12" xfId="0" applyBorder="1"/>
    <xf numFmtId="4" fontId="0" fillId="0" borderId="0" xfId="0" applyNumberFormat="1" applyFill="1" applyBorder="1"/>
    <xf numFmtId="0" fontId="0" fillId="0" borderId="0" xfId="0"/>
    <xf numFmtId="49" fontId="18" fillId="0" borderId="0" xfId="0" applyNumberFormat="1" applyFont="1" applyAlignment="1">
      <alignment horizontal="center" vertical="center" wrapText="1"/>
    </xf>
    <xf numFmtId="49" fontId="0" fillId="0" borderId="0" xfId="0" applyNumberFormat="1" applyAlignment="1">
      <alignment vertical="center" wrapText="1"/>
    </xf>
    <xf numFmtId="3" fontId="0" fillId="0" borderId="0" xfId="0" applyNumberFormat="1"/>
    <xf numFmtId="0" fontId="0" fillId="0" borderId="0" xfId="0" applyAlignment="1">
      <alignment wrapText="1"/>
    </xf>
    <xf numFmtId="0" fontId="0" fillId="0" borderId="0" xfId="0"/>
    <xf numFmtId="0" fontId="0" fillId="0" borderId="0" xfId="0"/>
    <xf numFmtId="0" fontId="0" fillId="33" borderId="0" xfId="0" applyFill="1"/>
    <xf numFmtId="3" fontId="0" fillId="0" borderId="10" xfId="0" applyNumberFormat="1" applyBorder="1"/>
    <xf numFmtId="2" fontId="0" fillId="0" borderId="0" xfId="0" applyNumberFormat="1"/>
    <xf numFmtId="0" fontId="50" fillId="0" borderId="0" xfId="142" applyFont="1"/>
    <xf numFmtId="0" fontId="21" fillId="0" borderId="0" xfId="142"/>
    <xf numFmtId="0" fontId="52" fillId="0" borderId="0" xfId="202" applyFont="1" applyAlignment="1">
      <alignment vertical="top"/>
    </xf>
    <xf numFmtId="0" fontId="52" fillId="0" borderId="0" xfId="202" applyFont="1" applyAlignment="1">
      <alignment horizontal="center" vertical="top" wrapText="1"/>
    </xf>
    <xf numFmtId="0" fontId="52" fillId="0" borderId="0" xfId="202" applyFont="1"/>
    <xf numFmtId="2" fontId="52" fillId="0" borderId="0" xfId="202" applyNumberFormat="1" applyFont="1" applyAlignment="1">
      <alignment horizontal="center"/>
    </xf>
    <xf numFmtId="0" fontId="53" fillId="0" borderId="0" xfId="142" applyFont="1"/>
    <xf numFmtId="0" fontId="53" fillId="0" borderId="0" xfId="142" applyNumberFormat="1" applyFont="1" applyProtection="1">
      <protection locked="0"/>
    </xf>
    <xf numFmtId="170" fontId="53" fillId="0" borderId="0" xfId="142" applyNumberFormat="1" applyFont="1" applyProtection="1">
      <protection locked="0"/>
    </xf>
    <xf numFmtId="2" fontId="21" fillId="0" borderId="0" xfId="142" applyNumberFormat="1"/>
    <xf numFmtId="0" fontId="52" fillId="0" borderId="0" xfId="57" applyFont="1"/>
    <xf numFmtId="0" fontId="52" fillId="0" borderId="0" xfId="57" quotePrefix="1" applyFont="1"/>
    <xf numFmtId="0" fontId="52" fillId="0" borderId="0" xfId="57" quotePrefix="1" applyFont="1" applyFill="1" applyBorder="1"/>
    <xf numFmtId="0" fontId="52" fillId="0" borderId="0" xfId="57" applyFont="1" applyFill="1" applyBorder="1"/>
    <xf numFmtId="1" fontId="21" fillId="0" borderId="0" xfId="142" applyNumberFormat="1"/>
    <xf numFmtId="0" fontId="52" fillId="0" borderId="0" xfId="57" applyFont="1"/>
    <xf numFmtId="0" fontId="52" fillId="0" borderId="0" xfId="57" quotePrefix="1" applyFont="1"/>
    <xf numFmtId="0" fontId="52" fillId="0" borderId="0" xfId="57" quotePrefix="1" applyFont="1" applyFill="1" applyBorder="1"/>
    <xf numFmtId="0" fontId="52" fillId="0" borderId="0" xfId="57" applyFont="1" applyFill="1" applyBorder="1"/>
    <xf numFmtId="0" fontId="2" fillId="0" borderId="0" xfId="142" applyFont="1"/>
    <xf numFmtId="1" fontId="53" fillId="0" borderId="0" xfId="142" applyNumberFormat="1" applyFont="1"/>
    <xf numFmtId="0" fontId="2" fillId="0" borderId="0" xfId="203" applyFill="1"/>
    <xf numFmtId="0" fontId="2" fillId="0" borderId="0" xfId="203"/>
    <xf numFmtId="10" fontId="2" fillId="0" borderId="0" xfId="203" applyNumberFormat="1"/>
    <xf numFmtId="0" fontId="53" fillId="41" borderId="0" xfId="142" applyNumberFormat="1" applyFont="1" applyFill="1" applyProtection="1">
      <protection locked="0"/>
    </xf>
    <xf numFmtId="2" fontId="21" fillId="41" borderId="0" xfId="142" applyNumberFormat="1" applyFill="1"/>
    <xf numFmtId="9" fontId="0" fillId="0" borderId="0" xfId="0" applyNumberFormat="1"/>
    <xf numFmtId="2" fontId="2" fillId="0" borderId="0" xfId="203" applyNumberFormat="1"/>
    <xf numFmtId="10" fontId="0" fillId="0" borderId="0" xfId="0" applyNumberFormat="1"/>
    <xf numFmtId="1" fontId="0" fillId="0" borderId="0" xfId="0" applyNumberFormat="1"/>
    <xf numFmtId="0" fontId="26" fillId="0" borderId="0" xfId="57"/>
    <xf numFmtId="0" fontId="56" fillId="34" borderId="0" xfId="57" applyFont="1" applyFill="1" applyAlignment="1">
      <alignment vertical="center"/>
    </xf>
    <xf numFmtId="0" fontId="57" fillId="34" borderId="0" xfId="57" applyFont="1" applyFill="1" applyAlignment="1">
      <alignment vertical="center"/>
    </xf>
    <xf numFmtId="0" fontId="20" fillId="0" borderId="0" xfId="57" applyFont="1"/>
    <xf numFmtId="0" fontId="26" fillId="0" borderId="16" xfId="57" applyBorder="1"/>
    <xf numFmtId="0" fontId="26" fillId="0" borderId="19" xfId="57" applyBorder="1"/>
    <xf numFmtId="172" fontId="26" fillId="0" borderId="0" xfId="175" applyNumberFormat="1" applyFont="1"/>
    <xf numFmtId="0" fontId="54" fillId="36" borderId="0" xfId="57" applyFont="1" applyFill="1"/>
    <xf numFmtId="0" fontId="26" fillId="36" borderId="0" xfId="57" applyFill="1"/>
    <xf numFmtId="0" fontId="26" fillId="0" borderId="18" xfId="57" applyBorder="1" applyAlignment="1">
      <alignment horizontal="center"/>
    </xf>
    <xf numFmtId="0" fontId="26" fillId="0" borderId="16" xfId="57" applyBorder="1" applyAlignment="1">
      <alignment horizontal="center"/>
    </xf>
    <xf numFmtId="0" fontId="26" fillId="0" borderId="17" xfId="57" applyBorder="1" applyAlignment="1">
      <alignment horizontal="center"/>
    </xf>
    <xf numFmtId="0" fontId="58" fillId="0" borderId="18" xfId="57" applyFont="1" applyBorder="1" applyAlignment="1">
      <alignment horizontal="center"/>
    </xf>
    <xf numFmtId="0" fontId="58" fillId="0" borderId="16" xfId="57" applyFont="1" applyBorder="1" applyAlignment="1">
      <alignment horizontal="center"/>
    </xf>
    <xf numFmtId="0" fontId="26" fillId="0" borderId="18" xfId="57" applyFont="1" applyBorder="1" applyAlignment="1">
      <alignment horizontal="center"/>
    </xf>
    <xf numFmtId="0" fontId="26" fillId="0" borderId="16" xfId="57" applyFont="1" applyBorder="1" applyAlignment="1">
      <alignment horizontal="center"/>
    </xf>
    <xf numFmtId="0" fontId="58" fillId="0" borderId="0" xfId="57" applyFont="1" applyBorder="1" applyAlignment="1">
      <alignment horizontal="center"/>
    </xf>
    <xf numFmtId="1" fontId="26" fillId="0" borderId="0" xfId="57" applyNumberFormat="1"/>
    <xf numFmtId="0" fontId="52" fillId="0" borderId="0" xfId="57" applyFont="1"/>
    <xf numFmtId="0" fontId="52" fillId="0" borderId="0" xfId="57" quotePrefix="1" applyFont="1"/>
    <xf numFmtId="0" fontId="52" fillId="0" borderId="11" xfId="57" applyFont="1" applyBorder="1" applyAlignment="1">
      <alignment horizontal="center"/>
    </xf>
    <xf numFmtId="1" fontId="52" fillId="0" borderId="11" xfId="57" applyNumberFormat="1" applyFont="1" applyBorder="1" applyAlignment="1">
      <alignment horizontal="center"/>
    </xf>
    <xf numFmtId="1" fontId="52" fillId="0" borderId="0" xfId="57" applyNumberFormat="1" applyFont="1" applyBorder="1" applyAlignment="1">
      <alignment horizontal="center"/>
    </xf>
    <xf numFmtId="1" fontId="52" fillId="0" borderId="12" xfId="57" applyNumberFormat="1" applyFont="1" applyBorder="1" applyAlignment="1">
      <alignment horizontal="center"/>
    </xf>
    <xf numFmtId="0" fontId="52" fillId="0" borderId="0" xfId="57" applyFont="1" applyBorder="1" applyAlignment="1">
      <alignment horizontal="center"/>
    </xf>
    <xf numFmtId="0" fontId="52" fillId="0" borderId="12" xfId="57" applyFont="1" applyBorder="1" applyAlignment="1">
      <alignment horizontal="center"/>
    </xf>
    <xf numFmtId="0" fontId="52" fillId="0" borderId="12" xfId="57" quotePrefix="1" applyFont="1" applyBorder="1" applyAlignment="1">
      <alignment horizontal="right"/>
    </xf>
    <xf numFmtId="0" fontId="52" fillId="0" borderId="0" xfId="57" quotePrefix="1" applyFont="1" applyAlignment="1">
      <alignment horizontal="right"/>
    </xf>
    <xf numFmtId="171" fontId="52" fillId="35" borderId="20" xfId="57" applyNumberFormat="1" applyFont="1" applyFill="1" applyBorder="1" applyAlignment="1">
      <alignment horizontal="center"/>
    </xf>
    <xf numFmtId="171" fontId="52" fillId="35" borderId="0" xfId="57" applyNumberFormat="1" applyFont="1" applyFill="1" applyBorder="1" applyAlignment="1">
      <alignment horizontal="center"/>
    </xf>
    <xf numFmtId="171" fontId="52" fillId="35" borderId="21" xfId="57" applyNumberFormat="1" applyFont="1" applyFill="1" applyBorder="1" applyAlignment="1">
      <alignment horizontal="center"/>
    </xf>
    <xf numFmtId="1" fontId="52" fillId="0" borderId="0" xfId="57" applyNumberFormat="1" applyFont="1" applyAlignment="1">
      <alignment horizontal="center"/>
    </xf>
    <xf numFmtId="172" fontId="52" fillId="0" borderId="11" xfId="175" applyNumberFormat="1" applyFont="1" applyBorder="1" applyAlignment="1">
      <alignment horizontal="center"/>
    </xf>
    <xf numFmtId="172" fontId="52" fillId="0" borderId="0" xfId="175" applyNumberFormat="1" applyFont="1" applyBorder="1" applyAlignment="1">
      <alignment horizontal="center"/>
    </xf>
    <xf numFmtId="172" fontId="52" fillId="0" borderId="12" xfId="175" applyNumberFormat="1" applyFont="1" applyBorder="1" applyAlignment="1">
      <alignment horizontal="center"/>
    </xf>
    <xf numFmtId="172" fontId="52" fillId="0" borderId="0" xfId="175" applyNumberFormat="1" applyFont="1" applyAlignment="1">
      <alignment horizontal="center"/>
    </xf>
    <xf numFmtId="171" fontId="52" fillId="35" borderId="21" xfId="57" quotePrefix="1" applyNumberFormat="1" applyFont="1" applyFill="1" applyBorder="1" applyAlignment="1">
      <alignment horizontal="center"/>
    </xf>
    <xf numFmtId="171" fontId="52" fillId="35" borderId="20" xfId="57" quotePrefix="1" applyNumberFormat="1" applyFont="1" applyFill="1" applyBorder="1" applyAlignment="1">
      <alignment horizontal="center"/>
    </xf>
    <xf numFmtId="0" fontId="52" fillId="0" borderId="19" xfId="57" applyFont="1" applyBorder="1"/>
    <xf numFmtId="0" fontId="52" fillId="0" borderId="0" xfId="57" quotePrefix="1" applyFont="1" applyFill="1" applyBorder="1"/>
    <xf numFmtId="0" fontId="52" fillId="0" borderId="0" xfId="57" applyFont="1" applyFill="1" applyBorder="1"/>
    <xf numFmtId="1" fontId="52" fillId="0" borderId="0" xfId="57" applyNumberFormat="1" applyFont="1"/>
    <xf numFmtId="0" fontId="54" fillId="37" borderId="0" xfId="57" applyFont="1" applyFill="1" applyBorder="1" applyAlignment="1">
      <alignment horizontal="center"/>
    </xf>
    <xf numFmtId="0" fontId="59" fillId="0" borderId="16" xfId="57" applyFont="1" applyBorder="1" applyAlignment="1">
      <alignment horizontal="center" wrapText="1"/>
    </xf>
    <xf numFmtId="1" fontId="60" fillId="0" borderId="0" xfId="57" applyNumberFormat="1" applyFont="1" applyBorder="1" applyAlignment="1">
      <alignment horizontal="center"/>
    </xf>
    <xf numFmtId="171" fontId="52" fillId="35" borderId="22" xfId="57" quotePrefix="1" applyNumberFormat="1" applyFont="1" applyFill="1" applyBorder="1" applyAlignment="1">
      <alignment horizontal="center"/>
    </xf>
    <xf numFmtId="171" fontId="52" fillId="35" borderId="11" xfId="57" quotePrefix="1" applyNumberFormat="1" applyFont="1" applyFill="1" applyBorder="1" applyAlignment="1">
      <alignment horizontal="center"/>
    </xf>
    <xf numFmtId="171" fontId="52" fillId="35" borderId="23" xfId="57" quotePrefix="1" applyNumberFormat="1" applyFont="1" applyFill="1" applyBorder="1" applyAlignment="1">
      <alignment horizontal="center"/>
    </xf>
    <xf numFmtId="0" fontId="58" fillId="0" borderId="16" xfId="57" applyFont="1" applyBorder="1" applyAlignment="1">
      <alignment horizontal="center" wrapText="1"/>
    </xf>
    <xf numFmtId="0" fontId="20" fillId="39" borderId="0" xfId="57" applyFont="1" applyFill="1" applyBorder="1" applyAlignment="1">
      <alignment horizontal="center"/>
    </xf>
    <xf numFmtId="1" fontId="52" fillId="0" borderId="0" xfId="57" applyNumberFormat="1" applyFont="1" applyFill="1" applyAlignment="1">
      <alignment horizontal="center"/>
    </xf>
    <xf numFmtId="172" fontId="0" fillId="0" borderId="0" xfId="0" applyNumberFormat="1"/>
    <xf numFmtId="0" fontId="26" fillId="0" borderId="0" xfId="57" applyFill="1"/>
    <xf numFmtId="172" fontId="21" fillId="0" borderId="0" xfId="142" applyNumberFormat="1"/>
    <xf numFmtId="0" fontId="2" fillId="0" borderId="0" xfId="203" applyAlignment="1">
      <alignment horizontal="center"/>
    </xf>
    <xf numFmtId="0" fontId="68" fillId="0" borderId="0" xfId="257" applyFont="1" applyAlignment="1">
      <alignment horizontal="left"/>
    </xf>
    <xf numFmtId="173" fontId="64" fillId="0" borderId="0" xfId="256" applyNumberFormat="1" applyFont="1"/>
    <xf numFmtId="0" fontId="64" fillId="0" borderId="0" xfId="257"/>
    <xf numFmtId="0" fontId="0" fillId="42" borderId="0" xfId="0" applyFill="1"/>
    <xf numFmtId="0" fontId="63" fillId="0" borderId="0" xfId="253"/>
    <xf numFmtId="0" fontId="63" fillId="0" borderId="0" xfId="253" applyAlignment="1">
      <alignment horizontal="center"/>
    </xf>
    <xf numFmtId="0" fontId="63" fillId="0" borderId="14" xfId="253" applyBorder="1"/>
    <xf numFmtId="0" fontId="63" fillId="0" borderId="24" xfId="253" applyBorder="1"/>
    <xf numFmtId="0" fontId="63" fillId="0" borderId="13" xfId="253" applyBorder="1"/>
    <xf numFmtId="0" fontId="63" fillId="0" borderId="16" xfId="253" applyBorder="1"/>
    <xf numFmtId="0" fontId="63" fillId="0" borderId="25" xfId="253" applyBorder="1"/>
    <xf numFmtId="0" fontId="63" fillId="0" borderId="26" xfId="253" applyBorder="1" applyAlignment="1">
      <alignment horizontal="center" vertical="top" wrapText="1"/>
    </xf>
    <xf numFmtId="0" fontId="63" fillId="0" borderId="16" xfId="253" applyBorder="1" applyAlignment="1">
      <alignment horizontal="center" vertical="top" wrapText="1"/>
    </xf>
    <xf numFmtId="0" fontId="63" fillId="0" borderId="18" xfId="253" applyBorder="1" applyAlignment="1">
      <alignment horizontal="center" vertical="top" wrapText="1"/>
    </xf>
    <xf numFmtId="0" fontId="63" fillId="0" borderId="17" xfId="253" applyBorder="1" applyAlignment="1">
      <alignment horizontal="center" vertical="top" wrapText="1"/>
    </xf>
    <xf numFmtId="0" fontId="63" fillId="0" borderId="12" xfId="253" applyBorder="1" applyAlignment="1">
      <alignment horizontal="center" vertical="top" wrapText="1"/>
    </xf>
    <xf numFmtId="0" fontId="63" fillId="0" borderId="14" xfId="253" applyBorder="1" applyAlignment="1">
      <alignment horizontal="center" vertical="top"/>
    </xf>
    <xf numFmtId="0" fontId="63" fillId="0" borderId="14" xfId="253" applyBorder="1" applyAlignment="1">
      <alignment horizontal="center" vertical="top" wrapText="1"/>
    </xf>
    <xf numFmtId="0" fontId="63" fillId="0" borderId="24" xfId="253" applyBorder="1" applyAlignment="1">
      <alignment horizontal="center" vertical="top" wrapText="1"/>
    </xf>
    <xf numFmtId="0" fontId="20" fillId="0" borderId="16" xfId="253" applyFont="1" applyBorder="1" applyAlignment="1">
      <alignment horizontal="center" vertical="top" wrapText="1"/>
    </xf>
    <xf numFmtId="0" fontId="63" fillId="0" borderId="27" xfId="253" applyBorder="1"/>
    <xf numFmtId="0" fontId="52" fillId="0" borderId="0" xfId="253" applyFont="1"/>
    <xf numFmtId="0" fontId="20" fillId="0" borderId="16" xfId="253" applyFont="1" applyFill="1" applyBorder="1" applyAlignment="1">
      <alignment horizontal="center" vertical="top" wrapText="1"/>
    </xf>
    <xf numFmtId="0" fontId="52" fillId="0" borderId="11" xfId="253" applyFont="1" applyBorder="1"/>
    <xf numFmtId="1" fontId="52" fillId="0" borderId="0" xfId="253" applyNumberFormat="1" applyFont="1" applyAlignment="1">
      <alignment horizontal="center"/>
    </xf>
    <xf numFmtId="1" fontId="52" fillId="0" borderId="11" xfId="253" applyNumberFormat="1" applyFont="1" applyBorder="1" applyAlignment="1">
      <alignment horizontal="center"/>
    </xf>
    <xf numFmtId="1" fontId="52" fillId="0" borderId="25" xfId="253" applyNumberFormat="1" applyFont="1" applyBorder="1" applyAlignment="1">
      <alignment horizontal="center"/>
    </xf>
    <xf numFmtId="1" fontId="52" fillId="0" borderId="26" xfId="253" applyNumberFormat="1" applyFont="1" applyBorder="1" applyAlignment="1">
      <alignment horizontal="center"/>
    </xf>
    <xf numFmtId="1" fontId="52" fillId="0" borderId="0" xfId="253" applyNumberFormat="1" applyFont="1" applyBorder="1" applyAlignment="1">
      <alignment horizontal="center"/>
    </xf>
    <xf numFmtId="1" fontId="52" fillId="0" borderId="12" xfId="253" applyNumberFormat="1" applyFont="1" applyBorder="1" applyAlignment="1">
      <alignment horizontal="center"/>
    </xf>
    <xf numFmtId="1" fontId="52" fillId="35" borderId="0" xfId="253" applyNumberFormat="1" applyFont="1" applyFill="1" applyAlignment="1">
      <alignment horizontal="center"/>
    </xf>
    <xf numFmtId="1" fontId="52" fillId="35" borderId="12" xfId="253" applyNumberFormat="1" applyFont="1" applyFill="1" applyBorder="1" applyAlignment="1">
      <alignment horizontal="center"/>
    </xf>
    <xf numFmtId="0" fontId="52" fillId="35" borderId="0" xfId="253" applyFont="1" applyFill="1"/>
    <xf numFmtId="0" fontId="52" fillId="35" borderId="12" xfId="253" applyFont="1" applyFill="1" applyBorder="1"/>
    <xf numFmtId="1" fontId="52" fillId="0" borderId="0" xfId="253" applyNumberFormat="1" applyFont="1" applyFill="1" applyAlignment="1">
      <alignment horizontal="center"/>
    </xf>
    <xf numFmtId="1" fontId="52" fillId="0" borderId="12" xfId="253" applyNumberFormat="1" applyFont="1" applyFill="1" applyBorder="1" applyAlignment="1">
      <alignment horizontal="center"/>
    </xf>
    <xf numFmtId="0" fontId="52" fillId="35" borderId="0" xfId="253" applyFont="1" applyFill="1" applyBorder="1"/>
    <xf numFmtId="1" fontId="52" fillId="0" borderId="0" xfId="253" applyNumberFormat="1" applyFont="1" applyFill="1" applyBorder="1" applyAlignment="1">
      <alignment horizontal="center"/>
    </xf>
    <xf numFmtId="0" fontId="52" fillId="35" borderId="11" xfId="253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" fontId="2" fillId="0" borderId="0" xfId="203" applyNumberFormat="1"/>
    <xf numFmtId="0" fontId="2" fillId="0" borderId="12" xfId="203" applyBorder="1"/>
    <xf numFmtId="1" fontId="0" fillId="0" borderId="12" xfId="0" applyNumberFormat="1" applyBorder="1"/>
    <xf numFmtId="10" fontId="0" fillId="0" borderId="12" xfId="0" applyNumberFormat="1" applyBorder="1"/>
    <xf numFmtId="0" fontId="20" fillId="0" borderId="0" xfId="42"/>
    <xf numFmtId="0" fontId="52" fillId="0" borderId="28" xfId="42" applyFont="1" applyBorder="1"/>
    <xf numFmtId="0" fontId="75" fillId="0" borderId="28" xfId="42" applyFont="1" applyBorder="1" applyAlignment="1">
      <alignment horizontal="left" wrapText="1"/>
    </xf>
    <xf numFmtId="0" fontId="73" fillId="43" borderId="28" xfId="42" applyFont="1" applyFill="1" applyBorder="1" applyAlignment="1">
      <alignment horizontal="center" vertical="top" wrapText="1"/>
    </xf>
    <xf numFmtId="0" fontId="72" fillId="44" borderId="28" xfId="42" applyFont="1" applyFill="1" applyBorder="1" applyAlignment="1">
      <alignment wrapText="1"/>
    </xf>
    <xf numFmtId="0" fontId="71" fillId="44" borderId="28" xfId="42" applyFont="1" applyFill="1" applyBorder="1" applyAlignment="1">
      <alignment wrapText="1"/>
    </xf>
    <xf numFmtId="0" fontId="76" fillId="45" borderId="28" xfId="42" applyFont="1" applyFill="1" applyBorder="1" applyAlignment="1">
      <alignment horizontal="center"/>
    </xf>
    <xf numFmtId="0" fontId="69" fillId="44" borderId="28" xfId="42" applyFont="1" applyFill="1" applyBorder="1" applyAlignment="1">
      <alignment vertical="top" wrapText="1"/>
    </xf>
    <xf numFmtId="0" fontId="52" fillId="0" borderId="28" xfId="42" applyNumberFormat="1" applyFont="1" applyBorder="1" applyAlignment="1">
      <alignment horizontal="right"/>
    </xf>
    <xf numFmtId="0" fontId="52" fillId="46" borderId="28" xfId="42" applyNumberFormat="1" applyFont="1" applyFill="1" applyBorder="1" applyAlignment="1">
      <alignment horizontal="right"/>
    </xf>
    <xf numFmtId="0" fontId="70" fillId="0" borderId="0" xfId="42" applyFont="1" applyAlignment="1">
      <alignment horizontal="left"/>
    </xf>
    <xf numFmtId="49" fontId="2" fillId="0" borderId="0" xfId="218" applyNumberFormat="1" applyAlignment="1">
      <alignment wrapText="1"/>
    </xf>
    <xf numFmtId="49" fontId="50" fillId="0" borderId="0" xfId="218" applyNumberFormat="1" applyFont="1" applyAlignment="1">
      <alignment horizontal="center" vertical="center" wrapText="1"/>
    </xf>
    <xf numFmtId="49" fontId="2" fillId="0" borderId="0" xfId="218" applyNumberFormat="1" applyAlignment="1">
      <alignment vertical="center" wrapText="1"/>
    </xf>
    <xf numFmtId="3" fontId="2" fillId="0" borderId="0" xfId="218" applyNumberFormat="1"/>
    <xf numFmtId="0" fontId="2" fillId="33" borderId="0" xfId="203" applyFill="1"/>
    <xf numFmtId="172" fontId="2" fillId="0" borderId="0" xfId="203" applyNumberFormat="1"/>
    <xf numFmtId="172" fontId="2" fillId="41" borderId="0" xfId="203" applyNumberFormat="1" applyFill="1"/>
    <xf numFmtId="0" fontId="2" fillId="0" borderId="0" xfId="203" applyAlignment="1">
      <alignment wrapText="1"/>
    </xf>
    <xf numFmtId="0" fontId="2" fillId="33" borderId="0" xfId="203" applyFill="1" applyAlignment="1">
      <alignment wrapText="1"/>
    </xf>
    <xf numFmtId="0" fontId="0" fillId="0" borderId="35" xfId="0" applyBorder="1"/>
    <xf numFmtId="174" fontId="0" fillId="0" borderId="36" xfId="0" applyNumberFormat="1" applyBorder="1" applyAlignment="1">
      <alignment horizontal="center" wrapText="1"/>
    </xf>
    <xf numFmtId="174" fontId="20" fillId="0" borderId="36" xfId="0" applyNumberFormat="1" applyFont="1" applyBorder="1" applyAlignment="1">
      <alignment horizontal="center" wrapText="1"/>
    </xf>
    <xf numFmtId="174" fontId="77" fillId="0" borderId="37" xfId="0" applyNumberFormat="1" applyFont="1" applyBorder="1"/>
    <xf numFmtId="174" fontId="77" fillId="0" borderId="0" xfId="0" applyNumberFormat="1" applyFont="1"/>
    <xf numFmtId="174" fontId="77" fillId="0" borderId="38" xfId="0" applyNumberFormat="1" applyFont="1" applyBorder="1"/>
    <xf numFmtId="174" fontId="77" fillId="0" borderId="39" xfId="0" applyNumberFormat="1" applyFont="1" applyBorder="1"/>
    <xf numFmtId="174" fontId="77" fillId="0" borderId="0" xfId="0" quotePrefix="1" applyNumberFormat="1" applyFont="1" applyAlignment="1">
      <alignment horizontal="right"/>
    </xf>
    <xf numFmtId="174" fontId="0" fillId="0" borderId="40" xfId="0" applyNumberFormat="1" applyBorder="1"/>
    <xf numFmtId="174" fontId="0" fillId="0" borderId="0" xfId="0" applyNumberFormat="1"/>
    <xf numFmtId="174" fontId="2" fillId="0" borderId="0" xfId="0" applyNumberFormat="1" applyFont="1"/>
    <xf numFmtId="174" fontId="0" fillId="0" borderId="41" xfId="0" applyNumberFormat="1" applyBorder="1"/>
    <xf numFmtId="174" fontId="2" fillId="0" borderId="42" xfId="0" applyNumberFormat="1" applyFont="1" applyBorder="1"/>
    <xf numFmtId="174" fontId="0" fillId="0" borderId="0" xfId="0" applyNumberFormat="1" applyAlignment="1">
      <alignment horizontal="right"/>
    </xf>
    <xf numFmtId="174" fontId="20" fillId="0" borderId="42" xfId="0" applyNumberFormat="1" applyFont="1" applyBorder="1"/>
    <xf numFmtId="174" fontId="77" fillId="0" borderId="42" xfId="0" quotePrefix="1" applyNumberFormat="1" applyFont="1" applyBorder="1" applyAlignment="1">
      <alignment horizontal="right"/>
    </xf>
    <xf numFmtId="0" fontId="0" fillId="0" borderId="41" xfId="0" applyBorder="1"/>
    <xf numFmtId="0" fontId="0" fillId="0" borderId="40" xfId="0" applyBorder="1"/>
    <xf numFmtId="0" fontId="0" fillId="0" borderId="0" xfId="0" applyAlignment="1">
      <alignment horizontal="right"/>
    </xf>
    <xf numFmtId="174" fontId="0" fillId="0" borderId="42" xfId="0" applyNumberFormat="1" applyBorder="1"/>
    <xf numFmtId="174" fontId="0" fillId="0" borderId="0" xfId="0" applyNumberFormat="1" applyBorder="1"/>
    <xf numFmtId="0" fontId="0" fillId="0" borderId="0" xfId="0" applyBorder="1" applyAlignment="1">
      <alignment horizontal="right"/>
    </xf>
    <xf numFmtId="0" fontId="0" fillId="0" borderId="43" xfId="0" applyBorder="1"/>
    <xf numFmtId="0" fontId="0" fillId="0" borderId="44" xfId="0" applyBorder="1"/>
    <xf numFmtId="174" fontId="0" fillId="0" borderId="44" xfId="0" applyNumberFormat="1" applyBorder="1"/>
    <xf numFmtId="0" fontId="0" fillId="0" borderId="45" xfId="0" applyBorder="1"/>
    <xf numFmtId="174" fontId="0" fillId="0" borderId="46" xfId="0" applyNumberFormat="1" applyBorder="1"/>
    <xf numFmtId="0" fontId="0" fillId="0" borderId="44" xfId="0" applyBorder="1" applyAlignment="1">
      <alignment horizontal="right"/>
    </xf>
    <xf numFmtId="170" fontId="0" fillId="0" borderId="0" xfId="0" applyNumberFormat="1"/>
    <xf numFmtId="170" fontId="0" fillId="0" borderId="0" xfId="0" applyNumberFormat="1" applyAlignment="1">
      <alignment horizontal="center"/>
    </xf>
    <xf numFmtId="9" fontId="0" fillId="35" borderId="0" xfId="0" applyNumberFormat="1" applyFill="1" applyAlignment="1">
      <alignment horizontal="right"/>
    </xf>
    <xf numFmtId="9" fontId="0" fillId="35" borderId="47" xfId="0" applyNumberFormat="1" applyFill="1" applyBorder="1" applyAlignment="1">
      <alignment horizontal="right"/>
    </xf>
    <xf numFmtId="9" fontId="0" fillId="35" borderId="11" xfId="0" applyNumberFormat="1" applyFill="1" applyBorder="1" applyAlignment="1">
      <alignment horizontal="right"/>
    </xf>
    <xf numFmtId="9" fontId="0" fillId="35" borderId="26" xfId="0" applyNumberFormat="1" applyFill="1" applyBorder="1" applyAlignment="1">
      <alignment horizontal="right"/>
    </xf>
    <xf numFmtId="9" fontId="0" fillId="35" borderId="18" xfId="0" applyNumberFormat="1" applyFill="1" applyBorder="1" applyAlignment="1">
      <alignment horizontal="right"/>
    </xf>
    <xf numFmtId="9" fontId="0" fillId="35" borderId="16" xfId="0" applyNumberFormat="1" applyFill="1" applyBorder="1" applyAlignment="1">
      <alignment horizontal="right"/>
    </xf>
    <xf numFmtId="9" fontId="0" fillId="35" borderId="27" xfId="0" applyNumberFormat="1" applyFill="1" applyBorder="1" applyAlignment="1">
      <alignment horizontal="right"/>
    </xf>
    <xf numFmtId="170" fontId="0" fillId="35" borderId="0" xfId="0" applyNumberFormat="1" applyFill="1" applyAlignment="1">
      <alignment horizontal="center"/>
    </xf>
    <xf numFmtId="1" fontId="0" fillId="35" borderId="0" xfId="0" applyNumberFormat="1" applyFill="1"/>
    <xf numFmtId="0" fontId="0" fillId="35" borderId="0" xfId="0" applyFill="1"/>
    <xf numFmtId="0" fontId="18" fillId="0" borderId="0" xfId="0" applyFont="1"/>
    <xf numFmtId="1" fontId="0" fillId="35" borderId="0" xfId="0" applyNumberFormat="1" applyFill="1" applyAlignment="1">
      <alignment horizontal="center"/>
    </xf>
    <xf numFmtId="9" fontId="0" fillId="35" borderId="47" xfId="0" applyNumberFormat="1" applyFill="1" applyBorder="1" applyAlignment="1">
      <alignment horizontal="center"/>
    </xf>
    <xf numFmtId="9" fontId="0" fillId="35" borderId="0" xfId="0" applyNumberFormat="1" applyFill="1" applyAlignment="1">
      <alignment horizontal="center"/>
    </xf>
    <xf numFmtId="9" fontId="0" fillId="35" borderId="11" xfId="0" applyNumberFormat="1" applyFill="1" applyBorder="1" applyAlignment="1">
      <alignment horizontal="center"/>
    </xf>
    <xf numFmtId="9" fontId="0" fillId="35" borderId="26" xfId="0" applyNumberFormat="1" applyFill="1" applyBorder="1" applyAlignment="1">
      <alignment horizontal="center"/>
    </xf>
    <xf numFmtId="9" fontId="0" fillId="35" borderId="18" xfId="0" applyNumberFormat="1" applyFill="1" applyBorder="1" applyAlignment="1">
      <alignment horizontal="center"/>
    </xf>
    <xf numFmtId="9" fontId="0" fillId="35" borderId="16" xfId="0" applyNumberFormat="1" applyFill="1" applyBorder="1" applyAlignment="1">
      <alignment horizontal="center"/>
    </xf>
    <xf numFmtId="9" fontId="0" fillId="35" borderId="27" xfId="0" applyNumberFormat="1" applyFill="1" applyBorder="1" applyAlignment="1">
      <alignment horizontal="center"/>
    </xf>
    <xf numFmtId="9" fontId="78" fillId="47" borderId="18" xfId="0" applyNumberFormat="1" applyFont="1" applyFill="1" applyBorder="1" applyAlignment="1">
      <alignment horizontal="center"/>
    </xf>
    <xf numFmtId="9" fontId="16" fillId="48" borderId="47" xfId="0" applyNumberFormat="1" applyFont="1" applyFill="1" applyBorder="1" applyAlignment="1">
      <alignment horizontal="center"/>
    </xf>
    <xf numFmtId="9" fontId="16" fillId="48" borderId="26" xfId="0" applyNumberFormat="1" applyFont="1" applyFill="1" applyBorder="1" applyAlignment="1">
      <alignment horizontal="center"/>
    </xf>
    <xf numFmtId="9" fontId="16" fillId="48" borderId="27" xfId="0" applyNumberFormat="1" applyFont="1" applyFill="1" applyBorder="1" applyAlignment="1">
      <alignment horizontal="center"/>
    </xf>
    <xf numFmtId="9" fontId="79" fillId="49" borderId="0" xfId="0" applyNumberFormat="1" applyFont="1" applyFill="1" applyAlignment="1">
      <alignment horizontal="center"/>
    </xf>
    <xf numFmtId="9" fontId="80" fillId="50" borderId="16" xfId="0" applyNumberFormat="1" applyFont="1" applyFill="1" applyBorder="1" applyAlignment="1">
      <alignment horizontal="center"/>
    </xf>
    <xf numFmtId="0" fontId="0" fillId="35" borderId="0" xfId="0" applyFill="1" applyAlignment="1">
      <alignment horizontal="right"/>
    </xf>
    <xf numFmtId="0" fontId="1" fillId="0" borderId="0" xfId="142" applyFont="1"/>
    <xf numFmtId="0" fontId="20" fillId="0" borderId="0" xfId="57" applyFont="1" applyFill="1"/>
    <xf numFmtId="0" fontId="20" fillId="0" borderId="0" xfId="57" applyFont="1" applyAlignment="1">
      <alignment wrapText="1"/>
    </xf>
    <xf numFmtId="0" fontId="68" fillId="0" borderId="0" xfId="0" applyFont="1" applyAlignment="1">
      <alignment horizontal="center" readingOrder="1"/>
    </xf>
    <xf numFmtId="0" fontId="2" fillId="0" borderId="0" xfId="203" applyAlignment="1">
      <alignment horizontal="center"/>
    </xf>
    <xf numFmtId="0" fontId="0" fillId="0" borderId="40" xfId="0" applyFill="1" applyBorder="1"/>
    <xf numFmtId="14" fontId="0" fillId="0" borderId="40" xfId="0" applyNumberFormat="1" applyFill="1" applyBorder="1"/>
    <xf numFmtId="174" fontId="0" fillId="0" borderId="0" xfId="0" applyNumberFormat="1" applyFill="1" applyBorder="1"/>
    <xf numFmtId="174" fontId="0" fillId="0" borderId="42" xfId="0" applyNumberFormat="1" applyFill="1" applyBorder="1"/>
    <xf numFmtId="0" fontId="52" fillId="0" borderId="0" xfId="0" applyFont="1"/>
    <xf numFmtId="1" fontId="52" fillId="0" borderId="11" xfId="0" applyNumberFormat="1" applyFont="1" applyBorder="1" applyAlignment="1">
      <alignment horizontal="center"/>
    </xf>
    <xf numFmtId="1" fontId="52" fillId="0" borderId="0" xfId="0" applyNumberFormat="1" applyFont="1" applyBorder="1" applyAlignment="1">
      <alignment horizontal="center"/>
    </xf>
    <xf numFmtId="1" fontId="52" fillId="0" borderId="12" xfId="0" applyNumberFormat="1" applyFont="1" applyBorder="1" applyAlignment="1">
      <alignment horizontal="center"/>
    </xf>
    <xf numFmtId="0" fontId="52" fillId="0" borderId="11" xfId="0" applyFont="1" applyBorder="1" applyAlignment="1">
      <alignment horizontal="center"/>
    </xf>
    <xf numFmtId="0" fontId="52" fillId="0" borderId="0" xfId="0" applyFont="1" applyBorder="1" applyAlignment="1">
      <alignment horizontal="center"/>
    </xf>
    <xf numFmtId="0" fontId="52" fillId="0" borderId="0" xfId="0" quotePrefix="1" applyFont="1"/>
    <xf numFmtId="0" fontId="52" fillId="0" borderId="0" xfId="0" quotePrefix="1" applyFont="1" applyFill="1" applyBorder="1"/>
    <xf numFmtId="0" fontId="52" fillId="0" borderId="0" xfId="0" applyFont="1" applyFill="1" applyBorder="1"/>
    <xf numFmtId="0" fontId="0" fillId="51" borderId="0" xfId="0" applyFill="1"/>
    <xf numFmtId="0" fontId="2" fillId="51" borderId="0" xfId="203" applyFill="1"/>
    <xf numFmtId="0" fontId="2" fillId="51" borderId="12" xfId="203" applyFill="1" applyBorder="1"/>
    <xf numFmtId="9" fontId="0" fillId="51" borderId="0" xfId="0" applyNumberFormat="1" applyFill="1"/>
    <xf numFmtId="0" fontId="68" fillId="0" borderId="0" xfId="257" applyFont="1" applyFill="1" applyAlignment="1">
      <alignment horizontal="left"/>
    </xf>
    <xf numFmtId="0" fontId="55" fillId="0" borderId="0" xfId="217" applyAlignment="1" applyProtection="1"/>
    <xf numFmtId="0" fontId="53" fillId="0" borderId="0" xfId="259" applyFont="1"/>
    <xf numFmtId="0" fontId="53" fillId="0" borderId="0" xfId="259" applyFont="1" applyAlignment="1">
      <alignment horizontal="center"/>
    </xf>
    <xf numFmtId="0" fontId="53" fillId="0" borderId="0" xfId="259" applyFont="1" applyFill="1"/>
    <xf numFmtId="0" fontId="53" fillId="0" borderId="0" xfId="259" applyFont="1" applyFill="1" applyBorder="1"/>
    <xf numFmtId="0" fontId="53" fillId="0" borderId="0" xfId="259" applyFont="1" applyBorder="1" applyAlignment="1">
      <alignment horizontal="center"/>
    </xf>
    <xf numFmtId="0" fontId="53" fillId="0" borderId="0" xfId="259" quotePrefix="1" applyFont="1" applyFill="1"/>
    <xf numFmtId="173" fontId="81" fillId="0" borderId="0" xfId="263" applyNumberFormat="1" applyFont="1"/>
    <xf numFmtId="0" fontId="1" fillId="0" borderId="0" xfId="203" applyFont="1"/>
    <xf numFmtId="0" fontId="2" fillId="0" borderId="0" xfId="203" applyBorder="1"/>
    <xf numFmtId="0" fontId="1" fillId="0" borderId="0" xfId="203" applyFont="1" applyFill="1"/>
    <xf numFmtId="172" fontId="26" fillId="0" borderId="0" xfId="57" applyNumberFormat="1"/>
    <xf numFmtId="172" fontId="0" fillId="33" borderId="0" xfId="0" applyNumberFormat="1" applyFill="1"/>
    <xf numFmtId="9" fontId="0" fillId="41" borderId="0" xfId="0" applyNumberFormat="1" applyFill="1"/>
    <xf numFmtId="49" fontId="0" fillId="0" borderId="0" xfId="0" applyNumberFormat="1" applyAlignment="1">
      <alignment wrapText="1"/>
    </xf>
    <xf numFmtId="49" fontId="18" fillId="0" borderId="0" xfId="0" applyNumberFormat="1" applyFont="1" applyAlignment="1">
      <alignment horizontal="center" vertical="center" wrapText="1"/>
    </xf>
    <xf numFmtId="0" fontId="64" fillId="0" borderId="0" xfId="0" applyFont="1" applyAlignment="1">
      <alignment horizontal="center" vertical="center" readingOrder="1"/>
    </xf>
    <xf numFmtId="9" fontId="18" fillId="0" borderId="0" xfId="0" applyNumberFormat="1" applyFont="1"/>
    <xf numFmtId="0" fontId="1" fillId="0" borderId="0" xfId="203" applyFont="1" applyAlignment="1">
      <alignment wrapText="1"/>
    </xf>
    <xf numFmtId="22" fontId="0" fillId="0" borderId="0" xfId="0" applyNumberFormat="1"/>
    <xf numFmtId="0" fontId="0" fillId="0" borderId="0" xfId="0"/>
    <xf numFmtId="0" fontId="52" fillId="0" borderId="16" xfId="42" quotePrefix="1" applyFont="1" applyFill="1" applyBorder="1" applyAlignment="1">
      <alignment horizontal="left"/>
    </xf>
    <xf numFmtId="0" fontId="52" fillId="0" borderId="0" xfId="42" applyFont="1" applyFill="1" applyBorder="1" applyAlignment="1">
      <alignment horizontal="left"/>
    </xf>
    <xf numFmtId="0" fontId="52" fillId="0" borderId="0" xfId="42" quotePrefix="1" applyFont="1" applyFill="1" applyBorder="1" applyAlignment="1">
      <alignment horizontal="left"/>
    </xf>
    <xf numFmtId="0" fontId="0" fillId="0" borderId="16" xfId="0" applyBorder="1"/>
    <xf numFmtId="2" fontId="52" fillId="0" borderId="0" xfId="42" applyNumberFormat="1" applyFont="1" applyBorder="1" applyAlignment="1">
      <alignment horizontal="right" indent="1"/>
    </xf>
    <xf numFmtId="2" fontId="52" fillId="0" borderId="16" xfId="42" applyNumberFormat="1" applyFont="1" applyBorder="1" applyAlignment="1">
      <alignment horizontal="right" indent="1"/>
    </xf>
    <xf numFmtId="0" fontId="0" fillId="0" borderId="0" xfId="0"/>
    <xf numFmtId="49" fontId="0" fillId="0" borderId="0" xfId="0" applyNumberFormat="1" applyAlignment="1">
      <alignment wrapText="1"/>
    </xf>
    <xf numFmtId="49" fontId="18" fillId="0" borderId="0" xfId="0" applyNumberFormat="1" applyFont="1" applyAlignment="1">
      <alignment horizontal="center" vertical="center" wrapText="1"/>
    </xf>
    <xf numFmtId="49" fontId="0" fillId="0" borderId="0" xfId="0" applyNumberFormat="1" applyAlignment="1">
      <alignment vertical="center" wrapText="1"/>
    </xf>
    <xf numFmtId="49" fontId="0" fillId="0" borderId="0" xfId="0" applyNumberFormat="1" applyAlignment="1">
      <alignment wrapText="1"/>
    </xf>
    <xf numFmtId="49" fontId="18" fillId="0" borderId="0" xfId="0" applyNumberFormat="1" applyFont="1" applyAlignment="1">
      <alignment horizontal="center" vertical="center" wrapText="1"/>
    </xf>
    <xf numFmtId="0" fontId="69" fillId="44" borderId="32" xfId="42" applyFont="1" applyFill="1" applyBorder="1" applyAlignment="1">
      <alignment vertical="top" wrapText="1"/>
    </xf>
    <xf numFmtId="0" fontId="69" fillId="44" borderId="34" xfId="42" applyFont="1" applyFill="1" applyBorder="1" applyAlignment="1">
      <alignment vertical="top" wrapText="1"/>
    </xf>
    <xf numFmtId="0" fontId="69" fillId="44" borderId="33" xfId="42" applyFont="1" applyFill="1" applyBorder="1" applyAlignment="1">
      <alignment vertical="top" wrapText="1"/>
    </xf>
    <xf numFmtId="0" fontId="74" fillId="43" borderId="29" xfId="42" applyFont="1" applyFill="1" applyBorder="1" applyAlignment="1">
      <alignment horizontal="right" vertical="center" wrapText="1"/>
    </xf>
    <xf numFmtId="0" fontId="74" fillId="43" borderId="31" xfId="42" applyFont="1" applyFill="1" applyBorder="1" applyAlignment="1">
      <alignment horizontal="right" vertical="center" wrapText="1"/>
    </xf>
    <xf numFmtId="0" fontId="74" fillId="43" borderId="30" xfId="42" applyFont="1" applyFill="1" applyBorder="1" applyAlignment="1">
      <alignment horizontal="right" vertical="center" wrapText="1"/>
    </xf>
    <xf numFmtId="0" fontId="73" fillId="43" borderId="29" xfId="42" applyFont="1" applyFill="1" applyBorder="1" applyAlignment="1">
      <alignment horizontal="center" vertical="top" wrapText="1"/>
    </xf>
    <xf numFmtId="0" fontId="73" fillId="43" borderId="31" xfId="42" applyFont="1" applyFill="1" applyBorder="1" applyAlignment="1">
      <alignment horizontal="center" vertical="top" wrapText="1"/>
    </xf>
    <xf numFmtId="0" fontId="73" fillId="43" borderId="30" xfId="42" applyFont="1" applyFill="1" applyBorder="1" applyAlignment="1">
      <alignment horizontal="center" vertical="top" wrapText="1"/>
    </xf>
    <xf numFmtId="0" fontId="50" fillId="0" borderId="0" xfId="218" applyFont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0" borderId="0" xfId="0" applyFont="1" applyAlignment="1">
      <alignment horizontal="right" vertical="center" wrapText="1"/>
    </xf>
    <xf numFmtId="0" fontId="18" fillId="0" borderId="0" xfId="0" applyFont="1" applyAlignment="1">
      <alignment horizontal="right" vertical="center"/>
    </xf>
    <xf numFmtId="1" fontId="18" fillId="35" borderId="0" xfId="0" applyNumberFormat="1" applyFont="1" applyFill="1" applyAlignment="1">
      <alignment horizontal="center"/>
    </xf>
    <xf numFmtId="0" fontId="18" fillId="35" borderId="0" xfId="0" applyFont="1" applyFill="1" applyAlignment="1">
      <alignment horizontal="right" vertical="center" wrapText="1"/>
    </xf>
    <xf numFmtId="0" fontId="18" fillId="35" borderId="0" xfId="0" applyFont="1" applyFill="1" applyAlignment="1">
      <alignment horizontal="right" vertical="center"/>
    </xf>
    <xf numFmtId="174" fontId="0" fillId="0" borderId="35" xfId="0" applyNumberFormat="1" applyBorder="1" applyAlignment="1">
      <alignment horizontal="center" wrapText="1"/>
    </xf>
    <xf numFmtId="0" fontId="0" fillId="0" borderId="0" xfId="0" applyAlignment="1">
      <alignment wrapText="1"/>
    </xf>
    <xf numFmtId="0" fontId="52" fillId="0" borderId="0" xfId="42" applyFont="1" applyFill="1" applyBorder="1" applyAlignment="1">
      <alignment horizontal="left"/>
    </xf>
    <xf numFmtId="0" fontId="18" fillId="0" borderId="0" xfId="0" applyFont="1" applyAlignment="1">
      <alignment horizontal="center" vertical="center" wrapText="1"/>
    </xf>
    <xf numFmtId="0" fontId="18" fillId="0" borderId="0" xfId="0" applyFont="1" applyAlignment="1">
      <alignment wrapText="1"/>
    </xf>
    <xf numFmtId="0" fontId="55" fillId="34" borderId="0" xfId="217" applyFill="1" applyAlignment="1" applyProtection="1">
      <alignment vertical="center"/>
    </xf>
    <xf numFmtId="0" fontId="54" fillId="37" borderId="11" xfId="57" applyFont="1" applyFill="1" applyBorder="1" applyAlignment="1">
      <alignment horizontal="center"/>
    </xf>
    <xf numFmtId="0" fontId="54" fillId="37" borderId="0" xfId="57" applyFont="1" applyFill="1" applyBorder="1" applyAlignment="1">
      <alignment horizontal="center"/>
    </xf>
    <xf numFmtId="0" fontId="54" fillId="37" borderId="12" xfId="57" applyFont="1" applyFill="1" applyBorder="1" applyAlignment="1">
      <alignment horizontal="center"/>
    </xf>
    <xf numFmtId="0" fontId="20" fillId="40" borderId="11" xfId="57" applyFont="1" applyFill="1" applyBorder="1" applyAlignment="1">
      <alignment horizontal="center"/>
    </xf>
    <xf numFmtId="0" fontId="20" fillId="40" borderId="0" xfId="57" applyFont="1" applyFill="1" applyBorder="1" applyAlignment="1">
      <alignment horizontal="center"/>
    </xf>
    <xf numFmtId="0" fontId="20" fillId="40" borderId="12" xfId="57" applyFont="1" applyFill="1" applyBorder="1" applyAlignment="1">
      <alignment horizontal="center"/>
    </xf>
    <xf numFmtId="0" fontId="26" fillId="38" borderId="11" xfId="57" applyFill="1" applyBorder="1" applyAlignment="1">
      <alignment horizontal="center"/>
    </xf>
    <xf numFmtId="0" fontId="26" fillId="38" borderId="0" xfId="57" applyFill="1" applyBorder="1" applyAlignment="1">
      <alignment horizontal="center"/>
    </xf>
    <xf numFmtId="0" fontId="20" fillId="39" borderId="11" xfId="57" applyFont="1" applyFill="1" applyBorder="1" applyAlignment="1">
      <alignment horizontal="center"/>
    </xf>
    <xf numFmtId="0" fontId="20" fillId="39" borderId="0" xfId="57" applyFont="1" applyFill="1" applyBorder="1" applyAlignment="1">
      <alignment horizontal="center"/>
    </xf>
    <xf numFmtId="0" fontId="2" fillId="0" borderId="0" xfId="203" applyAlignment="1">
      <alignment horizontal="center"/>
    </xf>
    <xf numFmtId="0" fontId="2" fillId="0" borderId="12" xfId="203" applyBorder="1" applyAlignment="1">
      <alignment horizontal="center"/>
    </xf>
    <xf numFmtId="0" fontId="2" fillId="0" borderId="11" xfId="203" applyBorder="1" applyAlignment="1">
      <alignment horizontal="center"/>
    </xf>
  </cellXfs>
  <cellStyles count="283">
    <cellStyle name="20% - Accent1" xfId="19" builtinId="30" customBuiltin="1"/>
    <cellStyle name="20% - Accent1 2" xfId="58" xr:uid="{00000000-0005-0000-0000-000001000000}"/>
    <cellStyle name="20% - Accent1 3" xfId="205" xr:uid="{00000000-0005-0000-0000-000002000000}"/>
    <cellStyle name="20% - Accent2" xfId="23" builtinId="34" customBuiltin="1"/>
    <cellStyle name="20% - Accent2 2" xfId="59" xr:uid="{00000000-0005-0000-0000-000004000000}"/>
    <cellStyle name="20% - Accent2 3" xfId="207" xr:uid="{00000000-0005-0000-0000-000005000000}"/>
    <cellStyle name="20% - Accent3" xfId="27" builtinId="38" customBuiltin="1"/>
    <cellStyle name="20% - Accent3 2" xfId="60" xr:uid="{00000000-0005-0000-0000-000007000000}"/>
    <cellStyle name="20% - Accent3 3" xfId="209" xr:uid="{00000000-0005-0000-0000-000008000000}"/>
    <cellStyle name="20% - Accent4" xfId="31" builtinId="42" customBuiltin="1"/>
    <cellStyle name="20% - Accent4 2" xfId="61" xr:uid="{00000000-0005-0000-0000-00000A000000}"/>
    <cellStyle name="20% - Accent4 3" xfId="211" xr:uid="{00000000-0005-0000-0000-00000B000000}"/>
    <cellStyle name="20% - Accent5" xfId="35" builtinId="46" customBuiltin="1"/>
    <cellStyle name="20% - Accent5 2" xfId="62" xr:uid="{00000000-0005-0000-0000-00000D000000}"/>
    <cellStyle name="20% - Accent5 3" xfId="213" xr:uid="{00000000-0005-0000-0000-00000E000000}"/>
    <cellStyle name="20% - Accent6" xfId="39" builtinId="50" customBuiltin="1"/>
    <cellStyle name="20% - Accent6 2" xfId="63" xr:uid="{00000000-0005-0000-0000-000010000000}"/>
    <cellStyle name="20% - Accent6 3" xfId="215" xr:uid="{00000000-0005-0000-0000-000011000000}"/>
    <cellStyle name="40% - Accent1" xfId="20" builtinId="31" customBuiltin="1"/>
    <cellStyle name="40% - Accent1 2" xfId="64" xr:uid="{00000000-0005-0000-0000-000013000000}"/>
    <cellStyle name="40% - Accent1 3" xfId="206" xr:uid="{00000000-0005-0000-0000-000014000000}"/>
    <cellStyle name="40% - Accent2" xfId="24" builtinId="35" customBuiltin="1"/>
    <cellStyle name="40% - Accent2 2" xfId="65" xr:uid="{00000000-0005-0000-0000-000016000000}"/>
    <cellStyle name="40% - Accent2 3" xfId="208" xr:uid="{00000000-0005-0000-0000-000017000000}"/>
    <cellStyle name="40% - Accent3" xfId="28" builtinId="39" customBuiltin="1"/>
    <cellStyle name="40% - Accent3 2" xfId="66" xr:uid="{00000000-0005-0000-0000-000019000000}"/>
    <cellStyle name="40% - Accent3 3" xfId="210" xr:uid="{00000000-0005-0000-0000-00001A000000}"/>
    <cellStyle name="40% - Accent4" xfId="32" builtinId="43" customBuiltin="1"/>
    <cellStyle name="40% - Accent4 2" xfId="67" xr:uid="{00000000-0005-0000-0000-00001C000000}"/>
    <cellStyle name="40% - Accent4 3" xfId="212" xr:uid="{00000000-0005-0000-0000-00001D000000}"/>
    <cellStyle name="40% - Accent5" xfId="36" builtinId="47" customBuiltin="1"/>
    <cellStyle name="40% - Accent5 2" xfId="68" xr:uid="{00000000-0005-0000-0000-00001F000000}"/>
    <cellStyle name="40% - Accent5 3" xfId="214" xr:uid="{00000000-0005-0000-0000-000020000000}"/>
    <cellStyle name="40% - Accent6" xfId="40" builtinId="51" customBuiltin="1"/>
    <cellStyle name="40% - Accent6 2" xfId="69" xr:uid="{00000000-0005-0000-0000-000022000000}"/>
    <cellStyle name="40% - Accent6 3" xfId="216" xr:uid="{00000000-0005-0000-0000-000023000000}"/>
    <cellStyle name="60% - Accent1" xfId="21" builtinId="32" customBuiltin="1"/>
    <cellStyle name="60% - Accent1 2" xfId="70" xr:uid="{00000000-0005-0000-0000-000025000000}"/>
    <cellStyle name="60% - Accent1 3" xfId="277" xr:uid="{00000000-0005-0000-0000-000019010000}"/>
    <cellStyle name="60% - Accent2" xfId="25" builtinId="36" customBuiltin="1"/>
    <cellStyle name="60% - Accent2 2" xfId="71" xr:uid="{00000000-0005-0000-0000-000027000000}"/>
    <cellStyle name="60% - Accent2 3" xfId="280" xr:uid="{00000000-0005-0000-0000-00001A010000}"/>
    <cellStyle name="60% - Accent3" xfId="29" builtinId="40" customBuiltin="1"/>
    <cellStyle name="60% - Accent3 2" xfId="72" xr:uid="{00000000-0005-0000-0000-000029000000}"/>
    <cellStyle name="60% - Accent3 3" xfId="276" xr:uid="{00000000-0005-0000-0000-00001B010000}"/>
    <cellStyle name="60% - Accent4" xfId="33" builtinId="44" customBuiltin="1"/>
    <cellStyle name="60% - Accent4 2" xfId="73" xr:uid="{00000000-0005-0000-0000-00002B000000}"/>
    <cellStyle name="60% - Accent4 3" xfId="278" xr:uid="{00000000-0005-0000-0000-00001C010000}"/>
    <cellStyle name="60% - Accent5" xfId="37" builtinId="48" customBuiltin="1"/>
    <cellStyle name="60% - Accent5 2" xfId="74" xr:uid="{00000000-0005-0000-0000-00002D000000}"/>
    <cellStyle name="60% - Accent5 3" xfId="279" xr:uid="{00000000-0005-0000-0000-00001D010000}"/>
    <cellStyle name="60% - Accent6" xfId="41" builtinId="52" customBuiltin="1"/>
    <cellStyle name="60% - Accent6 2" xfId="75" xr:uid="{00000000-0005-0000-0000-00002F000000}"/>
    <cellStyle name="60% - Accent6 3" xfId="275" xr:uid="{00000000-0005-0000-0000-00001E010000}"/>
    <cellStyle name="Accent1" xfId="18" builtinId="29" customBuiltin="1"/>
    <cellStyle name="Accent1 2" xfId="76" xr:uid="{00000000-0005-0000-0000-000031000000}"/>
    <cellStyle name="Accent2" xfId="22" builtinId="33" customBuiltin="1"/>
    <cellStyle name="Accent2 2" xfId="77" xr:uid="{00000000-0005-0000-0000-000033000000}"/>
    <cellStyle name="Accent3" xfId="26" builtinId="37" customBuiltin="1"/>
    <cellStyle name="Accent3 2" xfId="78" xr:uid="{00000000-0005-0000-0000-000035000000}"/>
    <cellStyle name="Accent4" xfId="30" builtinId="41" customBuiltin="1"/>
    <cellStyle name="Accent4 2" xfId="79" xr:uid="{00000000-0005-0000-0000-000037000000}"/>
    <cellStyle name="Accent5" xfId="34" builtinId="45" customBuiltin="1"/>
    <cellStyle name="Accent5 2" xfId="80" xr:uid="{00000000-0005-0000-0000-000039000000}"/>
    <cellStyle name="Accent6" xfId="38" builtinId="49" customBuiltin="1"/>
    <cellStyle name="Accent6 2" xfId="81" xr:uid="{00000000-0005-0000-0000-00003B000000}"/>
    <cellStyle name="Bad" xfId="7" builtinId="27" customBuiltin="1"/>
    <cellStyle name="Bad 2" xfId="82" xr:uid="{00000000-0005-0000-0000-00003D000000}"/>
    <cellStyle name="Calculation" xfId="11" builtinId="22" customBuiltin="1"/>
    <cellStyle name="Calculation 2" xfId="83" xr:uid="{00000000-0005-0000-0000-00003F000000}"/>
    <cellStyle name="Changed" xfId="84" xr:uid="{00000000-0005-0000-0000-000040000000}"/>
    <cellStyle name="Check Cell" xfId="13" builtinId="23" customBuiltin="1"/>
    <cellStyle name="Check Cell 2" xfId="85" xr:uid="{00000000-0005-0000-0000-000042000000}"/>
    <cellStyle name="Check Cell 2 2" xfId="266" xr:uid="{00000000-0005-0000-0000-00001B000000}"/>
    <cellStyle name="ColHeading" xfId="86" xr:uid="{00000000-0005-0000-0000-000043000000}"/>
    <cellStyle name="Comma 2" xfId="45" xr:uid="{00000000-0005-0000-0000-000044000000}"/>
    <cellStyle name="Comma 2 2" xfId="49" xr:uid="{00000000-0005-0000-0000-000045000000}"/>
    <cellStyle name="Comma 2 3" xfId="87" xr:uid="{00000000-0005-0000-0000-000046000000}"/>
    <cellStyle name="Comma 3" xfId="54" xr:uid="{00000000-0005-0000-0000-000047000000}"/>
    <cellStyle name="Comma 4" xfId="55" xr:uid="{00000000-0005-0000-0000-000048000000}"/>
    <cellStyle name="Comma 5" xfId="256" xr:uid="{00000000-0005-0000-0000-000049000000}"/>
    <cellStyle name="Comma 6" xfId="263" xr:uid="{00000000-0005-0000-0000-000010010000}"/>
    <cellStyle name="Comma0" xfId="88" xr:uid="{00000000-0005-0000-0000-00004A000000}"/>
    <cellStyle name="Comma2" xfId="89" xr:uid="{00000000-0005-0000-0000-00004B000000}"/>
    <cellStyle name="Currency 2" xfId="51" xr:uid="{00000000-0005-0000-0000-00004C000000}"/>
    <cellStyle name="Currency0" xfId="90" xr:uid="{00000000-0005-0000-0000-00004D000000}"/>
    <cellStyle name="Currency2" xfId="91" xr:uid="{00000000-0005-0000-0000-00004E000000}"/>
    <cellStyle name="Date" xfId="92" xr:uid="{00000000-0005-0000-0000-00004F000000}"/>
    <cellStyle name="Explanatory Text" xfId="16" builtinId="53" customBuiltin="1"/>
    <cellStyle name="Explanatory Text 2" xfId="93" xr:uid="{00000000-0005-0000-0000-000051000000}"/>
    <cellStyle name="Fixed" xfId="94" xr:uid="{00000000-0005-0000-0000-000052000000}"/>
    <cellStyle name="Good" xfId="6" builtinId="26" customBuiltin="1"/>
    <cellStyle name="Good 2" xfId="95" xr:uid="{00000000-0005-0000-0000-000054000000}"/>
    <cellStyle name="Guesses" xfId="96" xr:uid="{00000000-0005-0000-0000-000055000000}"/>
    <cellStyle name="Heading" xfId="97" xr:uid="{00000000-0005-0000-0000-000056000000}"/>
    <cellStyle name="Heading 1" xfId="2" builtinId="16" customBuiltin="1"/>
    <cellStyle name="Heading 1 10" xfId="99" xr:uid="{00000000-0005-0000-0000-000058000000}"/>
    <cellStyle name="Heading 1 11" xfId="100" xr:uid="{00000000-0005-0000-0000-000059000000}"/>
    <cellStyle name="Heading 1 12" xfId="101" xr:uid="{00000000-0005-0000-0000-00005A000000}"/>
    <cellStyle name="Heading 1 13" xfId="102" xr:uid="{00000000-0005-0000-0000-00005B000000}"/>
    <cellStyle name="Heading 1 14" xfId="98" xr:uid="{00000000-0005-0000-0000-00005C000000}"/>
    <cellStyle name="Heading 1 2" xfId="103" xr:uid="{00000000-0005-0000-0000-00005D000000}"/>
    <cellStyle name="Heading 1 2 2" xfId="104" xr:uid="{00000000-0005-0000-0000-00005E000000}"/>
    <cellStyle name="Heading 1 2 2 2" xfId="105" xr:uid="{00000000-0005-0000-0000-00005F000000}"/>
    <cellStyle name="Heading 1 3" xfId="106" xr:uid="{00000000-0005-0000-0000-000060000000}"/>
    <cellStyle name="Heading 1 3 2" xfId="107" xr:uid="{00000000-0005-0000-0000-000061000000}"/>
    <cellStyle name="Heading 1 4" xfId="108" xr:uid="{00000000-0005-0000-0000-000062000000}"/>
    <cellStyle name="Heading 1 4 2" xfId="109" xr:uid="{00000000-0005-0000-0000-000063000000}"/>
    <cellStyle name="Heading 1 5" xfId="110" xr:uid="{00000000-0005-0000-0000-000064000000}"/>
    <cellStyle name="Heading 1 5 2" xfId="111" xr:uid="{00000000-0005-0000-0000-000065000000}"/>
    <cellStyle name="Heading 1 6" xfId="112" xr:uid="{00000000-0005-0000-0000-000066000000}"/>
    <cellStyle name="Heading 1 6 2" xfId="113" xr:uid="{00000000-0005-0000-0000-000067000000}"/>
    <cellStyle name="Heading 1 7" xfId="114" xr:uid="{00000000-0005-0000-0000-000068000000}"/>
    <cellStyle name="Heading 1 8" xfId="115" xr:uid="{00000000-0005-0000-0000-000069000000}"/>
    <cellStyle name="Heading 1 9" xfId="116" xr:uid="{00000000-0005-0000-0000-00006A000000}"/>
    <cellStyle name="Heading 2" xfId="3" builtinId="17" customBuiltin="1"/>
    <cellStyle name="Heading 2 10" xfId="118" xr:uid="{00000000-0005-0000-0000-00006C000000}"/>
    <cellStyle name="Heading 2 11" xfId="119" xr:uid="{00000000-0005-0000-0000-00006D000000}"/>
    <cellStyle name="Heading 2 12" xfId="120" xr:uid="{00000000-0005-0000-0000-00006E000000}"/>
    <cellStyle name="Heading 2 13" xfId="121" xr:uid="{00000000-0005-0000-0000-00006F000000}"/>
    <cellStyle name="Heading 2 14" xfId="117" xr:uid="{00000000-0005-0000-0000-000070000000}"/>
    <cellStyle name="Heading 2 2" xfId="122" xr:uid="{00000000-0005-0000-0000-000071000000}"/>
    <cellStyle name="Heading 2 2 2" xfId="123" xr:uid="{00000000-0005-0000-0000-000072000000}"/>
    <cellStyle name="Heading 2 2 2 2" xfId="124" xr:uid="{00000000-0005-0000-0000-000073000000}"/>
    <cellStyle name="Heading 2 3" xfId="125" xr:uid="{00000000-0005-0000-0000-000074000000}"/>
    <cellStyle name="Heading 2 3 2" xfId="126" xr:uid="{00000000-0005-0000-0000-000075000000}"/>
    <cellStyle name="Heading 2 4" xfId="127" xr:uid="{00000000-0005-0000-0000-000076000000}"/>
    <cellStyle name="Heading 2 4 2" xfId="128" xr:uid="{00000000-0005-0000-0000-000077000000}"/>
    <cellStyle name="Heading 2 5" xfId="129" xr:uid="{00000000-0005-0000-0000-000078000000}"/>
    <cellStyle name="Heading 2 5 2" xfId="130" xr:uid="{00000000-0005-0000-0000-000079000000}"/>
    <cellStyle name="Heading 2 6" xfId="131" xr:uid="{00000000-0005-0000-0000-00007A000000}"/>
    <cellStyle name="Heading 2 6 2" xfId="132" xr:uid="{00000000-0005-0000-0000-00007B000000}"/>
    <cellStyle name="Heading 2 7" xfId="133" xr:uid="{00000000-0005-0000-0000-00007C000000}"/>
    <cellStyle name="Heading 2 8" xfId="134" xr:uid="{00000000-0005-0000-0000-00007D000000}"/>
    <cellStyle name="Heading 2 9" xfId="135" xr:uid="{00000000-0005-0000-0000-00007E000000}"/>
    <cellStyle name="Heading 3" xfId="4" builtinId="18" customBuiltin="1"/>
    <cellStyle name="Heading 3 2" xfId="136" xr:uid="{00000000-0005-0000-0000-000080000000}"/>
    <cellStyle name="Heading 4" xfId="5" builtinId="19" customBuiltin="1"/>
    <cellStyle name="Heading 4 2" xfId="48" xr:uid="{00000000-0005-0000-0000-000082000000}"/>
    <cellStyle name="Heading 4 2 2" xfId="137" xr:uid="{00000000-0005-0000-0000-000083000000}"/>
    <cellStyle name="Hyperlink" xfId="217" builtinId="8"/>
    <cellStyle name="Hyperlink 2" xfId="47" xr:uid="{00000000-0005-0000-0000-000085000000}"/>
    <cellStyle name="Hyperlink 2 2" xfId="270" xr:uid="{00000000-0005-0000-0000-000022000000}"/>
    <cellStyle name="Hyperlink 3" xfId="255" xr:uid="{00000000-0005-0000-0000-000086000000}"/>
    <cellStyle name="Hyperlink 4" xfId="258" xr:uid="{00000000-0005-0000-0000-000087000000}"/>
    <cellStyle name="Hyperlink 5" xfId="282" xr:uid="{00000000-0005-0000-0000-00001F010000}"/>
    <cellStyle name="Input" xfId="9" builtinId="20" customBuiltin="1"/>
    <cellStyle name="Input 2" xfId="138" xr:uid="{00000000-0005-0000-0000-000089000000}"/>
    <cellStyle name="Linked Cell" xfId="12" builtinId="24" customBuiltin="1"/>
    <cellStyle name="Linked Cell 2" xfId="139" xr:uid="{00000000-0005-0000-0000-00008B000000}"/>
    <cellStyle name="N+(X)" xfId="140" xr:uid="{00000000-0005-0000-0000-00008C000000}"/>
    <cellStyle name="Neutral" xfId="8" builtinId="28" customBuiltin="1"/>
    <cellStyle name="Neutral 2" xfId="141" xr:uid="{00000000-0005-0000-0000-00008E000000}"/>
    <cellStyle name="Neutral 3" xfId="268" xr:uid="{00000000-0005-0000-0000-000020010000}"/>
    <cellStyle name="Normal" xfId="0" builtinId="0"/>
    <cellStyle name="Normal 10" xfId="142" xr:uid="{00000000-0005-0000-0000-000090000000}"/>
    <cellStyle name="Normal 10 2" xfId="218" xr:uid="{00000000-0005-0000-0000-000091000000}"/>
    <cellStyle name="Normal 11" xfId="143" xr:uid="{00000000-0005-0000-0000-000092000000}"/>
    <cellStyle name="Normal 11 2" xfId="219" xr:uid="{00000000-0005-0000-0000-000093000000}"/>
    <cellStyle name="Normal 12" xfId="57" xr:uid="{00000000-0005-0000-0000-000094000000}"/>
    <cellStyle name="Normal 13" xfId="144" xr:uid="{00000000-0005-0000-0000-000095000000}"/>
    <cellStyle name="Normal 13 2" xfId="220" xr:uid="{00000000-0005-0000-0000-000096000000}"/>
    <cellStyle name="Normal 14" xfId="145" xr:uid="{00000000-0005-0000-0000-000097000000}"/>
    <cellStyle name="Normal 14 2" xfId="221" xr:uid="{00000000-0005-0000-0000-000098000000}"/>
    <cellStyle name="Normal 15" xfId="146" xr:uid="{00000000-0005-0000-0000-000099000000}"/>
    <cellStyle name="Normal 15 2" xfId="222" xr:uid="{00000000-0005-0000-0000-00009A000000}"/>
    <cellStyle name="Normal 16" xfId="203" xr:uid="{00000000-0005-0000-0000-00009B000000}"/>
    <cellStyle name="Normal 17" xfId="253" xr:uid="{00000000-0005-0000-0000-00009C000000}"/>
    <cellStyle name="Normal 18" xfId="257" xr:uid="{00000000-0005-0000-0000-00009D000000}"/>
    <cellStyle name="Normal 19" xfId="259" xr:uid="{00000000-0005-0000-0000-00000A010000}"/>
    <cellStyle name="Normal 2" xfId="42" xr:uid="{00000000-0005-0000-0000-00009E000000}"/>
    <cellStyle name="Normal 2 2" xfId="52" xr:uid="{00000000-0005-0000-0000-00009F000000}"/>
    <cellStyle name="Normal 2 2 2" xfId="224" xr:uid="{00000000-0005-0000-0000-0000A0000000}"/>
    <cellStyle name="Normal 2 2 3" xfId="271" xr:uid="{00000000-0005-0000-0000-000028000000}"/>
    <cellStyle name="Normal 2 3" xfId="223" xr:uid="{00000000-0005-0000-0000-0000A1000000}"/>
    <cellStyle name="Normal 2 4" xfId="254" xr:uid="{00000000-0005-0000-0000-0000A2000000}"/>
    <cellStyle name="Normal 20" xfId="264" xr:uid="{00000000-0005-0000-0000-000011010000}"/>
    <cellStyle name="Normal 3" xfId="43" xr:uid="{00000000-0005-0000-0000-0000A3000000}"/>
    <cellStyle name="Normal 3 2" xfId="46" xr:uid="{00000000-0005-0000-0000-0000A4000000}"/>
    <cellStyle name="Normal 3 2 2" xfId="147" xr:uid="{00000000-0005-0000-0000-0000A5000000}"/>
    <cellStyle name="Normal 3 2 3" xfId="226" xr:uid="{00000000-0005-0000-0000-0000A6000000}"/>
    <cellStyle name="Normal 3 3" xfId="202" xr:uid="{00000000-0005-0000-0000-0000A7000000}"/>
    <cellStyle name="Normal 3 4" xfId="225" xr:uid="{00000000-0005-0000-0000-0000A8000000}"/>
    <cellStyle name="Normal 3 5" xfId="265" xr:uid="{00000000-0005-0000-0000-000028000000}"/>
    <cellStyle name="Normal 3 6" xfId="272" xr:uid="{00000000-0005-0000-0000-000029000000}"/>
    <cellStyle name="Normal 4" xfId="44" xr:uid="{00000000-0005-0000-0000-0000A9000000}"/>
    <cellStyle name="Normal 4 2" xfId="149" xr:uid="{00000000-0005-0000-0000-0000AA000000}"/>
    <cellStyle name="Normal 4 2 2" xfId="228" xr:uid="{00000000-0005-0000-0000-0000AB000000}"/>
    <cellStyle name="Normal 4 2 3" xfId="273" xr:uid="{00000000-0005-0000-0000-00002B000000}"/>
    <cellStyle name="Normal 4 3" xfId="148" xr:uid="{00000000-0005-0000-0000-0000AC000000}"/>
    <cellStyle name="Normal 4 4" xfId="227" xr:uid="{00000000-0005-0000-0000-0000AD000000}"/>
    <cellStyle name="Normal 4 5" xfId="269" xr:uid="{00000000-0005-0000-0000-00002A000000}"/>
    <cellStyle name="Normal 5" xfId="53" xr:uid="{00000000-0005-0000-0000-0000AE000000}"/>
    <cellStyle name="Normal 5 2" xfId="151" xr:uid="{00000000-0005-0000-0000-0000AF000000}"/>
    <cellStyle name="Normal 5 2 2" xfId="230" xr:uid="{00000000-0005-0000-0000-0000B0000000}"/>
    <cellStyle name="Normal 5 3" xfId="150" xr:uid="{00000000-0005-0000-0000-0000B1000000}"/>
    <cellStyle name="Normal 5 4" xfId="229" xr:uid="{00000000-0005-0000-0000-0000B2000000}"/>
    <cellStyle name="Normal 5 5" xfId="281" xr:uid="{00000000-0005-0000-0000-00002C000000}"/>
    <cellStyle name="Normal 6" xfId="152" xr:uid="{00000000-0005-0000-0000-0000B3000000}"/>
    <cellStyle name="Normal 6 2" xfId="153" xr:uid="{00000000-0005-0000-0000-0000B4000000}"/>
    <cellStyle name="Normal 6 2 2" xfId="232" xr:uid="{00000000-0005-0000-0000-0000B5000000}"/>
    <cellStyle name="Normal 6 3" xfId="231" xr:uid="{00000000-0005-0000-0000-0000B6000000}"/>
    <cellStyle name="Normal 6 4" xfId="260" xr:uid="{00000000-0005-0000-0000-000029000000}"/>
    <cellStyle name="Normal 7" xfId="154" xr:uid="{00000000-0005-0000-0000-0000B7000000}"/>
    <cellStyle name="Normal 7 2" xfId="233" xr:uid="{00000000-0005-0000-0000-0000B8000000}"/>
    <cellStyle name="Normal 8" xfId="155" xr:uid="{00000000-0005-0000-0000-0000B9000000}"/>
    <cellStyle name="Normal 8 2" xfId="234" xr:uid="{00000000-0005-0000-0000-0000BA000000}"/>
    <cellStyle name="Normal 9" xfId="156" xr:uid="{00000000-0005-0000-0000-0000BB000000}"/>
    <cellStyle name="Normal 9 2" xfId="235" xr:uid="{00000000-0005-0000-0000-0000BC000000}"/>
    <cellStyle name="Normal 9 3" xfId="261" xr:uid="{00000000-0005-0000-0000-00002A000000}"/>
    <cellStyle name="Note" xfId="15" builtinId="10" customBuiltin="1"/>
    <cellStyle name="Note 10" xfId="157" xr:uid="{00000000-0005-0000-0000-0000BE000000}"/>
    <cellStyle name="Note 10 2" xfId="236" xr:uid="{00000000-0005-0000-0000-0000BF000000}"/>
    <cellStyle name="Note 11" xfId="158" xr:uid="{00000000-0005-0000-0000-0000C0000000}"/>
    <cellStyle name="Note 11 2" xfId="237" xr:uid="{00000000-0005-0000-0000-0000C1000000}"/>
    <cellStyle name="Note 12" xfId="159" xr:uid="{00000000-0005-0000-0000-0000C2000000}"/>
    <cellStyle name="Note 12 2" xfId="238" xr:uid="{00000000-0005-0000-0000-0000C3000000}"/>
    <cellStyle name="Note 13" xfId="160" xr:uid="{00000000-0005-0000-0000-0000C4000000}"/>
    <cellStyle name="Note 13 2" xfId="239" xr:uid="{00000000-0005-0000-0000-0000C5000000}"/>
    <cellStyle name="Note 14" xfId="204" xr:uid="{00000000-0005-0000-0000-0000C6000000}"/>
    <cellStyle name="Note 2" xfId="161" xr:uid="{00000000-0005-0000-0000-0000C7000000}"/>
    <cellStyle name="Note 2 2" xfId="162" xr:uid="{00000000-0005-0000-0000-0000C8000000}"/>
    <cellStyle name="Note 2 2 2" xfId="241" xr:uid="{00000000-0005-0000-0000-0000C9000000}"/>
    <cellStyle name="Note 2 3" xfId="240" xr:uid="{00000000-0005-0000-0000-0000CA000000}"/>
    <cellStyle name="Note 2 4" xfId="267" xr:uid="{00000000-0005-0000-0000-00002B000000}"/>
    <cellStyle name="Note 3" xfId="163" xr:uid="{00000000-0005-0000-0000-0000CB000000}"/>
    <cellStyle name="Note 3 2" xfId="164" xr:uid="{00000000-0005-0000-0000-0000CC000000}"/>
    <cellStyle name="Note 3 2 2" xfId="243" xr:uid="{00000000-0005-0000-0000-0000CD000000}"/>
    <cellStyle name="Note 3 3" xfId="242" xr:uid="{00000000-0005-0000-0000-0000CE000000}"/>
    <cellStyle name="Note 4" xfId="165" xr:uid="{00000000-0005-0000-0000-0000CF000000}"/>
    <cellStyle name="Note 4 2" xfId="166" xr:uid="{00000000-0005-0000-0000-0000D0000000}"/>
    <cellStyle name="Note 4 2 2" xfId="245" xr:uid="{00000000-0005-0000-0000-0000D1000000}"/>
    <cellStyle name="Note 4 3" xfId="244" xr:uid="{00000000-0005-0000-0000-0000D2000000}"/>
    <cellStyle name="Note 5" xfId="167" xr:uid="{00000000-0005-0000-0000-0000D3000000}"/>
    <cellStyle name="Note 5 2" xfId="168" xr:uid="{00000000-0005-0000-0000-0000D4000000}"/>
    <cellStyle name="Note 5 2 2" xfId="247" xr:uid="{00000000-0005-0000-0000-0000D5000000}"/>
    <cellStyle name="Note 5 3" xfId="246" xr:uid="{00000000-0005-0000-0000-0000D6000000}"/>
    <cellStyle name="Note 6" xfId="169" xr:uid="{00000000-0005-0000-0000-0000D7000000}"/>
    <cellStyle name="Note 6 2" xfId="170" xr:uid="{00000000-0005-0000-0000-0000D8000000}"/>
    <cellStyle name="Note 6 2 2" xfId="249" xr:uid="{00000000-0005-0000-0000-0000D9000000}"/>
    <cellStyle name="Note 6 3" xfId="248" xr:uid="{00000000-0005-0000-0000-0000DA000000}"/>
    <cellStyle name="Note 7" xfId="171" xr:uid="{00000000-0005-0000-0000-0000DB000000}"/>
    <cellStyle name="Note 7 2" xfId="250" xr:uid="{00000000-0005-0000-0000-0000DC000000}"/>
    <cellStyle name="Note 8" xfId="172" xr:uid="{00000000-0005-0000-0000-0000DD000000}"/>
    <cellStyle name="Note 8 2" xfId="251" xr:uid="{00000000-0005-0000-0000-0000DE000000}"/>
    <cellStyle name="Note 9" xfId="173" xr:uid="{00000000-0005-0000-0000-0000DF000000}"/>
    <cellStyle name="Note 9 2" xfId="252" xr:uid="{00000000-0005-0000-0000-0000E0000000}"/>
    <cellStyle name="Output" xfId="10" builtinId="21" customBuiltin="1"/>
    <cellStyle name="Output 2" xfId="174" xr:uid="{00000000-0005-0000-0000-0000E2000000}"/>
    <cellStyle name="Percent 2" xfId="50" xr:uid="{00000000-0005-0000-0000-0000E3000000}"/>
    <cellStyle name="Percent 2 2" xfId="175" xr:uid="{00000000-0005-0000-0000-0000E4000000}"/>
    <cellStyle name="Percent 3" xfId="56" xr:uid="{00000000-0005-0000-0000-0000E5000000}"/>
    <cellStyle name="Percent 4" xfId="262" xr:uid="{00000000-0005-0000-0000-00000F010000}"/>
    <cellStyle name="Percent2" xfId="176" xr:uid="{00000000-0005-0000-0000-0000E6000000}"/>
    <cellStyle name="Style 1" xfId="177" xr:uid="{00000000-0005-0000-0000-0000E7000000}"/>
    <cellStyle name="Style 1 2" xfId="178" xr:uid="{00000000-0005-0000-0000-0000E8000000}"/>
    <cellStyle name="Sub Total" xfId="179" xr:uid="{00000000-0005-0000-0000-0000E9000000}"/>
    <cellStyle name="Table Heading" xfId="180" xr:uid="{00000000-0005-0000-0000-0000EA000000}"/>
    <cellStyle name="Title" xfId="1" builtinId="15" customBuiltin="1"/>
    <cellStyle name="Title 2" xfId="274" xr:uid="{00000000-0005-0000-0000-000018010000}"/>
    <cellStyle name="Total" xfId="17" builtinId="25" customBuiltin="1"/>
    <cellStyle name="Total 10" xfId="182" xr:uid="{00000000-0005-0000-0000-0000ED000000}"/>
    <cellStyle name="Total 11" xfId="183" xr:uid="{00000000-0005-0000-0000-0000EE000000}"/>
    <cellStyle name="Total 12" xfId="184" xr:uid="{00000000-0005-0000-0000-0000EF000000}"/>
    <cellStyle name="Total 13" xfId="185" xr:uid="{00000000-0005-0000-0000-0000F0000000}"/>
    <cellStyle name="Total 14" xfId="181" xr:uid="{00000000-0005-0000-0000-0000F1000000}"/>
    <cellStyle name="Total 2" xfId="186" xr:uid="{00000000-0005-0000-0000-0000F2000000}"/>
    <cellStyle name="Total 2 2" xfId="187" xr:uid="{00000000-0005-0000-0000-0000F3000000}"/>
    <cellStyle name="Total 2 2 2" xfId="188" xr:uid="{00000000-0005-0000-0000-0000F4000000}"/>
    <cellStyle name="Total 3" xfId="189" xr:uid="{00000000-0005-0000-0000-0000F5000000}"/>
    <cellStyle name="Total 3 2" xfId="190" xr:uid="{00000000-0005-0000-0000-0000F6000000}"/>
    <cellStyle name="Total 4" xfId="191" xr:uid="{00000000-0005-0000-0000-0000F7000000}"/>
    <cellStyle name="Total 4 2" xfId="192" xr:uid="{00000000-0005-0000-0000-0000F8000000}"/>
    <cellStyle name="Total 5" xfId="193" xr:uid="{00000000-0005-0000-0000-0000F9000000}"/>
    <cellStyle name="Total 5 2" xfId="194" xr:uid="{00000000-0005-0000-0000-0000FA000000}"/>
    <cellStyle name="Total 6" xfId="195" xr:uid="{00000000-0005-0000-0000-0000FB000000}"/>
    <cellStyle name="Total 6 2" xfId="196" xr:uid="{00000000-0005-0000-0000-0000FC000000}"/>
    <cellStyle name="Total 7" xfId="197" xr:uid="{00000000-0005-0000-0000-0000FD000000}"/>
    <cellStyle name="Total 8" xfId="198" xr:uid="{00000000-0005-0000-0000-0000FE000000}"/>
    <cellStyle name="Total 9" xfId="199" xr:uid="{00000000-0005-0000-0000-0000FF000000}"/>
    <cellStyle name="Warning Text" xfId="14" builtinId="11" customBuiltin="1"/>
    <cellStyle name="Warning Text 2" xfId="200" xr:uid="{00000000-0005-0000-0000-000001010000}"/>
    <cellStyle name="Year" xfId="201" xr:uid="{00000000-0005-0000-0000-000002010000}"/>
  </cellStyles>
  <dxfs count="110">
    <dxf>
      <numFmt numFmtId="1" formatCode="0"/>
    </dxf>
    <dxf>
      <numFmt numFmtId="1" formatCode="0"/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  <dxf>
      <fill>
        <patternFill>
          <bgColor rgb="FFCC8C6C"/>
        </patternFill>
      </fill>
    </dxf>
    <dxf>
      <fill>
        <patternFill>
          <bgColor rgb="FFB46B54"/>
        </patternFill>
      </fill>
    </dxf>
    <dxf>
      <font>
        <color auto="1"/>
      </font>
      <fill>
        <patternFill>
          <fgColor auto="1"/>
          <bgColor rgb="FFA44C3C"/>
        </patternFill>
      </fill>
    </dxf>
  </dxfs>
  <tableStyles count="0" defaultTableStyle="TableStyleMedium2" defaultPivotStyle="PivotStyleLight16"/>
  <colors>
    <mruColors>
      <color rgb="FFCF030D"/>
      <color rgb="FFBFBFBF"/>
      <color rgb="FF868686"/>
      <color rgb="FFF09E30"/>
      <color rgb="FFD9D9D9"/>
      <color rgb="FF044C4C"/>
      <color rgb="FF94548C"/>
      <color rgb="FF9DBBD4"/>
      <color rgb="FF54AFCC"/>
      <color rgb="FF6EBCD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3"/>
          <c:order val="0"/>
          <c:tx>
            <c:v>Forecasts</c:v>
          </c:tx>
          <c:spPr>
            <a:ln w="28575"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3774-4C6E-A88D-1613D6DB6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31232"/>
        <c:axId val="194659456"/>
      </c:scatterChart>
      <c:scatterChart>
        <c:scatterStyle val="smoothMarker"/>
        <c:varyColors val="0"/>
        <c:ser>
          <c:idx val="1"/>
          <c:order val="1"/>
          <c:tx>
            <c:strRef>
              <c:f>'VKT forecasts'!$E$1</c:f>
              <c:strCache>
                <c:ptCount val="1"/>
                <c:pt idx="0">
                  <c:v>MOT 2006</c:v>
                </c:pt>
              </c:strCache>
            </c:strRef>
          </c:tx>
          <c:spPr>
            <a:ln w="25400">
              <a:solidFill>
                <a:srgbClr val="F11B1B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'VKT forecasts'!$B$2:$B$166</c:f>
              <c:numCache>
                <c:formatCode>General</c:formatCode>
                <c:ptCount val="1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</c:numCache>
            </c:numRef>
          </c:xVal>
          <c:yVal>
            <c:numRef>
              <c:f>'VKT forecasts'!$E$2:$E$166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40.237000000000002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40.002332429109998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39.83391987556692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40.2545848927303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41.314090054029812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42.212247690354708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42.863565929397915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43.729848538221624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44.328190862842035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44.952197432437963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45.572277066644709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46.192078050610988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46.813425357567738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47.437609195219423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48.063871821552333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48.691761859350052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49.321551939711568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49.951993938874296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50.582778802417685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51.212794060782777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51.841056682871454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52.466607759343624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53.089226495894131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53.707886415861218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54.32241746274434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54.933267426739327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55.540067053663883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74-4C6E-A88D-1613D6DB6649}"/>
            </c:ext>
          </c:extLst>
        </c:ser>
        <c:ser>
          <c:idx val="2"/>
          <c:order val="2"/>
          <c:tx>
            <c:strRef>
              <c:f>'VKT forecasts'!$F$1</c:f>
              <c:strCache>
                <c:ptCount val="1"/>
                <c:pt idx="0">
                  <c:v>MOT 2007</c:v>
                </c:pt>
              </c:strCache>
            </c:strRef>
          </c:tx>
          <c:spPr>
            <a:ln w="25400">
              <a:solidFill>
                <a:srgbClr val="F08714">
                  <a:alpha val="50000"/>
                </a:srgbClr>
              </a:solidFill>
            </a:ln>
          </c:spPr>
          <c:marker>
            <c:symbol val="none"/>
          </c:marker>
          <c:yVal>
            <c:numRef>
              <c:f>'VKT forecasts'!$F$2:$F$166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40.283999999999999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39.796512691567564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40.170805651870346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41.038289950110183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41.778450850112314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42.331500588629005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43.10604911847858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43.618647262715271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44.13024467536362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44.633105802756511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45.130963554663012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45.625969433112765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46.119559337041316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46.610993554104532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47.075376721736475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47.51182744958205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47.952844726219055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48.394573452906194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48.832548898211726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49.26632636278157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49.692428287157242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50.111449673460356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50.522253179520561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50.92282799277659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774-4C6E-A88D-1613D6DB6649}"/>
            </c:ext>
          </c:extLst>
        </c:ser>
        <c:ser>
          <c:idx val="3"/>
          <c:order val="3"/>
          <c:tx>
            <c:strRef>
              <c:f>'VKT forecasts'!$G$1</c:f>
              <c:strCache>
                <c:ptCount val="1"/>
                <c:pt idx="0">
                  <c:v>MOT 2007</c:v>
                </c:pt>
              </c:strCache>
            </c:strRef>
          </c:tx>
          <c:spPr>
            <a:ln w="25400">
              <a:solidFill>
                <a:srgbClr val="DAB30C">
                  <a:alpha val="50000"/>
                </a:srgbClr>
              </a:solidFill>
            </a:ln>
          </c:spPr>
          <c:marker>
            <c:symbol val="none"/>
          </c:marker>
          <c:yVal>
            <c:numRef>
              <c:f>'VKT forecasts'!$G$2:$G$166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40.283999999999999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40.763034464223637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41.200501903448732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41.782899353126304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42.410463460908502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43.019977555312622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43.732546121561072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44.376462682191288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45.030374271777184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45.678142411650192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46.300196720860619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46.902726424564555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47.499842718858119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48.087435852914069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48.661888595535089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49.220424640841607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49.766077787882828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50.299373554519157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50.820208127273482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51.328075524188691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51.818693815330143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52.297199142309076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52.768763690492548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53.235402836557185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53.695796773094884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54.143236621553939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774-4C6E-A88D-1613D6DB6649}"/>
            </c:ext>
          </c:extLst>
        </c:ser>
        <c:ser>
          <c:idx val="4"/>
          <c:order val="4"/>
          <c:tx>
            <c:strRef>
              <c:f>'VKT forecasts'!$H$1</c:f>
              <c:strCache>
                <c:ptCount val="1"/>
                <c:pt idx="0">
                  <c:v>Covec 2007</c:v>
                </c:pt>
              </c:strCache>
            </c:strRef>
          </c:tx>
          <c:spPr>
            <a:ln w="25400">
              <a:solidFill>
                <a:srgbClr val="5ED60C">
                  <a:alpha val="50000"/>
                </a:srgbClr>
              </a:solidFill>
            </a:ln>
          </c:spPr>
          <c:marker>
            <c:symbol val="none"/>
          </c:marker>
          <c:yVal>
            <c:numRef>
              <c:f>'VKT forecasts'!$H$2:$H$166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40.920999999999999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42.175774092615768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43.298242073425115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44.340686196287024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45.309508369837303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46.21964638089279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47.070033244680857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47.866003885064671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48.63316593658741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49.378988292657503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774-4C6E-A88D-1613D6DB6649}"/>
            </c:ext>
          </c:extLst>
        </c:ser>
        <c:ser>
          <c:idx val="5"/>
          <c:order val="5"/>
          <c:tx>
            <c:strRef>
              <c:f>'VKT forecasts'!$I$1</c:f>
              <c:strCache>
                <c:ptCount val="1"/>
                <c:pt idx="0">
                  <c:v>MOT 2008</c:v>
                </c:pt>
              </c:strCache>
            </c:strRef>
          </c:tx>
          <c:spPr>
            <a:ln w="25400">
              <a:solidFill>
                <a:srgbClr val="186206">
                  <a:alpha val="50000"/>
                </a:srgbClr>
              </a:solidFill>
            </a:ln>
          </c:spPr>
          <c:marker>
            <c:symbol val="none"/>
          </c:marker>
          <c:yVal>
            <c:numRef>
              <c:f>'VKT forecasts'!$I$2:$I$166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40.920999999999999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40.080540674847285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40.234752965636197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39.695787108306469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40.526351014924039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41.572127728403132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42.298280688941723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43.15161554861362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44.061859730402318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44.93610232173075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45.770553134407891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46.58343950625752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47.332823884923066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48.040766204642338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48.667657720913425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49.234019861756352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49.779058575769781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50.309521854738229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50.834714654423564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51.348005545345572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51.834192602776824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52.332873220628052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52.849584218562441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53.382056361671722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53.973683777961995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54.549481827696049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55.139765279891577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55.739361388141035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56.336389197962006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56.928153613836514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57.487726948933506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58.056591712930178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58.632682453135104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59.217208589872754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59.80124577342076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774-4C6E-A88D-1613D6DB6649}"/>
            </c:ext>
          </c:extLst>
        </c:ser>
        <c:ser>
          <c:idx val="6"/>
          <c:order val="6"/>
          <c:tx>
            <c:strRef>
              <c:f>'VKT forecasts'!$J$1</c:f>
              <c:strCache>
                <c:ptCount val="1"/>
                <c:pt idx="0">
                  <c:v>MOT 2010</c:v>
                </c:pt>
              </c:strCache>
            </c:strRef>
          </c:tx>
          <c:spPr>
            <a:ln w="25400">
              <a:solidFill>
                <a:srgbClr val="356FEF">
                  <a:alpha val="50000"/>
                </a:srgbClr>
              </a:solidFill>
            </a:ln>
          </c:spPr>
          <c:marker>
            <c:symbol val="none"/>
          </c:marker>
          <c:yVal>
            <c:numRef>
              <c:f>'VKT forecasts'!$J$2:$J$166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40.450000000000003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40.382199285098835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40.651153431766993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41.19919474927184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41.776162986212597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42.434503547744214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43.147472795248753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43.88003136334946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44.553282770497773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45.248906472751969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45.937731554187913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46.615789242731168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47.301286046657026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47.932355177130873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48.574776550357676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49.207082124463589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49.829205709276465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50.462703189687623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51.036205455584657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51.633205821503914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52.230549776307001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52.826620326890904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53.450579282112145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53.992769002084394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54.564005924348756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55.12796917880646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55.683055550822743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56.254164246957522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56.766289514829111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57.301677561950854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57.831880365145437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58.356992154743388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58.906963988396043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74-4C6E-A88D-1613D6DB6649}"/>
            </c:ext>
          </c:extLst>
        </c:ser>
        <c:ser>
          <c:idx val="7"/>
          <c:order val="7"/>
          <c:tx>
            <c:strRef>
              <c:f>'VKT forecasts'!$K$1</c:f>
              <c:strCache>
                <c:ptCount val="1"/>
                <c:pt idx="0">
                  <c:v>MOT 2010</c:v>
                </c:pt>
              </c:strCache>
            </c:strRef>
          </c:tx>
          <c:spPr>
            <a:ln w="25400">
              <a:solidFill>
                <a:srgbClr val="42B6C2">
                  <a:alpha val="50000"/>
                </a:srgbClr>
              </a:solidFill>
            </a:ln>
          </c:spPr>
          <c:marker>
            <c:symbol val="none"/>
          </c:marker>
          <c:yVal>
            <c:numRef>
              <c:f>'VKT forecasts'!$K$2:$K$166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40.450000000000003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41.02694291353238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41.643588951166706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42.21963789444969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42.626062559538646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43.150181661143321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43.799353728126015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44.52665269322749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45.226488311880075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45.837696623848892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46.447200701023199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47.054198124880685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47.631669790741199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48.196708185985798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48.75140514497734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49.298472193179649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49.841436983328045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50.380201692406331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50.914466409043712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51.444221201239941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51.9673505244278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52.484463661260328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53.006568533653983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53.527466436523746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54.042510649957869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54.552039587628556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55.051919603736067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55.543868797556627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56.028173805666512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56.506123675304167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56.976364488271201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57.439072401769288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57.896870213099099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74-4C6E-A88D-1613D6DB6649}"/>
            </c:ext>
          </c:extLst>
        </c:ser>
        <c:ser>
          <c:idx val="8"/>
          <c:order val="8"/>
          <c:tx>
            <c:strRef>
              <c:f>'VKT forecasts'!$L$1</c:f>
              <c:strCache>
                <c:ptCount val="1"/>
                <c:pt idx="0">
                  <c:v>MOT 2011</c:v>
                </c:pt>
              </c:strCache>
            </c:strRef>
          </c:tx>
          <c:spPr>
            <a:ln w="25400">
              <a:solidFill>
                <a:srgbClr val="8D52DC">
                  <a:alpha val="50000"/>
                </a:srgbClr>
              </a:solidFill>
            </a:ln>
          </c:spPr>
          <c:marker>
            <c:symbol val="none"/>
          </c:marker>
          <c:yVal>
            <c:numRef>
              <c:f>'VKT forecasts'!$L$2:$L$166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40.387999999999998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40.749098094773942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40.555665490995771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41.014224038033696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41.709054343442311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42.51024494571999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43.305483695260982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44.039315666874195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44.748728020989915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45.446058538757086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46.099611215449031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46.731283676293884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47.350291397053702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47.983429842693518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48.614459302212971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49.236365405293419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49.849393531549218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50.459610540612033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51.066073331722478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51.669245204160298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52.286359777916644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52.903558791560378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53.51870509869493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54.131095830144112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54.737358921772888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55.336821109270154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55.930975940814882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56.519471652306983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57.103892633712071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57.683415320071134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57.683415320071134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57.683415320071134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74-4C6E-A88D-1613D6DB6649}"/>
            </c:ext>
          </c:extLst>
        </c:ser>
        <c:ser>
          <c:idx val="9"/>
          <c:order val="9"/>
          <c:tx>
            <c:strRef>
              <c:f>'VKT forecasts'!$M$1</c:f>
              <c:strCache>
                <c:ptCount val="1"/>
                <c:pt idx="0">
                  <c:v>MOT 2013</c:v>
                </c:pt>
              </c:strCache>
            </c:strRef>
          </c:tx>
          <c:spPr>
            <a:ln w="25400">
              <a:solidFill>
                <a:srgbClr val="B23BBF">
                  <a:alpha val="50000"/>
                </a:srgbClr>
              </a:solidFill>
            </a:ln>
          </c:spPr>
          <c:marker>
            <c:symbol val="none"/>
          </c:marker>
          <c:yVal>
            <c:numRef>
              <c:f>'VKT forecasts'!$M$2:$M$166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40.037999999999997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39.785704696547995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40.198658591391172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40.846306611808373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41.6012236954017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42.358830663653762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43.06430812014667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43.746001895738431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44.41446809627076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45.039624385743721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45.641281090624091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46.229206947881835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46.827488228908422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47.42256821842652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48.008525699350656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48.585669105795844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49.158916073749133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49.727273634224055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50.291192906808689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50.866869966341532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51.442396826401719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52.014742312398717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52.58310911177702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53.143925288601316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53.696605011430847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54.242669841230992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54.781603437894304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55.315015727340452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55.842035479530665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55.842035479530665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74-4C6E-A88D-1613D6DB6649}"/>
            </c:ext>
          </c:extLst>
        </c:ser>
        <c:ser>
          <c:idx val="10"/>
          <c:order val="10"/>
          <c:tx>
            <c:strRef>
              <c:f>'VKT forecasts'!$N$1</c:f>
              <c:strCache>
                <c:ptCount val="1"/>
                <c:pt idx="0">
                  <c:v>MOT 2013</c:v>
                </c:pt>
              </c:strCache>
            </c:strRef>
          </c:tx>
          <c:spPr>
            <a:ln w="25400">
              <a:solidFill>
                <a:srgbClr val="D53768">
                  <a:alpha val="50000"/>
                </a:srgbClr>
              </a:solidFill>
            </a:ln>
          </c:spPr>
          <c:marker>
            <c:symbol val="none"/>
          </c:marker>
          <c:yVal>
            <c:numRef>
              <c:f>'VKT forecasts'!$N$2:$N$166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40.037999999999997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40.391034746718852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40.422939327794879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40.990008883844474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41.482596642827993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41.954726201431626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42.407042910651768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42.810707776943694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43.207806486205811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43.759097090895999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44.330540360681482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44.93073869484968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45.561106336707446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46.193490816196174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46.832144092556049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47.467159107789378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48.102165266880121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48.739445815877311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49.377381049508273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50.015685472340024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50.653411310306765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51.290265958965271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51.927368020611837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52.563857629518786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53.226438915925314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53.897594811769117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54.572388698750451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55.248644639721398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55.921871679861596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56.592773175759881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3774-4C6E-A88D-1613D6DB6649}"/>
            </c:ext>
          </c:extLst>
        </c:ser>
        <c:ser>
          <c:idx val="11"/>
          <c:order val="11"/>
          <c:tx>
            <c:strRef>
              <c:f>'VKT forecasts'!$O$1</c:f>
              <c:strCache>
                <c:ptCount val="1"/>
                <c:pt idx="0">
                  <c:v>NZIER 2013</c:v>
                </c:pt>
              </c:strCache>
            </c:strRef>
          </c:tx>
          <c:spPr>
            <a:ln w="25400">
              <a:solidFill>
                <a:srgbClr val="666666">
                  <a:alpha val="50000"/>
                </a:srgbClr>
              </a:solidFill>
            </a:ln>
          </c:spPr>
          <c:marker>
            <c:symbol val="none"/>
          </c:marker>
          <c:yVal>
            <c:numRef>
              <c:f>'VKT forecasts'!$O$2:$O$166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40.037999999999997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41.067083586944392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41.774953466412981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42.368275141152687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42.924707415856638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43.491120771844727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44.087313105576847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44.675031794401349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45.226445057293773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45.76042415185848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46.280525162511402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46.884708370354403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47.427785501297322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48.066086199490705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48.709285549906596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49.281083760828253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49.913942635880048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50.480744049195785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51.266196410484717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52.060002649928599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52.846335226485856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53.796451790525751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54.609228487120767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55.474035199761573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56.334313420742291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57.386385053130802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58.392564725515577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59.549038874165845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60.862187481764998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61.970594238716217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3774-4C6E-A88D-1613D6DB6649}"/>
            </c:ext>
          </c:extLst>
        </c:ser>
        <c:ser>
          <c:idx val="12"/>
          <c:order val="12"/>
          <c:tx>
            <c:v>Actual</c:v>
          </c:tx>
          <c:spPr>
            <a:ln w="28575"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C-3774-4C6E-A88D-1613D6DB6649}"/>
            </c:ext>
          </c:extLst>
        </c:ser>
        <c:ser>
          <c:idx val="0"/>
          <c:order val="13"/>
          <c:tx>
            <c:v>Total VKT</c:v>
          </c:tx>
          <c:spPr>
            <a:ln w="38100">
              <a:solidFill>
                <a:srgbClr val="000000">
                  <a:alpha val="64706"/>
                </a:srgbClr>
              </a:solidFill>
            </a:ln>
          </c:spPr>
          <c:marker>
            <c:symbol val="none"/>
          </c:marker>
          <c:xVal>
            <c:numRef>
              <c:f>'VKT forecasts'!$B$2:$B$166</c:f>
              <c:numCache>
                <c:formatCode>General</c:formatCode>
                <c:ptCount val="1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</c:numCache>
            </c:numRef>
          </c:xVal>
          <c:yVal>
            <c:numRef>
              <c:f>'VKT forecasts'!$C$2:$C$166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36.350499999999997</c:v>
                </c:pt>
                <c:pt idx="5">
                  <c:v>36.631389999999989</c:v>
                </c:pt>
                <c:pt idx="6">
                  <c:v>36.941000000000003</c:v>
                </c:pt>
                <c:pt idx="7">
                  <c:v>37.241</c:v>
                </c:pt>
                <c:pt idx="8">
                  <c:v>37.536999999999999</c:v>
                </c:pt>
                <c:pt idx="9">
                  <c:v>37.813000000000002</c:v>
                </c:pt>
                <c:pt idx="10">
                  <c:v>38.088000000000001</c:v>
                </c:pt>
                <c:pt idx="11">
                  <c:v>38.380000000000003</c:v>
                </c:pt>
                <c:pt idx="12">
                  <c:v>38.677</c:v>
                </c:pt>
                <c:pt idx="13">
                  <c:v>39.075000000000003</c:v>
                </c:pt>
                <c:pt idx="14">
                  <c:v>39.348999999999997</c:v>
                </c:pt>
                <c:pt idx="15">
                  <c:v>39.595999999999997</c:v>
                </c:pt>
                <c:pt idx="16">
                  <c:v>39.831000000000003</c:v>
                </c:pt>
                <c:pt idx="17">
                  <c:v>39.951999999999998</c:v>
                </c:pt>
                <c:pt idx="18">
                  <c:v>40.118000000000002</c:v>
                </c:pt>
                <c:pt idx="19">
                  <c:v>40.212000000000003</c:v>
                </c:pt>
                <c:pt idx="20">
                  <c:v>40.237000000000002</c:v>
                </c:pt>
                <c:pt idx="21">
                  <c:v>40.203000000000003</c:v>
                </c:pt>
                <c:pt idx="22">
                  <c:v>40.165999999999997</c:v>
                </c:pt>
                <c:pt idx="23">
                  <c:v>40.176000000000002</c:v>
                </c:pt>
                <c:pt idx="24">
                  <c:v>40.283999999999999</c:v>
                </c:pt>
                <c:pt idx="25">
                  <c:v>40.456000000000003</c:v>
                </c:pt>
                <c:pt idx="26">
                  <c:v>40.661999999999999</c:v>
                </c:pt>
                <c:pt idx="27">
                  <c:v>40.845999999999997</c:v>
                </c:pt>
                <c:pt idx="28">
                  <c:v>40.920999999999999</c:v>
                </c:pt>
                <c:pt idx="29">
                  <c:v>40.994</c:v>
                </c:pt>
                <c:pt idx="30">
                  <c:v>40.83</c:v>
                </c:pt>
                <c:pt idx="31">
                  <c:v>40.597000000000001</c:v>
                </c:pt>
                <c:pt idx="32">
                  <c:v>40.429000000000002</c:v>
                </c:pt>
                <c:pt idx="33">
                  <c:v>40.243000000000002</c:v>
                </c:pt>
                <c:pt idx="34">
                  <c:v>40.262</c:v>
                </c:pt>
                <c:pt idx="35">
                  <c:v>40.363999999999997</c:v>
                </c:pt>
                <c:pt idx="36">
                  <c:v>40.450000000000003</c:v>
                </c:pt>
                <c:pt idx="37">
                  <c:v>40.487000000000002</c:v>
                </c:pt>
                <c:pt idx="38">
                  <c:v>40.494</c:v>
                </c:pt>
                <c:pt idx="39">
                  <c:v>40.463999999999999</c:v>
                </c:pt>
                <c:pt idx="40">
                  <c:v>40.387999999999998</c:v>
                </c:pt>
                <c:pt idx="41">
                  <c:v>40.29</c:v>
                </c:pt>
                <c:pt idx="42">
                  <c:v>40.183</c:v>
                </c:pt>
                <c:pt idx="43">
                  <c:v>40.069000000000003</c:v>
                </c:pt>
                <c:pt idx="44">
                  <c:v>39.954000000000001</c:v>
                </c:pt>
                <c:pt idx="45">
                  <c:v>39.972999999999999</c:v>
                </c:pt>
                <c:pt idx="46">
                  <c:v>39.94</c:v>
                </c:pt>
                <c:pt idx="47">
                  <c:v>39.957000000000001</c:v>
                </c:pt>
                <c:pt idx="48">
                  <c:v>40.037999999999997</c:v>
                </c:pt>
                <c:pt idx="49">
                  <c:v>40.067</c:v>
                </c:pt>
                <c:pt idx="50">
                  <c:v>40.234999999999999</c:v>
                </c:pt>
                <c:pt idx="51">
                  <c:v>40.439</c:v>
                </c:pt>
                <c:pt idx="52">
                  <c:v>40.673999999999999</c:v>
                </c:pt>
                <c:pt idx="53">
                  <c:v>40.912999999999997</c:v>
                </c:pt>
                <c:pt idx="54">
                  <c:v>41.171999999999997</c:v>
                </c:pt>
                <c:pt idx="55">
                  <c:v>41.484999999999999</c:v>
                </c:pt>
                <c:pt idx="56">
                  <c:v>41.802</c:v>
                </c:pt>
                <c:pt idx="57">
                  <c:v>42.198</c:v>
                </c:pt>
                <c:pt idx="58">
                  <c:v>42.718000000000004</c:v>
                </c:pt>
                <c:pt idx="59">
                  <c:v>43.264000000000003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3774-4C6E-A88D-1613D6DB6649}"/>
            </c:ext>
          </c:extLst>
        </c:ser>
        <c:ser>
          <c:idx val="15"/>
          <c:order val="14"/>
          <c:spPr>
            <a:ln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E-3774-4C6E-A88D-1613D6DB6649}"/>
            </c:ext>
          </c:extLst>
        </c:ser>
        <c:ser>
          <c:idx val="14"/>
          <c:order val="15"/>
          <c:tx>
            <c:strRef>
              <c:f>'VKT forecasts'!$T$5</c:f>
              <c:strCache>
                <c:ptCount val="1"/>
                <c:pt idx="0">
                  <c:v>GPS 2015</c:v>
                </c:pt>
              </c:strCache>
            </c:strRef>
          </c:tx>
          <c:spPr>
            <a:ln w="25400" cmpd="tri">
              <a:solidFill>
                <a:schemeClr val="bg1">
                  <a:lumMod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'VKT forecasts'!$R$5:$R$6</c:f>
              <c:numCache>
                <c:formatCode>General</c:formatCode>
                <c:ptCount val="2"/>
                <c:pt idx="0">
                  <c:v>49</c:v>
                </c:pt>
                <c:pt idx="1">
                  <c:v>49</c:v>
                </c:pt>
              </c:numCache>
            </c:numRef>
          </c:xVal>
          <c:yVal>
            <c:numRef>
              <c:f>'VKT forecasts'!$Q$5:$Q$6</c:f>
              <c:numCache>
                <c:formatCode>General</c:formatCode>
                <c:ptCount val="2"/>
                <c:pt idx="0">
                  <c:v>0</c:v>
                </c:pt>
                <c:pt idx="1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3774-4C6E-A88D-1613D6DB6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635968"/>
        <c:axId val="194661760"/>
      </c:scatterChart>
      <c:valAx>
        <c:axId val="194431232"/>
        <c:scaling>
          <c:orientation val="minMax"/>
          <c:max val="2020"/>
          <c:min val="2000"/>
        </c:scaling>
        <c:delete val="0"/>
        <c:axPos val="b"/>
        <c:title>
          <c:tx>
            <c:rich>
              <a:bodyPr/>
              <a:lstStyle/>
              <a:p>
                <a:pPr>
                  <a:defRPr sz="1000"/>
                </a:pPr>
                <a:r>
                  <a:rPr lang="en-NZ" sz="1000"/>
                  <a:t>Year 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59456"/>
        <c:crosses val="autoZero"/>
        <c:crossBetween val="midCat"/>
        <c:majorUnit val="2"/>
      </c:valAx>
      <c:valAx>
        <c:axId val="194659456"/>
        <c:scaling>
          <c:orientation val="minMax"/>
          <c:max val="50"/>
          <c:min val="30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 sz="1000"/>
                </a:pPr>
                <a:r>
                  <a:rPr lang="en-NZ" sz="1000"/>
                  <a:t>Vehicle </a:t>
                </a:r>
                <a:br>
                  <a:rPr lang="en-NZ" sz="1000"/>
                </a:br>
                <a:r>
                  <a:rPr lang="en-NZ" sz="1000"/>
                  <a:t>kilometres</a:t>
                </a:r>
                <a:br>
                  <a:rPr lang="en-NZ" sz="1000"/>
                </a:br>
                <a:r>
                  <a:rPr lang="en-NZ" sz="1000"/>
                  <a:t>travelled</a:t>
                </a:r>
                <a:br>
                  <a:rPr lang="en-NZ" sz="1000"/>
                </a:br>
                <a:r>
                  <a:rPr lang="en-NZ" sz="1000"/>
                  <a:t>(billion)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6350"/>
        </c:spPr>
        <c:crossAx val="194431232"/>
        <c:crosses val="autoZero"/>
        <c:crossBetween val="midCat"/>
      </c:valAx>
      <c:valAx>
        <c:axId val="194661760"/>
        <c:scaling>
          <c:orientation val="minMax"/>
          <c:max val="50"/>
          <c:min val="30"/>
        </c:scaling>
        <c:delete val="0"/>
        <c:axPos val="r"/>
        <c:numFmt formatCode="0.00" sourceLinked="1"/>
        <c:majorTickMark val="out"/>
        <c:minorTickMark val="none"/>
        <c:tickLblPos val="none"/>
        <c:spPr>
          <a:ln>
            <a:noFill/>
          </a:ln>
        </c:spPr>
        <c:crossAx val="185635968"/>
        <c:crosses val="max"/>
        <c:crossBetween val="midCat"/>
      </c:valAx>
      <c:valAx>
        <c:axId val="185635968"/>
        <c:scaling>
          <c:orientation val="minMax"/>
          <c:max val="81"/>
          <c:min val="1"/>
        </c:scaling>
        <c:delete val="0"/>
        <c:axPos val="t"/>
        <c:numFmt formatCode="General" sourceLinked="1"/>
        <c:majorTickMark val="out"/>
        <c:minorTickMark val="none"/>
        <c:tickLblPos val="none"/>
        <c:spPr>
          <a:ln>
            <a:noFill/>
          </a:ln>
        </c:spPr>
        <c:crossAx val="194661760"/>
        <c:crosses val="max"/>
        <c:crossBetween val="midCat"/>
        <c:majorUnit val="48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u="sng"/>
            </a:pPr>
            <a:endParaRPr lang="en-US"/>
          </a:p>
        </c:txPr>
      </c:legendEntry>
      <c:legendEntry>
        <c:idx val="12"/>
        <c:txPr>
          <a:bodyPr/>
          <a:lstStyle/>
          <a:p>
            <a:pPr>
              <a:defRPr u="sng"/>
            </a:pPr>
            <a:endParaRPr lang="en-US"/>
          </a:p>
        </c:txPr>
      </c:legendEntry>
      <c:legendEntry>
        <c:idx val="14"/>
        <c:txPr>
          <a:bodyPr/>
          <a:lstStyle/>
          <a:p>
            <a:pPr>
              <a:defRPr baseline="0">
                <a:solidFill>
                  <a:schemeClr val="bg1"/>
                </a:solidFill>
              </a:defRPr>
            </a:pPr>
            <a:endParaRPr lang="en-US"/>
          </a:p>
        </c:txPr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3"/>
          <c:order val="0"/>
          <c:tx>
            <c:v>Forecasts</c:v>
          </c:tx>
          <c:spPr>
            <a:ln w="28575"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27CB-4288-9755-0A009A156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90176"/>
        <c:axId val="186843904"/>
      </c:scatterChart>
      <c:scatterChart>
        <c:scatterStyle val="smoothMarker"/>
        <c:varyColors val="0"/>
        <c:ser>
          <c:idx val="12"/>
          <c:order val="1"/>
          <c:tx>
            <c:v>Actual</c:v>
          </c:tx>
          <c:spPr>
            <a:ln w="28575"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27CB-4288-9755-0A009A156A37}"/>
            </c:ext>
          </c:extLst>
        </c:ser>
        <c:ser>
          <c:idx val="0"/>
          <c:order val="2"/>
          <c:tx>
            <c:v>Total VKT</c:v>
          </c:tx>
          <c:spPr>
            <a:ln w="38100">
              <a:solidFill>
                <a:srgbClr val="000000">
                  <a:alpha val="64706"/>
                </a:srgbClr>
              </a:solidFill>
            </a:ln>
          </c:spPr>
          <c:marker>
            <c:symbol val="none"/>
          </c:marker>
          <c:xVal>
            <c:numRef>
              <c:f>'VKT forecasts'!$B$2:$B$166</c:f>
              <c:numCache>
                <c:formatCode>General</c:formatCode>
                <c:ptCount val="1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</c:numCache>
            </c:numRef>
          </c:xVal>
          <c:yVal>
            <c:numRef>
              <c:f>'VKT forecasts'!$C$2:$C$166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36.350499999999997</c:v>
                </c:pt>
                <c:pt idx="5">
                  <c:v>36.631389999999989</c:v>
                </c:pt>
                <c:pt idx="6">
                  <c:v>36.941000000000003</c:v>
                </c:pt>
                <c:pt idx="7">
                  <c:v>37.241</c:v>
                </c:pt>
                <c:pt idx="8">
                  <c:v>37.536999999999999</c:v>
                </c:pt>
                <c:pt idx="9">
                  <c:v>37.813000000000002</c:v>
                </c:pt>
                <c:pt idx="10">
                  <c:v>38.088000000000001</c:v>
                </c:pt>
                <c:pt idx="11">
                  <c:v>38.380000000000003</c:v>
                </c:pt>
                <c:pt idx="12">
                  <c:v>38.677</c:v>
                </c:pt>
                <c:pt idx="13">
                  <c:v>39.075000000000003</c:v>
                </c:pt>
                <c:pt idx="14">
                  <c:v>39.348999999999997</c:v>
                </c:pt>
                <c:pt idx="15">
                  <c:v>39.595999999999997</c:v>
                </c:pt>
                <c:pt idx="16">
                  <c:v>39.831000000000003</c:v>
                </c:pt>
                <c:pt idx="17">
                  <c:v>39.951999999999998</c:v>
                </c:pt>
                <c:pt idx="18">
                  <c:v>40.118000000000002</c:v>
                </c:pt>
                <c:pt idx="19">
                  <c:v>40.212000000000003</c:v>
                </c:pt>
                <c:pt idx="20">
                  <c:v>40.237000000000002</c:v>
                </c:pt>
                <c:pt idx="21">
                  <c:v>40.203000000000003</c:v>
                </c:pt>
                <c:pt idx="22">
                  <c:v>40.165999999999997</c:v>
                </c:pt>
                <c:pt idx="23">
                  <c:v>40.176000000000002</c:v>
                </c:pt>
                <c:pt idx="24">
                  <c:v>40.283999999999999</c:v>
                </c:pt>
                <c:pt idx="25">
                  <c:v>40.456000000000003</c:v>
                </c:pt>
                <c:pt idx="26">
                  <c:v>40.661999999999999</c:v>
                </c:pt>
                <c:pt idx="27">
                  <c:v>40.845999999999997</c:v>
                </c:pt>
                <c:pt idx="28">
                  <c:v>40.920999999999999</c:v>
                </c:pt>
                <c:pt idx="29">
                  <c:v>40.994</c:v>
                </c:pt>
                <c:pt idx="30">
                  <c:v>40.83</c:v>
                </c:pt>
                <c:pt idx="31">
                  <c:v>40.597000000000001</c:v>
                </c:pt>
                <c:pt idx="32">
                  <c:v>40.429000000000002</c:v>
                </c:pt>
                <c:pt idx="33">
                  <c:v>40.243000000000002</c:v>
                </c:pt>
                <c:pt idx="34">
                  <c:v>40.262</c:v>
                </c:pt>
                <c:pt idx="35">
                  <c:v>40.363999999999997</c:v>
                </c:pt>
                <c:pt idx="36">
                  <c:v>40.450000000000003</c:v>
                </c:pt>
                <c:pt idx="37">
                  <c:v>40.487000000000002</c:v>
                </c:pt>
                <c:pt idx="38">
                  <c:v>40.494</c:v>
                </c:pt>
                <c:pt idx="39">
                  <c:v>40.463999999999999</c:v>
                </c:pt>
                <c:pt idx="40">
                  <c:v>40.387999999999998</c:v>
                </c:pt>
                <c:pt idx="41">
                  <c:v>40.29</c:v>
                </c:pt>
                <c:pt idx="42">
                  <c:v>40.183</c:v>
                </c:pt>
                <c:pt idx="43">
                  <c:v>40.069000000000003</c:v>
                </c:pt>
                <c:pt idx="44">
                  <c:v>39.954000000000001</c:v>
                </c:pt>
                <c:pt idx="45">
                  <c:v>39.972999999999999</c:v>
                </c:pt>
                <c:pt idx="46">
                  <c:v>39.94</c:v>
                </c:pt>
                <c:pt idx="47">
                  <c:v>39.957000000000001</c:v>
                </c:pt>
                <c:pt idx="48">
                  <c:v>40.037999999999997</c:v>
                </c:pt>
                <c:pt idx="49">
                  <c:v>40.067</c:v>
                </c:pt>
                <c:pt idx="50">
                  <c:v>40.234999999999999</c:v>
                </c:pt>
                <c:pt idx="51">
                  <c:v>40.439</c:v>
                </c:pt>
                <c:pt idx="52">
                  <c:v>40.673999999999999</c:v>
                </c:pt>
                <c:pt idx="53">
                  <c:v>40.912999999999997</c:v>
                </c:pt>
                <c:pt idx="54">
                  <c:v>41.171999999999997</c:v>
                </c:pt>
                <c:pt idx="55">
                  <c:v>41.484999999999999</c:v>
                </c:pt>
                <c:pt idx="56">
                  <c:v>41.802</c:v>
                </c:pt>
                <c:pt idx="57">
                  <c:v>42.198</c:v>
                </c:pt>
                <c:pt idx="58">
                  <c:v>42.718000000000004</c:v>
                </c:pt>
                <c:pt idx="59">
                  <c:v>43.264000000000003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CB-4288-9755-0A009A156A37}"/>
            </c:ext>
          </c:extLst>
        </c:ser>
        <c:ser>
          <c:idx val="15"/>
          <c:order val="3"/>
          <c:spPr>
            <a:ln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27CB-4288-9755-0A009A156A37}"/>
            </c:ext>
          </c:extLst>
        </c:ser>
        <c:ser>
          <c:idx val="14"/>
          <c:order val="4"/>
          <c:tx>
            <c:strRef>
              <c:f>'VKT forecasts'!$T$5</c:f>
              <c:strCache>
                <c:ptCount val="1"/>
                <c:pt idx="0">
                  <c:v>GPS 2015</c:v>
                </c:pt>
              </c:strCache>
            </c:strRef>
          </c:tx>
          <c:spPr>
            <a:ln w="25400" cmpd="tri">
              <a:solidFill>
                <a:schemeClr val="bg1">
                  <a:lumMod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'VKT forecasts'!$R$5:$R$6</c:f>
              <c:numCache>
                <c:formatCode>General</c:formatCode>
                <c:ptCount val="2"/>
                <c:pt idx="0">
                  <c:v>49</c:v>
                </c:pt>
                <c:pt idx="1">
                  <c:v>49</c:v>
                </c:pt>
              </c:numCache>
            </c:numRef>
          </c:xVal>
          <c:yVal>
            <c:numRef>
              <c:f>'VKT forecasts'!$Q$5:$Q$6</c:f>
              <c:numCache>
                <c:formatCode>General</c:formatCode>
                <c:ptCount val="2"/>
                <c:pt idx="0">
                  <c:v>0</c:v>
                </c:pt>
                <c:pt idx="1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7CB-4288-9755-0A009A156A37}"/>
            </c:ext>
          </c:extLst>
        </c:ser>
        <c:ser>
          <c:idx val="11"/>
          <c:order val="5"/>
          <c:tx>
            <c:strRef>
              <c:f>'VKT forecasts'!$O$1</c:f>
              <c:strCache>
                <c:ptCount val="1"/>
                <c:pt idx="0">
                  <c:v>NZIER 2013</c:v>
                </c:pt>
              </c:strCache>
            </c:strRef>
          </c:tx>
          <c:spPr>
            <a:ln w="25400">
              <a:noFill/>
            </a:ln>
          </c:spPr>
          <c:marker>
            <c:symbol val="none"/>
          </c:marker>
          <c:yVal>
            <c:numRef>
              <c:f>'VKT forecasts'!$O$2:$O$166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40.037999999999997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41.067083586944392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41.774953466412981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42.368275141152687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42.924707415856638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43.491120771844727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44.087313105576847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44.675031794401349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45.226445057293773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45.76042415185848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46.280525162511402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46.884708370354403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47.427785501297322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48.066086199490705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48.709285549906596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49.281083760828253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49.913942635880048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50.480744049195785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51.266196410484717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52.060002649928599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52.846335226485856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53.796451790525751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54.609228487120767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55.474035199761573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56.334313420742291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57.386385053130802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58.392564725515577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59.549038874165845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60.862187481764998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61.970594238716217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7CB-4288-9755-0A009A156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88576"/>
        <c:axId val="186845824"/>
      </c:scatterChart>
      <c:valAx>
        <c:axId val="186690176"/>
        <c:scaling>
          <c:orientation val="minMax"/>
          <c:max val="2020"/>
          <c:min val="2000"/>
        </c:scaling>
        <c:delete val="0"/>
        <c:axPos val="b"/>
        <c:title>
          <c:tx>
            <c:rich>
              <a:bodyPr/>
              <a:lstStyle/>
              <a:p>
                <a:pPr>
                  <a:defRPr sz="1000"/>
                </a:pPr>
                <a:r>
                  <a:rPr lang="en-NZ" sz="1000"/>
                  <a:t>Year 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43904"/>
        <c:crosses val="autoZero"/>
        <c:crossBetween val="midCat"/>
        <c:majorUnit val="2"/>
      </c:valAx>
      <c:valAx>
        <c:axId val="186843904"/>
        <c:scaling>
          <c:orientation val="minMax"/>
          <c:max val="50"/>
          <c:min val="30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 sz="1000"/>
                </a:pPr>
                <a:r>
                  <a:rPr lang="en-NZ" sz="1000"/>
                  <a:t>Vehicle </a:t>
                </a:r>
                <a:br>
                  <a:rPr lang="en-NZ" sz="1000"/>
                </a:br>
                <a:r>
                  <a:rPr lang="en-NZ" sz="1000"/>
                  <a:t>kilometres</a:t>
                </a:r>
                <a:br>
                  <a:rPr lang="en-NZ" sz="1000"/>
                </a:br>
                <a:r>
                  <a:rPr lang="en-NZ" sz="1000"/>
                  <a:t>travelled</a:t>
                </a:r>
                <a:br>
                  <a:rPr lang="en-NZ" sz="1000"/>
                </a:br>
                <a:r>
                  <a:rPr lang="en-NZ" sz="1000"/>
                  <a:t>(billion)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6350"/>
        </c:spPr>
        <c:crossAx val="186690176"/>
        <c:crosses val="autoZero"/>
        <c:crossBetween val="midCat"/>
      </c:valAx>
      <c:valAx>
        <c:axId val="186845824"/>
        <c:scaling>
          <c:orientation val="minMax"/>
          <c:max val="50"/>
          <c:min val="30"/>
        </c:scaling>
        <c:delete val="0"/>
        <c:axPos val="r"/>
        <c:numFmt formatCode="General" sourceLinked="1"/>
        <c:majorTickMark val="out"/>
        <c:minorTickMark val="none"/>
        <c:tickLblPos val="none"/>
        <c:spPr>
          <a:ln>
            <a:noFill/>
          </a:ln>
        </c:spPr>
        <c:crossAx val="186888576"/>
        <c:crosses val="max"/>
        <c:crossBetween val="midCat"/>
      </c:valAx>
      <c:valAx>
        <c:axId val="186888576"/>
        <c:scaling>
          <c:orientation val="minMax"/>
          <c:max val="81"/>
          <c:min val="1"/>
        </c:scaling>
        <c:delete val="0"/>
        <c:axPos val="t"/>
        <c:numFmt formatCode="General" sourceLinked="1"/>
        <c:majorTickMark val="out"/>
        <c:minorTickMark val="none"/>
        <c:tickLblPos val="none"/>
        <c:spPr>
          <a:ln>
            <a:noFill/>
          </a:ln>
        </c:spPr>
        <c:crossAx val="186845824"/>
        <c:crosses val="max"/>
        <c:crossBetween val="midCat"/>
        <c:majorUnit val="48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3"/>
        <c:txPr>
          <a:bodyPr/>
          <a:lstStyle/>
          <a:p>
            <a:pPr>
              <a:defRPr baseline="0">
                <a:solidFill>
                  <a:schemeClr val="bg1"/>
                </a:solidFill>
              </a:defRPr>
            </a:pPr>
            <a:endParaRPr lang="en-US"/>
          </a:p>
        </c:txPr>
      </c:legendEntry>
      <c:legendEntry>
        <c:idx val="5"/>
        <c:txPr>
          <a:bodyPr/>
          <a:lstStyle/>
          <a:p>
            <a:pPr>
              <a:defRPr baseline="0">
                <a:solidFill>
                  <a:schemeClr val="bg1"/>
                </a:solidFill>
              </a:defRPr>
            </a:pPr>
            <a:endParaRPr lang="en-US"/>
          </a:p>
        </c:txPr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3"/>
          <c:order val="0"/>
          <c:tx>
            <c:v>Forecasts</c:v>
          </c:tx>
          <c:spPr>
            <a:ln w="28575"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F600-4014-80BD-8CC5D756F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247232"/>
        <c:axId val="187253504"/>
      </c:scatterChart>
      <c:scatterChart>
        <c:scatterStyle val="smoothMarker"/>
        <c:varyColors val="0"/>
        <c:ser>
          <c:idx val="1"/>
          <c:order val="1"/>
          <c:tx>
            <c:strRef>
              <c:f>'VKT forecasts (2)'!$E$1</c:f>
              <c:strCache>
                <c:ptCount val="1"/>
                <c:pt idx="0">
                  <c:v>MOT 2006</c:v>
                </c:pt>
              </c:strCache>
            </c:strRef>
          </c:tx>
          <c:spPr>
            <a:ln w="25400">
              <a:solidFill>
                <a:srgbClr val="F11B1B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'VKT forecasts (2)'!$B$2:$B$166</c:f>
              <c:numCache>
                <c:formatCode>General</c:formatCode>
                <c:ptCount val="1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</c:numCache>
            </c:numRef>
          </c:xVal>
          <c:yVal>
            <c:numRef>
              <c:f>'VKT forecasts (2)'!$E$2:$E$166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40.628999999999998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40.392046232629419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40.221992957337982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40.646756209626439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41.716583363699506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42.623491100514983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43.281154662263781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44.15587683623049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44.760048377523397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45.390134191975591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46.016254813746244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46.642094070588605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47.269494715128353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47.899759524630802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48.532123374949663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49.166130491426628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49.802056161208363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50.438640100964875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51.075570245381819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51.71172328691361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52.346106617500908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52.977751985843177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53.606436446595986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54.231123522877581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54.851641501449897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55.468442535004897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56.081153771983736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00-4014-80BD-8CC5D756FF0B}"/>
            </c:ext>
          </c:extLst>
        </c:ser>
        <c:ser>
          <c:idx val="2"/>
          <c:order val="2"/>
          <c:tx>
            <c:strRef>
              <c:f>'VKT forecasts (2)'!$F$1</c:f>
              <c:strCache>
                <c:ptCount val="1"/>
                <c:pt idx="0">
                  <c:v>MOT 2007</c:v>
                </c:pt>
              </c:strCache>
            </c:strRef>
          </c:tx>
          <c:spPr>
            <a:ln w="25400">
              <a:solidFill>
                <a:srgbClr val="F08714">
                  <a:alpha val="50000"/>
                </a:srgbClr>
              </a:solidFill>
            </a:ln>
          </c:spPr>
          <c:marker>
            <c:symbol val="none"/>
          </c:marker>
          <c:yVal>
            <c:numRef>
              <c:f>'VKT forecasts (2)'!$F$2:$F$166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40.582000000000001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40.090906514973561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40.467968299180875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41.341869793351492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42.08750601725891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42.64464692899768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43.424925164484605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43.941315242168379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44.456697185374004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44.963278216847002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45.46481886047399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45.963486533973345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46.460727758311265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46.955797349137882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47.423615780992691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47.863295143454941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48.30757483565241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48.752571240836048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49.193786599821969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49.630772923602464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50.060026927549778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50.482148015300574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50.895990431220916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51.299528487808054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600-4014-80BD-8CC5D756FF0B}"/>
            </c:ext>
          </c:extLst>
        </c:ser>
        <c:ser>
          <c:idx val="3"/>
          <c:order val="3"/>
          <c:tx>
            <c:strRef>
              <c:f>'VKT forecasts (2)'!$G$1</c:f>
              <c:strCache>
                <c:ptCount val="1"/>
                <c:pt idx="0">
                  <c:v>MOT 2007</c:v>
                </c:pt>
              </c:strCache>
            </c:strRef>
          </c:tx>
          <c:spPr>
            <a:ln w="25400">
              <a:solidFill>
                <a:srgbClr val="DAB30C">
                  <a:alpha val="50000"/>
                </a:srgbClr>
              </a:solidFill>
            </a:ln>
          </c:spPr>
          <c:marker>
            <c:symbol val="none"/>
          </c:marker>
          <c:yVal>
            <c:numRef>
              <c:f>'VKT forecasts (2)'!$G$2:$G$166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40.582000000000001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41.064578111089361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41.505281706031091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42.09198742797566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42.72419392738032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43.338216888831717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44.056056665306116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44.704736584467447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45.363485470590355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46.016045460966843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46.642701403186514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47.249688307061831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47.851221755950263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48.443161597233619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49.021863841326706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49.58453164468856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50.134221248829839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50.671462059117673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51.196149494117087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51.707773828880583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52.202021457991464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52.684066517555031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53.159119454065355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53.629210552903487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54.093010243415172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54.543760018267854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600-4014-80BD-8CC5D756FF0B}"/>
            </c:ext>
          </c:extLst>
        </c:ser>
        <c:ser>
          <c:idx val="4"/>
          <c:order val="4"/>
          <c:tx>
            <c:strRef>
              <c:f>'VKT forecasts (2)'!$H$1</c:f>
              <c:strCache>
                <c:ptCount val="1"/>
                <c:pt idx="0">
                  <c:v>Covec 2007</c:v>
                </c:pt>
              </c:strCache>
            </c:strRef>
          </c:tx>
          <c:spPr>
            <a:ln w="25400">
              <a:solidFill>
                <a:srgbClr val="5ED60C">
                  <a:alpha val="50000"/>
                </a:srgbClr>
              </a:solidFill>
            </a:ln>
          </c:spPr>
          <c:marker>
            <c:symbol val="none"/>
          </c:marker>
          <c:yVal>
            <c:numRef>
              <c:f>'VKT forecasts (2)'!$H$2:$H$166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41.216000000000001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42.479819774718393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43.610379641218195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44.660338756779304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45.636145181476856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46.552844388819366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47.409361702127661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48.211070504797668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48.983763037129755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49.734962035878198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00-4014-80BD-8CC5D756FF0B}"/>
            </c:ext>
          </c:extLst>
        </c:ser>
        <c:ser>
          <c:idx val="5"/>
          <c:order val="5"/>
          <c:tx>
            <c:strRef>
              <c:f>'VKT forecasts (2)'!$I$1</c:f>
              <c:strCache>
                <c:ptCount val="1"/>
                <c:pt idx="0">
                  <c:v>MOT 2008</c:v>
                </c:pt>
              </c:strCache>
            </c:strRef>
          </c:tx>
          <c:spPr>
            <a:ln w="25400">
              <a:solidFill>
                <a:srgbClr val="186206">
                  <a:alpha val="50000"/>
                </a:srgbClr>
              </a:solidFill>
            </a:ln>
          </c:spPr>
          <c:marker>
            <c:symbol val="none"/>
          </c:marker>
          <c:yVal>
            <c:numRef>
              <c:f>'VKT forecasts (2)'!$I$2:$I$166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41.216000000000001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40.369481793077043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40.524805802195978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39.981954533270439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40.818505985462458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41.871821716328128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42.603209522627068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43.462696083958342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44.379502227420204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45.260047244506602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46.100513623512519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46.919260103367705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47.674046803376974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48.387092688119516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49.018503473159697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49.588948525748386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50.137916430657306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50.672203826027975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51.201182747164573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51.718173958528944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52.207865944528471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52.710141557181053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53.230577531151965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53.766888272590158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54.362780738312402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54.942729723377248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55.537268536350801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56.141187140432081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56.742518931189416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57.33854938412761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57.90215669038497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58.475122407568975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59.055366193113962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59.644106186070616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60.232353700967963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00-4014-80BD-8CC5D756FF0B}"/>
            </c:ext>
          </c:extLst>
        </c:ser>
        <c:ser>
          <c:idx val="6"/>
          <c:order val="6"/>
          <c:tx>
            <c:strRef>
              <c:f>'VKT forecasts (2)'!$J$1</c:f>
              <c:strCache>
                <c:ptCount val="1"/>
                <c:pt idx="0">
                  <c:v>MOT 2010</c:v>
                </c:pt>
              </c:strCache>
            </c:strRef>
          </c:tx>
          <c:spPr>
            <a:ln w="25400">
              <a:solidFill>
                <a:srgbClr val="356FEF">
                  <a:alpha val="50000"/>
                </a:srgbClr>
              </a:solidFill>
            </a:ln>
          </c:spPr>
          <c:marker>
            <c:symbol val="none"/>
          </c:marker>
          <c:yVal>
            <c:numRef>
              <c:f>'VKT forecasts (2)'!$J$2:$J$166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40.595999999999997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40.527954565583983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40.79787947381984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41.347898888539909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41.926949631354418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42.587666403565478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43.303209038218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44.038411699049057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44.714093135998205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45.412227618487975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46.103538941256168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46.784044007364997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47.472015039557192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48.105361947362283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48.750102072640793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49.38468988689057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50.009058961033055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50.644842983647919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51.220415245362531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51.819570421007974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52.419070425685007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53.017292429924915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53.643503499051278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54.187650195515886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54.760948937079398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55.326947757301035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55.884037654912234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56.457207707527495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56.971181437428982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57.508501911123773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58.040618425301453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58.56762555040698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59.119582449268862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600-4014-80BD-8CC5D756FF0B}"/>
            </c:ext>
          </c:extLst>
        </c:ser>
        <c:ser>
          <c:idx val="7"/>
          <c:order val="7"/>
          <c:tx>
            <c:strRef>
              <c:f>'VKT forecasts (2)'!$K$1</c:f>
              <c:strCache>
                <c:ptCount val="1"/>
                <c:pt idx="0">
                  <c:v>MOT 2010</c:v>
                </c:pt>
              </c:strCache>
            </c:strRef>
          </c:tx>
          <c:spPr>
            <a:ln w="25400">
              <a:solidFill>
                <a:srgbClr val="42B6C2">
                  <a:alpha val="50000"/>
                </a:srgbClr>
              </a:solidFill>
            </a:ln>
          </c:spPr>
          <c:marker>
            <c:symbol val="none"/>
          </c:marker>
          <c:yVal>
            <c:numRef>
              <c:f>'VKT forecasts (2)'!$K$2:$K$166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40.595999999999997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41.175025328003962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41.793897084340259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42.372025215403696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42.779916827367877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43.305927681477719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43.957442866427776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44.687366940278437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45.389728541633701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46.003142945408385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46.614846963133189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47.224035280040937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47.803591268848685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48.370669110464263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48.927368189505565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49.476409818401009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50.021334382575645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50.562043705931451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51.098236794599217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51.629903680730187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52.154921183922632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52.673900785970929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53.197890140722293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53.720668169520835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54.237571380610362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54.748939409131481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55.250623689326801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55.744348521770291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56.230401577622672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56.710076556802164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57.182014654285723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57.646392663095817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58.105842847242791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600-4014-80BD-8CC5D756FF0B}"/>
            </c:ext>
          </c:extLst>
        </c:ser>
        <c:ser>
          <c:idx val="8"/>
          <c:order val="8"/>
          <c:tx>
            <c:strRef>
              <c:f>'VKT forecasts (2)'!$L$1</c:f>
              <c:strCache>
                <c:ptCount val="1"/>
                <c:pt idx="0">
                  <c:v>MOT 2011</c:v>
                </c:pt>
              </c:strCache>
            </c:strRef>
          </c:tx>
          <c:spPr>
            <a:ln w="25400">
              <a:solidFill>
                <a:srgbClr val="8D52DC">
                  <a:alpha val="50000"/>
                </a:srgbClr>
              </a:solidFill>
            </a:ln>
          </c:spPr>
          <c:marker>
            <c:symbol val="none"/>
          </c:marker>
          <c:yVal>
            <c:numRef>
              <c:f>'VKT forecasts (2)'!$L$2:$L$166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40.579000000000001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40.941805773690994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40.747458402473946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41.208185531330329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41.906301777818797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42.711281312577285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43.510280847528854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44.247583204072697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44.960350459635286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45.660978742305232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46.317622152909436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46.952281873336872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47.574216960509119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48.210349598560477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48.844363276827288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49.469210453139588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50.085137667543229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50.698240470622359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51.307571301573894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51.913595650678936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52.533628637914219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53.153746464363884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53.771801876793646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54.387088682069376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54.996218869134943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55.598515989726494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56.195480655202715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56.78675943792625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57.373944220644802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57.956207543655708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57.956207543655708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57.956207543655708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600-4014-80BD-8CC5D756FF0B}"/>
            </c:ext>
          </c:extLst>
        </c:ser>
        <c:ser>
          <c:idx val="9"/>
          <c:order val="9"/>
          <c:tx>
            <c:strRef>
              <c:f>'VKT forecasts (2)'!$M$1</c:f>
              <c:strCache>
                <c:ptCount val="1"/>
                <c:pt idx="0">
                  <c:v>MOT 2013</c:v>
                </c:pt>
              </c:strCache>
            </c:strRef>
          </c:tx>
          <c:spPr>
            <a:ln w="25400">
              <a:solidFill>
                <a:srgbClr val="B23BBF">
                  <a:alpha val="50000"/>
                </a:srgbClr>
              </a:solidFill>
            </a:ln>
          </c:spPr>
          <c:marker>
            <c:symbol val="none"/>
          </c:marker>
          <c:yVal>
            <c:numRef>
              <c:f>'VKT forecasts (2)'!$M$2:$M$166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40.204999999999998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39.951652363372602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40.366328704402868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41.016678089009332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41.77474396007856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42.53551093541634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43.243930964845816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43.928468110748881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44.599722508880717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45.227486348689403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45.831652586256595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46.422030704320633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47.022807439014514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47.620369529492933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48.208771061051827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48.788321754296462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49.363959756858087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49.934687958039319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50.500959359064971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51.079037589209292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51.656964993393309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52.231697753883573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52.802435232503996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53.365590594640487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53.920575565327376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54.468918052017891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55.010099560930634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55.545736733046681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56.074954704394088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56.074954704394088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600-4014-80BD-8CC5D756FF0B}"/>
            </c:ext>
          </c:extLst>
        </c:ser>
        <c:ser>
          <c:idx val="10"/>
          <c:order val="10"/>
          <c:tx>
            <c:strRef>
              <c:f>'VKT forecasts (2)'!$N$1</c:f>
              <c:strCache>
                <c:ptCount val="1"/>
                <c:pt idx="0">
                  <c:v>MOT 2013</c:v>
                </c:pt>
              </c:strCache>
            </c:strRef>
          </c:tx>
          <c:spPr>
            <a:ln w="25400">
              <a:solidFill>
                <a:srgbClr val="D53768">
                  <a:alpha val="50000"/>
                </a:srgbClr>
              </a:solidFill>
            </a:ln>
          </c:spPr>
          <c:marker>
            <c:symbol val="none"/>
          </c:marker>
          <c:yVal>
            <c:numRef>
              <c:f>'VKT forecasts (2)'!$N$2:$N$166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40.204999999999998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40.559507267891284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40.591544924171863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41.160979748613002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41.655622109618349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42.129720938322556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42.583924277505233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42.989272845097688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43.388027867973044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43.941617926456708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44.515444707557791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45.11814649149386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45.751143420433664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46.386165599309834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47.027482722444077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47.665146409128134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48.302801202730294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48.942739872804516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49.583335958226691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50.224302772751649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50.864688589112433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51.504199582401689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52.143959020647863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52.78310345159106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53.448448389399502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54.122403701662861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54.800012179261252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55.479088809131291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56.155123904511605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56.828823755717721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600-4014-80BD-8CC5D756FF0B}"/>
            </c:ext>
          </c:extLst>
        </c:ser>
        <c:ser>
          <c:idx val="11"/>
          <c:order val="11"/>
          <c:tx>
            <c:strRef>
              <c:f>'VKT forecasts (2)'!$O$1</c:f>
              <c:strCache>
                <c:ptCount val="1"/>
                <c:pt idx="0">
                  <c:v>NZIER 2013</c:v>
                </c:pt>
              </c:strCache>
            </c:strRef>
          </c:tx>
          <c:spPr>
            <a:ln w="25400">
              <a:solidFill>
                <a:srgbClr val="666666">
                  <a:alpha val="50000"/>
                </a:srgbClr>
              </a:solidFill>
            </a:ln>
          </c:spPr>
          <c:marker>
            <c:symbol val="none"/>
          </c:marker>
          <c:yVal>
            <c:numRef>
              <c:f>'VKT forecasts (2)'!$O$2:$O$166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40.204999999999998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41.238375933190952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41.949198364482093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42.544994806185223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43.103747980781165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43.672523868125715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44.271202942447601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44.861373027971084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45.41508625626895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45.951292597668967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46.473562969148581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47.080266247817043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47.625608573846321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48.266571648197306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48.912453807232993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49.486637009943053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50.122135563103981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50.691301126377859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51.48002963893147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52.277146873979206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53.066759273212043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54.020838809083571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54.837005627770885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55.705419481652783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56.569285955366006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57.625745818001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58.636122303545484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59.797420149254158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61.116045948957542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62.229075912073171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F600-4014-80BD-8CC5D756FF0B}"/>
            </c:ext>
          </c:extLst>
        </c:ser>
        <c:ser>
          <c:idx val="12"/>
          <c:order val="12"/>
          <c:tx>
            <c:v>Actual</c:v>
          </c:tx>
          <c:spPr>
            <a:ln w="28575"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C-F600-4014-80BD-8CC5D756FF0B}"/>
            </c:ext>
          </c:extLst>
        </c:ser>
        <c:ser>
          <c:idx val="0"/>
          <c:order val="13"/>
          <c:tx>
            <c:v>Total VKT</c:v>
          </c:tx>
          <c:spPr>
            <a:ln w="381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xVal>
            <c:numRef>
              <c:f>'VKT forecasts (2)'!$B$2:$B$166</c:f>
              <c:numCache>
                <c:formatCode>General</c:formatCode>
                <c:ptCount val="1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</c:numCache>
            </c:numRef>
          </c:xVal>
          <c:yVal>
            <c:numRef>
              <c:f>'VKT forecasts (2)'!$C$2:$C$166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36.670559999999995</c:v>
                </c:pt>
                <c:pt idx="5">
                  <c:v>36.969020000000008</c:v>
                </c:pt>
                <c:pt idx="6">
                  <c:v>37.283999999999999</c:v>
                </c:pt>
                <c:pt idx="7">
                  <c:v>37.591000000000001</c:v>
                </c:pt>
                <c:pt idx="8">
                  <c:v>37.889000000000003</c:v>
                </c:pt>
                <c:pt idx="9">
                  <c:v>38.173000000000002</c:v>
                </c:pt>
                <c:pt idx="10">
                  <c:v>38.468000000000004</c:v>
                </c:pt>
                <c:pt idx="11">
                  <c:v>38.779000000000003</c:v>
                </c:pt>
                <c:pt idx="12">
                  <c:v>39.094999999999999</c:v>
                </c:pt>
                <c:pt idx="13">
                  <c:v>39.503</c:v>
                </c:pt>
                <c:pt idx="14">
                  <c:v>39.777000000000001</c:v>
                </c:pt>
                <c:pt idx="15">
                  <c:v>40.014000000000003</c:v>
                </c:pt>
                <c:pt idx="16">
                  <c:v>40.235999999999997</c:v>
                </c:pt>
                <c:pt idx="17">
                  <c:v>40.347999999999999</c:v>
                </c:pt>
                <c:pt idx="18">
                  <c:v>40.51</c:v>
                </c:pt>
                <c:pt idx="19">
                  <c:v>40.606000000000002</c:v>
                </c:pt>
                <c:pt idx="20">
                  <c:v>40.628999999999998</c:v>
                </c:pt>
                <c:pt idx="21">
                  <c:v>40.585000000000001</c:v>
                </c:pt>
                <c:pt idx="22">
                  <c:v>40.523000000000003</c:v>
                </c:pt>
                <c:pt idx="23">
                  <c:v>40.5</c:v>
                </c:pt>
                <c:pt idx="24">
                  <c:v>40.582000000000001</c:v>
                </c:pt>
                <c:pt idx="25">
                  <c:v>40.741</c:v>
                </c:pt>
                <c:pt idx="26">
                  <c:v>40.944000000000003</c:v>
                </c:pt>
                <c:pt idx="27">
                  <c:v>41.137</c:v>
                </c:pt>
                <c:pt idx="28">
                  <c:v>41.216000000000001</c:v>
                </c:pt>
                <c:pt idx="29">
                  <c:v>41.283999999999999</c:v>
                </c:pt>
                <c:pt idx="30">
                  <c:v>41.106000000000002</c:v>
                </c:pt>
                <c:pt idx="31">
                  <c:v>40.838999999999999</c:v>
                </c:pt>
                <c:pt idx="32">
                  <c:v>40.64</c:v>
                </c:pt>
                <c:pt idx="33">
                  <c:v>40.423999999999999</c:v>
                </c:pt>
                <c:pt idx="34">
                  <c:v>40.417000000000002</c:v>
                </c:pt>
                <c:pt idx="35">
                  <c:v>40.511000000000003</c:v>
                </c:pt>
                <c:pt idx="36">
                  <c:v>40.595999999999997</c:v>
                </c:pt>
                <c:pt idx="37">
                  <c:v>40.643999999999998</c:v>
                </c:pt>
                <c:pt idx="38">
                  <c:v>40.665999999999997</c:v>
                </c:pt>
                <c:pt idx="39">
                  <c:v>40.646999999999998</c:v>
                </c:pt>
                <c:pt idx="40">
                  <c:v>40.579000000000001</c:v>
                </c:pt>
                <c:pt idx="41">
                  <c:v>40.478999999999999</c:v>
                </c:pt>
                <c:pt idx="42">
                  <c:v>40.366</c:v>
                </c:pt>
                <c:pt idx="43">
                  <c:v>40.243000000000002</c:v>
                </c:pt>
                <c:pt idx="44">
                  <c:v>40.119</c:v>
                </c:pt>
                <c:pt idx="45">
                  <c:v>40.134999999999998</c:v>
                </c:pt>
                <c:pt idx="46">
                  <c:v>40.100999999999999</c:v>
                </c:pt>
                <c:pt idx="47">
                  <c:v>40.118000000000002</c:v>
                </c:pt>
                <c:pt idx="48">
                  <c:v>40.204999999999998</c:v>
                </c:pt>
                <c:pt idx="49">
                  <c:v>40.238999999999997</c:v>
                </c:pt>
                <c:pt idx="50">
                  <c:v>40.415999999999997</c:v>
                </c:pt>
                <c:pt idx="51">
                  <c:v>40.631999999999998</c:v>
                </c:pt>
                <c:pt idx="52">
                  <c:v>40.871000000000002</c:v>
                </c:pt>
                <c:pt idx="53">
                  <c:v>41.116</c:v>
                </c:pt>
                <c:pt idx="54">
                  <c:v>41.384999999999998</c:v>
                </c:pt>
                <c:pt idx="55">
                  <c:v>41.709000000000003</c:v>
                </c:pt>
                <c:pt idx="56">
                  <c:v>42.061999999999998</c:v>
                </c:pt>
                <c:pt idx="57">
                  <c:v>42.366999999999997</c:v>
                </c:pt>
                <c:pt idx="58">
                  <c:v>42.68</c:v>
                </c:pt>
                <c:pt idx="59">
                  <c:v>43.04</c:v>
                </c:pt>
                <c:pt idx="60">
                  <c:v>43.466999999999999</c:v>
                </c:pt>
                <c:pt idx="61">
                  <c:v>43.966999999999999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F600-4014-80BD-8CC5D756FF0B}"/>
            </c:ext>
          </c:extLst>
        </c:ser>
        <c:ser>
          <c:idx val="15"/>
          <c:order val="14"/>
          <c:spPr>
            <a:ln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E-F600-4014-80BD-8CC5D756FF0B}"/>
            </c:ext>
          </c:extLst>
        </c:ser>
        <c:ser>
          <c:idx val="14"/>
          <c:order val="15"/>
          <c:tx>
            <c:strRef>
              <c:f>'VKT forecasts (2)'!$T$5</c:f>
              <c:strCache>
                <c:ptCount val="1"/>
                <c:pt idx="0">
                  <c:v>GPS 2015</c:v>
                </c:pt>
              </c:strCache>
            </c:strRef>
          </c:tx>
          <c:spPr>
            <a:ln w="25400" cmpd="tri">
              <a:solidFill>
                <a:schemeClr val="bg1">
                  <a:lumMod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'VKT forecasts (2)'!$R$5:$R$6</c:f>
              <c:numCache>
                <c:formatCode>General</c:formatCode>
                <c:ptCount val="2"/>
                <c:pt idx="0">
                  <c:v>49</c:v>
                </c:pt>
                <c:pt idx="1">
                  <c:v>49</c:v>
                </c:pt>
              </c:numCache>
            </c:numRef>
          </c:xVal>
          <c:yVal>
            <c:numRef>
              <c:f>'VKT forecasts (2)'!$Q$5:$Q$6</c:f>
              <c:numCache>
                <c:formatCode>General</c:formatCode>
                <c:ptCount val="2"/>
                <c:pt idx="0">
                  <c:v>0</c:v>
                </c:pt>
                <c:pt idx="1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F600-4014-80BD-8CC5D756F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257216"/>
        <c:axId val="187255424"/>
      </c:scatterChart>
      <c:valAx>
        <c:axId val="187247232"/>
        <c:scaling>
          <c:orientation val="minMax"/>
          <c:max val="2020"/>
          <c:min val="2000"/>
        </c:scaling>
        <c:delete val="0"/>
        <c:axPos val="b"/>
        <c:title>
          <c:tx>
            <c:rich>
              <a:bodyPr/>
              <a:lstStyle/>
              <a:p>
                <a:pPr>
                  <a:defRPr sz="1000"/>
                </a:pPr>
                <a:r>
                  <a:rPr lang="en-NZ" sz="1000"/>
                  <a:t>Year 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253504"/>
        <c:crosses val="autoZero"/>
        <c:crossBetween val="midCat"/>
        <c:majorUnit val="2"/>
      </c:valAx>
      <c:valAx>
        <c:axId val="187253504"/>
        <c:scaling>
          <c:orientation val="minMax"/>
          <c:max val="50"/>
          <c:min val="30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 sz="1000"/>
                </a:pPr>
                <a:r>
                  <a:rPr lang="en-NZ" sz="1000"/>
                  <a:t>Vehicle </a:t>
                </a:r>
                <a:br>
                  <a:rPr lang="en-NZ" sz="1000"/>
                </a:br>
                <a:r>
                  <a:rPr lang="en-NZ" sz="1000"/>
                  <a:t>kilometres</a:t>
                </a:r>
                <a:br>
                  <a:rPr lang="en-NZ" sz="1000"/>
                </a:br>
                <a:r>
                  <a:rPr lang="en-NZ" sz="1000"/>
                  <a:t>travelled</a:t>
                </a:r>
                <a:br>
                  <a:rPr lang="en-NZ" sz="1000"/>
                </a:br>
                <a:r>
                  <a:rPr lang="en-NZ" sz="1000"/>
                  <a:t>(billion)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247232"/>
        <c:crosses val="autoZero"/>
        <c:crossBetween val="midCat"/>
      </c:valAx>
      <c:valAx>
        <c:axId val="187255424"/>
        <c:scaling>
          <c:orientation val="minMax"/>
          <c:max val="50"/>
          <c:min val="30"/>
        </c:scaling>
        <c:delete val="0"/>
        <c:axPos val="r"/>
        <c:numFmt formatCode="0.00" sourceLinked="1"/>
        <c:majorTickMark val="out"/>
        <c:minorTickMark val="none"/>
        <c:tickLblPos val="none"/>
        <c:spPr>
          <a:ln>
            <a:noFill/>
          </a:ln>
        </c:spPr>
        <c:crossAx val="187257216"/>
        <c:crosses val="max"/>
        <c:crossBetween val="midCat"/>
      </c:valAx>
      <c:valAx>
        <c:axId val="187257216"/>
        <c:scaling>
          <c:orientation val="minMax"/>
          <c:max val="81"/>
          <c:min val="1"/>
        </c:scaling>
        <c:delete val="0"/>
        <c:axPos val="t"/>
        <c:numFmt formatCode="General" sourceLinked="1"/>
        <c:majorTickMark val="out"/>
        <c:minorTickMark val="none"/>
        <c:tickLblPos val="none"/>
        <c:spPr>
          <a:ln>
            <a:noFill/>
          </a:ln>
        </c:spPr>
        <c:crossAx val="187255424"/>
        <c:crosses val="max"/>
        <c:crossBetween val="midCat"/>
        <c:majorUnit val="48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u="sng"/>
            </a:pPr>
            <a:endParaRPr lang="en-US"/>
          </a:p>
        </c:txPr>
      </c:legendEntry>
      <c:legendEntry>
        <c:idx val="12"/>
        <c:txPr>
          <a:bodyPr/>
          <a:lstStyle/>
          <a:p>
            <a:pPr>
              <a:defRPr u="sng"/>
            </a:pPr>
            <a:endParaRPr lang="en-US"/>
          </a:p>
        </c:txPr>
      </c:legendEntry>
      <c:legendEntry>
        <c:idx val="14"/>
        <c:txPr>
          <a:bodyPr/>
          <a:lstStyle/>
          <a:p>
            <a:pPr>
              <a:defRPr baseline="0">
                <a:solidFill>
                  <a:schemeClr val="bg1"/>
                </a:solidFill>
              </a:defRPr>
            </a:pPr>
            <a:endParaRPr lang="en-US"/>
          </a:p>
        </c:txPr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0111" l="0.70000000000000062" r="0.70000000000000062" t="0.75000000000000111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3"/>
          <c:order val="0"/>
          <c:tx>
            <c:v>Forecasts</c:v>
          </c:tx>
          <c:spPr>
            <a:ln w="28575"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AC42-4156-852C-C556DB8C1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291520"/>
        <c:axId val="187379712"/>
      </c:scatterChart>
      <c:scatterChart>
        <c:scatterStyle val="smoothMarker"/>
        <c:varyColors val="0"/>
        <c:ser>
          <c:idx val="12"/>
          <c:order val="1"/>
          <c:tx>
            <c:v>Actual</c:v>
          </c:tx>
          <c:spPr>
            <a:ln w="28575"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C42-4156-852C-C556DB8C1658}"/>
            </c:ext>
          </c:extLst>
        </c:ser>
        <c:ser>
          <c:idx val="0"/>
          <c:order val="2"/>
          <c:tx>
            <c:v>Total VKT</c:v>
          </c:tx>
          <c:spPr>
            <a:ln w="38100">
              <a:solidFill>
                <a:srgbClr val="000000">
                  <a:alpha val="64706"/>
                </a:srgbClr>
              </a:solidFill>
            </a:ln>
          </c:spPr>
          <c:marker>
            <c:symbol val="none"/>
          </c:marker>
          <c:xVal>
            <c:numRef>
              <c:f>'VKT forecasts (2)'!$B$2:$B$166</c:f>
              <c:numCache>
                <c:formatCode>General</c:formatCode>
                <c:ptCount val="1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</c:numCache>
            </c:numRef>
          </c:xVal>
          <c:yVal>
            <c:numRef>
              <c:f>'VKT forecasts (2)'!$C$2:$C$166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36.670559999999995</c:v>
                </c:pt>
                <c:pt idx="5">
                  <c:v>36.969020000000008</c:v>
                </c:pt>
                <c:pt idx="6">
                  <c:v>37.283999999999999</c:v>
                </c:pt>
                <c:pt idx="7">
                  <c:v>37.591000000000001</c:v>
                </c:pt>
                <c:pt idx="8">
                  <c:v>37.889000000000003</c:v>
                </c:pt>
                <c:pt idx="9">
                  <c:v>38.173000000000002</c:v>
                </c:pt>
                <c:pt idx="10">
                  <c:v>38.468000000000004</c:v>
                </c:pt>
                <c:pt idx="11">
                  <c:v>38.779000000000003</c:v>
                </c:pt>
                <c:pt idx="12">
                  <c:v>39.094999999999999</c:v>
                </c:pt>
                <c:pt idx="13">
                  <c:v>39.503</c:v>
                </c:pt>
                <c:pt idx="14">
                  <c:v>39.777000000000001</c:v>
                </c:pt>
                <c:pt idx="15">
                  <c:v>40.014000000000003</c:v>
                </c:pt>
                <c:pt idx="16">
                  <c:v>40.235999999999997</c:v>
                </c:pt>
                <c:pt idx="17">
                  <c:v>40.347999999999999</c:v>
                </c:pt>
                <c:pt idx="18">
                  <c:v>40.51</c:v>
                </c:pt>
                <c:pt idx="19">
                  <c:v>40.606000000000002</c:v>
                </c:pt>
                <c:pt idx="20">
                  <c:v>40.628999999999998</c:v>
                </c:pt>
                <c:pt idx="21">
                  <c:v>40.585000000000001</c:v>
                </c:pt>
                <c:pt idx="22">
                  <c:v>40.523000000000003</c:v>
                </c:pt>
                <c:pt idx="23">
                  <c:v>40.5</c:v>
                </c:pt>
                <c:pt idx="24">
                  <c:v>40.582000000000001</c:v>
                </c:pt>
                <c:pt idx="25">
                  <c:v>40.741</c:v>
                </c:pt>
                <c:pt idx="26">
                  <c:v>40.944000000000003</c:v>
                </c:pt>
                <c:pt idx="27">
                  <c:v>41.137</c:v>
                </c:pt>
                <c:pt idx="28">
                  <c:v>41.216000000000001</c:v>
                </c:pt>
                <c:pt idx="29">
                  <c:v>41.283999999999999</c:v>
                </c:pt>
                <c:pt idx="30">
                  <c:v>41.106000000000002</c:v>
                </c:pt>
                <c:pt idx="31">
                  <c:v>40.838999999999999</c:v>
                </c:pt>
                <c:pt idx="32">
                  <c:v>40.64</c:v>
                </c:pt>
                <c:pt idx="33">
                  <c:v>40.423999999999999</c:v>
                </c:pt>
                <c:pt idx="34">
                  <c:v>40.417000000000002</c:v>
                </c:pt>
                <c:pt idx="35">
                  <c:v>40.511000000000003</c:v>
                </c:pt>
                <c:pt idx="36">
                  <c:v>40.595999999999997</c:v>
                </c:pt>
                <c:pt idx="37">
                  <c:v>40.643999999999998</c:v>
                </c:pt>
                <c:pt idx="38">
                  <c:v>40.665999999999997</c:v>
                </c:pt>
                <c:pt idx="39">
                  <c:v>40.646999999999998</c:v>
                </c:pt>
                <c:pt idx="40">
                  <c:v>40.579000000000001</c:v>
                </c:pt>
                <c:pt idx="41">
                  <c:v>40.478999999999999</c:v>
                </c:pt>
                <c:pt idx="42">
                  <c:v>40.366</c:v>
                </c:pt>
                <c:pt idx="43">
                  <c:v>40.243000000000002</c:v>
                </c:pt>
                <c:pt idx="44">
                  <c:v>40.119</c:v>
                </c:pt>
                <c:pt idx="45">
                  <c:v>40.134999999999998</c:v>
                </c:pt>
                <c:pt idx="46">
                  <c:v>40.100999999999999</c:v>
                </c:pt>
                <c:pt idx="47">
                  <c:v>40.118000000000002</c:v>
                </c:pt>
                <c:pt idx="48">
                  <c:v>40.204999999999998</c:v>
                </c:pt>
                <c:pt idx="49">
                  <c:v>40.238999999999997</c:v>
                </c:pt>
                <c:pt idx="50">
                  <c:v>40.415999999999997</c:v>
                </c:pt>
                <c:pt idx="51">
                  <c:v>40.631999999999998</c:v>
                </c:pt>
                <c:pt idx="52">
                  <c:v>40.871000000000002</c:v>
                </c:pt>
                <c:pt idx="53">
                  <c:v>41.116</c:v>
                </c:pt>
                <c:pt idx="54">
                  <c:v>41.384999999999998</c:v>
                </c:pt>
                <c:pt idx="55">
                  <c:v>41.709000000000003</c:v>
                </c:pt>
                <c:pt idx="56">
                  <c:v>42.061999999999998</c:v>
                </c:pt>
                <c:pt idx="57">
                  <c:v>42.366999999999997</c:v>
                </c:pt>
                <c:pt idx="58">
                  <c:v>42.68</c:v>
                </c:pt>
                <c:pt idx="59">
                  <c:v>43.04</c:v>
                </c:pt>
                <c:pt idx="60">
                  <c:v>43.466999999999999</c:v>
                </c:pt>
                <c:pt idx="61">
                  <c:v>43.966999999999999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42-4156-852C-C556DB8C1658}"/>
            </c:ext>
          </c:extLst>
        </c:ser>
        <c:ser>
          <c:idx val="15"/>
          <c:order val="3"/>
          <c:spPr>
            <a:ln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AC42-4156-852C-C556DB8C1658}"/>
            </c:ext>
          </c:extLst>
        </c:ser>
        <c:ser>
          <c:idx val="14"/>
          <c:order val="4"/>
          <c:tx>
            <c:strRef>
              <c:f>'VKT forecasts (2)'!$T$5</c:f>
              <c:strCache>
                <c:ptCount val="1"/>
                <c:pt idx="0">
                  <c:v>GPS 2015</c:v>
                </c:pt>
              </c:strCache>
            </c:strRef>
          </c:tx>
          <c:spPr>
            <a:ln w="25400" cmpd="tri">
              <a:solidFill>
                <a:schemeClr val="bg1">
                  <a:lumMod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'VKT forecasts (2)'!$R$5:$R$6</c:f>
              <c:numCache>
                <c:formatCode>General</c:formatCode>
                <c:ptCount val="2"/>
                <c:pt idx="0">
                  <c:v>49</c:v>
                </c:pt>
                <c:pt idx="1">
                  <c:v>49</c:v>
                </c:pt>
              </c:numCache>
            </c:numRef>
          </c:xVal>
          <c:yVal>
            <c:numRef>
              <c:f>'VKT forecasts (2)'!$Q$5:$Q$6</c:f>
              <c:numCache>
                <c:formatCode>General</c:formatCode>
                <c:ptCount val="2"/>
                <c:pt idx="0">
                  <c:v>0</c:v>
                </c:pt>
                <c:pt idx="1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C42-4156-852C-C556DB8C1658}"/>
            </c:ext>
          </c:extLst>
        </c:ser>
        <c:ser>
          <c:idx val="11"/>
          <c:order val="5"/>
          <c:tx>
            <c:strRef>
              <c:f>'VKT forecasts (2)'!$O$1</c:f>
              <c:strCache>
                <c:ptCount val="1"/>
                <c:pt idx="0">
                  <c:v>NZIER 2013</c:v>
                </c:pt>
              </c:strCache>
            </c:strRef>
          </c:tx>
          <c:spPr>
            <a:ln w="25400">
              <a:noFill/>
            </a:ln>
          </c:spPr>
          <c:marker>
            <c:symbol val="none"/>
          </c:marker>
          <c:yVal>
            <c:numRef>
              <c:f>'VKT forecasts (2)'!$O$2:$O$166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40.204999999999998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41.238375933190952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41.949198364482093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42.544994806185223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43.103747980781165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43.672523868125715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44.271202942447601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44.861373027971084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45.41508625626895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45.951292597668967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46.473562969148581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47.080266247817043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47.625608573846321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48.266571648197306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48.912453807232993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49.486637009943053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50.122135563103981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50.691301126377859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51.48002963893147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52.277146873979206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53.066759273212043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54.020838809083571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54.837005627770885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55.705419481652783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56.569285955366006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57.625745818001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58.636122303545484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59.797420149254158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61.116045948957542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62.229075912073171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C42-4156-852C-C556DB8C1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83168"/>
        <c:axId val="187381632"/>
      </c:scatterChart>
      <c:valAx>
        <c:axId val="187291520"/>
        <c:scaling>
          <c:orientation val="minMax"/>
          <c:max val="2020"/>
          <c:min val="2000"/>
        </c:scaling>
        <c:delete val="0"/>
        <c:axPos val="b"/>
        <c:title>
          <c:tx>
            <c:rich>
              <a:bodyPr/>
              <a:lstStyle/>
              <a:p>
                <a:pPr>
                  <a:defRPr sz="1000"/>
                </a:pPr>
                <a:r>
                  <a:rPr lang="en-NZ" sz="1000"/>
                  <a:t>Year 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79712"/>
        <c:crosses val="autoZero"/>
        <c:crossBetween val="midCat"/>
        <c:majorUnit val="2"/>
      </c:valAx>
      <c:valAx>
        <c:axId val="187379712"/>
        <c:scaling>
          <c:orientation val="minMax"/>
          <c:max val="50"/>
          <c:min val="30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 sz="1000"/>
                </a:pPr>
                <a:r>
                  <a:rPr lang="en-NZ" sz="1000"/>
                  <a:t>Vehicle </a:t>
                </a:r>
                <a:br>
                  <a:rPr lang="en-NZ" sz="1000"/>
                </a:br>
                <a:r>
                  <a:rPr lang="en-NZ" sz="1000"/>
                  <a:t>kilometres</a:t>
                </a:r>
                <a:br>
                  <a:rPr lang="en-NZ" sz="1000"/>
                </a:br>
                <a:r>
                  <a:rPr lang="en-NZ" sz="1000"/>
                  <a:t>travelled</a:t>
                </a:r>
                <a:br>
                  <a:rPr lang="en-NZ" sz="1000"/>
                </a:br>
                <a:r>
                  <a:rPr lang="en-NZ" sz="1000"/>
                  <a:t>(billion)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6350"/>
        </c:spPr>
        <c:crossAx val="187291520"/>
        <c:crosses val="autoZero"/>
        <c:crossBetween val="midCat"/>
      </c:valAx>
      <c:valAx>
        <c:axId val="187381632"/>
        <c:scaling>
          <c:orientation val="minMax"/>
          <c:max val="50"/>
          <c:min val="30"/>
        </c:scaling>
        <c:delete val="0"/>
        <c:axPos val="r"/>
        <c:numFmt formatCode="General" sourceLinked="1"/>
        <c:majorTickMark val="out"/>
        <c:minorTickMark val="none"/>
        <c:tickLblPos val="none"/>
        <c:spPr>
          <a:ln>
            <a:noFill/>
          </a:ln>
        </c:spPr>
        <c:crossAx val="187383168"/>
        <c:crosses val="max"/>
        <c:crossBetween val="midCat"/>
      </c:valAx>
      <c:valAx>
        <c:axId val="187383168"/>
        <c:scaling>
          <c:orientation val="minMax"/>
          <c:max val="81"/>
          <c:min val="1"/>
        </c:scaling>
        <c:delete val="0"/>
        <c:axPos val="t"/>
        <c:numFmt formatCode="General" sourceLinked="1"/>
        <c:majorTickMark val="out"/>
        <c:minorTickMark val="none"/>
        <c:tickLblPos val="none"/>
        <c:spPr>
          <a:ln>
            <a:noFill/>
          </a:ln>
        </c:spPr>
        <c:crossAx val="187381632"/>
        <c:crosses val="max"/>
        <c:crossBetween val="midCat"/>
        <c:majorUnit val="48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3"/>
        <c:txPr>
          <a:bodyPr/>
          <a:lstStyle/>
          <a:p>
            <a:pPr>
              <a:defRPr baseline="0">
                <a:solidFill>
                  <a:schemeClr val="bg1"/>
                </a:solidFill>
              </a:defRPr>
            </a:pPr>
            <a:endParaRPr lang="en-US"/>
          </a:p>
        </c:txPr>
      </c:legendEntry>
      <c:legendEntry>
        <c:idx val="5"/>
        <c:txPr>
          <a:bodyPr/>
          <a:lstStyle/>
          <a:p>
            <a:pPr>
              <a:defRPr baseline="0">
                <a:solidFill>
                  <a:schemeClr val="bg1"/>
                </a:solidFill>
              </a:defRPr>
            </a:pPr>
            <a:endParaRPr lang="en-US"/>
          </a:p>
        </c:txPr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0111" l="0.70000000000000062" r="0.70000000000000062" t="0.75000000000000111" header="0.30000000000000032" footer="0.30000000000000032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3"/>
          <c:order val="0"/>
          <c:tx>
            <c:v>Forecasts</c:v>
          </c:tx>
          <c:spPr>
            <a:ln w="28575"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4621-4596-9B0A-EB8741DBA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49888"/>
        <c:axId val="191351808"/>
      </c:scatterChart>
      <c:scatterChart>
        <c:scatterStyle val="smoothMarker"/>
        <c:varyColors val="0"/>
        <c:ser>
          <c:idx val="1"/>
          <c:order val="1"/>
          <c:tx>
            <c:strRef>
              <c:f>'VKT forecasts (2)'!$E$1</c:f>
              <c:strCache>
                <c:ptCount val="1"/>
                <c:pt idx="0">
                  <c:v>MOT 2006</c:v>
                </c:pt>
              </c:strCache>
            </c:strRef>
          </c:tx>
          <c:spPr>
            <a:ln w="25400">
              <a:solidFill>
                <a:srgbClr val="F11B1B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'VKT forecasts (2)'!$B$2:$B$166</c:f>
              <c:numCache>
                <c:formatCode>General</c:formatCode>
                <c:ptCount val="1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</c:numCache>
            </c:numRef>
          </c:xVal>
          <c:yVal>
            <c:numRef>
              <c:f>'VKT forecasts (2)'!$E$2:$E$166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40.628999999999998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40.392046232629419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40.221992957337982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40.646756209626439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41.716583363699506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42.623491100514983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43.281154662263781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44.15587683623049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44.760048377523397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45.390134191975591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46.016254813746244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46.642094070588605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47.269494715128353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47.899759524630802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48.532123374949663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49.166130491426628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49.802056161208363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50.438640100964875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51.075570245381819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51.71172328691361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52.346106617500908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52.977751985843177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53.606436446595986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54.231123522877581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54.851641501449897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55.468442535004897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56.081153771983736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21-4596-9B0A-EB8741DBA52A}"/>
            </c:ext>
          </c:extLst>
        </c:ser>
        <c:ser>
          <c:idx val="2"/>
          <c:order val="2"/>
          <c:tx>
            <c:strRef>
              <c:f>'VKT forecasts (2)'!$F$1</c:f>
              <c:strCache>
                <c:ptCount val="1"/>
                <c:pt idx="0">
                  <c:v>MOT 2007</c:v>
                </c:pt>
              </c:strCache>
            </c:strRef>
          </c:tx>
          <c:spPr>
            <a:ln w="25400">
              <a:solidFill>
                <a:srgbClr val="F08714">
                  <a:alpha val="50000"/>
                </a:srgbClr>
              </a:solidFill>
            </a:ln>
          </c:spPr>
          <c:marker>
            <c:symbol val="none"/>
          </c:marker>
          <c:yVal>
            <c:numRef>
              <c:f>'VKT forecasts (2)'!$F$2:$F$166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40.582000000000001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40.090906514973561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40.467968299180875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41.341869793351492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42.08750601725891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42.64464692899768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43.424925164484605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43.941315242168379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44.456697185374004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44.963278216847002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45.46481886047399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45.963486533973345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46.460727758311265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46.955797349137882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47.423615780992691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47.863295143454941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48.30757483565241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48.752571240836048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49.193786599821969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49.630772923602464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50.060026927549778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50.482148015300574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50.895990431220916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51.299528487808054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21-4596-9B0A-EB8741DBA52A}"/>
            </c:ext>
          </c:extLst>
        </c:ser>
        <c:ser>
          <c:idx val="3"/>
          <c:order val="3"/>
          <c:tx>
            <c:strRef>
              <c:f>'VKT forecasts (2)'!$G$1</c:f>
              <c:strCache>
                <c:ptCount val="1"/>
                <c:pt idx="0">
                  <c:v>MOT 2007</c:v>
                </c:pt>
              </c:strCache>
            </c:strRef>
          </c:tx>
          <c:spPr>
            <a:ln w="25400">
              <a:solidFill>
                <a:srgbClr val="DAB30C">
                  <a:alpha val="50000"/>
                </a:srgbClr>
              </a:solidFill>
            </a:ln>
          </c:spPr>
          <c:marker>
            <c:symbol val="none"/>
          </c:marker>
          <c:yVal>
            <c:numRef>
              <c:f>'VKT forecasts (2)'!$G$2:$G$166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40.582000000000001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41.064578111089361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41.505281706031091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42.09198742797566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42.72419392738032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43.338216888831717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44.056056665306116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44.704736584467447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45.363485470590355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46.016045460966843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46.642701403186514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47.249688307061831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47.851221755950263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48.443161597233619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49.021863841326706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49.58453164468856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50.134221248829839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50.671462059117673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51.196149494117087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51.707773828880583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52.202021457991464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52.684066517555031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53.159119454065355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53.629210552903487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54.093010243415172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54.543760018267854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621-4596-9B0A-EB8741DBA52A}"/>
            </c:ext>
          </c:extLst>
        </c:ser>
        <c:ser>
          <c:idx val="4"/>
          <c:order val="4"/>
          <c:tx>
            <c:strRef>
              <c:f>'VKT forecasts (2)'!$H$1</c:f>
              <c:strCache>
                <c:ptCount val="1"/>
                <c:pt idx="0">
                  <c:v>Covec 2007</c:v>
                </c:pt>
              </c:strCache>
            </c:strRef>
          </c:tx>
          <c:spPr>
            <a:ln w="25400">
              <a:solidFill>
                <a:srgbClr val="5ED60C">
                  <a:alpha val="50000"/>
                </a:srgbClr>
              </a:solidFill>
            </a:ln>
          </c:spPr>
          <c:marker>
            <c:symbol val="none"/>
          </c:marker>
          <c:yVal>
            <c:numRef>
              <c:f>'VKT forecasts (2)'!$H$2:$H$166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41.216000000000001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42.479819774718393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43.610379641218195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44.660338756779304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45.636145181476856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46.552844388819366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47.409361702127661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48.211070504797668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48.983763037129755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49.734962035878198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621-4596-9B0A-EB8741DBA52A}"/>
            </c:ext>
          </c:extLst>
        </c:ser>
        <c:ser>
          <c:idx val="5"/>
          <c:order val="5"/>
          <c:tx>
            <c:strRef>
              <c:f>'VKT forecasts (2)'!$I$1</c:f>
              <c:strCache>
                <c:ptCount val="1"/>
                <c:pt idx="0">
                  <c:v>MOT 2008</c:v>
                </c:pt>
              </c:strCache>
            </c:strRef>
          </c:tx>
          <c:spPr>
            <a:ln w="25400">
              <a:solidFill>
                <a:srgbClr val="186206">
                  <a:alpha val="50000"/>
                </a:srgbClr>
              </a:solidFill>
            </a:ln>
          </c:spPr>
          <c:marker>
            <c:symbol val="none"/>
          </c:marker>
          <c:yVal>
            <c:numRef>
              <c:f>'VKT forecasts (2)'!$I$2:$I$166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41.216000000000001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40.369481793077043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40.524805802195978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39.981954533270439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40.818505985462458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41.871821716328128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42.603209522627068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43.462696083958342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44.379502227420204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45.260047244506602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46.100513623512519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46.919260103367705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47.674046803376974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48.387092688119516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49.018503473159697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49.588948525748386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50.137916430657306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50.672203826027975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51.201182747164573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51.718173958528944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52.207865944528471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52.710141557181053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53.230577531151965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53.766888272590158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54.362780738312402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54.942729723377248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55.537268536350801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56.141187140432081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56.742518931189416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57.33854938412761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57.90215669038497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58.475122407568975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59.055366193113962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59.644106186070616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60.232353700967963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621-4596-9B0A-EB8741DBA52A}"/>
            </c:ext>
          </c:extLst>
        </c:ser>
        <c:ser>
          <c:idx val="6"/>
          <c:order val="6"/>
          <c:tx>
            <c:strRef>
              <c:f>'VKT forecasts (2)'!$J$1</c:f>
              <c:strCache>
                <c:ptCount val="1"/>
                <c:pt idx="0">
                  <c:v>MOT 2010</c:v>
                </c:pt>
              </c:strCache>
            </c:strRef>
          </c:tx>
          <c:spPr>
            <a:ln w="25400">
              <a:solidFill>
                <a:srgbClr val="356FEF">
                  <a:alpha val="50000"/>
                </a:srgbClr>
              </a:solidFill>
            </a:ln>
          </c:spPr>
          <c:marker>
            <c:symbol val="none"/>
          </c:marker>
          <c:yVal>
            <c:numRef>
              <c:f>'VKT forecasts (2)'!$J$2:$J$166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40.595999999999997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40.527954565583983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40.79787947381984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41.347898888539909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41.926949631354418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42.587666403565478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43.303209038218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44.038411699049057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44.714093135998205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45.412227618487975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46.103538941256168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46.784044007364997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47.472015039557192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48.105361947362283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48.750102072640793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49.38468988689057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50.009058961033055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50.644842983647919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51.220415245362531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51.819570421007974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52.419070425685007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53.017292429924915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53.643503499051278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54.187650195515886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54.760948937079398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55.326947757301035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55.884037654912234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56.457207707527495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56.971181437428982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57.508501911123773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58.040618425301453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58.56762555040698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59.119582449268862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621-4596-9B0A-EB8741DBA52A}"/>
            </c:ext>
          </c:extLst>
        </c:ser>
        <c:ser>
          <c:idx val="7"/>
          <c:order val="7"/>
          <c:tx>
            <c:strRef>
              <c:f>'VKT forecasts (2)'!$K$1</c:f>
              <c:strCache>
                <c:ptCount val="1"/>
                <c:pt idx="0">
                  <c:v>MOT 2010</c:v>
                </c:pt>
              </c:strCache>
            </c:strRef>
          </c:tx>
          <c:spPr>
            <a:ln w="25400">
              <a:solidFill>
                <a:srgbClr val="42B6C2">
                  <a:alpha val="50000"/>
                </a:srgbClr>
              </a:solidFill>
            </a:ln>
          </c:spPr>
          <c:marker>
            <c:symbol val="none"/>
          </c:marker>
          <c:yVal>
            <c:numRef>
              <c:f>'VKT forecasts (2)'!$K$2:$K$166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40.595999999999997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41.175025328003962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41.793897084340259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42.372025215403696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42.779916827367877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43.305927681477719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43.957442866427776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44.687366940278437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45.389728541633701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46.003142945408385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46.614846963133189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47.224035280040937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47.803591268848685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48.370669110464263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48.927368189505565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49.476409818401009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50.021334382575645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50.562043705931451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51.098236794599217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51.629903680730187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52.154921183922632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52.673900785970929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53.197890140722293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53.720668169520835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54.237571380610362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54.748939409131481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55.250623689326801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55.744348521770291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56.230401577622672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56.710076556802164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57.182014654285723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57.646392663095817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58.105842847242791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621-4596-9B0A-EB8741DBA52A}"/>
            </c:ext>
          </c:extLst>
        </c:ser>
        <c:ser>
          <c:idx val="8"/>
          <c:order val="8"/>
          <c:tx>
            <c:strRef>
              <c:f>'VKT forecasts (2)'!$L$1</c:f>
              <c:strCache>
                <c:ptCount val="1"/>
                <c:pt idx="0">
                  <c:v>MOT 2011</c:v>
                </c:pt>
              </c:strCache>
            </c:strRef>
          </c:tx>
          <c:spPr>
            <a:ln w="25400">
              <a:solidFill>
                <a:srgbClr val="8D52DC">
                  <a:alpha val="50000"/>
                </a:srgbClr>
              </a:solidFill>
            </a:ln>
          </c:spPr>
          <c:marker>
            <c:symbol val="none"/>
          </c:marker>
          <c:yVal>
            <c:numRef>
              <c:f>'VKT forecasts (2)'!$L$2:$L$166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40.579000000000001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40.941805773690994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40.747458402473946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41.208185531330329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41.906301777818797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42.711281312577285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43.510280847528854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44.247583204072697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44.960350459635286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45.660978742305232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46.317622152909436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46.952281873336872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47.574216960509119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48.210349598560477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48.844363276827288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49.469210453139588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50.085137667543229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50.698240470622359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51.307571301573894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51.913595650678936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52.533628637914219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53.153746464363884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53.771801876793646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54.387088682069376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54.996218869134943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55.598515989726494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56.195480655202715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56.78675943792625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57.373944220644802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57.956207543655708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57.956207543655708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57.956207543655708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621-4596-9B0A-EB8741DBA52A}"/>
            </c:ext>
          </c:extLst>
        </c:ser>
        <c:ser>
          <c:idx val="9"/>
          <c:order val="9"/>
          <c:tx>
            <c:strRef>
              <c:f>'VKT forecasts (2)'!$M$1</c:f>
              <c:strCache>
                <c:ptCount val="1"/>
                <c:pt idx="0">
                  <c:v>MOT 2013</c:v>
                </c:pt>
              </c:strCache>
            </c:strRef>
          </c:tx>
          <c:spPr>
            <a:ln w="25400">
              <a:solidFill>
                <a:srgbClr val="B23BBF">
                  <a:alpha val="50000"/>
                </a:srgbClr>
              </a:solidFill>
            </a:ln>
          </c:spPr>
          <c:marker>
            <c:symbol val="none"/>
          </c:marker>
          <c:yVal>
            <c:numRef>
              <c:f>'VKT forecasts (2)'!$M$2:$M$166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40.204999999999998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39.951652363372602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40.366328704402868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41.016678089009332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41.77474396007856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42.53551093541634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43.243930964845816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43.928468110748881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44.599722508880717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45.227486348689403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45.831652586256595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46.422030704320633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47.022807439014514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47.620369529492933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48.208771061051827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48.788321754296462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49.363959756858087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49.934687958039319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50.500959359064971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51.079037589209292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51.656964993393309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52.231697753883573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52.802435232503996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53.365590594640487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53.920575565327376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54.468918052017891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55.010099560930634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55.545736733046681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56.074954704394088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56.074954704394088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621-4596-9B0A-EB8741DBA52A}"/>
            </c:ext>
          </c:extLst>
        </c:ser>
        <c:ser>
          <c:idx val="10"/>
          <c:order val="10"/>
          <c:tx>
            <c:strRef>
              <c:f>'VKT forecasts (2)'!$N$1</c:f>
              <c:strCache>
                <c:ptCount val="1"/>
                <c:pt idx="0">
                  <c:v>MOT 2013</c:v>
                </c:pt>
              </c:strCache>
            </c:strRef>
          </c:tx>
          <c:spPr>
            <a:ln w="25400">
              <a:solidFill>
                <a:srgbClr val="D53768">
                  <a:alpha val="50000"/>
                </a:srgbClr>
              </a:solidFill>
            </a:ln>
          </c:spPr>
          <c:marker>
            <c:symbol val="none"/>
          </c:marker>
          <c:yVal>
            <c:numRef>
              <c:f>'VKT forecasts (2)'!$N$2:$N$166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40.204999999999998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40.559507267891284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40.591544924171863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41.160979748613002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41.655622109618349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42.129720938322556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42.583924277505233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42.989272845097688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43.388027867973044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43.941617926456708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44.515444707557791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45.11814649149386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45.751143420433664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46.386165599309834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47.027482722444077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47.665146409128134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48.302801202730294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48.942739872804516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49.583335958226691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50.224302772751649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50.864688589112433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51.504199582401689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52.143959020647863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52.78310345159106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53.448448389399502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54.122403701662861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54.800012179261252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55.479088809131291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56.155123904511605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56.828823755717721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621-4596-9B0A-EB8741DBA52A}"/>
            </c:ext>
          </c:extLst>
        </c:ser>
        <c:ser>
          <c:idx val="11"/>
          <c:order val="11"/>
          <c:tx>
            <c:strRef>
              <c:f>'VKT forecasts (2)'!$O$1</c:f>
              <c:strCache>
                <c:ptCount val="1"/>
                <c:pt idx="0">
                  <c:v>NZIER 2013</c:v>
                </c:pt>
              </c:strCache>
            </c:strRef>
          </c:tx>
          <c:spPr>
            <a:ln w="25400">
              <a:solidFill>
                <a:srgbClr val="666666">
                  <a:alpha val="50000"/>
                </a:srgbClr>
              </a:solidFill>
            </a:ln>
          </c:spPr>
          <c:marker>
            <c:symbol val="none"/>
          </c:marker>
          <c:yVal>
            <c:numRef>
              <c:f>'VKT forecasts (2)'!$O$2:$O$166</c:f>
              <c:numCache>
                <c:formatCode>0.00</c:formatCode>
                <c:ptCount val="1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40.204999999999998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41.238375933190952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41.949198364482093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42.544994806185223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43.103747980781165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43.672523868125715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44.271202942447601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44.861373027971084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45.41508625626895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45.951292597668967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46.473562969148581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47.080266247817043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47.625608573846321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48.266571648197306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48.912453807232993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49.486637009943053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50.122135563103981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50.691301126377859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51.48002963893147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52.277146873979206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53.066759273212043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54.020838809083571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54.837005627770885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55.705419481652783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56.569285955366006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57.625745818001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58.636122303545484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59.797420149254158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61.116045948957542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62.229075912073171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621-4596-9B0A-EB8741DBA52A}"/>
            </c:ext>
          </c:extLst>
        </c:ser>
        <c:ser>
          <c:idx val="12"/>
          <c:order val="12"/>
          <c:tx>
            <c:v>Actual</c:v>
          </c:tx>
          <c:spPr>
            <a:ln w="28575"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C-4621-4596-9B0A-EB8741DBA52A}"/>
            </c:ext>
          </c:extLst>
        </c:ser>
        <c:ser>
          <c:idx val="0"/>
          <c:order val="13"/>
          <c:tx>
            <c:v>Total VKT</c:v>
          </c:tx>
          <c:spPr>
            <a:ln w="381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xVal>
            <c:numRef>
              <c:f>'VKT forecasts (2)'!$B$2:$B$166</c:f>
              <c:numCache>
                <c:formatCode>General</c:formatCode>
                <c:ptCount val="1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</c:numCache>
            </c:numRef>
          </c:xVal>
          <c:yVal>
            <c:numRef>
              <c:f>'VKT forecasts (2)'!$C$2:$C$50</c:f>
              <c:numCache>
                <c:formatCode>0.00</c:formatCode>
                <c:ptCount val="4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36.670559999999995</c:v>
                </c:pt>
                <c:pt idx="5">
                  <c:v>36.969020000000008</c:v>
                </c:pt>
                <c:pt idx="6">
                  <c:v>37.283999999999999</c:v>
                </c:pt>
                <c:pt idx="7">
                  <c:v>37.591000000000001</c:v>
                </c:pt>
                <c:pt idx="8">
                  <c:v>37.889000000000003</c:v>
                </c:pt>
                <c:pt idx="9">
                  <c:v>38.173000000000002</c:v>
                </c:pt>
                <c:pt idx="10">
                  <c:v>38.468000000000004</c:v>
                </c:pt>
                <c:pt idx="11">
                  <c:v>38.779000000000003</c:v>
                </c:pt>
                <c:pt idx="12">
                  <c:v>39.094999999999999</c:v>
                </c:pt>
                <c:pt idx="13">
                  <c:v>39.503</c:v>
                </c:pt>
                <c:pt idx="14">
                  <c:v>39.777000000000001</c:v>
                </c:pt>
                <c:pt idx="15">
                  <c:v>40.014000000000003</c:v>
                </c:pt>
                <c:pt idx="16">
                  <c:v>40.235999999999997</c:v>
                </c:pt>
                <c:pt idx="17">
                  <c:v>40.347999999999999</c:v>
                </c:pt>
                <c:pt idx="18">
                  <c:v>40.51</c:v>
                </c:pt>
                <c:pt idx="19">
                  <c:v>40.606000000000002</c:v>
                </c:pt>
                <c:pt idx="20">
                  <c:v>40.628999999999998</c:v>
                </c:pt>
                <c:pt idx="21">
                  <c:v>40.585000000000001</c:v>
                </c:pt>
                <c:pt idx="22">
                  <c:v>40.523000000000003</c:v>
                </c:pt>
                <c:pt idx="23">
                  <c:v>40.5</c:v>
                </c:pt>
                <c:pt idx="24">
                  <c:v>40.582000000000001</c:v>
                </c:pt>
                <c:pt idx="25">
                  <c:v>40.741</c:v>
                </c:pt>
                <c:pt idx="26">
                  <c:v>40.944000000000003</c:v>
                </c:pt>
                <c:pt idx="27">
                  <c:v>41.137</c:v>
                </c:pt>
                <c:pt idx="28">
                  <c:v>41.216000000000001</c:v>
                </c:pt>
                <c:pt idx="29">
                  <c:v>41.283999999999999</c:v>
                </c:pt>
                <c:pt idx="30">
                  <c:v>41.106000000000002</c:v>
                </c:pt>
                <c:pt idx="31">
                  <c:v>40.838999999999999</c:v>
                </c:pt>
                <c:pt idx="32">
                  <c:v>40.64</c:v>
                </c:pt>
                <c:pt idx="33">
                  <c:v>40.423999999999999</c:v>
                </c:pt>
                <c:pt idx="34">
                  <c:v>40.417000000000002</c:v>
                </c:pt>
                <c:pt idx="35">
                  <c:v>40.511000000000003</c:v>
                </c:pt>
                <c:pt idx="36">
                  <c:v>40.595999999999997</c:v>
                </c:pt>
                <c:pt idx="37">
                  <c:v>40.643999999999998</c:v>
                </c:pt>
                <c:pt idx="38">
                  <c:v>40.665999999999997</c:v>
                </c:pt>
                <c:pt idx="39">
                  <c:v>40.646999999999998</c:v>
                </c:pt>
                <c:pt idx="40">
                  <c:v>40.579000000000001</c:v>
                </c:pt>
                <c:pt idx="41">
                  <c:v>40.478999999999999</c:v>
                </c:pt>
                <c:pt idx="42">
                  <c:v>40.366</c:v>
                </c:pt>
                <c:pt idx="43">
                  <c:v>40.243000000000002</c:v>
                </c:pt>
                <c:pt idx="44">
                  <c:v>40.119</c:v>
                </c:pt>
                <c:pt idx="45">
                  <c:v>40.134999999999998</c:v>
                </c:pt>
                <c:pt idx="46">
                  <c:v>40.100999999999999</c:v>
                </c:pt>
                <c:pt idx="47">
                  <c:v>40.118000000000002</c:v>
                </c:pt>
                <c:pt idx="48">
                  <c:v>40.204999999999998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621-4596-9B0A-EB8741DBA52A}"/>
            </c:ext>
          </c:extLst>
        </c:ser>
        <c:ser>
          <c:idx val="15"/>
          <c:order val="14"/>
          <c:spPr>
            <a:ln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E-4621-4596-9B0A-EB8741DBA52A}"/>
            </c:ext>
          </c:extLst>
        </c:ser>
        <c:ser>
          <c:idx val="14"/>
          <c:order val="15"/>
          <c:tx>
            <c:strRef>
              <c:f>'VKT forecasts (2)'!$T$5</c:f>
              <c:strCache>
                <c:ptCount val="1"/>
                <c:pt idx="0">
                  <c:v>GPS 2015</c:v>
                </c:pt>
              </c:strCache>
            </c:strRef>
          </c:tx>
          <c:spPr>
            <a:ln w="25400" cmpd="tri">
              <a:solidFill>
                <a:schemeClr val="bg1">
                  <a:lumMod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'VKT forecasts (2)'!$R$5:$R$6</c:f>
              <c:numCache>
                <c:formatCode>General</c:formatCode>
                <c:ptCount val="2"/>
                <c:pt idx="0">
                  <c:v>49</c:v>
                </c:pt>
                <c:pt idx="1">
                  <c:v>49</c:v>
                </c:pt>
              </c:numCache>
            </c:numRef>
          </c:xVal>
          <c:yVal>
            <c:numRef>
              <c:f>'VKT forecasts (2)'!$Q$5:$Q$6</c:f>
              <c:numCache>
                <c:formatCode>General</c:formatCode>
                <c:ptCount val="2"/>
                <c:pt idx="0">
                  <c:v>0</c:v>
                </c:pt>
                <c:pt idx="1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621-4596-9B0A-EB8741DBA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92384"/>
        <c:axId val="191390848"/>
      </c:scatterChart>
      <c:valAx>
        <c:axId val="191349888"/>
        <c:scaling>
          <c:orientation val="minMax"/>
          <c:max val="2020"/>
          <c:min val="2000"/>
        </c:scaling>
        <c:delete val="0"/>
        <c:axPos val="b"/>
        <c:title>
          <c:tx>
            <c:rich>
              <a:bodyPr/>
              <a:lstStyle/>
              <a:p>
                <a:pPr>
                  <a:defRPr sz="1000"/>
                </a:pPr>
                <a:r>
                  <a:rPr lang="en-NZ" sz="1000"/>
                  <a:t>Year 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51808"/>
        <c:crosses val="autoZero"/>
        <c:crossBetween val="midCat"/>
        <c:majorUnit val="2"/>
      </c:valAx>
      <c:valAx>
        <c:axId val="191351808"/>
        <c:scaling>
          <c:orientation val="minMax"/>
          <c:max val="50"/>
          <c:min val="30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 sz="1000"/>
                </a:pPr>
                <a:r>
                  <a:rPr lang="en-NZ" sz="1000"/>
                  <a:t>Vehicle </a:t>
                </a:r>
                <a:br>
                  <a:rPr lang="en-NZ" sz="1000"/>
                </a:br>
                <a:r>
                  <a:rPr lang="en-NZ" sz="1000"/>
                  <a:t>kilometres</a:t>
                </a:r>
                <a:br>
                  <a:rPr lang="en-NZ" sz="1000"/>
                </a:br>
                <a:r>
                  <a:rPr lang="en-NZ" sz="1000"/>
                  <a:t>travelled</a:t>
                </a:r>
                <a:br>
                  <a:rPr lang="en-NZ" sz="1000"/>
                </a:br>
                <a:r>
                  <a:rPr lang="en-NZ" sz="1000"/>
                  <a:t>(billion)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49888"/>
        <c:crosses val="autoZero"/>
        <c:crossBetween val="midCat"/>
      </c:valAx>
      <c:valAx>
        <c:axId val="191390848"/>
        <c:scaling>
          <c:orientation val="minMax"/>
          <c:max val="50"/>
          <c:min val="30"/>
        </c:scaling>
        <c:delete val="0"/>
        <c:axPos val="r"/>
        <c:numFmt formatCode="0.00" sourceLinked="1"/>
        <c:majorTickMark val="out"/>
        <c:minorTickMark val="none"/>
        <c:tickLblPos val="none"/>
        <c:spPr>
          <a:ln>
            <a:noFill/>
          </a:ln>
        </c:spPr>
        <c:crossAx val="191392384"/>
        <c:crosses val="max"/>
        <c:crossBetween val="midCat"/>
      </c:valAx>
      <c:valAx>
        <c:axId val="191392384"/>
        <c:scaling>
          <c:orientation val="minMax"/>
          <c:max val="81"/>
          <c:min val="1"/>
        </c:scaling>
        <c:delete val="0"/>
        <c:axPos val="t"/>
        <c:numFmt formatCode="General" sourceLinked="1"/>
        <c:majorTickMark val="out"/>
        <c:minorTickMark val="none"/>
        <c:tickLblPos val="none"/>
        <c:spPr>
          <a:ln>
            <a:noFill/>
          </a:ln>
        </c:spPr>
        <c:crossAx val="191390848"/>
        <c:crosses val="max"/>
        <c:crossBetween val="midCat"/>
        <c:majorUnit val="48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u="sng"/>
            </a:pPr>
            <a:endParaRPr lang="en-US"/>
          </a:p>
        </c:txPr>
      </c:legendEntry>
      <c:legendEntry>
        <c:idx val="12"/>
        <c:txPr>
          <a:bodyPr/>
          <a:lstStyle/>
          <a:p>
            <a:pPr>
              <a:defRPr u="sng"/>
            </a:pPr>
            <a:endParaRPr lang="en-US"/>
          </a:p>
        </c:txPr>
      </c:legendEntry>
      <c:legendEntry>
        <c:idx val="14"/>
        <c:txPr>
          <a:bodyPr/>
          <a:lstStyle/>
          <a:p>
            <a:pPr>
              <a:defRPr baseline="0">
                <a:solidFill>
                  <a:schemeClr val="bg1"/>
                </a:solidFill>
              </a:defRPr>
            </a:pPr>
            <a:endParaRPr lang="en-US"/>
          </a:p>
        </c:txPr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0133" l="0.70000000000000062" r="0.70000000000000062" t="0.75000000000000133" header="0.30000000000000032" footer="0.30000000000000032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3"/>
          <c:order val="0"/>
          <c:spPr>
            <a:noFill/>
            <a:ln>
              <a:noFill/>
            </a:ln>
          </c:spPr>
          <c:val>
            <c:numRef>
              <c:f>'total per capita'!$AW$8:$AW$64</c:f>
              <c:numCache>
                <c:formatCode>#,##0.00</c:formatCode>
                <c:ptCount val="57"/>
                <c:pt idx="0">
                  <c:v>-1E-3</c:v>
                </c:pt>
                <c:pt idx="1">
                  <c:v>2.2253584572337068E-3</c:v>
                </c:pt>
                <c:pt idx="2">
                  <c:v>5.6161445791781403E-3</c:v>
                </c:pt>
                <c:pt idx="3">
                  <c:v>8.3773359993531971E-3</c:v>
                </c:pt>
                <c:pt idx="4">
                  <c:v>1.0874052305704152E-2</c:v>
                </c:pt>
                <c:pt idx="5">
                  <c:v>1.2455097085202316E-2</c:v>
                </c:pt>
                <c:pt idx="6">
                  <c:v>1.3926662399030953E-2</c:v>
                </c:pt>
                <c:pt idx="7">
                  <c:v>1.5910103140763909E-2</c:v>
                </c:pt>
                <c:pt idx="8">
                  <c:v>1.8317914086808718E-2</c:v>
                </c:pt>
                <c:pt idx="9">
                  <c:v>2.3853572878455576E-2</c:v>
                </c:pt>
                <c:pt idx="10">
                  <c:v>2.6428739560244385E-2</c:v>
                </c:pt>
                <c:pt idx="11">
                  <c:v>2.8552497998671877E-2</c:v>
                </c:pt>
                <c:pt idx="12">
                  <c:v>3.0453882467079807E-2</c:v>
                </c:pt>
                <c:pt idx="13">
                  <c:v>2.9636563877563193E-2</c:v>
                </c:pt>
                <c:pt idx="14">
                  <c:v>3.0015634795083401E-2</c:v>
                </c:pt>
                <c:pt idx="15">
                  <c:v>2.8574805032626549E-2</c:v>
                </c:pt>
                <c:pt idx="16">
                  <c:v>2.5340168851686884E-2</c:v>
                </c:pt>
                <c:pt idx="17">
                  <c:v>2.0429868659307515E-2</c:v>
                </c:pt>
                <c:pt idx="18">
                  <c:v>1.543309794156944E-2</c:v>
                </c:pt>
                <c:pt idx="19">
                  <c:v>1.1835428146050542E-2</c:v>
                </c:pt>
                <c:pt idx="20">
                  <c:v>1.0940300834776706E-2</c:v>
                </c:pt>
                <c:pt idx="21">
                  <c:v>1.2075457471251272E-2</c:v>
                </c:pt>
                <c:pt idx="22">
                  <c:v>1.4480215752238679E-2</c:v>
                </c:pt>
                <c:pt idx="23">
                  <c:v>1.6429282918802968E-2</c:v>
                </c:pt>
                <c:pt idx="24">
                  <c:v>1.5855469342313966E-2</c:v>
                </c:pt>
                <c:pt idx="25">
                  <c:v>1.530201503287365E-2</c:v>
                </c:pt>
                <c:pt idx="26">
                  <c:v>8.8710003524440362E-3</c:v>
                </c:pt>
                <c:pt idx="27">
                  <c:v>8.1078866406392256E-4</c:v>
                </c:pt>
                <c:pt idx="28">
                  <c:v>-5.5796008989448245E-3</c:v>
                </c:pt>
                <c:pt idx="29">
                  <c:v>-1.2576308133966041E-2</c:v>
                </c:pt>
                <c:pt idx="30">
                  <c:v>-1.4812733611018092E-2</c:v>
                </c:pt>
                <c:pt idx="31">
                  <c:v>-1.5302124368907766E-2</c:v>
                </c:pt>
                <c:pt idx="32">
                  <c:v>-1.6390266391540287E-2</c:v>
                </c:pt>
                <c:pt idx="33">
                  <c:v>-1.8651629305458606E-2</c:v>
                </c:pt>
                <c:pt idx="34">
                  <c:v>-2.1346905076576661E-2</c:v>
                </c:pt>
                <c:pt idx="35">
                  <c:v>-2.4751299047154784E-2</c:v>
                </c:pt>
                <c:pt idx="36">
                  <c:v>-2.9068121778614842E-2</c:v>
                </c:pt>
                <c:pt idx="37">
                  <c:v>-3.3666582970436676E-2</c:v>
                </c:pt>
                <c:pt idx="38">
                  <c:v>-3.830776372015976E-2</c:v>
                </c:pt>
                <c:pt idx="39">
                  <c:v>-4.292354106944285E-2</c:v>
                </c:pt>
                <c:pt idx="40">
                  <c:v>-4.3124972550360519E-2</c:v>
                </c:pt>
                <c:pt idx="41">
                  <c:v>-4.0031398801392504E-2</c:v>
                </c:pt>
                <c:pt idx="42">
                  <c:v>-3.8197514311540837E-2</c:v>
                </c:pt>
                <c:pt idx="43">
                  <c:v>-3.5128673131198718E-2</c:v>
                </c:pt>
                <c:pt idx="44">
                  <c:v>-3.5031243980079396E-2</c:v>
                </c:pt>
                <c:pt idx="45">
                  <c:v>-3.6373616492746064E-2</c:v>
                </c:pt>
                <c:pt idx="46">
                  <c:v>-3.4727633172738859E-2</c:v>
                </c:pt>
                <c:pt idx="47">
                  <c:v>-3.2776402598156396E-2</c:v>
                </c:pt>
                <c:pt idx="48">
                  <c:v>-3.0637566571234731E-2</c:v>
                </c:pt>
                <c:pt idx="49">
                  <c:v>-2.9073656243364221E-2</c:v>
                </c:pt>
                <c:pt idx="50">
                  <c:v>-2.7494445333655526E-2</c:v>
                </c:pt>
                <c:pt idx="51">
                  <c:v>-2.5044724966566068E-2</c:v>
                </c:pt>
                <c:pt idx="52">
                  <c:v>-2.2751534395288542E-2</c:v>
                </c:pt>
                <c:pt idx="53">
                  <c:v>-1.8918300551314382E-2</c:v>
                </c:pt>
                <c:pt idx="54">
                  <c:v>-1.2342941418561071E-2</c:v>
                </c:pt>
                <c:pt idx="55">
                  <c:v>-5.4210501352054399E-3</c:v>
                </c:pt>
                <c:pt idx="5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8-44A5-9097-2BFA7DFCD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03008"/>
        <c:axId val="57009280"/>
      </c:areaChart>
      <c:lineChart>
        <c:grouping val="standard"/>
        <c:varyColors val="0"/>
        <c:ser>
          <c:idx val="1"/>
          <c:order val="5"/>
          <c:marker>
            <c:symbol val="none"/>
          </c:marker>
          <c:cat>
            <c:numRef>
              <c:f>'total per capita'!$BW$4:$BW$19</c:f>
              <c:numCache>
                <c:formatCode>0.00</c:formatCode>
                <c:ptCount val="16"/>
                <c:pt idx="0">
                  <c:v>36891</c:v>
                </c:pt>
                <c:pt idx="1">
                  <c:v>2001</c:v>
                </c:pt>
                <c:pt idx="2" formatCode="m/d/yyyy">
                  <c:v>2002</c:v>
                </c:pt>
                <c:pt idx="3" formatCode="m/d/yyyy">
                  <c:v>37986</c:v>
                </c:pt>
                <c:pt idx="4" formatCode="m/d/yyyy">
                  <c:v>38352</c:v>
                </c:pt>
                <c:pt idx="5" formatCode="m/d/yyyy">
                  <c:v>38717</c:v>
                </c:pt>
                <c:pt idx="6" formatCode="m/d/yyyy">
                  <c:v>39082</c:v>
                </c:pt>
                <c:pt idx="7" formatCode="m/d/yyyy">
                  <c:v>39447</c:v>
                </c:pt>
                <c:pt idx="8" formatCode="m/d/yyyy">
                  <c:v>39813</c:v>
                </c:pt>
                <c:pt idx="9" formatCode="m/d/yyyy">
                  <c:v>40178</c:v>
                </c:pt>
                <c:pt idx="10" formatCode="m/d/yyyy">
                  <c:v>40543</c:v>
                </c:pt>
                <c:pt idx="11" formatCode="m/d/yyyy">
                  <c:v>40908</c:v>
                </c:pt>
                <c:pt idx="12" formatCode="m/d/yyyy">
                  <c:v>41274</c:v>
                </c:pt>
                <c:pt idx="13" formatCode="m/d/yyyy">
                  <c:v>41639</c:v>
                </c:pt>
                <c:pt idx="14">
                  <c:v>42004</c:v>
                </c:pt>
                <c:pt idx="15">
                  <c:v>42369</c:v>
                </c:pt>
              </c:numCache>
            </c:numRef>
          </c:cat>
          <c:val>
            <c:numRef>
              <c:f>'total per capita'!$BX$4:$BX$19</c:f>
              <c:numCache>
                <c:formatCode>General</c:formatCode>
                <c:ptCount val="16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F8-44A5-9097-2BFA7DFCD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69440"/>
        <c:axId val="57010816"/>
      </c:lineChart>
      <c:scatterChart>
        <c:scatterStyle val="smoothMarker"/>
        <c:varyColors val="0"/>
        <c:ser>
          <c:idx val="4"/>
          <c:order val="1"/>
          <c:tx>
            <c:strRef>
              <c:f>'total per capita'!$BW$24</c:f>
              <c:strCache>
                <c:ptCount val="1"/>
                <c:pt idx="0">
                  <c:v>VKT per capita
– driving age</c:v>
                </c:pt>
              </c:strCache>
            </c:strRef>
          </c:tx>
          <c:spPr>
            <a:ln w="38100">
              <a:solidFill>
                <a:srgbClr val="FCAC94"/>
              </a:solidFill>
            </a:ln>
          </c:spPr>
          <c:marker>
            <c:symbol val="none"/>
          </c:marker>
          <c:yVal>
            <c:numRef>
              <c:f>'total per capita'!$BR$8:$BR$64</c:f>
              <c:numCache>
                <c:formatCode>#,##0.00</c:formatCode>
                <c:ptCount val="57"/>
                <c:pt idx="0">
                  <c:v>0</c:v>
                </c:pt>
                <c:pt idx="1">
                  <c:v>3.2253584572337068E-3</c:v>
                </c:pt>
                <c:pt idx="2">
                  <c:v>6.6161445791781404E-3</c:v>
                </c:pt>
                <c:pt idx="3">
                  <c:v>9.3773359993531979E-3</c:v>
                </c:pt>
                <c:pt idx="4">
                  <c:v>1.1874052305704152E-2</c:v>
                </c:pt>
                <c:pt idx="5">
                  <c:v>1.3455097085202317E-2</c:v>
                </c:pt>
                <c:pt idx="6">
                  <c:v>1.4926662399030954E-2</c:v>
                </c:pt>
                <c:pt idx="7">
                  <c:v>1.691010314076391E-2</c:v>
                </c:pt>
                <c:pt idx="8">
                  <c:v>1.9317914086808718E-2</c:v>
                </c:pt>
                <c:pt idx="9">
                  <c:v>2.4853572878455577E-2</c:v>
                </c:pt>
                <c:pt idx="10">
                  <c:v>2.7428739560244386E-2</c:v>
                </c:pt>
                <c:pt idx="11">
                  <c:v>2.9552497998671878E-2</c:v>
                </c:pt>
                <c:pt idx="12">
                  <c:v>3.1453882467079808E-2</c:v>
                </c:pt>
                <c:pt idx="13">
                  <c:v>3.0636563877563194E-2</c:v>
                </c:pt>
                <c:pt idx="14">
                  <c:v>3.1015634795083402E-2</c:v>
                </c:pt>
                <c:pt idx="15">
                  <c:v>2.957480503262655E-2</c:v>
                </c:pt>
                <c:pt idx="16">
                  <c:v>2.6340168851686885E-2</c:v>
                </c:pt>
                <c:pt idx="17">
                  <c:v>2.1429868659307516E-2</c:v>
                </c:pt>
                <c:pt idx="18">
                  <c:v>1.6433097941569441E-2</c:v>
                </c:pt>
                <c:pt idx="19">
                  <c:v>1.2835428146050543E-2</c:v>
                </c:pt>
                <c:pt idx="20">
                  <c:v>1.1940300834776707E-2</c:v>
                </c:pt>
                <c:pt idx="21">
                  <c:v>1.3075457471251273E-2</c:v>
                </c:pt>
                <c:pt idx="22">
                  <c:v>1.548021575223868E-2</c:v>
                </c:pt>
                <c:pt idx="23">
                  <c:v>1.7429282918802969E-2</c:v>
                </c:pt>
                <c:pt idx="24">
                  <c:v>1.6855469342313967E-2</c:v>
                </c:pt>
                <c:pt idx="25">
                  <c:v>1.6302015032873651E-2</c:v>
                </c:pt>
                <c:pt idx="26">
                  <c:v>9.8710003524440371E-3</c:v>
                </c:pt>
                <c:pt idx="27">
                  <c:v>1.8107886640639226E-3</c:v>
                </c:pt>
                <c:pt idx="28">
                  <c:v>-4.5796008989448245E-3</c:v>
                </c:pt>
                <c:pt idx="29">
                  <c:v>-1.157630813396604E-2</c:v>
                </c:pt>
                <c:pt idx="30">
                  <c:v>-1.3812733611018091E-2</c:v>
                </c:pt>
                <c:pt idx="31">
                  <c:v>-1.4302124368907765E-2</c:v>
                </c:pt>
                <c:pt idx="32">
                  <c:v>-1.5390266391540286E-2</c:v>
                </c:pt>
                <c:pt idx="33">
                  <c:v>-1.7651629305458605E-2</c:v>
                </c:pt>
                <c:pt idx="34">
                  <c:v>-2.034690507657666E-2</c:v>
                </c:pt>
                <c:pt idx="35">
                  <c:v>-2.3751299047154784E-2</c:v>
                </c:pt>
                <c:pt idx="36">
                  <c:v>-2.8068121778614841E-2</c:v>
                </c:pt>
                <c:pt idx="37">
                  <c:v>-3.2666582970436675E-2</c:v>
                </c:pt>
                <c:pt idx="38">
                  <c:v>-3.7307763720159759E-2</c:v>
                </c:pt>
                <c:pt idx="39">
                  <c:v>-4.1923541069442849E-2</c:v>
                </c:pt>
                <c:pt idx="40">
                  <c:v>-4.2124972550360518E-2</c:v>
                </c:pt>
                <c:pt idx="41">
                  <c:v>-3.9031398801392503E-2</c:v>
                </c:pt>
                <c:pt idx="42">
                  <c:v>-3.7197514311540836E-2</c:v>
                </c:pt>
                <c:pt idx="43">
                  <c:v>-3.4128673131198717E-2</c:v>
                </c:pt>
                <c:pt idx="44">
                  <c:v>-3.4031243980079395E-2</c:v>
                </c:pt>
                <c:pt idx="45">
                  <c:v>-3.5373616492746063E-2</c:v>
                </c:pt>
                <c:pt idx="46">
                  <c:v>-3.3727633172738858E-2</c:v>
                </c:pt>
                <c:pt idx="47">
                  <c:v>-3.1776402598156395E-2</c:v>
                </c:pt>
                <c:pt idx="48">
                  <c:v>-2.963756657123473E-2</c:v>
                </c:pt>
                <c:pt idx="49">
                  <c:v>-2.807365624336422E-2</c:v>
                </c:pt>
                <c:pt idx="50">
                  <c:v>-2.6494445333655525E-2</c:v>
                </c:pt>
                <c:pt idx="51">
                  <c:v>-2.4044724966566067E-2</c:v>
                </c:pt>
                <c:pt idx="52">
                  <c:v>-2.1751534395288541E-2</c:v>
                </c:pt>
                <c:pt idx="53">
                  <c:v>-1.7918300551314381E-2</c:v>
                </c:pt>
                <c:pt idx="54">
                  <c:v>-1.134294141856107E-2</c:v>
                </c:pt>
                <c:pt idx="55">
                  <c:v>-4.4210501352054399E-3</c:v>
                </c:pt>
                <c:pt idx="56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EF8-44A5-9097-2BFA7DFCD800}"/>
            </c:ext>
          </c:extLst>
        </c:ser>
        <c:ser>
          <c:idx val="2"/>
          <c:order val="2"/>
          <c:tx>
            <c:strRef>
              <c:f>'total per capita'!$BW$23</c:f>
              <c:strCache>
                <c:ptCount val="1"/>
                <c:pt idx="0">
                  <c:v>VKT per capita
– all</c:v>
                </c:pt>
              </c:strCache>
            </c:strRef>
          </c:tx>
          <c:spPr>
            <a:ln w="19050">
              <a:solidFill>
                <a:srgbClr val="FCAC94"/>
              </a:solidFill>
              <a:prstDash val="dash"/>
            </a:ln>
          </c:spPr>
          <c:marker>
            <c:symbol val="none"/>
          </c:marker>
          <c:yVal>
            <c:numRef>
              <c:f>'total per capita'!$AJ$8:$AJ$64</c:f>
              <c:numCache>
                <c:formatCode>#,##0.00</c:formatCode>
                <c:ptCount val="57"/>
                <c:pt idx="0">
                  <c:v>0</c:v>
                </c:pt>
                <c:pt idx="1">
                  <c:v>4.9374278166456342E-3</c:v>
                </c:pt>
                <c:pt idx="2">
                  <c:v>9.5727453059841761E-3</c:v>
                </c:pt>
                <c:pt idx="3">
                  <c:v>1.3362181969797104E-2</c:v>
                </c:pt>
                <c:pt idx="4">
                  <c:v>1.6739658376119015E-2</c:v>
                </c:pt>
                <c:pt idx="5">
                  <c:v>1.9476292034734222E-2</c:v>
                </c:pt>
                <c:pt idx="6">
                  <c:v>2.1884774667604301E-2</c:v>
                </c:pt>
                <c:pt idx="7">
                  <c:v>2.4653319736313239E-2</c:v>
                </c:pt>
                <c:pt idx="8">
                  <c:v>2.7636261096117165E-2</c:v>
                </c:pt>
                <c:pt idx="9">
                  <c:v>3.3575068812580877E-2</c:v>
                </c:pt>
                <c:pt idx="10">
                  <c:v>3.6623954993708185E-2</c:v>
                </c:pt>
                <c:pt idx="11">
                  <c:v>3.9265520212796723E-2</c:v>
                </c:pt>
                <c:pt idx="12">
                  <c:v>4.1848075377941774E-2</c:v>
                </c:pt>
                <c:pt idx="13">
                  <c:v>4.1651103158979019E-2</c:v>
                </c:pt>
                <c:pt idx="14">
                  <c:v>4.2929517068246437E-2</c:v>
                </c:pt>
                <c:pt idx="15">
                  <c:v>4.2429087067410221E-2</c:v>
                </c:pt>
                <c:pt idx="16">
                  <c:v>4.0217037612982454E-2</c:v>
                </c:pt>
                <c:pt idx="17">
                  <c:v>3.6408386679282811E-2</c:v>
                </c:pt>
                <c:pt idx="18">
                  <c:v>3.2370039284175256E-2</c:v>
                </c:pt>
                <c:pt idx="19">
                  <c:v>2.9485989504797638E-2</c:v>
                </c:pt>
                <c:pt idx="20">
                  <c:v>2.9190724874434526E-2</c:v>
                </c:pt>
                <c:pt idx="21">
                  <c:v>3.0619667978559306E-2</c:v>
                </c:pt>
                <c:pt idx="22">
                  <c:v>3.3199074347264768E-2</c:v>
                </c:pt>
                <c:pt idx="23">
                  <c:v>3.5459577050429569E-2</c:v>
                </c:pt>
                <c:pt idx="24">
                  <c:v>3.4977328704262511E-2</c:v>
                </c:pt>
                <c:pt idx="25">
                  <c:v>3.4581300285216665E-2</c:v>
                </c:pt>
                <c:pt idx="26">
                  <c:v>2.8242880385384916E-2</c:v>
                </c:pt>
                <c:pt idx="27">
                  <c:v>2.020950594250337E-2</c:v>
                </c:pt>
                <c:pt idx="28">
                  <c:v>1.3881771903724305E-2</c:v>
                </c:pt>
                <c:pt idx="29">
                  <c:v>7.1710545391041602E-3</c:v>
                </c:pt>
                <c:pt idx="30">
                  <c:v>5.413667940221023E-3</c:v>
                </c:pt>
                <c:pt idx="31">
                  <c:v>5.4447083274551389E-3</c:v>
                </c:pt>
                <c:pt idx="32">
                  <c:v>4.7916001691064025E-3</c:v>
                </c:pt>
                <c:pt idx="33">
                  <c:v>2.6898573840541395E-3</c:v>
                </c:pt>
                <c:pt idx="34">
                  <c:v>-1.6316524514969899E-4</c:v>
                </c:pt>
                <c:pt idx="35">
                  <c:v>-3.6743939240563295E-3</c:v>
                </c:pt>
                <c:pt idx="36">
                  <c:v>-8.1417438752910964E-3</c:v>
                </c:pt>
                <c:pt idx="37">
                  <c:v>-1.2920910365154081E-2</c:v>
                </c:pt>
                <c:pt idx="38">
                  <c:v>-1.7616094077067879E-2</c:v>
                </c:pt>
                <c:pt idx="39">
                  <c:v>-2.2266840230682594E-2</c:v>
                </c:pt>
                <c:pt idx="40">
                  <c:v>-2.6702272333773869E-2</c:v>
                </c:pt>
                <c:pt idx="41">
                  <c:v>-2.765365282725385E-2</c:v>
                </c:pt>
                <c:pt idx="42">
                  <c:v>-2.9782576485430812E-2</c:v>
                </c:pt>
                <c:pt idx="43">
                  <c:v>-3.0698263523683433E-2</c:v>
                </c:pt>
                <c:pt idx="44">
                  <c:v>-3.0033508825919153E-2</c:v>
                </c:pt>
                <c:pt idx="45">
                  <c:v>-3.0787825500504407E-2</c:v>
                </c:pt>
                <c:pt idx="46">
                  <c:v>-2.8347388908772642E-2</c:v>
                </c:pt>
                <c:pt idx="47">
                  <c:v>-2.5294743354832172E-2</c:v>
                </c:pt>
                <c:pt idx="48">
                  <c:v>-2.1954253897983556E-2</c:v>
                </c:pt>
                <c:pt idx="49">
                  <c:v>-1.8963406960282314E-2</c:v>
                </c:pt>
                <c:pt idx="50">
                  <c:v>-1.6067415429497189E-2</c:v>
                </c:pt>
                <c:pt idx="51">
                  <c:v>-1.2323234601625099E-2</c:v>
                </c:pt>
                <c:pt idx="52">
                  <c:v>-8.8590597723637865E-3</c:v>
                </c:pt>
                <c:pt idx="53">
                  <c:v>-3.8276025836369021E-3</c:v>
                </c:pt>
                <c:pt idx="54">
                  <c:v>3.7875421323190217E-3</c:v>
                </c:pt>
                <c:pt idx="55">
                  <c:v>1.1829935920130152E-2</c:v>
                </c:pt>
                <c:pt idx="56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EF8-44A5-9097-2BFA7DFCD800}"/>
            </c:ext>
          </c:extLst>
        </c:ser>
        <c:ser>
          <c:idx val="0"/>
          <c:order val="3"/>
          <c:tx>
            <c:strRef>
              <c:f>'total per capita'!$BW$22</c:f>
              <c:strCache>
                <c:ptCount val="1"/>
                <c:pt idx="0">
                  <c:v>Total VKT</c:v>
                </c:pt>
              </c:strCache>
            </c:strRef>
          </c:tx>
          <c:spPr>
            <a:ln w="25400">
              <a:solidFill>
                <a:schemeClr val="tx1">
                  <a:alpha val="65000"/>
                </a:schemeClr>
              </a:solidFill>
            </a:ln>
          </c:spPr>
          <c:marker>
            <c:symbol val="none"/>
          </c:marker>
          <c:xVal>
            <c:numRef>
              <c:f>'total per capita'!$C$8:$C$64</c:f>
              <c:numCache>
                <c:formatCode>General</c:formatCode>
                <c:ptCount val="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</c:numCache>
            </c:numRef>
          </c:xVal>
          <c:yVal>
            <c:numRef>
              <c:f>'total per capita'!$AI$8:$AI$64</c:f>
              <c:numCache>
                <c:formatCode>#,##0.00</c:formatCode>
                <c:ptCount val="57"/>
                <c:pt idx="0">
                  <c:v>0</c:v>
                </c:pt>
                <c:pt idx="1">
                  <c:v>7.727266475013872E-3</c:v>
                </c:pt>
                <c:pt idx="2">
                  <c:v>1.6244618368385755E-2</c:v>
                </c:pt>
                <c:pt idx="3">
                  <c:v>2.4497599757912658E-2</c:v>
                </c:pt>
                <c:pt idx="4">
                  <c:v>3.2640541395579259E-2</c:v>
                </c:pt>
                <c:pt idx="5">
                  <c:v>4.0233284273944125E-2</c:v>
                </c:pt>
                <c:pt idx="6">
                  <c:v>4.7798517214343805E-2</c:v>
                </c:pt>
                <c:pt idx="7">
                  <c:v>5.5831419100150104E-2</c:v>
                </c:pt>
                <c:pt idx="8">
                  <c:v>6.4001870675781669E-2</c:v>
                </c:pt>
                <c:pt idx="9">
                  <c:v>7.4950825985887537E-2</c:v>
                </c:pt>
                <c:pt idx="10">
                  <c:v>8.248854898832203E-2</c:v>
                </c:pt>
                <c:pt idx="11">
                  <c:v>8.9283503665699149E-2</c:v>
                </c:pt>
                <c:pt idx="12">
                  <c:v>9.5748339087495582E-2</c:v>
                </c:pt>
                <c:pt idx="13">
                  <c:v>9.9077041581271175E-2</c:v>
                </c:pt>
                <c:pt idx="14">
                  <c:v>0.10364369128347639</c:v>
                </c:pt>
                <c:pt idx="15">
                  <c:v>0.10622962545219483</c:v>
                </c:pt>
                <c:pt idx="16">
                  <c:v>0.10691737390132205</c:v>
                </c:pt>
                <c:pt idx="17">
                  <c:v>0.10598203601050904</c:v>
                </c:pt>
                <c:pt idx="18">
                  <c:v>0.10496416830580046</c:v>
                </c:pt>
                <c:pt idx="19">
                  <c:v>0.10523926768545144</c:v>
                </c:pt>
                <c:pt idx="20">
                  <c:v>0.10821034098568116</c:v>
                </c:pt>
                <c:pt idx="21">
                  <c:v>0.11294205031567683</c:v>
                </c:pt>
                <c:pt idx="22">
                  <c:v>0.11860909753648508</c:v>
                </c:pt>
                <c:pt idx="23">
                  <c:v>0.12367092612206165</c:v>
                </c:pt>
                <c:pt idx="24">
                  <c:v>0.12573417146944332</c:v>
                </c:pt>
                <c:pt idx="25">
                  <c:v>0.12774239694089506</c:v>
                </c:pt>
                <c:pt idx="26">
                  <c:v>0.12323076711462022</c:v>
                </c:pt>
                <c:pt idx="27">
                  <c:v>0.11682095156875438</c:v>
                </c:pt>
                <c:pt idx="28">
                  <c:v>0.11219928199061924</c:v>
                </c:pt>
                <c:pt idx="29">
                  <c:v>0.10708243352911251</c:v>
                </c:pt>
                <c:pt idx="30">
                  <c:v>0.10760512235044928</c:v>
                </c:pt>
                <c:pt idx="31">
                  <c:v>0.11041113602288832</c:v>
                </c:pt>
                <c:pt idx="32">
                  <c:v>0.11277699068788616</c:v>
                </c:pt>
                <c:pt idx="33">
                  <c:v>0.11379485839259451</c:v>
                </c:pt>
                <c:pt idx="34">
                  <c:v>0.11398742795835015</c:v>
                </c:pt>
                <c:pt idx="35">
                  <c:v>0.11316212981939722</c:v>
                </c:pt>
                <c:pt idx="36">
                  <c:v>0.11107137453405058</c:v>
                </c:pt>
                <c:pt idx="37">
                  <c:v>0.10837540061347162</c:v>
                </c:pt>
                <c:pt idx="38">
                  <c:v>0.10543183725120708</c:v>
                </c:pt>
                <c:pt idx="39">
                  <c:v>0.10229570432318691</c:v>
                </c:pt>
                <c:pt idx="40">
                  <c:v>9.9132061457201548E-2</c:v>
                </c:pt>
                <c:pt idx="41">
                  <c:v>9.9654750278538096E-2</c:v>
                </c:pt>
                <c:pt idx="42">
                  <c:v>9.8746922325690267E-2</c:v>
                </c:pt>
                <c:pt idx="43">
                  <c:v>9.9214591271096886E-2</c:v>
                </c:pt>
                <c:pt idx="44">
                  <c:v>0.10144289624626901</c:v>
                </c:pt>
                <c:pt idx="45">
                  <c:v>0.10224068444725676</c:v>
                </c:pt>
                <c:pt idx="46">
                  <c:v>0.10686235402539168</c:v>
                </c:pt>
                <c:pt idx="47">
                  <c:v>0.11247438137027022</c:v>
                </c:pt>
                <c:pt idx="48">
                  <c:v>0.1189392167920662</c:v>
                </c:pt>
                <c:pt idx="49">
                  <c:v>0.12551409196572272</c:v>
                </c:pt>
                <c:pt idx="50">
                  <c:v>0.13263916589868097</c:v>
                </c:pt>
                <c:pt idx="51">
                  <c:v>0.14124977648175419</c:v>
                </c:pt>
                <c:pt idx="52">
                  <c:v>0.14997042681668771</c:v>
                </c:pt>
                <c:pt idx="53">
                  <c:v>0.1608643622508632</c:v>
                </c:pt>
                <c:pt idx="54">
                  <c:v>0.17516952999271007</c:v>
                </c:pt>
                <c:pt idx="55">
                  <c:v>0.19018995612164913</c:v>
                </c:pt>
                <c:pt idx="56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EF8-44A5-9097-2BFA7DFCD800}"/>
            </c:ext>
          </c:extLst>
        </c:ser>
        <c:ser>
          <c:idx val="7"/>
          <c:order val="4"/>
          <c:tx>
            <c:strRef>
              <c:f>'total per capita'!$BL$29</c:f>
              <c:strCache>
                <c:ptCount val="1"/>
                <c:pt idx="0">
                  <c:v>-0.02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4-9EF8-44A5-9097-2BFA7DFCD800}"/>
            </c:ext>
          </c:extLst>
        </c:ser>
        <c:ser>
          <c:idx val="5"/>
          <c:order val="6"/>
          <c:tx>
            <c:strRef>
              <c:f>'total per capita'!$BZ$24</c:f>
              <c:strCache>
                <c:ptCount val="1"/>
                <c:pt idx="0">
                  <c:v>Data as at
GPS 2015</c:v>
                </c:pt>
              </c:strCache>
            </c:strRef>
          </c:tx>
          <c:spPr>
            <a:ln w="25400">
              <a:solidFill>
                <a:schemeClr val="bg1">
                  <a:lumMod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'total per capita'!$BZ$26:$BZ$27</c:f>
              <c:numCache>
                <c:formatCode>General</c:formatCode>
                <c:ptCount val="2"/>
                <c:pt idx="0">
                  <c:v>45</c:v>
                </c:pt>
                <c:pt idx="1">
                  <c:v>45</c:v>
                </c:pt>
              </c:numCache>
            </c:numRef>
          </c:xVal>
          <c:yVal>
            <c:numRef>
              <c:f>'total per capita'!$CA$26:$CA$27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EF8-44A5-9097-2BFA7DFCD800}"/>
            </c:ext>
          </c:extLst>
        </c:ser>
        <c:ser>
          <c:idx val="6"/>
          <c:order val="7"/>
          <c:tx>
            <c:strRef>
              <c:f>'total per capita'!$CC$24</c:f>
              <c:strCache>
                <c:ptCount val="1"/>
                <c:pt idx="0">
                  <c:v>Driving age
lifted to 16</c:v>
                </c:pt>
              </c:strCache>
            </c:strRef>
          </c:tx>
          <c:spPr>
            <a:ln w="25400">
              <a:solidFill>
                <a:schemeClr val="bg1">
                  <a:lumMod val="5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'total per capita'!$CC$26:$CC$27</c:f>
              <c:numCache>
                <c:formatCode>General</c:formatCode>
                <c:ptCount val="2"/>
                <c:pt idx="0">
                  <c:v>40</c:v>
                </c:pt>
                <c:pt idx="1">
                  <c:v>40</c:v>
                </c:pt>
              </c:numCache>
            </c:numRef>
          </c:xVal>
          <c:yVal>
            <c:numRef>
              <c:f>'total per capita'!$CD$26:$CD$27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EF8-44A5-9097-2BFA7DFCD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03008"/>
        <c:axId val="57009280"/>
      </c:scatterChart>
      <c:catAx>
        <c:axId val="57003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 ended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one"/>
        <c:crossAx val="57009280"/>
        <c:crosses val="autoZero"/>
        <c:auto val="1"/>
        <c:lblAlgn val="ctr"/>
        <c:lblOffset val="100"/>
        <c:noMultiLvlLbl val="0"/>
      </c:catAx>
      <c:valAx>
        <c:axId val="57009280"/>
        <c:scaling>
          <c:orientation val="minMax"/>
          <c:max val="0.2"/>
          <c:min val="-0.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ash"/>
            </a:ln>
          </c:spPr>
        </c:majorGridlines>
        <c:numFmt formatCode="\+0%;\-0%;0%" sourceLinked="0"/>
        <c:majorTickMark val="out"/>
        <c:minorTickMark val="none"/>
        <c:tickLblPos val="nextTo"/>
        <c:crossAx val="57003008"/>
        <c:crossesAt val="0"/>
        <c:crossBetween val="midCat"/>
      </c:valAx>
      <c:valAx>
        <c:axId val="57010816"/>
        <c:scaling>
          <c:orientation val="minMax"/>
          <c:max val="0.2"/>
          <c:min val="-0.2"/>
        </c:scaling>
        <c:delete val="1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Change in VKT </a:t>
                </a:r>
                <a:br>
                  <a:rPr lang="en-US"/>
                </a:br>
                <a:r>
                  <a:rPr lang="en-US"/>
                  <a:t>and VKT per </a:t>
                </a:r>
                <a:br>
                  <a:rPr lang="en-US"/>
                </a:br>
                <a:r>
                  <a:rPr lang="en-US"/>
                  <a:t>capita relative </a:t>
                </a:r>
                <a:br>
                  <a:rPr lang="en-US"/>
                </a:br>
                <a:r>
                  <a:rPr lang="en-US"/>
                  <a:t>to 2001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one"/>
        <c:crossAx val="189469440"/>
        <c:crossesAt val="42369"/>
        <c:crossBetween val="between"/>
      </c:valAx>
      <c:dateAx>
        <c:axId val="189469440"/>
        <c:scaling>
          <c:orientation val="minMax"/>
          <c:min val="37256"/>
        </c:scaling>
        <c:delete val="0"/>
        <c:axPos val="b"/>
        <c:numFmt formatCode="yyyy" sourceLinked="0"/>
        <c:majorTickMark val="out"/>
        <c:minorTickMark val="none"/>
        <c:tickLblPos val="nextTo"/>
        <c:crossAx val="57010816"/>
        <c:crossesAt val="-0.2"/>
        <c:auto val="0"/>
        <c:lblOffset val="100"/>
        <c:baseTimeUnit val="days"/>
        <c:majorUnit val="2"/>
        <c:majorTimeUnit val="years"/>
      </c:date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5"/>
        <c:txPr>
          <a:bodyPr/>
          <a:lstStyle/>
          <a:p>
            <a:pPr>
              <a:defRPr baseline="0">
                <a:solidFill>
                  <a:schemeClr val="bg1"/>
                </a:solidFill>
              </a:defRPr>
            </a:pPr>
            <a:endParaRPr lang="en-US"/>
          </a:p>
        </c:txPr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3"/>
          <c:order val="1"/>
          <c:spPr>
            <a:noFill/>
            <a:ln>
              <a:noFill/>
            </a:ln>
          </c:spPr>
          <c:val>
            <c:numRef>
              <c:f>'total per capita'!$AW$8:$AW$64</c:f>
              <c:numCache>
                <c:formatCode>#,##0.00</c:formatCode>
                <c:ptCount val="57"/>
                <c:pt idx="0">
                  <c:v>-1E-3</c:v>
                </c:pt>
                <c:pt idx="1">
                  <c:v>2.2253584572337068E-3</c:v>
                </c:pt>
                <c:pt idx="2">
                  <c:v>5.6161445791781403E-3</c:v>
                </c:pt>
                <c:pt idx="3">
                  <c:v>8.3773359993531971E-3</c:v>
                </c:pt>
                <c:pt idx="4">
                  <c:v>1.0874052305704152E-2</c:v>
                </c:pt>
                <c:pt idx="5">
                  <c:v>1.2455097085202316E-2</c:v>
                </c:pt>
                <c:pt idx="6">
                  <c:v>1.3926662399030953E-2</c:v>
                </c:pt>
                <c:pt idx="7">
                  <c:v>1.5910103140763909E-2</c:v>
                </c:pt>
                <c:pt idx="8">
                  <c:v>1.8317914086808718E-2</c:v>
                </c:pt>
                <c:pt idx="9">
                  <c:v>2.3853572878455576E-2</c:v>
                </c:pt>
                <c:pt idx="10">
                  <c:v>2.6428739560244385E-2</c:v>
                </c:pt>
                <c:pt idx="11">
                  <c:v>2.8552497998671877E-2</c:v>
                </c:pt>
                <c:pt idx="12">
                  <c:v>3.0453882467079807E-2</c:v>
                </c:pt>
                <c:pt idx="13">
                  <c:v>2.9636563877563193E-2</c:v>
                </c:pt>
                <c:pt idx="14">
                  <c:v>3.0015634795083401E-2</c:v>
                </c:pt>
                <c:pt idx="15">
                  <c:v>2.8574805032626549E-2</c:v>
                </c:pt>
                <c:pt idx="16">
                  <c:v>2.5340168851686884E-2</c:v>
                </c:pt>
                <c:pt idx="17">
                  <c:v>2.0429868659307515E-2</c:v>
                </c:pt>
                <c:pt idx="18">
                  <c:v>1.543309794156944E-2</c:v>
                </c:pt>
                <c:pt idx="19">
                  <c:v>1.1835428146050542E-2</c:v>
                </c:pt>
                <c:pt idx="20">
                  <c:v>1.0940300834776706E-2</c:v>
                </c:pt>
                <c:pt idx="21">
                  <c:v>1.2075457471251272E-2</c:v>
                </c:pt>
                <c:pt idx="22">
                  <c:v>1.4480215752238679E-2</c:v>
                </c:pt>
                <c:pt idx="23">
                  <c:v>1.6429282918802968E-2</c:v>
                </c:pt>
                <c:pt idx="24">
                  <c:v>1.5855469342313966E-2</c:v>
                </c:pt>
                <c:pt idx="25">
                  <c:v>1.530201503287365E-2</c:v>
                </c:pt>
                <c:pt idx="26">
                  <c:v>8.8710003524440362E-3</c:v>
                </c:pt>
                <c:pt idx="27">
                  <c:v>8.1078866406392256E-4</c:v>
                </c:pt>
                <c:pt idx="28">
                  <c:v>-5.5796008989448245E-3</c:v>
                </c:pt>
                <c:pt idx="29">
                  <c:v>-1.2576308133966041E-2</c:v>
                </c:pt>
                <c:pt idx="30">
                  <c:v>-1.4812733611018092E-2</c:v>
                </c:pt>
                <c:pt idx="31">
                  <c:v>-1.5302124368907766E-2</c:v>
                </c:pt>
                <c:pt idx="32">
                  <c:v>-1.6390266391540287E-2</c:v>
                </c:pt>
                <c:pt idx="33">
                  <c:v>-1.8651629305458606E-2</c:v>
                </c:pt>
                <c:pt idx="34">
                  <c:v>-2.1346905076576661E-2</c:v>
                </c:pt>
                <c:pt idx="35">
                  <c:v>-2.4751299047154784E-2</c:v>
                </c:pt>
                <c:pt idx="36">
                  <c:v>-2.9068121778614842E-2</c:v>
                </c:pt>
                <c:pt idx="37">
                  <c:v>-3.3666582970436676E-2</c:v>
                </c:pt>
                <c:pt idx="38">
                  <c:v>-3.830776372015976E-2</c:v>
                </c:pt>
                <c:pt idx="39">
                  <c:v>-4.292354106944285E-2</c:v>
                </c:pt>
                <c:pt idx="40">
                  <c:v>-4.3124972550360519E-2</c:v>
                </c:pt>
                <c:pt idx="41">
                  <c:v>-4.0031398801392504E-2</c:v>
                </c:pt>
                <c:pt idx="42">
                  <c:v>-3.8197514311540837E-2</c:v>
                </c:pt>
                <c:pt idx="43">
                  <c:v>-3.5128673131198718E-2</c:v>
                </c:pt>
                <c:pt idx="44">
                  <c:v>-3.5031243980079396E-2</c:v>
                </c:pt>
                <c:pt idx="45">
                  <c:v>-3.6373616492746064E-2</c:v>
                </c:pt>
                <c:pt idx="46">
                  <c:v>-3.4727633172738859E-2</c:v>
                </c:pt>
                <c:pt idx="47">
                  <c:v>-3.2776402598156396E-2</c:v>
                </c:pt>
                <c:pt idx="48">
                  <c:v>-3.0637566571234731E-2</c:v>
                </c:pt>
                <c:pt idx="49">
                  <c:v>-2.9073656243364221E-2</c:v>
                </c:pt>
                <c:pt idx="50">
                  <c:v>-2.7494445333655526E-2</c:v>
                </c:pt>
                <c:pt idx="51">
                  <c:v>-2.5044724966566068E-2</c:v>
                </c:pt>
                <c:pt idx="52">
                  <c:v>-2.2751534395288542E-2</c:v>
                </c:pt>
                <c:pt idx="53">
                  <c:v>-1.8918300551314382E-2</c:v>
                </c:pt>
                <c:pt idx="54">
                  <c:v>-1.2342941418561071E-2</c:v>
                </c:pt>
                <c:pt idx="55">
                  <c:v>-5.4210501352054399E-3</c:v>
                </c:pt>
                <c:pt idx="5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D7-458F-9107-8A66A4F8C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08992"/>
        <c:axId val="57017856"/>
      </c:areaChart>
      <c:lineChart>
        <c:grouping val="standard"/>
        <c:varyColors val="0"/>
        <c:ser>
          <c:idx val="1"/>
          <c:order val="4"/>
          <c:marker>
            <c:symbol val="none"/>
          </c:marker>
          <c:cat>
            <c:numRef>
              <c:f>'total per capita'!$BW$4:$BW$19</c:f>
              <c:numCache>
                <c:formatCode>0.00</c:formatCode>
                <c:ptCount val="16"/>
                <c:pt idx="0">
                  <c:v>36891</c:v>
                </c:pt>
                <c:pt idx="1">
                  <c:v>2001</c:v>
                </c:pt>
                <c:pt idx="2" formatCode="m/d/yyyy">
                  <c:v>2002</c:v>
                </c:pt>
                <c:pt idx="3" formatCode="m/d/yyyy">
                  <c:v>37986</c:v>
                </c:pt>
                <c:pt idx="4" formatCode="m/d/yyyy">
                  <c:v>38352</c:v>
                </c:pt>
                <c:pt idx="5" formatCode="m/d/yyyy">
                  <c:v>38717</c:v>
                </c:pt>
                <c:pt idx="6" formatCode="m/d/yyyy">
                  <c:v>39082</c:v>
                </c:pt>
                <c:pt idx="7" formatCode="m/d/yyyy">
                  <c:v>39447</c:v>
                </c:pt>
                <c:pt idx="8" formatCode="m/d/yyyy">
                  <c:v>39813</c:v>
                </c:pt>
                <c:pt idx="9" formatCode="m/d/yyyy">
                  <c:v>40178</c:v>
                </c:pt>
                <c:pt idx="10" formatCode="m/d/yyyy">
                  <c:v>40543</c:v>
                </c:pt>
                <c:pt idx="11" formatCode="m/d/yyyy">
                  <c:v>40908</c:v>
                </c:pt>
                <c:pt idx="12" formatCode="m/d/yyyy">
                  <c:v>41274</c:v>
                </c:pt>
                <c:pt idx="13" formatCode="m/d/yyyy">
                  <c:v>41639</c:v>
                </c:pt>
                <c:pt idx="14">
                  <c:v>42004</c:v>
                </c:pt>
                <c:pt idx="15">
                  <c:v>42369</c:v>
                </c:pt>
              </c:numCache>
            </c:numRef>
          </c:cat>
          <c:val>
            <c:numRef>
              <c:f>'total per capita'!$BX$4:$BX$19</c:f>
              <c:numCache>
                <c:formatCode>General</c:formatCode>
                <c:ptCount val="16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1D7-458F-9107-8A66A4F8C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021568"/>
        <c:axId val="57019392"/>
      </c:lineChart>
      <c:scatterChart>
        <c:scatterStyle val="smoothMarker"/>
        <c:varyColors val="0"/>
        <c:ser>
          <c:idx val="0"/>
          <c:order val="0"/>
          <c:tx>
            <c:strRef>
              <c:f>'total per capita'!$BW$24</c:f>
              <c:strCache>
                <c:ptCount val="1"/>
                <c:pt idx="0">
                  <c:v>VKT per capita
– driving age</c:v>
                </c:pt>
              </c:strCache>
            </c:strRef>
          </c:tx>
          <c:spPr>
            <a:ln w="38100">
              <a:solidFill>
                <a:srgbClr val="FCAC94"/>
              </a:solidFill>
            </a:ln>
          </c:spPr>
          <c:marker>
            <c:symbol val="none"/>
          </c:marker>
          <c:yVal>
            <c:numRef>
              <c:f>'total per capita'!$BR$8:$BR$64</c:f>
              <c:numCache>
                <c:formatCode>#,##0.00</c:formatCode>
                <c:ptCount val="57"/>
                <c:pt idx="0">
                  <c:v>0</c:v>
                </c:pt>
                <c:pt idx="1">
                  <c:v>3.2253584572337068E-3</c:v>
                </c:pt>
                <c:pt idx="2">
                  <c:v>6.6161445791781404E-3</c:v>
                </c:pt>
                <c:pt idx="3">
                  <c:v>9.3773359993531979E-3</c:v>
                </c:pt>
                <c:pt idx="4">
                  <c:v>1.1874052305704152E-2</c:v>
                </c:pt>
                <c:pt idx="5">
                  <c:v>1.3455097085202317E-2</c:v>
                </c:pt>
                <c:pt idx="6">
                  <c:v>1.4926662399030954E-2</c:v>
                </c:pt>
                <c:pt idx="7">
                  <c:v>1.691010314076391E-2</c:v>
                </c:pt>
                <c:pt idx="8">
                  <c:v>1.9317914086808718E-2</c:v>
                </c:pt>
                <c:pt idx="9">
                  <c:v>2.4853572878455577E-2</c:v>
                </c:pt>
                <c:pt idx="10">
                  <c:v>2.7428739560244386E-2</c:v>
                </c:pt>
                <c:pt idx="11">
                  <c:v>2.9552497998671878E-2</c:v>
                </c:pt>
                <c:pt idx="12">
                  <c:v>3.1453882467079808E-2</c:v>
                </c:pt>
                <c:pt idx="13">
                  <c:v>3.0636563877563194E-2</c:v>
                </c:pt>
                <c:pt idx="14">
                  <c:v>3.1015634795083402E-2</c:v>
                </c:pt>
                <c:pt idx="15">
                  <c:v>2.957480503262655E-2</c:v>
                </c:pt>
                <c:pt idx="16">
                  <c:v>2.6340168851686885E-2</c:v>
                </c:pt>
                <c:pt idx="17">
                  <c:v>2.1429868659307516E-2</c:v>
                </c:pt>
                <c:pt idx="18">
                  <c:v>1.6433097941569441E-2</c:v>
                </c:pt>
                <c:pt idx="19">
                  <c:v>1.2835428146050543E-2</c:v>
                </c:pt>
                <c:pt idx="20">
                  <c:v>1.1940300834776707E-2</c:v>
                </c:pt>
                <c:pt idx="21">
                  <c:v>1.3075457471251273E-2</c:v>
                </c:pt>
                <c:pt idx="22">
                  <c:v>1.548021575223868E-2</c:v>
                </c:pt>
                <c:pt idx="23">
                  <c:v>1.7429282918802969E-2</c:v>
                </c:pt>
                <c:pt idx="24">
                  <c:v>1.6855469342313967E-2</c:v>
                </c:pt>
                <c:pt idx="25">
                  <c:v>1.6302015032873651E-2</c:v>
                </c:pt>
                <c:pt idx="26">
                  <c:v>9.8710003524440371E-3</c:v>
                </c:pt>
                <c:pt idx="27">
                  <c:v>1.8107886640639226E-3</c:v>
                </c:pt>
                <c:pt idx="28">
                  <c:v>-4.5796008989448245E-3</c:v>
                </c:pt>
                <c:pt idx="29">
                  <c:v>-1.157630813396604E-2</c:v>
                </c:pt>
                <c:pt idx="30">
                  <c:v>-1.3812733611018091E-2</c:v>
                </c:pt>
                <c:pt idx="31">
                  <c:v>-1.4302124368907765E-2</c:v>
                </c:pt>
                <c:pt idx="32">
                  <c:v>-1.5390266391540286E-2</c:v>
                </c:pt>
                <c:pt idx="33">
                  <c:v>-1.7651629305458605E-2</c:v>
                </c:pt>
                <c:pt idx="34">
                  <c:v>-2.034690507657666E-2</c:v>
                </c:pt>
                <c:pt idx="35">
                  <c:v>-2.3751299047154784E-2</c:v>
                </c:pt>
                <c:pt idx="36">
                  <c:v>-2.8068121778614841E-2</c:v>
                </c:pt>
                <c:pt idx="37">
                  <c:v>-3.2666582970436675E-2</c:v>
                </c:pt>
                <c:pt idx="38">
                  <c:v>-3.7307763720159759E-2</c:v>
                </c:pt>
                <c:pt idx="39">
                  <c:v>-4.1923541069442849E-2</c:v>
                </c:pt>
                <c:pt idx="40">
                  <c:v>-4.2124972550360518E-2</c:v>
                </c:pt>
                <c:pt idx="41">
                  <c:v>-3.9031398801392503E-2</c:v>
                </c:pt>
                <c:pt idx="42">
                  <c:v>-3.7197514311540836E-2</c:v>
                </c:pt>
                <c:pt idx="43">
                  <c:v>-3.4128673131198717E-2</c:v>
                </c:pt>
                <c:pt idx="44">
                  <c:v>-3.4031243980079395E-2</c:v>
                </c:pt>
                <c:pt idx="45">
                  <c:v>-3.5373616492746063E-2</c:v>
                </c:pt>
                <c:pt idx="46">
                  <c:v>-3.3727633172738858E-2</c:v>
                </c:pt>
                <c:pt idx="47">
                  <c:v>-3.1776402598156395E-2</c:v>
                </c:pt>
                <c:pt idx="48">
                  <c:v>-2.963756657123473E-2</c:v>
                </c:pt>
                <c:pt idx="49">
                  <c:v>-2.807365624336422E-2</c:v>
                </c:pt>
                <c:pt idx="50">
                  <c:v>-2.6494445333655525E-2</c:v>
                </c:pt>
                <c:pt idx="51">
                  <c:v>-2.4044724966566067E-2</c:v>
                </c:pt>
                <c:pt idx="52">
                  <c:v>-2.1751534395288541E-2</c:v>
                </c:pt>
                <c:pt idx="53">
                  <c:v>-1.7918300551314381E-2</c:v>
                </c:pt>
                <c:pt idx="54">
                  <c:v>-1.134294141856107E-2</c:v>
                </c:pt>
                <c:pt idx="55">
                  <c:v>-4.4210501352054399E-3</c:v>
                </c:pt>
                <c:pt idx="56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D7-458F-9107-8A66A4F8C0EE}"/>
            </c:ext>
          </c:extLst>
        </c:ser>
        <c:ser>
          <c:idx val="2"/>
          <c:order val="2"/>
          <c:tx>
            <c:strRef>
              <c:f>'total per capita'!$BW$23</c:f>
              <c:strCache>
                <c:ptCount val="1"/>
                <c:pt idx="0">
                  <c:v>VKT per capita
– all</c:v>
                </c:pt>
              </c:strCache>
            </c:strRef>
          </c:tx>
          <c:spPr>
            <a:ln w="19050">
              <a:solidFill>
                <a:srgbClr val="FCAC94"/>
              </a:solidFill>
              <a:prstDash val="dash"/>
            </a:ln>
          </c:spPr>
          <c:marker>
            <c:symbol val="none"/>
          </c:marker>
          <c:yVal>
            <c:numRef>
              <c:f>'total per capita'!$AJ$8:$AJ$64</c:f>
              <c:numCache>
                <c:formatCode>#,##0.00</c:formatCode>
                <c:ptCount val="57"/>
                <c:pt idx="0">
                  <c:v>0</c:v>
                </c:pt>
                <c:pt idx="1">
                  <c:v>4.9374278166456342E-3</c:v>
                </c:pt>
                <c:pt idx="2">
                  <c:v>9.5727453059841761E-3</c:v>
                </c:pt>
                <c:pt idx="3">
                  <c:v>1.3362181969797104E-2</c:v>
                </c:pt>
                <c:pt idx="4">
                  <c:v>1.6739658376119015E-2</c:v>
                </c:pt>
                <c:pt idx="5">
                  <c:v>1.9476292034734222E-2</c:v>
                </c:pt>
                <c:pt idx="6">
                  <c:v>2.1884774667604301E-2</c:v>
                </c:pt>
                <c:pt idx="7">
                  <c:v>2.4653319736313239E-2</c:v>
                </c:pt>
                <c:pt idx="8">
                  <c:v>2.7636261096117165E-2</c:v>
                </c:pt>
                <c:pt idx="9">
                  <c:v>3.3575068812580877E-2</c:v>
                </c:pt>
                <c:pt idx="10">
                  <c:v>3.6623954993708185E-2</c:v>
                </c:pt>
                <c:pt idx="11">
                  <c:v>3.9265520212796723E-2</c:v>
                </c:pt>
                <c:pt idx="12">
                  <c:v>4.1848075377941774E-2</c:v>
                </c:pt>
                <c:pt idx="13">
                  <c:v>4.1651103158979019E-2</c:v>
                </c:pt>
                <c:pt idx="14">
                  <c:v>4.2929517068246437E-2</c:v>
                </c:pt>
                <c:pt idx="15">
                  <c:v>4.2429087067410221E-2</c:v>
                </c:pt>
                <c:pt idx="16">
                  <c:v>4.0217037612982454E-2</c:v>
                </c:pt>
                <c:pt idx="17">
                  <c:v>3.6408386679282811E-2</c:v>
                </c:pt>
                <c:pt idx="18">
                  <c:v>3.2370039284175256E-2</c:v>
                </c:pt>
                <c:pt idx="19">
                  <c:v>2.9485989504797638E-2</c:v>
                </c:pt>
                <c:pt idx="20">
                  <c:v>2.9190724874434526E-2</c:v>
                </c:pt>
                <c:pt idx="21">
                  <c:v>3.0619667978559306E-2</c:v>
                </c:pt>
                <c:pt idx="22">
                  <c:v>3.3199074347264768E-2</c:v>
                </c:pt>
                <c:pt idx="23">
                  <c:v>3.5459577050429569E-2</c:v>
                </c:pt>
                <c:pt idx="24">
                  <c:v>3.4977328704262511E-2</c:v>
                </c:pt>
                <c:pt idx="25">
                  <c:v>3.4581300285216665E-2</c:v>
                </c:pt>
                <c:pt idx="26">
                  <c:v>2.8242880385384916E-2</c:v>
                </c:pt>
                <c:pt idx="27">
                  <c:v>2.020950594250337E-2</c:v>
                </c:pt>
                <c:pt idx="28">
                  <c:v>1.3881771903724305E-2</c:v>
                </c:pt>
                <c:pt idx="29">
                  <c:v>7.1710545391041602E-3</c:v>
                </c:pt>
                <c:pt idx="30">
                  <c:v>5.413667940221023E-3</c:v>
                </c:pt>
                <c:pt idx="31">
                  <c:v>5.4447083274551389E-3</c:v>
                </c:pt>
                <c:pt idx="32">
                  <c:v>4.7916001691064025E-3</c:v>
                </c:pt>
                <c:pt idx="33">
                  <c:v>2.6898573840541395E-3</c:v>
                </c:pt>
                <c:pt idx="34">
                  <c:v>-1.6316524514969899E-4</c:v>
                </c:pt>
                <c:pt idx="35">
                  <c:v>-3.6743939240563295E-3</c:v>
                </c:pt>
                <c:pt idx="36">
                  <c:v>-8.1417438752910964E-3</c:v>
                </c:pt>
                <c:pt idx="37">
                  <c:v>-1.2920910365154081E-2</c:v>
                </c:pt>
                <c:pt idx="38">
                  <c:v>-1.7616094077067879E-2</c:v>
                </c:pt>
                <c:pt idx="39">
                  <c:v>-2.2266840230682594E-2</c:v>
                </c:pt>
                <c:pt idx="40">
                  <c:v>-2.6702272333773869E-2</c:v>
                </c:pt>
                <c:pt idx="41">
                  <c:v>-2.765365282725385E-2</c:v>
                </c:pt>
                <c:pt idx="42">
                  <c:v>-2.9782576485430812E-2</c:v>
                </c:pt>
                <c:pt idx="43">
                  <c:v>-3.0698263523683433E-2</c:v>
                </c:pt>
                <c:pt idx="44">
                  <c:v>-3.0033508825919153E-2</c:v>
                </c:pt>
                <c:pt idx="45">
                  <c:v>-3.0787825500504407E-2</c:v>
                </c:pt>
                <c:pt idx="46">
                  <c:v>-2.8347388908772642E-2</c:v>
                </c:pt>
                <c:pt idx="47">
                  <c:v>-2.5294743354832172E-2</c:v>
                </c:pt>
                <c:pt idx="48">
                  <c:v>-2.1954253897983556E-2</c:v>
                </c:pt>
                <c:pt idx="49">
                  <c:v>-1.8963406960282314E-2</c:v>
                </c:pt>
                <c:pt idx="50">
                  <c:v>-1.6067415429497189E-2</c:v>
                </c:pt>
                <c:pt idx="51">
                  <c:v>-1.2323234601625099E-2</c:v>
                </c:pt>
                <c:pt idx="52">
                  <c:v>-8.8590597723637865E-3</c:v>
                </c:pt>
                <c:pt idx="53">
                  <c:v>-3.8276025836369021E-3</c:v>
                </c:pt>
                <c:pt idx="54">
                  <c:v>3.7875421323190217E-3</c:v>
                </c:pt>
                <c:pt idx="55">
                  <c:v>1.1829935920130152E-2</c:v>
                </c:pt>
                <c:pt idx="56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1D7-458F-9107-8A66A4F8C0EE}"/>
            </c:ext>
          </c:extLst>
        </c:ser>
        <c:ser>
          <c:idx val="7"/>
          <c:order val="3"/>
          <c:tx>
            <c:strRef>
              <c:f>'total per capita'!$BL$29</c:f>
              <c:strCache>
                <c:ptCount val="1"/>
                <c:pt idx="0">
                  <c:v>-0.02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1D7-458F-9107-8A66A4F8C0EE}"/>
            </c:ext>
          </c:extLst>
        </c:ser>
        <c:ser>
          <c:idx val="5"/>
          <c:order val="5"/>
          <c:tx>
            <c:strRef>
              <c:f>'total per capita'!$BZ$24</c:f>
              <c:strCache>
                <c:ptCount val="1"/>
                <c:pt idx="0">
                  <c:v>Data as at
GPS 2015</c:v>
                </c:pt>
              </c:strCache>
            </c:strRef>
          </c:tx>
          <c:spPr>
            <a:ln w="25400">
              <a:solidFill>
                <a:schemeClr val="bg1">
                  <a:lumMod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'total per capita'!$BZ$26:$BZ$27</c:f>
              <c:numCache>
                <c:formatCode>General</c:formatCode>
                <c:ptCount val="2"/>
                <c:pt idx="0">
                  <c:v>45</c:v>
                </c:pt>
                <c:pt idx="1">
                  <c:v>45</c:v>
                </c:pt>
              </c:numCache>
            </c:numRef>
          </c:xVal>
          <c:yVal>
            <c:numRef>
              <c:f>'total per capita'!$CA$26:$CA$27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1D7-458F-9107-8A66A4F8C0EE}"/>
            </c:ext>
          </c:extLst>
        </c:ser>
        <c:ser>
          <c:idx val="6"/>
          <c:order val="6"/>
          <c:tx>
            <c:strRef>
              <c:f>'total per capita'!$CC$24</c:f>
              <c:strCache>
                <c:ptCount val="1"/>
                <c:pt idx="0">
                  <c:v>Driving age
lifted to 16</c:v>
                </c:pt>
              </c:strCache>
            </c:strRef>
          </c:tx>
          <c:spPr>
            <a:ln w="25400">
              <a:solidFill>
                <a:schemeClr val="bg1">
                  <a:lumMod val="5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'total per capita'!$CC$26:$CC$27</c:f>
              <c:numCache>
                <c:formatCode>General</c:formatCode>
                <c:ptCount val="2"/>
                <c:pt idx="0">
                  <c:v>40</c:v>
                </c:pt>
                <c:pt idx="1">
                  <c:v>40</c:v>
                </c:pt>
              </c:numCache>
            </c:numRef>
          </c:xVal>
          <c:yVal>
            <c:numRef>
              <c:f>'total per capita'!$CD$26:$CD$27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1D7-458F-9107-8A66A4F8C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08992"/>
        <c:axId val="57017856"/>
      </c:scatterChart>
      <c:catAx>
        <c:axId val="189508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 ended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one"/>
        <c:crossAx val="57017856"/>
        <c:crosses val="autoZero"/>
        <c:auto val="1"/>
        <c:lblAlgn val="ctr"/>
        <c:lblOffset val="100"/>
        <c:noMultiLvlLbl val="0"/>
      </c:catAx>
      <c:valAx>
        <c:axId val="57017856"/>
        <c:scaling>
          <c:orientation val="minMax"/>
          <c:max val="0.1"/>
          <c:min val="-0.1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ash"/>
            </a:ln>
          </c:spPr>
        </c:majorGridlines>
        <c:numFmt formatCode="\+0%;\-0%;0%" sourceLinked="0"/>
        <c:majorTickMark val="out"/>
        <c:minorTickMark val="none"/>
        <c:tickLblPos val="nextTo"/>
        <c:crossAx val="189508992"/>
        <c:crossesAt val="0"/>
        <c:crossBetween val="midCat"/>
      </c:valAx>
      <c:valAx>
        <c:axId val="57019392"/>
        <c:scaling>
          <c:orientation val="minMax"/>
          <c:max val="0.2"/>
          <c:min val="-0.2"/>
        </c:scaling>
        <c:delete val="1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Change in VKT </a:t>
                </a:r>
                <a:br>
                  <a:rPr lang="en-US"/>
                </a:br>
                <a:r>
                  <a:rPr lang="en-US"/>
                  <a:t>and VKT per </a:t>
                </a:r>
                <a:br>
                  <a:rPr lang="en-US"/>
                </a:br>
                <a:r>
                  <a:rPr lang="en-US"/>
                  <a:t>capita relative </a:t>
                </a:r>
                <a:br>
                  <a:rPr lang="en-US"/>
                </a:br>
                <a:r>
                  <a:rPr lang="en-US"/>
                  <a:t>to 2001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one"/>
        <c:crossAx val="57021568"/>
        <c:crossesAt val="42369"/>
        <c:crossBetween val="between"/>
      </c:valAx>
      <c:dateAx>
        <c:axId val="57021568"/>
        <c:scaling>
          <c:orientation val="minMax"/>
          <c:min val="37256"/>
        </c:scaling>
        <c:delete val="0"/>
        <c:axPos val="b"/>
        <c:numFmt formatCode="yyyy" sourceLinked="0"/>
        <c:majorTickMark val="out"/>
        <c:minorTickMark val="none"/>
        <c:tickLblPos val="nextTo"/>
        <c:crossAx val="57019392"/>
        <c:crossesAt val="-0.2"/>
        <c:auto val="0"/>
        <c:lblOffset val="100"/>
        <c:baseTimeUnit val="days"/>
        <c:majorUnit val="2"/>
        <c:majorTimeUnit val="years"/>
      </c:date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4"/>
        <c:txPr>
          <a:bodyPr/>
          <a:lstStyle/>
          <a:p>
            <a:pPr>
              <a:defRPr baseline="0">
                <a:solidFill>
                  <a:schemeClr val="bg1"/>
                </a:solidFill>
              </a:defRPr>
            </a:pPr>
            <a:endParaRPr lang="en-US"/>
          </a:p>
        </c:txPr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3"/>
          <c:order val="0"/>
          <c:spPr>
            <a:noFill/>
            <a:ln>
              <a:noFill/>
            </a:ln>
          </c:spPr>
          <c:val>
            <c:numRef>
              <c:f>'total per capita'!$AW$8:$AW$64</c:f>
              <c:numCache>
                <c:formatCode>#,##0.00</c:formatCode>
                <c:ptCount val="57"/>
                <c:pt idx="0">
                  <c:v>-1E-3</c:v>
                </c:pt>
                <c:pt idx="1">
                  <c:v>2.2253584572337068E-3</c:v>
                </c:pt>
                <c:pt idx="2">
                  <c:v>5.6161445791781403E-3</c:v>
                </c:pt>
                <c:pt idx="3">
                  <c:v>8.3773359993531971E-3</c:v>
                </c:pt>
                <c:pt idx="4">
                  <c:v>1.0874052305704152E-2</c:v>
                </c:pt>
                <c:pt idx="5">
                  <c:v>1.2455097085202316E-2</c:v>
                </c:pt>
                <c:pt idx="6">
                  <c:v>1.3926662399030953E-2</c:v>
                </c:pt>
                <c:pt idx="7">
                  <c:v>1.5910103140763909E-2</c:v>
                </c:pt>
                <c:pt idx="8">
                  <c:v>1.8317914086808718E-2</c:v>
                </c:pt>
                <c:pt idx="9">
                  <c:v>2.3853572878455576E-2</c:v>
                </c:pt>
                <c:pt idx="10">
                  <c:v>2.6428739560244385E-2</c:v>
                </c:pt>
                <c:pt idx="11">
                  <c:v>2.8552497998671877E-2</c:v>
                </c:pt>
                <c:pt idx="12">
                  <c:v>3.0453882467079807E-2</c:v>
                </c:pt>
                <c:pt idx="13">
                  <c:v>2.9636563877563193E-2</c:v>
                </c:pt>
                <c:pt idx="14">
                  <c:v>3.0015634795083401E-2</c:v>
                </c:pt>
                <c:pt idx="15">
                  <c:v>2.8574805032626549E-2</c:v>
                </c:pt>
                <c:pt idx="16">
                  <c:v>2.5340168851686884E-2</c:v>
                </c:pt>
                <c:pt idx="17">
                  <c:v>2.0429868659307515E-2</c:v>
                </c:pt>
                <c:pt idx="18">
                  <c:v>1.543309794156944E-2</c:v>
                </c:pt>
                <c:pt idx="19">
                  <c:v>1.1835428146050542E-2</c:v>
                </c:pt>
                <c:pt idx="20">
                  <c:v>1.0940300834776706E-2</c:v>
                </c:pt>
                <c:pt idx="21">
                  <c:v>1.2075457471251272E-2</c:v>
                </c:pt>
                <c:pt idx="22">
                  <c:v>1.4480215752238679E-2</c:v>
                </c:pt>
                <c:pt idx="23">
                  <c:v>1.6429282918802968E-2</c:v>
                </c:pt>
                <c:pt idx="24">
                  <c:v>1.5855469342313966E-2</c:v>
                </c:pt>
                <c:pt idx="25">
                  <c:v>1.530201503287365E-2</c:v>
                </c:pt>
                <c:pt idx="26">
                  <c:v>8.8710003524440362E-3</c:v>
                </c:pt>
                <c:pt idx="27">
                  <c:v>8.1078866406392256E-4</c:v>
                </c:pt>
                <c:pt idx="28">
                  <c:v>-5.5796008989448245E-3</c:v>
                </c:pt>
                <c:pt idx="29">
                  <c:v>-1.2576308133966041E-2</c:v>
                </c:pt>
                <c:pt idx="30">
                  <c:v>-1.4812733611018092E-2</c:v>
                </c:pt>
                <c:pt idx="31">
                  <c:v>-1.5302124368907766E-2</c:v>
                </c:pt>
                <c:pt idx="32">
                  <c:v>-1.6390266391540287E-2</c:v>
                </c:pt>
                <c:pt idx="33">
                  <c:v>-1.8651629305458606E-2</c:v>
                </c:pt>
                <c:pt idx="34">
                  <c:v>-2.1346905076576661E-2</c:v>
                </c:pt>
                <c:pt idx="35">
                  <c:v>-2.4751299047154784E-2</c:v>
                </c:pt>
                <c:pt idx="36">
                  <c:v>-2.9068121778614842E-2</c:v>
                </c:pt>
                <c:pt idx="37">
                  <c:v>-3.3666582970436676E-2</c:v>
                </c:pt>
                <c:pt idx="38">
                  <c:v>-3.830776372015976E-2</c:v>
                </c:pt>
                <c:pt idx="39">
                  <c:v>-4.292354106944285E-2</c:v>
                </c:pt>
                <c:pt idx="40">
                  <c:v>-4.3124972550360519E-2</c:v>
                </c:pt>
                <c:pt idx="41">
                  <c:v>-4.0031398801392504E-2</c:v>
                </c:pt>
                <c:pt idx="42">
                  <c:v>-3.8197514311540837E-2</c:v>
                </c:pt>
                <c:pt idx="43">
                  <c:v>-3.5128673131198718E-2</c:v>
                </c:pt>
                <c:pt idx="44">
                  <c:v>-3.5031243980079396E-2</c:v>
                </c:pt>
                <c:pt idx="45">
                  <c:v>-3.6373616492746064E-2</c:v>
                </c:pt>
                <c:pt idx="46">
                  <c:v>-3.4727633172738859E-2</c:v>
                </c:pt>
                <c:pt idx="47">
                  <c:v>-3.2776402598156396E-2</c:v>
                </c:pt>
                <c:pt idx="48">
                  <c:v>-3.0637566571234731E-2</c:v>
                </c:pt>
                <c:pt idx="49">
                  <c:v>-2.9073656243364221E-2</c:v>
                </c:pt>
                <c:pt idx="50">
                  <c:v>-2.7494445333655526E-2</c:v>
                </c:pt>
                <c:pt idx="51">
                  <c:v>-2.5044724966566068E-2</c:v>
                </c:pt>
                <c:pt idx="52">
                  <c:v>-2.2751534395288542E-2</c:v>
                </c:pt>
                <c:pt idx="53">
                  <c:v>-1.8918300551314382E-2</c:v>
                </c:pt>
                <c:pt idx="54">
                  <c:v>-1.2342941418561071E-2</c:v>
                </c:pt>
                <c:pt idx="55">
                  <c:v>-5.4210501352054399E-3</c:v>
                </c:pt>
                <c:pt idx="5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AB-47B2-AE73-ABAE4BA7545F}"/>
            </c:ext>
          </c:extLst>
        </c:ser>
        <c:ser>
          <c:idx val="4"/>
          <c:order val="1"/>
          <c:tx>
            <c:strRef>
              <c:f>'total per capita'!$BW$24</c:f>
              <c:strCache>
                <c:ptCount val="1"/>
                <c:pt idx="0">
                  <c:v>VKT per capita
– driving age</c:v>
                </c:pt>
              </c:strCache>
            </c:strRef>
          </c:tx>
          <c:spPr>
            <a:solidFill>
              <a:srgbClr val="FCAC94">
                <a:alpha val="0"/>
              </a:srgbClr>
            </a:solidFill>
          </c:spPr>
          <c:val>
            <c:numRef>
              <c:f>'total per capita'!$AY$8:$AY$63</c:f>
              <c:numCache>
                <c:formatCode>#,##0.00</c:formatCode>
                <c:ptCount val="56"/>
                <c:pt idx="0">
                  <c:v>2E-3</c:v>
                </c:pt>
                <c:pt idx="1">
                  <c:v>2.1196360744113445E-3</c:v>
                </c:pt>
                <c:pt idx="2">
                  <c:v>2.1711910380810533E-3</c:v>
                </c:pt>
                <c:pt idx="3">
                  <c:v>2.2071942121943966E-3</c:v>
                </c:pt>
                <c:pt idx="4">
                  <c:v>2.2395351277830766E-3</c:v>
                </c:pt>
                <c:pt idx="5">
                  <c:v>2.2629414837886941E-3</c:v>
                </c:pt>
                <c:pt idx="6">
                  <c:v>2.276061759612702E-3</c:v>
                </c:pt>
                <c:pt idx="7">
                  <c:v>2.3096344228190624E-3</c:v>
                </c:pt>
                <c:pt idx="8">
                  <c:v>2.3503573775858211E-3</c:v>
                </c:pt>
                <c:pt idx="9">
                  <c:v>2.4136267307226511E-3</c:v>
                </c:pt>
                <c:pt idx="10">
                  <c:v>2.5226474284947287E-3</c:v>
                </c:pt>
                <c:pt idx="11">
                  <c:v>2.6142548884844352E-3</c:v>
                </c:pt>
                <c:pt idx="12">
                  <c:v>2.714478809113352E-3</c:v>
                </c:pt>
                <c:pt idx="13">
                  <c:v>2.8156788519830833E-3</c:v>
                </c:pt>
                <c:pt idx="14">
                  <c:v>2.9131450403971915E-3</c:v>
                </c:pt>
                <c:pt idx="15">
                  <c:v>3.0607925995107532E-3</c:v>
                </c:pt>
                <c:pt idx="16">
                  <c:v>3.2172731280255551E-3</c:v>
                </c:pt>
                <c:pt idx="17">
                  <c:v>3.364341507507973E-3</c:v>
                </c:pt>
                <c:pt idx="18">
                  <c:v>3.5105594171442878E-3</c:v>
                </c:pt>
                <c:pt idx="19">
                  <c:v>3.6468045130131355E-3</c:v>
                </c:pt>
                <c:pt idx="20">
                  <c:v>3.8074897067850166E-3</c:v>
                </c:pt>
                <c:pt idx="21">
                  <c:v>4.0015238384187857E-3</c:v>
                </c:pt>
                <c:pt idx="22">
                  <c:v>4.2108567779768347E-3</c:v>
                </c:pt>
                <c:pt idx="23">
                  <c:v>4.4331255086766941E-3</c:v>
                </c:pt>
                <c:pt idx="24">
                  <c:v>4.6194558665315633E-3</c:v>
                </c:pt>
                <c:pt idx="25">
                  <c:v>4.7765244371413829E-3</c:v>
                </c:pt>
                <c:pt idx="26">
                  <c:v>4.8992469600275257E-3</c:v>
                </c:pt>
                <c:pt idx="27">
                  <c:v>4.9902755674888759E-3</c:v>
                </c:pt>
                <c:pt idx="28">
                  <c:v>5.0846721393481547E-3</c:v>
                </c:pt>
                <c:pt idx="29">
                  <c:v>5.1611479114429528E-3</c:v>
                </c:pt>
                <c:pt idx="30">
                  <c:v>5.2377480844567614E-3</c:v>
                </c:pt>
                <c:pt idx="31">
                  <c:v>5.3175887793348586E-3</c:v>
                </c:pt>
                <c:pt idx="32">
                  <c:v>5.3375806316956487E-3</c:v>
                </c:pt>
                <c:pt idx="33">
                  <c:v>5.3276882720291185E-3</c:v>
                </c:pt>
                <c:pt idx="34">
                  <c:v>5.314381845056837E-3</c:v>
                </c:pt>
                <c:pt idx="35">
                  <c:v>5.2920655023682706E-3</c:v>
                </c:pt>
                <c:pt idx="36">
                  <c:v>5.3100186610840483E-3</c:v>
                </c:pt>
                <c:pt idx="37">
                  <c:v>5.3373676849385321E-3</c:v>
                </c:pt>
                <c:pt idx="38">
                  <c:v>5.3648580161939075E-3</c:v>
                </c:pt>
                <c:pt idx="39">
                  <c:v>5.3704348974474847E-3</c:v>
                </c:pt>
                <c:pt idx="40">
                  <c:v>5.6742335256741994E-3</c:v>
                </c:pt>
                <c:pt idx="41">
                  <c:v>6.0230655003522537E-3</c:v>
                </c:pt>
                <c:pt idx="42">
                  <c:v>6.3900070236434514E-3</c:v>
                </c:pt>
                <c:pt idx="43">
                  <c:v>6.7965555504052588E-3</c:v>
                </c:pt>
                <c:pt idx="44">
                  <c:v>6.9200669228477452E-3</c:v>
                </c:pt>
                <c:pt idx="45">
                  <c:v>7.0246246022269698E-3</c:v>
                </c:pt>
                <c:pt idx="46">
                  <c:v>7.1385330324895691E-3</c:v>
                </c:pt>
                <c:pt idx="47">
                  <c:v>7.2660900219729818E-3</c:v>
                </c:pt>
                <c:pt idx="48">
                  <c:v>7.4085501976776102E-3</c:v>
                </c:pt>
                <c:pt idx="49">
                  <c:v>7.5302896904554384E-3</c:v>
                </c:pt>
                <c:pt idx="50">
                  <c:v>7.6447294472850036E-3</c:v>
                </c:pt>
                <c:pt idx="51">
                  <c:v>7.7353503840500437E-3</c:v>
                </c:pt>
                <c:pt idx="52">
                  <c:v>7.7967215362836351E-3</c:v>
                </c:pt>
                <c:pt idx="53">
                  <c:v>7.8669755280308395E-3</c:v>
                </c:pt>
                <c:pt idx="54">
                  <c:v>7.9373364480087583E-3</c:v>
                </c:pt>
                <c:pt idx="55">
                  <c:v>8.0416989881134642E-3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AB-47B2-AE73-ABAE4BA75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69568"/>
        <c:axId val="57071488"/>
      </c:areaChart>
      <c:lineChart>
        <c:grouping val="standard"/>
        <c:varyColors val="0"/>
        <c:ser>
          <c:idx val="1"/>
          <c:order val="4"/>
          <c:marker>
            <c:symbol val="none"/>
          </c:marker>
          <c:cat>
            <c:numRef>
              <c:f>'total per capita'!$BW$4:$BW$19</c:f>
              <c:numCache>
                <c:formatCode>0.00</c:formatCode>
                <c:ptCount val="16"/>
                <c:pt idx="0">
                  <c:v>36891</c:v>
                </c:pt>
                <c:pt idx="1">
                  <c:v>2001</c:v>
                </c:pt>
                <c:pt idx="2" formatCode="m/d/yyyy">
                  <c:v>2002</c:v>
                </c:pt>
                <c:pt idx="3" formatCode="m/d/yyyy">
                  <c:v>37986</c:v>
                </c:pt>
                <c:pt idx="4" formatCode="m/d/yyyy">
                  <c:v>38352</c:v>
                </c:pt>
                <c:pt idx="5" formatCode="m/d/yyyy">
                  <c:v>38717</c:v>
                </c:pt>
                <c:pt idx="6" formatCode="m/d/yyyy">
                  <c:v>39082</c:v>
                </c:pt>
                <c:pt idx="7" formatCode="m/d/yyyy">
                  <c:v>39447</c:v>
                </c:pt>
                <c:pt idx="8" formatCode="m/d/yyyy">
                  <c:v>39813</c:v>
                </c:pt>
                <c:pt idx="9" formatCode="m/d/yyyy">
                  <c:v>40178</c:v>
                </c:pt>
                <c:pt idx="10" formatCode="m/d/yyyy">
                  <c:v>40543</c:v>
                </c:pt>
                <c:pt idx="11" formatCode="m/d/yyyy">
                  <c:v>40908</c:v>
                </c:pt>
                <c:pt idx="12" formatCode="m/d/yyyy">
                  <c:v>41274</c:v>
                </c:pt>
                <c:pt idx="13" formatCode="m/d/yyyy">
                  <c:v>41639</c:v>
                </c:pt>
                <c:pt idx="14">
                  <c:v>42004</c:v>
                </c:pt>
                <c:pt idx="15">
                  <c:v>42369</c:v>
                </c:pt>
              </c:numCache>
            </c:numRef>
          </c:cat>
          <c:val>
            <c:numRef>
              <c:f>'total per capita'!$BX$4:$BX$19</c:f>
              <c:numCache>
                <c:formatCode>General</c:formatCode>
                <c:ptCount val="16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AB-47B2-AE73-ABAE4BA75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075200"/>
        <c:axId val="57073024"/>
      </c:lineChart>
      <c:scatterChart>
        <c:scatterStyle val="smoothMarker"/>
        <c:varyColors val="0"/>
        <c:ser>
          <c:idx val="0"/>
          <c:order val="2"/>
          <c:tx>
            <c:strRef>
              <c:f>'total per capita'!$BW$22</c:f>
              <c:strCache>
                <c:ptCount val="1"/>
                <c:pt idx="0">
                  <c:v>Total VKT</c:v>
                </c:pt>
              </c:strCache>
            </c:strRef>
          </c:tx>
          <c:spPr>
            <a:ln w="25400">
              <a:solidFill>
                <a:schemeClr val="tx1">
                  <a:alpha val="65000"/>
                </a:schemeClr>
              </a:solidFill>
            </a:ln>
          </c:spPr>
          <c:marker>
            <c:symbol val="none"/>
          </c:marker>
          <c:xVal>
            <c:numRef>
              <c:f>'total per capita'!$C$8:$C$64</c:f>
              <c:numCache>
                <c:formatCode>General</c:formatCode>
                <c:ptCount val="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</c:numCache>
            </c:numRef>
          </c:xVal>
          <c:yVal>
            <c:numRef>
              <c:f>'total per capita'!$AI$8:$AI$64</c:f>
              <c:numCache>
                <c:formatCode>#,##0.00</c:formatCode>
                <c:ptCount val="57"/>
                <c:pt idx="0">
                  <c:v>0</c:v>
                </c:pt>
                <c:pt idx="1">
                  <c:v>7.727266475013872E-3</c:v>
                </c:pt>
                <c:pt idx="2">
                  <c:v>1.6244618368385755E-2</c:v>
                </c:pt>
                <c:pt idx="3">
                  <c:v>2.4497599757912658E-2</c:v>
                </c:pt>
                <c:pt idx="4">
                  <c:v>3.2640541395579259E-2</c:v>
                </c:pt>
                <c:pt idx="5">
                  <c:v>4.0233284273944125E-2</c:v>
                </c:pt>
                <c:pt idx="6">
                  <c:v>4.7798517214343805E-2</c:v>
                </c:pt>
                <c:pt idx="7">
                  <c:v>5.5831419100150104E-2</c:v>
                </c:pt>
                <c:pt idx="8">
                  <c:v>6.4001870675781669E-2</c:v>
                </c:pt>
                <c:pt idx="9">
                  <c:v>7.4950825985887537E-2</c:v>
                </c:pt>
                <c:pt idx="10">
                  <c:v>8.248854898832203E-2</c:v>
                </c:pt>
                <c:pt idx="11">
                  <c:v>8.9283503665699149E-2</c:v>
                </c:pt>
                <c:pt idx="12">
                  <c:v>9.5748339087495582E-2</c:v>
                </c:pt>
                <c:pt idx="13">
                  <c:v>9.9077041581271175E-2</c:v>
                </c:pt>
                <c:pt idx="14">
                  <c:v>0.10364369128347639</c:v>
                </c:pt>
                <c:pt idx="15">
                  <c:v>0.10622962545219483</c:v>
                </c:pt>
                <c:pt idx="16">
                  <c:v>0.10691737390132205</c:v>
                </c:pt>
                <c:pt idx="17">
                  <c:v>0.10598203601050904</c:v>
                </c:pt>
                <c:pt idx="18">
                  <c:v>0.10496416830580046</c:v>
                </c:pt>
                <c:pt idx="19">
                  <c:v>0.10523926768545144</c:v>
                </c:pt>
                <c:pt idx="20">
                  <c:v>0.10821034098568116</c:v>
                </c:pt>
                <c:pt idx="21">
                  <c:v>0.11294205031567683</c:v>
                </c:pt>
                <c:pt idx="22">
                  <c:v>0.11860909753648508</c:v>
                </c:pt>
                <c:pt idx="23">
                  <c:v>0.12367092612206165</c:v>
                </c:pt>
                <c:pt idx="24">
                  <c:v>0.12573417146944332</c:v>
                </c:pt>
                <c:pt idx="25">
                  <c:v>0.12774239694089506</c:v>
                </c:pt>
                <c:pt idx="26">
                  <c:v>0.12323076711462022</c:v>
                </c:pt>
                <c:pt idx="27">
                  <c:v>0.11682095156875438</c:v>
                </c:pt>
                <c:pt idx="28">
                  <c:v>0.11219928199061924</c:v>
                </c:pt>
                <c:pt idx="29">
                  <c:v>0.10708243352911251</c:v>
                </c:pt>
                <c:pt idx="30">
                  <c:v>0.10760512235044928</c:v>
                </c:pt>
                <c:pt idx="31">
                  <c:v>0.11041113602288832</c:v>
                </c:pt>
                <c:pt idx="32">
                  <c:v>0.11277699068788616</c:v>
                </c:pt>
                <c:pt idx="33">
                  <c:v>0.11379485839259451</c:v>
                </c:pt>
                <c:pt idx="34">
                  <c:v>0.11398742795835015</c:v>
                </c:pt>
                <c:pt idx="35">
                  <c:v>0.11316212981939722</c:v>
                </c:pt>
                <c:pt idx="36">
                  <c:v>0.11107137453405058</c:v>
                </c:pt>
                <c:pt idx="37">
                  <c:v>0.10837540061347162</c:v>
                </c:pt>
                <c:pt idx="38">
                  <c:v>0.10543183725120708</c:v>
                </c:pt>
                <c:pt idx="39">
                  <c:v>0.10229570432318691</c:v>
                </c:pt>
                <c:pt idx="40">
                  <c:v>9.9132061457201548E-2</c:v>
                </c:pt>
                <c:pt idx="41">
                  <c:v>9.9654750278538096E-2</c:v>
                </c:pt>
                <c:pt idx="42">
                  <c:v>9.8746922325690267E-2</c:v>
                </c:pt>
                <c:pt idx="43">
                  <c:v>9.9214591271096886E-2</c:v>
                </c:pt>
                <c:pt idx="44">
                  <c:v>0.10144289624626901</c:v>
                </c:pt>
                <c:pt idx="45">
                  <c:v>0.10224068444725676</c:v>
                </c:pt>
                <c:pt idx="46">
                  <c:v>0.10686235402539168</c:v>
                </c:pt>
                <c:pt idx="47">
                  <c:v>0.11247438137027022</c:v>
                </c:pt>
                <c:pt idx="48">
                  <c:v>0.1189392167920662</c:v>
                </c:pt>
                <c:pt idx="49">
                  <c:v>0.12551409196572272</c:v>
                </c:pt>
                <c:pt idx="50">
                  <c:v>0.13263916589868097</c:v>
                </c:pt>
                <c:pt idx="51">
                  <c:v>0.14124977648175419</c:v>
                </c:pt>
                <c:pt idx="52">
                  <c:v>0.14997042681668771</c:v>
                </c:pt>
                <c:pt idx="53">
                  <c:v>0.1608643622508632</c:v>
                </c:pt>
                <c:pt idx="54">
                  <c:v>0.17516952999271007</c:v>
                </c:pt>
                <c:pt idx="55">
                  <c:v>0.19018995612164913</c:v>
                </c:pt>
                <c:pt idx="56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8AB-47B2-AE73-ABAE4BA7545F}"/>
            </c:ext>
          </c:extLst>
        </c:ser>
        <c:ser>
          <c:idx val="7"/>
          <c:order val="3"/>
          <c:spPr>
            <a:ln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38AB-47B2-AE73-ABAE4BA7545F}"/>
            </c:ext>
          </c:extLst>
        </c:ser>
        <c:ser>
          <c:idx val="5"/>
          <c:order val="5"/>
          <c:tx>
            <c:strRef>
              <c:f>'total per capita'!$BZ$24</c:f>
              <c:strCache>
                <c:ptCount val="1"/>
                <c:pt idx="0">
                  <c:v>Data as at
GPS 2015</c:v>
                </c:pt>
              </c:strCache>
            </c:strRef>
          </c:tx>
          <c:spPr>
            <a:ln w="25400">
              <a:solidFill>
                <a:schemeClr val="bg1">
                  <a:lumMod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'total per capita'!$BZ$26:$BZ$27</c:f>
              <c:numCache>
                <c:formatCode>General</c:formatCode>
                <c:ptCount val="2"/>
                <c:pt idx="0">
                  <c:v>45</c:v>
                </c:pt>
                <c:pt idx="1">
                  <c:v>45</c:v>
                </c:pt>
              </c:numCache>
            </c:numRef>
          </c:xVal>
          <c:yVal>
            <c:numRef>
              <c:f>'total per capita'!$CA$26:$CA$27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8AB-47B2-AE73-ABAE4BA7545F}"/>
            </c:ext>
          </c:extLst>
        </c:ser>
        <c:ser>
          <c:idx val="6"/>
          <c:order val="6"/>
          <c:tx>
            <c:strRef>
              <c:f>'total per capita'!$CC$24</c:f>
              <c:strCache>
                <c:ptCount val="1"/>
                <c:pt idx="0">
                  <c:v>Driving age
lifted to 16</c:v>
                </c:pt>
              </c:strCache>
            </c:strRef>
          </c:tx>
          <c:spPr>
            <a:ln w="25400">
              <a:solidFill>
                <a:schemeClr val="bg1">
                  <a:lumMod val="5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'total per capita'!$CC$26:$CC$27</c:f>
              <c:numCache>
                <c:formatCode>General</c:formatCode>
                <c:ptCount val="2"/>
                <c:pt idx="0">
                  <c:v>40</c:v>
                </c:pt>
                <c:pt idx="1">
                  <c:v>40</c:v>
                </c:pt>
              </c:numCache>
            </c:numRef>
          </c:xVal>
          <c:yVal>
            <c:numRef>
              <c:f>'total per capita'!$CD$26:$CD$27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8AB-47B2-AE73-ABAE4BA75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69568"/>
        <c:axId val="57071488"/>
      </c:scatterChart>
      <c:catAx>
        <c:axId val="57069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 ended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one"/>
        <c:crossAx val="57071488"/>
        <c:crosses val="autoZero"/>
        <c:auto val="1"/>
        <c:lblAlgn val="ctr"/>
        <c:lblOffset val="100"/>
        <c:noMultiLvlLbl val="0"/>
      </c:catAx>
      <c:valAx>
        <c:axId val="57071488"/>
        <c:scaling>
          <c:orientation val="minMax"/>
          <c:max val="0.2"/>
          <c:min val="-0.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ash"/>
            </a:ln>
          </c:spPr>
        </c:majorGridlines>
        <c:numFmt formatCode="\+0%;\-0%;0%" sourceLinked="0"/>
        <c:majorTickMark val="out"/>
        <c:minorTickMark val="none"/>
        <c:tickLblPos val="nextTo"/>
        <c:crossAx val="57069568"/>
        <c:crossesAt val="0"/>
        <c:crossBetween val="midCat"/>
      </c:valAx>
      <c:valAx>
        <c:axId val="57073024"/>
        <c:scaling>
          <c:orientation val="minMax"/>
          <c:max val="0.2"/>
          <c:min val="-0.2"/>
        </c:scaling>
        <c:delete val="1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Change in VKT </a:t>
                </a:r>
                <a:br>
                  <a:rPr lang="en-US"/>
                </a:br>
                <a:r>
                  <a:rPr lang="en-US"/>
                  <a:t>relative </a:t>
                </a:r>
                <a:br>
                  <a:rPr lang="en-US"/>
                </a:br>
                <a:r>
                  <a:rPr lang="en-US"/>
                  <a:t>to 2001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one"/>
        <c:crossAx val="57075200"/>
        <c:crossesAt val="42369"/>
        <c:crossBetween val="between"/>
      </c:valAx>
      <c:dateAx>
        <c:axId val="57075200"/>
        <c:scaling>
          <c:orientation val="minMax"/>
          <c:min val="37256"/>
        </c:scaling>
        <c:delete val="0"/>
        <c:axPos val="b"/>
        <c:numFmt formatCode="yyyy" sourceLinked="0"/>
        <c:majorTickMark val="out"/>
        <c:minorTickMark val="none"/>
        <c:tickLblPos val="nextTo"/>
        <c:crossAx val="57073024"/>
        <c:crossesAt val="-0.2"/>
        <c:auto val="0"/>
        <c:lblOffset val="100"/>
        <c:baseTimeUnit val="days"/>
        <c:majorUnit val="2"/>
        <c:majorTimeUnit val="years"/>
      </c:dateAx>
    </c:plotArea>
    <c:legend>
      <c:legendPos val="r"/>
      <c:legendEntry>
        <c:idx val="0"/>
        <c:txPr>
          <a:bodyPr/>
          <a:lstStyle/>
          <a:p>
            <a:pPr>
              <a:defRPr baseline="0">
                <a:solidFill>
                  <a:schemeClr val="bg1"/>
                </a:solidFill>
              </a:defRPr>
            </a:pPr>
            <a:endParaRPr lang="en-US"/>
          </a:p>
        </c:txPr>
      </c:legendEntry>
      <c:legendEntry>
        <c:idx val="1"/>
        <c:delete val="1"/>
      </c:legendEntry>
      <c:legendEntry>
        <c:idx val="2"/>
        <c:delete val="1"/>
      </c:legendEntry>
      <c:legendEntry>
        <c:idx val="4"/>
        <c:txPr>
          <a:bodyPr/>
          <a:lstStyle/>
          <a:p>
            <a:pPr>
              <a:defRPr baseline="0">
                <a:solidFill>
                  <a:schemeClr val="bg1"/>
                </a:solidFill>
              </a:defRPr>
            </a:pPr>
            <a:endParaRPr lang="en-US"/>
          </a:p>
        </c:txPr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3"/>
          <c:order val="0"/>
          <c:spPr>
            <a:noFill/>
            <a:ln>
              <a:noFill/>
            </a:ln>
          </c:spPr>
          <c:val>
            <c:numRef>
              <c:f>'total per capita'!$AW$20:$AW$64</c:f>
              <c:numCache>
                <c:formatCode>#,##0.00</c:formatCode>
                <c:ptCount val="45"/>
                <c:pt idx="0">
                  <c:v>3.0453882467079807E-2</c:v>
                </c:pt>
                <c:pt idx="1">
                  <c:v>2.9636563877563193E-2</c:v>
                </c:pt>
                <c:pt idx="2">
                  <c:v>3.0015634795083401E-2</c:v>
                </c:pt>
                <c:pt idx="3">
                  <c:v>2.8574805032626549E-2</c:v>
                </c:pt>
                <c:pt idx="4">
                  <c:v>2.5340168851686884E-2</c:v>
                </c:pt>
                <c:pt idx="5">
                  <c:v>2.0429868659307515E-2</c:v>
                </c:pt>
                <c:pt idx="6">
                  <c:v>1.543309794156944E-2</c:v>
                </c:pt>
                <c:pt idx="7">
                  <c:v>1.1835428146050542E-2</c:v>
                </c:pt>
                <c:pt idx="8">
                  <c:v>1.0940300834776706E-2</c:v>
                </c:pt>
                <c:pt idx="9">
                  <c:v>1.2075457471251272E-2</c:v>
                </c:pt>
                <c:pt idx="10">
                  <c:v>1.4480215752238679E-2</c:v>
                </c:pt>
                <c:pt idx="11">
                  <c:v>1.6429282918802968E-2</c:v>
                </c:pt>
                <c:pt idx="12">
                  <c:v>1.5855469342313966E-2</c:v>
                </c:pt>
                <c:pt idx="13">
                  <c:v>1.530201503287365E-2</c:v>
                </c:pt>
                <c:pt idx="14">
                  <c:v>8.8710003524440362E-3</c:v>
                </c:pt>
                <c:pt idx="15">
                  <c:v>8.1078866406392256E-4</c:v>
                </c:pt>
                <c:pt idx="16">
                  <c:v>-5.5796008989448245E-3</c:v>
                </c:pt>
                <c:pt idx="17">
                  <c:v>-1.2576308133966041E-2</c:v>
                </c:pt>
                <c:pt idx="18">
                  <c:v>-1.4812733611018092E-2</c:v>
                </c:pt>
                <c:pt idx="19">
                  <c:v>-1.5302124368907766E-2</c:v>
                </c:pt>
                <c:pt idx="20">
                  <c:v>-1.6390266391540287E-2</c:v>
                </c:pt>
                <c:pt idx="21">
                  <c:v>-1.8651629305458606E-2</c:v>
                </c:pt>
                <c:pt idx="22">
                  <c:v>-2.1346905076576661E-2</c:v>
                </c:pt>
                <c:pt idx="23">
                  <c:v>-2.4751299047154784E-2</c:v>
                </c:pt>
                <c:pt idx="24">
                  <c:v>-2.9068121778614842E-2</c:v>
                </c:pt>
                <c:pt idx="25">
                  <c:v>-3.3666582970436676E-2</c:v>
                </c:pt>
                <c:pt idx="26">
                  <c:v>-3.830776372015976E-2</c:v>
                </c:pt>
                <c:pt idx="27">
                  <c:v>-4.292354106944285E-2</c:v>
                </c:pt>
                <c:pt idx="28">
                  <c:v>-4.3124972550360519E-2</c:v>
                </c:pt>
                <c:pt idx="29">
                  <c:v>-4.0031398801392504E-2</c:v>
                </c:pt>
                <c:pt idx="30">
                  <c:v>-3.8197514311540837E-2</c:v>
                </c:pt>
                <c:pt idx="31">
                  <c:v>-3.5128673131198718E-2</c:v>
                </c:pt>
                <c:pt idx="32">
                  <c:v>-3.5031243980079396E-2</c:v>
                </c:pt>
                <c:pt idx="33">
                  <c:v>-3.6373616492746064E-2</c:v>
                </c:pt>
                <c:pt idx="34">
                  <c:v>-3.4727633172738859E-2</c:v>
                </c:pt>
                <c:pt idx="35">
                  <c:v>-3.2776402598156396E-2</c:v>
                </c:pt>
                <c:pt idx="36">
                  <c:v>-3.0637566571234731E-2</c:v>
                </c:pt>
                <c:pt idx="37">
                  <c:v>-2.9073656243364221E-2</c:v>
                </c:pt>
                <c:pt idx="38">
                  <c:v>-2.7494445333655526E-2</c:v>
                </c:pt>
                <c:pt idx="39">
                  <c:v>-2.5044724966566068E-2</c:v>
                </c:pt>
                <c:pt idx="40">
                  <c:v>-2.2751534395288542E-2</c:v>
                </c:pt>
                <c:pt idx="41">
                  <c:v>-1.8918300551314382E-2</c:v>
                </c:pt>
                <c:pt idx="42">
                  <c:v>-1.2342941418561071E-2</c:v>
                </c:pt>
                <c:pt idx="43">
                  <c:v>-5.4210501352054399E-3</c:v>
                </c:pt>
                <c:pt idx="4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3B-448E-A530-97D3298369B8}"/>
            </c:ext>
          </c:extLst>
        </c:ser>
        <c:ser>
          <c:idx val="4"/>
          <c:order val="1"/>
          <c:tx>
            <c:strRef>
              <c:f>'total per capita'!$BW$24</c:f>
              <c:strCache>
                <c:ptCount val="1"/>
                <c:pt idx="0">
                  <c:v>VKT per capita
– driving age</c:v>
                </c:pt>
              </c:strCache>
            </c:strRef>
          </c:tx>
          <c:spPr>
            <a:solidFill>
              <a:srgbClr val="FCAC94">
                <a:alpha val="0"/>
              </a:srgbClr>
            </a:solidFill>
          </c:spPr>
          <c:val>
            <c:numRef>
              <c:f>'total per capita'!$AY$20:$AY$63</c:f>
              <c:numCache>
                <c:formatCode>#,##0.00</c:formatCode>
                <c:ptCount val="44"/>
                <c:pt idx="0">
                  <c:v>2.714478809113352E-3</c:v>
                </c:pt>
                <c:pt idx="1">
                  <c:v>2.8156788519830833E-3</c:v>
                </c:pt>
                <c:pt idx="2">
                  <c:v>2.9131450403971915E-3</c:v>
                </c:pt>
                <c:pt idx="3">
                  <c:v>3.0607925995107532E-3</c:v>
                </c:pt>
                <c:pt idx="4">
                  <c:v>3.2172731280255551E-3</c:v>
                </c:pt>
                <c:pt idx="5">
                  <c:v>3.364341507507973E-3</c:v>
                </c:pt>
                <c:pt idx="6">
                  <c:v>3.5105594171442878E-3</c:v>
                </c:pt>
                <c:pt idx="7">
                  <c:v>3.6468045130131355E-3</c:v>
                </c:pt>
                <c:pt idx="8">
                  <c:v>3.8074897067850166E-3</c:v>
                </c:pt>
                <c:pt idx="9">
                  <c:v>4.0015238384187857E-3</c:v>
                </c:pt>
                <c:pt idx="10">
                  <c:v>4.2108567779768347E-3</c:v>
                </c:pt>
                <c:pt idx="11">
                  <c:v>4.4331255086766941E-3</c:v>
                </c:pt>
                <c:pt idx="12">
                  <c:v>4.6194558665315633E-3</c:v>
                </c:pt>
                <c:pt idx="13">
                  <c:v>4.7765244371413829E-3</c:v>
                </c:pt>
                <c:pt idx="14">
                  <c:v>4.8992469600275257E-3</c:v>
                </c:pt>
                <c:pt idx="15">
                  <c:v>4.9902755674888759E-3</c:v>
                </c:pt>
                <c:pt idx="16">
                  <c:v>5.0846721393481547E-3</c:v>
                </c:pt>
                <c:pt idx="17">
                  <c:v>5.1611479114429528E-3</c:v>
                </c:pt>
                <c:pt idx="18">
                  <c:v>5.2377480844567614E-3</c:v>
                </c:pt>
                <c:pt idx="19">
                  <c:v>5.3175887793348586E-3</c:v>
                </c:pt>
                <c:pt idx="20">
                  <c:v>5.3375806316956487E-3</c:v>
                </c:pt>
                <c:pt idx="21">
                  <c:v>5.3276882720291185E-3</c:v>
                </c:pt>
                <c:pt idx="22">
                  <c:v>5.314381845056837E-3</c:v>
                </c:pt>
                <c:pt idx="23">
                  <c:v>5.2920655023682706E-3</c:v>
                </c:pt>
                <c:pt idx="24">
                  <c:v>5.3100186610840483E-3</c:v>
                </c:pt>
                <c:pt idx="25">
                  <c:v>5.3373676849385321E-3</c:v>
                </c:pt>
                <c:pt idx="26">
                  <c:v>5.3648580161939075E-3</c:v>
                </c:pt>
                <c:pt idx="27">
                  <c:v>5.3704348974474847E-3</c:v>
                </c:pt>
                <c:pt idx="28">
                  <c:v>5.6742335256741994E-3</c:v>
                </c:pt>
                <c:pt idx="29">
                  <c:v>6.0230655003522537E-3</c:v>
                </c:pt>
                <c:pt idx="30">
                  <c:v>6.3900070236434514E-3</c:v>
                </c:pt>
                <c:pt idx="31">
                  <c:v>6.7965555504052588E-3</c:v>
                </c:pt>
                <c:pt idx="32">
                  <c:v>6.9200669228477452E-3</c:v>
                </c:pt>
                <c:pt idx="33">
                  <c:v>7.0246246022269698E-3</c:v>
                </c:pt>
                <c:pt idx="34">
                  <c:v>7.1385330324895691E-3</c:v>
                </c:pt>
                <c:pt idx="35">
                  <c:v>7.2660900219729818E-3</c:v>
                </c:pt>
                <c:pt idx="36">
                  <c:v>7.4085501976776102E-3</c:v>
                </c:pt>
                <c:pt idx="37">
                  <c:v>7.5302896904554384E-3</c:v>
                </c:pt>
                <c:pt idx="38">
                  <c:v>7.6447294472850036E-3</c:v>
                </c:pt>
                <c:pt idx="39">
                  <c:v>7.7353503840500437E-3</c:v>
                </c:pt>
                <c:pt idx="40">
                  <c:v>7.7967215362836351E-3</c:v>
                </c:pt>
                <c:pt idx="41">
                  <c:v>7.8669755280308395E-3</c:v>
                </c:pt>
                <c:pt idx="42">
                  <c:v>7.9373364480087583E-3</c:v>
                </c:pt>
                <c:pt idx="43">
                  <c:v>8.0416989881134642E-3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3B-448E-A530-97D32983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4080"/>
        <c:axId val="57144448"/>
      </c:areaChart>
      <c:lineChart>
        <c:grouping val="standard"/>
        <c:varyColors val="0"/>
        <c:ser>
          <c:idx val="1"/>
          <c:order val="4"/>
          <c:marker>
            <c:symbol val="none"/>
          </c:marker>
          <c:cat>
            <c:numRef>
              <c:f>'total per capita'!$BW$4:$BW$19</c:f>
              <c:numCache>
                <c:formatCode>0.00</c:formatCode>
                <c:ptCount val="16"/>
                <c:pt idx="0">
                  <c:v>36891</c:v>
                </c:pt>
                <c:pt idx="1">
                  <c:v>2001</c:v>
                </c:pt>
                <c:pt idx="2" formatCode="m/d/yyyy">
                  <c:v>2002</c:v>
                </c:pt>
                <c:pt idx="3" formatCode="m/d/yyyy">
                  <c:v>37986</c:v>
                </c:pt>
                <c:pt idx="4" formatCode="m/d/yyyy">
                  <c:v>38352</c:v>
                </c:pt>
                <c:pt idx="5" formatCode="m/d/yyyy">
                  <c:v>38717</c:v>
                </c:pt>
                <c:pt idx="6" formatCode="m/d/yyyy">
                  <c:v>39082</c:v>
                </c:pt>
                <c:pt idx="7" formatCode="m/d/yyyy">
                  <c:v>39447</c:v>
                </c:pt>
                <c:pt idx="8" formatCode="m/d/yyyy">
                  <c:v>39813</c:v>
                </c:pt>
                <c:pt idx="9" formatCode="m/d/yyyy">
                  <c:v>40178</c:v>
                </c:pt>
                <c:pt idx="10" formatCode="m/d/yyyy">
                  <c:v>40543</c:v>
                </c:pt>
                <c:pt idx="11" formatCode="m/d/yyyy">
                  <c:v>40908</c:v>
                </c:pt>
                <c:pt idx="12" formatCode="m/d/yyyy">
                  <c:v>41274</c:v>
                </c:pt>
                <c:pt idx="13" formatCode="m/d/yyyy">
                  <c:v>41639</c:v>
                </c:pt>
                <c:pt idx="14">
                  <c:v>42004</c:v>
                </c:pt>
                <c:pt idx="15">
                  <c:v>42369</c:v>
                </c:pt>
              </c:numCache>
            </c:numRef>
          </c:cat>
          <c:val>
            <c:numRef>
              <c:f>'total per capita'!$BX$4:$BX$19</c:f>
              <c:numCache>
                <c:formatCode>General</c:formatCode>
                <c:ptCount val="16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D3B-448E-A530-97D32983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29088"/>
        <c:axId val="57145984"/>
      </c:lineChart>
      <c:scatterChart>
        <c:scatterStyle val="smoothMarker"/>
        <c:varyColors val="0"/>
        <c:ser>
          <c:idx val="0"/>
          <c:order val="2"/>
          <c:tx>
            <c:strRef>
              <c:f>'total per capita'!$BW$22</c:f>
              <c:strCache>
                <c:ptCount val="1"/>
                <c:pt idx="0">
                  <c:v>Total VKT</c:v>
                </c:pt>
              </c:strCache>
            </c:strRef>
          </c:tx>
          <c:spPr>
            <a:ln w="25400">
              <a:solidFill>
                <a:schemeClr val="tx1">
                  <a:alpha val="65000"/>
                </a:schemeClr>
              </a:solidFill>
            </a:ln>
          </c:spPr>
          <c:marker>
            <c:symbol val="none"/>
          </c:marker>
          <c:xVal>
            <c:numRef>
              <c:f>'total per capita'!$AZ$20:$AZ$64</c:f>
              <c:numCache>
                <c:formatCode>General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'total per capita'!$BA$20:$BA$64</c:f>
              <c:numCache>
                <c:formatCode>General</c:formatCode>
                <c:ptCount val="45"/>
                <c:pt idx="0">
                  <c:v>0</c:v>
                </c:pt>
                <c:pt idx="1">
                  <c:v>3.0378348522506204E-3</c:v>
                </c:pt>
                <c:pt idx="2">
                  <c:v>7.2054429966608158E-3</c:v>
                </c:pt>
                <c:pt idx="3">
                  <c:v>9.565413873616091E-3</c:v>
                </c:pt>
                <c:pt idx="4">
                  <c:v>1.0193065702593485E-2</c:v>
                </c:pt>
                <c:pt idx="5">
                  <c:v>9.3394592151840872E-3</c:v>
                </c:pt>
                <c:pt idx="6">
                  <c:v>8.4105345082974292E-3</c:v>
                </c:pt>
                <c:pt idx="7">
                  <c:v>8.6615952398885199E-3</c:v>
                </c:pt>
                <c:pt idx="8">
                  <c:v>1.1373051141071011E-2</c:v>
                </c:pt>
                <c:pt idx="9">
                  <c:v>1.5691295724435728E-2</c:v>
                </c:pt>
                <c:pt idx="10">
                  <c:v>2.0863146795209619E-2</c:v>
                </c:pt>
                <c:pt idx="11">
                  <c:v>2.5482664256483378E-2</c:v>
                </c:pt>
                <c:pt idx="12">
                  <c:v>2.7365619743415781E-2</c:v>
                </c:pt>
                <c:pt idx="13">
                  <c:v>2.919836308403001E-2</c:v>
                </c:pt>
                <c:pt idx="14">
                  <c:v>2.5080967085937989E-2</c:v>
                </c:pt>
                <c:pt idx="15">
                  <c:v>1.9231252039868307E-2</c:v>
                </c:pt>
                <c:pt idx="16">
                  <c:v>1.501343174914016E-2</c:v>
                </c:pt>
                <c:pt idx="17">
                  <c:v>1.0343702141548006E-2</c:v>
                </c:pt>
                <c:pt idx="18">
                  <c:v>1.0820717531570878E-2</c:v>
                </c:pt>
                <c:pt idx="19">
                  <c:v>1.3381536993798626E-2</c:v>
                </c:pt>
                <c:pt idx="20">
                  <c:v>1.5540659285481206E-2</c:v>
                </c:pt>
                <c:pt idx="21">
                  <c:v>1.6469583992367642E-2</c:v>
                </c:pt>
                <c:pt idx="22">
                  <c:v>1.664532650448125E-2</c:v>
                </c:pt>
                <c:pt idx="23">
                  <c:v>1.5892144309708423E-2</c:v>
                </c:pt>
                <c:pt idx="24">
                  <c:v>1.3984082749616933E-2</c:v>
                </c:pt>
                <c:pt idx="25">
                  <c:v>1.1523687580025532E-2</c:v>
                </c:pt>
                <c:pt idx="26">
                  <c:v>8.8373377520021279E-3</c:v>
                </c:pt>
                <c:pt idx="27">
                  <c:v>5.9752454118651155E-3</c:v>
                </c:pt>
                <c:pt idx="28">
                  <c:v>3.0880469985687942E-3</c:v>
                </c:pt>
                <c:pt idx="29">
                  <c:v>3.5650623885916666E-3</c:v>
                </c:pt>
                <c:pt idx="30">
                  <c:v>2.7365619743413561E-3</c:v>
                </c:pt>
                <c:pt idx="31">
                  <c:v>3.1633652180462768E-3</c:v>
                </c:pt>
                <c:pt idx="32">
                  <c:v>5.1969571439329787E-3</c:v>
                </c:pt>
                <c:pt idx="33">
                  <c:v>5.9250332655469418E-3</c:v>
                </c:pt>
                <c:pt idx="34">
                  <c:v>1.0142853556275089E-2</c:v>
                </c:pt>
                <c:pt idx="35">
                  <c:v>1.5264492480731029E-2</c:v>
                </c:pt>
                <c:pt idx="36">
                  <c:v>2.1164419673118884E-2</c:v>
                </c:pt>
                <c:pt idx="37">
                  <c:v>2.7164771158143086E-2</c:v>
                </c:pt>
                <c:pt idx="38">
                  <c:v>3.3667244106349248E-2</c:v>
                </c:pt>
                <c:pt idx="39">
                  <c:v>4.1525445005146544E-2</c:v>
                </c:pt>
                <c:pt idx="40">
                  <c:v>4.948407019658041E-2</c:v>
                </c:pt>
                <c:pt idx="41">
                  <c:v>5.9426075167583026E-2</c:v>
                </c:pt>
                <c:pt idx="42">
                  <c:v>7.2481233210313523E-2</c:v>
                </c:pt>
                <c:pt idx="43">
                  <c:v>8.6189149155180722E-2</c:v>
                </c:pt>
                <c:pt idx="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3B-448E-A530-97D3298369B8}"/>
            </c:ext>
          </c:extLst>
        </c:ser>
        <c:ser>
          <c:idx val="7"/>
          <c:order val="3"/>
          <c:spPr>
            <a:ln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9D3B-448E-A530-97D3298369B8}"/>
            </c:ext>
          </c:extLst>
        </c:ser>
        <c:ser>
          <c:idx val="5"/>
          <c:order val="5"/>
          <c:tx>
            <c:strRef>
              <c:f>'total per capita'!$BZ$24</c:f>
              <c:strCache>
                <c:ptCount val="1"/>
                <c:pt idx="0">
                  <c:v>Data as at
GPS 2015</c:v>
                </c:pt>
              </c:strCache>
            </c:strRef>
          </c:tx>
          <c:spPr>
            <a:ln w="25400">
              <a:solidFill>
                <a:schemeClr val="bg1">
                  <a:lumMod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'total per capita'!$BZ$29:$BZ$30</c:f>
              <c:numCache>
                <c:formatCode>General</c:formatCode>
                <c:ptCount val="2"/>
                <c:pt idx="0">
                  <c:v>33</c:v>
                </c:pt>
                <c:pt idx="1">
                  <c:v>33</c:v>
                </c:pt>
              </c:numCache>
            </c:numRef>
          </c:xVal>
          <c:yVal>
            <c:numRef>
              <c:f>'total per capita'!$CA$29:$CA$30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D3B-448E-A530-97D3298369B8}"/>
            </c:ext>
          </c:extLst>
        </c:ser>
        <c:ser>
          <c:idx val="6"/>
          <c:order val="6"/>
          <c:tx>
            <c:strRef>
              <c:f>'total per capita'!$CC$24</c:f>
              <c:strCache>
                <c:ptCount val="1"/>
                <c:pt idx="0">
                  <c:v>Driving age
lifted to 16</c:v>
                </c:pt>
              </c:strCache>
            </c:strRef>
          </c:tx>
          <c:spPr>
            <a:ln w="25400">
              <a:solidFill>
                <a:schemeClr val="bg1">
                  <a:lumMod val="5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'total per capita'!$CC$29:$CC$30</c:f>
              <c:numCache>
                <c:formatCode>General</c:formatCode>
                <c:ptCount val="2"/>
                <c:pt idx="0">
                  <c:v>28</c:v>
                </c:pt>
                <c:pt idx="1">
                  <c:v>28</c:v>
                </c:pt>
              </c:numCache>
            </c:numRef>
          </c:xVal>
          <c:yVal>
            <c:numRef>
              <c:f>'total per capita'!$CD$29:$CD$30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D3B-448E-A530-97D3298369B8}"/>
            </c:ext>
          </c:extLst>
        </c:ser>
        <c:ser>
          <c:idx val="2"/>
          <c:order val="7"/>
          <c:tx>
            <c:strRef>
              <c:f>'total per capita'!$BW$24</c:f>
              <c:strCache>
                <c:ptCount val="1"/>
                <c:pt idx="0">
                  <c:v>VKT per capita
– driving age</c:v>
                </c:pt>
              </c:strCache>
            </c:strRef>
          </c:tx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6-9D3B-448E-A530-97D32983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4080"/>
        <c:axId val="57144448"/>
      </c:scatterChart>
      <c:catAx>
        <c:axId val="57134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 ended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one"/>
        <c:crossAx val="57144448"/>
        <c:crosses val="autoZero"/>
        <c:auto val="1"/>
        <c:lblAlgn val="ctr"/>
        <c:lblOffset val="100"/>
        <c:noMultiLvlLbl val="0"/>
      </c:catAx>
      <c:valAx>
        <c:axId val="57144448"/>
        <c:scaling>
          <c:orientation val="minMax"/>
          <c:max val="0.2"/>
          <c:min val="-0.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ash"/>
            </a:ln>
          </c:spPr>
        </c:majorGridlines>
        <c:numFmt formatCode="\+0%;\-0%;0%" sourceLinked="0"/>
        <c:majorTickMark val="out"/>
        <c:minorTickMark val="none"/>
        <c:tickLblPos val="nextTo"/>
        <c:crossAx val="57134080"/>
        <c:crossesAt val="0"/>
        <c:crossBetween val="midCat"/>
      </c:valAx>
      <c:valAx>
        <c:axId val="57145984"/>
        <c:scaling>
          <c:orientation val="minMax"/>
          <c:max val="0.2"/>
          <c:min val="-0.2"/>
        </c:scaling>
        <c:delete val="1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Change in VKT </a:t>
                </a:r>
                <a:br>
                  <a:rPr lang="en-US"/>
                </a:br>
                <a:r>
                  <a:rPr lang="en-US"/>
                  <a:t>relative </a:t>
                </a:r>
                <a:br>
                  <a:rPr lang="en-US"/>
                </a:br>
                <a:r>
                  <a:rPr lang="en-US"/>
                  <a:t>to 2004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one"/>
        <c:crossAx val="147129088"/>
        <c:crossesAt val="42369"/>
        <c:crossBetween val="between"/>
      </c:valAx>
      <c:dateAx>
        <c:axId val="147129088"/>
        <c:scaling>
          <c:orientation val="minMax"/>
          <c:min val="38352"/>
        </c:scaling>
        <c:delete val="0"/>
        <c:axPos val="b"/>
        <c:numFmt formatCode="yyyy" sourceLinked="0"/>
        <c:majorTickMark val="out"/>
        <c:minorTickMark val="none"/>
        <c:tickLblPos val="nextTo"/>
        <c:crossAx val="57145984"/>
        <c:crossesAt val="-0.2"/>
        <c:auto val="0"/>
        <c:lblOffset val="100"/>
        <c:baseTimeUnit val="days"/>
        <c:majorUnit val="1"/>
        <c:majorTimeUnit val="years"/>
      </c:dateAx>
    </c:plotArea>
    <c:legend>
      <c:legendPos val="r"/>
      <c:legendEntry>
        <c:idx val="0"/>
        <c:txPr>
          <a:bodyPr/>
          <a:lstStyle/>
          <a:p>
            <a:pPr>
              <a:defRPr baseline="0">
                <a:solidFill>
                  <a:schemeClr val="bg1"/>
                </a:solidFill>
              </a:defRPr>
            </a:pPr>
            <a:endParaRPr lang="en-US"/>
          </a:p>
        </c:txPr>
      </c:legendEntry>
      <c:legendEntry>
        <c:idx val="1"/>
        <c:delete val="1"/>
      </c:legendEntry>
      <c:legendEntry>
        <c:idx val="2"/>
        <c:delete val="1"/>
      </c:legendEntry>
      <c:legendEntry>
        <c:idx val="4"/>
        <c:txPr>
          <a:bodyPr/>
          <a:lstStyle/>
          <a:p>
            <a:pPr>
              <a:defRPr baseline="0">
                <a:solidFill>
                  <a:schemeClr val="bg1"/>
                </a:solidFill>
              </a:defRPr>
            </a:pPr>
            <a:endParaRPr lang="en-US"/>
          </a:p>
        </c:txPr>
      </c:legendEntry>
      <c:legendEntry>
        <c:idx val="7"/>
        <c:delete val="1"/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3"/>
          <c:order val="1"/>
          <c:spPr>
            <a:noFill/>
            <a:ln>
              <a:noFill/>
            </a:ln>
          </c:spPr>
          <c:val>
            <c:numRef>
              <c:f>'total per capita'!$BO$20:$BO$64</c:f>
              <c:numCache>
                <c:formatCode>#,##0.00</c:formatCode>
                <c:ptCount val="45"/>
                <c:pt idx="0">
                  <c:v>-1E-3</c:v>
                </c:pt>
                <c:pt idx="1">
                  <c:v>-1.7923946997627773E-3</c:v>
                </c:pt>
                <c:pt idx="2">
                  <c:v>-1.4248834382668543E-3</c:v>
                </c:pt>
                <c:pt idx="3">
                  <c:v>-2.8217755213240095E-3</c:v>
                </c:pt>
                <c:pt idx="4">
                  <c:v>-5.9577724242616528E-3</c:v>
                </c:pt>
                <c:pt idx="5">
                  <c:v>-1.0718334457956002E-2</c:v>
                </c:pt>
                <c:pt idx="6">
                  <c:v>-1.556273012379672E-2</c:v>
                </c:pt>
                <c:pt idx="7">
                  <c:v>-1.9050690038120544E-2</c:v>
                </c:pt>
                <c:pt idx="8">
                  <c:v>-1.9918520705578757E-2</c:v>
                </c:pt>
                <c:pt idx="9">
                  <c:v>-1.8817980336522822E-2</c:v>
                </c:pt>
                <c:pt idx="10">
                  <c:v>-1.6486554451309532E-2</c:v>
                </c:pt>
                <c:pt idx="11">
                  <c:v>-1.4596923514148763E-2</c:v>
                </c:pt>
                <c:pt idx="12">
                  <c:v>-1.5153238814564096E-2</c:v>
                </c:pt>
                <c:pt idx="13">
                  <c:v>-1.5689815697784826E-2</c:v>
                </c:pt>
                <c:pt idx="14">
                  <c:v>-2.1924718478942284E-2</c:v>
                </c:pt>
                <c:pt idx="15">
                  <c:v>-2.9739136384958065E-2</c:v>
                </c:pt>
                <c:pt idx="16">
                  <c:v>-3.5934652899689556E-2</c:v>
                </c:pt>
                <c:pt idx="17">
                  <c:v>-4.2717997607536473E-2</c:v>
                </c:pt>
                <c:pt idx="18">
                  <c:v>-4.4886223948110038E-2</c:v>
                </c:pt>
                <c:pt idx="19">
                  <c:v>-4.536069087892336E-2</c:v>
                </c:pt>
                <c:pt idx="20">
                  <c:v>-4.6415650330944525E-2</c:v>
                </c:pt>
                <c:pt idx="21">
                  <c:v>-4.8608053648589222E-2</c:v>
                </c:pt>
                <c:pt idx="22">
                  <c:v>-5.1221137778605152E-2</c:v>
                </c:pt>
                <c:pt idx="23">
                  <c:v>-5.4521715757365974E-2</c:v>
                </c:pt>
                <c:pt idx="24">
                  <c:v>-5.8706898250581174E-2</c:v>
                </c:pt>
                <c:pt idx="25">
                  <c:v>-6.3165130722228735E-2</c:v>
                </c:pt>
                <c:pt idx="26">
                  <c:v>-6.7664780031436944E-2</c:v>
                </c:pt>
                <c:pt idx="27">
                  <c:v>-7.2139800609422267E-2</c:v>
                </c:pt>
                <c:pt idx="28">
                  <c:v>-7.2335089496634475E-2</c:v>
                </c:pt>
                <c:pt idx="29">
                  <c:v>-6.933585336833703E-2</c:v>
                </c:pt>
                <c:pt idx="30">
                  <c:v>-6.755789264607448E-2</c:v>
                </c:pt>
                <c:pt idx="31">
                  <c:v>-6.4582634874004285E-2</c:v>
                </c:pt>
                <c:pt idx="32">
                  <c:v>-6.4488176796163366E-2</c:v>
                </c:pt>
                <c:pt idx="33">
                  <c:v>-6.5789614054275192E-2</c:v>
                </c:pt>
                <c:pt idx="34">
                  <c:v>-6.4193824511004305E-2</c:v>
                </c:pt>
                <c:pt idx="35">
                  <c:v>-6.2302096138315943E-2</c:v>
                </c:pt>
                <c:pt idx="36">
                  <c:v>-6.022848328632302E-2</c:v>
                </c:pt>
                <c:pt idx="37">
                  <c:v>-5.871226394345741E-2</c:v>
                </c:pt>
                <c:pt idx="38">
                  <c:v>-5.7181210605491861E-2</c:v>
                </c:pt>
                <c:pt idx="39">
                  <c:v>-5.4806193739754705E-2</c:v>
                </c:pt>
                <c:pt idx="40">
                  <c:v>-5.258293333979136E-2</c:v>
                </c:pt>
                <c:pt idx="41">
                  <c:v>-4.8866592833315514E-2</c:v>
                </c:pt>
                <c:pt idx="42">
                  <c:v>-4.2491747341410258E-2</c:v>
                </c:pt>
                <c:pt idx="43">
                  <c:v>-3.5780937094810117E-2</c:v>
                </c:pt>
                <c:pt idx="4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4A-41AE-928B-17BE27CA0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92832"/>
        <c:axId val="147203200"/>
      </c:areaChart>
      <c:lineChart>
        <c:grouping val="standard"/>
        <c:varyColors val="0"/>
        <c:ser>
          <c:idx val="1"/>
          <c:order val="5"/>
          <c:marker>
            <c:symbol val="none"/>
          </c:marker>
          <c:cat>
            <c:numRef>
              <c:f>'total per capita'!$BW$4:$BW$19</c:f>
              <c:numCache>
                <c:formatCode>0.00</c:formatCode>
                <c:ptCount val="16"/>
                <c:pt idx="0">
                  <c:v>36891</c:v>
                </c:pt>
                <c:pt idx="1">
                  <c:v>2001</c:v>
                </c:pt>
                <c:pt idx="2" formatCode="m/d/yyyy">
                  <c:v>2002</c:v>
                </c:pt>
                <c:pt idx="3" formatCode="m/d/yyyy">
                  <c:v>37986</c:v>
                </c:pt>
                <c:pt idx="4" formatCode="m/d/yyyy">
                  <c:v>38352</c:v>
                </c:pt>
                <c:pt idx="5" formatCode="m/d/yyyy">
                  <c:v>38717</c:v>
                </c:pt>
                <c:pt idx="6" formatCode="m/d/yyyy">
                  <c:v>39082</c:v>
                </c:pt>
                <c:pt idx="7" formatCode="m/d/yyyy">
                  <c:v>39447</c:v>
                </c:pt>
                <c:pt idx="8" formatCode="m/d/yyyy">
                  <c:v>39813</c:v>
                </c:pt>
                <c:pt idx="9" formatCode="m/d/yyyy">
                  <c:v>40178</c:v>
                </c:pt>
                <c:pt idx="10" formatCode="m/d/yyyy">
                  <c:v>40543</c:v>
                </c:pt>
                <c:pt idx="11" formatCode="m/d/yyyy">
                  <c:v>40908</c:v>
                </c:pt>
                <c:pt idx="12" formatCode="m/d/yyyy">
                  <c:v>41274</c:v>
                </c:pt>
                <c:pt idx="13" formatCode="m/d/yyyy">
                  <c:v>41639</c:v>
                </c:pt>
                <c:pt idx="14">
                  <c:v>42004</c:v>
                </c:pt>
                <c:pt idx="15">
                  <c:v>42369</c:v>
                </c:pt>
              </c:numCache>
            </c:numRef>
          </c:cat>
          <c:val>
            <c:numRef>
              <c:f>'total per capita'!$BX$4:$BX$19</c:f>
              <c:numCache>
                <c:formatCode>General</c:formatCode>
                <c:ptCount val="16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F4A-41AE-928B-17BE27CA0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206912"/>
        <c:axId val="147204736"/>
      </c:lineChart>
      <c:scatterChart>
        <c:scatterStyle val="smoothMarker"/>
        <c:varyColors val="0"/>
        <c:ser>
          <c:idx val="4"/>
          <c:order val="0"/>
          <c:tx>
            <c:strRef>
              <c:f>'total per capita'!$BW$24</c:f>
              <c:strCache>
                <c:ptCount val="1"/>
                <c:pt idx="0">
                  <c:v>VKT per capita
– driving age</c:v>
                </c:pt>
              </c:strCache>
            </c:strRef>
          </c:tx>
          <c:spPr>
            <a:ln w="38100">
              <a:solidFill>
                <a:srgbClr val="FCAC94"/>
              </a:solidFill>
            </a:ln>
          </c:spPr>
          <c:marker>
            <c:symbol val="none"/>
          </c:marker>
          <c:yVal>
            <c:numRef>
              <c:f>'total per capita'!$BS$20:$BS$64</c:f>
              <c:numCache>
                <c:formatCode>#,##0.00</c:formatCode>
                <c:ptCount val="45"/>
                <c:pt idx="0">
                  <c:v>0</c:v>
                </c:pt>
                <c:pt idx="1">
                  <c:v>-7.9239469976277732E-4</c:v>
                </c:pt>
                <c:pt idx="2">
                  <c:v>-4.2488343826685426E-4</c:v>
                </c:pt>
                <c:pt idx="3">
                  <c:v>-1.8217755213240094E-3</c:v>
                </c:pt>
                <c:pt idx="4">
                  <c:v>-4.9577724242616528E-3</c:v>
                </c:pt>
                <c:pt idx="5">
                  <c:v>-9.7183344579560016E-3</c:v>
                </c:pt>
                <c:pt idx="6">
                  <c:v>-1.4562730123796719E-2</c:v>
                </c:pt>
                <c:pt idx="7">
                  <c:v>-1.8050690038120543E-2</c:v>
                </c:pt>
                <c:pt idx="8">
                  <c:v>-1.8918520705578756E-2</c:v>
                </c:pt>
                <c:pt idx="9">
                  <c:v>-1.7817980336522821E-2</c:v>
                </c:pt>
                <c:pt idx="10">
                  <c:v>-1.5486554451309531E-2</c:v>
                </c:pt>
                <c:pt idx="11">
                  <c:v>-1.3596923514148762E-2</c:v>
                </c:pt>
                <c:pt idx="12">
                  <c:v>-1.4153238814564095E-2</c:v>
                </c:pt>
                <c:pt idx="13">
                  <c:v>-1.4689815697784825E-2</c:v>
                </c:pt>
                <c:pt idx="14">
                  <c:v>-2.0924718478942284E-2</c:v>
                </c:pt>
                <c:pt idx="15">
                  <c:v>-2.8739136384958064E-2</c:v>
                </c:pt>
                <c:pt idx="16">
                  <c:v>-3.4934652899689556E-2</c:v>
                </c:pt>
                <c:pt idx="17">
                  <c:v>-4.1717997607536472E-2</c:v>
                </c:pt>
                <c:pt idx="18">
                  <c:v>-4.3886223948110037E-2</c:v>
                </c:pt>
                <c:pt idx="19">
                  <c:v>-4.4360690878923359E-2</c:v>
                </c:pt>
                <c:pt idx="20">
                  <c:v>-4.5415650330944524E-2</c:v>
                </c:pt>
                <c:pt idx="21">
                  <c:v>-4.7608053648589221E-2</c:v>
                </c:pt>
                <c:pt idx="22">
                  <c:v>-5.0221137778605152E-2</c:v>
                </c:pt>
                <c:pt idx="23">
                  <c:v>-5.3521715757365973E-2</c:v>
                </c:pt>
                <c:pt idx="24">
                  <c:v>-5.7706898250581173E-2</c:v>
                </c:pt>
                <c:pt idx="25">
                  <c:v>-6.2165130722228734E-2</c:v>
                </c:pt>
                <c:pt idx="26">
                  <c:v>-6.6664780031436943E-2</c:v>
                </c:pt>
                <c:pt idx="27">
                  <c:v>-7.1139800609422266E-2</c:v>
                </c:pt>
                <c:pt idx="28">
                  <c:v>-7.1335089496634474E-2</c:v>
                </c:pt>
                <c:pt idx="29">
                  <c:v>-6.833585336833703E-2</c:v>
                </c:pt>
                <c:pt idx="30">
                  <c:v>-6.6557892646074479E-2</c:v>
                </c:pt>
                <c:pt idx="31">
                  <c:v>-6.3582634874004285E-2</c:v>
                </c:pt>
                <c:pt idx="32">
                  <c:v>-6.3488176796163365E-2</c:v>
                </c:pt>
                <c:pt idx="33">
                  <c:v>-6.4789614054275191E-2</c:v>
                </c:pt>
                <c:pt idx="34">
                  <c:v>-6.3193824511004304E-2</c:v>
                </c:pt>
                <c:pt idx="35">
                  <c:v>-6.1302096138315942E-2</c:v>
                </c:pt>
                <c:pt idx="36">
                  <c:v>-5.9228483286323019E-2</c:v>
                </c:pt>
                <c:pt idx="37">
                  <c:v>-5.7712263943457409E-2</c:v>
                </c:pt>
                <c:pt idx="38">
                  <c:v>-5.618121060549186E-2</c:v>
                </c:pt>
                <c:pt idx="39">
                  <c:v>-5.3806193739754704E-2</c:v>
                </c:pt>
                <c:pt idx="40">
                  <c:v>-5.1582933339791359E-2</c:v>
                </c:pt>
                <c:pt idx="41">
                  <c:v>-4.7866592833315513E-2</c:v>
                </c:pt>
                <c:pt idx="42">
                  <c:v>-4.1491747341410257E-2</c:v>
                </c:pt>
                <c:pt idx="43">
                  <c:v>-3.4780937094810116E-2</c:v>
                </c:pt>
                <c:pt idx="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4A-41AE-928B-17BE27CA0BEB}"/>
            </c:ext>
          </c:extLst>
        </c:ser>
        <c:ser>
          <c:idx val="2"/>
          <c:order val="2"/>
          <c:tx>
            <c:strRef>
              <c:f>'total per capita'!$BW$23</c:f>
              <c:strCache>
                <c:ptCount val="1"/>
                <c:pt idx="0">
                  <c:v>VKT per capita
– all</c:v>
                </c:pt>
              </c:strCache>
            </c:strRef>
          </c:tx>
          <c:spPr>
            <a:ln w="19050">
              <a:solidFill>
                <a:srgbClr val="FCAC94"/>
              </a:solidFill>
              <a:prstDash val="dash"/>
            </a:ln>
          </c:spPr>
          <c:marker>
            <c:symbol val="none"/>
          </c:marker>
          <c:yVal>
            <c:numRef>
              <c:f>'total per capita'!$BB$20:$BB$64</c:f>
              <c:numCache>
                <c:formatCode>#,##0.00</c:formatCode>
                <c:ptCount val="45"/>
                <c:pt idx="0">
                  <c:v>0</c:v>
                </c:pt>
                <c:pt idx="1">
                  <c:v>-1.8906040488797515E-4</c:v>
                </c:pt>
                <c:pt idx="2">
                  <c:v>1.0380032519736737E-3</c:v>
                </c:pt>
                <c:pt idx="3">
                  <c:v>5.5767410162732567E-4</c:v>
                </c:pt>
                <c:pt idx="4">
                  <c:v>-1.5655236147242846E-3</c:v>
                </c:pt>
                <c:pt idx="5">
                  <c:v>-5.2211918678120028E-3</c:v>
                </c:pt>
                <c:pt idx="6">
                  <c:v>-9.0973303284436202E-3</c:v>
                </c:pt>
                <c:pt idx="7">
                  <c:v>-1.1865536027082957E-2</c:v>
                </c:pt>
                <c:pt idx="8">
                  <c:v>-1.2148940716635304E-2</c:v>
                </c:pt>
                <c:pt idx="9">
                  <c:v>-1.0777394194742995E-2</c:v>
                </c:pt>
                <c:pt idx="10">
                  <c:v>-8.301595247022342E-3</c:v>
                </c:pt>
                <c:pt idx="11">
                  <c:v>-6.131890511190452E-3</c:v>
                </c:pt>
                <c:pt idx="12">
                  <c:v>-6.5947683122481449E-3</c:v>
                </c:pt>
                <c:pt idx="13">
                  <c:v>-6.9748893955473568E-3</c:v>
                </c:pt>
                <c:pt idx="14">
                  <c:v>-1.3058712987132348E-2</c:v>
                </c:pt>
                <c:pt idx="15">
                  <c:v>-2.0769409616261725E-2</c:v>
                </c:pt>
                <c:pt idx="16">
                  <c:v>-2.6842976567454158E-2</c:v>
                </c:pt>
                <c:pt idx="17">
                  <c:v>-3.32841434930502E-2</c:v>
                </c:pt>
                <c:pt idx="18">
                  <c:v>-3.4970940868229383E-2</c:v>
                </c:pt>
                <c:pt idx="19">
                  <c:v>-3.4941147285107665E-2</c:v>
                </c:pt>
                <c:pt idx="20">
                  <c:v>-3.5568021945419082E-2</c:v>
                </c:pt>
                <c:pt idx="21">
                  <c:v>-3.7585343697719598E-2</c:v>
                </c:pt>
                <c:pt idx="22">
                  <c:v>-4.0323768518602199E-2</c:v>
                </c:pt>
                <c:pt idx="23">
                  <c:v>-4.3693961123347336E-2</c:v>
                </c:pt>
                <c:pt idx="24">
                  <c:v>-4.7981870327013287E-2</c:v>
                </c:pt>
                <c:pt idx="25">
                  <c:v>-5.2569071285396229E-2</c:v>
                </c:pt>
                <c:pt idx="26">
                  <c:v>-5.7075662815270212E-2</c:v>
                </c:pt>
                <c:pt idx="27">
                  <c:v>-6.153960171723305E-2</c:v>
                </c:pt>
                <c:pt idx="28">
                  <c:v>-6.5796875121978071E-2</c:v>
                </c:pt>
                <c:pt idx="29">
                  <c:v>-6.6710041365659833E-2</c:v>
                </c:pt>
                <c:pt idx="30">
                  <c:v>-6.8753452212682475E-2</c:v>
                </c:pt>
                <c:pt idx="31">
                  <c:v>-6.9632358705762454E-2</c:v>
                </c:pt>
                <c:pt idx="32">
                  <c:v>-6.8994305314414528E-2</c:v>
                </c:pt>
                <c:pt idx="33">
                  <c:v>-6.9718323232585089E-2</c:v>
                </c:pt>
                <c:pt idx="34">
                  <c:v>-6.7375912040966379E-2</c:v>
                </c:pt>
                <c:pt idx="35">
                  <c:v>-6.4445882580737246E-2</c:v>
                </c:pt>
                <c:pt idx="36">
                  <c:v>-6.1239571088884781E-2</c:v>
                </c:pt>
                <c:pt idx="37">
                  <c:v>-5.8368857970164223E-2</c:v>
                </c:pt>
                <c:pt idx="38">
                  <c:v>-5.5589190186322912E-2</c:v>
                </c:pt>
                <c:pt idx="39">
                  <c:v>-5.199540245819001E-2</c:v>
                </c:pt>
                <c:pt idx="40">
                  <c:v>-4.8670373683716628E-2</c:v>
                </c:pt>
                <c:pt idx="41">
                  <c:v>-4.38410158266207E-2</c:v>
                </c:pt>
                <c:pt idx="42">
                  <c:v>-3.653174982524765E-2</c:v>
                </c:pt>
                <c:pt idx="43">
                  <c:v>-2.8812396132634088E-2</c:v>
                </c:pt>
                <c:pt idx="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F4A-41AE-928B-17BE27CA0BEB}"/>
            </c:ext>
          </c:extLst>
        </c:ser>
        <c:ser>
          <c:idx val="0"/>
          <c:order val="3"/>
          <c:tx>
            <c:strRef>
              <c:f>'total per capita'!$BW$22</c:f>
              <c:strCache>
                <c:ptCount val="1"/>
                <c:pt idx="0">
                  <c:v>Total VKT</c:v>
                </c:pt>
              </c:strCache>
            </c:strRef>
          </c:tx>
          <c:spPr>
            <a:ln w="25400">
              <a:solidFill>
                <a:srgbClr val="000000">
                  <a:alpha val="64706"/>
                </a:srgbClr>
              </a:solidFill>
            </a:ln>
          </c:spPr>
          <c:marker>
            <c:symbol val="none"/>
          </c:marker>
          <c:xVal>
            <c:numRef>
              <c:f>'total per capita'!$AZ$20:$AZ$64</c:f>
              <c:numCache>
                <c:formatCode>General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'total per capita'!$BA$20:$BA$64</c:f>
              <c:numCache>
                <c:formatCode>General</c:formatCode>
                <c:ptCount val="45"/>
                <c:pt idx="0">
                  <c:v>0</c:v>
                </c:pt>
                <c:pt idx="1">
                  <c:v>3.0378348522506204E-3</c:v>
                </c:pt>
                <c:pt idx="2">
                  <c:v>7.2054429966608158E-3</c:v>
                </c:pt>
                <c:pt idx="3">
                  <c:v>9.565413873616091E-3</c:v>
                </c:pt>
                <c:pt idx="4">
                  <c:v>1.0193065702593485E-2</c:v>
                </c:pt>
                <c:pt idx="5">
                  <c:v>9.3394592151840872E-3</c:v>
                </c:pt>
                <c:pt idx="6">
                  <c:v>8.4105345082974292E-3</c:v>
                </c:pt>
                <c:pt idx="7">
                  <c:v>8.6615952398885199E-3</c:v>
                </c:pt>
                <c:pt idx="8">
                  <c:v>1.1373051141071011E-2</c:v>
                </c:pt>
                <c:pt idx="9">
                  <c:v>1.5691295724435728E-2</c:v>
                </c:pt>
                <c:pt idx="10">
                  <c:v>2.0863146795209619E-2</c:v>
                </c:pt>
                <c:pt idx="11">
                  <c:v>2.5482664256483378E-2</c:v>
                </c:pt>
                <c:pt idx="12">
                  <c:v>2.7365619743415781E-2</c:v>
                </c:pt>
                <c:pt idx="13">
                  <c:v>2.919836308403001E-2</c:v>
                </c:pt>
                <c:pt idx="14">
                  <c:v>2.5080967085937989E-2</c:v>
                </c:pt>
                <c:pt idx="15">
                  <c:v>1.9231252039868307E-2</c:v>
                </c:pt>
                <c:pt idx="16">
                  <c:v>1.501343174914016E-2</c:v>
                </c:pt>
                <c:pt idx="17">
                  <c:v>1.0343702141548006E-2</c:v>
                </c:pt>
                <c:pt idx="18">
                  <c:v>1.0820717531570878E-2</c:v>
                </c:pt>
                <c:pt idx="19">
                  <c:v>1.3381536993798626E-2</c:v>
                </c:pt>
                <c:pt idx="20">
                  <c:v>1.5540659285481206E-2</c:v>
                </c:pt>
                <c:pt idx="21">
                  <c:v>1.6469583992367642E-2</c:v>
                </c:pt>
                <c:pt idx="22">
                  <c:v>1.664532650448125E-2</c:v>
                </c:pt>
                <c:pt idx="23">
                  <c:v>1.5892144309708423E-2</c:v>
                </c:pt>
                <c:pt idx="24">
                  <c:v>1.3984082749616933E-2</c:v>
                </c:pt>
                <c:pt idx="25">
                  <c:v>1.1523687580025532E-2</c:v>
                </c:pt>
                <c:pt idx="26">
                  <c:v>8.8373377520021279E-3</c:v>
                </c:pt>
                <c:pt idx="27">
                  <c:v>5.9752454118651155E-3</c:v>
                </c:pt>
                <c:pt idx="28">
                  <c:v>3.0880469985687942E-3</c:v>
                </c:pt>
                <c:pt idx="29">
                  <c:v>3.5650623885916666E-3</c:v>
                </c:pt>
                <c:pt idx="30">
                  <c:v>2.7365619743413561E-3</c:v>
                </c:pt>
                <c:pt idx="31">
                  <c:v>3.1633652180462768E-3</c:v>
                </c:pt>
                <c:pt idx="32">
                  <c:v>5.1969571439329787E-3</c:v>
                </c:pt>
                <c:pt idx="33">
                  <c:v>5.9250332655469418E-3</c:v>
                </c:pt>
                <c:pt idx="34">
                  <c:v>1.0142853556275089E-2</c:v>
                </c:pt>
                <c:pt idx="35">
                  <c:v>1.5264492480731029E-2</c:v>
                </c:pt>
                <c:pt idx="36">
                  <c:v>2.1164419673118884E-2</c:v>
                </c:pt>
                <c:pt idx="37">
                  <c:v>2.7164771158143086E-2</c:v>
                </c:pt>
                <c:pt idx="38">
                  <c:v>3.3667244106349248E-2</c:v>
                </c:pt>
                <c:pt idx="39">
                  <c:v>4.1525445005146544E-2</c:v>
                </c:pt>
                <c:pt idx="40">
                  <c:v>4.948407019658041E-2</c:v>
                </c:pt>
                <c:pt idx="41">
                  <c:v>5.9426075167583026E-2</c:v>
                </c:pt>
                <c:pt idx="42">
                  <c:v>7.2481233210313523E-2</c:v>
                </c:pt>
                <c:pt idx="43">
                  <c:v>8.6189149155180722E-2</c:v>
                </c:pt>
                <c:pt idx="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4A-41AE-928B-17BE27CA0BEB}"/>
            </c:ext>
          </c:extLst>
        </c:ser>
        <c:ser>
          <c:idx val="7"/>
          <c:order val="4"/>
          <c:spPr>
            <a:ln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4-9F4A-41AE-928B-17BE27CA0BEB}"/>
            </c:ext>
          </c:extLst>
        </c:ser>
        <c:ser>
          <c:idx val="5"/>
          <c:order val="6"/>
          <c:tx>
            <c:strRef>
              <c:f>'total per capita'!$BZ$24</c:f>
              <c:strCache>
                <c:ptCount val="1"/>
                <c:pt idx="0">
                  <c:v>Data as at
GPS 2015</c:v>
                </c:pt>
              </c:strCache>
            </c:strRef>
          </c:tx>
          <c:spPr>
            <a:ln w="25400">
              <a:solidFill>
                <a:schemeClr val="bg1">
                  <a:lumMod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'total per capita'!$BZ$29:$BZ$30</c:f>
              <c:numCache>
                <c:formatCode>General</c:formatCode>
                <c:ptCount val="2"/>
                <c:pt idx="0">
                  <c:v>33</c:v>
                </c:pt>
                <c:pt idx="1">
                  <c:v>33</c:v>
                </c:pt>
              </c:numCache>
            </c:numRef>
          </c:xVal>
          <c:yVal>
            <c:numRef>
              <c:f>'total per capita'!$CA$29:$CA$30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F4A-41AE-928B-17BE27CA0BEB}"/>
            </c:ext>
          </c:extLst>
        </c:ser>
        <c:ser>
          <c:idx val="6"/>
          <c:order val="7"/>
          <c:tx>
            <c:strRef>
              <c:f>'total per capita'!$CC$24</c:f>
              <c:strCache>
                <c:ptCount val="1"/>
                <c:pt idx="0">
                  <c:v>Driving age
lifted to 16</c:v>
                </c:pt>
              </c:strCache>
            </c:strRef>
          </c:tx>
          <c:spPr>
            <a:ln w="25400">
              <a:solidFill>
                <a:schemeClr val="bg1">
                  <a:lumMod val="5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'total per capita'!$CC$29:$CC$30</c:f>
              <c:numCache>
                <c:formatCode>General</c:formatCode>
                <c:ptCount val="2"/>
                <c:pt idx="0">
                  <c:v>28</c:v>
                </c:pt>
                <c:pt idx="1">
                  <c:v>28</c:v>
                </c:pt>
              </c:numCache>
            </c:numRef>
          </c:xVal>
          <c:yVal>
            <c:numRef>
              <c:f>'total per capita'!$CD$29:$CD$30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F4A-41AE-928B-17BE27CA0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92832"/>
        <c:axId val="147203200"/>
      </c:scatterChart>
      <c:catAx>
        <c:axId val="147192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 ended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one"/>
        <c:crossAx val="147203200"/>
        <c:crosses val="autoZero"/>
        <c:auto val="1"/>
        <c:lblAlgn val="ctr"/>
        <c:lblOffset val="100"/>
        <c:noMultiLvlLbl val="0"/>
      </c:catAx>
      <c:valAx>
        <c:axId val="147203200"/>
        <c:scaling>
          <c:orientation val="minMax"/>
          <c:max val="0.2"/>
          <c:min val="-0.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ash"/>
            </a:ln>
          </c:spPr>
        </c:majorGridlines>
        <c:numFmt formatCode="\+0%;\-0%;0%" sourceLinked="0"/>
        <c:majorTickMark val="out"/>
        <c:minorTickMark val="none"/>
        <c:tickLblPos val="nextTo"/>
        <c:crossAx val="147192832"/>
        <c:crossesAt val="0"/>
        <c:crossBetween val="midCat"/>
      </c:valAx>
      <c:valAx>
        <c:axId val="147204736"/>
        <c:scaling>
          <c:orientation val="minMax"/>
          <c:max val="0.2"/>
          <c:min val="-0.2"/>
        </c:scaling>
        <c:delete val="1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Change in VKT </a:t>
                </a:r>
                <a:br>
                  <a:rPr lang="en-US"/>
                </a:br>
                <a:r>
                  <a:rPr lang="en-US"/>
                  <a:t>and VKT per </a:t>
                </a:r>
                <a:br>
                  <a:rPr lang="en-US"/>
                </a:br>
                <a:r>
                  <a:rPr lang="en-US"/>
                  <a:t>capita relative </a:t>
                </a:r>
                <a:br>
                  <a:rPr lang="en-US"/>
                </a:br>
                <a:r>
                  <a:rPr lang="en-US"/>
                  <a:t>to 2004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one"/>
        <c:crossAx val="147206912"/>
        <c:crossesAt val="42369"/>
        <c:crossBetween val="between"/>
      </c:valAx>
      <c:dateAx>
        <c:axId val="147206912"/>
        <c:scaling>
          <c:orientation val="minMax"/>
          <c:min val="38352"/>
        </c:scaling>
        <c:delete val="0"/>
        <c:axPos val="b"/>
        <c:numFmt formatCode="yyyy" sourceLinked="0"/>
        <c:majorTickMark val="out"/>
        <c:minorTickMark val="none"/>
        <c:tickLblPos val="nextTo"/>
        <c:crossAx val="147204736"/>
        <c:crossesAt val="-0.2"/>
        <c:auto val="0"/>
        <c:lblOffset val="100"/>
        <c:baseTimeUnit val="days"/>
        <c:majorUnit val="1"/>
        <c:majorTimeUnit val="years"/>
      </c:date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5"/>
        <c:txPr>
          <a:bodyPr/>
          <a:lstStyle/>
          <a:p>
            <a:pPr>
              <a:defRPr baseline="0">
                <a:solidFill>
                  <a:schemeClr val="bg1"/>
                </a:solidFill>
              </a:defRPr>
            </a:pPr>
            <a:endParaRPr lang="en-US"/>
          </a:p>
        </c:txPr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3"/>
          <c:order val="0"/>
          <c:spPr>
            <a:noFill/>
            <a:ln>
              <a:noFill/>
            </a:ln>
          </c:spPr>
          <c:cat>
            <c:numRef>
              <c:f>'total per capita'!$AZ$20:$AZ$64</c:f>
              <c:numCache>
                <c:formatCode>General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cat>
          <c:val>
            <c:numRef>
              <c:f>'total per capita'!$BO$20:$BO$64</c:f>
              <c:numCache>
                <c:formatCode>#,##0.00</c:formatCode>
                <c:ptCount val="45"/>
                <c:pt idx="0">
                  <c:v>-1E-3</c:v>
                </c:pt>
                <c:pt idx="1">
                  <c:v>-1.7923946997627773E-3</c:v>
                </c:pt>
                <c:pt idx="2">
                  <c:v>-1.4248834382668543E-3</c:v>
                </c:pt>
                <c:pt idx="3">
                  <c:v>-2.8217755213240095E-3</c:v>
                </c:pt>
                <c:pt idx="4">
                  <c:v>-5.9577724242616528E-3</c:v>
                </c:pt>
                <c:pt idx="5">
                  <c:v>-1.0718334457956002E-2</c:v>
                </c:pt>
                <c:pt idx="6">
                  <c:v>-1.556273012379672E-2</c:v>
                </c:pt>
                <c:pt idx="7">
                  <c:v>-1.9050690038120544E-2</c:v>
                </c:pt>
                <c:pt idx="8">
                  <c:v>-1.9918520705578757E-2</c:v>
                </c:pt>
                <c:pt idx="9">
                  <c:v>-1.8817980336522822E-2</c:v>
                </c:pt>
                <c:pt idx="10">
                  <c:v>-1.6486554451309532E-2</c:v>
                </c:pt>
                <c:pt idx="11">
                  <c:v>-1.4596923514148763E-2</c:v>
                </c:pt>
                <c:pt idx="12">
                  <c:v>-1.5153238814564096E-2</c:v>
                </c:pt>
                <c:pt idx="13">
                  <c:v>-1.5689815697784826E-2</c:v>
                </c:pt>
                <c:pt idx="14">
                  <c:v>-2.1924718478942284E-2</c:v>
                </c:pt>
                <c:pt idx="15">
                  <c:v>-2.9739136384958065E-2</c:v>
                </c:pt>
                <c:pt idx="16">
                  <c:v>-3.5934652899689556E-2</c:v>
                </c:pt>
                <c:pt idx="17">
                  <c:v>-4.2717997607536473E-2</c:v>
                </c:pt>
                <c:pt idx="18">
                  <c:v>-4.4886223948110038E-2</c:v>
                </c:pt>
                <c:pt idx="19">
                  <c:v>-4.536069087892336E-2</c:v>
                </c:pt>
                <c:pt idx="20">
                  <c:v>-4.6415650330944525E-2</c:v>
                </c:pt>
                <c:pt idx="21">
                  <c:v>-4.8608053648589222E-2</c:v>
                </c:pt>
                <c:pt idx="22">
                  <c:v>-5.1221137778605152E-2</c:v>
                </c:pt>
                <c:pt idx="23">
                  <c:v>-5.4521715757365974E-2</c:v>
                </c:pt>
                <c:pt idx="24">
                  <c:v>-5.8706898250581174E-2</c:v>
                </c:pt>
                <c:pt idx="25">
                  <c:v>-6.3165130722228735E-2</c:v>
                </c:pt>
                <c:pt idx="26">
                  <c:v>-6.7664780031436944E-2</c:v>
                </c:pt>
                <c:pt idx="27">
                  <c:v>-7.2139800609422267E-2</c:v>
                </c:pt>
                <c:pt idx="28">
                  <c:v>-7.2335089496634475E-2</c:v>
                </c:pt>
                <c:pt idx="29">
                  <c:v>-6.933585336833703E-2</c:v>
                </c:pt>
                <c:pt idx="30">
                  <c:v>-6.755789264607448E-2</c:v>
                </c:pt>
                <c:pt idx="31">
                  <c:v>-6.4582634874004285E-2</c:v>
                </c:pt>
                <c:pt idx="32">
                  <c:v>-6.4488176796163366E-2</c:v>
                </c:pt>
                <c:pt idx="33">
                  <c:v>-6.5789614054275192E-2</c:v>
                </c:pt>
                <c:pt idx="34">
                  <c:v>-6.4193824511004305E-2</c:v>
                </c:pt>
                <c:pt idx="35">
                  <c:v>-6.2302096138315943E-2</c:v>
                </c:pt>
                <c:pt idx="36">
                  <c:v>-6.022848328632302E-2</c:v>
                </c:pt>
                <c:pt idx="37">
                  <c:v>-5.871226394345741E-2</c:v>
                </c:pt>
                <c:pt idx="38">
                  <c:v>-5.7181210605491861E-2</c:v>
                </c:pt>
                <c:pt idx="39">
                  <c:v>-5.4806193739754705E-2</c:v>
                </c:pt>
                <c:pt idx="40">
                  <c:v>-5.258293333979136E-2</c:v>
                </c:pt>
                <c:pt idx="41">
                  <c:v>-4.8866592833315514E-2</c:v>
                </c:pt>
                <c:pt idx="42">
                  <c:v>-4.2491747341410258E-2</c:v>
                </c:pt>
                <c:pt idx="43">
                  <c:v>-3.5780937094810117E-2</c:v>
                </c:pt>
                <c:pt idx="4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84-4DC6-9725-38D5F8C05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56448"/>
        <c:axId val="147258368"/>
      </c:areaChart>
      <c:lineChart>
        <c:grouping val="standard"/>
        <c:varyColors val="0"/>
        <c:ser>
          <c:idx val="1"/>
          <c:order val="4"/>
          <c:marker>
            <c:symbol val="none"/>
          </c:marker>
          <c:cat>
            <c:numRef>
              <c:f>'total per capita'!$BW$4:$BW$19</c:f>
              <c:numCache>
                <c:formatCode>0.00</c:formatCode>
                <c:ptCount val="16"/>
                <c:pt idx="0">
                  <c:v>36891</c:v>
                </c:pt>
                <c:pt idx="1">
                  <c:v>2001</c:v>
                </c:pt>
                <c:pt idx="2" formatCode="m/d/yyyy">
                  <c:v>2002</c:v>
                </c:pt>
                <c:pt idx="3" formatCode="m/d/yyyy">
                  <c:v>37986</c:v>
                </c:pt>
                <c:pt idx="4" formatCode="m/d/yyyy">
                  <c:v>38352</c:v>
                </c:pt>
                <c:pt idx="5" formatCode="m/d/yyyy">
                  <c:v>38717</c:v>
                </c:pt>
                <c:pt idx="6" formatCode="m/d/yyyy">
                  <c:v>39082</c:v>
                </c:pt>
                <c:pt idx="7" formatCode="m/d/yyyy">
                  <c:v>39447</c:v>
                </c:pt>
                <c:pt idx="8" formatCode="m/d/yyyy">
                  <c:v>39813</c:v>
                </c:pt>
                <c:pt idx="9" formatCode="m/d/yyyy">
                  <c:v>40178</c:v>
                </c:pt>
                <c:pt idx="10" formatCode="m/d/yyyy">
                  <c:v>40543</c:v>
                </c:pt>
                <c:pt idx="11" formatCode="m/d/yyyy">
                  <c:v>40908</c:v>
                </c:pt>
                <c:pt idx="12" formatCode="m/d/yyyy">
                  <c:v>41274</c:v>
                </c:pt>
                <c:pt idx="13" formatCode="m/d/yyyy">
                  <c:v>41639</c:v>
                </c:pt>
                <c:pt idx="14">
                  <c:v>42004</c:v>
                </c:pt>
                <c:pt idx="15">
                  <c:v>42369</c:v>
                </c:pt>
              </c:numCache>
            </c:numRef>
          </c:cat>
          <c:val>
            <c:numRef>
              <c:f>'total per capita'!$BX$4:$BX$19</c:f>
              <c:numCache>
                <c:formatCode>General</c:formatCode>
                <c:ptCount val="16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84-4DC6-9725-38D5F8C05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266176"/>
        <c:axId val="147264256"/>
      </c:lineChart>
      <c:scatterChart>
        <c:scatterStyle val="smoothMarker"/>
        <c:varyColors val="0"/>
        <c:ser>
          <c:idx val="0"/>
          <c:order val="1"/>
          <c:tx>
            <c:strRef>
              <c:f>'total per capita'!$BW$24</c:f>
              <c:strCache>
                <c:ptCount val="1"/>
                <c:pt idx="0">
                  <c:v>VKT per capita
– driving age</c:v>
                </c:pt>
              </c:strCache>
            </c:strRef>
          </c:tx>
          <c:spPr>
            <a:ln w="38100">
              <a:solidFill>
                <a:srgbClr val="FCAC94"/>
              </a:solidFill>
            </a:ln>
          </c:spPr>
          <c:marker>
            <c:symbol val="none"/>
          </c:marker>
          <c:yVal>
            <c:numRef>
              <c:f>'total per capita'!$BS$20:$BS$64</c:f>
              <c:numCache>
                <c:formatCode>#,##0.00</c:formatCode>
                <c:ptCount val="45"/>
                <c:pt idx="0">
                  <c:v>0</c:v>
                </c:pt>
                <c:pt idx="1">
                  <c:v>-7.9239469976277732E-4</c:v>
                </c:pt>
                <c:pt idx="2">
                  <c:v>-4.2488343826685426E-4</c:v>
                </c:pt>
                <c:pt idx="3">
                  <c:v>-1.8217755213240094E-3</c:v>
                </c:pt>
                <c:pt idx="4">
                  <c:v>-4.9577724242616528E-3</c:v>
                </c:pt>
                <c:pt idx="5">
                  <c:v>-9.7183344579560016E-3</c:v>
                </c:pt>
                <c:pt idx="6">
                  <c:v>-1.4562730123796719E-2</c:v>
                </c:pt>
                <c:pt idx="7">
                  <c:v>-1.8050690038120543E-2</c:v>
                </c:pt>
                <c:pt idx="8">
                  <c:v>-1.8918520705578756E-2</c:v>
                </c:pt>
                <c:pt idx="9">
                  <c:v>-1.7817980336522821E-2</c:v>
                </c:pt>
                <c:pt idx="10">
                  <c:v>-1.5486554451309531E-2</c:v>
                </c:pt>
                <c:pt idx="11">
                  <c:v>-1.3596923514148762E-2</c:v>
                </c:pt>
                <c:pt idx="12">
                  <c:v>-1.4153238814564095E-2</c:v>
                </c:pt>
                <c:pt idx="13">
                  <c:v>-1.4689815697784825E-2</c:v>
                </c:pt>
                <c:pt idx="14">
                  <c:v>-2.0924718478942284E-2</c:v>
                </c:pt>
                <c:pt idx="15">
                  <c:v>-2.8739136384958064E-2</c:v>
                </c:pt>
                <c:pt idx="16">
                  <c:v>-3.4934652899689556E-2</c:v>
                </c:pt>
                <c:pt idx="17">
                  <c:v>-4.1717997607536472E-2</c:v>
                </c:pt>
                <c:pt idx="18">
                  <c:v>-4.3886223948110037E-2</c:v>
                </c:pt>
                <c:pt idx="19">
                  <c:v>-4.4360690878923359E-2</c:v>
                </c:pt>
                <c:pt idx="20">
                  <c:v>-4.5415650330944524E-2</c:v>
                </c:pt>
                <c:pt idx="21">
                  <c:v>-4.7608053648589221E-2</c:v>
                </c:pt>
                <c:pt idx="22">
                  <c:v>-5.0221137778605152E-2</c:v>
                </c:pt>
                <c:pt idx="23">
                  <c:v>-5.3521715757365973E-2</c:v>
                </c:pt>
                <c:pt idx="24">
                  <c:v>-5.7706898250581173E-2</c:v>
                </c:pt>
                <c:pt idx="25">
                  <c:v>-6.2165130722228734E-2</c:v>
                </c:pt>
                <c:pt idx="26">
                  <c:v>-6.6664780031436943E-2</c:v>
                </c:pt>
                <c:pt idx="27">
                  <c:v>-7.1139800609422266E-2</c:v>
                </c:pt>
                <c:pt idx="28">
                  <c:v>-7.1335089496634474E-2</c:v>
                </c:pt>
                <c:pt idx="29">
                  <c:v>-6.833585336833703E-2</c:v>
                </c:pt>
                <c:pt idx="30">
                  <c:v>-6.6557892646074479E-2</c:v>
                </c:pt>
                <c:pt idx="31">
                  <c:v>-6.3582634874004285E-2</c:v>
                </c:pt>
                <c:pt idx="32">
                  <c:v>-6.3488176796163365E-2</c:v>
                </c:pt>
                <c:pt idx="33">
                  <c:v>-6.4789614054275191E-2</c:v>
                </c:pt>
                <c:pt idx="34">
                  <c:v>-6.3193824511004304E-2</c:v>
                </c:pt>
                <c:pt idx="35">
                  <c:v>-6.1302096138315942E-2</c:v>
                </c:pt>
                <c:pt idx="36">
                  <c:v>-5.9228483286323019E-2</c:v>
                </c:pt>
                <c:pt idx="37">
                  <c:v>-5.7712263943457409E-2</c:v>
                </c:pt>
                <c:pt idx="38">
                  <c:v>-5.618121060549186E-2</c:v>
                </c:pt>
                <c:pt idx="39">
                  <c:v>-5.3806193739754704E-2</c:v>
                </c:pt>
                <c:pt idx="40">
                  <c:v>-5.1582933339791359E-2</c:v>
                </c:pt>
                <c:pt idx="41">
                  <c:v>-4.7866592833315513E-2</c:v>
                </c:pt>
                <c:pt idx="42">
                  <c:v>-4.1491747341410257E-2</c:v>
                </c:pt>
                <c:pt idx="43">
                  <c:v>-3.4780937094810116E-2</c:v>
                </c:pt>
                <c:pt idx="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684-4DC6-9725-38D5F8C057C5}"/>
            </c:ext>
          </c:extLst>
        </c:ser>
        <c:ser>
          <c:idx val="2"/>
          <c:order val="2"/>
          <c:tx>
            <c:strRef>
              <c:f>'total per capita'!$BW$23</c:f>
              <c:strCache>
                <c:ptCount val="1"/>
                <c:pt idx="0">
                  <c:v>VKT per capita
– all</c:v>
                </c:pt>
              </c:strCache>
            </c:strRef>
          </c:tx>
          <c:spPr>
            <a:ln w="19050">
              <a:solidFill>
                <a:srgbClr val="FCAC94"/>
              </a:solidFill>
              <a:prstDash val="dash"/>
            </a:ln>
          </c:spPr>
          <c:marker>
            <c:symbol val="none"/>
          </c:marker>
          <c:yVal>
            <c:numRef>
              <c:f>'total per capita'!$BB$20:$BB$64</c:f>
              <c:numCache>
                <c:formatCode>#,##0.00</c:formatCode>
                <c:ptCount val="45"/>
                <c:pt idx="0">
                  <c:v>0</c:v>
                </c:pt>
                <c:pt idx="1">
                  <c:v>-1.8906040488797515E-4</c:v>
                </c:pt>
                <c:pt idx="2">
                  <c:v>1.0380032519736737E-3</c:v>
                </c:pt>
                <c:pt idx="3">
                  <c:v>5.5767410162732567E-4</c:v>
                </c:pt>
                <c:pt idx="4">
                  <c:v>-1.5655236147242846E-3</c:v>
                </c:pt>
                <c:pt idx="5">
                  <c:v>-5.2211918678120028E-3</c:v>
                </c:pt>
                <c:pt idx="6">
                  <c:v>-9.0973303284436202E-3</c:v>
                </c:pt>
                <c:pt idx="7">
                  <c:v>-1.1865536027082957E-2</c:v>
                </c:pt>
                <c:pt idx="8">
                  <c:v>-1.2148940716635304E-2</c:v>
                </c:pt>
                <c:pt idx="9">
                  <c:v>-1.0777394194742995E-2</c:v>
                </c:pt>
                <c:pt idx="10">
                  <c:v>-8.301595247022342E-3</c:v>
                </c:pt>
                <c:pt idx="11">
                  <c:v>-6.131890511190452E-3</c:v>
                </c:pt>
                <c:pt idx="12">
                  <c:v>-6.5947683122481449E-3</c:v>
                </c:pt>
                <c:pt idx="13">
                  <c:v>-6.9748893955473568E-3</c:v>
                </c:pt>
                <c:pt idx="14">
                  <c:v>-1.3058712987132348E-2</c:v>
                </c:pt>
                <c:pt idx="15">
                  <c:v>-2.0769409616261725E-2</c:v>
                </c:pt>
                <c:pt idx="16">
                  <c:v>-2.6842976567454158E-2</c:v>
                </c:pt>
                <c:pt idx="17">
                  <c:v>-3.32841434930502E-2</c:v>
                </c:pt>
                <c:pt idx="18">
                  <c:v>-3.4970940868229383E-2</c:v>
                </c:pt>
                <c:pt idx="19">
                  <c:v>-3.4941147285107665E-2</c:v>
                </c:pt>
                <c:pt idx="20">
                  <c:v>-3.5568021945419082E-2</c:v>
                </c:pt>
                <c:pt idx="21">
                  <c:v>-3.7585343697719598E-2</c:v>
                </c:pt>
                <c:pt idx="22">
                  <c:v>-4.0323768518602199E-2</c:v>
                </c:pt>
                <c:pt idx="23">
                  <c:v>-4.3693961123347336E-2</c:v>
                </c:pt>
                <c:pt idx="24">
                  <c:v>-4.7981870327013287E-2</c:v>
                </c:pt>
                <c:pt idx="25">
                  <c:v>-5.2569071285396229E-2</c:v>
                </c:pt>
                <c:pt idx="26">
                  <c:v>-5.7075662815270212E-2</c:v>
                </c:pt>
                <c:pt idx="27">
                  <c:v>-6.153960171723305E-2</c:v>
                </c:pt>
                <c:pt idx="28">
                  <c:v>-6.5796875121978071E-2</c:v>
                </c:pt>
                <c:pt idx="29">
                  <c:v>-6.6710041365659833E-2</c:v>
                </c:pt>
                <c:pt idx="30">
                  <c:v>-6.8753452212682475E-2</c:v>
                </c:pt>
                <c:pt idx="31">
                  <c:v>-6.9632358705762454E-2</c:v>
                </c:pt>
                <c:pt idx="32">
                  <c:v>-6.8994305314414528E-2</c:v>
                </c:pt>
                <c:pt idx="33">
                  <c:v>-6.9718323232585089E-2</c:v>
                </c:pt>
                <c:pt idx="34">
                  <c:v>-6.7375912040966379E-2</c:v>
                </c:pt>
                <c:pt idx="35">
                  <c:v>-6.4445882580737246E-2</c:v>
                </c:pt>
                <c:pt idx="36">
                  <c:v>-6.1239571088884781E-2</c:v>
                </c:pt>
                <c:pt idx="37">
                  <c:v>-5.8368857970164223E-2</c:v>
                </c:pt>
                <c:pt idx="38">
                  <c:v>-5.5589190186322912E-2</c:v>
                </c:pt>
                <c:pt idx="39">
                  <c:v>-5.199540245819001E-2</c:v>
                </c:pt>
                <c:pt idx="40">
                  <c:v>-4.8670373683716628E-2</c:v>
                </c:pt>
                <c:pt idx="41">
                  <c:v>-4.38410158266207E-2</c:v>
                </c:pt>
                <c:pt idx="42">
                  <c:v>-3.653174982524765E-2</c:v>
                </c:pt>
                <c:pt idx="43">
                  <c:v>-2.8812396132634088E-2</c:v>
                </c:pt>
                <c:pt idx="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684-4DC6-9725-38D5F8C057C5}"/>
            </c:ext>
          </c:extLst>
        </c:ser>
        <c:ser>
          <c:idx val="7"/>
          <c:order val="3"/>
          <c:spPr>
            <a:ln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2684-4DC6-9725-38D5F8C057C5}"/>
            </c:ext>
          </c:extLst>
        </c:ser>
        <c:ser>
          <c:idx val="5"/>
          <c:order val="5"/>
          <c:tx>
            <c:strRef>
              <c:f>'total per capita'!$BZ$24</c:f>
              <c:strCache>
                <c:ptCount val="1"/>
                <c:pt idx="0">
                  <c:v>Data as at
GPS 2015</c:v>
                </c:pt>
              </c:strCache>
            </c:strRef>
          </c:tx>
          <c:spPr>
            <a:ln w="25400">
              <a:solidFill>
                <a:schemeClr val="bg1">
                  <a:lumMod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'total per capita'!$BZ$29:$BZ$30</c:f>
              <c:numCache>
                <c:formatCode>General</c:formatCode>
                <c:ptCount val="2"/>
                <c:pt idx="0">
                  <c:v>33</c:v>
                </c:pt>
                <c:pt idx="1">
                  <c:v>33</c:v>
                </c:pt>
              </c:numCache>
            </c:numRef>
          </c:xVal>
          <c:yVal>
            <c:numRef>
              <c:f>'total per capita'!$CA$29:$CA$30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684-4DC6-9725-38D5F8C057C5}"/>
            </c:ext>
          </c:extLst>
        </c:ser>
        <c:ser>
          <c:idx val="6"/>
          <c:order val="6"/>
          <c:tx>
            <c:strRef>
              <c:f>'total per capita'!$CC$24</c:f>
              <c:strCache>
                <c:ptCount val="1"/>
                <c:pt idx="0">
                  <c:v>Driving age
lifted to 16</c:v>
                </c:pt>
              </c:strCache>
            </c:strRef>
          </c:tx>
          <c:spPr>
            <a:ln w="25400">
              <a:solidFill>
                <a:schemeClr val="bg1">
                  <a:lumMod val="5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'total per capita'!$CC$29:$CC$30</c:f>
              <c:numCache>
                <c:formatCode>General</c:formatCode>
                <c:ptCount val="2"/>
                <c:pt idx="0">
                  <c:v>28</c:v>
                </c:pt>
                <c:pt idx="1">
                  <c:v>28</c:v>
                </c:pt>
              </c:numCache>
            </c:numRef>
          </c:xVal>
          <c:yVal>
            <c:numRef>
              <c:f>'total per capita'!$CD$29:$CD$30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684-4DC6-9725-38D5F8C05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56448"/>
        <c:axId val="147258368"/>
      </c:scatterChart>
      <c:catAx>
        <c:axId val="147256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 ended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one"/>
        <c:crossAx val="147258368"/>
        <c:crosses val="autoZero"/>
        <c:auto val="1"/>
        <c:lblAlgn val="ctr"/>
        <c:lblOffset val="100"/>
        <c:noMultiLvlLbl val="0"/>
      </c:catAx>
      <c:valAx>
        <c:axId val="147258368"/>
        <c:scaling>
          <c:orientation val="minMax"/>
          <c:max val="0.1"/>
          <c:min val="-0.1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ash"/>
            </a:ln>
          </c:spPr>
        </c:majorGridlines>
        <c:numFmt formatCode="\+0%;\-0%;0%" sourceLinked="0"/>
        <c:majorTickMark val="out"/>
        <c:minorTickMark val="none"/>
        <c:tickLblPos val="nextTo"/>
        <c:crossAx val="147256448"/>
        <c:crossesAt val="0"/>
        <c:crossBetween val="midCat"/>
      </c:valAx>
      <c:valAx>
        <c:axId val="147264256"/>
        <c:scaling>
          <c:orientation val="minMax"/>
          <c:max val="0.2"/>
          <c:min val="-0.2"/>
        </c:scaling>
        <c:delete val="1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Change in VKT </a:t>
                </a:r>
                <a:br>
                  <a:rPr lang="en-US"/>
                </a:br>
                <a:r>
                  <a:rPr lang="en-US"/>
                  <a:t>and VKT per </a:t>
                </a:r>
                <a:br>
                  <a:rPr lang="en-US"/>
                </a:br>
                <a:r>
                  <a:rPr lang="en-US"/>
                  <a:t>capita relative </a:t>
                </a:r>
                <a:br>
                  <a:rPr lang="en-US"/>
                </a:br>
                <a:r>
                  <a:rPr lang="en-US"/>
                  <a:t>to 2004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one"/>
        <c:crossAx val="147266176"/>
        <c:crossesAt val="42369"/>
        <c:crossBetween val="between"/>
      </c:valAx>
      <c:dateAx>
        <c:axId val="147266176"/>
        <c:scaling>
          <c:orientation val="minMax"/>
          <c:min val="38352"/>
        </c:scaling>
        <c:delete val="0"/>
        <c:axPos val="b"/>
        <c:numFmt formatCode="yyyy" sourceLinked="0"/>
        <c:majorTickMark val="out"/>
        <c:minorTickMark val="none"/>
        <c:tickLblPos val="nextTo"/>
        <c:crossAx val="147264256"/>
        <c:crossesAt val="-0.2"/>
        <c:auto val="0"/>
        <c:lblOffset val="100"/>
        <c:baseTimeUnit val="days"/>
        <c:majorUnit val="1"/>
        <c:majorTimeUnit val="years"/>
      </c:date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4"/>
        <c:txPr>
          <a:bodyPr/>
          <a:lstStyle/>
          <a:p>
            <a:pPr>
              <a:defRPr baseline="0">
                <a:solidFill>
                  <a:schemeClr val="bg1"/>
                </a:solidFill>
              </a:defRPr>
            </a:pPr>
            <a:endParaRPr lang="en-US"/>
          </a:p>
        </c:txPr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3"/>
          <c:order val="0"/>
          <c:spPr>
            <a:noFill/>
            <a:ln>
              <a:noFill/>
            </a:ln>
          </c:spPr>
          <c:val>
            <c:numRef>
              <c:f>'total per capita'!$AW$8:$AW$64</c:f>
              <c:numCache>
                <c:formatCode>#,##0.00</c:formatCode>
                <c:ptCount val="57"/>
                <c:pt idx="0">
                  <c:v>-1E-3</c:v>
                </c:pt>
                <c:pt idx="1">
                  <c:v>2.2253584572337068E-3</c:v>
                </c:pt>
                <c:pt idx="2">
                  <c:v>5.6161445791781403E-3</c:v>
                </c:pt>
                <c:pt idx="3">
                  <c:v>8.3773359993531971E-3</c:v>
                </c:pt>
                <c:pt idx="4">
                  <c:v>1.0874052305704152E-2</c:v>
                </c:pt>
                <c:pt idx="5">
                  <c:v>1.2455097085202316E-2</c:v>
                </c:pt>
                <c:pt idx="6">
                  <c:v>1.3926662399030953E-2</c:v>
                </c:pt>
                <c:pt idx="7">
                  <c:v>1.5910103140763909E-2</c:v>
                </c:pt>
                <c:pt idx="8">
                  <c:v>1.8317914086808718E-2</c:v>
                </c:pt>
                <c:pt idx="9">
                  <c:v>2.3853572878455576E-2</c:v>
                </c:pt>
                <c:pt idx="10">
                  <c:v>2.6428739560244385E-2</c:v>
                </c:pt>
                <c:pt idx="11">
                  <c:v>2.8552497998671877E-2</c:v>
                </c:pt>
                <c:pt idx="12">
                  <c:v>3.0453882467079807E-2</c:v>
                </c:pt>
                <c:pt idx="13">
                  <c:v>2.9636563877563193E-2</c:v>
                </c:pt>
                <c:pt idx="14">
                  <c:v>3.0015634795083401E-2</c:v>
                </c:pt>
                <c:pt idx="15">
                  <c:v>2.8574805032626549E-2</c:v>
                </c:pt>
                <c:pt idx="16">
                  <c:v>2.5340168851686884E-2</c:v>
                </c:pt>
                <c:pt idx="17">
                  <c:v>2.0429868659307515E-2</c:v>
                </c:pt>
                <c:pt idx="18">
                  <c:v>1.543309794156944E-2</c:v>
                </c:pt>
                <c:pt idx="19">
                  <c:v>1.1835428146050542E-2</c:v>
                </c:pt>
                <c:pt idx="20">
                  <c:v>1.0940300834776706E-2</c:v>
                </c:pt>
                <c:pt idx="21">
                  <c:v>1.2075457471251272E-2</c:v>
                </c:pt>
                <c:pt idx="22">
                  <c:v>1.4480215752238679E-2</c:v>
                </c:pt>
                <c:pt idx="23">
                  <c:v>1.6429282918802968E-2</c:v>
                </c:pt>
                <c:pt idx="24">
                  <c:v>1.5855469342313966E-2</c:v>
                </c:pt>
                <c:pt idx="25">
                  <c:v>1.530201503287365E-2</c:v>
                </c:pt>
                <c:pt idx="26">
                  <c:v>8.8710003524440362E-3</c:v>
                </c:pt>
                <c:pt idx="27">
                  <c:v>8.1078866406392256E-4</c:v>
                </c:pt>
                <c:pt idx="28">
                  <c:v>-5.5796008989448245E-3</c:v>
                </c:pt>
                <c:pt idx="29">
                  <c:v>-1.2576308133966041E-2</c:v>
                </c:pt>
                <c:pt idx="30">
                  <c:v>-1.4812733611018092E-2</c:v>
                </c:pt>
                <c:pt idx="31">
                  <c:v>-1.5302124368907766E-2</c:v>
                </c:pt>
                <c:pt idx="32">
                  <c:v>-1.6390266391540287E-2</c:v>
                </c:pt>
                <c:pt idx="33">
                  <c:v>-1.8651629305458606E-2</c:v>
                </c:pt>
                <c:pt idx="34">
                  <c:v>-2.1346905076576661E-2</c:v>
                </c:pt>
                <c:pt idx="35">
                  <c:v>-2.4751299047154784E-2</c:v>
                </c:pt>
                <c:pt idx="36">
                  <c:v>-2.9068121778614842E-2</c:v>
                </c:pt>
                <c:pt idx="37">
                  <c:v>-3.3666582970436676E-2</c:v>
                </c:pt>
                <c:pt idx="38">
                  <c:v>-3.830776372015976E-2</c:v>
                </c:pt>
                <c:pt idx="39">
                  <c:v>-4.292354106944285E-2</c:v>
                </c:pt>
                <c:pt idx="40">
                  <c:v>-4.3124972550360519E-2</c:v>
                </c:pt>
                <c:pt idx="41">
                  <c:v>-4.0031398801392504E-2</c:v>
                </c:pt>
                <c:pt idx="42">
                  <c:v>-3.8197514311540837E-2</c:v>
                </c:pt>
                <c:pt idx="43">
                  <c:v>-3.5128673131198718E-2</c:v>
                </c:pt>
                <c:pt idx="44">
                  <c:v>-3.5031243980079396E-2</c:v>
                </c:pt>
                <c:pt idx="45">
                  <c:v>-3.6373616492746064E-2</c:v>
                </c:pt>
                <c:pt idx="46">
                  <c:v>-3.4727633172738859E-2</c:v>
                </c:pt>
                <c:pt idx="47">
                  <c:v>-3.2776402598156396E-2</c:v>
                </c:pt>
                <c:pt idx="48">
                  <c:v>-3.0637566571234731E-2</c:v>
                </c:pt>
                <c:pt idx="49">
                  <c:v>-2.9073656243364221E-2</c:v>
                </c:pt>
                <c:pt idx="50">
                  <c:v>-2.7494445333655526E-2</c:v>
                </c:pt>
                <c:pt idx="51">
                  <c:v>-2.5044724966566068E-2</c:v>
                </c:pt>
                <c:pt idx="52">
                  <c:v>-2.2751534395288542E-2</c:v>
                </c:pt>
                <c:pt idx="53">
                  <c:v>-1.8918300551314382E-2</c:v>
                </c:pt>
                <c:pt idx="54">
                  <c:v>-1.2342941418561071E-2</c:v>
                </c:pt>
                <c:pt idx="55">
                  <c:v>-5.4210501352054399E-3</c:v>
                </c:pt>
                <c:pt idx="5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32-4A4F-990D-32E8A9F8F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304832"/>
        <c:axId val="147306752"/>
      </c:areaChart>
      <c:lineChart>
        <c:grouping val="standard"/>
        <c:varyColors val="0"/>
        <c:ser>
          <c:idx val="1"/>
          <c:order val="4"/>
          <c:marker>
            <c:symbol val="none"/>
          </c:marker>
          <c:cat>
            <c:numRef>
              <c:f>'total per capita'!$BW$4:$BW$19</c:f>
              <c:numCache>
                <c:formatCode>0.00</c:formatCode>
                <c:ptCount val="16"/>
                <c:pt idx="0">
                  <c:v>36891</c:v>
                </c:pt>
                <c:pt idx="1">
                  <c:v>2001</c:v>
                </c:pt>
                <c:pt idx="2" formatCode="m/d/yyyy">
                  <c:v>2002</c:v>
                </c:pt>
                <c:pt idx="3" formatCode="m/d/yyyy">
                  <c:v>37986</c:v>
                </c:pt>
                <c:pt idx="4" formatCode="m/d/yyyy">
                  <c:v>38352</c:v>
                </c:pt>
                <c:pt idx="5" formatCode="m/d/yyyy">
                  <c:v>38717</c:v>
                </c:pt>
                <c:pt idx="6" formatCode="m/d/yyyy">
                  <c:v>39082</c:v>
                </c:pt>
                <c:pt idx="7" formatCode="m/d/yyyy">
                  <c:v>39447</c:v>
                </c:pt>
                <c:pt idx="8" formatCode="m/d/yyyy">
                  <c:v>39813</c:v>
                </c:pt>
                <c:pt idx="9" formatCode="m/d/yyyy">
                  <c:v>40178</c:v>
                </c:pt>
                <c:pt idx="10" formatCode="m/d/yyyy">
                  <c:v>40543</c:v>
                </c:pt>
                <c:pt idx="11" formatCode="m/d/yyyy">
                  <c:v>40908</c:v>
                </c:pt>
                <c:pt idx="12" formatCode="m/d/yyyy">
                  <c:v>41274</c:v>
                </c:pt>
                <c:pt idx="13" formatCode="m/d/yyyy">
                  <c:v>41639</c:v>
                </c:pt>
                <c:pt idx="14">
                  <c:v>42004</c:v>
                </c:pt>
                <c:pt idx="15">
                  <c:v>42369</c:v>
                </c:pt>
              </c:numCache>
            </c:numRef>
          </c:cat>
          <c:val>
            <c:numRef>
              <c:f>'total per capita'!$BX$4:$BX$19</c:f>
              <c:numCache>
                <c:formatCode>General</c:formatCode>
                <c:ptCount val="16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32-4A4F-990D-32E8A9F8F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318656"/>
        <c:axId val="147316736"/>
      </c:lineChart>
      <c:scatterChart>
        <c:scatterStyle val="smoothMarker"/>
        <c:varyColors val="0"/>
        <c:ser>
          <c:idx val="0"/>
          <c:order val="1"/>
          <c:tx>
            <c:strRef>
              <c:f>'total per capita'!$BW$22</c:f>
              <c:strCache>
                <c:ptCount val="1"/>
                <c:pt idx="0">
                  <c:v>Total VKT</c:v>
                </c:pt>
              </c:strCache>
            </c:strRef>
          </c:tx>
          <c:spPr>
            <a:ln w="25400">
              <a:solidFill>
                <a:schemeClr val="tx1">
                  <a:alpha val="65000"/>
                </a:schemeClr>
              </a:solidFill>
            </a:ln>
          </c:spPr>
          <c:marker>
            <c:symbol val="none"/>
          </c:marker>
          <c:xVal>
            <c:numRef>
              <c:f>'total per capita'!$C$8:$C$64</c:f>
              <c:numCache>
                <c:formatCode>General</c:formatCode>
                <c:ptCount val="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</c:numCache>
            </c:numRef>
          </c:xVal>
          <c:yVal>
            <c:numRef>
              <c:f>'total per capita'!$AI$8:$AI$64</c:f>
              <c:numCache>
                <c:formatCode>#,##0.00</c:formatCode>
                <c:ptCount val="57"/>
                <c:pt idx="0">
                  <c:v>0</c:v>
                </c:pt>
                <c:pt idx="1">
                  <c:v>7.727266475013872E-3</c:v>
                </c:pt>
                <c:pt idx="2">
                  <c:v>1.6244618368385755E-2</c:v>
                </c:pt>
                <c:pt idx="3">
                  <c:v>2.4497599757912658E-2</c:v>
                </c:pt>
                <c:pt idx="4">
                  <c:v>3.2640541395579259E-2</c:v>
                </c:pt>
                <c:pt idx="5">
                  <c:v>4.0233284273944125E-2</c:v>
                </c:pt>
                <c:pt idx="6">
                  <c:v>4.7798517214343805E-2</c:v>
                </c:pt>
                <c:pt idx="7">
                  <c:v>5.5831419100150104E-2</c:v>
                </c:pt>
                <c:pt idx="8">
                  <c:v>6.4001870675781669E-2</c:v>
                </c:pt>
                <c:pt idx="9">
                  <c:v>7.4950825985887537E-2</c:v>
                </c:pt>
                <c:pt idx="10">
                  <c:v>8.248854898832203E-2</c:v>
                </c:pt>
                <c:pt idx="11">
                  <c:v>8.9283503665699149E-2</c:v>
                </c:pt>
                <c:pt idx="12">
                  <c:v>9.5748339087495582E-2</c:v>
                </c:pt>
                <c:pt idx="13">
                  <c:v>9.9077041581271175E-2</c:v>
                </c:pt>
                <c:pt idx="14">
                  <c:v>0.10364369128347639</c:v>
                </c:pt>
                <c:pt idx="15">
                  <c:v>0.10622962545219483</c:v>
                </c:pt>
                <c:pt idx="16">
                  <c:v>0.10691737390132205</c:v>
                </c:pt>
                <c:pt idx="17">
                  <c:v>0.10598203601050904</c:v>
                </c:pt>
                <c:pt idx="18">
                  <c:v>0.10496416830580046</c:v>
                </c:pt>
                <c:pt idx="19">
                  <c:v>0.10523926768545144</c:v>
                </c:pt>
                <c:pt idx="20">
                  <c:v>0.10821034098568116</c:v>
                </c:pt>
                <c:pt idx="21">
                  <c:v>0.11294205031567683</c:v>
                </c:pt>
                <c:pt idx="22">
                  <c:v>0.11860909753648508</c:v>
                </c:pt>
                <c:pt idx="23">
                  <c:v>0.12367092612206165</c:v>
                </c:pt>
                <c:pt idx="24">
                  <c:v>0.12573417146944332</c:v>
                </c:pt>
                <c:pt idx="25">
                  <c:v>0.12774239694089506</c:v>
                </c:pt>
                <c:pt idx="26">
                  <c:v>0.12323076711462022</c:v>
                </c:pt>
                <c:pt idx="27">
                  <c:v>0.11682095156875438</c:v>
                </c:pt>
                <c:pt idx="28">
                  <c:v>0.11219928199061924</c:v>
                </c:pt>
                <c:pt idx="29">
                  <c:v>0.10708243352911251</c:v>
                </c:pt>
                <c:pt idx="30">
                  <c:v>0.10760512235044928</c:v>
                </c:pt>
                <c:pt idx="31">
                  <c:v>0.11041113602288832</c:v>
                </c:pt>
                <c:pt idx="32">
                  <c:v>0.11277699068788616</c:v>
                </c:pt>
                <c:pt idx="33">
                  <c:v>0.11379485839259451</c:v>
                </c:pt>
                <c:pt idx="34">
                  <c:v>0.11398742795835015</c:v>
                </c:pt>
                <c:pt idx="35">
                  <c:v>0.11316212981939722</c:v>
                </c:pt>
                <c:pt idx="36">
                  <c:v>0.11107137453405058</c:v>
                </c:pt>
                <c:pt idx="37">
                  <c:v>0.10837540061347162</c:v>
                </c:pt>
                <c:pt idx="38">
                  <c:v>0.10543183725120708</c:v>
                </c:pt>
                <c:pt idx="39">
                  <c:v>0.10229570432318691</c:v>
                </c:pt>
                <c:pt idx="40">
                  <c:v>9.9132061457201548E-2</c:v>
                </c:pt>
                <c:pt idx="41">
                  <c:v>9.9654750278538096E-2</c:v>
                </c:pt>
                <c:pt idx="42">
                  <c:v>9.8746922325690267E-2</c:v>
                </c:pt>
                <c:pt idx="43">
                  <c:v>9.9214591271096886E-2</c:v>
                </c:pt>
                <c:pt idx="44">
                  <c:v>0.10144289624626901</c:v>
                </c:pt>
                <c:pt idx="45">
                  <c:v>0.10224068444725676</c:v>
                </c:pt>
                <c:pt idx="46">
                  <c:v>0.10686235402539168</c:v>
                </c:pt>
                <c:pt idx="47">
                  <c:v>0.11247438137027022</c:v>
                </c:pt>
                <c:pt idx="48">
                  <c:v>0.1189392167920662</c:v>
                </c:pt>
                <c:pt idx="49">
                  <c:v>0.12551409196572272</c:v>
                </c:pt>
                <c:pt idx="50">
                  <c:v>0.13263916589868097</c:v>
                </c:pt>
                <c:pt idx="51">
                  <c:v>0.14124977648175419</c:v>
                </c:pt>
                <c:pt idx="52">
                  <c:v>0.14997042681668771</c:v>
                </c:pt>
                <c:pt idx="53">
                  <c:v>0.1608643622508632</c:v>
                </c:pt>
                <c:pt idx="54">
                  <c:v>0.17516952999271007</c:v>
                </c:pt>
                <c:pt idx="55">
                  <c:v>0.19018995612164913</c:v>
                </c:pt>
                <c:pt idx="56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132-4A4F-990D-32E8A9F8F2CD}"/>
            </c:ext>
          </c:extLst>
        </c:ser>
        <c:ser>
          <c:idx val="2"/>
          <c:order val="2"/>
          <c:tx>
            <c:v>VKT per capita</c:v>
          </c:tx>
          <c:spPr>
            <a:ln w="25400">
              <a:solidFill>
                <a:srgbClr val="FCAC94"/>
              </a:solidFill>
              <a:prstDash val="solid"/>
            </a:ln>
          </c:spPr>
          <c:marker>
            <c:symbol val="none"/>
          </c:marker>
          <c:yVal>
            <c:numRef>
              <c:f>'total per capita'!$AJ$8:$AJ$64</c:f>
              <c:numCache>
                <c:formatCode>#,##0.00</c:formatCode>
                <c:ptCount val="57"/>
                <c:pt idx="0">
                  <c:v>0</c:v>
                </c:pt>
                <c:pt idx="1">
                  <c:v>4.9374278166456342E-3</c:v>
                </c:pt>
                <c:pt idx="2">
                  <c:v>9.5727453059841761E-3</c:v>
                </c:pt>
                <c:pt idx="3">
                  <c:v>1.3362181969797104E-2</c:v>
                </c:pt>
                <c:pt idx="4">
                  <c:v>1.6739658376119015E-2</c:v>
                </c:pt>
                <c:pt idx="5">
                  <c:v>1.9476292034734222E-2</c:v>
                </c:pt>
                <c:pt idx="6">
                  <c:v>2.1884774667604301E-2</c:v>
                </c:pt>
                <c:pt idx="7">
                  <c:v>2.4653319736313239E-2</c:v>
                </c:pt>
                <c:pt idx="8">
                  <c:v>2.7636261096117165E-2</c:v>
                </c:pt>
                <c:pt idx="9">
                  <c:v>3.3575068812580877E-2</c:v>
                </c:pt>
                <c:pt idx="10">
                  <c:v>3.6623954993708185E-2</c:v>
                </c:pt>
                <c:pt idx="11">
                  <c:v>3.9265520212796723E-2</c:v>
                </c:pt>
                <c:pt idx="12">
                  <c:v>4.1848075377941774E-2</c:v>
                </c:pt>
                <c:pt idx="13">
                  <c:v>4.1651103158979019E-2</c:v>
                </c:pt>
                <c:pt idx="14">
                  <c:v>4.2929517068246437E-2</c:v>
                </c:pt>
                <c:pt idx="15">
                  <c:v>4.2429087067410221E-2</c:v>
                </c:pt>
                <c:pt idx="16">
                  <c:v>4.0217037612982454E-2</c:v>
                </c:pt>
                <c:pt idx="17">
                  <c:v>3.6408386679282811E-2</c:v>
                </c:pt>
                <c:pt idx="18">
                  <c:v>3.2370039284175256E-2</c:v>
                </c:pt>
                <c:pt idx="19">
                  <c:v>2.9485989504797638E-2</c:v>
                </c:pt>
                <c:pt idx="20">
                  <c:v>2.9190724874434526E-2</c:v>
                </c:pt>
                <c:pt idx="21">
                  <c:v>3.0619667978559306E-2</c:v>
                </c:pt>
                <c:pt idx="22">
                  <c:v>3.3199074347264768E-2</c:v>
                </c:pt>
                <c:pt idx="23">
                  <c:v>3.5459577050429569E-2</c:v>
                </c:pt>
                <c:pt idx="24">
                  <c:v>3.4977328704262511E-2</c:v>
                </c:pt>
                <c:pt idx="25">
                  <c:v>3.4581300285216665E-2</c:v>
                </c:pt>
                <c:pt idx="26">
                  <c:v>2.8242880385384916E-2</c:v>
                </c:pt>
                <c:pt idx="27">
                  <c:v>2.020950594250337E-2</c:v>
                </c:pt>
                <c:pt idx="28">
                  <c:v>1.3881771903724305E-2</c:v>
                </c:pt>
                <c:pt idx="29">
                  <c:v>7.1710545391041602E-3</c:v>
                </c:pt>
                <c:pt idx="30">
                  <c:v>5.413667940221023E-3</c:v>
                </c:pt>
                <c:pt idx="31">
                  <c:v>5.4447083274551389E-3</c:v>
                </c:pt>
                <c:pt idx="32">
                  <c:v>4.7916001691064025E-3</c:v>
                </c:pt>
                <c:pt idx="33">
                  <c:v>2.6898573840541395E-3</c:v>
                </c:pt>
                <c:pt idx="34">
                  <c:v>-1.6316524514969899E-4</c:v>
                </c:pt>
                <c:pt idx="35">
                  <c:v>-3.6743939240563295E-3</c:v>
                </c:pt>
                <c:pt idx="36">
                  <c:v>-8.1417438752910964E-3</c:v>
                </c:pt>
                <c:pt idx="37">
                  <c:v>-1.2920910365154081E-2</c:v>
                </c:pt>
                <c:pt idx="38">
                  <c:v>-1.7616094077067879E-2</c:v>
                </c:pt>
                <c:pt idx="39">
                  <c:v>-2.2266840230682594E-2</c:v>
                </c:pt>
                <c:pt idx="40">
                  <c:v>-2.6702272333773869E-2</c:v>
                </c:pt>
                <c:pt idx="41">
                  <c:v>-2.765365282725385E-2</c:v>
                </c:pt>
                <c:pt idx="42">
                  <c:v>-2.9782576485430812E-2</c:v>
                </c:pt>
                <c:pt idx="43">
                  <c:v>-3.0698263523683433E-2</c:v>
                </c:pt>
                <c:pt idx="44">
                  <c:v>-3.0033508825919153E-2</c:v>
                </c:pt>
                <c:pt idx="45">
                  <c:v>-3.0787825500504407E-2</c:v>
                </c:pt>
                <c:pt idx="46">
                  <c:v>-2.8347388908772642E-2</c:v>
                </c:pt>
                <c:pt idx="47">
                  <c:v>-2.5294743354832172E-2</c:v>
                </c:pt>
                <c:pt idx="48">
                  <c:v>-2.1954253897983556E-2</c:v>
                </c:pt>
                <c:pt idx="49">
                  <c:v>-1.8963406960282314E-2</c:v>
                </c:pt>
                <c:pt idx="50">
                  <c:v>-1.6067415429497189E-2</c:v>
                </c:pt>
                <c:pt idx="51">
                  <c:v>-1.2323234601625099E-2</c:v>
                </c:pt>
                <c:pt idx="52">
                  <c:v>-8.8590597723637865E-3</c:v>
                </c:pt>
                <c:pt idx="53">
                  <c:v>-3.8276025836369021E-3</c:v>
                </c:pt>
                <c:pt idx="54">
                  <c:v>3.7875421323190217E-3</c:v>
                </c:pt>
                <c:pt idx="55">
                  <c:v>1.1829935920130152E-2</c:v>
                </c:pt>
                <c:pt idx="56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132-4A4F-990D-32E8A9F8F2CD}"/>
            </c:ext>
          </c:extLst>
        </c:ser>
        <c:ser>
          <c:idx val="7"/>
          <c:order val="3"/>
          <c:tx>
            <c:strRef>
              <c:f>'total per capita'!$BL$29</c:f>
              <c:strCache>
                <c:ptCount val="1"/>
                <c:pt idx="0">
                  <c:v>-0.02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C132-4A4F-990D-32E8A9F8F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304832"/>
        <c:axId val="147306752"/>
      </c:scatterChart>
      <c:catAx>
        <c:axId val="147304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 ended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one"/>
        <c:crossAx val="147306752"/>
        <c:crosses val="autoZero"/>
        <c:auto val="1"/>
        <c:lblAlgn val="ctr"/>
        <c:lblOffset val="100"/>
        <c:noMultiLvlLbl val="0"/>
      </c:catAx>
      <c:valAx>
        <c:axId val="147306752"/>
        <c:scaling>
          <c:orientation val="minMax"/>
          <c:max val="0.2"/>
          <c:min val="-0.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ash"/>
            </a:ln>
          </c:spPr>
        </c:majorGridlines>
        <c:numFmt formatCode="\+0%;\-0%;0%" sourceLinked="0"/>
        <c:majorTickMark val="out"/>
        <c:minorTickMark val="none"/>
        <c:tickLblPos val="nextTo"/>
        <c:crossAx val="147304832"/>
        <c:crossesAt val="0"/>
        <c:crossBetween val="midCat"/>
      </c:valAx>
      <c:valAx>
        <c:axId val="147316736"/>
        <c:scaling>
          <c:orientation val="minMax"/>
          <c:max val="0.2"/>
          <c:min val="-0.2"/>
        </c:scaling>
        <c:delete val="1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Change in VKT </a:t>
                </a:r>
                <a:br>
                  <a:rPr lang="en-US"/>
                </a:br>
                <a:r>
                  <a:rPr lang="en-US"/>
                  <a:t>and VKT per </a:t>
                </a:r>
                <a:br>
                  <a:rPr lang="en-US"/>
                </a:br>
                <a:r>
                  <a:rPr lang="en-US"/>
                  <a:t>capita relative </a:t>
                </a:r>
                <a:br>
                  <a:rPr lang="en-US"/>
                </a:br>
                <a:r>
                  <a:rPr lang="en-US"/>
                  <a:t>to 2001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one"/>
        <c:crossAx val="147318656"/>
        <c:crossesAt val="42369"/>
        <c:crossBetween val="between"/>
      </c:valAx>
      <c:dateAx>
        <c:axId val="147318656"/>
        <c:scaling>
          <c:orientation val="minMax"/>
          <c:min val="37256"/>
        </c:scaling>
        <c:delete val="0"/>
        <c:axPos val="b"/>
        <c:numFmt formatCode="yyyy" sourceLinked="0"/>
        <c:majorTickMark val="out"/>
        <c:minorTickMark val="none"/>
        <c:tickLblPos val="nextTo"/>
        <c:crossAx val="147316736"/>
        <c:crossesAt val="-0.2"/>
        <c:auto val="0"/>
        <c:lblOffset val="100"/>
        <c:baseTimeUnit val="days"/>
        <c:majorUnit val="2"/>
        <c:majorTimeUnit val="years"/>
      </c:dateAx>
    </c:plotArea>
    <c:legend>
      <c:legendPos val="r"/>
      <c:legendEntry>
        <c:idx val="0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3"/>
          <c:order val="0"/>
          <c:spPr>
            <a:noFill/>
            <a:ln>
              <a:noFill/>
            </a:ln>
          </c:spPr>
          <c:val>
            <c:numRef>
              <c:f>'total per capita (2)'!$AW$8:$AW$64</c:f>
              <c:numCache>
                <c:formatCode>#,##0.00</c:formatCode>
                <c:ptCount val="57"/>
                <c:pt idx="0">
                  <c:v>-1E-3</c:v>
                </c:pt>
                <c:pt idx="1">
                  <c:v>2.6352067875973226E-3</c:v>
                </c:pt>
                <c:pt idx="2">
                  <c:v>6.0953481041156063E-3</c:v>
                </c:pt>
                <c:pt idx="3">
                  <c:v>8.9710858922057435E-3</c:v>
                </c:pt>
                <c:pt idx="4">
                  <c:v>1.1448377892483097E-2</c:v>
                </c:pt>
                <c:pt idx="5">
                  <c:v>1.317410077377057E-2</c:v>
                </c:pt>
                <c:pt idx="6">
                  <c:v>1.5105839823004508E-2</c:v>
                </c:pt>
                <c:pt idx="7">
                  <c:v>1.7514096614487218E-2</c:v>
                </c:pt>
                <c:pt idx="8">
                  <c:v>2.0341409985524028E-2</c:v>
                </c:pt>
                <c:pt idx="9">
                  <c:v>2.6036216284781033E-2</c:v>
                </c:pt>
                <c:pt idx="10">
                  <c:v>2.853918787037879E-2</c:v>
                </c:pt>
                <c:pt idx="11">
                  <c:v>3.0340317490571977E-2</c:v>
                </c:pt>
                <c:pt idx="12">
                  <c:v>3.1847615463981183E-2</c:v>
                </c:pt>
                <c:pt idx="13">
                  <c:v>3.0767585573475587E-2</c:v>
                </c:pt>
                <c:pt idx="14">
                  <c:v>3.1003255036104904E-2</c:v>
                </c:pt>
                <c:pt idx="15">
                  <c:v>2.9588494019407219E-2</c:v>
                </c:pt>
                <c:pt idx="16">
                  <c:v>2.6293910078103333E-2</c:v>
                </c:pt>
                <c:pt idx="17">
                  <c:v>2.1135538582506386E-2</c:v>
                </c:pt>
                <c:pt idx="18">
                  <c:v>1.5517011286447446E-2</c:v>
                </c:pt>
                <c:pt idx="19">
                  <c:v>1.1092155663324221E-2</c:v>
                </c:pt>
                <c:pt idx="20">
                  <c:v>9.528573797880191E-3</c:v>
                </c:pt>
                <c:pt idx="21">
                  <c:v>1.030786595965949E-2</c:v>
                </c:pt>
                <c:pt idx="22">
                  <c:v>1.2598235652450218E-2</c:v>
                </c:pt>
                <c:pt idx="23">
                  <c:v>1.4734405812226403E-2</c:v>
                </c:pt>
                <c:pt idx="24">
                  <c:v>1.4246915860121168E-2</c:v>
                </c:pt>
                <c:pt idx="25">
                  <c:v>1.3558528700280514E-2</c:v>
                </c:pt>
                <c:pt idx="26">
                  <c:v>6.8237437081956074E-3</c:v>
                </c:pt>
                <c:pt idx="27">
                  <c:v>-2.0132944233760544E-3</c:v>
                </c:pt>
                <c:pt idx="28">
                  <c:v>-9.1178306285454314E-3</c:v>
                </c:pt>
                <c:pt idx="29">
                  <c:v>-1.6796443741365907E-2</c:v>
                </c:pt>
                <c:pt idx="30">
                  <c:v>-1.9656687504709613E-2</c:v>
                </c:pt>
                <c:pt idx="31">
                  <c:v>-2.0346836730329554E-2</c:v>
                </c:pt>
                <c:pt idx="32">
                  <c:v>-2.1461095876629699E-2</c:v>
                </c:pt>
                <c:pt idx="33">
                  <c:v>-2.34494577182075E-2</c:v>
                </c:pt>
                <c:pt idx="34">
                  <c:v>-2.5772499660280723E-2</c:v>
                </c:pt>
                <c:pt idx="35">
                  <c:v>-2.8895393189491525E-2</c:v>
                </c:pt>
                <c:pt idx="36">
                  <c:v>-3.2994853515752709E-2</c:v>
                </c:pt>
                <c:pt idx="37">
                  <c:v>-3.7611305670089412E-2</c:v>
                </c:pt>
                <c:pt idx="38">
                  <c:v>-4.2364131294228891E-2</c:v>
                </c:pt>
                <c:pt idx="39">
                  <c:v>-4.7161472056075016E-2</c:v>
                </c:pt>
                <c:pt idx="40">
                  <c:v>-4.7564031242154914E-2</c:v>
                </c:pt>
                <c:pt idx="41">
                  <c:v>-4.4558155700761826E-2</c:v>
                </c:pt>
                <c:pt idx="42">
                  <c:v>-4.2753609930827108E-2</c:v>
                </c:pt>
                <c:pt idx="43">
                  <c:v>-3.9700932919645937E-2</c:v>
                </c:pt>
                <c:pt idx="44">
                  <c:v>-3.9468276145607661E-2</c:v>
                </c:pt>
                <c:pt idx="45">
                  <c:v>-4.0688043387691941E-2</c:v>
                </c:pt>
                <c:pt idx="46">
                  <c:v>-3.8852335761156653E-2</c:v>
                </c:pt>
                <c:pt idx="47">
                  <c:v>-3.6646408965670729E-2</c:v>
                </c:pt>
                <c:pt idx="48">
                  <c:v>-3.44480502588419E-2</c:v>
                </c:pt>
                <c:pt idx="49">
                  <c:v>-3.2776248806900665E-2</c:v>
                </c:pt>
                <c:pt idx="50">
                  <c:v>-3.0998789845618546E-2</c:v>
                </c:pt>
                <c:pt idx="51">
                  <c:v>-2.833912781779524E-2</c:v>
                </c:pt>
                <c:pt idx="52">
                  <c:v>-2.5258267259433476E-2</c:v>
                </c:pt>
                <c:pt idx="53">
                  <c:v>-2.3591053276487362E-2</c:v>
                </c:pt>
                <c:pt idx="54">
                  <c:v>-2.1843711399661569E-2</c:v>
                </c:pt>
                <c:pt idx="55">
                  <c:v>-1.9220080892317082E-2</c:v>
                </c:pt>
                <c:pt idx="56">
                  <c:v>-1.5359480456704766E-2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61-4939-B37B-EA3F46AF1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412480"/>
        <c:axId val="147414400"/>
      </c:areaChart>
      <c:lineChart>
        <c:grouping val="standard"/>
        <c:varyColors val="0"/>
        <c:ser>
          <c:idx val="1"/>
          <c:order val="5"/>
          <c:marker>
            <c:symbol val="none"/>
          </c:marker>
          <c:cat>
            <c:numRef>
              <c:f>'total per capita (2)'!$BW$4:$BW$19</c:f>
              <c:numCache>
                <c:formatCode>0.00</c:formatCode>
                <c:ptCount val="16"/>
                <c:pt idx="0">
                  <c:v>36891</c:v>
                </c:pt>
                <c:pt idx="1">
                  <c:v>2001</c:v>
                </c:pt>
                <c:pt idx="2" formatCode="m/d/yyyy">
                  <c:v>2002</c:v>
                </c:pt>
                <c:pt idx="3" formatCode="m/d/yyyy">
                  <c:v>37986</c:v>
                </c:pt>
                <c:pt idx="4" formatCode="m/d/yyyy">
                  <c:v>38352</c:v>
                </c:pt>
                <c:pt idx="5" formatCode="m/d/yyyy">
                  <c:v>38717</c:v>
                </c:pt>
                <c:pt idx="6" formatCode="m/d/yyyy">
                  <c:v>39082</c:v>
                </c:pt>
                <c:pt idx="7" formatCode="m/d/yyyy">
                  <c:v>39447</c:v>
                </c:pt>
                <c:pt idx="8" formatCode="m/d/yyyy">
                  <c:v>39813</c:v>
                </c:pt>
                <c:pt idx="9" formatCode="m/d/yyyy">
                  <c:v>40178</c:v>
                </c:pt>
                <c:pt idx="10" formatCode="m/d/yyyy">
                  <c:v>40543</c:v>
                </c:pt>
                <c:pt idx="11" formatCode="m/d/yyyy">
                  <c:v>40908</c:v>
                </c:pt>
                <c:pt idx="12" formatCode="m/d/yyyy">
                  <c:v>41274</c:v>
                </c:pt>
                <c:pt idx="13" formatCode="m/d/yyyy">
                  <c:v>41639</c:v>
                </c:pt>
                <c:pt idx="14">
                  <c:v>42004</c:v>
                </c:pt>
                <c:pt idx="15">
                  <c:v>42369</c:v>
                </c:pt>
              </c:numCache>
            </c:numRef>
          </c:cat>
          <c:val>
            <c:numRef>
              <c:f>'total per capita (2)'!$BX$4:$BX$19</c:f>
              <c:numCache>
                <c:formatCode>General</c:formatCode>
                <c:ptCount val="16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61-4939-B37B-EA3F46AF1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430400"/>
        <c:axId val="147428480"/>
      </c:lineChart>
      <c:scatterChart>
        <c:scatterStyle val="smoothMarker"/>
        <c:varyColors val="0"/>
        <c:ser>
          <c:idx val="4"/>
          <c:order val="1"/>
          <c:tx>
            <c:strRef>
              <c:f>'total per capita (2)'!$BW$24</c:f>
              <c:strCache>
                <c:ptCount val="1"/>
                <c:pt idx="0">
                  <c:v>VKT per capita
– driving age</c:v>
                </c:pt>
              </c:strCache>
            </c:strRef>
          </c:tx>
          <c:spPr>
            <a:ln w="38100">
              <a:solidFill>
                <a:srgbClr val="FCAC94"/>
              </a:solidFill>
            </a:ln>
          </c:spPr>
          <c:marker>
            <c:symbol val="none"/>
          </c:marker>
          <c:yVal>
            <c:numRef>
              <c:f>'total per capita (2)'!$BR$8:$BR$65</c:f>
              <c:numCache>
                <c:formatCode>#,##0.00</c:formatCode>
                <c:ptCount val="58"/>
                <c:pt idx="0">
                  <c:v>0</c:v>
                </c:pt>
                <c:pt idx="1">
                  <c:v>3.6352067875973226E-3</c:v>
                </c:pt>
                <c:pt idx="2">
                  <c:v>7.0953481041156063E-3</c:v>
                </c:pt>
                <c:pt idx="3">
                  <c:v>9.9710858922057444E-3</c:v>
                </c:pt>
                <c:pt idx="4">
                  <c:v>1.2448377892483098E-2</c:v>
                </c:pt>
                <c:pt idx="5">
                  <c:v>1.417410077377057E-2</c:v>
                </c:pt>
                <c:pt idx="6">
                  <c:v>1.6105839823004509E-2</c:v>
                </c:pt>
                <c:pt idx="7">
                  <c:v>1.8514096614487219E-2</c:v>
                </c:pt>
                <c:pt idx="8">
                  <c:v>2.1341409985524029E-2</c:v>
                </c:pt>
                <c:pt idx="9">
                  <c:v>2.7036216284781034E-2</c:v>
                </c:pt>
                <c:pt idx="10">
                  <c:v>2.9539187870378791E-2</c:v>
                </c:pt>
                <c:pt idx="11">
                  <c:v>3.1340317490571978E-2</c:v>
                </c:pt>
                <c:pt idx="12">
                  <c:v>3.2847615463981183E-2</c:v>
                </c:pt>
                <c:pt idx="13">
                  <c:v>3.1767585573475587E-2</c:v>
                </c:pt>
                <c:pt idx="14">
                  <c:v>3.2003255036104905E-2</c:v>
                </c:pt>
                <c:pt idx="15">
                  <c:v>3.058849401940722E-2</c:v>
                </c:pt>
                <c:pt idx="16">
                  <c:v>2.7293910078103334E-2</c:v>
                </c:pt>
                <c:pt idx="17">
                  <c:v>2.2135538582506387E-2</c:v>
                </c:pt>
                <c:pt idx="18">
                  <c:v>1.6517011286447447E-2</c:v>
                </c:pt>
                <c:pt idx="19">
                  <c:v>1.2092155663324222E-2</c:v>
                </c:pt>
                <c:pt idx="20">
                  <c:v>1.0528573797880192E-2</c:v>
                </c:pt>
                <c:pt idx="21">
                  <c:v>1.1307865959659491E-2</c:v>
                </c:pt>
                <c:pt idx="22">
                  <c:v>1.3598235652450219E-2</c:v>
                </c:pt>
                <c:pt idx="23">
                  <c:v>1.5734405812226404E-2</c:v>
                </c:pt>
                <c:pt idx="24">
                  <c:v>1.5246915860121169E-2</c:v>
                </c:pt>
                <c:pt idx="25">
                  <c:v>1.4558528700280515E-2</c:v>
                </c:pt>
                <c:pt idx="26">
                  <c:v>7.8237437081956074E-3</c:v>
                </c:pt>
                <c:pt idx="27">
                  <c:v>-1.0132944233760544E-3</c:v>
                </c:pt>
                <c:pt idx="28">
                  <c:v>-8.1178306285454305E-3</c:v>
                </c:pt>
                <c:pt idx="29">
                  <c:v>-1.5796443741365906E-2</c:v>
                </c:pt>
                <c:pt idx="30">
                  <c:v>-1.8656687504709613E-2</c:v>
                </c:pt>
                <c:pt idx="31">
                  <c:v>-1.9346836730329553E-2</c:v>
                </c:pt>
                <c:pt idx="32">
                  <c:v>-2.0461095876629698E-2</c:v>
                </c:pt>
                <c:pt idx="33">
                  <c:v>-2.2449457718207499E-2</c:v>
                </c:pt>
                <c:pt idx="34">
                  <c:v>-2.4772499660280722E-2</c:v>
                </c:pt>
                <c:pt idx="35">
                  <c:v>-2.7895393189491524E-2</c:v>
                </c:pt>
                <c:pt idx="36">
                  <c:v>-3.1994853515752708E-2</c:v>
                </c:pt>
                <c:pt idx="37">
                  <c:v>-3.6611305670089411E-2</c:v>
                </c:pt>
                <c:pt idx="38">
                  <c:v>-4.136413129422889E-2</c:v>
                </c:pt>
                <c:pt idx="39">
                  <c:v>-4.6161472056075015E-2</c:v>
                </c:pt>
                <c:pt idx="40">
                  <c:v>-4.6564031242154913E-2</c:v>
                </c:pt>
                <c:pt idx="41">
                  <c:v>-4.3558155700761825E-2</c:v>
                </c:pt>
                <c:pt idx="42">
                  <c:v>-4.1753609930827107E-2</c:v>
                </c:pt>
                <c:pt idx="43">
                  <c:v>-3.8700932919645936E-2</c:v>
                </c:pt>
                <c:pt idx="44">
                  <c:v>-3.8468276145607661E-2</c:v>
                </c:pt>
                <c:pt idx="45">
                  <c:v>-3.968804338769194E-2</c:v>
                </c:pt>
                <c:pt idx="46">
                  <c:v>-3.7852335761156652E-2</c:v>
                </c:pt>
                <c:pt idx="47">
                  <c:v>-3.5646408965670728E-2</c:v>
                </c:pt>
                <c:pt idx="48">
                  <c:v>-3.3448050258841899E-2</c:v>
                </c:pt>
                <c:pt idx="49">
                  <c:v>-3.1776248806900664E-2</c:v>
                </c:pt>
                <c:pt idx="50">
                  <c:v>-2.9998789845618545E-2</c:v>
                </c:pt>
                <c:pt idx="51">
                  <c:v>-2.7339127817795239E-2</c:v>
                </c:pt>
                <c:pt idx="52">
                  <c:v>-2.4258267259433475E-2</c:v>
                </c:pt>
                <c:pt idx="53">
                  <c:v>-2.2591053276487361E-2</c:v>
                </c:pt>
                <c:pt idx="54">
                  <c:v>-2.0843711399661569E-2</c:v>
                </c:pt>
                <c:pt idx="55">
                  <c:v>-1.8220080892317081E-2</c:v>
                </c:pt>
                <c:pt idx="56">
                  <c:v>-1.4359480456704765E-2</c:v>
                </c:pt>
                <c:pt idx="57">
                  <c:v>-9.1153289775115498E-3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061-4939-B37B-EA3F46AF1075}"/>
            </c:ext>
          </c:extLst>
        </c:ser>
        <c:ser>
          <c:idx val="2"/>
          <c:order val="2"/>
          <c:tx>
            <c:strRef>
              <c:f>'total per capita (2)'!$BW$23</c:f>
              <c:strCache>
                <c:ptCount val="1"/>
                <c:pt idx="0">
                  <c:v>VKT per capita
– all</c:v>
                </c:pt>
              </c:strCache>
            </c:strRef>
          </c:tx>
          <c:spPr>
            <a:ln w="19050">
              <a:solidFill>
                <a:srgbClr val="FCAC94"/>
              </a:solidFill>
              <a:prstDash val="dash"/>
            </a:ln>
          </c:spPr>
          <c:marker>
            <c:symbol val="none"/>
          </c:marker>
          <c:yVal>
            <c:numRef>
              <c:f>'total per capita (2)'!$AJ$8:$AJ$65</c:f>
              <c:numCache>
                <c:formatCode>#,##0.00</c:formatCode>
                <c:ptCount val="58"/>
                <c:pt idx="0">
                  <c:v>0</c:v>
                </c:pt>
                <c:pt idx="1">
                  <c:v>5.3479755798562234E-3</c:v>
                </c:pt>
                <c:pt idx="2">
                  <c:v>1.0053356332180075E-2</c:v>
                </c:pt>
                <c:pt idx="3">
                  <c:v>1.3958275883843241E-2</c:v>
                </c:pt>
                <c:pt idx="4">
                  <c:v>1.731674561298191E-2</c:v>
                </c:pt>
                <c:pt idx="5">
                  <c:v>2.019956750741092E-2</c:v>
                </c:pt>
                <c:pt idx="6">
                  <c:v>2.3072036270666452E-2</c:v>
                </c:pt>
                <c:pt idx="7">
                  <c:v>2.6269526746756089E-2</c:v>
                </c:pt>
                <c:pt idx="8">
                  <c:v>2.9676270136438809E-2</c:v>
                </c:pt>
                <c:pt idx="9">
                  <c:v>3.5776286497318122E-2</c:v>
                </c:pt>
                <c:pt idx="10">
                  <c:v>3.8753291257941802E-2</c:v>
                </c:pt>
                <c:pt idx="11">
                  <c:v>4.1070206382669561E-2</c:v>
                </c:pt>
                <c:pt idx="12">
                  <c:v>4.3255853335924188E-2</c:v>
                </c:pt>
                <c:pt idx="13">
                  <c:v>4.2794212222382999E-2</c:v>
                </c:pt>
                <c:pt idx="14">
                  <c:v>4.3928549736863776E-2</c:v>
                </c:pt>
                <c:pt idx="15">
                  <c:v>4.3455432001158423E-2</c:v>
                </c:pt>
                <c:pt idx="16">
                  <c:v>4.1183674117429847E-2</c:v>
                </c:pt>
                <c:pt idx="17">
                  <c:v>3.7124404733063221E-2</c:v>
                </c:pt>
                <c:pt idx="18">
                  <c:v>3.2455268330064735E-2</c:v>
                </c:pt>
                <c:pt idx="19">
                  <c:v>2.8730497954949641E-2</c:v>
                </c:pt>
                <c:pt idx="20">
                  <c:v>2.7754932297313406E-2</c:v>
                </c:pt>
                <c:pt idx="21">
                  <c:v>2.8821465718931405E-2</c:v>
                </c:pt>
                <c:pt idx="22">
                  <c:v>3.1284256050582382E-2</c:v>
                </c:pt>
                <c:pt idx="23">
                  <c:v>3.3734664310653306E-2</c:v>
                </c:pt>
                <c:pt idx="24">
                  <c:v>3.3340108434252613E-2</c:v>
                </c:pt>
                <c:pt idx="25">
                  <c:v>3.2806455474990504E-2</c:v>
                </c:pt>
                <c:pt idx="26">
                  <c:v>2.6158379426316714E-2</c:v>
                </c:pt>
                <c:pt idx="27">
                  <c:v>1.7333557266386856E-2</c:v>
                </c:pt>
                <c:pt idx="28">
                  <c:v>1.0277921077591623E-2</c:v>
                </c:pt>
                <c:pt idx="29">
                  <c:v>2.870875916333171E-3</c:v>
                </c:pt>
                <c:pt idx="30">
                  <c:v>4.7527782145362352E-4</c:v>
                </c:pt>
                <c:pt idx="31">
                  <c:v>2.9893346659481956E-4</c:v>
                </c:pt>
                <c:pt idx="32">
                  <c:v>-3.8316776034996725E-4</c:v>
                </c:pt>
                <c:pt idx="33">
                  <c:v>-2.2073196566438913E-3</c:v>
                </c:pt>
                <c:pt idx="34">
                  <c:v>-4.6799401151610409E-3</c:v>
                </c:pt>
                <c:pt idx="35">
                  <c:v>-7.9037128506468379E-3</c:v>
                </c:pt>
                <c:pt idx="36">
                  <c:v>-1.2148980781846896E-2</c:v>
                </c:pt>
                <c:pt idx="37">
                  <c:v>-1.6946154632215715E-2</c:v>
                </c:pt>
                <c:pt idx="38">
                  <c:v>-2.1755433806940561E-2</c:v>
                </c:pt>
                <c:pt idx="39">
                  <c:v>-2.6591720166746824E-2</c:v>
                </c:pt>
                <c:pt idx="40">
                  <c:v>-3.1212804098239899E-2</c:v>
                </c:pt>
                <c:pt idx="41">
                  <c:v>-3.2234005952372247E-2</c:v>
                </c:pt>
                <c:pt idx="42">
                  <c:v>-3.4373760470450265E-2</c:v>
                </c:pt>
                <c:pt idx="43">
                  <c:v>-3.5286762249419734E-2</c:v>
                </c:pt>
                <c:pt idx="44">
                  <c:v>-3.4488903986479968E-2</c:v>
                </c:pt>
                <c:pt idx="45">
                  <c:v>-3.5122762989323375E-2</c:v>
                </c:pt>
                <c:pt idx="46">
                  <c:v>-3.24950580107779E-2</c:v>
                </c:pt>
                <c:pt idx="47">
                  <c:v>-2.9190657025794708E-2</c:v>
                </c:pt>
                <c:pt idx="48">
                  <c:v>-2.5794908928379323E-2</c:v>
                </c:pt>
                <c:pt idx="49">
                  <c:v>-2.27007053854964E-2</c:v>
                </c:pt>
                <c:pt idx="50">
                  <c:v>-1.9609294298450264E-2</c:v>
                </c:pt>
                <c:pt idx="51">
                  <c:v>-1.5657204134101543E-2</c:v>
                </c:pt>
                <c:pt idx="52">
                  <c:v>-1.1398829222788676E-2</c:v>
                </c:pt>
                <c:pt idx="53">
                  <c:v>-8.5673989645108639E-3</c:v>
                </c:pt>
                <c:pt idx="54">
                  <c:v>-5.8586283622071855E-3</c:v>
                </c:pt>
                <c:pt idx="55">
                  <c:v>-2.1943385069501664E-3</c:v>
                </c:pt>
                <c:pt idx="56">
                  <c:v>2.8176288414030193E-3</c:v>
                </c:pt>
                <c:pt idx="57">
                  <c:v>9.254745318511004E-3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061-4939-B37B-EA3F46AF1075}"/>
            </c:ext>
          </c:extLst>
        </c:ser>
        <c:ser>
          <c:idx val="0"/>
          <c:order val="3"/>
          <c:tx>
            <c:strRef>
              <c:f>'total per capita (2)'!$BW$22</c:f>
              <c:strCache>
                <c:ptCount val="1"/>
                <c:pt idx="0">
                  <c:v>Total VKT</c:v>
                </c:pt>
              </c:strCache>
            </c:strRef>
          </c:tx>
          <c:spPr>
            <a:ln w="25400">
              <a:solidFill>
                <a:schemeClr val="tx1">
                  <a:alpha val="65000"/>
                </a:schemeClr>
              </a:solidFill>
            </a:ln>
          </c:spPr>
          <c:marker>
            <c:symbol val="none"/>
          </c:marker>
          <c:xVal>
            <c:numRef>
              <c:f>'total per capita (2)'!$C$8:$C$65</c:f>
              <c:numCache>
                <c:formatCode>General</c:formatCode>
                <c:ptCount val="5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</c:numCache>
            </c:numRef>
          </c:xVal>
          <c:yVal>
            <c:numRef>
              <c:f>'total per capita (2)'!$AI$8:$AI$65</c:f>
              <c:numCache>
                <c:formatCode>#,##0.00</c:formatCode>
                <c:ptCount val="58"/>
                <c:pt idx="0">
                  <c:v>0</c:v>
                </c:pt>
                <c:pt idx="1">
                  <c:v>8.1389539728875526E-3</c:v>
                </c:pt>
                <c:pt idx="2">
                  <c:v>1.6728405565663795E-2</c:v>
                </c:pt>
                <c:pt idx="3">
                  <c:v>2.5100243901374997E-2</c:v>
                </c:pt>
                <c:pt idx="4">
                  <c:v>3.3226653751674551E-2</c:v>
                </c:pt>
                <c:pt idx="5">
                  <c:v>4.0971285958000259E-2</c:v>
                </c:pt>
                <c:pt idx="6">
                  <c:v>4.9015886313162671E-2</c:v>
                </c:pt>
                <c:pt idx="7">
                  <c:v>5.7496803975723543E-2</c:v>
                </c:pt>
                <c:pt idx="8">
                  <c:v>6.6114070796846391E-2</c:v>
                </c:pt>
                <c:pt idx="9">
                  <c:v>7.7240162135511659E-2</c:v>
                </c:pt>
                <c:pt idx="10">
                  <c:v>8.471209602471319E-2</c:v>
                </c:pt>
                <c:pt idx="11">
                  <c:v>9.1175046140555605E-2</c:v>
                </c:pt>
                <c:pt idx="12">
                  <c:v>9.7228948780711422E-2</c:v>
                </c:pt>
                <c:pt idx="13">
                  <c:v>0.10028316993250175</c:v>
                </c:pt>
                <c:pt idx="14">
                  <c:v>0.10470088266991295</c:v>
                </c:pt>
                <c:pt idx="15">
                  <c:v>0.10731878651430482</c:v>
                </c:pt>
                <c:pt idx="16">
                  <c:v>0.10794599264369031</c:v>
                </c:pt>
                <c:pt idx="17">
                  <c:v>0.10674612004834416</c:v>
                </c:pt>
                <c:pt idx="18">
                  <c:v>0.10505539048217449</c:v>
                </c:pt>
                <c:pt idx="19">
                  <c:v>0.10442818435278878</c:v>
                </c:pt>
                <c:pt idx="20">
                  <c:v>0.1066643105532068</c:v>
                </c:pt>
                <c:pt idx="21">
                  <c:v>0.11100021379548086</c:v>
                </c:pt>
                <c:pt idx="22">
                  <c:v>0.11653598963310108</c:v>
                </c:pt>
                <c:pt idx="23">
                  <c:v>0.1217990671535969</c:v>
                </c:pt>
                <c:pt idx="24">
                  <c:v>0.12395338385887777</c:v>
                </c:pt>
                <c:pt idx="25">
                  <c:v>0.12580773241532195</c:v>
                </c:pt>
                <c:pt idx="26">
                  <c:v>0.12095370237051206</c:v>
                </c:pt>
                <c:pt idx="27">
                  <c:v>0.11367265730329734</c:v>
                </c:pt>
                <c:pt idx="28">
                  <c:v>0.10824596079252702</c:v>
                </c:pt>
                <c:pt idx="29">
                  <c:v>0.10235567714264526</c:v>
                </c:pt>
                <c:pt idx="30">
                  <c:v>0.10216478832065845</c:v>
                </c:pt>
                <c:pt idx="31">
                  <c:v>0.10472815250162548</c:v>
                </c:pt>
                <c:pt idx="32">
                  <c:v>0.10704608819718064</c:v>
                </c:pt>
                <c:pt idx="33">
                  <c:v>0.10835504011937647</c:v>
                </c:pt>
                <c:pt idx="34">
                  <c:v>0.10895497641704965</c:v>
                </c:pt>
                <c:pt idx="35">
                  <c:v>0.10843684961451383</c:v>
                </c:pt>
                <c:pt idx="36">
                  <c:v>0.10658250105806966</c:v>
                </c:pt>
                <c:pt idx="37">
                  <c:v>0.10385551788682812</c:v>
                </c:pt>
                <c:pt idx="38">
                  <c:v>0.10077402690332526</c:v>
                </c:pt>
                <c:pt idx="39">
                  <c:v>9.7419837602698456E-2</c:v>
                </c:pt>
                <c:pt idx="40">
                  <c:v>9.4038378470358897E-2</c:v>
                </c:pt>
                <c:pt idx="41">
                  <c:v>9.4474695777757578E-2</c:v>
                </c:pt>
                <c:pt idx="42">
                  <c:v>9.354752149953538E-2</c:v>
                </c:pt>
                <c:pt idx="43">
                  <c:v>9.401110863864659E-2</c:v>
                </c:pt>
                <c:pt idx="44">
                  <c:v>9.6383583997626587E-2</c:v>
                </c:pt>
                <c:pt idx="45">
                  <c:v>9.7310758275848563E-2</c:v>
                </c:pt>
                <c:pt idx="46">
                  <c:v>0.10213751848894592</c:v>
                </c:pt>
                <c:pt idx="47">
                  <c:v>0.10802780213882746</c:v>
                </c:pt>
                <c:pt idx="48">
                  <c:v>0.1145452919180947</c:v>
                </c:pt>
                <c:pt idx="49">
                  <c:v>0.12122640068763624</c:v>
                </c:pt>
                <c:pt idx="50">
                  <c:v>0.12856198541827579</c:v>
                </c:pt>
                <c:pt idx="51">
                  <c:v>0.1373974108930982</c:v>
                </c:pt>
                <c:pt idx="52">
                  <c:v>0.14702366148758039</c:v>
                </c:pt>
                <c:pt idx="53">
                  <c:v>0.15534096015986676</c:v>
                </c:pt>
                <c:pt idx="54">
                  <c:v>0.16387641748585247</c:v>
                </c:pt>
                <c:pt idx="55">
                  <c:v>0.17369355690232169</c:v>
                </c:pt>
                <c:pt idx="56">
                  <c:v>0.18533777504352278</c:v>
                </c:pt>
                <c:pt idx="57">
                  <c:v>0.19897269089973002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061-4939-B37B-EA3F46AF1075}"/>
            </c:ext>
          </c:extLst>
        </c:ser>
        <c:ser>
          <c:idx val="7"/>
          <c:order val="4"/>
          <c:tx>
            <c:strRef>
              <c:f>'total per capita (2)'!$BL$29</c:f>
              <c:strCache>
                <c:ptCount val="1"/>
                <c:pt idx="0">
                  <c:v>-0.02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4-4061-4939-B37B-EA3F46AF1075}"/>
            </c:ext>
          </c:extLst>
        </c:ser>
        <c:ser>
          <c:idx val="5"/>
          <c:order val="6"/>
          <c:tx>
            <c:strRef>
              <c:f>'total per capita (2)'!$BZ$24</c:f>
              <c:strCache>
                <c:ptCount val="1"/>
                <c:pt idx="0">
                  <c:v>Data as at
GPS 2015</c:v>
                </c:pt>
              </c:strCache>
            </c:strRef>
          </c:tx>
          <c:spPr>
            <a:ln w="25400">
              <a:solidFill>
                <a:schemeClr val="bg1">
                  <a:lumMod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'total per capita (2)'!$BZ$26:$BZ$27</c:f>
              <c:numCache>
                <c:formatCode>General</c:formatCode>
                <c:ptCount val="2"/>
                <c:pt idx="0">
                  <c:v>45</c:v>
                </c:pt>
                <c:pt idx="1">
                  <c:v>45</c:v>
                </c:pt>
              </c:numCache>
            </c:numRef>
          </c:xVal>
          <c:yVal>
            <c:numRef>
              <c:f>'total per capita (2)'!$CA$26:$CA$27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061-4939-B37B-EA3F46AF1075}"/>
            </c:ext>
          </c:extLst>
        </c:ser>
        <c:ser>
          <c:idx val="6"/>
          <c:order val="7"/>
          <c:tx>
            <c:strRef>
              <c:f>'total per capita (2)'!$CC$24</c:f>
              <c:strCache>
                <c:ptCount val="1"/>
                <c:pt idx="0">
                  <c:v>Driving age
lifted to 16</c:v>
                </c:pt>
              </c:strCache>
            </c:strRef>
          </c:tx>
          <c:spPr>
            <a:ln w="25400">
              <a:solidFill>
                <a:schemeClr val="bg1">
                  <a:lumMod val="5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'total per capita (2)'!$CC$26:$CC$27</c:f>
              <c:numCache>
                <c:formatCode>General</c:formatCode>
                <c:ptCount val="2"/>
                <c:pt idx="0">
                  <c:v>40</c:v>
                </c:pt>
                <c:pt idx="1">
                  <c:v>40</c:v>
                </c:pt>
              </c:numCache>
            </c:numRef>
          </c:xVal>
          <c:yVal>
            <c:numRef>
              <c:f>'total per capita (2)'!$CD$26:$CD$27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061-4939-B37B-EA3F46AF1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412480"/>
        <c:axId val="147414400"/>
      </c:scatterChart>
      <c:catAx>
        <c:axId val="147412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 ended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one"/>
        <c:crossAx val="147414400"/>
        <c:crosses val="autoZero"/>
        <c:auto val="1"/>
        <c:lblAlgn val="ctr"/>
        <c:lblOffset val="100"/>
        <c:noMultiLvlLbl val="0"/>
      </c:catAx>
      <c:valAx>
        <c:axId val="147414400"/>
        <c:scaling>
          <c:orientation val="minMax"/>
          <c:max val="0.2"/>
          <c:min val="-0.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ash"/>
            </a:ln>
          </c:spPr>
        </c:majorGridlines>
        <c:numFmt formatCode="\+0%;\-0%;0%" sourceLinked="0"/>
        <c:majorTickMark val="out"/>
        <c:minorTickMark val="none"/>
        <c:tickLblPos val="nextTo"/>
        <c:crossAx val="147412480"/>
        <c:crossesAt val="0"/>
        <c:crossBetween val="midCat"/>
      </c:valAx>
      <c:valAx>
        <c:axId val="147428480"/>
        <c:scaling>
          <c:orientation val="minMax"/>
          <c:max val="0.2"/>
          <c:min val="-0.2"/>
        </c:scaling>
        <c:delete val="1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Change in VKT </a:t>
                </a:r>
                <a:br>
                  <a:rPr lang="en-US"/>
                </a:br>
                <a:r>
                  <a:rPr lang="en-US"/>
                  <a:t>and VKT per </a:t>
                </a:r>
                <a:br>
                  <a:rPr lang="en-US"/>
                </a:br>
                <a:r>
                  <a:rPr lang="en-US"/>
                  <a:t>capita relative </a:t>
                </a:r>
                <a:br>
                  <a:rPr lang="en-US"/>
                </a:br>
                <a:r>
                  <a:rPr lang="en-US"/>
                  <a:t>to 2001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one"/>
        <c:crossAx val="147430400"/>
        <c:crossesAt val="42369"/>
        <c:crossBetween val="between"/>
      </c:valAx>
      <c:dateAx>
        <c:axId val="147430400"/>
        <c:scaling>
          <c:orientation val="minMax"/>
          <c:max val="42460"/>
          <c:min val="37256"/>
        </c:scaling>
        <c:delete val="0"/>
        <c:axPos val="b"/>
        <c:numFmt formatCode="yyyy" sourceLinked="0"/>
        <c:majorTickMark val="out"/>
        <c:minorTickMark val="none"/>
        <c:tickLblPos val="nextTo"/>
        <c:crossAx val="147428480"/>
        <c:crossesAt val="-0.2"/>
        <c:auto val="0"/>
        <c:lblOffset val="100"/>
        <c:baseTimeUnit val="days"/>
        <c:majorUnit val="2"/>
        <c:majorTimeUnit val="years"/>
      </c:dateAx>
    </c:plotArea>
    <c:legend>
      <c:legendPos val="r"/>
      <c:legendEntry>
        <c:idx val="0"/>
        <c:delete val="1"/>
      </c:legendEntry>
      <c:legendEntry>
        <c:idx val="4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</c:legendEntry>
      <c:legendEntry>
        <c:idx val="7"/>
        <c:delete val="1"/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3"/>
          <c:order val="1"/>
          <c:spPr>
            <a:noFill/>
            <a:ln>
              <a:noFill/>
            </a:ln>
          </c:spPr>
          <c:val>
            <c:numRef>
              <c:f>'total per capita (2)'!$AW$8:$AW$64</c:f>
              <c:numCache>
                <c:formatCode>#,##0.00</c:formatCode>
                <c:ptCount val="57"/>
                <c:pt idx="0">
                  <c:v>-1E-3</c:v>
                </c:pt>
                <c:pt idx="1">
                  <c:v>2.6352067875973226E-3</c:v>
                </c:pt>
                <c:pt idx="2">
                  <c:v>6.0953481041156063E-3</c:v>
                </c:pt>
                <c:pt idx="3">
                  <c:v>8.9710858922057435E-3</c:v>
                </c:pt>
                <c:pt idx="4">
                  <c:v>1.1448377892483097E-2</c:v>
                </c:pt>
                <c:pt idx="5">
                  <c:v>1.317410077377057E-2</c:v>
                </c:pt>
                <c:pt idx="6">
                  <c:v>1.5105839823004508E-2</c:v>
                </c:pt>
                <c:pt idx="7">
                  <c:v>1.7514096614487218E-2</c:v>
                </c:pt>
                <c:pt idx="8">
                  <c:v>2.0341409985524028E-2</c:v>
                </c:pt>
                <c:pt idx="9">
                  <c:v>2.6036216284781033E-2</c:v>
                </c:pt>
                <c:pt idx="10">
                  <c:v>2.853918787037879E-2</c:v>
                </c:pt>
                <c:pt idx="11">
                  <c:v>3.0340317490571977E-2</c:v>
                </c:pt>
                <c:pt idx="12">
                  <c:v>3.1847615463981183E-2</c:v>
                </c:pt>
                <c:pt idx="13">
                  <c:v>3.0767585573475587E-2</c:v>
                </c:pt>
                <c:pt idx="14">
                  <c:v>3.1003255036104904E-2</c:v>
                </c:pt>
                <c:pt idx="15">
                  <c:v>2.9588494019407219E-2</c:v>
                </c:pt>
                <c:pt idx="16">
                  <c:v>2.6293910078103333E-2</c:v>
                </c:pt>
                <c:pt idx="17">
                  <c:v>2.1135538582506386E-2</c:v>
                </c:pt>
                <c:pt idx="18">
                  <c:v>1.5517011286447446E-2</c:v>
                </c:pt>
                <c:pt idx="19">
                  <c:v>1.1092155663324221E-2</c:v>
                </c:pt>
                <c:pt idx="20">
                  <c:v>9.528573797880191E-3</c:v>
                </c:pt>
                <c:pt idx="21">
                  <c:v>1.030786595965949E-2</c:v>
                </c:pt>
                <c:pt idx="22">
                  <c:v>1.2598235652450218E-2</c:v>
                </c:pt>
                <c:pt idx="23">
                  <c:v>1.4734405812226403E-2</c:v>
                </c:pt>
                <c:pt idx="24">
                  <c:v>1.4246915860121168E-2</c:v>
                </c:pt>
                <c:pt idx="25">
                  <c:v>1.3558528700280514E-2</c:v>
                </c:pt>
                <c:pt idx="26">
                  <c:v>6.8237437081956074E-3</c:v>
                </c:pt>
                <c:pt idx="27">
                  <c:v>-2.0132944233760544E-3</c:v>
                </c:pt>
                <c:pt idx="28">
                  <c:v>-9.1178306285454314E-3</c:v>
                </c:pt>
                <c:pt idx="29">
                  <c:v>-1.6796443741365907E-2</c:v>
                </c:pt>
                <c:pt idx="30">
                  <c:v>-1.9656687504709613E-2</c:v>
                </c:pt>
                <c:pt idx="31">
                  <c:v>-2.0346836730329554E-2</c:v>
                </c:pt>
                <c:pt idx="32">
                  <c:v>-2.1461095876629699E-2</c:v>
                </c:pt>
                <c:pt idx="33">
                  <c:v>-2.34494577182075E-2</c:v>
                </c:pt>
                <c:pt idx="34">
                  <c:v>-2.5772499660280723E-2</c:v>
                </c:pt>
                <c:pt idx="35">
                  <c:v>-2.8895393189491525E-2</c:v>
                </c:pt>
                <c:pt idx="36">
                  <c:v>-3.2994853515752709E-2</c:v>
                </c:pt>
                <c:pt idx="37">
                  <c:v>-3.7611305670089412E-2</c:v>
                </c:pt>
                <c:pt idx="38">
                  <c:v>-4.2364131294228891E-2</c:v>
                </c:pt>
                <c:pt idx="39">
                  <c:v>-4.7161472056075016E-2</c:v>
                </c:pt>
                <c:pt idx="40">
                  <c:v>-4.7564031242154914E-2</c:v>
                </c:pt>
                <c:pt idx="41">
                  <c:v>-4.4558155700761826E-2</c:v>
                </c:pt>
                <c:pt idx="42">
                  <c:v>-4.2753609930827108E-2</c:v>
                </c:pt>
                <c:pt idx="43">
                  <c:v>-3.9700932919645937E-2</c:v>
                </c:pt>
                <c:pt idx="44">
                  <c:v>-3.9468276145607661E-2</c:v>
                </c:pt>
                <c:pt idx="45">
                  <c:v>-4.0688043387691941E-2</c:v>
                </c:pt>
                <c:pt idx="46">
                  <c:v>-3.8852335761156653E-2</c:v>
                </c:pt>
                <c:pt idx="47">
                  <c:v>-3.6646408965670729E-2</c:v>
                </c:pt>
                <c:pt idx="48">
                  <c:v>-3.44480502588419E-2</c:v>
                </c:pt>
                <c:pt idx="49">
                  <c:v>-3.2776248806900665E-2</c:v>
                </c:pt>
                <c:pt idx="50">
                  <c:v>-3.0998789845618546E-2</c:v>
                </c:pt>
                <c:pt idx="51">
                  <c:v>-2.833912781779524E-2</c:v>
                </c:pt>
                <c:pt idx="52">
                  <c:v>-2.5258267259433476E-2</c:v>
                </c:pt>
                <c:pt idx="53">
                  <c:v>-2.3591053276487362E-2</c:v>
                </c:pt>
                <c:pt idx="54">
                  <c:v>-2.1843711399661569E-2</c:v>
                </c:pt>
                <c:pt idx="55">
                  <c:v>-1.9220080892317082E-2</c:v>
                </c:pt>
                <c:pt idx="56">
                  <c:v>-1.5359480456704766E-2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27-4744-8BB0-85D4376AE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439808"/>
        <c:axId val="150446080"/>
      </c:areaChart>
      <c:lineChart>
        <c:grouping val="standard"/>
        <c:varyColors val="0"/>
        <c:ser>
          <c:idx val="1"/>
          <c:order val="4"/>
          <c:marker>
            <c:symbol val="none"/>
          </c:marker>
          <c:cat>
            <c:numRef>
              <c:f>'total per capita (2)'!$BW$4:$BW$19</c:f>
              <c:numCache>
                <c:formatCode>0.00</c:formatCode>
                <c:ptCount val="16"/>
                <c:pt idx="0">
                  <c:v>36891</c:v>
                </c:pt>
                <c:pt idx="1">
                  <c:v>2001</c:v>
                </c:pt>
                <c:pt idx="2" formatCode="m/d/yyyy">
                  <c:v>2002</c:v>
                </c:pt>
                <c:pt idx="3" formatCode="m/d/yyyy">
                  <c:v>37986</c:v>
                </c:pt>
                <c:pt idx="4" formatCode="m/d/yyyy">
                  <c:v>38352</c:v>
                </c:pt>
                <c:pt idx="5" formatCode="m/d/yyyy">
                  <c:v>38717</c:v>
                </c:pt>
                <c:pt idx="6" formatCode="m/d/yyyy">
                  <c:v>39082</c:v>
                </c:pt>
                <c:pt idx="7" formatCode="m/d/yyyy">
                  <c:v>39447</c:v>
                </c:pt>
                <c:pt idx="8" formatCode="m/d/yyyy">
                  <c:v>39813</c:v>
                </c:pt>
                <c:pt idx="9" formatCode="m/d/yyyy">
                  <c:v>40178</c:v>
                </c:pt>
                <c:pt idx="10" formatCode="m/d/yyyy">
                  <c:v>40543</c:v>
                </c:pt>
                <c:pt idx="11" formatCode="m/d/yyyy">
                  <c:v>40908</c:v>
                </c:pt>
                <c:pt idx="12" formatCode="m/d/yyyy">
                  <c:v>41274</c:v>
                </c:pt>
                <c:pt idx="13" formatCode="m/d/yyyy">
                  <c:v>41639</c:v>
                </c:pt>
                <c:pt idx="14">
                  <c:v>42004</c:v>
                </c:pt>
                <c:pt idx="15">
                  <c:v>42369</c:v>
                </c:pt>
              </c:numCache>
            </c:numRef>
          </c:cat>
          <c:val>
            <c:numRef>
              <c:f>'total per capita (2)'!$BX$4:$BX$19</c:f>
              <c:numCache>
                <c:formatCode>General</c:formatCode>
                <c:ptCount val="16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27-4744-8BB0-85D4376AE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449536"/>
        <c:axId val="150447616"/>
      </c:lineChart>
      <c:scatterChart>
        <c:scatterStyle val="smoothMarker"/>
        <c:varyColors val="0"/>
        <c:ser>
          <c:idx val="0"/>
          <c:order val="0"/>
          <c:tx>
            <c:strRef>
              <c:f>'total per capita (2)'!$BW$24</c:f>
              <c:strCache>
                <c:ptCount val="1"/>
                <c:pt idx="0">
                  <c:v>VKT per capita
– driving age</c:v>
                </c:pt>
              </c:strCache>
            </c:strRef>
          </c:tx>
          <c:spPr>
            <a:ln w="38100">
              <a:solidFill>
                <a:srgbClr val="FCAC94"/>
              </a:solidFill>
            </a:ln>
          </c:spPr>
          <c:marker>
            <c:symbol val="none"/>
          </c:marker>
          <c:yVal>
            <c:numRef>
              <c:f>'total per capita (2)'!$BR$8:$BR$65</c:f>
              <c:numCache>
                <c:formatCode>#,##0.00</c:formatCode>
                <c:ptCount val="58"/>
                <c:pt idx="0">
                  <c:v>0</c:v>
                </c:pt>
                <c:pt idx="1">
                  <c:v>3.6352067875973226E-3</c:v>
                </c:pt>
                <c:pt idx="2">
                  <c:v>7.0953481041156063E-3</c:v>
                </c:pt>
                <c:pt idx="3">
                  <c:v>9.9710858922057444E-3</c:v>
                </c:pt>
                <c:pt idx="4">
                  <c:v>1.2448377892483098E-2</c:v>
                </c:pt>
                <c:pt idx="5">
                  <c:v>1.417410077377057E-2</c:v>
                </c:pt>
                <c:pt idx="6">
                  <c:v>1.6105839823004509E-2</c:v>
                </c:pt>
                <c:pt idx="7">
                  <c:v>1.8514096614487219E-2</c:v>
                </c:pt>
                <c:pt idx="8">
                  <c:v>2.1341409985524029E-2</c:v>
                </c:pt>
                <c:pt idx="9">
                  <c:v>2.7036216284781034E-2</c:v>
                </c:pt>
                <c:pt idx="10">
                  <c:v>2.9539187870378791E-2</c:v>
                </c:pt>
                <c:pt idx="11">
                  <c:v>3.1340317490571978E-2</c:v>
                </c:pt>
                <c:pt idx="12">
                  <c:v>3.2847615463981183E-2</c:v>
                </c:pt>
                <c:pt idx="13">
                  <c:v>3.1767585573475587E-2</c:v>
                </c:pt>
                <c:pt idx="14">
                  <c:v>3.2003255036104905E-2</c:v>
                </c:pt>
                <c:pt idx="15">
                  <c:v>3.058849401940722E-2</c:v>
                </c:pt>
                <c:pt idx="16">
                  <c:v>2.7293910078103334E-2</c:v>
                </c:pt>
                <c:pt idx="17">
                  <c:v>2.2135538582506387E-2</c:v>
                </c:pt>
                <c:pt idx="18">
                  <c:v>1.6517011286447447E-2</c:v>
                </c:pt>
                <c:pt idx="19">
                  <c:v>1.2092155663324222E-2</c:v>
                </c:pt>
                <c:pt idx="20">
                  <c:v>1.0528573797880192E-2</c:v>
                </c:pt>
                <c:pt idx="21">
                  <c:v>1.1307865959659491E-2</c:v>
                </c:pt>
                <c:pt idx="22">
                  <c:v>1.3598235652450219E-2</c:v>
                </c:pt>
                <c:pt idx="23">
                  <c:v>1.5734405812226404E-2</c:v>
                </c:pt>
                <c:pt idx="24">
                  <c:v>1.5246915860121169E-2</c:v>
                </c:pt>
                <c:pt idx="25">
                  <c:v>1.4558528700280515E-2</c:v>
                </c:pt>
                <c:pt idx="26">
                  <c:v>7.8237437081956074E-3</c:v>
                </c:pt>
                <c:pt idx="27">
                  <c:v>-1.0132944233760544E-3</c:v>
                </c:pt>
                <c:pt idx="28">
                  <c:v>-8.1178306285454305E-3</c:v>
                </c:pt>
                <c:pt idx="29">
                  <c:v>-1.5796443741365906E-2</c:v>
                </c:pt>
                <c:pt idx="30">
                  <c:v>-1.8656687504709613E-2</c:v>
                </c:pt>
                <c:pt idx="31">
                  <c:v>-1.9346836730329553E-2</c:v>
                </c:pt>
                <c:pt idx="32">
                  <c:v>-2.0461095876629698E-2</c:v>
                </c:pt>
                <c:pt idx="33">
                  <c:v>-2.2449457718207499E-2</c:v>
                </c:pt>
                <c:pt idx="34">
                  <c:v>-2.4772499660280722E-2</c:v>
                </c:pt>
                <c:pt idx="35">
                  <c:v>-2.7895393189491524E-2</c:v>
                </c:pt>
                <c:pt idx="36">
                  <c:v>-3.1994853515752708E-2</c:v>
                </c:pt>
                <c:pt idx="37">
                  <c:v>-3.6611305670089411E-2</c:v>
                </c:pt>
                <c:pt idx="38">
                  <c:v>-4.136413129422889E-2</c:v>
                </c:pt>
                <c:pt idx="39">
                  <c:v>-4.6161472056075015E-2</c:v>
                </c:pt>
                <c:pt idx="40">
                  <c:v>-4.6564031242154913E-2</c:v>
                </c:pt>
                <c:pt idx="41">
                  <c:v>-4.3558155700761825E-2</c:v>
                </c:pt>
                <c:pt idx="42">
                  <c:v>-4.1753609930827107E-2</c:v>
                </c:pt>
                <c:pt idx="43">
                  <c:v>-3.8700932919645936E-2</c:v>
                </c:pt>
                <c:pt idx="44">
                  <c:v>-3.8468276145607661E-2</c:v>
                </c:pt>
                <c:pt idx="45">
                  <c:v>-3.968804338769194E-2</c:v>
                </c:pt>
                <c:pt idx="46">
                  <c:v>-3.7852335761156652E-2</c:v>
                </c:pt>
                <c:pt idx="47">
                  <c:v>-3.5646408965670728E-2</c:v>
                </c:pt>
                <c:pt idx="48">
                  <c:v>-3.3448050258841899E-2</c:v>
                </c:pt>
                <c:pt idx="49">
                  <c:v>-3.1776248806900664E-2</c:v>
                </c:pt>
                <c:pt idx="50">
                  <c:v>-2.9998789845618545E-2</c:v>
                </c:pt>
                <c:pt idx="51">
                  <c:v>-2.7339127817795239E-2</c:v>
                </c:pt>
                <c:pt idx="52">
                  <c:v>-2.4258267259433475E-2</c:v>
                </c:pt>
                <c:pt idx="53">
                  <c:v>-2.2591053276487361E-2</c:v>
                </c:pt>
                <c:pt idx="54">
                  <c:v>-2.0843711399661569E-2</c:v>
                </c:pt>
                <c:pt idx="55">
                  <c:v>-1.8220080892317081E-2</c:v>
                </c:pt>
                <c:pt idx="56">
                  <c:v>-1.4359480456704765E-2</c:v>
                </c:pt>
                <c:pt idx="57">
                  <c:v>-9.1153289775115498E-3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27-4744-8BB0-85D4376AE371}"/>
            </c:ext>
          </c:extLst>
        </c:ser>
        <c:ser>
          <c:idx val="2"/>
          <c:order val="2"/>
          <c:tx>
            <c:strRef>
              <c:f>'total per capita (2)'!$BW$23</c:f>
              <c:strCache>
                <c:ptCount val="1"/>
                <c:pt idx="0">
                  <c:v>VKT per capita
– all</c:v>
                </c:pt>
              </c:strCache>
            </c:strRef>
          </c:tx>
          <c:spPr>
            <a:ln w="19050">
              <a:solidFill>
                <a:srgbClr val="FCAC94"/>
              </a:solidFill>
              <a:prstDash val="dash"/>
            </a:ln>
          </c:spPr>
          <c:marker>
            <c:symbol val="none"/>
          </c:marker>
          <c:yVal>
            <c:numRef>
              <c:f>'total per capita (2)'!$AJ$8:$AJ$65</c:f>
              <c:numCache>
                <c:formatCode>#,##0.00</c:formatCode>
                <c:ptCount val="58"/>
                <c:pt idx="0">
                  <c:v>0</c:v>
                </c:pt>
                <c:pt idx="1">
                  <c:v>5.3479755798562234E-3</c:v>
                </c:pt>
                <c:pt idx="2">
                  <c:v>1.0053356332180075E-2</c:v>
                </c:pt>
                <c:pt idx="3">
                  <c:v>1.3958275883843241E-2</c:v>
                </c:pt>
                <c:pt idx="4">
                  <c:v>1.731674561298191E-2</c:v>
                </c:pt>
                <c:pt idx="5">
                  <c:v>2.019956750741092E-2</c:v>
                </c:pt>
                <c:pt idx="6">
                  <c:v>2.3072036270666452E-2</c:v>
                </c:pt>
                <c:pt idx="7">
                  <c:v>2.6269526746756089E-2</c:v>
                </c:pt>
                <c:pt idx="8">
                  <c:v>2.9676270136438809E-2</c:v>
                </c:pt>
                <c:pt idx="9">
                  <c:v>3.5776286497318122E-2</c:v>
                </c:pt>
                <c:pt idx="10">
                  <c:v>3.8753291257941802E-2</c:v>
                </c:pt>
                <c:pt idx="11">
                  <c:v>4.1070206382669561E-2</c:v>
                </c:pt>
                <c:pt idx="12">
                  <c:v>4.3255853335924188E-2</c:v>
                </c:pt>
                <c:pt idx="13">
                  <c:v>4.2794212222382999E-2</c:v>
                </c:pt>
                <c:pt idx="14">
                  <c:v>4.3928549736863776E-2</c:v>
                </c:pt>
                <c:pt idx="15">
                  <c:v>4.3455432001158423E-2</c:v>
                </c:pt>
                <c:pt idx="16">
                  <c:v>4.1183674117429847E-2</c:v>
                </c:pt>
                <c:pt idx="17">
                  <c:v>3.7124404733063221E-2</c:v>
                </c:pt>
                <c:pt idx="18">
                  <c:v>3.2455268330064735E-2</c:v>
                </c:pt>
                <c:pt idx="19">
                  <c:v>2.8730497954949641E-2</c:v>
                </c:pt>
                <c:pt idx="20">
                  <c:v>2.7754932297313406E-2</c:v>
                </c:pt>
                <c:pt idx="21">
                  <c:v>2.8821465718931405E-2</c:v>
                </c:pt>
                <c:pt idx="22">
                  <c:v>3.1284256050582382E-2</c:v>
                </c:pt>
                <c:pt idx="23">
                  <c:v>3.3734664310653306E-2</c:v>
                </c:pt>
                <c:pt idx="24">
                  <c:v>3.3340108434252613E-2</c:v>
                </c:pt>
                <c:pt idx="25">
                  <c:v>3.2806455474990504E-2</c:v>
                </c:pt>
                <c:pt idx="26">
                  <c:v>2.6158379426316714E-2</c:v>
                </c:pt>
                <c:pt idx="27">
                  <c:v>1.7333557266386856E-2</c:v>
                </c:pt>
                <c:pt idx="28">
                  <c:v>1.0277921077591623E-2</c:v>
                </c:pt>
                <c:pt idx="29">
                  <c:v>2.870875916333171E-3</c:v>
                </c:pt>
                <c:pt idx="30">
                  <c:v>4.7527782145362352E-4</c:v>
                </c:pt>
                <c:pt idx="31">
                  <c:v>2.9893346659481956E-4</c:v>
                </c:pt>
                <c:pt idx="32">
                  <c:v>-3.8316776034996725E-4</c:v>
                </c:pt>
                <c:pt idx="33">
                  <c:v>-2.2073196566438913E-3</c:v>
                </c:pt>
                <c:pt idx="34">
                  <c:v>-4.6799401151610409E-3</c:v>
                </c:pt>
                <c:pt idx="35">
                  <c:v>-7.9037128506468379E-3</c:v>
                </c:pt>
                <c:pt idx="36">
                  <c:v>-1.2148980781846896E-2</c:v>
                </c:pt>
                <c:pt idx="37">
                  <c:v>-1.6946154632215715E-2</c:v>
                </c:pt>
                <c:pt idx="38">
                  <c:v>-2.1755433806940561E-2</c:v>
                </c:pt>
                <c:pt idx="39">
                  <c:v>-2.6591720166746824E-2</c:v>
                </c:pt>
                <c:pt idx="40">
                  <c:v>-3.1212804098239899E-2</c:v>
                </c:pt>
                <c:pt idx="41">
                  <c:v>-3.2234005952372247E-2</c:v>
                </c:pt>
                <c:pt idx="42">
                  <c:v>-3.4373760470450265E-2</c:v>
                </c:pt>
                <c:pt idx="43">
                  <c:v>-3.5286762249419734E-2</c:v>
                </c:pt>
                <c:pt idx="44">
                  <c:v>-3.4488903986479968E-2</c:v>
                </c:pt>
                <c:pt idx="45">
                  <c:v>-3.5122762989323375E-2</c:v>
                </c:pt>
                <c:pt idx="46">
                  <c:v>-3.24950580107779E-2</c:v>
                </c:pt>
                <c:pt idx="47">
                  <c:v>-2.9190657025794708E-2</c:v>
                </c:pt>
                <c:pt idx="48">
                  <c:v>-2.5794908928379323E-2</c:v>
                </c:pt>
                <c:pt idx="49">
                  <c:v>-2.27007053854964E-2</c:v>
                </c:pt>
                <c:pt idx="50">
                  <c:v>-1.9609294298450264E-2</c:v>
                </c:pt>
                <c:pt idx="51">
                  <c:v>-1.5657204134101543E-2</c:v>
                </c:pt>
                <c:pt idx="52">
                  <c:v>-1.1398829222788676E-2</c:v>
                </c:pt>
                <c:pt idx="53">
                  <c:v>-8.5673989645108639E-3</c:v>
                </c:pt>
                <c:pt idx="54">
                  <c:v>-5.8586283622071855E-3</c:v>
                </c:pt>
                <c:pt idx="55">
                  <c:v>-2.1943385069501664E-3</c:v>
                </c:pt>
                <c:pt idx="56">
                  <c:v>2.8176288414030193E-3</c:v>
                </c:pt>
                <c:pt idx="57">
                  <c:v>9.254745318511004E-3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27-4744-8BB0-85D4376AE371}"/>
            </c:ext>
          </c:extLst>
        </c:ser>
        <c:ser>
          <c:idx val="7"/>
          <c:order val="3"/>
          <c:tx>
            <c:strRef>
              <c:f>'total per capita (2)'!$BL$29</c:f>
              <c:strCache>
                <c:ptCount val="1"/>
                <c:pt idx="0">
                  <c:v>-0.02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E927-4744-8BB0-85D4376AE371}"/>
            </c:ext>
          </c:extLst>
        </c:ser>
        <c:ser>
          <c:idx val="5"/>
          <c:order val="5"/>
          <c:tx>
            <c:strRef>
              <c:f>'total per capita (2)'!$BZ$24</c:f>
              <c:strCache>
                <c:ptCount val="1"/>
                <c:pt idx="0">
                  <c:v>Data as at
GPS 2015</c:v>
                </c:pt>
              </c:strCache>
            </c:strRef>
          </c:tx>
          <c:spPr>
            <a:ln w="25400">
              <a:solidFill>
                <a:schemeClr val="bg1">
                  <a:lumMod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'total per capita (2)'!$BZ$26:$BZ$27</c:f>
              <c:numCache>
                <c:formatCode>General</c:formatCode>
                <c:ptCount val="2"/>
                <c:pt idx="0">
                  <c:v>45</c:v>
                </c:pt>
                <c:pt idx="1">
                  <c:v>45</c:v>
                </c:pt>
              </c:numCache>
            </c:numRef>
          </c:xVal>
          <c:yVal>
            <c:numRef>
              <c:f>'total per capita (2)'!$CA$26:$CA$27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927-4744-8BB0-85D4376AE371}"/>
            </c:ext>
          </c:extLst>
        </c:ser>
        <c:ser>
          <c:idx val="6"/>
          <c:order val="6"/>
          <c:tx>
            <c:strRef>
              <c:f>'total per capita (2)'!$CC$24</c:f>
              <c:strCache>
                <c:ptCount val="1"/>
                <c:pt idx="0">
                  <c:v>Driving age
lifted to 16</c:v>
                </c:pt>
              </c:strCache>
            </c:strRef>
          </c:tx>
          <c:spPr>
            <a:ln w="25400">
              <a:solidFill>
                <a:schemeClr val="bg1">
                  <a:lumMod val="5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'total per capita (2)'!$CC$26:$CC$27</c:f>
              <c:numCache>
                <c:formatCode>General</c:formatCode>
                <c:ptCount val="2"/>
                <c:pt idx="0">
                  <c:v>40</c:v>
                </c:pt>
                <c:pt idx="1">
                  <c:v>40</c:v>
                </c:pt>
              </c:numCache>
            </c:numRef>
          </c:xVal>
          <c:yVal>
            <c:numRef>
              <c:f>'total per capita (2)'!$CD$26:$CD$27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927-4744-8BB0-85D4376AE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439808"/>
        <c:axId val="150446080"/>
      </c:scatterChart>
      <c:catAx>
        <c:axId val="150439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 ended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one"/>
        <c:crossAx val="150446080"/>
        <c:crosses val="autoZero"/>
        <c:auto val="1"/>
        <c:lblAlgn val="ctr"/>
        <c:lblOffset val="100"/>
        <c:noMultiLvlLbl val="0"/>
      </c:catAx>
      <c:valAx>
        <c:axId val="150446080"/>
        <c:scaling>
          <c:orientation val="minMax"/>
          <c:max val="0.1"/>
          <c:min val="-0.1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ash"/>
            </a:ln>
          </c:spPr>
        </c:majorGridlines>
        <c:numFmt formatCode="\+0%;\-0%;0%" sourceLinked="0"/>
        <c:majorTickMark val="out"/>
        <c:minorTickMark val="none"/>
        <c:tickLblPos val="nextTo"/>
        <c:crossAx val="150439808"/>
        <c:crossesAt val="0"/>
        <c:crossBetween val="midCat"/>
      </c:valAx>
      <c:valAx>
        <c:axId val="150447616"/>
        <c:scaling>
          <c:orientation val="minMax"/>
          <c:max val="0.2"/>
          <c:min val="-0.2"/>
        </c:scaling>
        <c:delete val="1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Change in VKT </a:t>
                </a:r>
                <a:br>
                  <a:rPr lang="en-US"/>
                </a:br>
                <a:r>
                  <a:rPr lang="en-US"/>
                  <a:t>and VKT per </a:t>
                </a:r>
                <a:br>
                  <a:rPr lang="en-US"/>
                </a:br>
                <a:r>
                  <a:rPr lang="en-US"/>
                  <a:t>capita relative </a:t>
                </a:r>
                <a:br>
                  <a:rPr lang="en-US"/>
                </a:br>
                <a:r>
                  <a:rPr lang="en-US"/>
                  <a:t>to 2001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one"/>
        <c:crossAx val="150449536"/>
        <c:crossesAt val="42369"/>
        <c:crossBetween val="between"/>
      </c:valAx>
      <c:dateAx>
        <c:axId val="150449536"/>
        <c:scaling>
          <c:orientation val="minMax"/>
          <c:max val="42460"/>
          <c:min val="37256"/>
        </c:scaling>
        <c:delete val="0"/>
        <c:axPos val="b"/>
        <c:numFmt formatCode="yyyy" sourceLinked="0"/>
        <c:majorTickMark val="out"/>
        <c:minorTickMark val="none"/>
        <c:tickLblPos val="nextTo"/>
        <c:crossAx val="150447616"/>
        <c:crossesAt val="-0.2"/>
        <c:auto val="0"/>
        <c:lblOffset val="100"/>
        <c:baseTimeUnit val="days"/>
        <c:majorUnit val="2"/>
        <c:majorTimeUnit val="years"/>
      </c:date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4"/>
        <c:txPr>
          <a:bodyPr/>
          <a:lstStyle/>
          <a:p>
            <a:pPr>
              <a:defRPr baseline="0">
                <a:solidFill>
                  <a:schemeClr val="bg1"/>
                </a:solidFill>
              </a:defRPr>
            </a:pPr>
            <a:endParaRPr lang="en-US"/>
          </a:p>
        </c:txPr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3"/>
          <c:order val="0"/>
          <c:spPr>
            <a:noFill/>
            <a:ln>
              <a:noFill/>
            </a:ln>
          </c:spPr>
          <c:val>
            <c:numRef>
              <c:f>'total per capita (2)'!$AW$8:$AW$64</c:f>
              <c:numCache>
                <c:formatCode>#,##0.00</c:formatCode>
                <c:ptCount val="57"/>
                <c:pt idx="0">
                  <c:v>-1E-3</c:v>
                </c:pt>
                <c:pt idx="1">
                  <c:v>2.6352067875973226E-3</c:v>
                </c:pt>
                <c:pt idx="2">
                  <c:v>6.0953481041156063E-3</c:v>
                </c:pt>
                <c:pt idx="3">
                  <c:v>8.9710858922057435E-3</c:v>
                </c:pt>
                <c:pt idx="4">
                  <c:v>1.1448377892483097E-2</c:v>
                </c:pt>
                <c:pt idx="5">
                  <c:v>1.317410077377057E-2</c:v>
                </c:pt>
                <c:pt idx="6">
                  <c:v>1.5105839823004508E-2</c:v>
                </c:pt>
                <c:pt idx="7">
                  <c:v>1.7514096614487218E-2</c:v>
                </c:pt>
                <c:pt idx="8">
                  <c:v>2.0341409985524028E-2</c:v>
                </c:pt>
                <c:pt idx="9">
                  <c:v>2.6036216284781033E-2</c:v>
                </c:pt>
                <c:pt idx="10">
                  <c:v>2.853918787037879E-2</c:v>
                </c:pt>
                <c:pt idx="11">
                  <c:v>3.0340317490571977E-2</c:v>
                </c:pt>
                <c:pt idx="12">
                  <c:v>3.1847615463981183E-2</c:v>
                </c:pt>
                <c:pt idx="13">
                  <c:v>3.0767585573475587E-2</c:v>
                </c:pt>
                <c:pt idx="14">
                  <c:v>3.1003255036104904E-2</c:v>
                </c:pt>
                <c:pt idx="15">
                  <c:v>2.9588494019407219E-2</c:v>
                </c:pt>
                <c:pt idx="16">
                  <c:v>2.6293910078103333E-2</c:v>
                </c:pt>
                <c:pt idx="17">
                  <c:v>2.1135538582506386E-2</c:v>
                </c:pt>
                <c:pt idx="18">
                  <c:v>1.5517011286447446E-2</c:v>
                </c:pt>
                <c:pt idx="19">
                  <c:v>1.1092155663324221E-2</c:v>
                </c:pt>
                <c:pt idx="20">
                  <c:v>9.528573797880191E-3</c:v>
                </c:pt>
                <c:pt idx="21">
                  <c:v>1.030786595965949E-2</c:v>
                </c:pt>
                <c:pt idx="22">
                  <c:v>1.2598235652450218E-2</c:v>
                </c:pt>
                <c:pt idx="23">
                  <c:v>1.4734405812226403E-2</c:v>
                </c:pt>
                <c:pt idx="24">
                  <c:v>1.4246915860121168E-2</c:v>
                </c:pt>
                <c:pt idx="25">
                  <c:v>1.3558528700280514E-2</c:v>
                </c:pt>
                <c:pt idx="26">
                  <c:v>6.8237437081956074E-3</c:v>
                </c:pt>
                <c:pt idx="27">
                  <c:v>-2.0132944233760544E-3</c:v>
                </c:pt>
                <c:pt idx="28">
                  <c:v>-9.1178306285454314E-3</c:v>
                </c:pt>
                <c:pt idx="29">
                  <c:v>-1.6796443741365907E-2</c:v>
                </c:pt>
                <c:pt idx="30">
                  <c:v>-1.9656687504709613E-2</c:v>
                </c:pt>
                <c:pt idx="31">
                  <c:v>-2.0346836730329554E-2</c:v>
                </c:pt>
                <c:pt idx="32">
                  <c:v>-2.1461095876629699E-2</c:v>
                </c:pt>
                <c:pt idx="33">
                  <c:v>-2.34494577182075E-2</c:v>
                </c:pt>
                <c:pt idx="34">
                  <c:v>-2.5772499660280723E-2</c:v>
                </c:pt>
                <c:pt idx="35">
                  <c:v>-2.8895393189491525E-2</c:v>
                </c:pt>
                <c:pt idx="36">
                  <c:v>-3.2994853515752709E-2</c:v>
                </c:pt>
                <c:pt idx="37">
                  <c:v>-3.7611305670089412E-2</c:v>
                </c:pt>
                <c:pt idx="38">
                  <c:v>-4.2364131294228891E-2</c:v>
                </c:pt>
                <c:pt idx="39">
                  <c:v>-4.7161472056075016E-2</c:v>
                </c:pt>
                <c:pt idx="40">
                  <c:v>-4.7564031242154914E-2</c:v>
                </c:pt>
                <c:pt idx="41">
                  <c:v>-4.4558155700761826E-2</c:v>
                </c:pt>
                <c:pt idx="42">
                  <c:v>-4.2753609930827108E-2</c:v>
                </c:pt>
                <c:pt idx="43">
                  <c:v>-3.9700932919645937E-2</c:v>
                </c:pt>
                <c:pt idx="44">
                  <c:v>-3.9468276145607661E-2</c:v>
                </c:pt>
                <c:pt idx="45">
                  <c:v>-4.0688043387691941E-2</c:v>
                </c:pt>
                <c:pt idx="46">
                  <c:v>-3.8852335761156653E-2</c:v>
                </c:pt>
                <c:pt idx="47">
                  <c:v>-3.6646408965670729E-2</c:v>
                </c:pt>
                <c:pt idx="48">
                  <c:v>-3.44480502588419E-2</c:v>
                </c:pt>
                <c:pt idx="49">
                  <c:v>-3.2776248806900665E-2</c:v>
                </c:pt>
                <c:pt idx="50">
                  <c:v>-3.0998789845618546E-2</c:v>
                </c:pt>
                <c:pt idx="51">
                  <c:v>-2.833912781779524E-2</c:v>
                </c:pt>
                <c:pt idx="52">
                  <c:v>-2.5258267259433476E-2</c:v>
                </c:pt>
                <c:pt idx="53">
                  <c:v>-2.3591053276487362E-2</c:v>
                </c:pt>
                <c:pt idx="54">
                  <c:v>-2.1843711399661569E-2</c:v>
                </c:pt>
                <c:pt idx="55">
                  <c:v>-1.9220080892317082E-2</c:v>
                </c:pt>
                <c:pt idx="56">
                  <c:v>-1.5359480456704766E-2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E5-4373-B04E-8C1FF3CC7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61472"/>
        <c:axId val="147571840"/>
      </c:areaChart>
      <c:lineChart>
        <c:grouping val="standard"/>
        <c:varyColors val="0"/>
        <c:ser>
          <c:idx val="1"/>
          <c:order val="5"/>
          <c:marker>
            <c:symbol val="none"/>
          </c:marker>
          <c:cat>
            <c:numRef>
              <c:f>'total per capita (2)'!$BW$4:$BW$19</c:f>
              <c:numCache>
                <c:formatCode>0.00</c:formatCode>
                <c:ptCount val="16"/>
                <c:pt idx="0">
                  <c:v>36891</c:v>
                </c:pt>
                <c:pt idx="1">
                  <c:v>2001</c:v>
                </c:pt>
                <c:pt idx="2" formatCode="m/d/yyyy">
                  <c:v>2002</c:v>
                </c:pt>
                <c:pt idx="3" formatCode="m/d/yyyy">
                  <c:v>37986</c:v>
                </c:pt>
                <c:pt idx="4" formatCode="m/d/yyyy">
                  <c:v>38352</c:v>
                </c:pt>
                <c:pt idx="5" formatCode="m/d/yyyy">
                  <c:v>38717</c:v>
                </c:pt>
                <c:pt idx="6" formatCode="m/d/yyyy">
                  <c:v>39082</c:v>
                </c:pt>
                <c:pt idx="7" formatCode="m/d/yyyy">
                  <c:v>39447</c:v>
                </c:pt>
                <c:pt idx="8" formatCode="m/d/yyyy">
                  <c:v>39813</c:v>
                </c:pt>
                <c:pt idx="9" formatCode="m/d/yyyy">
                  <c:v>40178</c:v>
                </c:pt>
                <c:pt idx="10" formatCode="m/d/yyyy">
                  <c:v>40543</c:v>
                </c:pt>
                <c:pt idx="11" formatCode="m/d/yyyy">
                  <c:v>40908</c:v>
                </c:pt>
                <c:pt idx="12" formatCode="m/d/yyyy">
                  <c:v>41274</c:v>
                </c:pt>
                <c:pt idx="13" formatCode="m/d/yyyy">
                  <c:v>41639</c:v>
                </c:pt>
                <c:pt idx="14">
                  <c:v>42004</c:v>
                </c:pt>
                <c:pt idx="15">
                  <c:v>42369</c:v>
                </c:pt>
              </c:numCache>
            </c:numRef>
          </c:cat>
          <c:val>
            <c:numRef>
              <c:f>'total per capita (2)'!$BX$4:$BX$19</c:f>
              <c:numCache>
                <c:formatCode>General</c:formatCode>
                <c:ptCount val="16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E5-4373-B04E-8C1FF3CC7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583744"/>
        <c:axId val="147573376"/>
      </c:lineChart>
      <c:scatterChart>
        <c:scatterStyle val="smoothMarker"/>
        <c:varyColors val="0"/>
        <c:ser>
          <c:idx val="4"/>
          <c:order val="1"/>
          <c:tx>
            <c:strRef>
              <c:f>'total per capita (2)'!$BW$24</c:f>
              <c:strCache>
                <c:ptCount val="1"/>
                <c:pt idx="0">
                  <c:v>VKT per capita
– driving age</c:v>
                </c:pt>
              </c:strCache>
            </c:strRef>
          </c:tx>
          <c:spPr>
            <a:ln w="38100">
              <a:noFill/>
            </a:ln>
          </c:spPr>
          <c:marker>
            <c:symbol val="none"/>
          </c:marker>
          <c:yVal>
            <c:numRef>
              <c:f>'total per capita (2)'!$BR$8:$BR$65</c:f>
              <c:numCache>
                <c:formatCode>#,##0.00</c:formatCode>
                <c:ptCount val="58"/>
                <c:pt idx="0">
                  <c:v>0</c:v>
                </c:pt>
                <c:pt idx="1">
                  <c:v>3.6352067875973226E-3</c:v>
                </c:pt>
                <c:pt idx="2">
                  <c:v>7.0953481041156063E-3</c:v>
                </c:pt>
                <c:pt idx="3">
                  <c:v>9.9710858922057444E-3</c:v>
                </c:pt>
                <c:pt idx="4">
                  <c:v>1.2448377892483098E-2</c:v>
                </c:pt>
                <c:pt idx="5">
                  <c:v>1.417410077377057E-2</c:v>
                </c:pt>
                <c:pt idx="6">
                  <c:v>1.6105839823004509E-2</c:v>
                </c:pt>
                <c:pt idx="7">
                  <c:v>1.8514096614487219E-2</c:v>
                </c:pt>
                <c:pt idx="8">
                  <c:v>2.1341409985524029E-2</c:v>
                </c:pt>
                <c:pt idx="9">
                  <c:v>2.7036216284781034E-2</c:v>
                </c:pt>
                <c:pt idx="10">
                  <c:v>2.9539187870378791E-2</c:v>
                </c:pt>
                <c:pt idx="11">
                  <c:v>3.1340317490571978E-2</c:v>
                </c:pt>
                <c:pt idx="12">
                  <c:v>3.2847615463981183E-2</c:v>
                </c:pt>
                <c:pt idx="13">
                  <c:v>3.1767585573475587E-2</c:v>
                </c:pt>
                <c:pt idx="14">
                  <c:v>3.2003255036104905E-2</c:v>
                </c:pt>
                <c:pt idx="15">
                  <c:v>3.058849401940722E-2</c:v>
                </c:pt>
                <c:pt idx="16">
                  <c:v>2.7293910078103334E-2</c:v>
                </c:pt>
                <c:pt idx="17">
                  <c:v>2.2135538582506387E-2</c:v>
                </c:pt>
                <c:pt idx="18">
                  <c:v>1.6517011286447447E-2</c:v>
                </c:pt>
                <c:pt idx="19">
                  <c:v>1.2092155663324222E-2</c:v>
                </c:pt>
                <c:pt idx="20">
                  <c:v>1.0528573797880192E-2</c:v>
                </c:pt>
                <c:pt idx="21">
                  <c:v>1.1307865959659491E-2</c:v>
                </c:pt>
                <c:pt idx="22">
                  <c:v>1.3598235652450219E-2</c:v>
                </c:pt>
                <c:pt idx="23">
                  <c:v>1.5734405812226404E-2</c:v>
                </c:pt>
                <c:pt idx="24">
                  <c:v>1.5246915860121169E-2</c:v>
                </c:pt>
                <c:pt idx="25">
                  <c:v>1.4558528700280515E-2</c:v>
                </c:pt>
                <c:pt idx="26">
                  <c:v>7.8237437081956074E-3</c:v>
                </c:pt>
                <c:pt idx="27">
                  <c:v>-1.0132944233760544E-3</c:v>
                </c:pt>
                <c:pt idx="28">
                  <c:v>-8.1178306285454305E-3</c:v>
                </c:pt>
                <c:pt idx="29">
                  <c:v>-1.5796443741365906E-2</c:v>
                </c:pt>
                <c:pt idx="30">
                  <c:v>-1.8656687504709613E-2</c:v>
                </c:pt>
                <c:pt idx="31">
                  <c:v>-1.9346836730329553E-2</c:v>
                </c:pt>
                <c:pt idx="32">
                  <c:v>-2.0461095876629698E-2</c:v>
                </c:pt>
                <c:pt idx="33">
                  <c:v>-2.2449457718207499E-2</c:v>
                </c:pt>
                <c:pt idx="34">
                  <c:v>-2.4772499660280722E-2</c:v>
                </c:pt>
                <c:pt idx="35">
                  <c:v>-2.7895393189491524E-2</c:v>
                </c:pt>
                <c:pt idx="36">
                  <c:v>-3.1994853515752708E-2</c:v>
                </c:pt>
                <c:pt idx="37">
                  <c:v>-3.6611305670089411E-2</c:v>
                </c:pt>
                <c:pt idx="38">
                  <c:v>-4.136413129422889E-2</c:v>
                </c:pt>
                <c:pt idx="39">
                  <c:v>-4.6161472056075015E-2</c:v>
                </c:pt>
                <c:pt idx="40">
                  <c:v>-4.6564031242154913E-2</c:v>
                </c:pt>
                <c:pt idx="41">
                  <c:v>-4.3558155700761825E-2</c:v>
                </c:pt>
                <c:pt idx="42">
                  <c:v>-4.1753609930827107E-2</c:v>
                </c:pt>
                <c:pt idx="43">
                  <c:v>-3.8700932919645936E-2</c:v>
                </c:pt>
                <c:pt idx="44">
                  <c:v>-3.8468276145607661E-2</c:v>
                </c:pt>
                <c:pt idx="45">
                  <c:v>-3.968804338769194E-2</c:v>
                </c:pt>
                <c:pt idx="46">
                  <c:v>-3.7852335761156652E-2</c:v>
                </c:pt>
                <c:pt idx="47">
                  <c:v>-3.5646408965670728E-2</c:v>
                </c:pt>
                <c:pt idx="48">
                  <c:v>-3.3448050258841899E-2</c:v>
                </c:pt>
                <c:pt idx="49">
                  <c:v>-3.1776248806900664E-2</c:v>
                </c:pt>
                <c:pt idx="50">
                  <c:v>-2.9998789845618545E-2</c:v>
                </c:pt>
                <c:pt idx="51">
                  <c:v>-2.7339127817795239E-2</c:v>
                </c:pt>
                <c:pt idx="52">
                  <c:v>-2.4258267259433475E-2</c:v>
                </c:pt>
                <c:pt idx="53">
                  <c:v>-2.2591053276487361E-2</c:v>
                </c:pt>
                <c:pt idx="54">
                  <c:v>-2.0843711399661569E-2</c:v>
                </c:pt>
                <c:pt idx="55">
                  <c:v>-1.8220080892317081E-2</c:v>
                </c:pt>
                <c:pt idx="56">
                  <c:v>-1.4359480456704765E-2</c:v>
                </c:pt>
                <c:pt idx="57">
                  <c:v>-9.1153289775115498E-3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E5-4373-B04E-8C1FF3CC7F04}"/>
            </c:ext>
          </c:extLst>
        </c:ser>
        <c:ser>
          <c:idx val="2"/>
          <c:order val="2"/>
          <c:tx>
            <c:strRef>
              <c:f>'total per capita (2)'!$BW$23</c:f>
              <c:strCache>
                <c:ptCount val="1"/>
                <c:pt idx="0">
                  <c:v>VKT per capita
– all</c:v>
                </c:pt>
              </c:strCache>
            </c:strRef>
          </c:tx>
          <c:spPr>
            <a:ln w="19050">
              <a:noFill/>
              <a:prstDash val="dash"/>
            </a:ln>
          </c:spPr>
          <c:marker>
            <c:symbol val="none"/>
          </c:marker>
          <c:yVal>
            <c:numRef>
              <c:f>'total per capita (2)'!$AJ$8:$AJ$65</c:f>
              <c:numCache>
                <c:formatCode>#,##0.00</c:formatCode>
                <c:ptCount val="58"/>
                <c:pt idx="0">
                  <c:v>0</c:v>
                </c:pt>
                <c:pt idx="1">
                  <c:v>5.3479755798562234E-3</c:v>
                </c:pt>
                <c:pt idx="2">
                  <c:v>1.0053356332180075E-2</c:v>
                </c:pt>
                <c:pt idx="3">
                  <c:v>1.3958275883843241E-2</c:v>
                </c:pt>
                <c:pt idx="4">
                  <c:v>1.731674561298191E-2</c:v>
                </c:pt>
                <c:pt idx="5">
                  <c:v>2.019956750741092E-2</c:v>
                </c:pt>
                <c:pt idx="6">
                  <c:v>2.3072036270666452E-2</c:v>
                </c:pt>
                <c:pt idx="7">
                  <c:v>2.6269526746756089E-2</c:v>
                </c:pt>
                <c:pt idx="8">
                  <c:v>2.9676270136438809E-2</c:v>
                </c:pt>
                <c:pt idx="9">
                  <c:v>3.5776286497318122E-2</c:v>
                </c:pt>
                <c:pt idx="10">
                  <c:v>3.8753291257941802E-2</c:v>
                </c:pt>
                <c:pt idx="11">
                  <c:v>4.1070206382669561E-2</c:v>
                </c:pt>
                <c:pt idx="12">
                  <c:v>4.3255853335924188E-2</c:v>
                </c:pt>
                <c:pt idx="13">
                  <c:v>4.2794212222382999E-2</c:v>
                </c:pt>
                <c:pt idx="14">
                  <c:v>4.3928549736863776E-2</c:v>
                </c:pt>
                <c:pt idx="15">
                  <c:v>4.3455432001158423E-2</c:v>
                </c:pt>
                <c:pt idx="16">
                  <c:v>4.1183674117429847E-2</c:v>
                </c:pt>
                <c:pt idx="17">
                  <c:v>3.7124404733063221E-2</c:v>
                </c:pt>
                <c:pt idx="18">
                  <c:v>3.2455268330064735E-2</c:v>
                </c:pt>
                <c:pt idx="19">
                  <c:v>2.8730497954949641E-2</c:v>
                </c:pt>
                <c:pt idx="20">
                  <c:v>2.7754932297313406E-2</c:v>
                </c:pt>
                <c:pt idx="21">
                  <c:v>2.8821465718931405E-2</c:v>
                </c:pt>
                <c:pt idx="22">
                  <c:v>3.1284256050582382E-2</c:v>
                </c:pt>
                <c:pt idx="23">
                  <c:v>3.3734664310653306E-2</c:v>
                </c:pt>
                <c:pt idx="24">
                  <c:v>3.3340108434252613E-2</c:v>
                </c:pt>
                <c:pt idx="25">
                  <c:v>3.2806455474990504E-2</c:v>
                </c:pt>
                <c:pt idx="26">
                  <c:v>2.6158379426316714E-2</c:v>
                </c:pt>
                <c:pt idx="27">
                  <c:v>1.7333557266386856E-2</c:v>
                </c:pt>
                <c:pt idx="28">
                  <c:v>1.0277921077591623E-2</c:v>
                </c:pt>
                <c:pt idx="29">
                  <c:v>2.870875916333171E-3</c:v>
                </c:pt>
                <c:pt idx="30">
                  <c:v>4.7527782145362352E-4</c:v>
                </c:pt>
                <c:pt idx="31">
                  <c:v>2.9893346659481956E-4</c:v>
                </c:pt>
                <c:pt idx="32">
                  <c:v>-3.8316776034996725E-4</c:v>
                </c:pt>
                <c:pt idx="33">
                  <c:v>-2.2073196566438913E-3</c:v>
                </c:pt>
                <c:pt idx="34">
                  <c:v>-4.6799401151610409E-3</c:v>
                </c:pt>
                <c:pt idx="35">
                  <c:v>-7.9037128506468379E-3</c:v>
                </c:pt>
                <c:pt idx="36">
                  <c:v>-1.2148980781846896E-2</c:v>
                </c:pt>
                <c:pt idx="37">
                  <c:v>-1.6946154632215715E-2</c:v>
                </c:pt>
                <c:pt idx="38">
                  <c:v>-2.1755433806940561E-2</c:v>
                </c:pt>
                <c:pt idx="39">
                  <c:v>-2.6591720166746824E-2</c:v>
                </c:pt>
                <c:pt idx="40">
                  <c:v>-3.1212804098239899E-2</c:v>
                </c:pt>
                <c:pt idx="41">
                  <c:v>-3.2234005952372247E-2</c:v>
                </c:pt>
                <c:pt idx="42">
                  <c:v>-3.4373760470450265E-2</c:v>
                </c:pt>
                <c:pt idx="43">
                  <c:v>-3.5286762249419734E-2</c:v>
                </c:pt>
                <c:pt idx="44">
                  <c:v>-3.4488903986479968E-2</c:v>
                </c:pt>
                <c:pt idx="45">
                  <c:v>-3.5122762989323375E-2</c:v>
                </c:pt>
                <c:pt idx="46">
                  <c:v>-3.24950580107779E-2</c:v>
                </c:pt>
                <c:pt idx="47">
                  <c:v>-2.9190657025794708E-2</c:v>
                </c:pt>
                <c:pt idx="48">
                  <c:v>-2.5794908928379323E-2</c:v>
                </c:pt>
                <c:pt idx="49">
                  <c:v>-2.27007053854964E-2</c:v>
                </c:pt>
                <c:pt idx="50">
                  <c:v>-1.9609294298450264E-2</c:v>
                </c:pt>
                <c:pt idx="51">
                  <c:v>-1.5657204134101543E-2</c:v>
                </c:pt>
                <c:pt idx="52">
                  <c:v>-1.1398829222788676E-2</c:v>
                </c:pt>
                <c:pt idx="53">
                  <c:v>-8.5673989645108639E-3</c:v>
                </c:pt>
                <c:pt idx="54">
                  <c:v>-5.8586283622071855E-3</c:v>
                </c:pt>
                <c:pt idx="55">
                  <c:v>-2.1943385069501664E-3</c:v>
                </c:pt>
                <c:pt idx="56">
                  <c:v>2.8176288414030193E-3</c:v>
                </c:pt>
                <c:pt idx="57">
                  <c:v>9.254745318511004E-3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5E5-4373-B04E-8C1FF3CC7F04}"/>
            </c:ext>
          </c:extLst>
        </c:ser>
        <c:ser>
          <c:idx val="0"/>
          <c:order val="3"/>
          <c:tx>
            <c:strRef>
              <c:f>'total per capita (2)'!$BW$22</c:f>
              <c:strCache>
                <c:ptCount val="1"/>
                <c:pt idx="0">
                  <c:v>Total VKT</c:v>
                </c:pt>
              </c:strCache>
            </c:strRef>
          </c:tx>
          <c:spPr>
            <a:ln w="25400">
              <a:solidFill>
                <a:schemeClr val="tx1">
                  <a:alpha val="65000"/>
                </a:schemeClr>
              </a:solidFill>
            </a:ln>
          </c:spPr>
          <c:marker>
            <c:symbol val="none"/>
          </c:marker>
          <c:xVal>
            <c:numRef>
              <c:f>'total per capita (2)'!$C$8:$C$65</c:f>
              <c:numCache>
                <c:formatCode>General</c:formatCode>
                <c:ptCount val="5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</c:numCache>
            </c:numRef>
          </c:xVal>
          <c:yVal>
            <c:numRef>
              <c:f>'total per capita (2)'!$AI$8:$AI$65</c:f>
              <c:numCache>
                <c:formatCode>#,##0.00</c:formatCode>
                <c:ptCount val="58"/>
                <c:pt idx="0">
                  <c:v>0</c:v>
                </c:pt>
                <c:pt idx="1">
                  <c:v>8.1389539728875526E-3</c:v>
                </c:pt>
                <c:pt idx="2">
                  <c:v>1.6728405565663795E-2</c:v>
                </c:pt>
                <c:pt idx="3">
                  <c:v>2.5100243901374997E-2</c:v>
                </c:pt>
                <c:pt idx="4">
                  <c:v>3.3226653751674551E-2</c:v>
                </c:pt>
                <c:pt idx="5">
                  <c:v>4.0971285958000259E-2</c:v>
                </c:pt>
                <c:pt idx="6">
                  <c:v>4.9015886313162671E-2</c:v>
                </c:pt>
                <c:pt idx="7">
                  <c:v>5.7496803975723543E-2</c:v>
                </c:pt>
                <c:pt idx="8">
                  <c:v>6.6114070796846391E-2</c:v>
                </c:pt>
                <c:pt idx="9">
                  <c:v>7.7240162135511659E-2</c:v>
                </c:pt>
                <c:pt idx="10">
                  <c:v>8.471209602471319E-2</c:v>
                </c:pt>
                <c:pt idx="11">
                  <c:v>9.1175046140555605E-2</c:v>
                </c:pt>
                <c:pt idx="12">
                  <c:v>9.7228948780711422E-2</c:v>
                </c:pt>
                <c:pt idx="13">
                  <c:v>0.10028316993250175</c:v>
                </c:pt>
                <c:pt idx="14">
                  <c:v>0.10470088266991295</c:v>
                </c:pt>
                <c:pt idx="15">
                  <c:v>0.10731878651430482</c:v>
                </c:pt>
                <c:pt idx="16">
                  <c:v>0.10794599264369031</c:v>
                </c:pt>
                <c:pt idx="17">
                  <c:v>0.10674612004834416</c:v>
                </c:pt>
                <c:pt idx="18">
                  <c:v>0.10505539048217449</c:v>
                </c:pt>
                <c:pt idx="19">
                  <c:v>0.10442818435278878</c:v>
                </c:pt>
                <c:pt idx="20">
                  <c:v>0.1066643105532068</c:v>
                </c:pt>
                <c:pt idx="21">
                  <c:v>0.11100021379548086</c:v>
                </c:pt>
                <c:pt idx="22">
                  <c:v>0.11653598963310108</c:v>
                </c:pt>
                <c:pt idx="23">
                  <c:v>0.1217990671535969</c:v>
                </c:pt>
                <c:pt idx="24">
                  <c:v>0.12395338385887777</c:v>
                </c:pt>
                <c:pt idx="25">
                  <c:v>0.12580773241532195</c:v>
                </c:pt>
                <c:pt idx="26">
                  <c:v>0.12095370237051206</c:v>
                </c:pt>
                <c:pt idx="27">
                  <c:v>0.11367265730329734</c:v>
                </c:pt>
                <c:pt idx="28">
                  <c:v>0.10824596079252702</c:v>
                </c:pt>
                <c:pt idx="29">
                  <c:v>0.10235567714264526</c:v>
                </c:pt>
                <c:pt idx="30">
                  <c:v>0.10216478832065845</c:v>
                </c:pt>
                <c:pt idx="31">
                  <c:v>0.10472815250162548</c:v>
                </c:pt>
                <c:pt idx="32">
                  <c:v>0.10704608819718064</c:v>
                </c:pt>
                <c:pt idx="33">
                  <c:v>0.10835504011937647</c:v>
                </c:pt>
                <c:pt idx="34">
                  <c:v>0.10895497641704965</c:v>
                </c:pt>
                <c:pt idx="35">
                  <c:v>0.10843684961451383</c:v>
                </c:pt>
                <c:pt idx="36">
                  <c:v>0.10658250105806966</c:v>
                </c:pt>
                <c:pt idx="37">
                  <c:v>0.10385551788682812</c:v>
                </c:pt>
                <c:pt idx="38">
                  <c:v>0.10077402690332526</c:v>
                </c:pt>
                <c:pt idx="39">
                  <c:v>9.7419837602698456E-2</c:v>
                </c:pt>
                <c:pt idx="40">
                  <c:v>9.4038378470358897E-2</c:v>
                </c:pt>
                <c:pt idx="41">
                  <c:v>9.4474695777757578E-2</c:v>
                </c:pt>
                <c:pt idx="42">
                  <c:v>9.354752149953538E-2</c:v>
                </c:pt>
                <c:pt idx="43">
                  <c:v>9.401110863864659E-2</c:v>
                </c:pt>
                <c:pt idx="44">
                  <c:v>9.6383583997626587E-2</c:v>
                </c:pt>
                <c:pt idx="45">
                  <c:v>9.7310758275848563E-2</c:v>
                </c:pt>
                <c:pt idx="46">
                  <c:v>0.10213751848894592</c:v>
                </c:pt>
                <c:pt idx="47">
                  <c:v>0.10802780213882746</c:v>
                </c:pt>
                <c:pt idx="48">
                  <c:v>0.1145452919180947</c:v>
                </c:pt>
                <c:pt idx="49">
                  <c:v>0.12122640068763624</c:v>
                </c:pt>
                <c:pt idx="50">
                  <c:v>0.12856198541827579</c:v>
                </c:pt>
                <c:pt idx="51">
                  <c:v>0.1373974108930982</c:v>
                </c:pt>
                <c:pt idx="52">
                  <c:v>0.14702366148758039</c:v>
                </c:pt>
                <c:pt idx="53">
                  <c:v>0.15534096015986676</c:v>
                </c:pt>
                <c:pt idx="54">
                  <c:v>0.16387641748585247</c:v>
                </c:pt>
                <c:pt idx="55">
                  <c:v>0.17369355690232169</c:v>
                </c:pt>
                <c:pt idx="56">
                  <c:v>0.18533777504352278</c:v>
                </c:pt>
                <c:pt idx="57">
                  <c:v>0.19897269089973002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5E5-4373-B04E-8C1FF3CC7F04}"/>
            </c:ext>
          </c:extLst>
        </c:ser>
        <c:ser>
          <c:idx val="7"/>
          <c:order val="4"/>
          <c:tx>
            <c:strRef>
              <c:f>'total per capita (2)'!$BL$29</c:f>
              <c:strCache>
                <c:ptCount val="1"/>
                <c:pt idx="0">
                  <c:v>-0.02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4-75E5-4373-B04E-8C1FF3CC7F04}"/>
            </c:ext>
          </c:extLst>
        </c:ser>
        <c:ser>
          <c:idx val="5"/>
          <c:order val="6"/>
          <c:tx>
            <c:strRef>
              <c:f>'total per capita (2)'!$BZ$24</c:f>
              <c:strCache>
                <c:ptCount val="1"/>
                <c:pt idx="0">
                  <c:v>Data as at
GPS 2015</c:v>
                </c:pt>
              </c:strCache>
            </c:strRef>
          </c:tx>
          <c:spPr>
            <a:ln w="25400">
              <a:solidFill>
                <a:schemeClr val="bg1">
                  <a:lumMod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'total per capita (2)'!$BZ$26:$BZ$27</c:f>
              <c:numCache>
                <c:formatCode>General</c:formatCode>
                <c:ptCount val="2"/>
                <c:pt idx="0">
                  <c:v>45</c:v>
                </c:pt>
                <c:pt idx="1">
                  <c:v>45</c:v>
                </c:pt>
              </c:numCache>
            </c:numRef>
          </c:xVal>
          <c:yVal>
            <c:numRef>
              <c:f>'total per capita (2)'!$CA$26:$CA$27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5E5-4373-B04E-8C1FF3CC7F04}"/>
            </c:ext>
          </c:extLst>
        </c:ser>
        <c:ser>
          <c:idx val="6"/>
          <c:order val="7"/>
          <c:tx>
            <c:strRef>
              <c:f>'total per capita (2)'!$CC$24</c:f>
              <c:strCache>
                <c:ptCount val="1"/>
                <c:pt idx="0">
                  <c:v>Driving age
lifted to 16</c:v>
                </c:pt>
              </c:strCache>
            </c:strRef>
          </c:tx>
          <c:spPr>
            <a:ln w="25400">
              <a:solidFill>
                <a:schemeClr val="bg1">
                  <a:lumMod val="5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'total per capita (2)'!$CC$26:$CC$27</c:f>
              <c:numCache>
                <c:formatCode>General</c:formatCode>
                <c:ptCount val="2"/>
                <c:pt idx="0">
                  <c:v>40</c:v>
                </c:pt>
                <c:pt idx="1">
                  <c:v>40</c:v>
                </c:pt>
              </c:numCache>
            </c:numRef>
          </c:xVal>
          <c:yVal>
            <c:numRef>
              <c:f>'total per capita (2)'!$CD$26:$CD$27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5E5-4373-B04E-8C1FF3CC7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61472"/>
        <c:axId val="147571840"/>
      </c:scatterChart>
      <c:catAx>
        <c:axId val="147561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 ended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one"/>
        <c:crossAx val="147571840"/>
        <c:crosses val="autoZero"/>
        <c:auto val="1"/>
        <c:lblAlgn val="ctr"/>
        <c:lblOffset val="100"/>
        <c:noMultiLvlLbl val="0"/>
      </c:catAx>
      <c:valAx>
        <c:axId val="147571840"/>
        <c:scaling>
          <c:orientation val="minMax"/>
          <c:max val="0.2"/>
          <c:min val="-0.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ash"/>
            </a:ln>
          </c:spPr>
        </c:majorGridlines>
        <c:numFmt formatCode="\+0%;\-0%;0%" sourceLinked="0"/>
        <c:majorTickMark val="out"/>
        <c:minorTickMark val="none"/>
        <c:tickLblPos val="nextTo"/>
        <c:crossAx val="147561472"/>
        <c:crossesAt val="0"/>
        <c:crossBetween val="midCat"/>
      </c:valAx>
      <c:valAx>
        <c:axId val="147573376"/>
        <c:scaling>
          <c:orientation val="minMax"/>
          <c:max val="0.2"/>
          <c:min val="-0.2"/>
        </c:scaling>
        <c:delete val="1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Change in VKT </a:t>
                </a:r>
                <a:br>
                  <a:rPr lang="en-US"/>
                </a:br>
                <a:r>
                  <a:rPr lang="en-US"/>
                  <a:t>and VKT per </a:t>
                </a:r>
                <a:br>
                  <a:rPr lang="en-US"/>
                </a:br>
                <a:r>
                  <a:rPr lang="en-US"/>
                  <a:t>capita relative </a:t>
                </a:r>
                <a:br>
                  <a:rPr lang="en-US"/>
                </a:br>
                <a:r>
                  <a:rPr lang="en-US"/>
                  <a:t>to 2001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one"/>
        <c:crossAx val="147583744"/>
        <c:crossesAt val="42369"/>
        <c:crossBetween val="between"/>
      </c:valAx>
      <c:dateAx>
        <c:axId val="147583744"/>
        <c:scaling>
          <c:orientation val="minMax"/>
          <c:max val="42460"/>
          <c:min val="37256"/>
        </c:scaling>
        <c:delete val="0"/>
        <c:axPos val="b"/>
        <c:numFmt formatCode="yyyy" sourceLinked="0"/>
        <c:majorTickMark val="out"/>
        <c:minorTickMark val="none"/>
        <c:tickLblPos val="nextTo"/>
        <c:crossAx val="147573376"/>
        <c:crossesAt val="-0.2"/>
        <c:auto val="0"/>
        <c:lblOffset val="100"/>
        <c:baseTimeUnit val="days"/>
        <c:majorUnit val="2"/>
        <c:majorTimeUnit val="years"/>
      </c:dateAx>
    </c:plotArea>
    <c:legend>
      <c:legendPos val="r"/>
      <c:legendEntry>
        <c:idx val="0"/>
        <c:delete val="1"/>
      </c:legendEntry>
      <c:legendEntry>
        <c:idx val="1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</c:legendEntry>
      <c:legendEntry>
        <c:idx val="4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</c:legendEntry>
      <c:legendEntry>
        <c:idx val="7"/>
        <c:delete val="1"/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'type of vehicle'!$B$2</c:f>
              <c:strCache>
                <c:ptCount val="1"/>
                <c:pt idx="0">
                  <c:v>Car, other light</c:v>
                </c:pt>
              </c:strCache>
            </c:strRef>
          </c:tx>
          <c:spPr>
            <a:solidFill>
              <a:srgbClr val="CF030D">
                <a:alpha val="70000"/>
              </a:srgbClr>
            </a:solidFill>
          </c:spPr>
          <c:cat>
            <c:numRef>
              <c:f>'type of vehicle'!$A$3:$A$16</c:f>
              <c:numCache>
                <c:formatCode>General</c:formatCod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numCache>
            </c:numRef>
          </c:cat>
          <c:val>
            <c:numRef>
              <c:f>'type of vehicle'!$B$3:$B$16</c:f>
              <c:numCache>
                <c:formatCode>General</c:formatCode>
                <c:ptCount val="14"/>
                <c:pt idx="0">
                  <c:v>28.592493407999999</c:v>
                </c:pt>
                <c:pt idx="1">
                  <c:v>29.579601090000001</c:v>
                </c:pt>
                <c:pt idx="2">
                  <c:v>30.497246576999999</c:v>
                </c:pt>
                <c:pt idx="3">
                  <c:v>31.312902491999999</c:v>
                </c:pt>
                <c:pt idx="4">
                  <c:v>31.490593732000001</c:v>
                </c:pt>
                <c:pt idx="5">
                  <c:v>31.338878836999999</c:v>
                </c:pt>
                <c:pt idx="6">
                  <c:v>31.707264316</c:v>
                </c:pt>
                <c:pt idx="7">
                  <c:v>31.069976839999999</c:v>
                </c:pt>
                <c:pt idx="8">
                  <c:v>31.193374157000001</c:v>
                </c:pt>
                <c:pt idx="9">
                  <c:v>31.091536000000001</c:v>
                </c:pt>
                <c:pt idx="10">
                  <c:v>30.627642422000001</c:v>
                </c:pt>
                <c:pt idx="11">
                  <c:v>30.606422939000002</c:v>
                </c:pt>
                <c:pt idx="12">
                  <c:v>30.890108734999998</c:v>
                </c:pt>
                <c:pt idx="13">
                  <c:v>31.505628260000002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A9-40A2-B255-8768343190C3}"/>
            </c:ext>
          </c:extLst>
        </c:ser>
        <c:ser>
          <c:idx val="5"/>
          <c:order val="2"/>
          <c:tx>
            <c:strRef>
              <c:f>'type of vehicle'!$D$2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rgbClr val="CF030D">
                <a:alpha val="50000"/>
              </a:srgbClr>
            </a:solidFill>
          </c:spPr>
          <c:val>
            <c:numRef>
              <c:f>'type of vehicle'!$D$3:$D$16</c:f>
              <c:numCache>
                <c:formatCode>General</c:formatCode>
                <c:ptCount val="14"/>
                <c:pt idx="0">
                  <c:v>0.1528843322</c:v>
                </c:pt>
                <c:pt idx="1">
                  <c:v>0.16198746250000001</c:v>
                </c:pt>
                <c:pt idx="2">
                  <c:v>0.1741810671</c:v>
                </c:pt>
                <c:pt idx="3">
                  <c:v>0.19311128380000001</c:v>
                </c:pt>
                <c:pt idx="4">
                  <c:v>0.2070404716</c:v>
                </c:pt>
                <c:pt idx="5">
                  <c:v>0.21609093700000001</c:v>
                </c:pt>
                <c:pt idx="6">
                  <c:v>0.2243986432</c:v>
                </c:pt>
                <c:pt idx="7">
                  <c:v>0.23199202839999999</c:v>
                </c:pt>
                <c:pt idx="8">
                  <c:v>0.23769437700000001</c:v>
                </c:pt>
                <c:pt idx="9">
                  <c:v>0.24445107420000001</c:v>
                </c:pt>
                <c:pt idx="10">
                  <c:v>0.2411530502</c:v>
                </c:pt>
                <c:pt idx="11">
                  <c:v>0.2471002786</c:v>
                </c:pt>
                <c:pt idx="12">
                  <c:v>0.2525851039</c:v>
                </c:pt>
                <c:pt idx="13">
                  <c:v>0.2627067622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A9-40A2-B255-8768343190C3}"/>
            </c:ext>
          </c:extLst>
        </c:ser>
        <c:ser>
          <c:idx val="2"/>
          <c:order val="3"/>
          <c:tx>
            <c:strRef>
              <c:f>'type of vehicle'!$C$2</c:f>
              <c:strCache>
                <c:ptCount val="1"/>
                <c:pt idx="0">
                  <c:v>Motorcycle</c:v>
                </c:pt>
              </c:strCache>
            </c:strRef>
          </c:tx>
          <c:spPr>
            <a:solidFill>
              <a:srgbClr val="CF030D">
                <a:alpha val="30000"/>
              </a:srgbClr>
            </a:solidFill>
          </c:spPr>
          <c:val>
            <c:numRef>
              <c:f>'type of vehicle'!$C$3:$C$16</c:f>
              <c:numCache>
                <c:formatCode>General</c:formatCode>
                <c:ptCount val="14"/>
                <c:pt idx="0">
                  <c:v>0.22459310239999999</c:v>
                </c:pt>
                <c:pt idx="1">
                  <c:v>0.2254971815</c:v>
                </c:pt>
                <c:pt idx="2">
                  <c:v>0.22968145940000001</c:v>
                </c:pt>
                <c:pt idx="3">
                  <c:v>0.2364361465</c:v>
                </c:pt>
                <c:pt idx="4">
                  <c:v>0.26744264880000002</c:v>
                </c:pt>
                <c:pt idx="5">
                  <c:v>0.31633116389999999</c:v>
                </c:pt>
                <c:pt idx="6">
                  <c:v>0.34065968130000002</c:v>
                </c:pt>
                <c:pt idx="7">
                  <c:v>0.37960418839999999</c:v>
                </c:pt>
                <c:pt idx="8">
                  <c:v>0.39545972610000002</c:v>
                </c:pt>
                <c:pt idx="9">
                  <c:v>0.39338601249999999</c:v>
                </c:pt>
                <c:pt idx="10">
                  <c:v>0.3812378313</c:v>
                </c:pt>
                <c:pt idx="11">
                  <c:v>0.38125865759999999</c:v>
                </c:pt>
                <c:pt idx="12">
                  <c:v>0.39148463859999999</c:v>
                </c:pt>
                <c:pt idx="13">
                  <c:v>0.40279073189999998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A9-40A2-B255-8768343190C3}"/>
            </c:ext>
          </c:extLst>
        </c:ser>
        <c:ser>
          <c:idx val="6"/>
          <c:order val="4"/>
          <c:tx>
            <c:strRef>
              <c:f>'type of vehicle'!$E$2</c:f>
              <c:strCache>
                <c:ptCount val="1"/>
                <c:pt idx="0">
                  <c:v>Light commercial</c:v>
                </c:pt>
              </c:strCache>
            </c:strRef>
          </c:tx>
          <c:spPr>
            <a:solidFill>
              <a:srgbClr val="343B34">
                <a:alpha val="50000"/>
              </a:srgbClr>
            </a:solidFill>
          </c:spPr>
          <c:val>
            <c:numRef>
              <c:f>'type of vehicle'!$E$3:$E$16</c:f>
              <c:numCache>
                <c:formatCode>General</c:formatCode>
                <c:ptCount val="14"/>
                <c:pt idx="0">
                  <c:v>5.1757861831999996</c:v>
                </c:pt>
                <c:pt idx="1">
                  <c:v>5.273894469</c:v>
                </c:pt>
                <c:pt idx="2">
                  <c:v>5.3873734008999996</c:v>
                </c:pt>
                <c:pt idx="3">
                  <c:v>5.5479823725999999</c:v>
                </c:pt>
                <c:pt idx="4">
                  <c:v>5.6490433100999997</c:v>
                </c:pt>
                <c:pt idx="5">
                  <c:v>5.7413737163</c:v>
                </c:pt>
                <c:pt idx="6">
                  <c:v>5.9148849774999999</c:v>
                </c:pt>
                <c:pt idx="7">
                  <c:v>6.0087456337000003</c:v>
                </c:pt>
                <c:pt idx="8">
                  <c:v>6.0077852968999998</c:v>
                </c:pt>
                <c:pt idx="9">
                  <c:v>6.0417772255999997</c:v>
                </c:pt>
                <c:pt idx="10">
                  <c:v>6.0706714288999999</c:v>
                </c:pt>
                <c:pt idx="11">
                  <c:v>6.1763203290000002</c:v>
                </c:pt>
                <c:pt idx="12">
                  <c:v>6.4402818713999999</c:v>
                </c:pt>
                <c:pt idx="13">
                  <c:v>6.8286623161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A9-40A2-B255-8768343190C3}"/>
            </c:ext>
          </c:extLst>
        </c:ser>
        <c:ser>
          <c:idx val="7"/>
          <c:order val="5"/>
          <c:tx>
            <c:strRef>
              <c:f>'type of vehicle'!$F$2</c:f>
              <c:strCache>
                <c:ptCount val="1"/>
                <c:pt idx="0">
                  <c:v>Heavy truck</c:v>
                </c:pt>
              </c:strCache>
            </c:strRef>
          </c:tx>
          <c:spPr>
            <a:solidFill>
              <a:srgbClr val="343B34">
                <a:alpha val="70000"/>
              </a:srgbClr>
            </a:solidFill>
          </c:spPr>
          <c:val>
            <c:numRef>
              <c:f>'type of vehicle'!$F$3:$F$16</c:f>
              <c:numCache>
                <c:formatCode>General</c:formatCode>
                <c:ptCount val="14"/>
                <c:pt idx="0">
                  <c:v>2.1736884574999999</c:v>
                </c:pt>
                <c:pt idx="1">
                  <c:v>2.2624609451</c:v>
                </c:pt>
                <c:pt idx="2">
                  <c:v>2.3455784568000002</c:v>
                </c:pt>
                <c:pt idx="3">
                  <c:v>2.4923460508000002</c:v>
                </c:pt>
                <c:pt idx="4">
                  <c:v>2.5650081701</c:v>
                </c:pt>
                <c:pt idx="5">
                  <c:v>2.6014644983999999</c:v>
                </c:pt>
                <c:pt idx="6">
                  <c:v>2.6737272619999999</c:v>
                </c:pt>
                <c:pt idx="7">
                  <c:v>2.6706200085999998</c:v>
                </c:pt>
                <c:pt idx="8">
                  <c:v>2.5452182103999998</c:v>
                </c:pt>
                <c:pt idx="9">
                  <c:v>2.5485651512</c:v>
                </c:pt>
                <c:pt idx="10">
                  <c:v>2.5602169752999999</c:v>
                </c:pt>
                <c:pt idx="11">
                  <c:v>2.5556458211000002</c:v>
                </c:pt>
                <c:pt idx="12">
                  <c:v>2.6142164064000002</c:v>
                </c:pt>
                <c:pt idx="13">
                  <c:v>2.7146289413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A9-40A2-B255-876834319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609280"/>
        <c:axId val="150623744"/>
      </c:areaChart>
      <c:scatterChart>
        <c:scatterStyle val="smoothMarker"/>
        <c:varyColors val="0"/>
        <c:ser>
          <c:idx val="4"/>
          <c:order val="1"/>
          <c:spPr>
            <a:ln w="9525"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ymbol val="none"/>
          </c:marker>
          <c:yVal>
            <c:numRef>
              <c:f>'heavy and light'!$M$8:$M$63</c:f>
              <c:numCache>
                <c:formatCode>General</c:formatCode>
                <c:ptCount val="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DA9-40A2-B255-8768343190C3}"/>
            </c:ext>
          </c:extLst>
        </c:ser>
        <c:ser>
          <c:idx val="0"/>
          <c:order val="6"/>
          <c:tx>
            <c:strRef>
              <c:f>'type of vehicle'!$N$14</c:f>
              <c:strCache>
                <c:ptCount val="1"/>
                <c:pt idx="0">
                  <c:v>Index</c:v>
                </c:pt>
              </c:strCache>
            </c:strRef>
          </c:tx>
          <c:spPr>
            <a:ln w="38100">
              <a:solidFill>
                <a:srgbClr val="DA333B"/>
              </a:solidFill>
            </a:ln>
          </c:spPr>
          <c:marker>
            <c:symbol val="none"/>
          </c:marker>
          <c:yVal>
            <c:numRef>
              <c:f>'type of vehicle'!$P$3:$P$16</c:f>
              <c:numCache>
                <c:formatCode>0.0%</c:formatCode>
                <c:ptCount val="14"/>
                <c:pt idx="0">
                  <c:v>0</c:v>
                </c:pt>
                <c:pt idx="1">
                  <c:v>3.4523315889750883E-2</c:v>
                </c:pt>
                <c:pt idx="2">
                  <c:v>6.6617246065957314E-2</c:v>
                </c:pt>
                <c:pt idx="3">
                  <c:v>9.5144171065502325E-2</c:v>
                </c:pt>
                <c:pt idx="4">
                  <c:v>0.10135878262331377</c:v>
                </c:pt>
                <c:pt idx="5">
                  <c:v>9.6052673329692251E-2</c:v>
                </c:pt>
                <c:pt idx="6">
                  <c:v>0.10893666612260211</c:v>
                </c:pt>
                <c:pt idx="7">
                  <c:v>8.6648037184011928E-2</c:v>
                </c:pt>
                <c:pt idx="8">
                  <c:v>9.0963761428105805E-2</c:v>
                </c:pt>
                <c:pt idx="9">
                  <c:v>8.740205187214567E-2</c:v>
                </c:pt>
                <c:pt idx="10">
                  <c:v>7.1177738330109319E-2</c:v>
                </c:pt>
                <c:pt idx="11">
                  <c:v>7.0435603578263617E-2</c:v>
                </c:pt>
                <c:pt idx="12">
                  <c:v>8.0357291482565874E-2</c:v>
                </c:pt>
                <c:pt idx="13">
                  <c:v>0.10188460343178485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DA9-40A2-B255-8768343190C3}"/>
            </c:ext>
          </c:extLst>
        </c:ser>
        <c:ser>
          <c:idx val="8"/>
          <c:order val="7"/>
          <c:tx>
            <c:strRef>
              <c:f>'type of vehicle'!$N$14</c:f>
              <c:strCache>
                <c:ptCount val="1"/>
                <c:pt idx="0">
                  <c:v>Index</c:v>
                </c:pt>
              </c:strCache>
            </c:strRef>
          </c:tx>
          <c:spPr>
            <a:ln>
              <a:solidFill>
                <a:srgbClr val="CD7171"/>
              </a:solidFill>
            </a:ln>
          </c:spPr>
          <c:marker>
            <c:symbol val="none"/>
          </c:marker>
          <c:yVal>
            <c:numRef>
              <c:f>'type of vehicle'!$R$3:$R$16</c:f>
              <c:numCache>
                <c:formatCode>0.0%</c:formatCode>
                <c:ptCount val="14"/>
                <c:pt idx="0">
                  <c:v>0</c:v>
                </c:pt>
                <c:pt idx="1">
                  <c:v>5.9542597786223617E-2</c:v>
                </c:pt>
                <c:pt idx="2">
                  <c:v>0.13929965610956185</c:v>
                </c:pt>
                <c:pt idx="3">
                  <c:v>0.26312017079275307</c:v>
                </c:pt>
                <c:pt idx="4">
                  <c:v>0.35422949245808977</c:v>
                </c:pt>
                <c:pt idx="5">
                  <c:v>0.41342761478863954</c:v>
                </c:pt>
                <c:pt idx="6">
                  <c:v>0.46776742895044676</c:v>
                </c:pt>
                <c:pt idx="7">
                  <c:v>0.51743494615598018</c:v>
                </c:pt>
                <c:pt idx="8">
                  <c:v>0.55473339602290528</c:v>
                </c:pt>
                <c:pt idx="9">
                  <c:v>0.59892822686509417</c:v>
                </c:pt>
                <c:pt idx="10">
                  <c:v>0.57735620602723858</c:v>
                </c:pt>
                <c:pt idx="11">
                  <c:v>0.61625638837044927</c:v>
                </c:pt>
                <c:pt idx="12">
                  <c:v>0.6521320416900116</c:v>
                </c:pt>
                <c:pt idx="13">
                  <c:v>0.71833672175336227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DA9-40A2-B255-8768343190C3}"/>
            </c:ext>
          </c:extLst>
        </c:ser>
        <c:ser>
          <c:idx val="3"/>
          <c:order val="8"/>
          <c:tx>
            <c:strRef>
              <c:f>'type of vehicle'!$N$14</c:f>
              <c:strCache>
                <c:ptCount val="1"/>
                <c:pt idx="0">
                  <c:v>Index</c:v>
                </c:pt>
              </c:strCache>
            </c:strRef>
          </c:tx>
          <c:spPr>
            <a:ln w="38100">
              <a:solidFill>
                <a:srgbClr val="D39595"/>
              </a:solidFill>
              <a:prstDash val="solid"/>
            </a:ln>
          </c:spPr>
          <c:marker>
            <c:symbol val="none"/>
          </c:marker>
          <c:yVal>
            <c:numRef>
              <c:f>'type of vehicle'!$Q$3:$Q$16</c:f>
              <c:numCache>
                <c:formatCode>0.0%</c:formatCode>
                <c:ptCount val="14"/>
                <c:pt idx="0">
                  <c:v>0</c:v>
                </c:pt>
                <c:pt idx="1">
                  <c:v>4.0254090189726366E-3</c:v>
                </c:pt>
                <c:pt idx="2">
                  <c:v>2.2655891679779439E-2</c:v>
                </c:pt>
                <c:pt idx="3">
                  <c:v>5.2731112280142822E-2</c:v>
                </c:pt>
                <c:pt idx="4">
                  <c:v>0.19078745492230231</c:v>
                </c:pt>
                <c:pt idx="5">
                  <c:v>0.40846339678150323</c:v>
                </c:pt>
                <c:pt idx="6">
                  <c:v>0.51678603509953569</c:v>
                </c:pt>
                <c:pt idx="7">
                  <c:v>0.69018631624726146</c:v>
                </c:pt>
                <c:pt idx="8">
                  <c:v>0.76078304219551152</c:v>
                </c:pt>
                <c:pt idx="9">
                  <c:v>0.75154983967130051</c:v>
                </c:pt>
                <c:pt idx="10">
                  <c:v>0.69746010552459436</c:v>
                </c:pt>
                <c:pt idx="11">
                  <c:v>0.69755283455223327</c:v>
                </c:pt>
                <c:pt idx="12">
                  <c:v>0.74308397905633994</c:v>
                </c:pt>
                <c:pt idx="13">
                  <c:v>0.79342431978445305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DA9-40A2-B255-8768343190C3}"/>
            </c:ext>
          </c:extLst>
        </c:ser>
        <c:ser>
          <c:idx val="9"/>
          <c:order val="9"/>
          <c:tx>
            <c:strRef>
              <c:f>'type of vehicle'!$N$14</c:f>
              <c:strCache>
                <c:ptCount val="1"/>
                <c:pt idx="0">
                  <c:v>Index</c:v>
                </c:pt>
              </c:strCache>
            </c:strRef>
          </c:tx>
          <c:spPr>
            <a:ln>
              <a:solidFill>
                <a:srgbClr val="5C645C"/>
              </a:solidFill>
            </a:ln>
          </c:spPr>
          <c:marker>
            <c:symbol val="none"/>
          </c:marker>
          <c:yVal>
            <c:numRef>
              <c:f>'type of vehicle'!$S$3:$S$16</c:f>
              <c:numCache>
                <c:formatCode>0.0%</c:formatCode>
                <c:ptCount val="14"/>
                <c:pt idx="0">
                  <c:v>0</c:v>
                </c:pt>
                <c:pt idx="1">
                  <c:v>1.8955243189614057E-2</c:v>
                </c:pt>
                <c:pt idx="2">
                  <c:v>4.0880208380088767E-2</c:v>
                </c:pt>
                <c:pt idx="3">
                  <c:v>7.1911044279245218E-2</c:v>
                </c:pt>
                <c:pt idx="4">
                  <c:v>9.1436761517726062E-2</c:v>
                </c:pt>
                <c:pt idx="5">
                  <c:v>0.10927567582598985</c:v>
                </c:pt>
                <c:pt idx="6">
                  <c:v>0.14279932905633341</c:v>
                </c:pt>
                <c:pt idx="7">
                  <c:v>0.16093389893185517</c:v>
                </c:pt>
                <c:pt idx="8">
                  <c:v>0.16074835479111815</c:v>
                </c:pt>
                <c:pt idx="9">
                  <c:v>0.16731584569913394</c:v>
                </c:pt>
                <c:pt idx="10">
                  <c:v>0.17289841852522692</c:v>
                </c:pt>
                <c:pt idx="11">
                  <c:v>0.19331056391927826</c:v>
                </c:pt>
                <c:pt idx="12">
                  <c:v>0.24430987746449162</c:v>
                </c:pt>
                <c:pt idx="13">
                  <c:v>0.31934783903265629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2DA9-40A2-B255-8768343190C3}"/>
            </c:ext>
          </c:extLst>
        </c:ser>
        <c:ser>
          <c:idx val="10"/>
          <c:order val="10"/>
          <c:tx>
            <c:strRef>
              <c:f>'type of vehicle'!$N$14</c:f>
              <c:strCache>
                <c:ptCount val="1"/>
                <c:pt idx="0">
                  <c:v>Index</c:v>
                </c:pt>
              </c:strCache>
            </c:strRef>
          </c:tx>
          <c:spPr>
            <a:ln>
              <a:solidFill>
                <a:srgbClr val="878D87"/>
              </a:solidFill>
            </a:ln>
          </c:spPr>
          <c:marker>
            <c:symbol val="none"/>
          </c:marker>
          <c:yVal>
            <c:numRef>
              <c:f>'type of vehicle'!$T$3:$T$16</c:f>
              <c:numCache>
                <c:formatCode>0.0%</c:formatCode>
                <c:ptCount val="14"/>
                <c:pt idx="0">
                  <c:v>0</c:v>
                </c:pt>
                <c:pt idx="1">
                  <c:v>4.0839563412918389E-2</c:v>
                </c:pt>
                <c:pt idx="2">
                  <c:v>7.9077569146083659E-2</c:v>
                </c:pt>
                <c:pt idx="3">
                  <c:v>0.14659763785399793</c:v>
                </c:pt>
                <c:pt idx="4">
                  <c:v>0.18002566616656024</c:v>
                </c:pt>
                <c:pt idx="5">
                  <c:v>0.19679730985552246</c:v>
                </c:pt>
                <c:pt idx="6">
                  <c:v>0.2300416155657854</c:v>
                </c:pt>
                <c:pt idx="7">
                  <c:v>0.22861213132241143</c:v>
                </c:pt>
                <c:pt idx="8">
                  <c:v>0.17092134414114857</c:v>
                </c:pt>
                <c:pt idx="9">
                  <c:v>0.17246109598021819</c:v>
                </c:pt>
                <c:pt idx="10">
                  <c:v>0.17782148884599303</c:v>
                </c:pt>
                <c:pt idx="11">
                  <c:v>0.17571854065936221</c:v>
                </c:pt>
                <c:pt idx="12">
                  <c:v>0.20266379359931808</c:v>
                </c:pt>
                <c:pt idx="13">
                  <c:v>0.24885833199029173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DA9-40A2-B255-876834319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631936"/>
        <c:axId val="150625664"/>
      </c:scatterChart>
      <c:catAx>
        <c:axId val="150609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 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150623744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50623744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VKT </a:t>
                </a:r>
                <a:br>
                  <a:rPr lang="en-US"/>
                </a:br>
                <a:r>
                  <a:rPr lang="en-US"/>
                  <a:t>(billion)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09280"/>
        <c:crosses val="autoZero"/>
        <c:crossBetween val="midCat"/>
      </c:valAx>
      <c:valAx>
        <c:axId val="150625664"/>
        <c:scaling>
          <c:orientation val="minMax"/>
          <c:max val="0.4"/>
          <c:min val="-0.1"/>
        </c:scaling>
        <c:delete val="0"/>
        <c:axPos val="r"/>
        <c:title>
          <c:tx>
            <c:rich>
              <a:bodyPr rot="0" vert="horz"/>
              <a:lstStyle/>
              <a:p>
                <a:pPr algn="l">
                  <a:defRPr/>
                </a:pPr>
                <a:r>
                  <a:rPr lang="en-NZ"/>
                  <a:t>Change </a:t>
                </a:r>
                <a:br>
                  <a:rPr lang="en-NZ"/>
                </a:br>
                <a:r>
                  <a:rPr lang="en-NZ"/>
                  <a:t>since </a:t>
                </a:r>
                <a:br>
                  <a:rPr lang="en-NZ"/>
                </a:br>
                <a:r>
                  <a:rPr lang="en-NZ"/>
                  <a:t>2001</a:t>
                </a:r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crossAx val="150631936"/>
        <c:crosses val="max"/>
        <c:crossBetween val="midCat"/>
        <c:majorUnit val="0.1"/>
      </c:valAx>
      <c:valAx>
        <c:axId val="150631936"/>
        <c:scaling>
          <c:orientation val="minMax"/>
        </c:scaling>
        <c:delete val="1"/>
        <c:axPos val="b"/>
        <c:majorTickMark val="out"/>
        <c:minorTickMark val="none"/>
        <c:tickLblPos val="none"/>
        <c:crossAx val="150625664"/>
        <c:crosses val="autoZero"/>
        <c:crossBetween val="midCat"/>
      </c:valAx>
    </c:plotArea>
    <c:legend>
      <c:legendPos val="t"/>
      <c:legendEntry>
        <c:idx val="5"/>
        <c:delete val="1"/>
      </c:legendEntry>
      <c:layout>
        <c:manualLayout>
          <c:xMode val="edge"/>
          <c:yMode val="edge"/>
          <c:x val="1.9100549840791932E-4"/>
          <c:y val="1.7638888888888891E-2"/>
          <c:w val="0.99961785039251772"/>
          <c:h val="9.5915740740740732E-2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'type of vehicle'!$B$2</c:f>
              <c:strCache>
                <c:ptCount val="1"/>
                <c:pt idx="0">
                  <c:v>Car, other light</c:v>
                </c:pt>
              </c:strCache>
            </c:strRef>
          </c:tx>
          <c:spPr>
            <a:solidFill>
              <a:srgbClr val="CF030D">
                <a:alpha val="69804"/>
              </a:srgbClr>
            </a:solidFill>
          </c:spPr>
          <c:cat>
            <c:numRef>
              <c:f>'type of vehicle'!$A$6:$A$16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cat>
          <c:val>
            <c:numRef>
              <c:f>'type of vehicle'!$B$6:$B$16</c:f>
              <c:numCache>
                <c:formatCode>General</c:formatCode>
                <c:ptCount val="11"/>
                <c:pt idx="0">
                  <c:v>31.312902491999999</c:v>
                </c:pt>
                <c:pt idx="1">
                  <c:v>31.490593732000001</c:v>
                </c:pt>
                <c:pt idx="2">
                  <c:v>31.338878836999999</c:v>
                </c:pt>
                <c:pt idx="3">
                  <c:v>31.707264316</c:v>
                </c:pt>
                <c:pt idx="4">
                  <c:v>31.069976839999999</c:v>
                </c:pt>
                <c:pt idx="5">
                  <c:v>31.193374157000001</c:v>
                </c:pt>
                <c:pt idx="6">
                  <c:v>31.091536000000001</c:v>
                </c:pt>
                <c:pt idx="7">
                  <c:v>30.627642422000001</c:v>
                </c:pt>
                <c:pt idx="8">
                  <c:v>30.606422939000002</c:v>
                </c:pt>
                <c:pt idx="9">
                  <c:v>30.890108734999998</c:v>
                </c:pt>
                <c:pt idx="10">
                  <c:v>31.505628260000002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A3-47F2-A0DB-41903DEEB557}"/>
            </c:ext>
          </c:extLst>
        </c:ser>
        <c:ser>
          <c:idx val="5"/>
          <c:order val="2"/>
          <c:tx>
            <c:strRef>
              <c:f>'type of vehicle'!$D$2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rgbClr val="CF030D">
                <a:alpha val="50000"/>
              </a:srgbClr>
            </a:solidFill>
          </c:spPr>
          <c:cat>
            <c:numRef>
              <c:f>'type of vehicle'!$A$6:$A$16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cat>
          <c:val>
            <c:numRef>
              <c:f>'type of vehicle'!$D$6:$D$16</c:f>
              <c:numCache>
                <c:formatCode>General</c:formatCode>
                <c:ptCount val="11"/>
                <c:pt idx="0">
                  <c:v>0.19311128380000001</c:v>
                </c:pt>
                <c:pt idx="1">
                  <c:v>0.2070404716</c:v>
                </c:pt>
                <c:pt idx="2">
                  <c:v>0.21609093700000001</c:v>
                </c:pt>
                <c:pt idx="3">
                  <c:v>0.2243986432</c:v>
                </c:pt>
                <c:pt idx="4">
                  <c:v>0.23199202839999999</c:v>
                </c:pt>
                <c:pt idx="5">
                  <c:v>0.23769437700000001</c:v>
                </c:pt>
                <c:pt idx="6">
                  <c:v>0.24445107420000001</c:v>
                </c:pt>
                <c:pt idx="7">
                  <c:v>0.2411530502</c:v>
                </c:pt>
                <c:pt idx="8">
                  <c:v>0.2471002786</c:v>
                </c:pt>
                <c:pt idx="9">
                  <c:v>0.2525851039</c:v>
                </c:pt>
                <c:pt idx="10">
                  <c:v>0.2627067622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A3-47F2-A0DB-41903DEEB557}"/>
            </c:ext>
          </c:extLst>
        </c:ser>
        <c:ser>
          <c:idx val="2"/>
          <c:order val="3"/>
          <c:tx>
            <c:strRef>
              <c:f>'type of vehicle'!$C$2</c:f>
              <c:strCache>
                <c:ptCount val="1"/>
                <c:pt idx="0">
                  <c:v>Motorcycle</c:v>
                </c:pt>
              </c:strCache>
            </c:strRef>
          </c:tx>
          <c:spPr>
            <a:solidFill>
              <a:srgbClr val="CF030D">
                <a:alpha val="30000"/>
              </a:srgbClr>
            </a:solidFill>
          </c:spPr>
          <c:cat>
            <c:numRef>
              <c:f>'type of vehicle'!$A$6:$A$16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cat>
          <c:val>
            <c:numRef>
              <c:f>'type of vehicle'!$C$6:$C$16</c:f>
              <c:numCache>
                <c:formatCode>General</c:formatCode>
                <c:ptCount val="11"/>
                <c:pt idx="0">
                  <c:v>0.2364361465</c:v>
                </c:pt>
                <c:pt idx="1">
                  <c:v>0.26744264880000002</c:v>
                </c:pt>
                <c:pt idx="2">
                  <c:v>0.31633116389999999</c:v>
                </c:pt>
                <c:pt idx="3">
                  <c:v>0.34065968130000002</c:v>
                </c:pt>
                <c:pt idx="4">
                  <c:v>0.37960418839999999</c:v>
                </c:pt>
                <c:pt idx="5">
                  <c:v>0.39545972610000002</c:v>
                </c:pt>
                <c:pt idx="6">
                  <c:v>0.39338601249999999</c:v>
                </c:pt>
                <c:pt idx="7">
                  <c:v>0.3812378313</c:v>
                </c:pt>
                <c:pt idx="8">
                  <c:v>0.38125865759999999</c:v>
                </c:pt>
                <c:pt idx="9">
                  <c:v>0.39148463859999999</c:v>
                </c:pt>
                <c:pt idx="10">
                  <c:v>0.40279073189999998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A3-47F2-A0DB-41903DEEB557}"/>
            </c:ext>
          </c:extLst>
        </c:ser>
        <c:ser>
          <c:idx val="6"/>
          <c:order val="4"/>
          <c:tx>
            <c:strRef>
              <c:f>'type of vehicle'!$E$2</c:f>
              <c:strCache>
                <c:ptCount val="1"/>
                <c:pt idx="0">
                  <c:v>Light commercial</c:v>
                </c:pt>
              </c:strCache>
            </c:strRef>
          </c:tx>
          <c:spPr>
            <a:solidFill>
              <a:srgbClr val="343B34">
                <a:alpha val="49804"/>
              </a:srgbClr>
            </a:solidFill>
          </c:spPr>
          <c:cat>
            <c:numRef>
              <c:f>'type of vehicle'!$A$6:$A$16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cat>
          <c:val>
            <c:numRef>
              <c:f>'type of vehicle'!$E$6:$E$16</c:f>
              <c:numCache>
                <c:formatCode>General</c:formatCode>
                <c:ptCount val="11"/>
                <c:pt idx="0">
                  <c:v>5.5479823725999999</c:v>
                </c:pt>
                <c:pt idx="1">
                  <c:v>5.6490433100999997</c:v>
                </c:pt>
                <c:pt idx="2">
                  <c:v>5.7413737163</c:v>
                </c:pt>
                <c:pt idx="3">
                  <c:v>5.9148849774999999</c:v>
                </c:pt>
                <c:pt idx="4">
                  <c:v>6.0087456337000003</c:v>
                </c:pt>
                <c:pt idx="5">
                  <c:v>6.0077852968999998</c:v>
                </c:pt>
                <c:pt idx="6">
                  <c:v>6.0417772255999997</c:v>
                </c:pt>
                <c:pt idx="7">
                  <c:v>6.0706714288999999</c:v>
                </c:pt>
                <c:pt idx="8">
                  <c:v>6.1763203290000002</c:v>
                </c:pt>
                <c:pt idx="9">
                  <c:v>6.4402818713999999</c:v>
                </c:pt>
                <c:pt idx="10">
                  <c:v>6.8286623161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A3-47F2-A0DB-41903DEEB557}"/>
            </c:ext>
          </c:extLst>
        </c:ser>
        <c:ser>
          <c:idx val="7"/>
          <c:order val="5"/>
          <c:tx>
            <c:strRef>
              <c:f>'type of vehicle'!$F$2</c:f>
              <c:strCache>
                <c:ptCount val="1"/>
                <c:pt idx="0">
                  <c:v>Heavy truck</c:v>
                </c:pt>
              </c:strCache>
            </c:strRef>
          </c:tx>
          <c:spPr>
            <a:solidFill>
              <a:srgbClr val="343B34">
                <a:alpha val="70000"/>
              </a:srgbClr>
            </a:solidFill>
          </c:spPr>
          <c:cat>
            <c:numRef>
              <c:f>'type of vehicle'!$A$6:$A$16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cat>
          <c:val>
            <c:numRef>
              <c:f>'type of vehicle'!$F$6:$F$16</c:f>
              <c:numCache>
                <c:formatCode>General</c:formatCode>
                <c:ptCount val="11"/>
                <c:pt idx="0">
                  <c:v>2.4923460508000002</c:v>
                </c:pt>
                <c:pt idx="1">
                  <c:v>2.5650081701</c:v>
                </c:pt>
                <c:pt idx="2">
                  <c:v>2.6014644983999999</c:v>
                </c:pt>
                <c:pt idx="3">
                  <c:v>2.6737272619999999</c:v>
                </c:pt>
                <c:pt idx="4">
                  <c:v>2.6706200085999998</c:v>
                </c:pt>
                <c:pt idx="5">
                  <c:v>2.5452182103999998</c:v>
                </c:pt>
                <c:pt idx="6">
                  <c:v>2.5485651512</c:v>
                </c:pt>
                <c:pt idx="7">
                  <c:v>2.5602169752999999</c:v>
                </c:pt>
                <c:pt idx="8">
                  <c:v>2.5556458211000002</c:v>
                </c:pt>
                <c:pt idx="9">
                  <c:v>2.6142164064000002</c:v>
                </c:pt>
                <c:pt idx="10">
                  <c:v>2.7146289413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A3-47F2-A0DB-41903DEEB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97312"/>
        <c:axId val="183607680"/>
      </c:areaChart>
      <c:scatterChart>
        <c:scatterStyle val="smoothMarker"/>
        <c:varyColors val="0"/>
        <c:ser>
          <c:idx val="4"/>
          <c:order val="1"/>
          <c:spPr>
            <a:ln w="9525"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ymbol val="none"/>
          </c:marker>
          <c:yVal>
            <c:numRef>
              <c:f>'heavy and light'!$M$8:$M$63</c:f>
              <c:numCache>
                <c:formatCode>General</c:formatCode>
                <c:ptCount val="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8A3-47F2-A0DB-41903DEEB557}"/>
            </c:ext>
          </c:extLst>
        </c:ser>
        <c:ser>
          <c:idx val="0"/>
          <c:order val="6"/>
          <c:tx>
            <c:strRef>
              <c:f>'type of vehicle'!$N$14</c:f>
              <c:strCache>
                <c:ptCount val="1"/>
                <c:pt idx="0">
                  <c:v>Index</c:v>
                </c:pt>
              </c:strCache>
            </c:strRef>
          </c:tx>
          <c:spPr>
            <a:ln w="38100">
              <a:solidFill>
                <a:srgbClr val="DA333B"/>
              </a:solidFill>
            </a:ln>
          </c:spPr>
          <c:marker>
            <c:symbol val="none"/>
          </c:marker>
          <c:yVal>
            <c:numRef>
              <c:f>'type of vehicle'!$Z$6:$Z$16</c:f>
              <c:numCache>
                <c:formatCode>0.0%</c:formatCode>
                <c:ptCount val="11"/>
                <c:pt idx="0">
                  <c:v>0</c:v>
                </c:pt>
                <c:pt idx="1">
                  <c:v>5.674697196959011E-3</c:v>
                </c:pt>
                <c:pt idx="2">
                  <c:v>8.2957320889165409E-4</c:v>
                </c:pt>
                <c:pt idx="3">
                  <c:v>1.2594227702167116E-2</c:v>
                </c:pt>
                <c:pt idx="4">
                  <c:v>-7.7580049330164824E-3</c:v>
                </c:pt>
                <c:pt idx="5">
                  <c:v>-3.817223108925627E-3</c:v>
                </c:pt>
                <c:pt idx="6">
                  <c:v>-7.0694976952888622E-3</c:v>
                </c:pt>
                <c:pt idx="7">
                  <c:v>-2.1884271832516067E-2</c:v>
                </c:pt>
                <c:pt idx="8">
                  <c:v>-2.2561931241618205E-2</c:v>
                </c:pt>
                <c:pt idx="9">
                  <c:v>-1.3502221875088649E-2</c:v>
                </c:pt>
                <c:pt idx="10">
                  <c:v>6.1548356320286768E-3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8A3-47F2-A0DB-41903DEEB557}"/>
            </c:ext>
          </c:extLst>
        </c:ser>
        <c:ser>
          <c:idx val="8"/>
          <c:order val="7"/>
          <c:tx>
            <c:strRef>
              <c:f>'type of vehicle'!$N$14</c:f>
              <c:strCache>
                <c:ptCount val="1"/>
                <c:pt idx="0">
                  <c:v>Index</c:v>
                </c:pt>
              </c:strCache>
            </c:strRef>
          </c:tx>
          <c:spPr>
            <a:ln w="38100">
              <a:solidFill>
                <a:srgbClr val="CD7171"/>
              </a:solidFill>
            </a:ln>
          </c:spPr>
          <c:marker>
            <c:symbol val="none"/>
          </c:marker>
          <c:yVal>
            <c:numRef>
              <c:f>'type of vehicle'!$AB$6:$AB$16</c:f>
              <c:numCache>
                <c:formatCode>0.0%</c:formatCode>
                <c:ptCount val="11"/>
                <c:pt idx="0">
                  <c:v>0</c:v>
                </c:pt>
                <c:pt idx="1">
                  <c:v>7.2130367143258489E-2</c:v>
                </c:pt>
                <c:pt idx="2">
                  <c:v>0.1189969469821317</c:v>
                </c:pt>
                <c:pt idx="3">
                  <c:v>0.16201725131921063</c:v>
                </c:pt>
                <c:pt idx="4">
                  <c:v>0.20133854342901936</c:v>
                </c:pt>
                <c:pt idx="5">
                  <c:v>0.23086736477902292</c:v>
                </c:pt>
                <c:pt idx="6">
                  <c:v>0.26585598412349221</c:v>
                </c:pt>
                <c:pt idx="7">
                  <c:v>0.24877762425190819</c:v>
                </c:pt>
                <c:pt idx="8">
                  <c:v>0.27957452168312913</c:v>
                </c:pt>
                <c:pt idx="9">
                  <c:v>0.30797692879301342</c:v>
                </c:pt>
                <c:pt idx="10">
                  <c:v>0.36039053249771835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8A3-47F2-A0DB-41903DEEB557}"/>
            </c:ext>
          </c:extLst>
        </c:ser>
        <c:ser>
          <c:idx val="3"/>
          <c:order val="8"/>
          <c:tx>
            <c:strRef>
              <c:f>'type of vehicle'!$N$14</c:f>
              <c:strCache>
                <c:ptCount val="1"/>
                <c:pt idx="0">
                  <c:v>Index</c:v>
                </c:pt>
              </c:strCache>
            </c:strRef>
          </c:tx>
          <c:spPr>
            <a:ln w="38100">
              <a:solidFill>
                <a:srgbClr val="D39595"/>
              </a:solidFill>
              <a:prstDash val="solid"/>
            </a:ln>
          </c:spPr>
          <c:marker>
            <c:symbol val="none"/>
          </c:marker>
          <c:yVal>
            <c:numRef>
              <c:f>'type of vehicle'!$AA$6:$AA$16</c:f>
              <c:numCache>
                <c:formatCode>0.0%</c:formatCode>
                <c:ptCount val="11"/>
                <c:pt idx="0">
                  <c:v>0</c:v>
                </c:pt>
                <c:pt idx="1">
                  <c:v>0.13114112524245525</c:v>
                </c:pt>
                <c:pt idx="2">
                  <c:v>0.33791371828165029</c:v>
                </c:pt>
                <c:pt idx="3">
                  <c:v>0.44081049510760839</c:v>
                </c:pt>
                <c:pt idx="4">
                  <c:v>0.60552518732578808</c:v>
                </c:pt>
                <c:pt idx="5">
                  <c:v>0.67258573595471804</c:v>
                </c:pt>
                <c:pt idx="6">
                  <c:v>0.66381502288610506</c:v>
                </c:pt>
                <c:pt idx="7">
                  <c:v>0.61243463380503038</c:v>
                </c:pt>
                <c:pt idx="8">
                  <c:v>0.61252271805233471</c:v>
                </c:pt>
                <c:pt idx="9">
                  <c:v>0.65577321570836888</c:v>
                </c:pt>
                <c:pt idx="10">
                  <c:v>0.70359201781357061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8A3-47F2-A0DB-41903DEEB557}"/>
            </c:ext>
          </c:extLst>
        </c:ser>
        <c:ser>
          <c:idx val="9"/>
          <c:order val="9"/>
          <c:tx>
            <c:strRef>
              <c:f>'type of vehicle'!$N$14</c:f>
              <c:strCache>
                <c:ptCount val="1"/>
                <c:pt idx="0">
                  <c:v>Index</c:v>
                </c:pt>
              </c:strCache>
            </c:strRef>
          </c:tx>
          <c:spPr>
            <a:ln w="38100">
              <a:solidFill>
                <a:srgbClr val="878D87"/>
              </a:solidFill>
            </a:ln>
          </c:spPr>
          <c:marker>
            <c:symbol val="none"/>
          </c:marker>
          <c:yVal>
            <c:numRef>
              <c:f>'type of vehicle'!$AC$6:$AC$16</c:f>
              <c:numCache>
                <c:formatCode>0.0%</c:formatCode>
                <c:ptCount val="11"/>
                <c:pt idx="0">
                  <c:v>0</c:v>
                </c:pt>
                <c:pt idx="1">
                  <c:v>1.8215800035543239E-2</c:v>
                </c:pt>
                <c:pt idx="2">
                  <c:v>3.4857959292572405E-2</c:v>
                </c:pt>
                <c:pt idx="3">
                  <c:v>6.6132619078249633E-2</c:v>
                </c:pt>
                <c:pt idx="4">
                  <c:v>8.3050599326988994E-2</c:v>
                </c:pt>
                <c:pt idx="5">
                  <c:v>8.2877502742410236E-2</c:v>
                </c:pt>
                <c:pt idx="6">
                  <c:v>8.900440193154191E-2</c:v>
                </c:pt>
                <c:pt idx="7">
                  <c:v>9.421245800661171E-2</c:v>
                </c:pt>
                <c:pt idx="8">
                  <c:v>0.11325521860040388</c:v>
                </c:pt>
                <c:pt idx="9">
                  <c:v>0.16083315318499003</c:v>
                </c:pt>
                <c:pt idx="10">
                  <c:v>0.23083706066279808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8A3-47F2-A0DB-41903DEEB557}"/>
            </c:ext>
          </c:extLst>
        </c:ser>
        <c:ser>
          <c:idx val="10"/>
          <c:order val="10"/>
          <c:tx>
            <c:strRef>
              <c:f>'type of vehicle'!$N$14</c:f>
              <c:strCache>
                <c:ptCount val="1"/>
                <c:pt idx="0">
                  <c:v>Index</c:v>
                </c:pt>
              </c:strCache>
            </c:strRef>
          </c:tx>
          <c:spPr>
            <a:ln w="38100">
              <a:solidFill>
                <a:srgbClr val="5C645C"/>
              </a:solidFill>
            </a:ln>
          </c:spPr>
          <c:marker>
            <c:symbol val="none"/>
          </c:marker>
          <c:yVal>
            <c:numRef>
              <c:f>'type of vehicle'!$AD$6:$AD$16</c:f>
              <c:numCache>
                <c:formatCode>0.0%</c:formatCode>
                <c:ptCount val="11"/>
                <c:pt idx="0">
                  <c:v>0</c:v>
                </c:pt>
                <c:pt idx="1">
                  <c:v>2.9154105336486769E-2</c:v>
                </c:pt>
                <c:pt idx="2">
                  <c:v>4.3781419343824624E-2</c:v>
                </c:pt>
                <c:pt idx="3">
                  <c:v>7.2775291834687117E-2</c:v>
                </c:pt>
                <c:pt idx="4">
                  <c:v>7.152857354731168E-2</c:v>
                </c:pt>
                <c:pt idx="5">
                  <c:v>2.1213811614574363E-2</c:v>
                </c:pt>
                <c:pt idx="6">
                  <c:v>2.2556699292200832E-2</c:v>
                </c:pt>
                <c:pt idx="7">
                  <c:v>2.7231741947798316E-2</c:v>
                </c:pt>
                <c:pt idx="8">
                  <c:v>2.5397665095375555E-2</c:v>
                </c:pt>
                <c:pt idx="9">
                  <c:v>4.8897846894447872E-2</c:v>
                </c:pt>
                <c:pt idx="10">
                  <c:v>8.9186206878716145E-2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8A3-47F2-A0DB-41903DEEB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19968"/>
        <c:axId val="183609600"/>
      </c:scatterChart>
      <c:catAx>
        <c:axId val="183597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 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183607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3607680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VKT </a:t>
                </a:r>
                <a:br>
                  <a:rPr lang="en-US"/>
                </a:br>
                <a:r>
                  <a:rPr lang="en-US"/>
                  <a:t>(billion)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97312"/>
        <c:crosses val="autoZero"/>
        <c:crossBetween val="midCat"/>
      </c:valAx>
      <c:valAx>
        <c:axId val="183609600"/>
        <c:scaling>
          <c:orientation val="minMax"/>
          <c:max val="0.4"/>
          <c:min val="-0.1"/>
        </c:scaling>
        <c:delete val="0"/>
        <c:axPos val="r"/>
        <c:title>
          <c:tx>
            <c:rich>
              <a:bodyPr rot="0" vert="horz"/>
              <a:lstStyle/>
              <a:p>
                <a:pPr algn="l">
                  <a:defRPr/>
                </a:pPr>
                <a:r>
                  <a:rPr lang="en-NZ"/>
                  <a:t>Change </a:t>
                </a:r>
                <a:br>
                  <a:rPr lang="en-NZ"/>
                </a:br>
                <a:r>
                  <a:rPr lang="en-NZ"/>
                  <a:t>since </a:t>
                </a:r>
                <a:br>
                  <a:rPr lang="en-NZ"/>
                </a:br>
                <a:r>
                  <a:rPr lang="en-NZ"/>
                  <a:t>2004</a:t>
                </a:r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crossAx val="183619968"/>
        <c:crosses val="max"/>
        <c:crossBetween val="midCat"/>
        <c:majorUnit val="0.1"/>
      </c:valAx>
      <c:valAx>
        <c:axId val="183619968"/>
        <c:scaling>
          <c:orientation val="minMax"/>
        </c:scaling>
        <c:delete val="1"/>
        <c:axPos val="b"/>
        <c:majorTickMark val="out"/>
        <c:minorTickMark val="none"/>
        <c:tickLblPos val="none"/>
        <c:crossAx val="183609600"/>
        <c:crosses val="autoZero"/>
        <c:crossBetween val="midCat"/>
      </c:valAx>
    </c:plotArea>
    <c:legend>
      <c:legendPos val="t"/>
      <c:legendEntry>
        <c:idx val="5"/>
        <c:delete val="1"/>
      </c:legendEntry>
      <c:layout>
        <c:manualLayout>
          <c:xMode val="edge"/>
          <c:yMode val="edge"/>
          <c:x val="1.9100549840791932E-4"/>
          <c:y val="1.7638888888888891E-2"/>
          <c:w val="0.99961785039251772"/>
          <c:h val="9.5915740740740732E-2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'type of vehicle'!$P$2</c:f>
              <c:strCache>
                <c:ptCount val="1"/>
                <c:pt idx="0">
                  <c:v>Car, other light</c:v>
                </c:pt>
              </c:strCache>
            </c:strRef>
          </c:tx>
          <c:spPr>
            <a:ln w="38100">
              <a:solidFill>
                <a:srgbClr val="DA333B"/>
              </a:solidFill>
            </a:ln>
          </c:spPr>
          <c:marker>
            <c:symbol val="none"/>
          </c:marker>
          <c:xVal>
            <c:numRef>
              <c:f>'type of vehicle'!$A$3:$A$16</c:f>
              <c:numCache>
                <c:formatCode>General</c:formatCod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numCache>
            </c:numRef>
          </c:xVal>
          <c:yVal>
            <c:numRef>
              <c:f>'type of vehicle'!$P$3:$P$16</c:f>
              <c:numCache>
                <c:formatCode>0.0%</c:formatCode>
                <c:ptCount val="14"/>
                <c:pt idx="0">
                  <c:v>0</c:v>
                </c:pt>
                <c:pt idx="1">
                  <c:v>3.4523315889750883E-2</c:v>
                </c:pt>
                <c:pt idx="2">
                  <c:v>6.6617246065957314E-2</c:v>
                </c:pt>
                <c:pt idx="3">
                  <c:v>9.5144171065502325E-2</c:v>
                </c:pt>
                <c:pt idx="4">
                  <c:v>0.10135878262331377</c:v>
                </c:pt>
                <c:pt idx="5">
                  <c:v>9.6052673329692251E-2</c:v>
                </c:pt>
                <c:pt idx="6">
                  <c:v>0.10893666612260211</c:v>
                </c:pt>
                <c:pt idx="7">
                  <c:v>8.6648037184011928E-2</c:v>
                </c:pt>
                <c:pt idx="8">
                  <c:v>9.0963761428105805E-2</c:v>
                </c:pt>
                <c:pt idx="9">
                  <c:v>8.740205187214567E-2</c:v>
                </c:pt>
                <c:pt idx="10">
                  <c:v>7.1177738330109319E-2</c:v>
                </c:pt>
                <c:pt idx="11">
                  <c:v>7.0435603578263617E-2</c:v>
                </c:pt>
                <c:pt idx="12">
                  <c:v>8.0357291482565874E-2</c:v>
                </c:pt>
                <c:pt idx="13">
                  <c:v>0.10188460343178485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70-47B7-ACF8-DDBFA92EAC71}"/>
            </c:ext>
          </c:extLst>
        </c:ser>
        <c:ser>
          <c:idx val="2"/>
          <c:order val="1"/>
          <c:tx>
            <c:strRef>
              <c:f>'type of vehicle'!$R$2</c:f>
              <c:strCache>
                <c:ptCount val="1"/>
                <c:pt idx="0">
                  <c:v>Bus</c:v>
                </c:pt>
              </c:strCache>
            </c:strRef>
          </c:tx>
          <c:spPr>
            <a:ln w="38100">
              <a:solidFill>
                <a:srgbClr val="CD7171"/>
              </a:solidFill>
            </a:ln>
          </c:spPr>
          <c:marker>
            <c:symbol val="none"/>
          </c:marker>
          <c:xVal>
            <c:numRef>
              <c:f>'type of vehicle'!$A$3:$A$16</c:f>
              <c:numCache>
                <c:formatCode>General</c:formatCod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numCache>
            </c:numRef>
          </c:xVal>
          <c:yVal>
            <c:numRef>
              <c:f>'type of vehicle'!$R$3:$R$16</c:f>
              <c:numCache>
                <c:formatCode>0.0%</c:formatCode>
                <c:ptCount val="14"/>
                <c:pt idx="0">
                  <c:v>0</c:v>
                </c:pt>
                <c:pt idx="1">
                  <c:v>5.9542597786223617E-2</c:v>
                </c:pt>
                <c:pt idx="2">
                  <c:v>0.13929965610956185</c:v>
                </c:pt>
                <c:pt idx="3">
                  <c:v>0.26312017079275307</c:v>
                </c:pt>
                <c:pt idx="4">
                  <c:v>0.35422949245808977</c:v>
                </c:pt>
                <c:pt idx="5">
                  <c:v>0.41342761478863954</c:v>
                </c:pt>
                <c:pt idx="6">
                  <c:v>0.46776742895044676</c:v>
                </c:pt>
                <c:pt idx="7">
                  <c:v>0.51743494615598018</c:v>
                </c:pt>
                <c:pt idx="8">
                  <c:v>0.55473339602290528</c:v>
                </c:pt>
                <c:pt idx="9">
                  <c:v>0.59892822686509417</c:v>
                </c:pt>
                <c:pt idx="10">
                  <c:v>0.57735620602723858</c:v>
                </c:pt>
                <c:pt idx="11">
                  <c:v>0.61625638837044927</c:v>
                </c:pt>
                <c:pt idx="12">
                  <c:v>0.6521320416900116</c:v>
                </c:pt>
                <c:pt idx="13">
                  <c:v>0.71833672175336227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70-47B7-ACF8-DDBFA92EAC71}"/>
            </c:ext>
          </c:extLst>
        </c:ser>
        <c:ser>
          <c:idx val="1"/>
          <c:order val="2"/>
          <c:tx>
            <c:strRef>
              <c:f>'type of vehicle'!$Q$2</c:f>
              <c:strCache>
                <c:ptCount val="1"/>
                <c:pt idx="0">
                  <c:v>Motorcycle</c:v>
                </c:pt>
              </c:strCache>
            </c:strRef>
          </c:tx>
          <c:spPr>
            <a:ln w="38100">
              <a:solidFill>
                <a:srgbClr val="D39595"/>
              </a:solidFill>
            </a:ln>
          </c:spPr>
          <c:marker>
            <c:symbol val="none"/>
          </c:marker>
          <c:xVal>
            <c:numRef>
              <c:f>'type of vehicle'!$A$3:$A$16</c:f>
              <c:numCache>
                <c:formatCode>General</c:formatCod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numCache>
            </c:numRef>
          </c:xVal>
          <c:yVal>
            <c:numRef>
              <c:f>'type of vehicle'!$Q$3:$Q$16</c:f>
              <c:numCache>
                <c:formatCode>0.0%</c:formatCode>
                <c:ptCount val="14"/>
                <c:pt idx="0">
                  <c:v>0</c:v>
                </c:pt>
                <c:pt idx="1">
                  <c:v>4.0254090189726366E-3</c:v>
                </c:pt>
                <c:pt idx="2">
                  <c:v>2.2655891679779439E-2</c:v>
                </c:pt>
                <c:pt idx="3">
                  <c:v>5.2731112280142822E-2</c:v>
                </c:pt>
                <c:pt idx="4">
                  <c:v>0.19078745492230231</c:v>
                </c:pt>
                <c:pt idx="5">
                  <c:v>0.40846339678150323</c:v>
                </c:pt>
                <c:pt idx="6">
                  <c:v>0.51678603509953569</c:v>
                </c:pt>
                <c:pt idx="7">
                  <c:v>0.69018631624726146</c:v>
                </c:pt>
                <c:pt idx="8">
                  <c:v>0.76078304219551152</c:v>
                </c:pt>
                <c:pt idx="9">
                  <c:v>0.75154983967130051</c:v>
                </c:pt>
                <c:pt idx="10">
                  <c:v>0.69746010552459436</c:v>
                </c:pt>
                <c:pt idx="11">
                  <c:v>0.69755283455223327</c:v>
                </c:pt>
                <c:pt idx="12">
                  <c:v>0.74308397905633994</c:v>
                </c:pt>
                <c:pt idx="13">
                  <c:v>0.79342431978445305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70-47B7-ACF8-DDBFA92EAC71}"/>
            </c:ext>
          </c:extLst>
        </c:ser>
        <c:ser>
          <c:idx val="3"/>
          <c:order val="3"/>
          <c:tx>
            <c:strRef>
              <c:f>'type of vehicle'!$S$2</c:f>
              <c:strCache>
                <c:ptCount val="1"/>
                <c:pt idx="0">
                  <c:v>Light commercial</c:v>
                </c:pt>
              </c:strCache>
            </c:strRef>
          </c:tx>
          <c:spPr>
            <a:ln w="38100">
              <a:solidFill>
                <a:srgbClr val="878D87"/>
              </a:solidFill>
            </a:ln>
          </c:spPr>
          <c:marker>
            <c:symbol val="none"/>
          </c:marker>
          <c:xVal>
            <c:numRef>
              <c:f>'type of vehicle'!$A$3:$A$16</c:f>
              <c:numCache>
                <c:formatCode>General</c:formatCod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numCache>
            </c:numRef>
          </c:xVal>
          <c:yVal>
            <c:numRef>
              <c:f>'type of vehicle'!$S$3:$S$16</c:f>
              <c:numCache>
                <c:formatCode>0.0%</c:formatCode>
                <c:ptCount val="14"/>
                <c:pt idx="0">
                  <c:v>0</c:v>
                </c:pt>
                <c:pt idx="1">
                  <c:v>1.8955243189614057E-2</c:v>
                </c:pt>
                <c:pt idx="2">
                  <c:v>4.0880208380088767E-2</c:v>
                </c:pt>
                <c:pt idx="3">
                  <c:v>7.1911044279245218E-2</c:v>
                </c:pt>
                <c:pt idx="4">
                  <c:v>9.1436761517726062E-2</c:v>
                </c:pt>
                <c:pt idx="5">
                  <c:v>0.10927567582598985</c:v>
                </c:pt>
                <c:pt idx="6">
                  <c:v>0.14279932905633341</c:v>
                </c:pt>
                <c:pt idx="7">
                  <c:v>0.16093389893185517</c:v>
                </c:pt>
                <c:pt idx="8">
                  <c:v>0.16074835479111815</c:v>
                </c:pt>
                <c:pt idx="9">
                  <c:v>0.16731584569913394</c:v>
                </c:pt>
                <c:pt idx="10">
                  <c:v>0.17289841852522692</c:v>
                </c:pt>
                <c:pt idx="11">
                  <c:v>0.19331056391927826</c:v>
                </c:pt>
                <c:pt idx="12">
                  <c:v>0.24430987746449162</c:v>
                </c:pt>
                <c:pt idx="13">
                  <c:v>0.31934783903265629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370-47B7-ACF8-DDBFA92EAC71}"/>
            </c:ext>
          </c:extLst>
        </c:ser>
        <c:ser>
          <c:idx val="4"/>
          <c:order val="4"/>
          <c:tx>
            <c:strRef>
              <c:f>'type of vehicle'!$T$2</c:f>
              <c:strCache>
                <c:ptCount val="1"/>
                <c:pt idx="0">
                  <c:v>Heavy truck</c:v>
                </c:pt>
              </c:strCache>
            </c:strRef>
          </c:tx>
          <c:spPr>
            <a:ln w="38100">
              <a:solidFill>
                <a:srgbClr val="5C645C"/>
              </a:solidFill>
            </a:ln>
          </c:spPr>
          <c:marker>
            <c:symbol val="none"/>
          </c:marker>
          <c:xVal>
            <c:numRef>
              <c:f>'type of vehicle'!$A$3:$A$16</c:f>
              <c:numCache>
                <c:formatCode>General</c:formatCod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numCache>
            </c:numRef>
          </c:xVal>
          <c:yVal>
            <c:numRef>
              <c:f>'type of vehicle'!$T$3:$T$16</c:f>
              <c:numCache>
                <c:formatCode>0.0%</c:formatCode>
                <c:ptCount val="14"/>
                <c:pt idx="0">
                  <c:v>0</c:v>
                </c:pt>
                <c:pt idx="1">
                  <c:v>4.0839563412918389E-2</c:v>
                </c:pt>
                <c:pt idx="2">
                  <c:v>7.9077569146083659E-2</c:v>
                </c:pt>
                <c:pt idx="3">
                  <c:v>0.14659763785399793</c:v>
                </c:pt>
                <c:pt idx="4">
                  <c:v>0.18002566616656024</c:v>
                </c:pt>
                <c:pt idx="5">
                  <c:v>0.19679730985552246</c:v>
                </c:pt>
                <c:pt idx="6">
                  <c:v>0.2300416155657854</c:v>
                </c:pt>
                <c:pt idx="7">
                  <c:v>0.22861213132241143</c:v>
                </c:pt>
                <c:pt idx="8">
                  <c:v>0.17092134414114857</c:v>
                </c:pt>
                <c:pt idx="9">
                  <c:v>0.17246109598021819</c:v>
                </c:pt>
                <c:pt idx="10">
                  <c:v>0.17782148884599303</c:v>
                </c:pt>
                <c:pt idx="11">
                  <c:v>0.17571854065936221</c:v>
                </c:pt>
                <c:pt idx="12">
                  <c:v>0.20266379359931808</c:v>
                </c:pt>
                <c:pt idx="13">
                  <c:v>0.24885833199029173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370-47B7-ACF8-DDBFA92EA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43552"/>
        <c:axId val="189545472"/>
      </c:scatterChart>
      <c:scatterChart>
        <c:scatterStyle val="smoothMarker"/>
        <c:varyColors val="0"/>
        <c:ser>
          <c:idx val="5"/>
          <c:order val="5"/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1370-47B7-ACF8-DDBFA92EA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65568"/>
        <c:axId val="189564032"/>
      </c:scatterChart>
      <c:valAx>
        <c:axId val="189543552"/>
        <c:scaling>
          <c:orientation val="minMax"/>
          <c:max val="2014"/>
          <c:min val="20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 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45472"/>
        <c:crossesAt val="-0.2"/>
        <c:crossBetween val="midCat"/>
      </c:valAx>
      <c:valAx>
        <c:axId val="189545472"/>
        <c:scaling>
          <c:orientation val="minMax"/>
          <c:max val="1"/>
          <c:min val="-0.2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Change</a:t>
                </a:r>
                <a:br>
                  <a:rPr lang="en-US"/>
                </a:br>
                <a:r>
                  <a:rPr lang="en-US"/>
                  <a:t>since</a:t>
                </a:r>
                <a:br>
                  <a:rPr lang="en-US"/>
                </a:br>
                <a:r>
                  <a:rPr lang="en-US"/>
                  <a:t>2001</a:t>
                </a:r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crossAx val="189543552"/>
        <c:crossesAt val="2001"/>
        <c:crossBetween val="midCat"/>
        <c:majorUnit val="0.2"/>
      </c:valAx>
      <c:valAx>
        <c:axId val="189564032"/>
        <c:scaling>
          <c:orientation val="minMax"/>
          <c:max val="1"/>
          <c:min val="-0.2"/>
        </c:scaling>
        <c:delete val="0"/>
        <c:axPos val="r"/>
        <c:numFmt formatCode="\+0%;\-0%;0%" sourceLinked="0"/>
        <c:majorTickMark val="out"/>
        <c:minorTickMark val="none"/>
        <c:tickLblPos val="nextTo"/>
        <c:crossAx val="189565568"/>
        <c:crosses val="max"/>
        <c:crossBetween val="midCat"/>
        <c:majorUnit val="0.2"/>
      </c:valAx>
      <c:valAx>
        <c:axId val="18956556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189564032"/>
        <c:crossesAt val="0"/>
        <c:crossBetween val="midCat"/>
      </c:valAx>
    </c:plotArea>
    <c:legend>
      <c:legendPos val="t"/>
      <c:legendEntry>
        <c:idx val="5"/>
        <c:delete val="1"/>
      </c:legendEntry>
      <c:layout>
        <c:manualLayout>
          <c:xMode val="edge"/>
          <c:yMode val="edge"/>
          <c:x val="0.1671436111111112"/>
          <c:y val="1.7638888888888891E-2"/>
          <c:w val="0.74861555555555648"/>
          <c:h val="5.0162731481481544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'type of vehicle'!$P$2</c:f>
              <c:strCache>
                <c:ptCount val="1"/>
                <c:pt idx="0">
                  <c:v>Car, other light</c:v>
                </c:pt>
              </c:strCache>
            </c:strRef>
          </c:tx>
          <c:spPr>
            <a:ln w="38100">
              <a:solidFill>
                <a:srgbClr val="DA333B"/>
              </a:solidFill>
            </a:ln>
          </c:spPr>
          <c:marker>
            <c:symbol val="none"/>
          </c:marker>
          <c:xVal>
            <c:numRef>
              <c:f>'type of vehicle'!$A$6:$A$16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xVal>
          <c:yVal>
            <c:numRef>
              <c:f>'type of vehicle'!$Z$6:$Z$16</c:f>
              <c:numCache>
                <c:formatCode>0.0%</c:formatCode>
                <c:ptCount val="11"/>
                <c:pt idx="0">
                  <c:v>0</c:v>
                </c:pt>
                <c:pt idx="1">
                  <c:v>5.674697196959011E-3</c:v>
                </c:pt>
                <c:pt idx="2">
                  <c:v>8.2957320889165409E-4</c:v>
                </c:pt>
                <c:pt idx="3">
                  <c:v>1.2594227702167116E-2</c:v>
                </c:pt>
                <c:pt idx="4">
                  <c:v>-7.7580049330164824E-3</c:v>
                </c:pt>
                <c:pt idx="5">
                  <c:v>-3.817223108925627E-3</c:v>
                </c:pt>
                <c:pt idx="6">
                  <c:v>-7.0694976952888622E-3</c:v>
                </c:pt>
                <c:pt idx="7">
                  <c:v>-2.1884271832516067E-2</c:v>
                </c:pt>
                <c:pt idx="8">
                  <c:v>-2.2561931241618205E-2</c:v>
                </c:pt>
                <c:pt idx="9">
                  <c:v>-1.3502221875088649E-2</c:v>
                </c:pt>
                <c:pt idx="10">
                  <c:v>6.1548356320286768E-3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03-478B-B3C5-B5365F5893C9}"/>
            </c:ext>
          </c:extLst>
        </c:ser>
        <c:ser>
          <c:idx val="2"/>
          <c:order val="1"/>
          <c:tx>
            <c:strRef>
              <c:f>'type of vehicle'!$R$2</c:f>
              <c:strCache>
                <c:ptCount val="1"/>
                <c:pt idx="0">
                  <c:v>Bus</c:v>
                </c:pt>
              </c:strCache>
            </c:strRef>
          </c:tx>
          <c:spPr>
            <a:ln w="38100">
              <a:solidFill>
                <a:srgbClr val="CD7171"/>
              </a:solidFill>
            </a:ln>
          </c:spPr>
          <c:marker>
            <c:symbol val="none"/>
          </c:marker>
          <c:xVal>
            <c:numRef>
              <c:f>'type of vehicle'!$A$6:$A$16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xVal>
          <c:yVal>
            <c:numRef>
              <c:f>'type of vehicle'!$AB$6:$AB$16</c:f>
              <c:numCache>
                <c:formatCode>0.0%</c:formatCode>
                <c:ptCount val="11"/>
                <c:pt idx="0">
                  <c:v>0</c:v>
                </c:pt>
                <c:pt idx="1">
                  <c:v>7.2130367143258489E-2</c:v>
                </c:pt>
                <c:pt idx="2">
                  <c:v>0.1189969469821317</c:v>
                </c:pt>
                <c:pt idx="3">
                  <c:v>0.16201725131921063</c:v>
                </c:pt>
                <c:pt idx="4">
                  <c:v>0.20133854342901936</c:v>
                </c:pt>
                <c:pt idx="5">
                  <c:v>0.23086736477902292</c:v>
                </c:pt>
                <c:pt idx="6">
                  <c:v>0.26585598412349221</c:v>
                </c:pt>
                <c:pt idx="7">
                  <c:v>0.24877762425190819</c:v>
                </c:pt>
                <c:pt idx="8">
                  <c:v>0.27957452168312913</c:v>
                </c:pt>
                <c:pt idx="9">
                  <c:v>0.30797692879301342</c:v>
                </c:pt>
                <c:pt idx="10">
                  <c:v>0.36039053249771835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03-478B-B3C5-B5365F5893C9}"/>
            </c:ext>
          </c:extLst>
        </c:ser>
        <c:ser>
          <c:idx val="1"/>
          <c:order val="2"/>
          <c:tx>
            <c:strRef>
              <c:f>'type of vehicle'!$Q$2</c:f>
              <c:strCache>
                <c:ptCount val="1"/>
                <c:pt idx="0">
                  <c:v>Motorcycle</c:v>
                </c:pt>
              </c:strCache>
            </c:strRef>
          </c:tx>
          <c:spPr>
            <a:ln w="38100">
              <a:solidFill>
                <a:srgbClr val="D39595"/>
              </a:solidFill>
            </a:ln>
          </c:spPr>
          <c:marker>
            <c:symbol val="none"/>
          </c:marker>
          <c:xVal>
            <c:numRef>
              <c:f>'type of vehicle'!$A$6:$A$16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xVal>
          <c:yVal>
            <c:numRef>
              <c:f>'type of vehicle'!$AA$6:$AA$16</c:f>
              <c:numCache>
                <c:formatCode>0.0%</c:formatCode>
                <c:ptCount val="11"/>
                <c:pt idx="0">
                  <c:v>0</c:v>
                </c:pt>
                <c:pt idx="1">
                  <c:v>0.13114112524245525</c:v>
                </c:pt>
                <c:pt idx="2">
                  <c:v>0.33791371828165029</c:v>
                </c:pt>
                <c:pt idx="3">
                  <c:v>0.44081049510760839</c:v>
                </c:pt>
                <c:pt idx="4">
                  <c:v>0.60552518732578808</c:v>
                </c:pt>
                <c:pt idx="5">
                  <c:v>0.67258573595471804</c:v>
                </c:pt>
                <c:pt idx="6">
                  <c:v>0.66381502288610506</c:v>
                </c:pt>
                <c:pt idx="7">
                  <c:v>0.61243463380503038</c:v>
                </c:pt>
                <c:pt idx="8">
                  <c:v>0.61252271805233471</c:v>
                </c:pt>
                <c:pt idx="9">
                  <c:v>0.65577321570836888</c:v>
                </c:pt>
                <c:pt idx="10">
                  <c:v>0.70359201781357061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03-478B-B3C5-B5365F5893C9}"/>
            </c:ext>
          </c:extLst>
        </c:ser>
        <c:ser>
          <c:idx val="3"/>
          <c:order val="3"/>
          <c:tx>
            <c:strRef>
              <c:f>'type of vehicle'!$S$2</c:f>
              <c:strCache>
                <c:ptCount val="1"/>
                <c:pt idx="0">
                  <c:v>Light commercial</c:v>
                </c:pt>
              </c:strCache>
            </c:strRef>
          </c:tx>
          <c:spPr>
            <a:ln w="38100">
              <a:solidFill>
                <a:srgbClr val="878D87"/>
              </a:solidFill>
            </a:ln>
          </c:spPr>
          <c:marker>
            <c:symbol val="none"/>
          </c:marker>
          <c:xVal>
            <c:numRef>
              <c:f>'type of vehicle'!$A$6:$A$16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xVal>
          <c:yVal>
            <c:numRef>
              <c:f>'type of vehicle'!$AC$6:$AC$16</c:f>
              <c:numCache>
                <c:formatCode>0.0%</c:formatCode>
                <c:ptCount val="11"/>
                <c:pt idx="0">
                  <c:v>0</c:v>
                </c:pt>
                <c:pt idx="1">
                  <c:v>1.8215800035543239E-2</c:v>
                </c:pt>
                <c:pt idx="2">
                  <c:v>3.4857959292572405E-2</c:v>
                </c:pt>
                <c:pt idx="3">
                  <c:v>6.6132619078249633E-2</c:v>
                </c:pt>
                <c:pt idx="4">
                  <c:v>8.3050599326988994E-2</c:v>
                </c:pt>
                <c:pt idx="5">
                  <c:v>8.2877502742410236E-2</c:v>
                </c:pt>
                <c:pt idx="6">
                  <c:v>8.900440193154191E-2</c:v>
                </c:pt>
                <c:pt idx="7">
                  <c:v>9.421245800661171E-2</c:v>
                </c:pt>
                <c:pt idx="8">
                  <c:v>0.11325521860040388</c:v>
                </c:pt>
                <c:pt idx="9">
                  <c:v>0.16083315318499003</c:v>
                </c:pt>
                <c:pt idx="10">
                  <c:v>0.23083706066279808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303-478B-B3C5-B5365F5893C9}"/>
            </c:ext>
          </c:extLst>
        </c:ser>
        <c:ser>
          <c:idx val="4"/>
          <c:order val="4"/>
          <c:tx>
            <c:strRef>
              <c:f>'type of vehicle'!$T$2</c:f>
              <c:strCache>
                <c:ptCount val="1"/>
                <c:pt idx="0">
                  <c:v>Heavy truck</c:v>
                </c:pt>
              </c:strCache>
            </c:strRef>
          </c:tx>
          <c:spPr>
            <a:ln w="38100">
              <a:solidFill>
                <a:srgbClr val="5C645C"/>
              </a:solidFill>
            </a:ln>
          </c:spPr>
          <c:marker>
            <c:symbol val="none"/>
          </c:marker>
          <c:xVal>
            <c:numRef>
              <c:f>'type of vehicle'!$A$6:$A$16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xVal>
          <c:yVal>
            <c:numRef>
              <c:f>'type of vehicle'!$AD$6:$AD$16</c:f>
              <c:numCache>
                <c:formatCode>0.0%</c:formatCode>
                <c:ptCount val="11"/>
                <c:pt idx="0">
                  <c:v>0</c:v>
                </c:pt>
                <c:pt idx="1">
                  <c:v>2.9154105336486769E-2</c:v>
                </c:pt>
                <c:pt idx="2">
                  <c:v>4.3781419343824624E-2</c:v>
                </c:pt>
                <c:pt idx="3">
                  <c:v>7.2775291834687117E-2</c:v>
                </c:pt>
                <c:pt idx="4">
                  <c:v>7.152857354731168E-2</c:v>
                </c:pt>
                <c:pt idx="5">
                  <c:v>2.1213811614574363E-2</c:v>
                </c:pt>
                <c:pt idx="6">
                  <c:v>2.2556699292200832E-2</c:v>
                </c:pt>
                <c:pt idx="7">
                  <c:v>2.7231741947798316E-2</c:v>
                </c:pt>
                <c:pt idx="8">
                  <c:v>2.5397665095375555E-2</c:v>
                </c:pt>
                <c:pt idx="9">
                  <c:v>4.8897846894447872E-2</c:v>
                </c:pt>
                <c:pt idx="10">
                  <c:v>8.9186206878716145E-2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303-478B-B3C5-B5365F589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95008"/>
        <c:axId val="185161216"/>
      </c:scatterChart>
      <c:scatterChart>
        <c:scatterStyle val="smoothMarker"/>
        <c:varyColors val="0"/>
        <c:ser>
          <c:idx val="5"/>
          <c:order val="5"/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7303-478B-B3C5-B5365F589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173120"/>
        <c:axId val="185163136"/>
      </c:scatterChart>
      <c:valAx>
        <c:axId val="189595008"/>
        <c:scaling>
          <c:orientation val="minMax"/>
          <c:max val="2014"/>
          <c:min val="200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 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61216"/>
        <c:crossesAt val="-0.2"/>
        <c:crossBetween val="midCat"/>
      </c:valAx>
      <c:valAx>
        <c:axId val="185161216"/>
        <c:scaling>
          <c:orientation val="minMax"/>
          <c:max val="1"/>
          <c:min val="-0.2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NZ"/>
                  <a:t>Change</a:t>
                </a:r>
                <a:br>
                  <a:rPr lang="en-NZ"/>
                </a:br>
                <a:r>
                  <a:rPr lang="en-NZ"/>
                  <a:t>since</a:t>
                </a:r>
                <a:br>
                  <a:rPr lang="en-NZ"/>
                </a:br>
                <a:r>
                  <a:rPr lang="en-NZ"/>
                  <a:t>2004</a:t>
                </a:r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crossAx val="189595008"/>
        <c:crossesAt val="2001"/>
        <c:crossBetween val="midCat"/>
        <c:majorUnit val="0.2"/>
      </c:valAx>
      <c:valAx>
        <c:axId val="185163136"/>
        <c:scaling>
          <c:orientation val="minMax"/>
          <c:max val="1"/>
          <c:min val="-0.2"/>
        </c:scaling>
        <c:delete val="0"/>
        <c:axPos val="r"/>
        <c:numFmt formatCode="\+0%;\-0%;0%" sourceLinked="0"/>
        <c:majorTickMark val="out"/>
        <c:minorTickMark val="none"/>
        <c:tickLblPos val="nextTo"/>
        <c:crossAx val="185173120"/>
        <c:crosses val="max"/>
        <c:crossBetween val="midCat"/>
        <c:majorUnit val="0.2"/>
      </c:valAx>
      <c:valAx>
        <c:axId val="185173120"/>
        <c:scaling>
          <c:orientation val="minMax"/>
        </c:scaling>
        <c:delete val="0"/>
        <c:axPos val="b"/>
        <c:majorTickMark val="none"/>
        <c:minorTickMark val="none"/>
        <c:tickLblPos val="none"/>
        <c:crossAx val="185163136"/>
        <c:crossesAt val="0"/>
        <c:crossBetween val="midCat"/>
      </c:valAx>
    </c:plotArea>
    <c:legend>
      <c:legendPos val="t"/>
      <c:legendEntry>
        <c:idx val="5"/>
        <c:delete val="1"/>
      </c:legendEntry>
      <c:layout>
        <c:manualLayout>
          <c:xMode val="edge"/>
          <c:yMode val="edge"/>
          <c:x val="0.1636158333333334"/>
          <c:y val="1.7638888888888891E-2"/>
          <c:w val="0.75214333333333416"/>
          <c:h val="5.0162731481481544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'type of vehicle'!$B$20</c:f>
              <c:strCache>
                <c:ptCount val="1"/>
                <c:pt idx="0">
                  <c:v>Car, other light</c:v>
                </c:pt>
              </c:strCache>
            </c:strRef>
          </c:tx>
          <c:spPr>
            <a:solidFill>
              <a:srgbClr val="CF030D">
                <a:alpha val="70000"/>
              </a:srgbClr>
            </a:solidFill>
          </c:spPr>
          <c:invertIfNegative val="0"/>
          <c:cat>
            <c:strRef>
              <c:f>'type of vehicle'!$A$21:$A$23</c:f>
              <c:strCache>
                <c:ptCount val="3"/>
                <c:pt idx="0">
                  <c:v>2001-2004</c:v>
                </c:pt>
                <c:pt idx="1">
                  <c:v>2004-2014</c:v>
                </c:pt>
                <c:pt idx="2">
                  <c:v>2012-2014</c:v>
                </c:pt>
              </c:strCache>
            </c:strRef>
          </c:cat>
          <c:val>
            <c:numRef>
              <c:f>'type of vehicle'!$B$21:$B$23</c:f>
              <c:numCache>
                <c:formatCode>0.0%</c:formatCode>
                <c:ptCount val="3"/>
                <c:pt idx="0">
                  <c:v>0.78548877398830952</c:v>
                </c:pt>
                <c:pt idx="1">
                  <c:v>9.9773198482845563E-2</c:v>
                </c:pt>
                <c:pt idx="2">
                  <c:v>0.5145169526382487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D0-4AEE-858F-9A7C7072065E}"/>
            </c:ext>
          </c:extLst>
        </c:ser>
        <c:ser>
          <c:idx val="2"/>
          <c:order val="1"/>
          <c:tx>
            <c:strRef>
              <c:f>'type of vehicle'!$D$20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rgbClr val="CF030D">
                <a:alpha val="50000"/>
              </a:srgbClr>
            </a:solidFill>
          </c:spPr>
          <c:invertIfNegative val="0"/>
          <c:cat>
            <c:strRef>
              <c:f>'type of vehicle'!$A$21:$A$23</c:f>
              <c:strCache>
                <c:ptCount val="3"/>
                <c:pt idx="0">
                  <c:v>2001-2004</c:v>
                </c:pt>
                <c:pt idx="1">
                  <c:v>2004-2014</c:v>
                </c:pt>
                <c:pt idx="2">
                  <c:v>2012-2014</c:v>
                </c:pt>
              </c:strCache>
            </c:strRef>
          </c:cat>
          <c:val>
            <c:numRef>
              <c:f>'type of vehicle'!$D$21:$D$23</c:f>
              <c:numCache>
                <c:formatCode>0.0%</c:formatCode>
                <c:ptCount val="3"/>
                <c:pt idx="0">
                  <c:v>1.16150982877585E-2</c:v>
                </c:pt>
                <c:pt idx="1">
                  <c:v>3.6029242752384311E-2</c:v>
                </c:pt>
                <c:pt idx="2">
                  <c:v>8.9298853062178482E-3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D0-4AEE-858F-9A7C7072065E}"/>
            </c:ext>
          </c:extLst>
        </c:ser>
        <c:ser>
          <c:idx val="1"/>
          <c:order val="2"/>
          <c:tx>
            <c:strRef>
              <c:f>'type of vehicle'!$C$20</c:f>
              <c:strCache>
                <c:ptCount val="1"/>
                <c:pt idx="0">
                  <c:v>Motorcycle</c:v>
                </c:pt>
              </c:strCache>
            </c:strRef>
          </c:tx>
          <c:spPr>
            <a:solidFill>
              <a:srgbClr val="CF030D">
                <a:alpha val="30000"/>
              </a:srgbClr>
            </a:solidFill>
          </c:spPr>
          <c:invertIfNegative val="0"/>
          <c:cat>
            <c:strRef>
              <c:f>'type of vehicle'!$A$21:$A$23</c:f>
              <c:strCache>
                <c:ptCount val="3"/>
                <c:pt idx="0">
                  <c:v>2001-2004</c:v>
                </c:pt>
                <c:pt idx="1">
                  <c:v>2004-2014</c:v>
                </c:pt>
                <c:pt idx="2">
                  <c:v>2012-2014</c:v>
                </c:pt>
              </c:strCache>
            </c:strRef>
          </c:cat>
          <c:val>
            <c:numRef>
              <c:f>'type of vehicle'!$C$21:$C$23</c:f>
              <c:numCache>
                <c:formatCode>0.0%</c:formatCode>
                <c:ptCount val="3"/>
                <c:pt idx="0">
                  <c:v>3.4195512157018247E-3</c:v>
                </c:pt>
                <c:pt idx="1">
                  <c:v>8.6120964725617088E-2</c:v>
                </c:pt>
                <c:pt idx="2">
                  <c:v>1.2320453398224877E-2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D0-4AEE-858F-9A7C7072065E}"/>
            </c:ext>
          </c:extLst>
        </c:ser>
        <c:ser>
          <c:idx val="3"/>
          <c:order val="3"/>
          <c:tx>
            <c:strRef>
              <c:f>'type of vehicle'!$E$20</c:f>
              <c:strCache>
                <c:ptCount val="1"/>
                <c:pt idx="0">
                  <c:v>Light commercial</c:v>
                </c:pt>
              </c:strCache>
            </c:strRef>
          </c:tx>
          <c:spPr>
            <a:solidFill>
              <a:srgbClr val="343B34">
                <a:alpha val="50000"/>
              </a:srgbClr>
            </a:solidFill>
          </c:spPr>
          <c:invertIfNegative val="0"/>
          <c:cat>
            <c:strRef>
              <c:f>'type of vehicle'!$A$21:$A$23</c:f>
              <c:strCache>
                <c:ptCount val="3"/>
                <c:pt idx="0">
                  <c:v>2001-2004</c:v>
                </c:pt>
                <c:pt idx="1">
                  <c:v>2004-2014</c:v>
                </c:pt>
                <c:pt idx="2">
                  <c:v>2012-2014</c:v>
                </c:pt>
              </c:strCache>
            </c:strRef>
          </c:cat>
          <c:val>
            <c:numRef>
              <c:f>'type of vehicle'!$E$21:$E$23</c:f>
              <c:numCache>
                <c:formatCode>0.0%</c:formatCode>
                <c:ptCount val="3"/>
                <c:pt idx="0">
                  <c:v>0.10746763426662889</c:v>
                </c:pt>
                <c:pt idx="1">
                  <c:v>0.66300181611326237</c:v>
                </c:pt>
                <c:pt idx="2">
                  <c:v>0.37326404041671768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D0-4AEE-858F-9A7C7072065E}"/>
            </c:ext>
          </c:extLst>
        </c:ser>
        <c:ser>
          <c:idx val="4"/>
          <c:order val="4"/>
          <c:tx>
            <c:strRef>
              <c:f>'type of vehicle'!$F$20</c:f>
              <c:strCache>
                <c:ptCount val="1"/>
                <c:pt idx="0">
                  <c:v>Heavy truck</c:v>
                </c:pt>
              </c:strCache>
            </c:strRef>
          </c:tx>
          <c:spPr>
            <a:solidFill>
              <a:srgbClr val="343B34">
                <a:alpha val="70000"/>
              </a:srgbClr>
            </a:solidFill>
          </c:spPr>
          <c:invertIfNegative val="0"/>
          <c:cat>
            <c:strRef>
              <c:f>'type of vehicle'!$A$21:$A$23</c:f>
              <c:strCache>
                <c:ptCount val="3"/>
                <c:pt idx="0">
                  <c:v>2001-2004</c:v>
                </c:pt>
                <c:pt idx="1">
                  <c:v>2004-2014</c:v>
                </c:pt>
                <c:pt idx="2">
                  <c:v>2012-2014</c:v>
                </c:pt>
              </c:strCache>
            </c:strRef>
          </c:cat>
          <c:val>
            <c:numRef>
              <c:f>'type of vehicle'!$F$21:$F$23</c:f>
              <c:numCache>
                <c:formatCode>0.0%</c:formatCode>
                <c:ptCount val="3"/>
                <c:pt idx="0">
                  <c:v>9.2008942241600944E-2</c:v>
                </c:pt>
                <c:pt idx="1">
                  <c:v>0.11507477792589116</c:v>
                </c:pt>
                <c:pt idx="2">
                  <c:v>9.0968668240592299E-2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D0-4AEE-858F-9A7C70720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91434752"/>
        <c:axId val="191436672"/>
      </c:barChart>
      <c:catAx>
        <c:axId val="1914347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Period (year ended)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1436672"/>
        <c:crosses val="autoZero"/>
        <c:auto val="1"/>
        <c:lblAlgn val="ctr"/>
        <c:lblOffset val="100"/>
        <c:tickMarkSkip val="2"/>
        <c:noMultiLvlLbl val="0"/>
      </c:catAx>
      <c:valAx>
        <c:axId val="191436672"/>
        <c:scaling>
          <c:orientation val="minMax"/>
          <c:max val="1"/>
          <c:min val="0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NZ"/>
                  <a:t>Contribution </a:t>
                </a:r>
                <a:br>
                  <a:rPr lang="en-NZ"/>
                </a:br>
                <a:r>
                  <a:rPr lang="en-NZ"/>
                  <a:t>to increase </a:t>
                </a:r>
                <a:br>
                  <a:rPr lang="en-NZ"/>
                </a:br>
                <a:r>
                  <a:rPr lang="en-NZ"/>
                  <a:t>in VKT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191434752"/>
        <c:crosses val="autoZero"/>
        <c:crossBetween val="between"/>
        <c:majorUnit val="0.2"/>
      </c:valAx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'type of vehicle'!$B$24</c:f>
              <c:strCache>
                <c:ptCount val="1"/>
                <c:pt idx="0">
                  <c:v>Car, other light</c:v>
                </c:pt>
              </c:strCache>
            </c:strRef>
          </c:tx>
          <c:spPr>
            <a:solidFill>
              <a:srgbClr val="CF030D">
                <a:alpha val="70000"/>
              </a:srgbClr>
            </a:solidFill>
            <a:ln>
              <a:noFill/>
            </a:ln>
          </c:spPr>
          <c:invertIfNegative val="0"/>
          <c:cat>
            <c:strRef>
              <c:f>'type of vehicle'!$A$25:$A$27</c:f>
              <c:strCache>
                <c:ptCount val="3"/>
                <c:pt idx="0">
                  <c:v>2001-2004</c:v>
                </c:pt>
                <c:pt idx="1">
                  <c:v>2004-2014</c:v>
                </c:pt>
                <c:pt idx="2">
                  <c:v>2012-2014</c:v>
                </c:pt>
              </c:strCache>
            </c:strRef>
          </c:cat>
          <c:val>
            <c:numRef>
              <c:f>'type of vehicle'!$B$25:$B$27</c:f>
              <c:numCache>
                <c:formatCode>0.0%</c:formatCode>
                <c:ptCount val="3"/>
                <c:pt idx="0">
                  <c:v>3.0758912542283356E-2</c:v>
                </c:pt>
                <c:pt idx="1">
                  <c:v>6.1378548860679949E-4</c:v>
                </c:pt>
                <c:pt idx="2">
                  <c:v>1.4583475136945134E-2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03-4783-B9A3-1BB638D3D248}"/>
            </c:ext>
          </c:extLst>
        </c:ser>
        <c:ser>
          <c:idx val="2"/>
          <c:order val="1"/>
          <c:tx>
            <c:strRef>
              <c:f>'type of vehicle'!$D$24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rgbClr val="CF030D">
                <a:alpha val="50000"/>
              </a:srgbClr>
            </a:solidFill>
            <a:ln>
              <a:noFill/>
            </a:ln>
          </c:spPr>
          <c:invertIfNegative val="0"/>
          <c:cat>
            <c:strRef>
              <c:f>'type of vehicle'!$A$25:$A$27</c:f>
              <c:strCache>
                <c:ptCount val="3"/>
                <c:pt idx="0">
                  <c:v>2001-2004</c:v>
                </c:pt>
                <c:pt idx="1">
                  <c:v>2004-2014</c:v>
                </c:pt>
                <c:pt idx="2">
                  <c:v>2012-2014</c:v>
                </c:pt>
              </c:strCache>
            </c:strRef>
          </c:cat>
          <c:val>
            <c:numRef>
              <c:f>'type of vehicle'!$D$25:$D$27</c:f>
              <c:numCache>
                <c:formatCode>0.0%</c:formatCode>
                <c:ptCount val="3"/>
                <c:pt idx="0">
                  <c:v>8.0973108648903613E-2</c:v>
                </c:pt>
                <c:pt idx="1">
                  <c:v>3.1255695414290852E-2</c:v>
                </c:pt>
                <c:pt idx="2">
                  <c:v>3.1095777630220089E-2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03-4783-B9A3-1BB638D3D248}"/>
            </c:ext>
          </c:extLst>
        </c:ser>
        <c:ser>
          <c:idx val="1"/>
          <c:order val="2"/>
          <c:tx>
            <c:strRef>
              <c:f>'type of vehicle'!$C$24</c:f>
              <c:strCache>
                <c:ptCount val="1"/>
                <c:pt idx="0">
                  <c:v>Motorcycle</c:v>
                </c:pt>
              </c:strCache>
            </c:strRef>
          </c:tx>
          <c:spPr>
            <a:solidFill>
              <a:srgbClr val="CF030D">
                <a:alpha val="30000"/>
              </a:srgbClr>
            </a:solidFill>
            <a:ln>
              <a:noFill/>
            </a:ln>
          </c:spPr>
          <c:invertIfNegative val="0"/>
          <c:cat>
            <c:strRef>
              <c:f>'type of vehicle'!$A$25:$A$27</c:f>
              <c:strCache>
                <c:ptCount val="3"/>
                <c:pt idx="0">
                  <c:v>2001-2004</c:v>
                </c:pt>
                <c:pt idx="1">
                  <c:v>2004-2014</c:v>
                </c:pt>
                <c:pt idx="2">
                  <c:v>2012-2014</c:v>
                </c:pt>
              </c:strCache>
            </c:strRef>
          </c:cat>
          <c:val>
            <c:numRef>
              <c:f>'type of vehicle'!$C$25:$C$27</c:f>
              <c:numCache>
                <c:formatCode>0.0%</c:formatCode>
                <c:ptCount val="3"/>
                <c:pt idx="0">
                  <c:v>1.7276829605223476E-2</c:v>
                </c:pt>
                <c:pt idx="1">
                  <c:v>5.4718490167898093E-2</c:v>
                </c:pt>
                <c:pt idx="2">
                  <c:v>2.7850324436842211E-2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03-4783-B9A3-1BB638D3D248}"/>
            </c:ext>
          </c:extLst>
        </c:ser>
        <c:ser>
          <c:idx val="3"/>
          <c:order val="3"/>
          <c:tx>
            <c:strRef>
              <c:f>'type of vehicle'!$E$24</c:f>
              <c:strCache>
                <c:ptCount val="1"/>
                <c:pt idx="0">
                  <c:v>Light commercial</c:v>
                </c:pt>
              </c:strCache>
            </c:strRef>
          </c:tx>
          <c:spPr>
            <a:solidFill>
              <a:srgbClr val="343B34">
                <a:alpha val="50000"/>
              </a:srgbClr>
            </a:solidFill>
            <a:ln>
              <a:noFill/>
            </a:ln>
          </c:spPr>
          <c:invertIfNegative val="0"/>
          <c:cat>
            <c:strRef>
              <c:f>'type of vehicle'!$A$25:$A$27</c:f>
              <c:strCache>
                <c:ptCount val="3"/>
                <c:pt idx="0">
                  <c:v>2001-2004</c:v>
                </c:pt>
                <c:pt idx="1">
                  <c:v>2004-2014</c:v>
                </c:pt>
                <c:pt idx="2">
                  <c:v>2012-2014</c:v>
                </c:pt>
              </c:strCache>
            </c:strRef>
          </c:cat>
          <c:val>
            <c:numRef>
              <c:f>'type of vehicle'!$E$25:$E$27</c:f>
              <c:numCache>
                <c:formatCode>0.0%</c:formatCode>
                <c:ptCount val="3"/>
                <c:pt idx="0">
                  <c:v>2.3417679713879647E-2</c:v>
                </c:pt>
                <c:pt idx="1">
                  <c:v>2.0986633484551653E-2</c:v>
                </c:pt>
                <c:pt idx="2">
                  <c:v>5.1484590276179354E-2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03-4783-B9A3-1BB638D3D248}"/>
            </c:ext>
          </c:extLst>
        </c:ser>
        <c:ser>
          <c:idx val="4"/>
          <c:order val="4"/>
          <c:tx>
            <c:strRef>
              <c:f>'type of vehicle'!$F$24</c:f>
              <c:strCache>
                <c:ptCount val="1"/>
                <c:pt idx="0">
                  <c:v>Heavy truck</c:v>
                </c:pt>
              </c:strCache>
            </c:strRef>
          </c:tx>
          <c:spPr>
            <a:solidFill>
              <a:srgbClr val="343B34">
                <a:alpha val="70000"/>
              </a:srgbClr>
            </a:solidFill>
            <a:ln>
              <a:noFill/>
            </a:ln>
          </c:spPr>
          <c:invertIfNegative val="0"/>
          <c:cat>
            <c:strRef>
              <c:f>'type of vehicle'!$A$25:$A$27</c:f>
              <c:strCache>
                <c:ptCount val="3"/>
                <c:pt idx="0">
                  <c:v>2001-2004</c:v>
                </c:pt>
                <c:pt idx="1">
                  <c:v>2004-2014</c:v>
                </c:pt>
                <c:pt idx="2">
                  <c:v>2012-2014</c:v>
                </c:pt>
              </c:strCache>
            </c:strRef>
          </c:cat>
          <c:val>
            <c:numRef>
              <c:f>'type of vehicle'!$F$25:$F$27</c:f>
              <c:numCache>
                <c:formatCode>0.0%</c:formatCode>
                <c:ptCount val="3"/>
                <c:pt idx="0">
                  <c:v>4.6655309558678582E-2</c:v>
                </c:pt>
                <c:pt idx="1">
                  <c:v>8.5796780845426301E-3</c:v>
                </c:pt>
                <c:pt idx="2">
                  <c:v>3.0635041553015885E-2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03-4783-B9A3-1BB638D3D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476864"/>
        <c:axId val="191478784"/>
      </c:barChart>
      <c:catAx>
        <c:axId val="1914768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Period (year ended)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1478784"/>
        <c:crosses val="autoZero"/>
        <c:auto val="1"/>
        <c:lblAlgn val="ctr"/>
        <c:lblOffset val="100"/>
        <c:tickMarkSkip val="2"/>
        <c:noMultiLvlLbl val="0"/>
      </c:catAx>
      <c:valAx>
        <c:axId val="191478784"/>
        <c:scaling>
          <c:orientation val="minMax"/>
          <c:max val="8.0000000000000043E-2"/>
          <c:min val="0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Annual</a:t>
                </a:r>
                <a:br>
                  <a:rPr lang="en-US"/>
                </a:br>
                <a:r>
                  <a:rPr lang="en-US"/>
                  <a:t>growth</a:t>
                </a:r>
                <a:br>
                  <a:rPr lang="en-US"/>
                </a:br>
                <a:r>
                  <a:rPr lang="en-US"/>
                  <a:t>rate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191476864"/>
        <c:crosses val="autoZero"/>
        <c:crossBetween val="between"/>
        <c:majorUnit val="2.0000000000000011E-2"/>
      </c:valAx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'type of vehicle'!$B$24</c:f>
              <c:strCache>
                <c:ptCount val="1"/>
                <c:pt idx="0">
                  <c:v>Car, other light</c:v>
                </c:pt>
              </c:strCache>
            </c:strRef>
          </c:tx>
          <c:spPr>
            <a:solidFill>
              <a:srgbClr val="CF030D">
                <a:alpha val="70000"/>
              </a:srgbClr>
            </a:solidFill>
            <a:ln>
              <a:noFill/>
            </a:ln>
          </c:spPr>
          <c:invertIfNegative val="0"/>
          <c:cat>
            <c:strRef>
              <c:f>'type of vehicle'!$A$29:$A$33</c:f>
              <c:strCache>
                <c:ptCount val="5"/>
                <c:pt idx="0">
                  <c:v>2002-2004</c:v>
                </c:pt>
                <c:pt idx="1">
                  <c:v>2005-2007</c:v>
                </c:pt>
                <c:pt idx="2">
                  <c:v>2008-2009</c:v>
                </c:pt>
                <c:pt idx="3">
                  <c:v>2010-2012</c:v>
                </c:pt>
                <c:pt idx="4">
                  <c:v>2013-2014</c:v>
                </c:pt>
              </c:strCache>
            </c:strRef>
          </c:cat>
          <c:val>
            <c:numRef>
              <c:f>'type of vehicle'!$B$29:$B$33</c:f>
              <c:numCache>
                <c:formatCode>0.0%</c:formatCode>
                <c:ptCount val="5"/>
                <c:pt idx="0">
                  <c:v>3.0758912542283356E-2</c:v>
                </c:pt>
                <c:pt idx="1">
                  <c:v>4.1805743439631282E-3</c:v>
                </c:pt>
                <c:pt idx="2">
                  <c:v>-8.1367694997817042E-3</c:v>
                </c:pt>
                <c:pt idx="3">
                  <c:v>-6.3119350488259895E-3</c:v>
                </c:pt>
                <c:pt idx="4">
                  <c:v>1.4583475136945134E-2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9E-4C4D-B349-B9CEAE3AE595}"/>
            </c:ext>
          </c:extLst>
        </c:ser>
        <c:ser>
          <c:idx val="2"/>
          <c:order val="1"/>
          <c:tx>
            <c:strRef>
              <c:f>'type of vehicle'!$D$24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rgbClr val="CF030D">
                <a:alpha val="50000"/>
              </a:srgbClr>
            </a:solidFill>
            <a:ln>
              <a:noFill/>
            </a:ln>
          </c:spPr>
          <c:invertIfNegative val="0"/>
          <c:cat>
            <c:strRef>
              <c:f>'type of vehicle'!$A$29:$A$33</c:f>
              <c:strCache>
                <c:ptCount val="5"/>
                <c:pt idx="0">
                  <c:v>2002-2004</c:v>
                </c:pt>
                <c:pt idx="1">
                  <c:v>2005-2007</c:v>
                </c:pt>
                <c:pt idx="2">
                  <c:v>2008-2009</c:v>
                </c:pt>
                <c:pt idx="3">
                  <c:v>2010-2012</c:v>
                </c:pt>
                <c:pt idx="4">
                  <c:v>2013-2014</c:v>
                </c:pt>
              </c:strCache>
            </c:strRef>
          </c:cat>
          <c:val>
            <c:numRef>
              <c:f>'type of vehicle'!$D$29:$D$33</c:f>
              <c:numCache>
                <c:formatCode>0.0%</c:formatCode>
                <c:ptCount val="5"/>
                <c:pt idx="0">
                  <c:v>8.0973108648903613E-2</c:v>
                </c:pt>
                <c:pt idx="1">
                  <c:v>5.1326291151718939E-2</c:v>
                </c:pt>
                <c:pt idx="2">
                  <c:v>2.9198964667644933E-2</c:v>
                </c:pt>
                <c:pt idx="3">
                  <c:v>1.3020208354686424E-2</c:v>
                </c:pt>
                <c:pt idx="4">
                  <c:v>3.1095777630220089E-2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9E-4C4D-B349-B9CEAE3AE595}"/>
            </c:ext>
          </c:extLst>
        </c:ser>
        <c:ser>
          <c:idx val="1"/>
          <c:order val="2"/>
          <c:tx>
            <c:strRef>
              <c:f>'type of vehicle'!$C$24</c:f>
              <c:strCache>
                <c:ptCount val="1"/>
                <c:pt idx="0">
                  <c:v>Motorcycle</c:v>
                </c:pt>
              </c:strCache>
            </c:strRef>
          </c:tx>
          <c:spPr>
            <a:solidFill>
              <a:srgbClr val="CF030D">
                <a:alpha val="30000"/>
              </a:srgbClr>
            </a:solidFill>
            <a:ln>
              <a:noFill/>
            </a:ln>
          </c:spPr>
          <c:invertIfNegative val="0"/>
          <c:cat>
            <c:strRef>
              <c:f>'type of vehicle'!$A$29:$A$33</c:f>
              <c:strCache>
                <c:ptCount val="5"/>
                <c:pt idx="0">
                  <c:v>2002-2004</c:v>
                </c:pt>
                <c:pt idx="1">
                  <c:v>2005-2007</c:v>
                </c:pt>
                <c:pt idx="2">
                  <c:v>2008-2009</c:v>
                </c:pt>
                <c:pt idx="3">
                  <c:v>2010-2012</c:v>
                </c:pt>
                <c:pt idx="4">
                  <c:v>2013-2014</c:v>
                </c:pt>
              </c:strCache>
            </c:strRef>
          </c:cat>
          <c:val>
            <c:numRef>
              <c:f>'type of vehicle'!$C$29:$C$33</c:f>
              <c:numCache>
                <c:formatCode>0.0%</c:formatCode>
                <c:ptCount val="5"/>
                <c:pt idx="0">
                  <c:v>1.7276829605223476E-2</c:v>
                </c:pt>
                <c:pt idx="1">
                  <c:v>0.12945505744823449</c:v>
                </c:pt>
                <c:pt idx="2">
                  <c:v>7.7434214596438622E-2</c:v>
                </c:pt>
                <c:pt idx="3">
                  <c:v>-1.2116304418433366E-2</c:v>
                </c:pt>
                <c:pt idx="4">
                  <c:v>2.7850324436842211E-2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9E-4C4D-B349-B9CEAE3AE595}"/>
            </c:ext>
          </c:extLst>
        </c:ser>
        <c:ser>
          <c:idx val="3"/>
          <c:order val="3"/>
          <c:tx>
            <c:strRef>
              <c:f>'type of vehicle'!$E$24</c:f>
              <c:strCache>
                <c:ptCount val="1"/>
                <c:pt idx="0">
                  <c:v>Light commercial</c:v>
                </c:pt>
              </c:strCache>
            </c:strRef>
          </c:tx>
          <c:spPr>
            <a:solidFill>
              <a:srgbClr val="343B34">
                <a:alpha val="50000"/>
              </a:srgbClr>
            </a:solidFill>
            <a:ln>
              <a:noFill/>
            </a:ln>
          </c:spPr>
          <c:invertIfNegative val="0"/>
          <c:cat>
            <c:strRef>
              <c:f>'type of vehicle'!$A$29:$A$33</c:f>
              <c:strCache>
                <c:ptCount val="5"/>
                <c:pt idx="0">
                  <c:v>2002-2004</c:v>
                </c:pt>
                <c:pt idx="1">
                  <c:v>2005-2007</c:v>
                </c:pt>
                <c:pt idx="2">
                  <c:v>2008-2009</c:v>
                </c:pt>
                <c:pt idx="3">
                  <c:v>2010-2012</c:v>
                </c:pt>
                <c:pt idx="4">
                  <c:v>2013-2014</c:v>
                </c:pt>
              </c:strCache>
            </c:strRef>
          </c:cat>
          <c:val>
            <c:numRef>
              <c:f>'type of vehicle'!$E$29:$E$33</c:f>
              <c:numCache>
                <c:formatCode>0.0%</c:formatCode>
                <c:ptCount val="5"/>
                <c:pt idx="0">
                  <c:v>2.3417679713879647E-2</c:v>
                </c:pt>
                <c:pt idx="1">
                  <c:v>2.1575362348771776E-2</c:v>
                </c:pt>
                <c:pt idx="2">
                  <c:v>7.8225002689029655E-3</c:v>
                </c:pt>
                <c:pt idx="3">
                  <c:v>9.2648220368889422E-3</c:v>
                </c:pt>
                <c:pt idx="4">
                  <c:v>5.1484590276179354E-2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9E-4C4D-B349-B9CEAE3AE595}"/>
            </c:ext>
          </c:extLst>
        </c:ser>
        <c:ser>
          <c:idx val="4"/>
          <c:order val="4"/>
          <c:tx>
            <c:strRef>
              <c:f>'type of vehicle'!$F$24</c:f>
              <c:strCache>
                <c:ptCount val="1"/>
                <c:pt idx="0">
                  <c:v>Heavy truck</c:v>
                </c:pt>
              </c:strCache>
            </c:strRef>
          </c:tx>
          <c:spPr>
            <a:solidFill>
              <a:srgbClr val="343B34">
                <a:alpha val="70000"/>
              </a:srgbClr>
            </a:solidFill>
            <a:ln>
              <a:noFill/>
            </a:ln>
          </c:spPr>
          <c:invertIfNegative val="0"/>
          <c:cat>
            <c:strRef>
              <c:f>'type of vehicle'!$A$29:$A$33</c:f>
              <c:strCache>
                <c:ptCount val="5"/>
                <c:pt idx="0">
                  <c:v>2002-2004</c:v>
                </c:pt>
                <c:pt idx="1">
                  <c:v>2005-2007</c:v>
                </c:pt>
                <c:pt idx="2">
                  <c:v>2008-2009</c:v>
                </c:pt>
                <c:pt idx="3">
                  <c:v>2010-2012</c:v>
                </c:pt>
                <c:pt idx="4">
                  <c:v>2013-2014</c:v>
                </c:pt>
              </c:strCache>
            </c:strRef>
          </c:cat>
          <c:val>
            <c:numRef>
              <c:f>'type of vehicle'!$F$29:$F$33</c:f>
              <c:numCache>
                <c:formatCode>0.0%</c:formatCode>
                <c:ptCount val="5"/>
                <c:pt idx="0">
                  <c:v>4.6655309558678582E-2</c:v>
                </c:pt>
                <c:pt idx="1">
                  <c:v>2.3692655461805989E-2</c:v>
                </c:pt>
                <c:pt idx="2">
                  <c:v>-2.4327736965811364E-2</c:v>
                </c:pt>
                <c:pt idx="3">
                  <c:v>1.3637864844928682E-3</c:v>
                </c:pt>
                <c:pt idx="4">
                  <c:v>3.0635041553015885E-2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9E-4C4D-B349-B9CEAE3AE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043840"/>
        <c:axId val="193058304"/>
      </c:barChart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</c:spPr>
          <c:invertIfNegative val="0"/>
          <c:cat>
            <c:strRef>
              <c:f>'type of vehicle'!$A$29:$A$33</c:f>
              <c:strCache>
                <c:ptCount val="5"/>
                <c:pt idx="0">
                  <c:v>2002-2004</c:v>
                </c:pt>
                <c:pt idx="1">
                  <c:v>2005-2007</c:v>
                </c:pt>
                <c:pt idx="2">
                  <c:v>2008-2009</c:v>
                </c:pt>
                <c:pt idx="3">
                  <c:v>2010-2012</c:v>
                </c:pt>
                <c:pt idx="4">
                  <c:v>2013-2014</c:v>
                </c:pt>
              </c:strCache>
            </c:strRef>
          </c:cat>
          <c:val>
            <c:numRef>
              <c:f>'type of vehicle'!$B$29:$B$33</c:f>
              <c:numCache>
                <c:formatCode>0.0%</c:formatCode>
                <c:ptCount val="5"/>
                <c:pt idx="0">
                  <c:v>3.0758912542283356E-2</c:v>
                </c:pt>
                <c:pt idx="1">
                  <c:v>4.1805743439631282E-3</c:v>
                </c:pt>
                <c:pt idx="2">
                  <c:v>-8.1367694997817042E-3</c:v>
                </c:pt>
                <c:pt idx="3">
                  <c:v>-6.3119350488259895E-3</c:v>
                </c:pt>
                <c:pt idx="4">
                  <c:v>1.4583475136945134E-2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9E-4C4D-B349-B9CEAE3AE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066112"/>
        <c:axId val="193060224"/>
      </c:barChart>
      <c:catAx>
        <c:axId val="193043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Period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crossAx val="193058304"/>
        <c:crossesAt val="0"/>
        <c:auto val="1"/>
        <c:lblAlgn val="ctr"/>
        <c:lblOffset val="100"/>
        <c:tickMarkSkip val="2"/>
        <c:noMultiLvlLbl val="0"/>
      </c:catAx>
      <c:valAx>
        <c:axId val="193058304"/>
        <c:scaling>
          <c:orientation val="minMax"/>
          <c:max val="0.13"/>
          <c:min val="-4.0000000000000022E-2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Annual</a:t>
                </a:r>
                <a:br>
                  <a:rPr lang="en-US"/>
                </a:br>
                <a:r>
                  <a:rPr lang="en-US"/>
                  <a:t>growth</a:t>
                </a:r>
                <a:br>
                  <a:rPr lang="en-US"/>
                </a:br>
                <a:r>
                  <a:rPr lang="en-US"/>
                  <a:t>rate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193043840"/>
        <c:crosses val="autoZero"/>
        <c:crossBetween val="between"/>
        <c:majorUnit val="2.0000000000000011E-2"/>
      </c:valAx>
      <c:valAx>
        <c:axId val="193060224"/>
        <c:scaling>
          <c:orientation val="minMax"/>
          <c:max val="3.500000000000001E-2"/>
          <c:min val="0"/>
        </c:scaling>
        <c:delete val="1"/>
        <c:axPos val="r"/>
        <c:numFmt formatCode="0.0%" sourceLinked="1"/>
        <c:majorTickMark val="out"/>
        <c:minorTickMark val="none"/>
        <c:tickLblPos val="none"/>
        <c:crossAx val="193066112"/>
        <c:crosses val="max"/>
        <c:crossBetween val="between"/>
      </c:valAx>
      <c:catAx>
        <c:axId val="193066112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noFill/>
          </a:ln>
        </c:spPr>
        <c:crossAx val="193060224"/>
        <c:crossesAt val="0"/>
        <c:auto val="1"/>
        <c:lblAlgn val="ctr"/>
        <c:lblOffset val="100"/>
        <c:noMultiLvlLbl val="0"/>
      </c:catAx>
      <c:spPr>
        <a:noFill/>
        <a:ln w="25400">
          <a:noFill/>
        </a:ln>
      </c:spPr>
    </c:plotArea>
    <c:legend>
      <c:legendPos val="r"/>
      <c:legendEntry>
        <c:idx val="5"/>
        <c:delete val="1"/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'type of vehicle'!$B$2</c:f>
              <c:strCache>
                <c:ptCount val="1"/>
                <c:pt idx="0">
                  <c:v>Car, other light</c:v>
                </c:pt>
              </c:strCache>
            </c:strRef>
          </c:tx>
          <c:spPr>
            <a:solidFill>
              <a:srgbClr val="CF030D">
                <a:alpha val="70000"/>
              </a:srgbClr>
            </a:solidFill>
          </c:spPr>
          <c:cat>
            <c:numRef>
              <c:f>'type of vehicle'!$A$3:$A$16</c:f>
              <c:numCache>
                <c:formatCode>General</c:formatCod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numCache>
            </c:numRef>
          </c:cat>
          <c:val>
            <c:numRef>
              <c:f>'type of vehicle'!$B$3:$B$16</c:f>
              <c:numCache>
                <c:formatCode>General</c:formatCode>
                <c:ptCount val="14"/>
                <c:pt idx="0">
                  <c:v>28.592493407999999</c:v>
                </c:pt>
                <c:pt idx="1">
                  <c:v>29.579601090000001</c:v>
                </c:pt>
                <c:pt idx="2">
                  <c:v>30.497246576999999</c:v>
                </c:pt>
                <c:pt idx="3">
                  <c:v>31.312902491999999</c:v>
                </c:pt>
                <c:pt idx="4">
                  <c:v>31.490593732000001</c:v>
                </c:pt>
                <c:pt idx="5">
                  <c:v>31.338878836999999</c:v>
                </c:pt>
                <c:pt idx="6">
                  <c:v>31.707264316</c:v>
                </c:pt>
                <c:pt idx="7">
                  <c:v>31.069976839999999</c:v>
                </c:pt>
                <c:pt idx="8">
                  <c:v>31.193374157000001</c:v>
                </c:pt>
                <c:pt idx="9">
                  <c:v>31.091536000000001</c:v>
                </c:pt>
                <c:pt idx="10">
                  <c:v>30.627642422000001</c:v>
                </c:pt>
                <c:pt idx="11">
                  <c:v>30.606422939000002</c:v>
                </c:pt>
                <c:pt idx="12">
                  <c:v>30.890108734999998</c:v>
                </c:pt>
                <c:pt idx="13">
                  <c:v>31.505628260000002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47-4575-BBFB-3054797B95EC}"/>
            </c:ext>
          </c:extLst>
        </c:ser>
        <c:ser>
          <c:idx val="5"/>
          <c:order val="2"/>
          <c:tx>
            <c:strRef>
              <c:f>'type of vehicle'!$D$2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rgbClr val="CF030D">
                <a:alpha val="50000"/>
              </a:srgbClr>
            </a:solidFill>
          </c:spPr>
          <c:val>
            <c:numRef>
              <c:f>'type of vehicle'!$D$3:$D$16</c:f>
              <c:numCache>
                <c:formatCode>General</c:formatCode>
                <c:ptCount val="14"/>
                <c:pt idx="0">
                  <c:v>0.1528843322</c:v>
                </c:pt>
                <c:pt idx="1">
                  <c:v>0.16198746250000001</c:v>
                </c:pt>
                <c:pt idx="2">
                  <c:v>0.1741810671</c:v>
                </c:pt>
                <c:pt idx="3">
                  <c:v>0.19311128380000001</c:v>
                </c:pt>
                <c:pt idx="4">
                  <c:v>0.2070404716</c:v>
                </c:pt>
                <c:pt idx="5">
                  <c:v>0.21609093700000001</c:v>
                </c:pt>
                <c:pt idx="6">
                  <c:v>0.2243986432</c:v>
                </c:pt>
                <c:pt idx="7">
                  <c:v>0.23199202839999999</c:v>
                </c:pt>
                <c:pt idx="8">
                  <c:v>0.23769437700000001</c:v>
                </c:pt>
                <c:pt idx="9">
                  <c:v>0.24445107420000001</c:v>
                </c:pt>
                <c:pt idx="10">
                  <c:v>0.2411530502</c:v>
                </c:pt>
                <c:pt idx="11">
                  <c:v>0.2471002786</c:v>
                </c:pt>
                <c:pt idx="12">
                  <c:v>0.2525851039</c:v>
                </c:pt>
                <c:pt idx="13">
                  <c:v>0.2627067622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47-4575-BBFB-3054797B95EC}"/>
            </c:ext>
          </c:extLst>
        </c:ser>
        <c:ser>
          <c:idx val="2"/>
          <c:order val="3"/>
          <c:tx>
            <c:strRef>
              <c:f>'type of vehicle'!$C$2</c:f>
              <c:strCache>
                <c:ptCount val="1"/>
                <c:pt idx="0">
                  <c:v>Motorcycle</c:v>
                </c:pt>
              </c:strCache>
            </c:strRef>
          </c:tx>
          <c:spPr>
            <a:solidFill>
              <a:srgbClr val="CF030D">
                <a:alpha val="30000"/>
              </a:srgbClr>
            </a:solidFill>
          </c:spPr>
          <c:val>
            <c:numRef>
              <c:f>'type of vehicle'!$C$3:$C$16</c:f>
              <c:numCache>
                <c:formatCode>General</c:formatCode>
                <c:ptCount val="14"/>
                <c:pt idx="0">
                  <c:v>0.22459310239999999</c:v>
                </c:pt>
                <c:pt idx="1">
                  <c:v>0.2254971815</c:v>
                </c:pt>
                <c:pt idx="2">
                  <c:v>0.22968145940000001</c:v>
                </c:pt>
                <c:pt idx="3">
                  <c:v>0.2364361465</c:v>
                </c:pt>
                <c:pt idx="4">
                  <c:v>0.26744264880000002</c:v>
                </c:pt>
                <c:pt idx="5">
                  <c:v>0.31633116389999999</c:v>
                </c:pt>
                <c:pt idx="6">
                  <c:v>0.34065968130000002</c:v>
                </c:pt>
                <c:pt idx="7">
                  <c:v>0.37960418839999999</c:v>
                </c:pt>
                <c:pt idx="8">
                  <c:v>0.39545972610000002</c:v>
                </c:pt>
                <c:pt idx="9">
                  <c:v>0.39338601249999999</c:v>
                </c:pt>
                <c:pt idx="10">
                  <c:v>0.3812378313</c:v>
                </c:pt>
                <c:pt idx="11">
                  <c:v>0.38125865759999999</c:v>
                </c:pt>
                <c:pt idx="12">
                  <c:v>0.39148463859999999</c:v>
                </c:pt>
                <c:pt idx="13">
                  <c:v>0.40279073189999998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47-4575-BBFB-3054797B95EC}"/>
            </c:ext>
          </c:extLst>
        </c:ser>
        <c:ser>
          <c:idx val="6"/>
          <c:order val="4"/>
          <c:tx>
            <c:strRef>
              <c:f>'type of vehicle'!$E$2</c:f>
              <c:strCache>
                <c:ptCount val="1"/>
                <c:pt idx="0">
                  <c:v>Light commercial</c:v>
                </c:pt>
              </c:strCache>
            </c:strRef>
          </c:tx>
          <c:spPr>
            <a:solidFill>
              <a:srgbClr val="343B34">
                <a:alpha val="50000"/>
              </a:srgbClr>
            </a:solidFill>
          </c:spPr>
          <c:val>
            <c:numRef>
              <c:f>'type of vehicle'!$E$3:$E$16</c:f>
              <c:numCache>
                <c:formatCode>General</c:formatCode>
                <c:ptCount val="14"/>
                <c:pt idx="0">
                  <c:v>5.1757861831999996</c:v>
                </c:pt>
                <c:pt idx="1">
                  <c:v>5.273894469</c:v>
                </c:pt>
                <c:pt idx="2">
                  <c:v>5.3873734008999996</c:v>
                </c:pt>
                <c:pt idx="3">
                  <c:v>5.5479823725999999</c:v>
                </c:pt>
                <c:pt idx="4">
                  <c:v>5.6490433100999997</c:v>
                </c:pt>
                <c:pt idx="5">
                  <c:v>5.7413737163</c:v>
                </c:pt>
                <c:pt idx="6">
                  <c:v>5.9148849774999999</c:v>
                </c:pt>
                <c:pt idx="7">
                  <c:v>6.0087456337000003</c:v>
                </c:pt>
                <c:pt idx="8">
                  <c:v>6.0077852968999998</c:v>
                </c:pt>
                <c:pt idx="9">
                  <c:v>6.0417772255999997</c:v>
                </c:pt>
                <c:pt idx="10">
                  <c:v>6.0706714288999999</c:v>
                </c:pt>
                <c:pt idx="11">
                  <c:v>6.1763203290000002</c:v>
                </c:pt>
                <c:pt idx="12">
                  <c:v>6.4402818713999999</c:v>
                </c:pt>
                <c:pt idx="13">
                  <c:v>6.8286623161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47-4575-BBFB-3054797B95EC}"/>
            </c:ext>
          </c:extLst>
        </c:ser>
        <c:ser>
          <c:idx val="7"/>
          <c:order val="5"/>
          <c:tx>
            <c:strRef>
              <c:f>'type of vehicle'!$F$2</c:f>
              <c:strCache>
                <c:ptCount val="1"/>
                <c:pt idx="0">
                  <c:v>Heavy truck</c:v>
                </c:pt>
              </c:strCache>
            </c:strRef>
          </c:tx>
          <c:spPr>
            <a:solidFill>
              <a:srgbClr val="343B34">
                <a:alpha val="70000"/>
              </a:srgbClr>
            </a:solidFill>
          </c:spPr>
          <c:val>
            <c:numRef>
              <c:f>'type of vehicle'!$F$3:$F$16</c:f>
              <c:numCache>
                <c:formatCode>General</c:formatCode>
                <c:ptCount val="14"/>
                <c:pt idx="0">
                  <c:v>2.1736884574999999</c:v>
                </c:pt>
                <c:pt idx="1">
                  <c:v>2.2624609451</c:v>
                </c:pt>
                <c:pt idx="2">
                  <c:v>2.3455784568000002</c:v>
                </c:pt>
                <c:pt idx="3">
                  <c:v>2.4923460508000002</c:v>
                </c:pt>
                <c:pt idx="4">
                  <c:v>2.5650081701</c:v>
                </c:pt>
                <c:pt idx="5">
                  <c:v>2.6014644983999999</c:v>
                </c:pt>
                <c:pt idx="6">
                  <c:v>2.6737272619999999</c:v>
                </c:pt>
                <c:pt idx="7">
                  <c:v>2.6706200085999998</c:v>
                </c:pt>
                <c:pt idx="8">
                  <c:v>2.5452182103999998</c:v>
                </c:pt>
                <c:pt idx="9">
                  <c:v>2.5485651512</c:v>
                </c:pt>
                <c:pt idx="10">
                  <c:v>2.5602169752999999</c:v>
                </c:pt>
                <c:pt idx="11">
                  <c:v>2.5556458211000002</c:v>
                </c:pt>
                <c:pt idx="12">
                  <c:v>2.6142164064000002</c:v>
                </c:pt>
                <c:pt idx="13">
                  <c:v>2.7146289413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47-4575-BBFB-3054797B9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11936"/>
        <c:axId val="193130496"/>
      </c:areaChart>
      <c:scatterChart>
        <c:scatterStyle val="smoothMarker"/>
        <c:varyColors val="0"/>
        <c:ser>
          <c:idx val="4"/>
          <c:order val="1"/>
          <c:spPr>
            <a:ln w="9525"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ymbol val="none"/>
          </c:marker>
          <c:yVal>
            <c:numRef>
              <c:f>'heavy and light'!$M$8:$M$63</c:f>
              <c:numCache>
                <c:formatCode>General</c:formatCode>
                <c:ptCount val="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847-4575-BBFB-3054797B9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33952"/>
        <c:axId val="193132416"/>
      </c:scatterChart>
      <c:catAx>
        <c:axId val="193111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 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193130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130496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VKT </a:t>
                </a:r>
                <a:br>
                  <a:rPr lang="en-US"/>
                </a:br>
                <a:r>
                  <a:rPr lang="en-US"/>
                  <a:t>(billion)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11936"/>
        <c:crosses val="autoZero"/>
        <c:crossBetween val="midCat"/>
      </c:valAx>
      <c:valAx>
        <c:axId val="193132416"/>
        <c:scaling>
          <c:orientation val="minMax"/>
          <c:max val="0.4"/>
          <c:min val="-0.1"/>
        </c:scaling>
        <c:delete val="1"/>
        <c:axPos val="r"/>
        <c:numFmt formatCode="\+0%;\-0%;0%" sourceLinked="0"/>
        <c:majorTickMark val="out"/>
        <c:minorTickMark val="none"/>
        <c:tickLblPos val="none"/>
        <c:crossAx val="193133952"/>
        <c:crosses val="max"/>
        <c:crossBetween val="midCat"/>
        <c:majorUnit val="0.1"/>
      </c:valAx>
      <c:valAx>
        <c:axId val="193133952"/>
        <c:scaling>
          <c:orientation val="minMax"/>
        </c:scaling>
        <c:delete val="1"/>
        <c:axPos val="b"/>
        <c:majorTickMark val="out"/>
        <c:minorTickMark val="none"/>
        <c:tickLblPos val="none"/>
        <c:crossAx val="193132416"/>
        <c:crosses val="autoZero"/>
        <c:crossBetween val="midCat"/>
      </c:valAx>
    </c:plotArea>
    <c:legend>
      <c:legendPos val="r"/>
      <c:legendEntry>
        <c:idx val="5"/>
        <c:delete val="1"/>
      </c:legendEntry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'type of vehicle'!$B$2</c:f>
              <c:strCache>
                <c:ptCount val="1"/>
                <c:pt idx="0">
                  <c:v>Car, other light</c:v>
                </c:pt>
              </c:strCache>
            </c:strRef>
          </c:tx>
          <c:spPr>
            <a:solidFill>
              <a:srgbClr val="CF030D">
                <a:alpha val="69804"/>
              </a:srgbClr>
            </a:solidFill>
          </c:spPr>
          <c:cat>
            <c:numRef>
              <c:f>'type of vehicle'!$A$6:$A$16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cat>
          <c:val>
            <c:numRef>
              <c:f>'type of vehicle'!$B$6:$B$16</c:f>
              <c:numCache>
                <c:formatCode>General</c:formatCode>
                <c:ptCount val="11"/>
                <c:pt idx="0">
                  <c:v>31.312902491999999</c:v>
                </c:pt>
                <c:pt idx="1">
                  <c:v>31.490593732000001</c:v>
                </c:pt>
                <c:pt idx="2">
                  <c:v>31.338878836999999</c:v>
                </c:pt>
                <c:pt idx="3">
                  <c:v>31.707264316</c:v>
                </c:pt>
                <c:pt idx="4">
                  <c:v>31.069976839999999</c:v>
                </c:pt>
                <c:pt idx="5">
                  <c:v>31.193374157000001</c:v>
                </c:pt>
                <c:pt idx="6">
                  <c:v>31.091536000000001</c:v>
                </c:pt>
                <c:pt idx="7">
                  <c:v>30.627642422000001</c:v>
                </c:pt>
                <c:pt idx="8">
                  <c:v>30.606422939000002</c:v>
                </c:pt>
                <c:pt idx="9">
                  <c:v>30.890108734999998</c:v>
                </c:pt>
                <c:pt idx="10">
                  <c:v>31.505628260000002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E1-42ED-BA84-FACA54116038}"/>
            </c:ext>
          </c:extLst>
        </c:ser>
        <c:ser>
          <c:idx val="5"/>
          <c:order val="1"/>
          <c:tx>
            <c:strRef>
              <c:f>'type of vehicle'!$D$2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rgbClr val="CF030D">
                <a:alpha val="50000"/>
              </a:srgbClr>
            </a:solidFill>
          </c:spPr>
          <c:cat>
            <c:numRef>
              <c:f>'type of vehicle'!$A$6:$A$16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cat>
          <c:val>
            <c:numRef>
              <c:f>'type of vehicle'!$D$6:$D$16</c:f>
              <c:numCache>
                <c:formatCode>General</c:formatCode>
                <c:ptCount val="11"/>
                <c:pt idx="0">
                  <c:v>0.19311128380000001</c:v>
                </c:pt>
                <c:pt idx="1">
                  <c:v>0.2070404716</c:v>
                </c:pt>
                <c:pt idx="2">
                  <c:v>0.21609093700000001</c:v>
                </c:pt>
                <c:pt idx="3">
                  <c:v>0.2243986432</c:v>
                </c:pt>
                <c:pt idx="4">
                  <c:v>0.23199202839999999</c:v>
                </c:pt>
                <c:pt idx="5">
                  <c:v>0.23769437700000001</c:v>
                </c:pt>
                <c:pt idx="6">
                  <c:v>0.24445107420000001</c:v>
                </c:pt>
                <c:pt idx="7">
                  <c:v>0.2411530502</c:v>
                </c:pt>
                <c:pt idx="8">
                  <c:v>0.2471002786</c:v>
                </c:pt>
                <c:pt idx="9">
                  <c:v>0.2525851039</c:v>
                </c:pt>
                <c:pt idx="10">
                  <c:v>0.2627067622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E1-42ED-BA84-FACA54116038}"/>
            </c:ext>
          </c:extLst>
        </c:ser>
        <c:ser>
          <c:idx val="2"/>
          <c:order val="2"/>
          <c:tx>
            <c:strRef>
              <c:f>'type of vehicle'!$C$2</c:f>
              <c:strCache>
                <c:ptCount val="1"/>
                <c:pt idx="0">
                  <c:v>Motorcycle</c:v>
                </c:pt>
              </c:strCache>
            </c:strRef>
          </c:tx>
          <c:spPr>
            <a:solidFill>
              <a:srgbClr val="CF030D">
                <a:alpha val="30000"/>
              </a:srgbClr>
            </a:solidFill>
          </c:spPr>
          <c:cat>
            <c:numRef>
              <c:f>'type of vehicle'!$A$6:$A$16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cat>
          <c:val>
            <c:numRef>
              <c:f>'type of vehicle'!$C$6:$C$16</c:f>
              <c:numCache>
                <c:formatCode>General</c:formatCode>
                <c:ptCount val="11"/>
                <c:pt idx="0">
                  <c:v>0.2364361465</c:v>
                </c:pt>
                <c:pt idx="1">
                  <c:v>0.26744264880000002</c:v>
                </c:pt>
                <c:pt idx="2">
                  <c:v>0.31633116389999999</c:v>
                </c:pt>
                <c:pt idx="3">
                  <c:v>0.34065968130000002</c:v>
                </c:pt>
                <c:pt idx="4">
                  <c:v>0.37960418839999999</c:v>
                </c:pt>
                <c:pt idx="5">
                  <c:v>0.39545972610000002</c:v>
                </c:pt>
                <c:pt idx="6">
                  <c:v>0.39338601249999999</c:v>
                </c:pt>
                <c:pt idx="7">
                  <c:v>0.3812378313</c:v>
                </c:pt>
                <c:pt idx="8">
                  <c:v>0.38125865759999999</c:v>
                </c:pt>
                <c:pt idx="9">
                  <c:v>0.39148463859999999</c:v>
                </c:pt>
                <c:pt idx="10">
                  <c:v>0.40279073189999998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E1-42ED-BA84-FACA54116038}"/>
            </c:ext>
          </c:extLst>
        </c:ser>
        <c:ser>
          <c:idx val="6"/>
          <c:order val="3"/>
          <c:tx>
            <c:strRef>
              <c:f>'type of vehicle'!$E$2</c:f>
              <c:strCache>
                <c:ptCount val="1"/>
                <c:pt idx="0">
                  <c:v>Light commercial</c:v>
                </c:pt>
              </c:strCache>
            </c:strRef>
          </c:tx>
          <c:spPr>
            <a:solidFill>
              <a:srgbClr val="343B34">
                <a:alpha val="49804"/>
              </a:srgbClr>
            </a:solidFill>
          </c:spPr>
          <c:cat>
            <c:numRef>
              <c:f>'type of vehicle'!$A$6:$A$16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cat>
          <c:val>
            <c:numRef>
              <c:f>'type of vehicle'!$E$6:$E$16</c:f>
              <c:numCache>
                <c:formatCode>General</c:formatCode>
                <c:ptCount val="11"/>
                <c:pt idx="0">
                  <c:v>5.5479823725999999</c:v>
                </c:pt>
                <c:pt idx="1">
                  <c:v>5.6490433100999997</c:v>
                </c:pt>
                <c:pt idx="2">
                  <c:v>5.7413737163</c:v>
                </c:pt>
                <c:pt idx="3">
                  <c:v>5.9148849774999999</c:v>
                </c:pt>
                <c:pt idx="4">
                  <c:v>6.0087456337000003</c:v>
                </c:pt>
                <c:pt idx="5">
                  <c:v>6.0077852968999998</c:v>
                </c:pt>
                <c:pt idx="6">
                  <c:v>6.0417772255999997</c:v>
                </c:pt>
                <c:pt idx="7">
                  <c:v>6.0706714288999999</c:v>
                </c:pt>
                <c:pt idx="8">
                  <c:v>6.1763203290000002</c:v>
                </c:pt>
                <c:pt idx="9">
                  <c:v>6.4402818713999999</c:v>
                </c:pt>
                <c:pt idx="10">
                  <c:v>6.8286623161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E1-42ED-BA84-FACA54116038}"/>
            </c:ext>
          </c:extLst>
        </c:ser>
        <c:ser>
          <c:idx val="7"/>
          <c:order val="4"/>
          <c:tx>
            <c:strRef>
              <c:f>'type of vehicle'!$F$2</c:f>
              <c:strCache>
                <c:ptCount val="1"/>
                <c:pt idx="0">
                  <c:v>Heavy truck</c:v>
                </c:pt>
              </c:strCache>
            </c:strRef>
          </c:tx>
          <c:spPr>
            <a:solidFill>
              <a:srgbClr val="343B34">
                <a:alpha val="70000"/>
              </a:srgbClr>
            </a:solidFill>
          </c:spPr>
          <c:cat>
            <c:numRef>
              <c:f>'type of vehicle'!$A$6:$A$16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cat>
          <c:val>
            <c:numRef>
              <c:f>'type of vehicle'!$F$6:$F$16</c:f>
              <c:numCache>
                <c:formatCode>General</c:formatCode>
                <c:ptCount val="11"/>
                <c:pt idx="0">
                  <c:v>2.4923460508000002</c:v>
                </c:pt>
                <c:pt idx="1">
                  <c:v>2.5650081701</c:v>
                </c:pt>
                <c:pt idx="2">
                  <c:v>2.6014644983999999</c:v>
                </c:pt>
                <c:pt idx="3">
                  <c:v>2.6737272619999999</c:v>
                </c:pt>
                <c:pt idx="4">
                  <c:v>2.6706200085999998</c:v>
                </c:pt>
                <c:pt idx="5">
                  <c:v>2.5452182103999998</c:v>
                </c:pt>
                <c:pt idx="6">
                  <c:v>2.5485651512</c:v>
                </c:pt>
                <c:pt idx="7">
                  <c:v>2.5602169752999999</c:v>
                </c:pt>
                <c:pt idx="8">
                  <c:v>2.5556458211000002</c:v>
                </c:pt>
                <c:pt idx="9">
                  <c:v>2.6142164064000002</c:v>
                </c:pt>
                <c:pt idx="10">
                  <c:v>2.7146289413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E1-42ED-BA84-FACA54116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27008"/>
        <c:axId val="193245568"/>
      </c:areaChart>
      <c:catAx>
        <c:axId val="193227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 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193245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245568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VKT </a:t>
                </a:r>
                <a:br>
                  <a:rPr lang="en-US"/>
                </a:br>
                <a:r>
                  <a:rPr lang="en-US"/>
                  <a:t>(billion)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27008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789722222222239"/>
          <c:y val="0.13137939814814814"/>
          <c:w val="0.75005402777777774"/>
          <c:h val="0.738646296296297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'type of vehicle'!$P$2</c:f>
              <c:strCache>
                <c:ptCount val="1"/>
                <c:pt idx="0">
                  <c:v>Car, other light</c:v>
                </c:pt>
              </c:strCache>
            </c:strRef>
          </c:tx>
          <c:spPr>
            <a:ln w="38100">
              <a:solidFill>
                <a:srgbClr val="DA333B"/>
              </a:solidFill>
            </a:ln>
          </c:spPr>
          <c:marker>
            <c:symbol val="none"/>
          </c:marker>
          <c:xVal>
            <c:numRef>
              <c:f>'type of vehicle'!$A$3:$A$16</c:f>
              <c:numCache>
                <c:formatCode>General</c:formatCod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numCache>
            </c:numRef>
          </c:xVal>
          <c:yVal>
            <c:numRef>
              <c:f>'type of vehicle'!$AZ$3:$AZ$16</c:f>
              <c:numCache>
                <c:formatCode>0.0%</c:formatCode>
                <c:ptCount val="14"/>
                <c:pt idx="0">
                  <c:v>0</c:v>
                </c:pt>
                <c:pt idx="1">
                  <c:v>1.3718964044711068E-2</c:v>
                </c:pt>
                <c:pt idx="2">
                  <c:v>2.1823453842650276E-2</c:v>
                </c:pt>
                <c:pt idx="3">
                  <c:v>3.0885164788286623E-2</c:v>
                </c:pt>
                <c:pt idx="4">
                  <c:v>2.1186210981515075E-2</c:v>
                </c:pt>
                <c:pt idx="5">
                  <c:v>8.3876765984847168E-4</c:v>
                </c:pt>
                <c:pt idx="6">
                  <c:v>1.6825842899337307E-3</c:v>
                </c:pt>
                <c:pt idx="7">
                  <c:v>-2.7448011906547221E-2</c:v>
                </c:pt>
                <c:pt idx="8">
                  <c:v>-3.4691094886686979E-2</c:v>
                </c:pt>
                <c:pt idx="9">
                  <c:v>-4.8773334565381798E-2</c:v>
                </c:pt>
                <c:pt idx="10">
                  <c:v>-6.6486693012958509E-2</c:v>
                </c:pt>
                <c:pt idx="11">
                  <c:v>-6.1224733563729927E-2</c:v>
                </c:pt>
                <c:pt idx="12">
                  <c:v>-6.3096444737134827E-2</c:v>
                </c:pt>
                <c:pt idx="13">
                  <c:v>-6.2656832346153712E-2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C7-40F5-8B8E-CFDFF72592B5}"/>
            </c:ext>
          </c:extLst>
        </c:ser>
        <c:ser>
          <c:idx val="2"/>
          <c:order val="1"/>
          <c:tx>
            <c:strRef>
              <c:f>'type of vehicle'!$R$2</c:f>
              <c:strCache>
                <c:ptCount val="1"/>
                <c:pt idx="0">
                  <c:v>Bus</c:v>
                </c:pt>
              </c:strCache>
            </c:strRef>
          </c:tx>
          <c:spPr>
            <a:ln w="38100">
              <a:solidFill>
                <a:srgbClr val="CD7171"/>
              </a:solidFill>
            </a:ln>
          </c:spPr>
          <c:marker>
            <c:symbol val="none"/>
          </c:marker>
          <c:xVal>
            <c:numRef>
              <c:f>'type of vehicle'!$A$3:$A$16</c:f>
              <c:numCache>
                <c:formatCode>General</c:formatCod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numCache>
            </c:numRef>
          </c:xVal>
          <c:yVal>
            <c:numRef>
              <c:f>'type of vehicle'!$BB$3:$BB$16</c:f>
              <c:numCache>
                <c:formatCode>0.0%</c:formatCode>
                <c:ptCount val="14"/>
                <c:pt idx="0">
                  <c:v>0</c:v>
                </c:pt>
                <c:pt idx="1">
                  <c:v>4.3227469504736327E-2</c:v>
                </c:pt>
                <c:pt idx="2">
                  <c:v>0.10036050794621154</c:v>
                </c:pt>
                <c:pt idx="3">
                  <c:v>0.20098682513851029</c:v>
                </c:pt>
                <c:pt idx="4">
                  <c:v>0.2726266875078136</c:v>
                </c:pt>
                <c:pt idx="5">
                  <c:v>0.31264484513654156</c:v>
                </c:pt>
                <c:pt idx="6">
                  <c:v>0.34943581821926739</c:v>
                </c:pt>
                <c:pt idx="7">
                  <c:v>0.38329493362344635</c:v>
                </c:pt>
                <c:pt idx="8">
                  <c:v>0.4038599556776501</c:v>
                </c:pt>
                <c:pt idx="9">
                  <c:v>0.42737019341540328</c:v>
                </c:pt>
                <c:pt idx="10">
                  <c:v>0.39677229414193649</c:v>
                </c:pt>
                <c:pt idx="11">
                  <c:v>0.42332802109684309</c:v>
                </c:pt>
                <c:pt idx="12">
                  <c:v>0.44410052943388134</c:v>
                </c:pt>
                <c:pt idx="13">
                  <c:v>0.48100667139833253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C7-40F5-8B8E-CFDFF72592B5}"/>
            </c:ext>
          </c:extLst>
        </c:ser>
        <c:ser>
          <c:idx val="1"/>
          <c:order val="2"/>
          <c:tx>
            <c:strRef>
              <c:f>'type of vehicle'!$Q$2</c:f>
              <c:strCache>
                <c:ptCount val="1"/>
                <c:pt idx="0">
                  <c:v>Motorcycle</c:v>
                </c:pt>
              </c:strCache>
            </c:strRef>
          </c:tx>
          <c:spPr>
            <a:ln w="38100">
              <a:solidFill>
                <a:srgbClr val="D39595"/>
              </a:solidFill>
            </a:ln>
          </c:spPr>
          <c:marker>
            <c:symbol val="none"/>
          </c:marker>
          <c:xVal>
            <c:numRef>
              <c:f>'type of vehicle'!$A$3:$A$16</c:f>
              <c:numCache>
                <c:formatCode>General</c:formatCod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numCache>
            </c:numRef>
          </c:xVal>
          <c:yVal>
            <c:numRef>
              <c:f>'type of vehicle'!$BA$3:$BA$16</c:f>
              <c:numCache>
                <c:formatCode>0.0%</c:formatCode>
                <c:ptCount val="14"/>
                <c:pt idx="0">
                  <c:v>0</c:v>
                </c:pt>
                <c:pt idx="1">
                  <c:v>-1.6165627325747667E-2</c:v>
                </c:pt>
                <c:pt idx="2">
                  <c:v>-2.0291693967089186E-2</c:v>
                </c:pt>
                <c:pt idx="3">
                  <c:v>-9.0392526996693201E-3</c:v>
                </c:pt>
                <c:pt idx="4">
                  <c:v>0.10410499136349927</c:v>
                </c:pt>
                <c:pt idx="5">
                  <c:v>0.28611042573935119</c:v>
                </c:pt>
                <c:pt idx="6">
                  <c:v>0.3700855980943909</c:v>
                </c:pt>
                <c:pt idx="7">
                  <c:v>0.51271985580025015</c:v>
                </c:pt>
                <c:pt idx="8">
                  <c:v>0.55797984378406618</c:v>
                </c:pt>
                <c:pt idx="9">
                  <c:v>0.53220320898288143</c:v>
                </c:pt>
                <c:pt idx="10">
                  <c:v>0.47930781221902441</c:v>
                </c:pt>
                <c:pt idx="11">
                  <c:v>0.48875897739130347</c:v>
                </c:pt>
                <c:pt idx="12">
                  <c:v>0.51163100390476712</c:v>
                </c:pt>
                <c:pt idx="13">
                  <c:v>0.5256171359674271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C7-40F5-8B8E-CFDFF72592B5}"/>
            </c:ext>
          </c:extLst>
        </c:ser>
        <c:ser>
          <c:idx val="3"/>
          <c:order val="3"/>
          <c:tx>
            <c:strRef>
              <c:f>'type of vehicle'!$S$2</c:f>
              <c:strCache>
                <c:ptCount val="1"/>
                <c:pt idx="0">
                  <c:v>Light commercial</c:v>
                </c:pt>
              </c:strCache>
            </c:strRef>
          </c:tx>
          <c:spPr>
            <a:ln w="38100">
              <a:solidFill>
                <a:srgbClr val="878D87"/>
              </a:solidFill>
            </a:ln>
          </c:spPr>
          <c:marker>
            <c:symbol val="none"/>
          </c:marker>
          <c:xVal>
            <c:numRef>
              <c:f>'type of vehicle'!$A$3:$A$16</c:f>
              <c:numCache>
                <c:formatCode>General</c:formatCod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numCache>
            </c:numRef>
          </c:xVal>
          <c:yVal>
            <c:numRef>
              <c:f>'type of vehicle'!$BC$3:$BC$16</c:f>
              <c:numCache>
                <c:formatCode>0.0%</c:formatCode>
                <c:ptCount val="14"/>
                <c:pt idx="0">
                  <c:v>0</c:v>
                </c:pt>
                <c:pt idx="1">
                  <c:v>3.2650901552127021E-3</c:v>
                </c:pt>
                <c:pt idx="2">
                  <c:v>5.3048543131744008E-3</c:v>
                </c:pt>
                <c:pt idx="3">
                  <c:v>1.9183345866351509E-2</c:v>
                </c:pt>
                <c:pt idx="4">
                  <c:v>2.5669251903067014E-2</c:v>
                </c:pt>
                <c:pt idx="5">
                  <c:v>3.0180097285051222E-2</c:v>
                </c:pt>
                <c:pt idx="6">
                  <c:v>5.066669095409293E-2</c:v>
                </c:pt>
                <c:pt idx="7">
                  <c:v>5.8308288426009325E-2</c:v>
                </c:pt>
                <c:pt idx="8">
                  <c:v>4.8107757946402652E-2</c:v>
                </c:pt>
                <c:pt idx="9">
                  <c:v>4.2067940547414251E-2</c:v>
                </c:pt>
                <c:pt idx="10">
                  <c:v>3.8618929940444691E-2</c:v>
                </c:pt>
                <c:pt idx="11">
                  <c:v>5.0868151685777185E-2</c:v>
                </c:pt>
                <c:pt idx="12">
                  <c:v>8.7630109145617752E-2</c:v>
                </c:pt>
                <c:pt idx="13">
                  <c:v>0.13712459657414855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FC7-40F5-8B8E-CFDFF72592B5}"/>
            </c:ext>
          </c:extLst>
        </c:ser>
        <c:ser>
          <c:idx val="4"/>
          <c:order val="4"/>
          <c:tx>
            <c:strRef>
              <c:f>'type of vehicle'!$T$2</c:f>
              <c:strCache>
                <c:ptCount val="1"/>
                <c:pt idx="0">
                  <c:v>Heavy truck</c:v>
                </c:pt>
              </c:strCache>
            </c:strRef>
          </c:tx>
          <c:spPr>
            <a:ln w="38100">
              <a:solidFill>
                <a:srgbClr val="5C645C"/>
              </a:solidFill>
            </a:ln>
          </c:spPr>
          <c:marker>
            <c:symbol val="none"/>
          </c:marker>
          <c:xVal>
            <c:numRef>
              <c:f>'type of vehicle'!$A$3:$A$16</c:f>
              <c:numCache>
                <c:formatCode>General</c:formatCod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numCache>
            </c:numRef>
          </c:xVal>
          <c:yVal>
            <c:numRef>
              <c:f>'type of vehicle'!$BD$3:$BD$16</c:f>
              <c:numCache>
                <c:formatCode>0.0%</c:formatCode>
                <c:ptCount val="14"/>
                <c:pt idx="0">
                  <c:v>0</c:v>
                </c:pt>
                <c:pt idx="1">
                  <c:v>2.4812429597808272E-2</c:v>
                </c:pt>
                <c:pt idx="2">
                  <c:v>4.2196700167144385E-2</c:v>
                </c:pt>
                <c:pt idx="3">
                  <c:v>9.0196078440685445E-2</c:v>
                </c:pt>
                <c:pt idx="4">
                  <c:v>0.10891998961115923</c:v>
                </c:pt>
                <c:pt idx="5">
                  <c:v>0.11146110562587985</c:v>
                </c:pt>
                <c:pt idx="6">
                  <c:v>0.13087549240118967</c:v>
                </c:pt>
                <c:pt idx="7">
                  <c:v>0.1200038202309186</c:v>
                </c:pt>
                <c:pt idx="8">
                  <c:v>5.7293546593238265E-2</c:v>
                </c:pt>
                <c:pt idx="9">
                  <c:v>4.6661127887212217E-2</c:v>
                </c:pt>
                <c:pt idx="10">
                  <c:v>4.2978381660914167E-2</c:v>
                </c:pt>
                <c:pt idx="11">
                  <c:v>3.5376042987063538E-2</c:v>
                </c:pt>
                <c:pt idx="12">
                  <c:v>5.1227975271969317E-2</c:v>
                </c:pt>
                <c:pt idx="13">
                  <c:v>7.6370828775484512E-2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FC7-40F5-8B8E-CFDFF72592B5}"/>
            </c:ext>
          </c:extLst>
        </c:ser>
        <c:ser>
          <c:idx val="6"/>
          <c:order val="6"/>
          <c:tx>
            <c:strRef>
              <c:f>'type of vehicle'!$BF$19</c:f>
              <c:strCache>
                <c:ptCount val="1"/>
                <c:pt idx="0">
                  <c:v>Alternative</c:v>
                </c:pt>
              </c:strCache>
            </c:strRef>
          </c:tx>
          <c:spPr>
            <a:ln w="19050">
              <a:solidFill>
                <a:srgbClr val="DA333B"/>
              </a:solidFill>
              <a:prstDash val="dash"/>
            </a:ln>
          </c:spPr>
          <c:marker>
            <c:symbol val="none"/>
          </c:marker>
          <c:xVal>
            <c:numRef>
              <c:f>'type of vehicle'!$A$3:$A$16</c:f>
              <c:numCache>
                <c:formatCode>General</c:formatCod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numCache>
            </c:numRef>
          </c:xVal>
          <c:yVal>
            <c:numRef>
              <c:f>'type of vehicle'!$BF$3:$BF$16</c:f>
              <c:numCache>
                <c:formatCode>0.0%</c:formatCode>
                <c:ptCount val="14"/>
                <c:pt idx="0">
                  <c:v>0</c:v>
                </c:pt>
                <c:pt idx="1">
                  <c:v>1.8593441390890364E-2</c:v>
                </c:pt>
                <c:pt idx="2">
                  <c:v>3.0162247808542819E-2</c:v>
                </c:pt>
                <c:pt idx="3">
                  <c:v>4.1273626603104852E-2</c:v>
                </c:pt>
                <c:pt idx="4">
                  <c:v>3.4993394467756733E-2</c:v>
                </c:pt>
                <c:pt idx="5">
                  <c:v>1.7899945204827183E-2</c:v>
                </c:pt>
                <c:pt idx="6">
                  <c:v>1.953404053430674E-2</c:v>
                </c:pt>
                <c:pt idx="7">
                  <c:v>-9.4107636862124089E-3</c:v>
                </c:pt>
                <c:pt idx="8">
                  <c:v>-1.4904843697189807E-2</c:v>
                </c:pt>
                <c:pt idx="9">
                  <c:v>-2.9271451324495379E-2</c:v>
                </c:pt>
                <c:pt idx="10">
                  <c:v>-5.1456239697781569E-2</c:v>
                </c:pt>
                <c:pt idx="11">
                  <c:v>-5.7339540734148375E-2</c:v>
                </c:pt>
                <c:pt idx="12">
                  <c:v>-5.5678058872454139E-2</c:v>
                </c:pt>
                <c:pt idx="13">
                  <c:v>-5.0303454419331262E-2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FC7-40F5-8B8E-CFDFF72592B5}"/>
            </c:ext>
          </c:extLst>
        </c:ser>
        <c:ser>
          <c:idx val="7"/>
          <c:order val="7"/>
          <c:spPr>
            <a:ln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6-BFC7-40F5-8B8E-CFDFF72592B5}"/>
            </c:ext>
          </c:extLst>
        </c:ser>
        <c:ser>
          <c:idx val="8"/>
          <c:order val="8"/>
          <c:tx>
            <c:strRef>
              <c:f>'type of vehicle'!$BG$19</c:f>
              <c:strCache>
                <c:ptCount val="1"/>
                <c:pt idx="0">
                  <c:v>Alternative</c:v>
                </c:pt>
              </c:strCache>
            </c:strRef>
          </c:tx>
          <c:spPr>
            <a:ln w="19050">
              <a:solidFill>
                <a:srgbClr val="CD7171"/>
              </a:solidFill>
              <a:prstDash val="dash"/>
            </a:ln>
          </c:spPr>
          <c:marker>
            <c:symbol val="none"/>
          </c:marker>
          <c:xVal>
            <c:numRef>
              <c:f>'type of vehicle'!$A$3:$A$16</c:f>
              <c:numCache>
                <c:formatCode>General</c:formatCod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numCache>
            </c:numRef>
          </c:xVal>
          <c:yVal>
            <c:numRef>
              <c:f>'type of vehicle'!$BG$3:$BG$16</c:f>
              <c:numCache>
                <c:formatCode>0.0%</c:formatCode>
                <c:ptCount val="14"/>
                <c:pt idx="0">
                  <c:v>0</c:v>
                </c:pt>
                <c:pt idx="1">
                  <c:v>-1.1434850323353785E-2</c:v>
                </c:pt>
                <c:pt idx="2">
                  <c:v>-1.2296589059328733E-2</c:v>
                </c:pt>
                <c:pt idx="3">
                  <c:v>9.468817748017333E-4</c:v>
                </c:pt>
                <c:pt idx="4">
                  <c:v>0.1190332973275785</c:v>
                </c:pt>
                <c:pt idx="5">
                  <c:v>0.30803459477138495</c:v>
                </c:pt>
                <c:pt idx="6">
                  <c:v>0.39450253764092924</c:v>
                </c:pt>
                <c:pt idx="7">
                  <c:v>0.54077522339081718</c:v>
                </c:pt>
                <c:pt idx="8">
                  <c:v>0.58991426433482919</c:v>
                </c:pt>
                <c:pt idx="9">
                  <c:v>0.56361617202176251</c:v>
                </c:pt>
                <c:pt idx="10">
                  <c:v>0.50312607687997257</c:v>
                </c:pt>
                <c:pt idx="11">
                  <c:v>0.49492031963234195</c:v>
                </c:pt>
                <c:pt idx="12">
                  <c:v>0.52360007159480726</c:v>
                </c:pt>
                <c:pt idx="13">
                  <c:v>0.54572345956651502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FC7-40F5-8B8E-CFDFF72592B5}"/>
            </c:ext>
          </c:extLst>
        </c:ser>
        <c:ser>
          <c:idx val="9"/>
          <c:order val="9"/>
          <c:spPr>
            <a:ln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8-BFC7-40F5-8B8E-CFDFF72592B5}"/>
            </c:ext>
          </c:extLst>
        </c:ser>
        <c:ser>
          <c:idx val="10"/>
          <c:order val="10"/>
          <c:spPr>
            <a:ln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9-BFC7-40F5-8B8E-CFDFF7259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56320"/>
        <c:axId val="193658240"/>
      </c:scatterChart>
      <c:scatterChart>
        <c:scatterStyle val="smoothMarker"/>
        <c:varyColors val="0"/>
        <c:ser>
          <c:idx val="5"/>
          <c:order val="5"/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A-BFC7-40F5-8B8E-CFDFF7259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34272"/>
        <c:axId val="193332736"/>
      </c:scatterChart>
      <c:valAx>
        <c:axId val="193656320"/>
        <c:scaling>
          <c:orientation val="minMax"/>
          <c:max val="2014"/>
          <c:min val="20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 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58240"/>
        <c:crossesAt val="-0.2"/>
        <c:crossBetween val="midCat"/>
      </c:valAx>
      <c:valAx>
        <c:axId val="193658240"/>
        <c:scaling>
          <c:orientation val="minMax"/>
          <c:max val="1"/>
          <c:min val="-0.2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Change</a:t>
                </a:r>
                <a:br>
                  <a:rPr lang="en-US"/>
                </a:br>
                <a:r>
                  <a:rPr lang="en-US"/>
                  <a:t>since</a:t>
                </a:r>
                <a:br>
                  <a:rPr lang="en-US"/>
                </a:br>
                <a:r>
                  <a:rPr lang="en-US"/>
                  <a:t>2001</a:t>
                </a:r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crossAx val="193656320"/>
        <c:crossesAt val="2001"/>
        <c:crossBetween val="midCat"/>
        <c:majorUnit val="0.2"/>
      </c:valAx>
      <c:valAx>
        <c:axId val="193332736"/>
        <c:scaling>
          <c:orientation val="minMax"/>
          <c:max val="1"/>
          <c:min val="-0.2"/>
        </c:scaling>
        <c:delete val="0"/>
        <c:axPos val="r"/>
        <c:numFmt formatCode="\+0%;\-0%;0%" sourceLinked="0"/>
        <c:majorTickMark val="out"/>
        <c:minorTickMark val="none"/>
        <c:tickLblPos val="nextTo"/>
        <c:crossAx val="193334272"/>
        <c:crosses val="max"/>
        <c:crossBetween val="midCat"/>
        <c:majorUnit val="0.2"/>
      </c:valAx>
      <c:valAx>
        <c:axId val="1933342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193332736"/>
        <c:crossesAt val="0"/>
        <c:crossBetween val="midCat"/>
      </c:valAx>
    </c:plotArea>
    <c:legend>
      <c:legendPos val="t"/>
      <c:legendEntry>
        <c:idx val="6"/>
        <c:txPr>
          <a:bodyPr/>
          <a:lstStyle/>
          <a:p>
            <a:pPr>
              <a:defRPr baseline="0">
                <a:solidFill>
                  <a:schemeClr val="bg1"/>
                </a:solidFill>
              </a:defRPr>
            </a:pPr>
            <a:endParaRPr lang="en-US"/>
          </a:p>
        </c:txPr>
      </c:legendEntry>
      <c:legendEntry>
        <c:idx val="8"/>
        <c:txPr>
          <a:bodyPr/>
          <a:lstStyle/>
          <a:p>
            <a:pPr>
              <a:defRPr baseline="0">
                <a:solidFill>
                  <a:schemeClr val="bg1"/>
                </a:solidFill>
              </a:defRPr>
            </a:pPr>
            <a:endParaRPr lang="en-US"/>
          </a:p>
        </c:txPr>
      </c:legendEntry>
      <c:legendEntry>
        <c:idx val="9"/>
        <c:txPr>
          <a:bodyPr/>
          <a:lstStyle/>
          <a:p>
            <a:pPr>
              <a:defRPr baseline="0">
                <a:solidFill>
                  <a:schemeClr val="bg1"/>
                </a:solidFill>
              </a:defRPr>
            </a:pPr>
            <a:endParaRPr lang="en-US"/>
          </a:p>
        </c:txPr>
      </c:legendEntry>
      <c:legendEntry>
        <c:idx val="10"/>
        <c:delete val="1"/>
      </c:legendEntry>
      <c:layout>
        <c:manualLayout>
          <c:xMode val="edge"/>
          <c:yMode val="edge"/>
          <c:x val="0"/>
          <c:y val="1.7638888888888891E-2"/>
          <c:w val="1"/>
          <c:h val="8.4342361111111125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789722222222239"/>
          <c:y val="0.13137939814814814"/>
          <c:w val="0.75005402777777774"/>
          <c:h val="0.738646296296297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'type of vehicle'!$P$2</c:f>
              <c:strCache>
                <c:ptCount val="1"/>
                <c:pt idx="0">
                  <c:v>Car, other light</c:v>
                </c:pt>
              </c:strCache>
            </c:strRef>
          </c:tx>
          <c:spPr>
            <a:ln w="38100">
              <a:solidFill>
                <a:srgbClr val="DA333B"/>
              </a:solidFill>
            </a:ln>
          </c:spPr>
          <c:marker>
            <c:symbol val="none"/>
          </c:marker>
          <c:xVal>
            <c:numRef>
              <c:f>'type of vehicle'!$A$6:$A$16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xVal>
          <c:yVal>
            <c:numRef>
              <c:f>'type of vehicle'!$BL$6:$BL$16</c:f>
              <c:numCache>
                <c:formatCode>0.0%</c:formatCode>
                <c:ptCount val="11"/>
                <c:pt idx="0">
                  <c:v>0</c:v>
                </c:pt>
                <c:pt idx="1">
                  <c:v>-9.4083746066551122E-3</c:v>
                </c:pt>
                <c:pt idx="2">
                  <c:v>-2.9146211580810433E-2</c:v>
                </c:pt>
                <c:pt idx="3">
                  <c:v>-2.832767557029503E-2</c:v>
                </c:pt>
                <c:pt idx="4">
                  <c:v>-5.6585523477596822E-2</c:v>
                </c:pt>
                <c:pt idx="5">
                  <c:v>-6.3611604778929021E-2</c:v>
                </c:pt>
                <c:pt idx="6">
                  <c:v>-7.7271942670770644E-2</c:v>
                </c:pt>
                <c:pt idx="7">
                  <c:v>-9.4454611558254853E-2</c:v>
                </c:pt>
                <c:pt idx="8">
                  <c:v>-8.9350299624239016E-2</c:v>
                </c:pt>
                <c:pt idx="9">
                  <c:v>-9.116593461185607E-2</c:v>
                </c:pt>
                <c:pt idx="10">
                  <c:v>-9.0739492942117361E-2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D7-4DBE-AC56-7D542FB57383}"/>
            </c:ext>
          </c:extLst>
        </c:ser>
        <c:ser>
          <c:idx val="2"/>
          <c:order val="1"/>
          <c:tx>
            <c:strRef>
              <c:f>'type of vehicle'!$R$2</c:f>
              <c:strCache>
                <c:ptCount val="1"/>
                <c:pt idx="0">
                  <c:v>Bus</c:v>
                </c:pt>
              </c:strCache>
            </c:strRef>
          </c:tx>
          <c:spPr>
            <a:ln w="38100">
              <a:solidFill>
                <a:srgbClr val="CD7171"/>
              </a:solidFill>
            </a:ln>
          </c:spPr>
          <c:marker>
            <c:symbol val="none"/>
          </c:marker>
          <c:xVal>
            <c:numRef>
              <c:f>'type of vehicle'!$A$6:$A$16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xVal>
          <c:yVal>
            <c:numRef>
              <c:f>'type of vehicle'!$BN$6:$BN$16</c:f>
              <c:numCache>
                <c:formatCode>0.0%</c:formatCode>
                <c:ptCount val="11"/>
                <c:pt idx="0">
                  <c:v>0</c:v>
                </c:pt>
                <c:pt idx="1">
                  <c:v>5.965083119129222E-2</c:v>
                </c:pt>
                <c:pt idx="2">
                  <c:v>9.2971894163079938E-2</c:v>
                </c:pt>
                <c:pt idx="3">
                  <c:v>0.12360584643685524</c:v>
                </c:pt>
                <c:pt idx="4">
                  <c:v>0.15179859151569808</c:v>
                </c:pt>
                <c:pt idx="5">
                  <c:v>0.16892202836258607</c:v>
                </c:pt>
                <c:pt idx="6">
                  <c:v>0.1884977949285862</c:v>
                </c:pt>
                <c:pt idx="7">
                  <c:v>0.16302049689916132</c:v>
                </c:pt>
                <c:pt idx="8">
                  <c:v>0.18513208580176554</c:v>
                </c:pt>
                <c:pt idx="9">
                  <c:v>0.20242828581182204</c:v>
                </c:pt>
                <c:pt idx="10">
                  <c:v>0.23315813329386614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1D7-4DBE-AC56-7D542FB57383}"/>
            </c:ext>
          </c:extLst>
        </c:ser>
        <c:ser>
          <c:idx val="1"/>
          <c:order val="2"/>
          <c:tx>
            <c:strRef>
              <c:f>'type of vehicle'!$Q$2</c:f>
              <c:strCache>
                <c:ptCount val="1"/>
                <c:pt idx="0">
                  <c:v>Motorcycle</c:v>
                </c:pt>
              </c:strCache>
            </c:strRef>
          </c:tx>
          <c:spPr>
            <a:ln w="38100">
              <a:solidFill>
                <a:srgbClr val="D39595"/>
              </a:solidFill>
            </a:ln>
          </c:spPr>
          <c:marker>
            <c:symbol val="none"/>
          </c:marker>
          <c:xVal>
            <c:numRef>
              <c:f>'type of vehicle'!$A$6:$A$16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xVal>
          <c:yVal>
            <c:numRef>
              <c:f>'type of vehicle'!$BM$6:$BM$16</c:f>
              <c:numCache>
                <c:formatCode>0.0%</c:formatCode>
                <c:ptCount val="11"/>
                <c:pt idx="0">
                  <c:v>0</c:v>
                </c:pt>
                <c:pt idx="1">
                  <c:v>0.11417631260512273</c:v>
                </c:pt>
                <c:pt idx="2">
                  <c:v>0.29784194706308531</c:v>
                </c:pt>
                <c:pt idx="3">
                  <c:v>0.3825831162605664</c:v>
                </c:pt>
                <c:pt idx="4">
                  <c:v>0.52651844174589679</c:v>
                </c:pt>
                <c:pt idx="5">
                  <c:v>0.57219127803847214</c:v>
                </c:pt>
                <c:pt idx="6">
                  <c:v>0.54617951635022366</c:v>
                </c:pt>
                <c:pt idx="7">
                  <c:v>0.49280162332271504</c:v>
                </c:pt>
                <c:pt idx="8">
                  <c:v>0.50233899924605696</c:v>
                </c:pt>
                <c:pt idx="9">
                  <c:v>0.52541965766343002</c:v>
                </c:pt>
                <c:pt idx="10">
                  <c:v>0.53953336711232813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1D7-4DBE-AC56-7D542FB57383}"/>
            </c:ext>
          </c:extLst>
        </c:ser>
        <c:ser>
          <c:idx val="3"/>
          <c:order val="3"/>
          <c:tx>
            <c:strRef>
              <c:f>'type of vehicle'!$S$2</c:f>
              <c:strCache>
                <c:ptCount val="1"/>
                <c:pt idx="0">
                  <c:v>Light commercial</c:v>
                </c:pt>
              </c:strCache>
            </c:strRef>
          </c:tx>
          <c:spPr>
            <a:ln w="38100">
              <a:solidFill>
                <a:srgbClr val="878D87"/>
              </a:solidFill>
            </a:ln>
          </c:spPr>
          <c:marker>
            <c:symbol val="none"/>
          </c:marker>
          <c:xVal>
            <c:numRef>
              <c:f>'type of vehicle'!$A$6:$A$16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xVal>
          <c:yVal>
            <c:numRef>
              <c:f>'type of vehicle'!$BO$6:$BO$16</c:f>
              <c:numCache>
                <c:formatCode>0.0%</c:formatCode>
                <c:ptCount val="11"/>
                <c:pt idx="0">
                  <c:v>0</c:v>
                </c:pt>
                <c:pt idx="1">
                  <c:v>6.3638265509551317E-3</c:v>
                </c:pt>
                <c:pt idx="2">
                  <c:v>1.0789767575481779E-2</c:v>
                </c:pt>
                <c:pt idx="3">
                  <c:v>3.0890757011908576E-2</c:v>
                </c:pt>
                <c:pt idx="4">
                  <c:v>3.8388522259849012E-2</c:v>
                </c:pt>
                <c:pt idx="5">
                  <c:v>2.8379988936597211E-2</c:v>
                </c:pt>
                <c:pt idx="6">
                  <c:v>2.2453854621819813E-2</c:v>
                </c:pt>
                <c:pt idx="7">
                  <c:v>1.9069762229652731E-2</c:v>
                </c:pt>
                <c:pt idx="8">
                  <c:v>3.1088425794960628E-2</c:v>
                </c:pt>
                <c:pt idx="9">
                  <c:v>6.715843970260682E-2</c:v>
                </c:pt>
                <c:pt idx="10">
                  <c:v>0.11572132844021477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1D7-4DBE-AC56-7D542FB57383}"/>
            </c:ext>
          </c:extLst>
        </c:ser>
        <c:ser>
          <c:idx val="4"/>
          <c:order val="4"/>
          <c:tx>
            <c:strRef>
              <c:f>'type of vehicle'!$T$2</c:f>
              <c:strCache>
                <c:ptCount val="1"/>
                <c:pt idx="0">
                  <c:v>Heavy truck</c:v>
                </c:pt>
              </c:strCache>
            </c:strRef>
          </c:tx>
          <c:spPr>
            <a:ln w="38100">
              <a:solidFill>
                <a:srgbClr val="5C645C"/>
              </a:solidFill>
            </a:ln>
          </c:spPr>
          <c:marker>
            <c:symbol val="none"/>
          </c:marker>
          <c:xVal>
            <c:numRef>
              <c:f>'type of vehicle'!$A$6:$A$16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xVal>
          <c:yVal>
            <c:numRef>
              <c:f>'type of vehicle'!$BP$6:$BP$16</c:f>
              <c:numCache>
                <c:formatCode>0.0%</c:formatCode>
                <c:ptCount val="11"/>
                <c:pt idx="0">
                  <c:v>0</c:v>
                </c:pt>
                <c:pt idx="1">
                  <c:v>1.7174810605863566E-2</c:v>
                </c:pt>
                <c:pt idx="2">
                  <c:v>1.9505690403518905E-2</c:v>
                </c:pt>
                <c:pt idx="3">
                  <c:v>3.7313850934676207E-2</c:v>
                </c:pt>
                <c:pt idx="4">
                  <c:v>2.7341633656275288E-2</c:v>
                </c:pt>
                <c:pt idx="5">
                  <c:v>-3.0180379931753043E-2</c:v>
                </c:pt>
                <c:pt idx="6">
                  <c:v>-3.9933138097269172E-2</c:v>
                </c:pt>
                <c:pt idx="7">
                  <c:v>-4.3311196686110831E-2</c:v>
                </c:pt>
                <c:pt idx="8">
                  <c:v>-5.0284564894079731E-2</c:v>
                </c:pt>
                <c:pt idx="9">
                  <c:v>-3.5744123409847894E-2</c:v>
                </c:pt>
                <c:pt idx="10">
                  <c:v>-1.2681434045309747E-2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1D7-4DBE-AC56-7D542FB57383}"/>
            </c:ext>
          </c:extLst>
        </c:ser>
        <c:ser>
          <c:idx val="6"/>
          <c:order val="6"/>
          <c:tx>
            <c:strRef>
              <c:f>'type of vehicle'!$BF$19</c:f>
              <c:strCache>
                <c:ptCount val="1"/>
                <c:pt idx="0">
                  <c:v>Alternative</c:v>
                </c:pt>
              </c:strCache>
            </c:strRef>
          </c:tx>
          <c:spPr>
            <a:ln w="19050">
              <a:solidFill>
                <a:srgbClr val="DA333B"/>
              </a:solidFill>
              <a:prstDash val="dash"/>
            </a:ln>
          </c:spPr>
          <c:marker>
            <c:symbol val="none"/>
          </c:marker>
          <c:xVal>
            <c:numRef>
              <c:f>'type of vehicle'!$A$6:$A$16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xVal>
          <c:yVal>
            <c:numRef>
              <c:f>'type of vehicle'!$BR$6:$BR$16</c:f>
              <c:numCache>
                <c:formatCode>0.0%</c:formatCode>
                <c:ptCount val="11"/>
                <c:pt idx="0">
                  <c:v>0</c:v>
                </c:pt>
                <c:pt idx="1">
                  <c:v>-6.0312985702285493E-3</c:v>
                </c:pt>
                <c:pt idx="2">
                  <c:v>-2.244720388677135E-2</c:v>
                </c:pt>
                <c:pt idx="3">
                  <c:v>-2.0877880235686042E-2</c:v>
                </c:pt>
                <c:pt idx="4">
                  <c:v>-4.8675380797516543E-2</c:v>
                </c:pt>
                <c:pt idx="5">
                  <c:v>-5.3951688456340574E-2</c:v>
                </c:pt>
                <c:pt idx="6">
                  <c:v>-6.7748837697672037E-2</c:v>
                </c:pt>
                <c:pt idx="7">
                  <c:v>-8.9054273470263956E-2</c:v>
                </c:pt>
                <c:pt idx="8">
                  <c:v>-9.4704374352545528E-2</c:v>
                </c:pt>
                <c:pt idx="9">
                  <c:v>-9.3108749706683369E-2</c:v>
                </c:pt>
                <c:pt idx="10">
                  <c:v>-8.7947181876855351E-2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1D7-4DBE-AC56-7D542FB57383}"/>
            </c:ext>
          </c:extLst>
        </c:ser>
        <c:ser>
          <c:idx val="7"/>
          <c:order val="7"/>
          <c:spPr>
            <a:ln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6-51D7-4DBE-AC56-7D542FB57383}"/>
            </c:ext>
          </c:extLst>
        </c:ser>
        <c:ser>
          <c:idx val="8"/>
          <c:order val="8"/>
          <c:tx>
            <c:strRef>
              <c:f>'type of vehicle'!$BG$19</c:f>
              <c:strCache>
                <c:ptCount val="1"/>
                <c:pt idx="0">
                  <c:v>Alternative</c:v>
                </c:pt>
              </c:strCache>
            </c:strRef>
          </c:tx>
          <c:spPr>
            <a:ln w="19050">
              <a:solidFill>
                <a:srgbClr val="CD7171"/>
              </a:solidFill>
              <a:prstDash val="dash"/>
            </a:ln>
          </c:spPr>
          <c:marker>
            <c:symbol val="none"/>
          </c:marker>
          <c:xVal>
            <c:numRef>
              <c:f>'type of vehicle'!$A$6:$A$16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xVal>
          <c:yVal>
            <c:numRef>
              <c:f>'type of vehicle'!$BS$6:$BS$16</c:f>
              <c:numCache>
                <c:formatCode>0.0%</c:formatCode>
                <c:ptCount val="11"/>
                <c:pt idx="0">
                  <c:v>0</c:v>
                </c:pt>
                <c:pt idx="1">
                  <c:v>0.11797470745240268</c:v>
                </c:pt>
                <c:pt idx="2">
                  <c:v>0.30679721230768919</c:v>
                </c:pt>
                <c:pt idx="3">
                  <c:v>0.3931833577105559</c:v>
                </c:pt>
                <c:pt idx="4">
                  <c:v>0.53931767154200383</c:v>
                </c:pt>
                <c:pt idx="5">
                  <c:v>0.58841022763936879</c:v>
                </c:pt>
                <c:pt idx="6">
                  <c:v>0.56213701295445273</c:v>
                </c:pt>
                <c:pt idx="7">
                  <c:v>0.50170414059809598</c:v>
                </c:pt>
                <c:pt idx="8">
                  <c:v>0.49350614588225183</c:v>
                </c:pt>
                <c:pt idx="9">
                  <c:v>0.52215876719979115</c:v>
                </c:pt>
                <c:pt idx="10">
                  <c:v>0.54426122675536748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1D7-4DBE-AC56-7D542FB57383}"/>
            </c:ext>
          </c:extLst>
        </c:ser>
        <c:ser>
          <c:idx val="9"/>
          <c:order val="9"/>
          <c:spPr>
            <a:ln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8-51D7-4DBE-AC56-7D542FB57383}"/>
            </c:ext>
          </c:extLst>
        </c:ser>
        <c:ser>
          <c:idx val="10"/>
          <c:order val="10"/>
          <c:spPr>
            <a:ln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9-51D7-4DBE-AC56-7D542FB57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72704"/>
        <c:axId val="193674624"/>
      </c:scatterChart>
      <c:scatterChart>
        <c:scatterStyle val="smoothMarker"/>
        <c:varyColors val="0"/>
        <c:ser>
          <c:idx val="5"/>
          <c:order val="5"/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A-51D7-4DBE-AC56-7D542FB57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82432"/>
        <c:axId val="193680896"/>
      </c:scatterChart>
      <c:valAx>
        <c:axId val="193672704"/>
        <c:scaling>
          <c:orientation val="minMax"/>
          <c:max val="2014"/>
          <c:min val="200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 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74624"/>
        <c:crossesAt val="-0.2"/>
        <c:crossBetween val="midCat"/>
      </c:valAx>
      <c:valAx>
        <c:axId val="193674624"/>
        <c:scaling>
          <c:orientation val="minMax"/>
          <c:max val="1"/>
          <c:min val="-0.2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NZ"/>
                  <a:t>Change</a:t>
                </a:r>
                <a:br>
                  <a:rPr lang="en-NZ"/>
                </a:br>
                <a:r>
                  <a:rPr lang="en-NZ"/>
                  <a:t>since</a:t>
                </a:r>
                <a:br>
                  <a:rPr lang="en-NZ"/>
                </a:br>
                <a:r>
                  <a:rPr lang="en-NZ"/>
                  <a:t>2004</a:t>
                </a:r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crossAx val="193672704"/>
        <c:crossesAt val="2001"/>
        <c:crossBetween val="midCat"/>
        <c:majorUnit val="0.2"/>
      </c:valAx>
      <c:valAx>
        <c:axId val="193680896"/>
        <c:scaling>
          <c:orientation val="minMax"/>
          <c:max val="1"/>
          <c:min val="-0.2"/>
        </c:scaling>
        <c:delete val="0"/>
        <c:axPos val="r"/>
        <c:numFmt formatCode="\+0%;\-0%;0%" sourceLinked="0"/>
        <c:majorTickMark val="out"/>
        <c:minorTickMark val="none"/>
        <c:tickLblPos val="nextTo"/>
        <c:crossAx val="193682432"/>
        <c:crosses val="max"/>
        <c:crossBetween val="midCat"/>
        <c:majorUnit val="0.2"/>
      </c:valAx>
      <c:valAx>
        <c:axId val="1936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crossAx val="193680896"/>
        <c:crossesAt val="0"/>
        <c:crossBetween val="midCat"/>
      </c:valAx>
    </c:plotArea>
    <c:legend>
      <c:legendPos val="t"/>
      <c:legendEntry>
        <c:idx val="6"/>
        <c:txPr>
          <a:bodyPr/>
          <a:lstStyle/>
          <a:p>
            <a:pPr>
              <a:defRPr baseline="0">
                <a:solidFill>
                  <a:schemeClr val="bg1"/>
                </a:solidFill>
              </a:defRPr>
            </a:pPr>
            <a:endParaRPr lang="en-US"/>
          </a:p>
        </c:txPr>
      </c:legendEntry>
      <c:legendEntry>
        <c:idx val="8"/>
        <c:txPr>
          <a:bodyPr/>
          <a:lstStyle/>
          <a:p>
            <a:pPr>
              <a:defRPr baseline="0">
                <a:solidFill>
                  <a:schemeClr val="bg1"/>
                </a:solidFill>
              </a:defRPr>
            </a:pPr>
            <a:endParaRPr lang="en-US"/>
          </a:p>
        </c:txPr>
      </c:legendEntry>
      <c:legendEntry>
        <c:idx val="9"/>
        <c:txPr>
          <a:bodyPr/>
          <a:lstStyle/>
          <a:p>
            <a:pPr>
              <a:defRPr baseline="0">
                <a:solidFill>
                  <a:schemeClr val="bg1"/>
                </a:solidFill>
              </a:defRPr>
            </a:pPr>
            <a:endParaRPr lang="en-US"/>
          </a:p>
        </c:txPr>
      </c:legendEntry>
      <c:legendEntry>
        <c:idx val="10"/>
        <c:delete val="1"/>
      </c:legendEntry>
      <c:layout>
        <c:manualLayout>
          <c:xMode val="edge"/>
          <c:yMode val="edge"/>
          <c:x val="0"/>
          <c:y val="1.7638888888888891E-2"/>
          <c:w val="1"/>
          <c:h val="7.8462731481481585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'type of vehicle'!$F$24</c:f>
              <c:strCache>
                <c:ptCount val="1"/>
                <c:pt idx="0">
                  <c:v>Heavy truck</c:v>
                </c:pt>
              </c:strCache>
            </c:strRef>
          </c:tx>
          <c:spPr>
            <a:solidFill>
              <a:srgbClr val="343B34">
                <a:alpha val="70000"/>
              </a:srgbClr>
            </a:solidFill>
            <a:ln>
              <a:noFill/>
            </a:ln>
          </c:spPr>
          <c:invertIfNegative val="0"/>
          <c:cat>
            <c:strRef>
              <c:f>'type of vehicle'!$A$29:$A$33</c:f>
              <c:strCache>
                <c:ptCount val="5"/>
                <c:pt idx="0">
                  <c:v>2002-2004</c:v>
                </c:pt>
                <c:pt idx="1">
                  <c:v>2005-2007</c:v>
                </c:pt>
                <c:pt idx="2">
                  <c:v>2008-2009</c:v>
                </c:pt>
                <c:pt idx="3">
                  <c:v>2010-2012</c:v>
                </c:pt>
                <c:pt idx="4">
                  <c:v>2013-2014</c:v>
                </c:pt>
              </c:strCache>
            </c:strRef>
          </c:cat>
          <c:val>
            <c:numRef>
              <c:f>'type of vehicle'!$H$35:$H$69</c:f>
              <c:numCache>
                <c:formatCode>General</c:formatCode>
                <c:ptCount val="35"/>
                <c:pt idx="5" formatCode="0.0%">
                  <c:v>2.9204173162099778E-2</c:v>
                </c:pt>
                <c:pt idx="12" formatCode="0.0%">
                  <c:v>1.2286377020995332E-2</c:v>
                </c:pt>
                <c:pt idx="19" formatCode="0.0%">
                  <c:v>-3.3080331469910407E-2</c:v>
                </c:pt>
                <c:pt idx="26" formatCode="0.0%">
                  <c:v>-6.9582444559777024E-3</c:v>
                </c:pt>
                <c:pt idx="33" formatCode="0.0%">
                  <c:v>1.9604875966807045E-2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8E-4720-A529-346376F80CF8}"/>
            </c:ext>
          </c:extLst>
        </c:ser>
        <c:ser>
          <c:idx val="0"/>
          <c:order val="3"/>
          <c:tx>
            <c:strRef>
              <c:f>'type of vehicle'!$E$24</c:f>
              <c:strCache>
                <c:ptCount val="1"/>
                <c:pt idx="0">
                  <c:v>Light commercial</c:v>
                </c:pt>
              </c:strCache>
            </c:strRef>
          </c:tx>
          <c:spPr>
            <a:solidFill>
              <a:srgbClr val="343B34">
                <a:alpha val="50000"/>
              </a:srgbClr>
            </a:solidFill>
            <a:ln>
              <a:noFill/>
            </a:ln>
          </c:spPr>
          <c:invertIfNegative val="0"/>
          <c:cat>
            <c:strRef>
              <c:f>'type of vehicle'!$A$29:$A$33</c:f>
              <c:strCache>
                <c:ptCount val="5"/>
                <c:pt idx="0">
                  <c:v>2002-2004</c:v>
                </c:pt>
                <c:pt idx="1">
                  <c:v>2005-2007</c:v>
                </c:pt>
                <c:pt idx="2">
                  <c:v>2008-2009</c:v>
                </c:pt>
                <c:pt idx="3">
                  <c:v>2010-2012</c:v>
                </c:pt>
                <c:pt idx="4">
                  <c:v>2013-2014</c:v>
                </c:pt>
              </c:strCache>
            </c:strRef>
          </c:cat>
          <c:val>
            <c:numRef>
              <c:f>'type of vehicle'!$G$35:$G$69</c:f>
              <c:numCache>
                <c:formatCode>General</c:formatCode>
                <c:ptCount val="35"/>
                <c:pt idx="4" formatCode="0.0%">
                  <c:v>6.3539899238878039E-3</c:v>
                </c:pt>
                <c:pt idx="11" formatCode="0.0%">
                  <c:v>1.0192675397710849E-2</c:v>
                </c:pt>
                <c:pt idx="18" formatCode="0.0%">
                  <c:v>-1.2185086960632141E-3</c:v>
                </c:pt>
                <c:pt idx="25" formatCode="0.0%">
                  <c:v>8.7712798455408247E-4</c:v>
                </c:pt>
                <c:pt idx="32" formatCode="0.0%">
                  <c:v>4.0231286561008828E-2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8E-4720-A529-346376F80CF8}"/>
            </c:ext>
          </c:extLst>
        </c:ser>
        <c:ser>
          <c:idx val="9"/>
          <c:order val="4"/>
          <c:tx>
            <c:strRef>
              <c:f>'type of vehicle'!$C$24</c:f>
              <c:strCache>
                <c:ptCount val="1"/>
                <c:pt idx="0">
                  <c:v>Motorcycle</c:v>
                </c:pt>
              </c:strCache>
            </c:strRef>
          </c:tx>
          <c:spPr>
            <a:solidFill>
              <a:srgbClr val="CF030D">
                <a:alpha val="30000"/>
              </a:srgbClr>
            </a:solidFill>
            <a:ln>
              <a:noFill/>
            </a:ln>
          </c:spPr>
          <c:invertIfNegative val="0"/>
          <c:dPt>
            <c:idx val="10"/>
            <c:invertIfNegative val="0"/>
            <c:bubble3D val="0"/>
            <c:spPr>
              <a:solidFill>
                <a:srgbClr val="CF030D">
                  <a:alpha val="29804"/>
                </a:srgbClr>
              </a:solid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908E-4720-A529-346376F80CF8}"/>
              </c:ext>
            </c:extLst>
          </c:dPt>
          <c:cat>
            <c:strRef>
              <c:f>'type of vehicle'!$A$29:$A$33</c:f>
              <c:strCache>
                <c:ptCount val="5"/>
                <c:pt idx="0">
                  <c:v>2002-2004</c:v>
                </c:pt>
                <c:pt idx="1">
                  <c:v>2005-2007</c:v>
                </c:pt>
                <c:pt idx="2">
                  <c:v>2008-2009</c:v>
                </c:pt>
                <c:pt idx="3">
                  <c:v>2010-2012</c:v>
                </c:pt>
                <c:pt idx="4">
                  <c:v>2013-2014</c:v>
                </c:pt>
              </c:strCache>
            </c:strRef>
          </c:cat>
          <c:val>
            <c:numRef>
              <c:f>'type of vehicle'!$E$35:$E$69</c:f>
              <c:numCache>
                <c:formatCode>General</c:formatCode>
                <c:ptCount val="35"/>
                <c:pt idx="3" formatCode="0.0%">
                  <c:v>-3.0222087777571627E-3</c:v>
                </c:pt>
                <c:pt idx="10" formatCode="0.0%">
                  <c:v>0.1140305048393</c:v>
                </c:pt>
                <c:pt idx="17" formatCode="0.0%">
                  <c:v>6.6367908301866674E-2</c:v>
                </c:pt>
                <c:pt idx="24" formatCode="0.0%">
                  <c:v>-1.5034876549632759E-2</c:v>
                </c:pt>
                <c:pt idx="31" formatCode="0.0%">
                  <c:v>1.2303136339882226E-2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8E-4720-A529-346376F80CF8}"/>
            </c:ext>
          </c:extLst>
        </c:ser>
        <c:ser>
          <c:idx val="7"/>
          <c:order val="5"/>
          <c:tx>
            <c:strRef>
              <c:f>'type of vehicle'!$D$24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rgbClr val="CF030D">
                <a:alpha val="50000"/>
              </a:srgbClr>
            </a:solidFill>
            <a:ln>
              <a:noFill/>
            </a:ln>
          </c:spPr>
          <c:invertIfNegative val="0"/>
          <c:cat>
            <c:strRef>
              <c:f>'type of vehicle'!$A$29:$A$33</c:f>
              <c:strCache>
                <c:ptCount val="5"/>
                <c:pt idx="0">
                  <c:v>2002-2004</c:v>
                </c:pt>
                <c:pt idx="1">
                  <c:v>2005-2007</c:v>
                </c:pt>
                <c:pt idx="2">
                  <c:v>2008-2009</c:v>
                </c:pt>
                <c:pt idx="3">
                  <c:v>2010-2012</c:v>
                </c:pt>
                <c:pt idx="4">
                  <c:v>2013-2014</c:v>
                </c:pt>
              </c:strCache>
            </c:strRef>
          </c:cat>
          <c:val>
            <c:numRef>
              <c:f>'type of vehicle'!$D$35:$D$69</c:f>
              <c:numCache>
                <c:formatCode>General</c:formatCode>
                <c:ptCount val="35"/>
                <c:pt idx="2" formatCode="0.0%">
                  <c:v>6.2949783311720742E-2</c:v>
                </c:pt>
                <c:pt idx="9" formatCode="0.0%">
                  <c:v>3.9612110782210053E-2</c:v>
                </c:pt>
                <c:pt idx="16" formatCode="0.0%">
                  <c:v>1.9966190976036025E-2</c:v>
                </c:pt>
                <c:pt idx="23" formatCode="0.0%">
                  <c:v>4.6013044248305324E-3</c:v>
                </c:pt>
                <c:pt idx="30" formatCode="0.0%">
                  <c:v>2.0060681108211131E-2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8E-4720-A529-346376F80CF8}"/>
            </c:ext>
          </c:extLst>
        </c:ser>
        <c:ser>
          <c:idx val="5"/>
          <c:order val="6"/>
          <c:tx>
            <c:strRef>
              <c:f>'type of vehicle'!$B$24</c:f>
              <c:strCache>
                <c:ptCount val="1"/>
                <c:pt idx="0">
                  <c:v>Car, other light</c:v>
                </c:pt>
              </c:strCache>
            </c:strRef>
          </c:tx>
          <c:spPr>
            <a:solidFill>
              <a:srgbClr val="CF030D">
                <a:alpha val="70000"/>
              </a:srgbClr>
            </a:solidFill>
            <a:ln>
              <a:noFill/>
            </a:ln>
          </c:spPr>
          <c:invertIfNegative val="0"/>
          <c:cat>
            <c:strRef>
              <c:f>'type of vehicle'!$A$29:$A$33</c:f>
              <c:strCache>
                <c:ptCount val="5"/>
                <c:pt idx="0">
                  <c:v>2002-2004</c:v>
                </c:pt>
                <c:pt idx="1">
                  <c:v>2005-2007</c:v>
                </c:pt>
                <c:pt idx="2">
                  <c:v>2008-2009</c:v>
                </c:pt>
                <c:pt idx="3">
                  <c:v>2010-2012</c:v>
                </c:pt>
                <c:pt idx="4">
                  <c:v>2013-2014</c:v>
                </c:pt>
              </c:strCache>
            </c:strRef>
          </c:cat>
          <c:val>
            <c:numRef>
              <c:f>'type of vehicle'!$B$35:$B$69</c:f>
              <c:numCache>
                <c:formatCode>0.0%</c:formatCode>
                <c:ptCount val="35"/>
                <c:pt idx="1">
                  <c:v>1.019084874649745E-2</c:v>
                </c:pt>
                <c:pt idx="8">
                  <c:v>-9.5331506915709019E-3</c:v>
                </c:pt>
                <c:pt idx="15">
                  <c:v>-1.8324177846703815E-2</c:v>
                </c:pt>
                <c:pt idx="22">
                  <c:v>-9.2476554240517039E-3</c:v>
                </c:pt>
                <c:pt idx="29">
                  <c:v>-7.6303957730972094E-4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08E-4720-A529-346376F80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3727488"/>
        <c:axId val="193754624"/>
      </c:barChart>
      <c:barChart>
        <c:barDir val="col"/>
        <c:grouping val="clustered"/>
        <c:varyColors val="0"/>
        <c:ser>
          <c:idx val="8"/>
          <c:order val="1"/>
          <c:spPr>
            <a:noFill/>
            <a:ln>
              <a:noFill/>
            </a:ln>
          </c:spPr>
          <c:invertIfNegative val="0"/>
          <c:cat>
            <c:strRef>
              <c:f>'type of vehicle'!$A$29:$A$33</c:f>
              <c:strCache>
                <c:ptCount val="5"/>
                <c:pt idx="0">
                  <c:v>2002-2004</c:v>
                </c:pt>
                <c:pt idx="1">
                  <c:v>2005-2007</c:v>
                </c:pt>
                <c:pt idx="2">
                  <c:v>2008-2009</c:v>
                </c:pt>
                <c:pt idx="3">
                  <c:v>2010-2012</c:v>
                </c:pt>
                <c:pt idx="4">
                  <c:v>2013-2014</c:v>
                </c:pt>
              </c:strCache>
            </c:strRef>
          </c:cat>
          <c:val>
            <c:numRef>
              <c:f>'type of vehicle'!$Y$29:$Y$33</c:f>
              <c:numCache>
                <c:formatCode>0.0%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8E-4720-A529-346376F80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758336"/>
        <c:axId val="193756544"/>
      </c:barChart>
      <c:scatterChart>
        <c:scatterStyle val="lineMarker"/>
        <c:varyColors val="0"/>
        <c:ser>
          <c:idx val="6"/>
          <c:order val="2"/>
          <c:tx>
            <c:strRef>
              <c:f>'type of vehicle'!$BF$19</c:f>
              <c:strCache>
                <c:ptCount val="1"/>
                <c:pt idx="0">
                  <c:v>Alternative</c:v>
                </c:pt>
              </c:strCache>
            </c:strRef>
          </c:tx>
          <c:spPr>
            <a:ln w="25400">
              <a:noFill/>
            </a:ln>
          </c:spPr>
          <c:marker>
            <c:symbol val="dash"/>
            <c:size val="11"/>
            <c:spPr>
              <a:solidFill>
                <a:srgbClr val="CF030D">
                  <a:alpha val="70000"/>
                </a:srgbClr>
              </a:solidFill>
              <a:ln>
                <a:noFill/>
              </a:ln>
            </c:spPr>
          </c:marker>
          <c:xVal>
            <c:numRef>
              <c:f>'type of vehicle'!$A$35:$A$69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'type of vehicle'!$C$35:$C$69</c:f>
              <c:numCache>
                <c:formatCode>0.0%</c:formatCode>
                <c:ptCount val="35"/>
                <c:pt idx="1">
                  <c:v>1.3572820606869263E-2</c:v>
                </c:pt>
                <c:pt idx="8">
                  <c:v>-7.0082948685967761E-3</c:v>
                </c:pt>
                <c:pt idx="15">
                  <c:v>-1.7034610495175406E-2</c:v>
                </c:pt>
                <c:pt idx="22">
                  <c:v>-1.4570175393957663E-2</c:v>
                </c:pt>
                <c:pt idx="29">
                  <c:v>3.7250982328096427E-3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8E-4720-A529-346376F80CF8}"/>
            </c:ext>
          </c:extLst>
        </c:ser>
        <c:ser>
          <c:idx val="1"/>
          <c:order val="7"/>
          <c:spPr>
            <a:ln w="28575">
              <a:noFill/>
            </a:ln>
          </c:spPr>
          <c:marker>
            <c:symbol val="dash"/>
            <c:size val="11"/>
            <c:spPr>
              <a:solidFill>
                <a:srgbClr val="CF030D">
                  <a:alpha val="30000"/>
                </a:srgbClr>
              </a:solidFill>
              <a:ln>
                <a:noFill/>
              </a:ln>
            </c:spPr>
          </c:marker>
          <c:xVal>
            <c:numRef>
              <c:f>'type of vehicle'!$A$35:$A$69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'type of vehicle'!$F$35:$F$69</c:f>
              <c:numCache>
                <c:formatCode>General</c:formatCode>
                <c:ptCount val="35"/>
                <c:pt idx="3" formatCode="0.0%">
                  <c:v>3.1552769007303638E-4</c:v>
                </c:pt>
                <c:pt idx="10" formatCode="0.0%">
                  <c:v>0.11687034385973605</c:v>
                </c:pt>
                <c:pt idx="17" formatCode="0.0%">
                  <c:v>6.7768730455403103E-2</c:v>
                </c:pt>
                <c:pt idx="24" formatCode="0.0%">
                  <c:v>-2.0326306408897321E-2</c:v>
                </c:pt>
                <c:pt idx="31" formatCode="0.0%">
                  <c:v>1.6849961729114682E-2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8E-4720-A529-346376F80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27488"/>
        <c:axId val="193754624"/>
      </c:scatterChart>
      <c:catAx>
        <c:axId val="193727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Period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crossAx val="193754624"/>
        <c:crossesAt val="0"/>
        <c:auto val="1"/>
        <c:lblAlgn val="ctr"/>
        <c:lblOffset val="100"/>
        <c:tickMarkSkip val="2"/>
        <c:noMultiLvlLbl val="0"/>
      </c:catAx>
      <c:valAx>
        <c:axId val="193754624"/>
        <c:scaling>
          <c:orientation val="minMax"/>
          <c:max val="0.13"/>
          <c:min val="-4.0000000000000022E-2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Annual</a:t>
                </a:r>
                <a:br>
                  <a:rPr lang="en-US"/>
                </a:br>
                <a:r>
                  <a:rPr lang="en-US"/>
                  <a:t>growth</a:t>
                </a:r>
                <a:br>
                  <a:rPr lang="en-US"/>
                </a:br>
                <a:r>
                  <a:rPr lang="en-US"/>
                  <a:t>rate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193727488"/>
        <c:crosses val="autoZero"/>
        <c:crossBetween val="between"/>
        <c:majorUnit val="2.0000000000000011E-2"/>
      </c:valAx>
      <c:valAx>
        <c:axId val="193756544"/>
        <c:scaling>
          <c:orientation val="minMax"/>
          <c:max val="0.13"/>
          <c:min val="-4.0000000000000022E-2"/>
        </c:scaling>
        <c:delete val="1"/>
        <c:axPos val="r"/>
        <c:numFmt formatCode="0.0%" sourceLinked="1"/>
        <c:majorTickMark val="out"/>
        <c:minorTickMark val="none"/>
        <c:tickLblPos val="none"/>
        <c:crossAx val="193758336"/>
        <c:crosses val="max"/>
        <c:crossBetween val="between"/>
      </c:valAx>
      <c:catAx>
        <c:axId val="193758336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noFill/>
          </a:ln>
        </c:spPr>
        <c:crossAx val="193756544"/>
        <c:crossesAt val="-4.0000000000000022E-2"/>
        <c:auto val="1"/>
        <c:lblAlgn val="ctr"/>
        <c:lblOffset val="100"/>
        <c:noMultiLvlLbl val="0"/>
      </c:catAx>
      <c:spPr>
        <a:noFill/>
        <a:ln w="25400">
          <a:noFill/>
        </a:ln>
      </c:spPr>
    </c:plotArea>
    <c:legend>
      <c:legendPos val="r"/>
      <c:legendEntry>
        <c:idx val="5"/>
        <c:txPr>
          <a:bodyPr/>
          <a:lstStyle/>
          <a:p>
            <a:pPr>
              <a:defRPr baseline="0">
                <a:solidFill>
                  <a:schemeClr val="bg1"/>
                </a:solidFill>
              </a:defRPr>
            </a:pPr>
            <a:endParaRPr lang="en-US"/>
          </a:p>
        </c:txPr>
      </c:legendEntry>
      <c:legendEntry>
        <c:idx val="7"/>
        <c:delete val="1"/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'type of vehicle (2)'!$B$2</c:f>
              <c:strCache>
                <c:ptCount val="1"/>
                <c:pt idx="0">
                  <c:v>Car, other light</c:v>
                </c:pt>
              </c:strCache>
            </c:strRef>
          </c:tx>
          <c:spPr>
            <a:solidFill>
              <a:srgbClr val="CF030D">
                <a:alpha val="70000"/>
              </a:srgbClr>
            </a:solidFill>
          </c:spPr>
          <c:cat>
            <c:numRef>
              <c:f>'type of vehicle (2)'!$A$3:$A$16</c:f>
              <c:numCache>
                <c:formatCode>General</c:formatCod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numCache>
            </c:numRef>
          </c:cat>
          <c:val>
            <c:numRef>
              <c:f>'type of vehicle (2)'!$B$3:$B$16</c:f>
              <c:numCache>
                <c:formatCode>General</c:formatCode>
                <c:ptCount val="14"/>
                <c:pt idx="0">
                  <c:v>28.592493407999999</c:v>
                </c:pt>
                <c:pt idx="1">
                  <c:v>29.579601090000001</c:v>
                </c:pt>
                <c:pt idx="2">
                  <c:v>30.497246576999999</c:v>
                </c:pt>
                <c:pt idx="3">
                  <c:v>31.312902491999999</c:v>
                </c:pt>
                <c:pt idx="4">
                  <c:v>31.490593732000001</c:v>
                </c:pt>
                <c:pt idx="5">
                  <c:v>31.338878836999999</c:v>
                </c:pt>
                <c:pt idx="6">
                  <c:v>31.707264316</c:v>
                </c:pt>
                <c:pt idx="7">
                  <c:v>31.069976839999999</c:v>
                </c:pt>
                <c:pt idx="8">
                  <c:v>31.193374157000001</c:v>
                </c:pt>
                <c:pt idx="9">
                  <c:v>31.091536000000001</c:v>
                </c:pt>
                <c:pt idx="10">
                  <c:v>30.627642422000001</c:v>
                </c:pt>
                <c:pt idx="11">
                  <c:v>30.606422939000002</c:v>
                </c:pt>
                <c:pt idx="12">
                  <c:v>30.890108734999998</c:v>
                </c:pt>
                <c:pt idx="13">
                  <c:v>31.505628260000002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A6-4EE7-8CB2-71B8B837A1D0}"/>
            </c:ext>
          </c:extLst>
        </c:ser>
        <c:ser>
          <c:idx val="5"/>
          <c:order val="2"/>
          <c:tx>
            <c:strRef>
              <c:f>'type of vehicle (2)'!$D$2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rgbClr val="CF030D">
                <a:alpha val="50000"/>
              </a:srgbClr>
            </a:solidFill>
          </c:spPr>
          <c:val>
            <c:numRef>
              <c:f>'type of vehicle (2)'!$D$3:$D$16</c:f>
              <c:numCache>
                <c:formatCode>General</c:formatCode>
                <c:ptCount val="14"/>
                <c:pt idx="0">
                  <c:v>0.1528843322</c:v>
                </c:pt>
                <c:pt idx="1">
                  <c:v>0.16198746250000001</c:v>
                </c:pt>
                <c:pt idx="2">
                  <c:v>0.1741810671</c:v>
                </c:pt>
                <c:pt idx="3">
                  <c:v>0.19311128380000001</c:v>
                </c:pt>
                <c:pt idx="4">
                  <c:v>0.2070404716</c:v>
                </c:pt>
                <c:pt idx="5">
                  <c:v>0.21609093700000001</c:v>
                </c:pt>
                <c:pt idx="6">
                  <c:v>0.2243986432</c:v>
                </c:pt>
                <c:pt idx="7">
                  <c:v>0.23199202839999999</c:v>
                </c:pt>
                <c:pt idx="8">
                  <c:v>0.23769437700000001</c:v>
                </c:pt>
                <c:pt idx="9">
                  <c:v>0.24445107420000001</c:v>
                </c:pt>
                <c:pt idx="10">
                  <c:v>0.2411530502</c:v>
                </c:pt>
                <c:pt idx="11">
                  <c:v>0.2471002786</c:v>
                </c:pt>
                <c:pt idx="12">
                  <c:v>0.2525851039</c:v>
                </c:pt>
                <c:pt idx="13">
                  <c:v>0.2627067622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A6-4EE7-8CB2-71B8B837A1D0}"/>
            </c:ext>
          </c:extLst>
        </c:ser>
        <c:ser>
          <c:idx val="2"/>
          <c:order val="3"/>
          <c:tx>
            <c:strRef>
              <c:f>'type of vehicle (2)'!$C$2</c:f>
              <c:strCache>
                <c:ptCount val="1"/>
                <c:pt idx="0">
                  <c:v>Motorcycle</c:v>
                </c:pt>
              </c:strCache>
            </c:strRef>
          </c:tx>
          <c:spPr>
            <a:solidFill>
              <a:srgbClr val="CF030D">
                <a:alpha val="30000"/>
              </a:srgbClr>
            </a:solidFill>
          </c:spPr>
          <c:val>
            <c:numRef>
              <c:f>'type of vehicle (2)'!$C$3:$C$16</c:f>
              <c:numCache>
                <c:formatCode>General</c:formatCode>
                <c:ptCount val="14"/>
                <c:pt idx="0">
                  <c:v>0.22459310239999999</c:v>
                </c:pt>
                <c:pt idx="1">
                  <c:v>0.2254971815</c:v>
                </c:pt>
                <c:pt idx="2">
                  <c:v>0.22968145940000001</c:v>
                </c:pt>
                <c:pt idx="3">
                  <c:v>0.2364361465</c:v>
                </c:pt>
                <c:pt idx="4">
                  <c:v>0.26744264880000002</c:v>
                </c:pt>
                <c:pt idx="5">
                  <c:v>0.31633116389999999</c:v>
                </c:pt>
                <c:pt idx="6">
                  <c:v>0.34065968130000002</c:v>
                </c:pt>
                <c:pt idx="7">
                  <c:v>0.37960418839999999</c:v>
                </c:pt>
                <c:pt idx="8">
                  <c:v>0.39545972610000002</c:v>
                </c:pt>
                <c:pt idx="9">
                  <c:v>0.39338601249999999</c:v>
                </c:pt>
                <c:pt idx="10">
                  <c:v>0.3812378313</c:v>
                </c:pt>
                <c:pt idx="11">
                  <c:v>0.38125865759999999</c:v>
                </c:pt>
                <c:pt idx="12">
                  <c:v>0.39148463859999999</c:v>
                </c:pt>
                <c:pt idx="13">
                  <c:v>0.40279073189999998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A6-4EE7-8CB2-71B8B837A1D0}"/>
            </c:ext>
          </c:extLst>
        </c:ser>
        <c:ser>
          <c:idx val="6"/>
          <c:order val="4"/>
          <c:tx>
            <c:strRef>
              <c:f>'type of vehicle (2)'!$E$2</c:f>
              <c:strCache>
                <c:ptCount val="1"/>
                <c:pt idx="0">
                  <c:v>Light commercial</c:v>
                </c:pt>
              </c:strCache>
            </c:strRef>
          </c:tx>
          <c:spPr>
            <a:solidFill>
              <a:srgbClr val="343B34">
                <a:alpha val="50000"/>
              </a:srgbClr>
            </a:solidFill>
          </c:spPr>
          <c:val>
            <c:numRef>
              <c:f>'type of vehicle (2)'!$E$3:$E$16</c:f>
              <c:numCache>
                <c:formatCode>General</c:formatCode>
                <c:ptCount val="14"/>
                <c:pt idx="0">
                  <c:v>5.1757861831999996</c:v>
                </c:pt>
                <c:pt idx="1">
                  <c:v>5.273894469</c:v>
                </c:pt>
                <c:pt idx="2">
                  <c:v>5.3873734008999996</c:v>
                </c:pt>
                <c:pt idx="3">
                  <c:v>5.5479823725999999</c:v>
                </c:pt>
                <c:pt idx="4">
                  <c:v>5.6490433100999997</c:v>
                </c:pt>
                <c:pt idx="5">
                  <c:v>5.7413737163</c:v>
                </c:pt>
                <c:pt idx="6">
                  <c:v>5.9148849774999999</c:v>
                </c:pt>
                <c:pt idx="7">
                  <c:v>6.0087456337000003</c:v>
                </c:pt>
                <c:pt idx="8">
                  <c:v>6.0077852968999998</c:v>
                </c:pt>
                <c:pt idx="9">
                  <c:v>6.0417772255999997</c:v>
                </c:pt>
                <c:pt idx="10">
                  <c:v>6.0706714288999999</c:v>
                </c:pt>
                <c:pt idx="11">
                  <c:v>6.1763203290000002</c:v>
                </c:pt>
                <c:pt idx="12">
                  <c:v>6.4402818713999999</c:v>
                </c:pt>
                <c:pt idx="13">
                  <c:v>6.8286623161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A6-4EE7-8CB2-71B8B837A1D0}"/>
            </c:ext>
          </c:extLst>
        </c:ser>
        <c:ser>
          <c:idx val="7"/>
          <c:order val="5"/>
          <c:tx>
            <c:strRef>
              <c:f>'type of vehicle (2)'!$F$2</c:f>
              <c:strCache>
                <c:ptCount val="1"/>
                <c:pt idx="0">
                  <c:v>Heavy truck</c:v>
                </c:pt>
              </c:strCache>
            </c:strRef>
          </c:tx>
          <c:spPr>
            <a:solidFill>
              <a:srgbClr val="343B34">
                <a:alpha val="70000"/>
              </a:srgbClr>
            </a:solidFill>
          </c:spPr>
          <c:val>
            <c:numRef>
              <c:f>'type of vehicle (2)'!$F$3:$F$16</c:f>
              <c:numCache>
                <c:formatCode>General</c:formatCode>
                <c:ptCount val="14"/>
                <c:pt idx="0">
                  <c:v>2.1736884574999999</c:v>
                </c:pt>
                <c:pt idx="1">
                  <c:v>2.2624609451</c:v>
                </c:pt>
                <c:pt idx="2">
                  <c:v>2.3455784568000002</c:v>
                </c:pt>
                <c:pt idx="3">
                  <c:v>2.4923460508000002</c:v>
                </c:pt>
                <c:pt idx="4">
                  <c:v>2.5650081701</c:v>
                </c:pt>
                <c:pt idx="5">
                  <c:v>2.6014644983999999</c:v>
                </c:pt>
                <c:pt idx="6">
                  <c:v>2.6737272619999999</c:v>
                </c:pt>
                <c:pt idx="7">
                  <c:v>2.6706200085999998</c:v>
                </c:pt>
                <c:pt idx="8">
                  <c:v>2.5452182103999998</c:v>
                </c:pt>
                <c:pt idx="9">
                  <c:v>2.5485651512</c:v>
                </c:pt>
                <c:pt idx="10">
                  <c:v>2.5602169752999999</c:v>
                </c:pt>
                <c:pt idx="11">
                  <c:v>2.5556458211000002</c:v>
                </c:pt>
                <c:pt idx="12">
                  <c:v>2.6142164064000002</c:v>
                </c:pt>
                <c:pt idx="13">
                  <c:v>2.7146289413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A6-4EE7-8CB2-71B8B837A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09024"/>
        <c:axId val="193815296"/>
      </c:areaChart>
      <c:scatterChart>
        <c:scatterStyle val="smoothMarker"/>
        <c:varyColors val="0"/>
        <c:ser>
          <c:idx val="4"/>
          <c:order val="1"/>
          <c:spPr>
            <a:ln w="9525"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ymbol val="none"/>
          </c:marker>
          <c:yVal>
            <c:numRef>
              <c:f>'heavy and light'!$M$8:$M$63</c:f>
              <c:numCache>
                <c:formatCode>General</c:formatCode>
                <c:ptCount val="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FA6-4EE7-8CB2-71B8B837A1D0}"/>
            </c:ext>
          </c:extLst>
        </c:ser>
        <c:ser>
          <c:idx val="0"/>
          <c:order val="6"/>
          <c:tx>
            <c:strRef>
              <c:f>'type of vehicle (2)'!$N$14</c:f>
              <c:strCache>
                <c:ptCount val="1"/>
                <c:pt idx="0">
                  <c:v>Index</c:v>
                </c:pt>
              </c:strCache>
            </c:strRef>
          </c:tx>
          <c:spPr>
            <a:ln w="38100">
              <a:solidFill>
                <a:srgbClr val="DA333B"/>
              </a:solidFill>
            </a:ln>
          </c:spPr>
          <c:marker>
            <c:symbol val="none"/>
          </c:marker>
          <c:yVal>
            <c:numRef>
              <c:f>'type of vehicle (2)'!$P$3:$P$16</c:f>
              <c:numCache>
                <c:formatCode>0.0%</c:formatCode>
                <c:ptCount val="14"/>
                <c:pt idx="0">
                  <c:v>0</c:v>
                </c:pt>
                <c:pt idx="1">
                  <c:v>3.4523315889750883E-2</c:v>
                </c:pt>
                <c:pt idx="2">
                  <c:v>6.6617246065957314E-2</c:v>
                </c:pt>
                <c:pt idx="3">
                  <c:v>9.5144171065502325E-2</c:v>
                </c:pt>
                <c:pt idx="4">
                  <c:v>0.10135878262331377</c:v>
                </c:pt>
                <c:pt idx="5">
                  <c:v>9.6052673329692251E-2</c:v>
                </c:pt>
                <c:pt idx="6">
                  <c:v>0.10893666612260211</c:v>
                </c:pt>
                <c:pt idx="7">
                  <c:v>8.6648037184011928E-2</c:v>
                </c:pt>
                <c:pt idx="8">
                  <c:v>9.0963761428105805E-2</c:v>
                </c:pt>
                <c:pt idx="9">
                  <c:v>8.740205187214567E-2</c:v>
                </c:pt>
                <c:pt idx="10">
                  <c:v>7.1177738330109319E-2</c:v>
                </c:pt>
                <c:pt idx="11">
                  <c:v>7.0435603578263617E-2</c:v>
                </c:pt>
                <c:pt idx="12">
                  <c:v>8.0357291482565874E-2</c:v>
                </c:pt>
                <c:pt idx="13">
                  <c:v>0.10188460343178485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FA6-4EE7-8CB2-71B8B837A1D0}"/>
            </c:ext>
          </c:extLst>
        </c:ser>
        <c:ser>
          <c:idx val="8"/>
          <c:order val="7"/>
          <c:tx>
            <c:strRef>
              <c:f>'type of vehicle (2)'!$N$14</c:f>
              <c:strCache>
                <c:ptCount val="1"/>
                <c:pt idx="0">
                  <c:v>Index</c:v>
                </c:pt>
              </c:strCache>
            </c:strRef>
          </c:tx>
          <c:spPr>
            <a:ln>
              <a:solidFill>
                <a:srgbClr val="CD7171"/>
              </a:solidFill>
            </a:ln>
          </c:spPr>
          <c:marker>
            <c:symbol val="none"/>
          </c:marker>
          <c:yVal>
            <c:numRef>
              <c:f>'type of vehicle (2)'!$R$3:$R$16</c:f>
              <c:numCache>
                <c:formatCode>0.0%</c:formatCode>
                <c:ptCount val="14"/>
                <c:pt idx="0">
                  <c:v>0</c:v>
                </c:pt>
                <c:pt idx="1">
                  <c:v>5.9542597786223617E-2</c:v>
                </c:pt>
                <c:pt idx="2">
                  <c:v>0.13929965610956185</c:v>
                </c:pt>
                <c:pt idx="3">
                  <c:v>0.26312017079275307</c:v>
                </c:pt>
                <c:pt idx="4">
                  <c:v>0.35422949245808977</c:v>
                </c:pt>
                <c:pt idx="5">
                  <c:v>0.41342761478863954</c:v>
                </c:pt>
                <c:pt idx="6">
                  <c:v>0.46776742895044676</c:v>
                </c:pt>
                <c:pt idx="7">
                  <c:v>0.51743494615598018</c:v>
                </c:pt>
                <c:pt idx="8">
                  <c:v>0.55473339602290528</c:v>
                </c:pt>
                <c:pt idx="9">
                  <c:v>0.59892822686509417</c:v>
                </c:pt>
                <c:pt idx="10">
                  <c:v>0.57735620602723858</c:v>
                </c:pt>
                <c:pt idx="11">
                  <c:v>0.61625638837044927</c:v>
                </c:pt>
                <c:pt idx="12">
                  <c:v>0.6521320416900116</c:v>
                </c:pt>
                <c:pt idx="13">
                  <c:v>0.71833672175336227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FA6-4EE7-8CB2-71B8B837A1D0}"/>
            </c:ext>
          </c:extLst>
        </c:ser>
        <c:ser>
          <c:idx val="3"/>
          <c:order val="8"/>
          <c:tx>
            <c:strRef>
              <c:f>'type of vehicle (2)'!$N$14</c:f>
              <c:strCache>
                <c:ptCount val="1"/>
                <c:pt idx="0">
                  <c:v>Index</c:v>
                </c:pt>
              </c:strCache>
            </c:strRef>
          </c:tx>
          <c:spPr>
            <a:ln w="38100">
              <a:solidFill>
                <a:srgbClr val="D39595"/>
              </a:solidFill>
              <a:prstDash val="solid"/>
            </a:ln>
          </c:spPr>
          <c:marker>
            <c:symbol val="none"/>
          </c:marker>
          <c:yVal>
            <c:numRef>
              <c:f>'type of vehicle (2)'!$Q$3:$Q$16</c:f>
              <c:numCache>
                <c:formatCode>0.0%</c:formatCode>
                <c:ptCount val="14"/>
                <c:pt idx="0">
                  <c:v>0</c:v>
                </c:pt>
                <c:pt idx="1">
                  <c:v>4.0254090189726366E-3</c:v>
                </c:pt>
                <c:pt idx="2">
                  <c:v>2.2655891679779439E-2</c:v>
                </c:pt>
                <c:pt idx="3">
                  <c:v>5.2731112280142822E-2</c:v>
                </c:pt>
                <c:pt idx="4">
                  <c:v>0.19078745492230231</c:v>
                </c:pt>
                <c:pt idx="5">
                  <c:v>0.40846339678150323</c:v>
                </c:pt>
                <c:pt idx="6">
                  <c:v>0.51678603509953569</c:v>
                </c:pt>
                <c:pt idx="7">
                  <c:v>0.69018631624726146</c:v>
                </c:pt>
                <c:pt idx="8">
                  <c:v>0.76078304219551152</c:v>
                </c:pt>
                <c:pt idx="9">
                  <c:v>0.75154983967130051</c:v>
                </c:pt>
                <c:pt idx="10">
                  <c:v>0.69746010552459436</c:v>
                </c:pt>
                <c:pt idx="11">
                  <c:v>0.69755283455223327</c:v>
                </c:pt>
                <c:pt idx="12">
                  <c:v>0.74308397905633994</c:v>
                </c:pt>
                <c:pt idx="13">
                  <c:v>0.79342431978445305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FA6-4EE7-8CB2-71B8B837A1D0}"/>
            </c:ext>
          </c:extLst>
        </c:ser>
        <c:ser>
          <c:idx val="9"/>
          <c:order val="9"/>
          <c:tx>
            <c:strRef>
              <c:f>'type of vehicle (2)'!$N$14</c:f>
              <c:strCache>
                <c:ptCount val="1"/>
                <c:pt idx="0">
                  <c:v>Index</c:v>
                </c:pt>
              </c:strCache>
            </c:strRef>
          </c:tx>
          <c:spPr>
            <a:ln>
              <a:solidFill>
                <a:srgbClr val="5C645C"/>
              </a:solidFill>
            </a:ln>
          </c:spPr>
          <c:marker>
            <c:symbol val="none"/>
          </c:marker>
          <c:yVal>
            <c:numRef>
              <c:f>'type of vehicle (2)'!$S$3:$S$16</c:f>
              <c:numCache>
                <c:formatCode>0.0%</c:formatCode>
                <c:ptCount val="14"/>
                <c:pt idx="0">
                  <c:v>0</c:v>
                </c:pt>
                <c:pt idx="1">
                  <c:v>1.8955243189614057E-2</c:v>
                </c:pt>
                <c:pt idx="2">
                  <c:v>4.0880208380088767E-2</c:v>
                </c:pt>
                <c:pt idx="3">
                  <c:v>7.1911044279245218E-2</c:v>
                </c:pt>
                <c:pt idx="4">
                  <c:v>9.1436761517726062E-2</c:v>
                </c:pt>
                <c:pt idx="5">
                  <c:v>0.10927567582598985</c:v>
                </c:pt>
                <c:pt idx="6">
                  <c:v>0.14279932905633341</c:v>
                </c:pt>
                <c:pt idx="7">
                  <c:v>0.16093389893185517</c:v>
                </c:pt>
                <c:pt idx="8">
                  <c:v>0.16074835479111815</c:v>
                </c:pt>
                <c:pt idx="9">
                  <c:v>0.16731584569913394</c:v>
                </c:pt>
                <c:pt idx="10">
                  <c:v>0.17289841852522692</c:v>
                </c:pt>
                <c:pt idx="11">
                  <c:v>0.19331056391927826</c:v>
                </c:pt>
                <c:pt idx="12">
                  <c:v>0.24430987746449162</c:v>
                </c:pt>
                <c:pt idx="13">
                  <c:v>0.31934783903265629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FA6-4EE7-8CB2-71B8B837A1D0}"/>
            </c:ext>
          </c:extLst>
        </c:ser>
        <c:ser>
          <c:idx val="10"/>
          <c:order val="10"/>
          <c:tx>
            <c:strRef>
              <c:f>'type of vehicle (2)'!$N$14</c:f>
              <c:strCache>
                <c:ptCount val="1"/>
                <c:pt idx="0">
                  <c:v>Index</c:v>
                </c:pt>
              </c:strCache>
            </c:strRef>
          </c:tx>
          <c:spPr>
            <a:ln>
              <a:solidFill>
                <a:srgbClr val="878D87"/>
              </a:solidFill>
            </a:ln>
          </c:spPr>
          <c:marker>
            <c:symbol val="none"/>
          </c:marker>
          <c:yVal>
            <c:numRef>
              <c:f>'type of vehicle (2)'!$T$3:$T$16</c:f>
              <c:numCache>
                <c:formatCode>0.0%</c:formatCode>
                <c:ptCount val="14"/>
                <c:pt idx="0">
                  <c:v>0</c:v>
                </c:pt>
                <c:pt idx="1">
                  <c:v>4.0839563412918389E-2</c:v>
                </c:pt>
                <c:pt idx="2">
                  <c:v>7.9077569146083659E-2</c:v>
                </c:pt>
                <c:pt idx="3">
                  <c:v>0.14659763785399793</c:v>
                </c:pt>
                <c:pt idx="4">
                  <c:v>0.18002566616656024</c:v>
                </c:pt>
                <c:pt idx="5">
                  <c:v>0.19679730985552246</c:v>
                </c:pt>
                <c:pt idx="6">
                  <c:v>0.2300416155657854</c:v>
                </c:pt>
                <c:pt idx="7">
                  <c:v>0.22861213132241143</c:v>
                </c:pt>
                <c:pt idx="8">
                  <c:v>0.17092134414114857</c:v>
                </c:pt>
                <c:pt idx="9">
                  <c:v>0.17246109598021819</c:v>
                </c:pt>
                <c:pt idx="10">
                  <c:v>0.17782148884599303</c:v>
                </c:pt>
                <c:pt idx="11">
                  <c:v>0.17571854065936221</c:v>
                </c:pt>
                <c:pt idx="12">
                  <c:v>0.20266379359931808</c:v>
                </c:pt>
                <c:pt idx="13">
                  <c:v>0.24885833199029173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BFA6-4EE7-8CB2-71B8B837A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19392"/>
        <c:axId val="193817216"/>
      </c:scatterChart>
      <c:catAx>
        <c:axId val="193809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 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193815296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93815296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VKT </a:t>
                </a:r>
                <a:br>
                  <a:rPr lang="en-US"/>
                </a:br>
                <a:r>
                  <a:rPr lang="en-US"/>
                  <a:t>(billion)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09024"/>
        <c:crosses val="autoZero"/>
        <c:crossBetween val="midCat"/>
      </c:valAx>
      <c:valAx>
        <c:axId val="193817216"/>
        <c:scaling>
          <c:orientation val="minMax"/>
          <c:max val="0.4"/>
          <c:min val="-0.1"/>
        </c:scaling>
        <c:delete val="0"/>
        <c:axPos val="r"/>
        <c:title>
          <c:tx>
            <c:rich>
              <a:bodyPr rot="0" vert="horz"/>
              <a:lstStyle/>
              <a:p>
                <a:pPr algn="l">
                  <a:defRPr/>
                </a:pPr>
                <a:r>
                  <a:rPr lang="en-NZ"/>
                  <a:t>Change </a:t>
                </a:r>
                <a:br>
                  <a:rPr lang="en-NZ"/>
                </a:br>
                <a:r>
                  <a:rPr lang="en-NZ"/>
                  <a:t>since </a:t>
                </a:r>
                <a:br>
                  <a:rPr lang="en-NZ"/>
                </a:br>
                <a:r>
                  <a:rPr lang="en-NZ"/>
                  <a:t>2001</a:t>
                </a:r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crossAx val="193819392"/>
        <c:crosses val="max"/>
        <c:crossBetween val="midCat"/>
        <c:majorUnit val="0.1"/>
      </c:valAx>
      <c:valAx>
        <c:axId val="193819392"/>
        <c:scaling>
          <c:orientation val="minMax"/>
        </c:scaling>
        <c:delete val="1"/>
        <c:axPos val="b"/>
        <c:majorTickMark val="out"/>
        <c:minorTickMark val="none"/>
        <c:tickLblPos val="none"/>
        <c:crossAx val="193817216"/>
        <c:crosses val="autoZero"/>
        <c:crossBetween val="midCat"/>
      </c:valAx>
    </c:plotArea>
    <c:legend>
      <c:legendPos val="t"/>
      <c:legendEntry>
        <c:idx val="5"/>
        <c:delete val="1"/>
      </c:legendEntry>
      <c:layout>
        <c:manualLayout>
          <c:xMode val="edge"/>
          <c:yMode val="edge"/>
          <c:x val="1.9100549840791946E-4"/>
          <c:y val="1.7638888888888891E-2"/>
          <c:w val="0.99961785039251772"/>
          <c:h val="9.5915740740740732E-2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'type of vehicle (2)'!$B$2</c:f>
              <c:strCache>
                <c:ptCount val="1"/>
                <c:pt idx="0">
                  <c:v>Car, other light</c:v>
                </c:pt>
              </c:strCache>
            </c:strRef>
          </c:tx>
          <c:spPr>
            <a:solidFill>
              <a:srgbClr val="CF030D">
                <a:alpha val="69804"/>
              </a:srgbClr>
            </a:solidFill>
          </c:spPr>
          <c:cat>
            <c:numRef>
              <c:f>'type of vehicle (2)'!$A$6:$A$16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cat>
          <c:val>
            <c:numRef>
              <c:f>'type of vehicle (2)'!$B$6:$B$16</c:f>
              <c:numCache>
                <c:formatCode>General</c:formatCode>
                <c:ptCount val="11"/>
                <c:pt idx="0">
                  <c:v>31.312902491999999</c:v>
                </c:pt>
                <c:pt idx="1">
                  <c:v>31.490593732000001</c:v>
                </c:pt>
                <c:pt idx="2">
                  <c:v>31.338878836999999</c:v>
                </c:pt>
                <c:pt idx="3">
                  <c:v>31.707264316</c:v>
                </c:pt>
                <c:pt idx="4">
                  <c:v>31.069976839999999</c:v>
                </c:pt>
                <c:pt idx="5">
                  <c:v>31.193374157000001</c:v>
                </c:pt>
                <c:pt idx="6">
                  <c:v>31.091536000000001</c:v>
                </c:pt>
                <c:pt idx="7">
                  <c:v>30.627642422000001</c:v>
                </c:pt>
                <c:pt idx="8">
                  <c:v>30.606422939000002</c:v>
                </c:pt>
                <c:pt idx="9">
                  <c:v>30.890108734999998</c:v>
                </c:pt>
                <c:pt idx="10">
                  <c:v>31.505628260000002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2A-4475-94A8-E488778A8012}"/>
            </c:ext>
          </c:extLst>
        </c:ser>
        <c:ser>
          <c:idx val="5"/>
          <c:order val="2"/>
          <c:tx>
            <c:strRef>
              <c:f>'type of vehicle (2)'!$D$2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rgbClr val="CF030D">
                <a:alpha val="50000"/>
              </a:srgbClr>
            </a:solidFill>
          </c:spPr>
          <c:cat>
            <c:numRef>
              <c:f>'type of vehicle (2)'!$A$6:$A$16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cat>
          <c:val>
            <c:numRef>
              <c:f>'type of vehicle (2)'!$D$6:$D$16</c:f>
              <c:numCache>
                <c:formatCode>General</c:formatCode>
                <c:ptCount val="11"/>
                <c:pt idx="0">
                  <c:v>0.19311128380000001</c:v>
                </c:pt>
                <c:pt idx="1">
                  <c:v>0.2070404716</c:v>
                </c:pt>
                <c:pt idx="2">
                  <c:v>0.21609093700000001</c:v>
                </c:pt>
                <c:pt idx="3">
                  <c:v>0.2243986432</c:v>
                </c:pt>
                <c:pt idx="4">
                  <c:v>0.23199202839999999</c:v>
                </c:pt>
                <c:pt idx="5">
                  <c:v>0.23769437700000001</c:v>
                </c:pt>
                <c:pt idx="6">
                  <c:v>0.24445107420000001</c:v>
                </c:pt>
                <c:pt idx="7">
                  <c:v>0.2411530502</c:v>
                </c:pt>
                <c:pt idx="8">
                  <c:v>0.2471002786</c:v>
                </c:pt>
                <c:pt idx="9">
                  <c:v>0.2525851039</c:v>
                </c:pt>
                <c:pt idx="10">
                  <c:v>0.2627067622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2A-4475-94A8-E488778A8012}"/>
            </c:ext>
          </c:extLst>
        </c:ser>
        <c:ser>
          <c:idx val="2"/>
          <c:order val="3"/>
          <c:tx>
            <c:strRef>
              <c:f>'type of vehicle (2)'!$C$2</c:f>
              <c:strCache>
                <c:ptCount val="1"/>
                <c:pt idx="0">
                  <c:v>Motorcycle</c:v>
                </c:pt>
              </c:strCache>
            </c:strRef>
          </c:tx>
          <c:spPr>
            <a:solidFill>
              <a:srgbClr val="CF030D">
                <a:alpha val="30000"/>
              </a:srgbClr>
            </a:solidFill>
          </c:spPr>
          <c:cat>
            <c:numRef>
              <c:f>'type of vehicle (2)'!$A$6:$A$16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cat>
          <c:val>
            <c:numRef>
              <c:f>'type of vehicle (2)'!$C$6:$C$16</c:f>
              <c:numCache>
                <c:formatCode>General</c:formatCode>
                <c:ptCount val="11"/>
                <c:pt idx="0">
                  <c:v>0.2364361465</c:v>
                </c:pt>
                <c:pt idx="1">
                  <c:v>0.26744264880000002</c:v>
                </c:pt>
                <c:pt idx="2">
                  <c:v>0.31633116389999999</c:v>
                </c:pt>
                <c:pt idx="3">
                  <c:v>0.34065968130000002</c:v>
                </c:pt>
                <c:pt idx="4">
                  <c:v>0.37960418839999999</c:v>
                </c:pt>
                <c:pt idx="5">
                  <c:v>0.39545972610000002</c:v>
                </c:pt>
                <c:pt idx="6">
                  <c:v>0.39338601249999999</c:v>
                </c:pt>
                <c:pt idx="7">
                  <c:v>0.3812378313</c:v>
                </c:pt>
                <c:pt idx="8">
                  <c:v>0.38125865759999999</c:v>
                </c:pt>
                <c:pt idx="9">
                  <c:v>0.39148463859999999</c:v>
                </c:pt>
                <c:pt idx="10">
                  <c:v>0.40279073189999998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2A-4475-94A8-E488778A8012}"/>
            </c:ext>
          </c:extLst>
        </c:ser>
        <c:ser>
          <c:idx val="6"/>
          <c:order val="4"/>
          <c:tx>
            <c:strRef>
              <c:f>'type of vehicle (2)'!$E$2</c:f>
              <c:strCache>
                <c:ptCount val="1"/>
                <c:pt idx="0">
                  <c:v>Light commercial</c:v>
                </c:pt>
              </c:strCache>
            </c:strRef>
          </c:tx>
          <c:spPr>
            <a:solidFill>
              <a:srgbClr val="343B34">
                <a:alpha val="49804"/>
              </a:srgbClr>
            </a:solidFill>
          </c:spPr>
          <c:cat>
            <c:numRef>
              <c:f>'type of vehicle (2)'!$A$6:$A$16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cat>
          <c:val>
            <c:numRef>
              <c:f>'type of vehicle (2)'!$E$6:$E$16</c:f>
              <c:numCache>
                <c:formatCode>General</c:formatCode>
                <c:ptCount val="11"/>
                <c:pt idx="0">
                  <c:v>5.5479823725999999</c:v>
                </c:pt>
                <c:pt idx="1">
                  <c:v>5.6490433100999997</c:v>
                </c:pt>
                <c:pt idx="2">
                  <c:v>5.7413737163</c:v>
                </c:pt>
                <c:pt idx="3">
                  <c:v>5.9148849774999999</c:v>
                </c:pt>
                <c:pt idx="4">
                  <c:v>6.0087456337000003</c:v>
                </c:pt>
                <c:pt idx="5">
                  <c:v>6.0077852968999998</c:v>
                </c:pt>
                <c:pt idx="6">
                  <c:v>6.0417772255999997</c:v>
                </c:pt>
                <c:pt idx="7">
                  <c:v>6.0706714288999999</c:v>
                </c:pt>
                <c:pt idx="8">
                  <c:v>6.1763203290000002</c:v>
                </c:pt>
                <c:pt idx="9">
                  <c:v>6.4402818713999999</c:v>
                </c:pt>
                <c:pt idx="10">
                  <c:v>6.8286623161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2A-4475-94A8-E488778A8012}"/>
            </c:ext>
          </c:extLst>
        </c:ser>
        <c:ser>
          <c:idx val="7"/>
          <c:order val="5"/>
          <c:tx>
            <c:strRef>
              <c:f>'type of vehicle (2)'!$F$2</c:f>
              <c:strCache>
                <c:ptCount val="1"/>
                <c:pt idx="0">
                  <c:v>Heavy truck</c:v>
                </c:pt>
              </c:strCache>
            </c:strRef>
          </c:tx>
          <c:spPr>
            <a:solidFill>
              <a:srgbClr val="343B34">
                <a:alpha val="70000"/>
              </a:srgbClr>
            </a:solidFill>
          </c:spPr>
          <c:cat>
            <c:numRef>
              <c:f>'type of vehicle (2)'!$A$6:$A$16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cat>
          <c:val>
            <c:numRef>
              <c:f>'type of vehicle (2)'!$F$6:$F$16</c:f>
              <c:numCache>
                <c:formatCode>General</c:formatCode>
                <c:ptCount val="11"/>
                <c:pt idx="0">
                  <c:v>2.4923460508000002</c:v>
                </c:pt>
                <c:pt idx="1">
                  <c:v>2.5650081701</c:v>
                </c:pt>
                <c:pt idx="2">
                  <c:v>2.6014644983999999</c:v>
                </c:pt>
                <c:pt idx="3">
                  <c:v>2.6737272619999999</c:v>
                </c:pt>
                <c:pt idx="4">
                  <c:v>2.6706200085999998</c:v>
                </c:pt>
                <c:pt idx="5">
                  <c:v>2.5452182103999998</c:v>
                </c:pt>
                <c:pt idx="6">
                  <c:v>2.5485651512</c:v>
                </c:pt>
                <c:pt idx="7">
                  <c:v>2.5602169752999999</c:v>
                </c:pt>
                <c:pt idx="8">
                  <c:v>2.5556458211000002</c:v>
                </c:pt>
                <c:pt idx="9">
                  <c:v>2.6142164064000002</c:v>
                </c:pt>
                <c:pt idx="10">
                  <c:v>2.7146289413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2A-4475-94A8-E488778A8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38368"/>
        <c:axId val="194940288"/>
      </c:areaChart>
      <c:scatterChart>
        <c:scatterStyle val="smoothMarker"/>
        <c:varyColors val="0"/>
        <c:ser>
          <c:idx val="4"/>
          <c:order val="1"/>
          <c:spPr>
            <a:ln w="9525"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ymbol val="none"/>
          </c:marker>
          <c:yVal>
            <c:numRef>
              <c:f>'heavy and light'!$M$8:$M$63</c:f>
              <c:numCache>
                <c:formatCode>General</c:formatCode>
                <c:ptCount val="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12A-4475-94A8-E488778A8012}"/>
            </c:ext>
          </c:extLst>
        </c:ser>
        <c:ser>
          <c:idx val="0"/>
          <c:order val="6"/>
          <c:tx>
            <c:strRef>
              <c:f>'type of vehicle (2)'!$N$14</c:f>
              <c:strCache>
                <c:ptCount val="1"/>
                <c:pt idx="0">
                  <c:v>Index</c:v>
                </c:pt>
              </c:strCache>
            </c:strRef>
          </c:tx>
          <c:spPr>
            <a:ln w="38100">
              <a:solidFill>
                <a:srgbClr val="DA333B"/>
              </a:solidFill>
            </a:ln>
          </c:spPr>
          <c:marker>
            <c:symbol val="none"/>
          </c:marker>
          <c:yVal>
            <c:numRef>
              <c:f>'type of vehicle (2)'!$Z$6:$Z$16</c:f>
              <c:numCache>
                <c:formatCode>0.0%</c:formatCode>
                <c:ptCount val="11"/>
                <c:pt idx="0">
                  <c:v>0</c:v>
                </c:pt>
                <c:pt idx="1">
                  <c:v>5.674697196959011E-3</c:v>
                </c:pt>
                <c:pt idx="2">
                  <c:v>8.2957320889165409E-4</c:v>
                </c:pt>
                <c:pt idx="3">
                  <c:v>1.2594227702167116E-2</c:v>
                </c:pt>
                <c:pt idx="4">
                  <c:v>-7.7580049330164824E-3</c:v>
                </c:pt>
                <c:pt idx="5">
                  <c:v>-3.817223108925627E-3</c:v>
                </c:pt>
                <c:pt idx="6">
                  <c:v>-7.0694976952888622E-3</c:v>
                </c:pt>
                <c:pt idx="7">
                  <c:v>-2.1884271832516067E-2</c:v>
                </c:pt>
                <c:pt idx="8">
                  <c:v>-2.2561931241618205E-2</c:v>
                </c:pt>
                <c:pt idx="9">
                  <c:v>-1.3502221875088649E-2</c:v>
                </c:pt>
                <c:pt idx="10">
                  <c:v>6.1548356320286768E-3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12A-4475-94A8-E488778A8012}"/>
            </c:ext>
          </c:extLst>
        </c:ser>
        <c:ser>
          <c:idx val="8"/>
          <c:order val="7"/>
          <c:tx>
            <c:strRef>
              <c:f>'type of vehicle (2)'!$N$14</c:f>
              <c:strCache>
                <c:ptCount val="1"/>
                <c:pt idx="0">
                  <c:v>Index</c:v>
                </c:pt>
              </c:strCache>
            </c:strRef>
          </c:tx>
          <c:spPr>
            <a:ln w="38100">
              <a:solidFill>
                <a:srgbClr val="CD7171"/>
              </a:solidFill>
            </a:ln>
          </c:spPr>
          <c:marker>
            <c:symbol val="none"/>
          </c:marker>
          <c:yVal>
            <c:numRef>
              <c:f>'type of vehicle (2)'!$AB$6:$AB$16</c:f>
              <c:numCache>
                <c:formatCode>0.0%</c:formatCode>
                <c:ptCount val="11"/>
                <c:pt idx="0">
                  <c:v>0</c:v>
                </c:pt>
                <c:pt idx="1">
                  <c:v>7.2130367143258489E-2</c:v>
                </c:pt>
                <c:pt idx="2">
                  <c:v>0.1189969469821317</c:v>
                </c:pt>
                <c:pt idx="3">
                  <c:v>0.16201725131921063</c:v>
                </c:pt>
                <c:pt idx="4">
                  <c:v>0.20133854342901936</c:v>
                </c:pt>
                <c:pt idx="5">
                  <c:v>0.23086736477902292</c:v>
                </c:pt>
                <c:pt idx="6">
                  <c:v>0.26585598412349221</c:v>
                </c:pt>
                <c:pt idx="7">
                  <c:v>0.24877762425190819</c:v>
                </c:pt>
                <c:pt idx="8">
                  <c:v>0.27957452168312913</c:v>
                </c:pt>
                <c:pt idx="9">
                  <c:v>0.30797692879301342</c:v>
                </c:pt>
                <c:pt idx="10">
                  <c:v>0.36039053249771835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12A-4475-94A8-E488778A8012}"/>
            </c:ext>
          </c:extLst>
        </c:ser>
        <c:ser>
          <c:idx val="3"/>
          <c:order val="8"/>
          <c:tx>
            <c:strRef>
              <c:f>'type of vehicle (2)'!$N$14</c:f>
              <c:strCache>
                <c:ptCount val="1"/>
                <c:pt idx="0">
                  <c:v>Index</c:v>
                </c:pt>
              </c:strCache>
            </c:strRef>
          </c:tx>
          <c:spPr>
            <a:ln w="38100">
              <a:solidFill>
                <a:srgbClr val="D39595"/>
              </a:solidFill>
              <a:prstDash val="solid"/>
            </a:ln>
          </c:spPr>
          <c:marker>
            <c:symbol val="none"/>
          </c:marker>
          <c:yVal>
            <c:numRef>
              <c:f>'type of vehicle (2)'!$AA$6:$AA$16</c:f>
              <c:numCache>
                <c:formatCode>0.0%</c:formatCode>
                <c:ptCount val="11"/>
                <c:pt idx="0">
                  <c:v>0</c:v>
                </c:pt>
                <c:pt idx="1">
                  <c:v>0.13114112524245525</c:v>
                </c:pt>
                <c:pt idx="2">
                  <c:v>0.33791371828165029</c:v>
                </c:pt>
                <c:pt idx="3">
                  <c:v>0.44081049510760839</c:v>
                </c:pt>
                <c:pt idx="4">
                  <c:v>0.60552518732578808</c:v>
                </c:pt>
                <c:pt idx="5">
                  <c:v>0.67258573595471804</c:v>
                </c:pt>
                <c:pt idx="6">
                  <c:v>0.66381502288610506</c:v>
                </c:pt>
                <c:pt idx="7">
                  <c:v>0.61243463380503038</c:v>
                </c:pt>
                <c:pt idx="8">
                  <c:v>0.61252271805233471</c:v>
                </c:pt>
                <c:pt idx="9">
                  <c:v>0.65577321570836888</c:v>
                </c:pt>
                <c:pt idx="10">
                  <c:v>0.70359201781357061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12A-4475-94A8-E488778A8012}"/>
            </c:ext>
          </c:extLst>
        </c:ser>
        <c:ser>
          <c:idx val="9"/>
          <c:order val="9"/>
          <c:tx>
            <c:strRef>
              <c:f>'type of vehicle (2)'!$N$14</c:f>
              <c:strCache>
                <c:ptCount val="1"/>
                <c:pt idx="0">
                  <c:v>Index</c:v>
                </c:pt>
              </c:strCache>
            </c:strRef>
          </c:tx>
          <c:spPr>
            <a:ln w="38100">
              <a:solidFill>
                <a:srgbClr val="878D87"/>
              </a:solidFill>
            </a:ln>
          </c:spPr>
          <c:marker>
            <c:symbol val="none"/>
          </c:marker>
          <c:yVal>
            <c:numRef>
              <c:f>'type of vehicle (2)'!$AC$6:$AC$16</c:f>
              <c:numCache>
                <c:formatCode>0.0%</c:formatCode>
                <c:ptCount val="11"/>
                <c:pt idx="0">
                  <c:v>0</c:v>
                </c:pt>
                <c:pt idx="1">
                  <c:v>1.8215800035543239E-2</c:v>
                </c:pt>
                <c:pt idx="2">
                  <c:v>3.4857959292572405E-2</c:v>
                </c:pt>
                <c:pt idx="3">
                  <c:v>6.6132619078249633E-2</c:v>
                </c:pt>
                <c:pt idx="4">
                  <c:v>8.3050599326988994E-2</c:v>
                </c:pt>
                <c:pt idx="5">
                  <c:v>8.2877502742410236E-2</c:v>
                </c:pt>
                <c:pt idx="6">
                  <c:v>8.900440193154191E-2</c:v>
                </c:pt>
                <c:pt idx="7">
                  <c:v>9.421245800661171E-2</c:v>
                </c:pt>
                <c:pt idx="8">
                  <c:v>0.11325521860040388</c:v>
                </c:pt>
                <c:pt idx="9">
                  <c:v>0.16083315318499003</c:v>
                </c:pt>
                <c:pt idx="10">
                  <c:v>0.23083706066279808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12A-4475-94A8-E488778A8012}"/>
            </c:ext>
          </c:extLst>
        </c:ser>
        <c:ser>
          <c:idx val="10"/>
          <c:order val="10"/>
          <c:tx>
            <c:strRef>
              <c:f>'type of vehicle (2)'!$N$14</c:f>
              <c:strCache>
                <c:ptCount val="1"/>
                <c:pt idx="0">
                  <c:v>Index</c:v>
                </c:pt>
              </c:strCache>
            </c:strRef>
          </c:tx>
          <c:spPr>
            <a:ln w="38100">
              <a:solidFill>
                <a:srgbClr val="5C645C"/>
              </a:solidFill>
            </a:ln>
          </c:spPr>
          <c:marker>
            <c:symbol val="none"/>
          </c:marker>
          <c:yVal>
            <c:numRef>
              <c:f>'type of vehicle (2)'!$AD$6:$AD$16</c:f>
              <c:numCache>
                <c:formatCode>0.0%</c:formatCode>
                <c:ptCount val="11"/>
                <c:pt idx="0">
                  <c:v>0</c:v>
                </c:pt>
                <c:pt idx="1">
                  <c:v>2.9154105336486769E-2</c:v>
                </c:pt>
                <c:pt idx="2">
                  <c:v>4.3781419343824624E-2</c:v>
                </c:pt>
                <c:pt idx="3">
                  <c:v>7.2775291834687117E-2</c:v>
                </c:pt>
                <c:pt idx="4">
                  <c:v>7.152857354731168E-2</c:v>
                </c:pt>
                <c:pt idx="5">
                  <c:v>2.1213811614574363E-2</c:v>
                </c:pt>
                <c:pt idx="6">
                  <c:v>2.2556699292200832E-2</c:v>
                </c:pt>
                <c:pt idx="7">
                  <c:v>2.7231741947798316E-2</c:v>
                </c:pt>
                <c:pt idx="8">
                  <c:v>2.5397665095375555E-2</c:v>
                </c:pt>
                <c:pt idx="9">
                  <c:v>4.8897846894447872E-2</c:v>
                </c:pt>
                <c:pt idx="10">
                  <c:v>8.9186206878716145E-2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512A-4475-94A8-E488778A8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68960"/>
        <c:axId val="194967040"/>
      </c:scatterChart>
      <c:catAx>
        <c:axId val="194938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 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194940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940288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VKT </a:t>
                </a:r>
                <a:br>
                  <a:rPr lang="en-US"/>
                </a:br>
                <a:r>
                  <a:rPr lang="en-US"/>
                  <a:t>(billion)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38368"/>
        <c:crosses val="autoZero"/>
        <c:crossBetween val="midCat"/>
      </c:valAx>
      <c:valAx>
        <c:axId val="194967040"/>
        <c:scaling>
          <c:orientation val="minMax"/>
          <c:max val="0.4"/>
          <c:min val="-0.1"/>
        </c:scaling>
        <c:delete val="0"/>
        <c:axPos val="r"/>
        <c:title>
          <c:tx>
            <c:rich>
              <a:bodyPr rot="0" vert="horz"/>
              <a:lstStyle/>
              <a:p>
                <a:pPr algn="l">
                  <a:defRPr/>
                </a:pPr>
                <a:r>
                  <a:rPr lang="en-NZ"/>
                  <a:t>Change </a:t>
                </a:r>
                <a:br>
                  <a:rPr lang="en-NZ"/>
                </a:br>
                <a:r>
                  <a:rPr lang="en-NZ"/>
                  <a:t>since </a:t>
                </a:r>
                <a:br>
                  <a:rPr lang="en-NZ"/>
                </a:br>
                <a:r>
                  <a:rPr lang="en-NZ"/>
                  <a:t>2004</a:t>
                </a:r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crossAx val="194968960"/>
        <c:crosses val="max"/>
        <c:crossBetween val="midCat"/>
        <c:majorUnit val="0.1"/>
      </c:valAx>
      <c:valAx>
        <c:axId val="194968960"/>
        <c:scaling>
          <c:orientation val="minMax"/>
        </c:scaling>
        <c:delete val="1"/>
        <c:axPos val="b"/>
        <c:majorTickMark val="out"/>
        <c:minorTickMark val="none"/>
        <c:tickLblPos val="none"/>
        <c:crossAx val="194967040"/>
        <c:crosses val="autoZero"/>
        <c:crossBetween val="midCat"/>
      </c:valAx>
    </c:plotArea>
    <c:legend>
      <c:legendPos val="t"/>
      <c:legendEntry>
        <c:idx val="5"/>
        <c:delete val="1"/>
      </c:legendEntry>
      <c:layout>
        <c:manualLayout>
          <c:xMode val="edge"/>
          <c:yMode val="edge"/>
          <c:x val="1.9100549840791946E-4"/>
          <c:y val="1.7638888888888891E-2"/>
          <c:w val="0.99961785039251772"/>
          <c:h val="9.5915740740740732E-2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'type of vehicle (2)'!$P$2</c:f>
              <c:strCache>
                <c:ptCount val="1"/>
                <c:pt idx="0">
                  <c:v>Car, other light</c:v>
                </c:pt>
              </c:strCache>
            </c:strRef>
          </c:tx>
          <c:spPr>
            <a:ln w="38100">
              <a:solidFill>
                <a:srgbClr val="DA333B"/>
              </a:solidFill>
            </a:ln>
          </c:spPr>
          <c:marker>
            <c:symbol val="none"/>
          </c:marker>
          <c:xVal>
            <c:numRef>
              <c:f>'type of vehicle (2)'!$A$3:$A$17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xVal>
          <c:yVal>
            <c:numRef>
              <c:f>'type of vehicle (2)'!$P$3:$P$17</c:f>
              <c:numCache>
                <c:formatCode>0.0%</c:formatCode>
                <c:ptCount val="15"/>
                <c:pt idx="0">
                  <c:v>0</c:v>
                </c:pt>
                <c:pt idx="1">
                  <c:v>3.4523315889750883E-2</c:v>
                </c:pt>
                <c:pt idx="2">
                  <c:v>6.6617246065957314E-2</c:v>
                </c:pt>
                <c:pt idx="3">
                  <c:v>9.5144171065502325E-2</c:v>
                </c:pt>
                <c:pt idx="4">
                  <c:v>0.10135878262331377</c:v>
                </c:pt>
                <c:pt idx="5">
                  <c:v>9.6052673329692251E-2</c:v>
                </c:pt>
                <c:pt idx="6">
                  <c:v>0.10893666612260211</c:v>
                </c:pt>
                <c:pt idx="7">
                  <c:v>8.6648037184011928E-2</c:v>
                </c:pt>
                <c:pt idx="8">
                  <c:v>9.0963761428105805E-2</c:v>
                </c:pt>
                <c:pt idx="9">
                  <c:v>8.740205187214567E-2</c:v>
                </c:pt>
                <c:pt idx="10">
                  <c:v>7.1177738330109319E-2</c:v>
                </c:pt>
                <c:pt idx="11">
                  <c:v>7.0435603578263617E-2</c:v>
                </c:pt>
                <c:pt idx="12">
                  <c:v>8.0357291482565874E-2</c:v>
                </c:pt>
                <c:pt idx="13">
                  <c:v>0.10188460343178485</c:v>
                </c:pt>
                <c:pt idx="14">
                  <c:v>0.13911376910161621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F6-4054-B267-C4223E150639}"/>
            </c:ext>
          </c:extLst>
        </c:ser>
        <c:ser>
          <c:idx val="2"/>
          <c:order val="1"/>
          <c:tx>
            <c:strRef>
              <c:f>'type of vehicle (2)'!$R$2</c:f>
              <c:strCache>
                <c:ptCount val="1"/>
                <c:pt idx="0">
                  <c:v>Bus</c:v>
                </c:pt>
              </c:strCache>
            </c:strRef>
          </c:tx>
          <c:spPr>
            <a:ln w="38100">
              <a:solidFill>
                <a:srgbClr val="CD7171"/>
              </a:solidFill>
            </a:ln>
          </c:spPr>
          <c:marker>
            <c:symbol val="none"/>
          </c:marker>
          <c:xVal>
            <c:numRef>
              <c:f>'type of vehicle (2)'!$A$3:$A$17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xVal>
          <c:yVal>
            <c:numRef>
              <c:f>'type of vehicle (2)'!$R$3:$R$17</c:f>
              <c:numCache>
                <c:formatCode>0.0%</c:formatCode>
                <c:ptCount val="15"/>
                <c:pt idx="0">
                  <c:v>0</c:v>
                </c:pt>
                <c:pt idx="1">
                  <c:v>5.9542597786223617E-2</c:v>
                </c:pt>
                <c:pt idx="2">
                  <c:v>0.13929965610956185</c:v>
                </c:pt>
                <c:pt idx="3">
                  <c:v>0.26312017079275307</c:v>
                </c:pt>
                <c:pt idx="4">
                  <c:v>0.35422949245808977</c:v>
                </c:pt>
                <c:pt idx="5">
                  <c:v>0.41342761478863954</c:v>
                </c:pt>
                <c:pt idx="6">
                  <c:v>0.46776742895044676</c:v>
                </c:pt>
                <c:pt idx="7">
                  <c:v>0.51743494615598018</c:v>
                </c:pt>
                <c:pt idx="8">
                  <c:v>0.55473339602290528</c:v>
                </c:pt>
                <c:pt idx="9">
                  <c:v>0.59892822686509417</c:v>
                </c:pt>
                <c:pt idx="10">
                  <c:v>0.57735620602723858</c:v>
                </c:pt>
                <c:pt idx="11">
                  <c:v>0.61625638837044927</c:v>
                </c:pt>
                <c:pt idx="12">
                  <c:v>0.6521320416900116</c:v>
                </c:pt>
                <c:pt idx="13">
                  <c:v>0.71833672175336227</c:v>
                </c:pt>
                <c:pt idx="14">
                  <c:v>0.75217385552343763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BF6-4054-B267-C4223E150639}"/>
            </c:ext>
          </c:extLst>
        </c:ser>
        <c:ser>
          <c:idx val="1"/>
          <c:order val="2"/>
          <c:tx>
            <c:strRef>
              <c:f>'type of vehicle (2)'!$Q$2</c:f>
              <c:strCache>
                <c:ptCount val="1"/>
                <c:pt idx="0">
                  <c:v>Motorcycle</c:v>
                </c:pt>
              </c:strCache>
            </c:strRef>
          </c:tx>
          <c:spPr>
            <a:ln w="38100">
              <a:solidFill>
                <a:srgbClr val="D39595"/>
              </a:solidFill>
            </a:ln>
          </c:spPr>
          <c:marker>
            <c:symbol val="none"/>
          </c:marker>
          <c:xVal>
            <c:numRef>
              <c:f>'type of vehicle (2)'!$A$3:$A$17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xVal>
          <c:yVal>
            <c:numRef>
              <c:f>'type of vehicle (2)'!$Q$3:$Q$17</c:f>
              <c:numCache>
                <c:formatCode>0.0%</c:formatCode>
                <c:ptCount val="15"/>
                <c:pt idx="0">
                  <c:v>0</c:v>
                </c:pt>
                <c:pt idx="1">
                  <c:v>4.0254090189726366E-3</c:v>
                </c:pt>
                <c:pt idx="2">
                  <c:v>2.2655891679779439E-2</c:v>
                </c:pt>
                <c:pt idx="3">
                  <c:v>5.2731112280142822E-2</c:v>
                </c:pt>
                <c:pt idx="4">
                  <c:v>0.19078745492230231</c:v>
                </c:pt>
                <c:pt idx="5">
                  <c:v>0.40846339678150323</c:v>
                </c:pt>
                <c:pt idx="6">
                  <c:v>0.51678603509953569</c:v>
                </c:pt>
                <c:pt idx="7">
                  <c:v>0.69018631624726146</c:v>
                </c:pt>
                <c:pt idx="8">
                  <c:v>0.76078304219551152</c:v>
                </c:pt>
                <c:pt idx="9">
                  <c:v>0.75154983967130051</c:v>
                </c:pt>
                <c:pt idx="10">
                  <c:v>0.69746010552459436</c:v>
                </c:pt>
                <c:pt idx="11">
                  <c:v>0.69755283455223327</c:v>
                </c:pt>
                <c:pt idx="12">
                  <c:v>0.74308397905633994</c:v>
                </c:pt>
                <c:pt idx="13">
                  <c:v>0.79342431978445305</c:v>
                </c:pt>
                <c:pt idx="14">
                  <c:v>0.86562674330821299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BF6-4054-B267-C4223E150639}"/>
            </c:ext>
          </c:extLst>
        </c:ser>
        <c:ser>
          <c:idx val="3"/>
          <c:order val="3"/>
          <c:tx>
            <c:strRef>
              <c:f>'type of vehicle (2)'!$S$2</c:f>
              <c:strCache>
                <c:ptCount val="1"/>
                <c:pt idx="0">
                  <c:v>Light commercial</c:v>
                </c:pt>
              </c:strCache>
            </c:strRef>
          </c:tx>
          <c:spPr>
            <a:ln w="38100">
              <a:solidFill>
                <a:srgbClr val="878D87"/>
              </a:solidFill>
            </a:ln>
          </c:spPr>
          <c:marker>
            <c:symbol val="none"/>
          </c:marker>
          <c:xVal>
            <c:numRef>
              <c:f>'type of vehicle (2)'!$A$3:$A$17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xVal>
          <c:yVal>
            <c:numRef>
              <c:f>'type of vehicle (2)'!$S$3:$S$17</c:f>
              <c:numCache>
                <c:formatCode>0.0%</c:formatCode>
                <c:ptCount val="15"/>
                <c:pt idx="0">
                  <c:v>0</c:v>
                </c:pt>
                <c:pt idx="1">
                  <c:v>1.8955243189614057E-2</c:v>
                </c:pt>
                <c:pt idx="2">
                  <c:v>4.0880208380088767E-2</c:v>
                </c:pt>
                <c:pt idx="3">
                  <c:v>7.1911044279245218E-2</c:v>
                </c:pt>
                <c:pt idx="4">
                  <c:v>9.1436761517726062E-2</c:v>
                </c:pt>
                <c:pt idx="5">
                  <c:v>0.10927567582598985</c:v>
                </c:pt>
                <c:pt idx="6">
                  <c:v>0.14279932905633341</c:v>
                </c:pt>
                <c:pt idx="7">
                  <c:v>0.16093389893185517</c:v>
                </c:pt>
                <c:pt idx="8">
                  <c:v>0.16074835479111815</c:v>
                </c:pt>
                <c:pt idx="9">
                  <c:v>0.16731584569913394</c:v>
                </c:pt>
                <c:pt idx="10">
                  <c:v>0.17289841852522692</c:v>
                </c:pt>
                <c:pt idx="11">
                  <c:v>0.19331056391927826</c:v>
                </c:pt>
                <c:pt idx="12">
                  <c:v>0.24430987746449162</c:v>
                </c:pt>
                <c:pt idx="13">
                  <c:v>0.31934783903265629</c:v>
                </c:pt>
                <c:pt idx="14">
                  <c:v>0.3693713527628788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BF6-4054-B267-C4223E150639}"/>
            </c:ext>
          </c:extLst>
        </c:ser>
        <c:ser>
          <c:idx val="4"/>
          <c:order val="4"/>
          <c:tx>
            <c:strRef>
              <c:f>'type of vehicle (2)'!$T$2</c:f>
              <c:strCache>
                <c:ptCount val="1"/>
                <c:pt idx="0">
                  <c:v>Heavy truck</c:v>
                </c:pt>
              </c:strCache>
            </c:strRef>
          </c:tx>
          <c:spPr>
            <a:ln w="38100">
              <a:solidFill>
                <a:srgbClr val="5C645C"/>
              </a:solidFill>
            </a:ln>
          </c:spPr>
          <c:marker>
            <c:symbol val="none"/>
          </c:marker>
          <c:xVal>
            <c:numRef>
              <c:f>'type of vehicle (2)'!$A$3:$A$17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xVal>
          <c:yVal>
            <c:numRef>
              <c:f>'type of vehicle (2)'!$T$3:$T$17</c:f>
              <c:numCache>
                <c:formatCode>0.0%</c:formatCode>
                <c:ptCount val="15"/>
                <c:pt idx="0">
                  <c:v>0</c:v>
                </c:pt>
                <c:pt idx="1">
                  <c:v>4.0839563412918389E-2</c:v>
                </c:pt>
                <c:pt idx="2">
                  <c:v>7.9077569146083659E-2</c:v>
                </c:pt>
                <c:pt idx="3">
                  <c:v>0.14659763785399793</c:v>
                </c:pt>
                <c:pt idx="4">
                  <c:v>0.18002566616656024</c:v>
                </c:pt>
                <c:pt idx="5">
                  <c:v>0.19679730985552246</c:v>
                </c:pt>
                <c:pt idx="6">
                  <c:v>0.2300416155657854</c:v>
                </c:pt>
                <c:pt idx="7">
                  <c:v>0.22861213132241143</c:v>
                </c:pt>
                <c:pt idx="8">
                  <c:v>0.17092134414114857</c:v>
                </c:pt>
                <c:pt idx="9">
                  <c:v>0.17246109598021819</c:v>
                </c:pt>
                <c:pt idx="10">
                  <c:v>0.17782148884599303</c:v>
                </c:pt>
                <c:pt idx="11">
                  <c:v>0.17571854065936221</c:v>
                </c:pt>
                <c:pt idx="12">
                  <c:v>0.20266379359931808</c:v>
                </c:pt>
                <c:pt idx="13">
                  <c:v>0.24885833199029173</c:v>
                </c:pt>
                <c:pt idx="14">
                  <c:v>0.26782323634802663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BF6-4054-B267-C4223E150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71680"/>
        <c:axId val="194873600"/>
      </c:scatterChart>
      <c:scatterChart>
        <c:scatterStyle val="smoothMarker"/>
        <c:varyColors val="0"/>
        <c:ser>
          <c:idx val="5"/>
          <c:order val="5"/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2BF6-4054-B267-C4223E150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77312"/>
        <c:axId val="194875776"/>
      </c:scatterChart>
      <c:valAx>
        <c:axId val="194871680"/>
        <c:scaling>
          <c:orientation val="minMax"/>
          <c:max val="2015"/>
          <c:min val="20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 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73600"/>
        <c:crossesAt val="-0.2"/>
        <c:crossBetween val="midCat"/>
      </c:valAx>
      <c:valAx>
        <c:axId val="194873600"/>
        <c:scaling>
          <c:orientation val="minMax"/>
          <c:max val="1"/>
          <c:min val="-0.2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Change</a:t>
                </a:r>
                <a:br>
                  <a:rPr lang="en-US"/>
                </a:br>
                <a:r>
                  <a:rPr lang="en-US"/>
                  <a:t>since</a:t>
                </a:r>
                <a:br>
                  <a:rPr lang="en-US"/>
                </a:br>
                <a:r>
                  <a:rPr lang="en-US"/>
                  <a:t>2001</a:t>
                </a:r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crossAx val="194871680"/>
        <c:crossesAt val="2001"/>
        <c:crossBetween val="midCat"/>
        <c:majorUnit val="0.2"/>
      </c:valAx>
      <c:valAx>
        <c:axId val="194875776"/>
        <c:scaling>
          <c:orientation val="minMax"/>
          <c:max val="1"/>
          <c:min val="-0.2"/>
        </c:scaling>
        <c:delete val="0"/>
        <c:axPos val="r"/>
        <c:numFmt formatCode="\+0%;\-0%;0%" sourceLinked="0"/>
        <c:majorTickMark val="out"/>
        <c:minorTickMark val="none"/>
        <c:tickLblPos val="nextTo"/>
        <c:crossAx val="194877312"/>
        <c:crosses val="max"/>
        <c:crossBetween val="midCat"/>
        <c:majorUnit val="0.2"/>
      </c:valAx>
      <c:valAx>
        <c:axId val="19487731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194875776"/>
        <c:crossesAt val="0"/>
        <c:crossBetween val="midCat"/>
      </c:valAx>
    </c:plotArea>
    <c:legend>
      <c:legendPos val="t"/>
      <c:legendEntry>
        <c:idx val="5"/>
        <c:delete val="1"/>
      </c:legendEntry>
      <c:layout>
        <c:manualLayout>
          <c:xMode val="edge"/>
          <c:yMode val="edge"/>
          <c:x val="0.1671436111111112"/>
          <c:y val="1.7638888888888891E-2"/>
          <c:w val="0.74861555555555681"/>
          <c:h val="5.016273148148157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'type of vehicle (2)'!$P$2</c:f>
              <c:strCache>
                <c:ptCount val="1"/>
                <c:pt idx="0">
                  <c:v>Car, other light</c:v>
                </c:pt>
              </c:strCache>
            </c:strRef>
          </c:tx>
          <c:spPr>
            <a:ln w="38100">
              <a:solidFill>
                <a:srgbClr val="DA333B"/>
              </a:solidFill>
            </a:ln>
          </c:spPr>
          <c:marker>
            <c:symbol val="none"/>
          </c:marker>
          <c:xVal>
            <c:numRef>
              <c:f>'type of vehicle (2)'!$A$6:$A$16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xVal>
          <c:yVal>
            <c:numRef>
              <c:f>'type of vehicle (2)'!$Z$6:$Z$16</c:f>
              <c:numCache>
                <c:formatCode>0.0%</c:formatCode>
                <c:ptCount val="11"/>
                <c:pt idx="0">
                  <c:v>0</c:v>
                </c:pt>
                <c:pt idx="1">
                  <c:v>5.674697196959011E-3</c:v>
                </c:pt>
                <c:pt idx="2">
                  <c:v>8.2957320889165409E-4</c:v>
                </c:pt>
                <c:pt idx="3">
                  <c:v>1.2594227702167116E-2</c:v>
                </c:pt>
                <c:pt idx="4">
                  <c:v>-7.7580049330164824E-3</c:v>
                </c:pt>
                <c:pt idx="5">
                  <c:v>-3.817223108925627E-3</c:v>
                </c:pt>
                <c:pt idx="6">
                  <c:v>-7.0694976952888622E-3</c:v>
                </c:pt>
                <c:pt idx="7">
                  <c:v>-2.1884271832516067E-2</c:v>
                </c:pt>
                <c:pt idx="8">
                  <c:v>-2.2561931241618205E-2</c:v>
                </c:pt>
                <c:pt idx="9">
                  <c:v>-1.3502221875088649E-2</c:v>
                </c:pt>
                <c:pt idx="10">
                  <c:v>6.1548356320286768E-3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3B-4202-888B-B0F3AE8DEEBE}"/>
            </c:ext>
          </c:extLst>
        </c:ser>
        <c:ser>
          <c:idx val="2"/>
          <c:order val="1"/>
          <c:tx>
            <c:strRef>
              <c:f>'type of vehicle (2)'!$R$2</c:f>
              <c:strCache>
                <c:ptCount val="1"/>
                <c:pt idx="0">
                  <c:v>Bus</c:v>
                </c:pt>
              </c:strCache>
            </c:strRef>
          </c:tx>
          <c:spPr>
            <a:ln w="38100">
              <a:solidFill>
                <a:srgbClr val="CD7171"/>
              </a:solidFill>
            </a:ln>
          </c:spPr>
          <c:marker>
            <c:symbol val="none"/>
          </c:marker>
          <c:xVal>
            <c:numRef>
              <c:f>'type of vehicle (2)'!$A$6:$A$16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xVal>
          <c:yVal>
            <c:numRef>
              <c:f>'type of vehicle (2)'!$AB$6:$AB$16</c:f>
              <c:numCache>
                <c:formatCode>0.0%</c:formatCode>
                <c:ptCount val="11"/>
                <c:pt idx="0">
                  <c:v>0</c:v>
                </c:pt>
                <c:pt idx="1">
                  <c:v>7.2130367143258489E-2</c:v>
                </c:pt>
                <c:pt idx="2">
                  <c:v>0.1189969469821317</c:v>
                </c:pt>
                <c:pt idx="3">
                  <c:v>0.16201725131921063</c:v>
                </c:pt>
                <c:pt idx="4">
                  <c:v>0.20133854342901936</c:v>
                </c:pt>
                <c:pt idx="5">
                  <c:v>0.23086736477902292</c:v>
                </c:pt>
                <c:pt idx="6">
                  <c:v>0.26585598412349221</c:v>
                </c:pt>
                <c:pt idx="7">
                  <c:v>0.24877762425190819</c:v>
                </c:pt>
                <c:pt idx="8">
                  <c:v>0.27957452168312913</c:v>
                </c:pt>
                <c:pt idx="9">
                  <c:v>0.30797692879301342</c:v>
                </c:pt>
                <c:pt idx="10">
                  <c:v>0.36039053249771835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3B-4202-888B-B0F3AE8DEEBE}"/>
            </c:ext>
          </c:extLst>
        </c:ser>
        <c:ser>
          <c:idx val="1"/>
          <c:order val="2"/>
          <c:tx>
            <c:strRef>
              <c:f>'type of vehicle (2)'!$Q$2</c:f>
              <c:strCache>
                <c:ptCount val="1"/>
                <c:pt idx="0">
                  <c:v>Motorcycle</c:v>
                </c:pt>
              </c:strCache>
            </c:strRef>
          </c:tx>
          <c:spPr>
            <a:ln w="38100">
              <a:solidFill>
                <a:srgbClr val="D39595"/>
              </a:solidFill>
            </a:ln>
          </c:spPr>
          <c:marker>
            <c:symbol val="none"/>
          </c:marker>
          <c:xVal>
            <c:numRef>
              <c:f>'type of vehicle (2)'!$A$6:$A$16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xVal>
          <c:yVal>
            <c:numRef>
              <c:f>'type of vehicle (2)'!$AA$6:$AA$16</c:f>
              <c:numCache>
                <c:formatCode>0.0%</c:formatCode>
                <c:ptCount val="11"/>
                <c:pt idx="0">
                  <c:v>0</c:v>
                </c:pt>
                <c:pt idx="1">
                  <c:v>0.13114112524245525</c:v>
                </c:pt>
                <c:pt idx="2">
                  <c:v>0.33791371828165029</c:v>
                </c:pt>
                <c:pt idx="3">
                  <c:v>0.44081049510760839</c:v>
                </c:pt>
                <c:pt idx="4">
                  <c:v>0.60552518732578808</c:v>
                </c:pt>
                <c:pt idx="5">
                  <c:v>0.67258573595471804</c:v>
                </c:pt>
                <c:pt idx="6">
                  <c:v>0.66381502288610506</c:v>
                </c:pt>
                <c:pt idx="7">
                  <c:v>0.61243463380503038</c:v>
                </c:pt>
                <c:pt idx="8">
                  <c:v>0.61252271805233471</c:v>
                </c:pt>
                <c:pt idx="9">
                  <c:v>0.65577321570836888</c:v>
                </c:pt>
                <c:pt idx="10">
                  <c:v>0.70359201781357061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3B-4202-888B-B0F3AE8DEEBE}"/>
            </c:ext>
          </c:extLst>
        </c:ser>
        <c:ser>
          <c:idx val="3"/>
          <c:order val="3"/>
          <c:tx>
            <c:strRef>
              <c:f>'type of vehicle (2)'!$S$2</c:f>
              <c:strCache>
                <c:ptCount val="1"/>
                <c:pt idx="0">
                  <c:v>Light commercial</c:v>
                </c:pt>
              </c:strCache>
            </c:strRef>
          </c:tx>
          <c:spPr>
            <a:ln w="38100">
              <a:solidFill>
                <a:srgbClr val="878D87"/>
              </a:solidFill>
            </a:ln>
          </c:spPr>
          <c:marker>
            <c:symbol val="none"/>
          </c:marker>
          <c:xVal>
            <c:numRef>
              <c:f>'type of vehicle (2)'!$A$6:$A$16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xVal>
          <c:yVal>
            <c:numRef>
              <c:f>'type of vehicle (2)'!$AC$6:$AC$16</c:f>
              <c:numCache>
                <c:formatCode>0.0%</c:formatCode>
                <c:ptCount val="11"/>
                <c:pt idx="0">
                  <c:v>0</c:v>
                </c:pt>
                <c:pt idx="1">
                  <c:v>1.8215800035543239E-2</c:v>
                </c:pt>
                <c:pt idx="2">
                  <c:v>3.4857959292572405E-2</c:v>
                </c:pt>
                <c:pt idx="3">
                  <c:v>6.6132619078249633E-2</c:v>
                </c:pt>
                <c:pt idx="4">
                  <c:v>8.3050599326988994E-2</c:v>
                </c:pt>
                <c:pt idx="5">
                  <c:v>8.2877502742410236E-2</c:v>
                </c:pt>
                <c:pt idx="6">
                  <c:v>8.900440193154191E-2</c:v>
                </c:pt>
                <c:pt idx="7">
                  <c:v>9.421245800661171E-2</c:v>
                </c:pt>
                <c:pt idx="8">
                  <c:v>0.11325521860040388</c:v>
                </c:pt>
                <c:pt idx="9">
                  <c:v>0.16083315318499003</c:v>
                </c:pt>
                <c:pt idx="10">
                  <c:v>0.23083706066279808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93B-4202-888B-B0F3AE8DEEBE}"/>
            </c:ext>
          </c:extLst>
        </c:ser>
        <c:ser>
          <c:idx val="4"/>
          <c:order val="4"/>
          <c:tx>
            <c:strRef>
              <c:f>'type of vehicle (2)'!$T$2</c:f>
              <c:strCache>
                <c:ptCount val="1"/>
                <c:pt idx="0">
                  <c:v>Heavy truck</c:v>
                </c:pt>
              </c:strCache>
            </c:strRef>
          </c:tx>
          <c:spPr>
            <a:ln w="38100">
              <a:solidFill>
                <a:srgbClr val="5C645C"/>
              </a:solidFill>
            </a:ln>
          </c:spPr>
          <c:marker>
            <c:symbol val="none"/>
          </c:marker>
          <c:xVal>
            <c:numRef>
              <c:f>'type of vehicle (2)'!$A$6:$A$16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xVal>
          <c:yVal>
            <c:numRef>
              <c:f>'type of vehicle (2)'!$AD$6:$AD$16</c:f>
              <c:numCache>
                <c:formatCode>0.0%</c:formatCode>
                <c:ptCount val="11"/>
                <c:pt idx="0">
                  <c:v>0</c:v>
                </c:pt>
                <c:pt idx="1">
                  <c:v>2.9154105336486769E-2</c:v>
                </c:pt>
                <c:pt idx="2">
                  <c:v>4.3781419343824624E-2</c:v>
                </c:pt>
                <c:pt idx="3">
                  <c:v>7.2775291834687117E-2</c:v>
                </c:pt>
                <c:pt idx="4">
                  <c:v>7.152857354731168E-2</c:v>
                </c:pt>
                <c:pt idx="5">
                  <c:v>2.1213811614574363E-2</c:v>
                </c:pt>
                <c:pt idx="6">
                  <c:v>2.2556699292200832E-2</c:v>
                </c:pt>
                <c:pt idx="7">
                  <c:v>2.7231741947798316E-2</c:v>
                </c:pt>
                <c:pt idx="8">
                  <c:v>2.5397665095375555E-2</c:v>
                </c:pt>
                <c:pt idx="9">
                  <c:v>4.8897846894447872E-2</c:v>
                </c:pt>
                <c:pt idx="10">
                  <c:v>8.9186206878716145E-2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93B-4202-888B-B0F3AE8DE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27936"/>
        <c:axId val="195134208"/>
      </c:scatterChart>
      <c:scatterChart>
        <c:scatterStyle val="smoothMarker"/>
        <c:varyColors val="0"/>
        <c:ser>
          <c:idx val="5"/>
          <c:order val="5"/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193B-4202-888B-B0F3AE8DE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37920"/>
        <c:axId val="195136128"/>
      </c:scatterChart>
      <c:valAx>
        <c:axId val="195127936"/>
        <c:scaling>
          <c:orientation val="minMax"/>
          <c:max val="2014"/>
          <c:min val="200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 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34208"/>
        <c:crossesAt val="-0.2"/>
        <c:crossBetween val="midCat"/>
      </c:valAx>
      <c:valAx>
        <c:axId val="195134208"/>
        <c:scaling>
          <c:orientation val="minMax"/>
          <c:max val="1"/>
          <c:min val="-0.2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NZ"/>
                  <a:t>Change</a:t>
                </a:r>
                <a:br>
                  <a:rPr lang="en-NZ"/>
                </a:br>
                <a:r>
                  <a:rPr lang="en-NZ"/>
                  <a:t>since</a:t>
                </a:r>
                <a:br>
                  <a:rPr lang="en-NZ"/>
                </a:br>
                <a:r>
                  <a:rPr lang="en-NZ"/>
                  <a:t>2004</a:t>
                </a:r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crossAx val="195127936"/>
        <c:crossesAt val="2001"/>
        <c:crossBetween val="midCat"/>
        <c:majorUnit val="0.2"/>
      </c:valAx>
      <c:valAx>
        <c:axId val="195136128"/>
        <c:scaling>
          <c:orientation val="minMax"/>
          <c:max val="1"/>
          <c:min val="-0.2"/>
        </c:scaling>
        <c:delete val="0"/>
        <c:axPos val="r"/>
        <c:numFmt formatCode="\+0%;\-0%;0%" sourceLinked="0"/>
        <c:majorTickMark val="out"/>
        <c:minorTickMark val="none"/>
        <c:tickLblPos val="nextTo"/>
        <c:crossAx val="195137920"/>
        <c:crosses val="max"/>
        <c:crossBetween val="midCat"/>
        <c:majorUnit val="0.2"/>
      </c:valAx>
      <c:valAx>
        <c:axId val="195137920"/>
        <c:scaling>
          <c:orientation val="minMax"/>
        </c:scaling>
        <c:delete val="0"/>
        <c:axPos val="b"/>
        <c:majorTickMark val="none"/>
        <c:minorTickMark val="none"/>
        <c:tickLblPos val="none"/>
        <c:crossAx val="195136128"/>
        <c:crossesAt val="0"/>
        <c:crossBetween val="midCat"/>
      </c:valAx>
    </c:plotArea>
    <c:legend>
      <c:legendPos val="t"/>
      <c:legendEntry>
        <c:idx val="5"/>
        <c:delete val="1"/>
      </c:legendEntry>
      <c:layout>
        <c:manualLayout>
          <c:xMode val="edge"/>
          <c:yMode val="edge"/>
          <c:x val="0.1636158333333334"/>
          <c:y val="1.7638888888888891E-2"/>
          <c:w val="0.75214333333333461"/>
          <c:h val="5.016273148148157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'type of vehicle (2)'!$B$20</c:f>
              <c:strCache>
                <c:ptCount val="1"/>
                <c:pt idx="0">
                  <c:v>Car, other light</c:v>
                </c:pt>
              </c:strCache>
            </c:strRef>
          </c:tx>
          <c:spPr>
            <a:solidFill>
              <a:srgbClr val="CF030D">
                <a:alpha val="70000"/>
              </a:srgbClr>
            </a:solidFill>
          </c:spPr>
          <c:invertIfNegative val="0"/>
          <c:cat>
            <c:strRef>
              <c:f>'type of vehicle (2)'!$A$21:$A$23</c:f>
              <c:strCache>
                <c:ptCount val="3"/>
                <c:pt idx="0">
                  <c:v>2001-2004</c:v>
                </c:pt>
                <c:pt idx="1">
                  <c:v>2004-2014</c:v>
                </c:pt>
                <c:pt idx="2">
                  <c:v>2012-2014</c:v>
                </c:pt>
              </c:strCache>
            </c:strRef>
          </c:cat>
          <c:val>
            <c:numRef>
              <c:f>'type of vehicle (2)'!$B$21:$B$23</c:f>
              <c:numCache>
                <c:formatCode>0.0%</c:formatCode>
                <c:ptCount val="3"/>
                <c:pt idx="0">
                  <c:v>0.78548877398830952</c:v>
                </c:pt>
                <c:pt idx="1">
                  <c:v>9.9773198482845563E-2</c:v>
                </c:pt>
                <c:pt idx="2">
                  <c:v>0.5145169526382487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48-41ED-9749-FF4CEB54327F}"/>
            </c:ext>
          </c:extLst>
        </c:ser>
        <c:ser>
          <c:idx val="2"/>
          <c:order val="1"/>
          <c:tx>
            <c:strRef>
              <c:f>'type of vehicle (2)'!$D$20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rgbClr val="CF030D">
                <a:alpha val="50000"/>
              </a:srgbClr>
            </a:solidFill>
          </c:spPr>
          <c:invertIfNegative val="0"/>
          <c:cat>
            <c:strRef>
              <c:f>'type of vehicle (2)'!$A$21:$A$23</c:f>
              <c:strCache>
                <c:ptCount val="3"/>
                <c:pt idx="0">
                  <c:v>2001-2004</c:v>
                </c:pt>
                <c:pt idx="1">
                  <c:v>2004-2014</c:v>
                </c:pt>
                <c:pt idx="2">
                  <c:v>2012-2014</c:v>
                </c:pt>
              </c:strCache>
            </c:strRef>
          </c:cat>
          <c:val>
            <c:numRef>
              <c:f>'type of vehicle (2)'!$D$21:$D$23</c:f>
              <c:numCache>
                <c:formatCode>0.0%</c:formatCode>
                <c:ptCount val="3"/>
                <c:pt idx="0">
                  <c:v>1.16150982877585E-2</c:v>
                </c:pt>
                <c:pt idx="1">
                  <c:v>3.6029242752384311E-2</c:v>
                </c:pt>
                <c:pt idx="2">
                  <c:v>8.9298853062178482E-3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48-41ED-9749-FF4CEB54327F}"/>
            </c:ext>
          </c:extLst>
        </c:ser>
        <c:ser>
          <c:idx val="1"/>
          <c:order val="2"/>
          <c:tx>
            <c:strRef>
              <c:f>'type of vehicle (2)'!$C$20</c:f>
              <c:strCache>
                <c:ptCount val="1"/>
                <c:pt idx="0">
                  <c:v>Motorcycle</c:v>
                </c:pt>
              </c:strCache>
            </c:strRef>
          </c:tx>
          <c:spPr>
            <a:solidFill>
              <a:srgbClr val="CF030D">
                <a:alpha val="30000"/>
              </a:srgbClr>
            </a:solidFill>
          </c:spPr>
          <c:invertIfNegative val="0"/>
          <c:cat>
            <c:strRef>
              <c:f>'type of vehicle (2)'!$A$21:$A$23</c:f>
              <c:strCache>
                <c:ptCount val="3"/>
                <c:pt idx="0">
                  <c:v>2001-2004</c:v>
                </c:pt>
                <c:pt idx="1">
                  <c:v>2004-2014</c:v>
                </c:pt>
                <c:pt idx="2">
                  <c:v>2012-2014</c:v>
                </c:pt>
              </c:strCache>
            </c:strRef>
          </c:cat>
          <c:val>
            <c:numRef>
              <c:f>'type of vehicle (2)'!$C$21:$C$23</c:f>
              <c:numCache>
                <c:formatCode>0.0%</c:formatCode>
                <c:ptCount val="3"/>
                <c:pt idx="0">
                  <c:v>3.4195512157018247E-3</c:v>
                </c:pt>
                <c:pt idx="1">
                  <c:v>8.6120964725617088E-2</c:v>
                </c:pt>
                <c:pt idx="2">
                  <c:v>1.2320453398224877E-2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48-41ED-9749-FF4CEB54327F}"/>
            </c:ext>
          </c:extLst>
        </c:ser>
        <c:ser>
          <c:idx val="3"/>
          <c:order val="3"/>
          <c:tx>
            <c:strRef>
              <c:f>'type of vehicle (2)'!$E$20</c:f>
              <c:strCache>
                <c:ptCount val="1"/>
                <c:pt idx="0">
                  <c:v>Light commercial</c:v>
                </c:pt>
              </c:strCache>
            </c:strRef>
          </c:tx>
          <c:spPr>
            <a:solidFill>
              <a:srgbClr val="343B34">
                <a:alpha val="50000"/>
              </a:srgbClr>
            </a:solidFill>
          </c:spPr>
          <c:invertIfNegative val="0"/>
          <c:cat>
            <c:strRef>
              <c:f>'type of vehicle (2)'!$A$21:$A$23</c:f>
              <c:strCache>
                <c:ptCount val="3"/>
                <c:pt idx="0">
                  <c:v>2001-2004</c:v>
                </c:pt>
                <c:pt idx="1">
                  <c:v>2004-2014</c:v>
                </c:pt>
                <c:pt idx="2">
                  <c:v>2012-2014</c:v>
                </c:pt>
              </c:strCache>
            </c:strRef>
          </c:cat>
          <c:val>
            <c:numRef>
              <c:f>'type of vehicle (2)'!$E$21:$E$23</c:f>
              <c:numCache>
                <c:formatCode>0.0%</c:formatCode>
                <c:ptCount val="3"/>
                <c:pt idx="0">
                  <c:v>0.10746763426662889</c:v>
                </c:pt>
                <c:pt idx="1">
                  <c:v>0.66300181611326237</c:v>
                </c:pt>
                <c:pt idx="2">
                  <c:v>0.37326404041671768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48-41ED-9749-FF4CEB54327F}"/>
            </c:ext>
          </c:extLst>
        </c:ser>
        <c:ser>
          <c:idx val="4"/>
          <c:order val="4"/>
          <c:tx>
            <c:strRef>
              <c:f>'type of vehicle (2)'!$F$20</c:f>
              <c:strCache>
                <c:ptCount val="1"/>
                <c:pt idx="0">
                  <c:v>Heavy truck</c:v>
                </c:pt>
              </c:strCache>
            </c:strRef>
          </c:tx>
          <c:spPr>
            <a:solidFill>
              <a:srgbClr val="343B34">
                <a:alpha val="70000"/>
              </a:srgbClr>
            </a:solidFill>
          </c:spPr>
          <c:invertIfNegative val="0"/>
          <c:cat>
            <c:strRef>
              <c:f>'type of vehicle (2)'!$A$21:$A$23</c:f>
              <c:strCache>
                <c:ptCount val="3"/>
                <c:pt idx="0">
                  <c:v>2001-2004</c:v>
                </c:pt>
                <c:pt idx="1">
                  <c:v>2004-2014</c:v>
                </c:pt>
                <c:pt idx="2">
                  <c:v>2012-2014</c:v>
                </c:pt>
              </c:strCache>
            </c:strRef>
          </c:cat>
          <c:val>
            <c:numRef>
              <c:f>'type of vehicle (2)'!$F$21:$F$23</c:f>
              <c:numCache>
                <c:formatCode>0.0%</c:formatCode>
                <c:ptCount val="3"/>
                <c:pt idx="0">
                  <c:v>9.2008942241600944E-2</c:v>
                </c:pt>
                <c:pt idx="1">
                  <c:v>0.11507477792589116</c:v>
                </c:pt>
                <c:pt idx="2">
                  <c:v>9.0968668240592299E-2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48-41ED-9749-FF4CEB543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95161088"/>
        <c:axId val="195040384"/>
      </c:barChart>
      <c:catAx>
        <c:axId val="1951610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Period (year ended)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5040384"/>
        <c:crosses val="autoZero"/>
        <c:auto val="1"/>
        <c:lblAlgn val="ctr"/>
        <c:lblOffset val="100"/>
        <c:tickMarkSkip val="2"/>
        <c:noMultiLvlLbl val="0"/>
      </c:catAx>
      <c:valAx>
        <c:axId val="195040384"/>
        <c:scaling>
          <c:orientation val="minMax"/>
          <c:max val="1"/>
          <c:min val="0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NZ"/>
                  <a:t>Contribution </a:t>
                </a:r>
                <a:br>
                  <a:rPr lang="en-NZ"/>
                </a:br>
                <a:r>
                  <a:rPr lang="en-NZ"/>
                  <a:t>to increase </a:t>
                </a:r>
                <a:br>
                  <a:rPr lang="en-NZ"/>
                </a:br>
                <a:r>
                  <a:rPr lang="en-NZ"/>
                  <a:t>in VKT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195161088"/>
        <c:crosses val="autoZero"/>
        <c:crossBetween val="between"/>
        <c:majorUnit val="0.2"/>
      </c:valAx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'type of vehicle (2)'!$B$24</c:f>
              <c:strCache>
                <c:ptCount val="1"/>
                <c:pt idx="0">
                  <c:v>Car, other light</c:v>
                </c:pt>
              </c:strCache>
            </c:strRef>
          </c:tx>
          <c:spPr>
            <a:solidFill>
              <a:srgbClr val="CF030D">
                <a:alpha val="70000"/>
              </a:srgbClr>
            </a:solidFill>
            <a:ln>
              <a:noFill/>
            </a:ln>
          </c:spPr>
          <c:invertIfNegative val="0"/>
          <c:cat>
            <c:strRef>
              <c:f>'type of vehicle (2)'!$A$25:$A$27</c:f>
              <c:strCache>
                <c:ptCount val="3"/>
                <c:pt idx="0">
                  <c:v>2001-2004</c:v>
                </c:pt>
                <c:pt idx="1">
                  <c:v>2004-2014</c:v>
                </c:pt>
                <c:pt idx="2">
                  <c:v>2012-2014</c:v>
                </c:pt>
              </c:strCache>
            </c:strRef>
          </c:cat>
          <c:val>
            <c:numRef>
              <c:f>'type of vehicle (2)'!$B$25:$B$27</c:f>
              <c:numCache>
                <c:formatCode>0.0%</c:formatCode>
                <c:ptCount val="3"/>
                <c:pt idx="0">
                  <c:v>3.0758912542283356E-2</c:v>
                </c:pt>
                <c:pt idx="1">
                  <c:v>6.1378548860679949E-4</c:v>
                </c:pt>
                <c:pt idx="2">
                  <c:v>1.4583475136945134E-2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DF-4541-8CA4-1C26ABDF06E8}"/>
            </c:ext>
          </c:extLst>
        </c:ser>
        <c:ser>
          <c:idx val="2"/>
          <c:order val="1"/>
          <c:tx>
            <c:strRef>
              <c:f>'type of vehicle (2)'!$D$24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rgbClr val="CF030D">
                <a:alpha val="50000"/>
              </a:srgbClr>
            </a:solidFill>
            <a:ln>
              <a:noFill/>
            </a:ln>
          </c:spPr>
          <c:invertIfNegative val="0"/>
          <c:cat>
            <c:strRef>
              <c:f>'type of vehicle (2)'!$A$25:$A$27</c:f>
              <c:strCache>
                <c:ptCount val="3"/>
                <c:pt idx="0">
                  <c:v>2001-2004</c:v>
                </c:pt>
                <c:pt idx="1">
                  <c:v>2004-2014</c:v>
                </c:pt>
                <c:pt idx="2">
                  <c:v>2012-2014</c:v>
                </c:pt>
              </c:strCache>
            </c:strRef>
          </c:cat>
          <c:val>
            <c:numRef>
              <c:f>'type of vehicle (2)'!$D$25:$D$27</c:f>
              <c:numCache>
                <c:formatCode>0.0%</c:formatCode>
                <c:ptCount val="3"/>
                <c:pt idx="0">
                  <c:v>8.0973108648903613E-2</c:v>
                </c:pt>
                <c:pt idx="1">
                  <c:v>3.1255695414290852E-2</c:v>
                </c:pt>
                <c:pt idx="2">
                  <c:v>3.1095777630220089E-2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DF-4541-8CA4-1C26ABDF06E8}"/>
            </c:ext>
          </c:extLst>
        </c:ser>
        <c:ser>
          <c:idx val="1"/>
          <c:order val="2"/>
          <c:tx>
            <c:strRef>
              <c:f>'type of vehicle (2)'!$C$24</c:f>
              <c:strCache>
                <c:ptCount val="1"/>
                <c:pt idx="0">
                  <c:v>Motorcycle</c:v>
                </c:pt>
              </c:strCache>
            </c:strRef>
          </c:tx>
          <c:spPr>
            <a:solidFill>
              <a:srgbClr val="CF030D">
                <a:alpha val="30000"/>
              </a:srgbClr>
            </a:solidFill>
            <a:ln>
              <a:noFill/>
            </a:ln>
          </c:spPr>
          <c:invertIfNegative val="0"/>
          <c:cat>
            <c:strRef>
              <c:f>'type of vehicle (2)'!$A$25:$A$27</c:f>
              <c:strCache>
                <c:ptCount val="3"/>
                <c:pt idx="0">
                  <c:v>2001-2004</c:v>
                </c:pt>
                <c:pt idx="1">
                  <c:v>2004-2014</c:v>
                </c:pt>
                <c:pt idx="2">
                  <c:v>2012-2014</c:v>
                </c:pt>
              </c:strCache>
            </c:strRef>
          </c:cat>
          <c:val>
            <c:numRef>
              <c:f>'type of vehicle (2)'!$C$25:$C$27</c:f>
              <c:numCache>
                <c:formatCode>0.0%</c:formatCode>
                <c:ptCount val="3"/>
                <c:pt idx="0">
                  <c:v>1.7276829605223476E-2</c:v>
                </c:pt>
                <c:pt idx="1">
                  <c:v>5.4718490167898093E-2</c:v>
                </c:pt>
                <c:pt idx="2">
                  <c:v>2.7850324436842211E-2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DF-4541-8CA4-1C26ABDF06E8}"/>
            </c:ext>
          </c:extLst>
        </c:ser>
        <c:ser>
          <c:idx val="3"/>
          <c:order val="3"/>
          <c:tx>
            <c:strRef>
              <c:f>'type of vehicle (2)'!$E$24</c:f>
              <c:strCache>
                <c:ptCount val="1"/>
                <c:pt idx="0">
                  <c:v>Light commercial</c:v>
                </c:pt>
              </c:strCache>
            </c:strRef>
          </c:tx>
          <c:spPr>
            <a:solidFill>
              <a:srgbClr val="343B34">
                <a:alpha val="50000"/>
              </a:srgbClr>
            </a:solidFill>
            <a:ln>
              <a:noFill/>
            </a:ln>
          </c:spPr>
          <c:invertIfNegative val="0"/>
          <c:cat>
            <c:strRef>
              <c:f>'type of vehicle (2)'!$A$25:$A$27</c:f>
              <c:strCache>
                <c:ptCount val="3"/>
                <c:pt idx="0">
                  <c:v>2001-2004</c:v>
                </c:pt>
                <c:pt idx="1">
                  <c:v>2004-2014</c:v>
                </c:pt>
                <c:pt idx="2">
                  <c:v>2012-2014</c:v>
                </c:pt>
              </c:strCache>
            </c:strRef>
          </c:cat>
          <c:val>
            <c:numRef>
              <c:f>'type of vehicle (2)'!$E$25:$E$27</c:f>
              <c:numCache>
                <c:formatCode>0.0%</c:formatCode>
                <c:ptCount val="3"/>
                <c:pt idx="0">
                  <c:v>2.3417679713879647E-2</c:v>
                </c:pt>
                <c:pt idx="1">
                  <c:v>2.0986633484551653E-2</c:v>
                </c:pt>
                <c:pt idx="2">
                  <c:v>5.1484590276179354E-2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DF-4541-8CA4-1C26ABDF06E8}"/>
            </c:ext>
          </c:extLst>
        </c:ser>
        <c:ser>
          <c:idx val="4"/>
          <c:order val="4"/>
          <c:tx>
            <c:strRef>
              <c:f>'type of vehicle (2)'!$F$24</c:f>
              <c:strCache>
                <c:ptCount val="1"/>
                <c:pt idx="0">
                  <c:v>Heavy truck</c:v>
                </c:pt>
              </c:strCache>
            </c:strRef>
          </c:tx>
          <c:spPr>
            <a:solidFill>
              <a:srgbClr val="343B34">
                <a:alpha val="70000"/>
              </a:srgbClr>
            </a:solidFill>
            <a:ln>
              <a:noFill/>
            </a:ln>
          </c:spPr>
          <c:invertIfNegative val="0"/>
          <c:cat>
            <c:strRef>
              <c:f>'type of vehicle (2)'!$A$25:$A$27</c:f>
              <c:strCache>
                <c:ptCount val="3"/>
                <c:pt idx="0">
                  <c:v>2001-2004</c:v>
                </c:pt>
                <c:pt idx="1">
                  <c:v>2004-2014</c:v>
                </c:pt>
                <c:pt idx="2">
                  <c:v>2012-2014</c:v>
                </c:pt>
              </c:strCache>
            </c:strRef>
          </c:cat>
          <c:val>
            <c:numRef>
              <c:f>'type of vehicle (2)'!$F$25:$F$27</c:f>
              <c:numCache>
                <c:formatCode>0.0%</c:formatCode>
                <c:ptCount val="3"/>
                <c:pt idx="0">
                  <c:v>4.6655309558678582E-2</c:v>
                </c:pt>
                <c:pt idx="1">
                  <c:v>8.5796780845426301E-3</c:v>
                </c:pt>
                <c:pt idx="2">
                  <c:v>3.0635041553015885E-2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DF-4541-8CA4-1C26ABDF0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182976"/>
        <c:axId val="195184896"/>
      </c:barChart>
      <c:catAx>
        <c:axId val="1951829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Period (year ended)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95184896"/>
        <c:crosses val="autoZero"/>
        <c:auto val="1"/>
        <c:lblAlgn val="ctr"/>
        <c:lblOffset val="100"/>
        <c:tickMarkSkip val="2"/>
        <c:noMultiLvlLbl val="0"/>
      </c:catAx>
      <c:valAx>
        <c:axId val="195184896"/>
        <c:scaling>
          <c:orientation val="minMax"/>
          <c:max val="8.0000000000000043E-2"/>
          <c:min val="0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Annual</a:t>
                </a:r>
                <a:br>
                  <a:rPr lang="en-US"/>
                </a:br>
                <a:r>
                  <a:rPr lang="en-US"/>
                  <a:t>growth</a:t>
                </a:r>
                <a:br>
                  <a:rPr lang="en-US"/>
                </a:br>
                <a:r>
                  <a:rPr lang="en-US"/>
                  <a:t>rate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195182976"/>
        <c:crosses val="autoZero"/>
        <c:crossBetween val="between"/>
        <c:majorUnit val="2.0000000000000011E-2"/>
      </c:valAx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'type of vehicle (2)'!$B$24</c:f>
              <c:strCache>
                <c:ptCount val="1"/>
                <c:pt idx="0">
                  <c:v>Car, other light</c:v>
                </c:pt>
              </c:strCache>
            </c:strRef>
          </c:tx>
          <c:spPr>
            <a:solidFill>
              <a:srgbClr val="CF030D">
                <a:alpha val="70000"/>
              </a:srgbClr>
            </a:solidFill>
            <a:ln>
              <a:noFill/>
            </a:ln>
          </c:spPr>
          <c:invertIfNegative val="0"/>
          <c:cat>
            <c:strRef>
              <c:f>'type of vehicle (2)'!$A$29:$A$33</c:f>
              <c:strCache>
                <c:ptCount val="5"/>
                <c:pt idx="0">
                  <c:v>2001 to 2004</c:v>
                </c:pt>
                <c:pt idx="1">
                  <c:v>2004 to 2007</c:v>
                </c:pt>
                <c:pt idx="2">
                  <c:v>2007 to 2009</c:v>
                </c:pt>
                <c:pt idx="3">
                  <c:v>2009 to 2012</c:v>
                </c:pt>
                <c:pt idx="4">
                  <c:v>2012 to 2015</c:v>
                </c:pt>
              </c:strCache>
            </c:strRef>
          </c:cat>
          <c:val>
            <c:numRef>
              <c:f>'type of vehicle (2)'!$B$29:$B$33</c:f>
              <c:numCache>
                <c:formatCode>0.0%</c:formatCode>
                <c:ptCount val="5"/>
                <c:pt idx="0">
                  <c:v>3.0758912542283356E-2</c:v>
                </c:pt>
                <c:pt idx="1">
                  <c:v>4.1805743439631282E-3</c:v>
                </c:pt>
                <c:pt idx="2">
                  <c:v>-8.1367694997817042E-3</c:v>
                </c:pt>
                <c:pt idx="3">
                  <c:v>-6.3119350488259895E-3</c:v>
                </c:pt>
                <c:pt idx="4">
                  <c:v>2.0944620838149852E-2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97-4E23-86F1-A7BC1D424CDC}"/>
            </c:ext>
          </c:extLst>
        </c:ser>
        <c:ser>
          <c:idx val="2"/>
          <c:order val="1"/>
          <c:tx>
            <c:strRef>
              <c:f>'type of vehicle (2)'!$D$24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rgbClr val="CF030D">
                <a:alpha val="50000"/>
              </a:srgbClr>
            </a:solidFill>
            <a:ln>
              <a:noFill/>
            </a:ln>
          </c:spPr>
          <c:invertIfNegative val="0"/>
          <c:cat>
            <c:strRef>
              <c:f>'type of vehicle (2)'!$A$29:$A$33</c:f>
              <c:strCache>
                <c:ptCount val="5"/>
                <c:pt idx="0">
                  <c:v>2001 to 2004</c:v>
                </c:pt>
                <c:pt idx="1">
                  <c:v>2004 to 2007</c:v>
                </c:pt>
                <c:pt idx="2">
                  <c:v>2007 to 2009</c:v>
                </c:pt>
                <c:pt idx="3">
                  <c:v>2009 to 2012</c:v>
                </c:pt>
                <c:pt idx="4">
                  <c:v>2012 to 2015</c:v>
                </c:pt>
              </c:strCache>
            </c:strRef>
          </c:cat>
          <c:val>
            <c:numRef>
              <c:f>'type of vehicle (2)'!$D$29:$D$33</c:f>
              <c:numCache>
                <c:formatCode>0.0%</c:formatCode>
                <c:ptCount val="5"/>
                <c:pt idx="0">
                  <c:v>8.0973108648903613E-2</c:v>
                </c:pt>
                <c:pt idx="1">
                  <c:v>5.1326291151718939E-2</c:v>
                </c:pt>
                <c:pt idx="2">
                  <c:v>2.9198964667644933E-2</c:v>
                </c:pt>
                <c:pt idx="3">
                  <c:v>1.3020208354686424E-2</c:v>
                </c:pt>
                <c:pt idx="4">
                  <c:v>2.7280348894772155E-2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97-4E23-86F1-A7BC1D424CDC}"/>
            </c:ext>
          </c:extLst>
        </c:ser>
        <c:ser>
          <c:idx val="1"/>
          <c:order val="2"/>
          <c:tx>
            <c:strRef>
              <c:f>'type of vehicle (2)'!$C$24</c:f>
              <c:strCache>
                <c:ptCount val="1"/>
                <c:pt idx="0">
                  <c:v>Motorcycle</c:v>
                </c:pt>
              </c:strCache>
            </c:strRef>
          </c:tx>
          <c:spPr>
            <a:solidFill>
              <a:srgbClr val="CF030D">
                <a:alpha val="30000"/>
              </a:srgbClr>
            </a:solidFill>
            <a:ln>
              <a:noFill/>
            </a:ln>
          </c:spPr>
          <c:invertIfNegative val="0"/>
          <c:cat>
            <c:strRef>
              <c:f>'type of vehicle (2)'!$A$29:$A$33</c:f>
              <c:strCache>
                <c:ptCount val="5"/>
                <c:pt idx="0">
                  <c:v>2001 to 2004</c:v>
                </c:pt>
                <c:pt idx="1">
                  <c:v>2004 to 2007</c:v>
                </c:pt>
                <c:pt idx="2">
                  <c:v>2007 to 2009</c:v>
                </c:pt>
                <c:pt idx="3">
                  <c:v>2009 to 2012</c:v>
                </c:pt>
                <c:pt idx="4">
                  <c:v>2012 to 2015</c:v>
                </c:pt>
              </c:strCache>
            </c:strRef>
          </c:cat>
          <c:val>
            <c:numRef>
              <c:f>'type of vehicle (2)'!$C$29:$C$33</c:f>
              <c:numCache>
                <c:formatCode>0.0%</c:formatCode>
                <c:ptCount val="5"/>
                <c:pt idx="0">
                  <c:v>1.7276829605223476E-2</c:v>
                </c:pt>
                <c:pt idx="1">
                  <c:v>0.12945505744823449</c:v>
                </c:pt>
                <c:pt idx="2">
                  <c:v>7.7434214596438622E-2</c:v>
                </c:pt>
                <c:pt idx="3">
                  <c:v>-1.2116304418433366E-2</c:v>
                </c:pt>
                <c:pt idx="4">
                  <c:v>3.197019144425095E-2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97-4E23-86F1-A7BC1D424CDC}"/>
            </c:ext>
          </c:extLst>
        </c:ser>
        <c:ser>
          <c:idx val="3"/>
          <c:order val="3"/>
          <c:tx>
            <c:strRef>
              <c:f>'type of vehicle (2)'!$E$24</c:f>
              <c:strCache>
                <c:ptCount val="1"/>
                <c:pt idx="0">
                  <c:v>Light commercial</c:v>
                </c:pt>
              </c:strCache>
            </c:strRef>
          </c:tx>
          <c:spPr>
            <a:solidFill>
              <a:srgbClr val="343B34">
                <a:alpha val="50000"/>
              </a:srgbClr>
            </a:solidFill>
            <a:ln>
              <a:noFill/>
            </a:ln>
          </c:spPr>
          <c:invertIfNegative val="0"/>
          <c:cat>
            <c:strRef>
              <c:f>'type of vehicle (2)'!$A$29:$A$33</c:f>
              <c:strCache>
                <c:ptCount val="5"/>
                <c:pt idx="0">
                  <c:v>2001 to 2004</c:v>
                </c:pt>
                <c:pt idx="1">
                  <c:v>2004 to 2007</c:v>
                </c:pt>
                <c:pt idx="2">
                  <c:v>2007 to 2009</c:v>
                </c:pt>
                <c:pt idx="3">
                  <c:v>2009 to 2012</c:v>
                </c:pt>
                <c:pt idx="4">
                  <c:v>2012 to 2015</c:v>
                </c:pt>
              </c:strCache>
            </c:strRef>
          </c:cat>
          <c:val>
            <c:numRef>
              <c:f>'type of vehicle (2)'!$E$29:$E$33</c:f>
              <c:numCache>
                <c:formatCode>0.0%</c:formatCode>
                <c:ptCount val="5"/>
                <c:pt idx="0">
                  <c:v>2.3417679713879647E-2</c:v>
                </c:pt>
                <c:pt idx="1">
                  <c:v>2.1575362348771776E-2</c:v>
                </c:pt>
                <c:pt idx="2">
                  <c:v>7.8225002689029655E-3</c:v>
                </c:pt>
                <c:pt idx="3">
                  <c:v>9.2648220368889422E-3</c:v>
                </c:pt>
                <c:pt idx="4">
                  <c:v>4.6941907497116908E-2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97-4E23-86F1-A7BC1D424CDC}"/>
            </c:ext>
          </c:extLst>
        </c:ser>
        <c:ser>
          <c:idx val="4"/>
          <c:order val="4"/>
          <c:tx>
            <c:strRef>
              <c:f>'type of vehicle (2)'!$F$24</c:f>
              <c:strCache>
                <c:ptCount val="1"/>
                <c:pt idx="0">
                  <c:v>Heavy truck</c:v>
                </c:pt>
              </c:strCache>
            </c:strRef>
          </c:tx>
          <c:spPr>
            <a:solidFill>
              <a:srgbClr val="343B34">
                <a:alpha val="70000"/>
              </a:srgbClr>
            </a:solidFill>
            <a:ln>
              <a:noFill/>
            </a:ln>
          </c:spPr>
          <c:invertIfNegative val="0"/>
          <c:cat>
            <c:strRef>
              <c:f>'type of vehicle (2)'!$A$29:$A$33</c:f>
              <c:strCache>
                <c:ptCount val="5"/>
                <c:pt idx="0">
                  <c:v>2001 to 2004</c:v>
                </c:pt>
                <c:pt idx="1">
                  <c:v>2004 to 2007</c:v>
                </c:pt>
                <c:pt idx="2">
                  <c:v>2007 to 2009</c:v>
                </c:pt>
                <c:pt idx="3">
                  <c:v>2009 to 2012</c:v>
                </c:pt>
                <c:pt idx="4">
                  <c:v>2012 to 2015</c:v>
                </c:pt>
              </c:strCache>
            </c:strRef>
          </c:cat>
          <c:val>
            <c:numRef>
              <c:f>'type of vehicle (2)'!$F$29:$F$33</c:f>
              <c:numCache>
                <c:formatCode>0.0%</c:formatCode>
                <c:ptCount val="5"/>
                <c:pt idx="0">
                  <c:v>4.6655309558678582E-2</c:v>
                </c:pt>
                <c:pt idx="1">
                  <c:v>2.3692655461805989E-2</c:v>
                </c:pt>
                <c:pt idx="2">
                  <c:v>-2.4327736965811364E-2</c:v>
                </c:pt>
                <c:pt idx="3">
                  <c:v>1.3637864844928682E-3</c:v>
                </c:pt>
                <c:pt idx="4">
                  <c:v>2.5459344017035423E-2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97-4E23-86F1-A7BC1D424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222144"/>
        <c:axId val="195306240"/>
      </c:barChart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</c:spPr>
          <c:invertIfNegative val="0"/>
          <c:cat>
            <c:strRef>
              <c:f>'type of vehicle (2)'!$A$29:$A$33</c:f>
              <c:strCache>
                <c:ptCount val="5"/>
                <c:pt idx="0">
                  <c:v>2001 to 2004</c:v>
                </c:pt>
                <c:pt idx="1">
                  <c:v>2004 to 2007</c:v>
                </c:pt>
                <c:pt idx="2">
                  <c:v>2007 to 2009</c:v>
                </c:pt>
                <c:pt idx="3">
                  <c:v>2009 to 2012</c:v>
                </c:pt>
                <c:pt idx="4">
                  <c:v>2012 to 2015</c:v>
                </c:pt>
              </c:strCache>
            </c:strRef>
          </c:cat>
          <c:val>
            <c:numRef>
              <c:f>'type of vehicle (2)'!$B$29:$B$33</c:f>
              <c:numCache>
                <c:formatCode>0.0%</c:formatCode>
                <c:ptCount val="5"/>
                <c:pt idx="0">
                  <c:v>3.0758912542283356E-2</c:v>
                </c:pt>
                <c:pt idx="1">
                  <c:v>4.1805743439631282E-3</c:v>
                </c:pt>
                <c:pt idx="2">
                  <c:v>-8.1367694997817042E-3</c:v>
                </c:pt>
                <c:pt idx="3">
                  <c:v>-6.3119350488259895E-3</c:v>
                </c:pt>
                <c:pt idx="4">
                  <c:v>2.0944620838149852E-2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97-4E23-86F1-A7BC1D424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318144"/>
        <c:axId val="195308160"/>
      </c:barChart>
      <c:catAx>
        <c:axId val="195222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Period (years ended December)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crossAx val="195306240"/>
        <c:crossesAt val="0"/>
        <c:auto val="1"/>
        <c:lblAlgn val="ctr"/>
        <c:lblOffset val="100"/>
        <c:tickMarkSkip val="2"/>
        <c:noMultiLvlLbl val="0"/>
      </c:catAx>
      <c:valAx>
        <c:axId val="195306240"/>
        <c:scaling>
          <c:orientation val="minMax"/>
          <c:max val="0.13"/>
          <c:min val="-4.0000000000000022E-2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Annual</a:t>
                </a:r>
                <a:br>
                  <a:rPr lang="en-US"/>
                </a:br>
                <a:r>
                  <a:rPr lang="en-US"/>
                  <a:t>growth</a:t>
                </a:r>
                <a:br>
                  <a:rPr lang="en-US"/>
                </a:br>
                <a:r>
                  <a:rPr lang="en-US"/>
                  <a:t>rate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195222144"/>
        <c:crosses val="autoZero"/>
        <c:crossBetween val="between"/>
        <c:majorUnit val="2.0000000000000011E-2"/>
      </c:valAx>
      <c:valAx>
        <c:axId val="195308160"/>
        <c:scaling>
          <c:orientation val="minMax"/>
          <c:max val="3.500000000000001E-2"/>
          <c:min val="0"/>
        </c:scaling>
        <c:delete val="1"/>
        <c:axPos val="r"/>
        <c:numFmt formatCode="0.0%" sourceLinked="1"/>
        <c:majorTickMark val="out"/>
        <c:minorTickMark val="none"/>
        <c:tickLblPos val="none"/>
        <c:crossAx val="195318144"/>
        <c:crosses val="max"/>
        <c:crossBetween val="between"/>
      </c:valAx>
      <c:catAx>
        <c:axId val="195318144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noFill/>
          </a:ln>
        </c:spPr>
        <c:crossAx val="195308160"/>
        <c:crossesAt val="0"/>
        <c:auto val="1"/>
        <c:lblAlgn val="ctr"/>
        <c:lblOffset val="100"/>
        <c:noMultiLvlLbl val="0"/>
      </c:catAx>
      <c:spPr>
        <a:noFill/>
        <a:ln w="25400">
          <a:noFill/>
        </a:ln>
      </c:spPr>
    </c:plotArea>
    <c:legend>
      <c:legendPos val="r"/>
      <c:legendEntry>
        <c:idx val="5"/>
        <c:delete val="1"/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'type of vehicle (2)'!$B$2</c:f>
              <c:strCache>
                <c:ptCount val="1"/>
                <c:pt idx="0">
                  <c:v>Car, other light</c:v>
                </c:pt>
              </c:strCache>
            </c:strRef>
          </c:tx>
          <c:spPr>
            <a:solidFill>
              <a:srgbClr val="CF030D">
                <a:alpha val="70000"/>
              </a:srgbClr>
            </a:solidFill>
          </c:spPr>
          <c:cat>
            <c:numRef>
              <c:f>'type of vehicle (2)'!$A$3:$A$17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cat>
          <c:val>
            <c:numRef>
              <c:f>'type of vehicle (2)'!$B$3:$B$17</c:f>
              <c:numCache>
                <c:formatCode>General</c:formatCode>
                <c:ptCount val="15"/>
                <c:pt idx="0">
                  <c:v>28.592493407999999</c:v>
                </c:pt>
                <c:pt idx="1">
                  <c:v>29.579601090000001</c:v>
                </c:pt>
                <c:pt idx="2">
                  <c:v>30.497246576999999</c:v>
                </c:pt>
                <c:pt idx="3">
                  <c:v>31.312902491999999</c:v>
                </c:pt>
                <c:pt idx="4">
                  <c:v>31.490593732000001</c:v>
                </c:pt>
                <c:pt idx="5">
                  <c:v>31.338878836999999</c:v>
                </c:pt>
                <c:pt idx="6">
                  <c:v>31.707264316</c:v>
                </c:pt>
                <c:pt idx="7">
                  <c:v>31.069976839999999</c:v>
                </c:pt>
                <c:pt idx="8">
                  <c:v>31.193374157000001</c:v>
                </c:pt>
                <c:pt idx="9">
                  <c:v>31.091536000000001</c:v>
                </c:pt>
                <c:pt idx="10">
                  <c:v>30.627642422000001</c:v>
                </c:pt>
                <c:pt idx="11">
                  <c:v>30.606422939000002</c:v>
                </c:pt>
                <c:pt idx="12">
                  <c:v>30.890108734999998</c:v>
                </c:pt>
                <c:pt idx="13">
                  <c:v>31.505628260000002</c:v>
                </c:pt>
                <c:pt idx="14">
                  <c:v>32.570102933999998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00-4EA0-93C1-51CC12FAEE13}"/>
            </c:ext>
          </c:extLst>
        </c:ser>
        <c:ser>
          <c:idx val="5"/>
          <c:order val="2"/>
          <c:tx>
            <c:strRef>
              <c:f>'type of vehicle (2)'!$D$2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rgbClr val="CF030D">
                <a:alpha val="50000"/>
              </a:srgbClr>
            </a:solidFill>
          </c:spPr>
          <c:val>
            <c:numRef>
              <c:f>'type of vehicle (2)'!$D$3:$D$17</c:f>
              <c:numCache>
                <c:formatCode>General</c:formatCode>
                <c:ptCount val="15"/>
                <c:pt idx="0">
                  <c:v>0.1528843322</c:v>
                </c:pt>
                <c:pt idx="1">
                  <c:v>0.16198746250000001</c:v>
                </c:pt>
                <c:pt idx="2">
                  <c:v>0.1741810671</c:v>
                </c:pt>
                <c:pt idx="3">
                  <c:v>0.19311128380000001</c:v>
                </c:pt>
                <c:pt idx="4">
                  <c:v>0.2070404716</c:v>
                </c:pt>
                <c:pt idx="5">
                  <c:v>0.21609093700000001</c:v>
                </c:pt>
                <c:pt idx="6">
                  <c:v>0.2243986432</c:v>
                </c:pt>
                <c:pt idx="7">
                  <c:v>0.23199202839999999</c:v>
                </c:pt>
                <c:pt idx="8">
                  <c:v>0.23769437700000001</c:v>
                </c:pt>
                <c:pt idx="9">
                  <c:v>0.24445107420000001</c:v>
                </c:pt>
                <c:pt idx="10">
                  <c:v>0.2411530502</c:v>
                </c:pt>
                <c:pt idx="11">
                  <c:v>0.2471002786</c:v>
                </c:pt>
                <c:pt idx="12">
                  <c:v>0.2525851039</c:v>
                </c:pt>
                <c:pt idx="13">
                  <c:v>0.2627067622</c:v>
                </c:pt>
                <c:pt idx="14">
                  <c:v>0.26787992980000003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00-4EA0-93C1-51CC12FAEE13}"/>
            </c:ext>
          </c:extLst>
        </c:ser>
        <c:ser>
          <c:idx val="2"/>
          <c:order val="3"/>
          <c:tx>
            <c:strRef>
              <c:f>'type of vehicle (2)'!$C$2</c:f>
              <c:strCache>
                <c:ptCount val="1"/>
                <c:pt idx="0">
                  <c:v>Motorcycle</c:v>
                </c:pt>
              </c:strCache>
            </c:strRef>
          </c:tx>
          <c:spPr>
            <a:solidFill>
              <a:srgbClr val="CF030D">
                <a:alpha val="30000"/>
              </a:srgbClr>
            </a:solidFill>
          </c:spPr>
          <c:val>
            <c:numRef>
              <c:f>'type of vehicle (2)'!$C$3:$C$17</c:f>
              <c:numCache>
                <c:formatCode>General</c:formatCode>
                <c:ptCount val="15"/>
                <c:pt idx="0">
                  <c:v>0.22459310239999999</c:v>
                </c:pt>
                <c:pt idx="1">
                  <c:v>0.2254971815</c:v>
                </c:pt>
                <c:pt idx="2">
                  <c:v>0.22968145940000001</c:v>
                </c:pt>
                <c:pt idx="3">
                  <c:v>0.2364361465</c:v>
                </c:pt>
                <c:pt idx="4">
                  <c:v>0.26744264880000002</c:v>
                </c:pt>
                <c:pt idx="5">
                  <c:v>0.31633116389999999</c:v>
                </c:pt>
                <c:pt idx="6">
                  <c:v>0.34065968130000002</c:v>
                </c:pt>
                <c:pt idx="7">
                  <c:v>0.37960418839999999</c:v>
                </c:pt>
                <c:pt idx="8">
                  <c:v>0.39545972610000002</c:v>
                </c:pt>
                <c:pt idx="9">
                  <c:v>0.39338601249999999</c:v>
                </c:pt>
                <c:pt idx="10">
                  <c:v>0.3812378313</c:v>
                </c:pt>
                <c:pt idx="11">
                  <c:v>0.38125865759999999</c:v>
                </c:pt>
                <c:pt idx="12">
                  <c:v>0.39148463859999999</c:v>
                </c:pt>
                <c:pt idx="13">
                  <c:v>0.40279073189999998</c:v>
                </c:pt>
                <c:pt idx="14">
                  <c:v>0.41900689819999998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00-4EA0-93C1-51CC12FAEE13}"/>
            </c:ext>
          </c:extLst>
        </c:ser>
        <c:ser>
          <c:idx val="6"/>
          <c:order val="4"/>
          <c:tx>
            <c:strRef>
              <c:f>'type of vehicle (2)'!$E$2</c:f>
              <c:strCache>
                <c:ptCount val="1"/>
                <c:pt idx="0">
                  <c:v>Light commercial</c:v>
                </c:pt>
              </c:strCache>
            </c:strRef>
          </c:tx>
          <c:spPr>
            <a:solidFill>
              <a:srgbClr val="343B34">
                <a:alpha val="50000"/>
              </a:srgbClr>
            </a:solidFill>
          </c:spPr>
          <c:val>
            <c:numRef>
              <c:f>'type of vehicle (2)'!$E$3:$E$17</c:f>
              <c:numCache>
                <c:formatCode>General</c:formatCode>
                <c:ptCount val="15"/>
                <c:pt idx="0">
                  <c:v>5.1757861831999996</c:v>
                </c:pt>
                <c:pt idx="1">
                  <c:v>5.273894469</c:v>
                </c:pt>
                <c:pt idx="2">
                  <c:v>5.3873734008999996</c:v>
                </c:pt>
                <c:pt idx="3">
                  <c:v>5.5479823725999999</c:v>
                </c:pt>
                <c:pt idx="4">
                  <c:v>5.6490433100999997</c:v>
                </c:pt>
                <c:pt idx="5">
                  <c:v>5.7413737163</c:v>
                </c:pt>
                <c:pt idx="6">
                  <c:v>5.9148849774999999</c:v>
                </c:pt>
                <c:pt idx="7">
                  <c:v>6.0087456337000003</c:v>
                </c:pt>
                <c:pt idx="8">
                  <c:v>6.0077852968999998</c:v>
                </c:pt>
                <c:pt idx="9">
                  <c:v>6.0417772255999997</c:v>
                </c:pt>
                <c:pt idx="10">
                  <c:v>6.0706714288999999</c:v>
                </c:pt>
                <c:pt idx="11">
                  <c:v>6.1763203290000002</c:v>
                </c:pt>
                <c:pt idx="12">
                  <c:v>6.4402818713999999</c:v>
                </c:pt>
                <c:pt idx="13">
                  <c:v>6.8286623161</c:v>
                </c:pt>
                <c:pt idx="14">
                  <c:v>7.0875733273000003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00-4EA0-93C1-51CC12FAEE13}"/>
            </c:ext>
          </c:extLst>
        </c:ser>
        <c:ser>
          <c:idx val="7"/>
          <c:order val="5"/>
          <c:tx>
            <c:strRef>
              <c:f>'type of vehicle (2)'!$F$2</c:f>
              <c:strCache>
                <c:ptCount val="1"/>
                <c:pt idx="0">
                  <c:v>Heavy truck</c:v>
                </c:pt>
              </c:strCache>
            </c:strRef>
          </c:tx>
          <c:spPr>
            <a:solidFill>
              <a:srgbClr val="343B34">
                <a:alpha val="70000"/>
              </a:srgbClr>
            </a:solidFill>
          </c:spPr>
          <c:val>
            <c:numRef>
              <c:f>'type of vehicle (2)'!$F$3:$F$17</c:f>
              <c:numCache>
                <c:formatCode>General</c:formatCode>
                <c:ptCount val="15"/>
                <c:pt idx="0">
                  <c:v>2.1736884574999999</c:v>
                </c:pt>
                <c:pt idx="1">
                  <c:v>2.2624609451</c:v>
                </c:pt>
                <c:pt idx="2">
                  <c:v>2.3455784568000002</c:v>
                </c:pt>
                <c:pt idx="3">
                  <c:v>2.4923460508000002</c:v>
                </c:pt>
                <c:pt idx="4">
                  <c:v>2.5650081701</c:v>
                </c:pt>
                <c:pt idx="5">
                  <c:v>2.6014644983999999</c:v>
                </c:pt>
                <c:pt idx="6">
                  <c:v>2.6737272619999999</c:v>
                </c:pt>
                <c:pt idx="7">
                  <c:v>2.6706200085999998</c:v>
                </c:pt>
                <c:pt idx="8">
                  <c:v>2.5452182103999998</c:v>
                </c:pt>
                <c:pt idx="9">
                  <c:v>2.5485651512</c:v>
                </c:pt>
                <c:pt idx="10">
                  <c:v>2.5602169752999999</c:v>
                </c:pt>
                <c:pt idx="11">
                  <c:v>2.5556458211000002</c:v>
                </c:pt>
                <c:pt idx="12">
                  <c:v>2.6142164064000002</c:v>
                </c:pt>
                <c:pt idx="13">
                  <c:v>2.7146289413</c:v>
                </c:pt>
                <c:pt idx="14">
                  <c:v>2.7558527349999999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00-4EA0-93C1-51CC12FAE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68064"/>
        <c:axId val="195369984"/>
      </c:areaChart>
      <c:scatterChart>
        <c:scatterStyle val="smoothMarker"/>
        <c:varyColors val="0"/>
        <c:ser>
          <c:idx val="4"/>
          <c:order val="1"/>
          <c:spPr>
            <a:ln w="9525"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ymbol val="none"/>
          </c:marker>
          <c:yVal>
            <c:numRef>
              <c:f>'heavy and light'!$M$8:$M$63</c:f>
              <c:numCache>
                <c:formatCode>General</c:formatCode>
                <c:ptCount val="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300-4EA0-93C1-51CC12FAE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77792"/>
        <c:axId val="195376256"/>
      </c:scatterChart>
      <c:catAx>
        <c:axId val="195368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 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195369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5369984"/>
        <c:scaling>
          <c:orientation val="minMax"/>
          <c:max val="4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VKT </a:t>
                </a:r>
                <a:br>
                  <a:rPr lang="en-US"/>
                </a:br>
                <a:r>
                  <a:rPr lang="en-US"/>
                  <a:t>(billion)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368064"/>
        <c:crosses val="autoZero"/>
        <c:crossBetween val="midCat"/>
      </c:valAx>
      <c:valAx>
        <c:axId val="195376256"/>
        <c:scaling>
          <c:orientation val="minMax"/>
          <c:max val="0.4"/>
          <c:min val="-0.1"/>
        </c:scaling>
        <c:delete val="1"/>
        <c:axPos val="r"/>
        <c:numFmt formatCode="\+0%;\-0%;0%" sourceLinked="0"/>
        <c:majorTickMark val="out"/>
        <c:minorTickMark val="none"/>
        <c:tickLblPos val="none"/>
        <c:crossAx val="195377792"/>
        <c:crosses val="max"/>
        <c:crossBetween val="midCat"/>
        <c:majorUnit val="0.1"/>
      </c:valAx>
      <c:valAx>
        <c:axId val="195377792"/>
        <c:scaling>
          <c:orientation val="minMax"/>
        </c:scaling>
        <c:delete val="1"/>
        <c:axPos val="b"/>
        <c:majorTickMark val="out"/>
        <c:minorTickMark val="none"/>
        <c:tickLblPos val="none"/>
        <c:crossAx val="195376256"/>
        <c:crosses val="autoZero"/>
        <c:crossBetween val="midCat"/>
      </c:valAx>
    </c:plotArea>
    <c:legend>
      <c:legendPos val="r"/>
      <c:legendEntry>
        <c:idx val="5"/>
        <c:delete val="1"/>
      </c:legendEntry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'type of vehicle (2)'!$B$2</c:f>
              <c:strCache>
                <c:ptCount val="1"/>
                <c:pt idx="0">
                  <c:v>Car, other light</c:v>
                </c:pt>
              </c:strCache>
            </c:strRef>
          </c:tx>
          <c:spPr>
            <a:solidFill>
              <a:srgbClr val="CF030D">
                <a:alpha val="69804"/>
              </a:srgbClr>
            </a:solidFill>
          </c:spPr>
          <c:cat>
            <c:numRef>
              <c:f>'type of vehicle (2)'!$A$6:$A$16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cat>
          <c:val>
            <c:numRef>
              <c:f>'type of vehicle (2)'!$B$6:$B$16</c:f>
              <c:numCache>
                <c:formatCode>General</c:formatCode>
                <c:ptCount val="11"/>
                <c:pt idx="0">
                  <c:v>31.312902491999999</c:v>
                </c:pt>
                <c:pt idx="1">
                  <c:v>31.490593732000001</c:v>
                </c:pt>
                <c:pt idx="2">
                  <c:v>31.338878836999999</c:v>
                </c:pt>
                <c:pt idx="3">
                  <c:v>31.707264316</c:v>
                </c:pt>
                <c:pt idx="4">
                  <c:v>31.069976839999999</c:v>
                </c:pt>
                <c:pt idx="5">
                  <c:v>31.193374157000001</c:v>
                </c:pt>
                <c:pt idx="6">
                  <c:v>31.091536000000001</c:v>
                </c:pt>
                <c:pt idx="7">
                  <c:v>30.627642422000001</c:v>
                </c:pt>
                <c:pt idx="8">
                  <c:v>30.606422939000002</c:v>
                </c:pt>
                <c:pt idx="9">
                  <c:v>30.890108734999998</c:v>
                </c:pt>
                <c:pt idx="10">
                  <c:v>31.505628260000002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FB-420F-8259-EB885B1C6923}"/>
            </c:ext>
          </c:extLst>
        </c:ser>
        <c:ser>
          <c:idx val="5"/>
          <c:order val="1"/>
          <c:tx>
            <c:strRef>
              <c:f>'type of vehicle (2)'!$D$2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rgbClr val="CF030D">
                <a:alpha val="50000"/>
              </a:srgbClr>
            </a:solidFill>
          </c:spPr>
          <c:cat>
            <c:numRef>
              <c:f>'type of vehicle (2)'!$A$6:$A$16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cat>
          <c:val>
            <c:numRef>
              <c:f>'type of vehicle (2)'!$D$6:$D$16</c:f>
              <c:numCache>
                <c:formatCode>General</c:formatCode>
                <c:ptCount val="11"/>
                <c:pt idx="0">
                  <c:v>0.19311128380000001</c:v>
                </c:pt>
                <c:pt idx="1">
                  <c:v>0.2070404716</c:v>
                </c:pt>
                <c:pt idx="2">
                  <c:v>0.21609093700000001</c:v>
                </c:pt>
                <c:pt idx="3">
                  <c:v>0.2243986432</c:v>
                </c:pt>
                <c:pt idx="4">
                  <c:v>0.23199202839999999</c:v>
                </c:pt>
                <c:pt idx="5">
                  <c:v>0.23769437700000001</c:v>
                </c:pt>
                <c:pt idx="6">
                  <c:v>0.24445107420000001</c:v>
                </c:pt>
                <c:pt idx="7">
                  <c:v>0.2411530502</c:v>
                </c:pt>
                <c:pt idx="8">
                  <c:v>0.2471002786</c:v>
                </c:pt>
                <c:pt idx="9">
                  <c:v>0.2525851039</c:v>
                </c:pt>
                <c:pt idx="10">
                  <c:v>0.2627067622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FB-420F-8259-EB885B1C6923}"/>
            </c:ext>
          </c:extLst>
        </c:ser>
        <c:ser>
          <c:idx val="2"/>
          <c:order val="2"/>
          <c:tx>
            <c:strRef>
              <c:f>'type of vehicle (2)'!$C$2</c:f>
              <c:strCache>
                <c:ptCount val="1"/>
                <c:pt idx="0">
                  <c:v>Motorcycle</c:v>
                </c:pt>
              </c:strCache>
            </c:strRef>
          </c:tx>
          <c:spPr>
            <a:solidFill>
              <a:srgbClr val="CF030D">
                <a:alpha val="30000"/>
              </a:srgbClr>
            </a:solidFill>
          </c:spPr>
          <c:cat>
            <c:numRef>
              <c:f>'type of vehicle (2)'!$A$6:$A$16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cat>
          <c:val>
            <c:numRef>
              <c:f>'type of vehicle (2)'!$C$6:$C$16</c:f>
              <c:numCache>
                <c:formatCode>General</c:formatCode>
                <c:ptCount val="11"/>
                <c:pt idx="0">
                  <c:v>0.2364361465</c:v>
                </c:pt>
                <c:pt idx="1">
                  <c:v>0.26744264880000002</c:v>
                </c:pt>
                <c:pt idx="2">
                  <c:v>0.31633116389999999</c:v>
                </c:pt>
                <c:pt idx="3">
                  <c:v>0.34065968130000002</c:v>
                </c:pt>
                <c:pt idx="4">
                  <c:v>0.37960418839999999</c:v>
                </c:pt>
                <c:pt idx="5">
                  <c:v>0.39545972610000002</c:v>
                </c:pt>
                <c:pt idx="6">
                  <c:v>0.39338601249999999</c:v>
                </c:pt>
                <c:pt idx="7">
                  <c:v>0.3812378313</c:v>
                </c:pt>
                <c:pt idx="8">
                  <c:v>0.38125865759999999</c:v>
                </c:pt>
                <c:pt idx="9">
                  <c:v>0.39148463859999999</c:v>
                </c:pt>
                <c:pt idx="10">
                  <c:v>0.40279073189999998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FB-420F-8259-EB885B1C6923}"/>
            </c:ext>
          </c:extLst>
        </c:ser>
        <c:ser>
          <c:idx val="6"/>
          <c:order val="3"/>
          <c:tx>
            <c:strRef>
              <c:f>'type of vehicle (2)'!$E$2</c:f>
              <c:strCache>
                <c:ptCount val="1"/>
                <c:pt idx="0">
                  <c:v>Light commercial</c:v>
                </c:pt>
              </c:strCache>
            </c:strRef>
          </c:tx>
          <c:spPr>
            <a:solidFill>
              <a:srgbClr val="343B34">
                <a:alpha val="49804"/>
              </a:srgbClr>
            </a:solidFill>
          </c:spPr>
          <c:cat>
            <c:numRef>
              <c:f>'type of vehicle (2)'!$A$6:$A$16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cat>
          <c:val>
            <c:numRef>
              <c:f>'type of vehicle (2)'!$E$6:$E$16</c:f>
              <c:numCache>
                <c:formatCode>General</c:formatCode>
                <c:ptCount val="11"/>
                <c:pt idx="0">
                  <c:v>5.5479823725999999</c:v>
                </c:pt>
                <c:pt idx="1">
                  <c:v>5.6490433100999997</c:v>
                </c:pt>
                <c:pt idx="2">
                  <c:v>5.7413737163</c:v>
                </c:pt>
                <c:pt idx="3">
                  <c:v>5.9148849774999999</c:v>
                </c:pt>
                <c:pt idx="4">
                  <c:v>6.0087456337000003</c:v>
                </c:pt>
                <c:pt idx="5">
                  <c:v>6.0077852968999998</c:v>
                </c:pt>
                <c:pt idx="6">
                  <c:v>6.0417772255999997</c:v>
                </c:pt>
                <c:pt idx="7">
                  <c:v>6.0706714288999999</c:v>
                </c:pt>
                <c:pt idx="8">
                  <c:v>6.1763203290000002</c:v>
                </c:pt>
                <c:pt idx="9">
                  <c:v>6.4402818713999999</c:v>
                </c:pt>
                <c:pt idx="10">
                  <c:v>6.8286623161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FB-420F-8259-EB885B1C6923}"/>
            </c:ext>
          </c:extLst>
        </c:ser>
        <c:ser>
          <c:idx val="7"/>
          <c:order val="4"/>
          <c:tx>
            <c:strRef>
              <c:f>'type of vehicle (2)'!$F$2</c:f>
              <c:strCache>
                <c:ptCount val="1"/>
                <c:pt idx="0">
                  <c:v>Heavy truck</c:v>
                </c:pt>
              </c:strCache>
            </c:strRef>
          </c:tx>
          <c:spPr>
            <a:solidFill>
              <a:srgbClr val="343B34">
                <a:alpha val="70000"/>
              </a:srgbClr>
            </a:solidFill>
          </c:spPr>
          <c:cat>
            <c:numRef>
              <c:f>'type of vehicle (2)'!$A$6:$A$16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cat>
          <c:val>
            <c:numRef>
              <c:f>'type of vehicle (2)'!$F$6:$F$16</c:f>
              <c:numCache>
                <c:formatCode>General</c:formatCode>
                <c:ptCount val="11"/>
                <c:pt idx="0">
                  <c:v>2.4923460508000002</c:v>
                </c:pt>
                <c:pt idx="1">
                  <c:v>2.5650081701</c:v>
                </c:pt>
                <c:pt idx="2">
                  <c:v>2.6014644983999999</c:v>
                </c:pt>
                <c:pt idx="3">
                  <c:v>2.6737272619999999</c:v>
                </c:pt>
                <c:pt idx="4">
                  <c:v>2.6706200085999998</c:v>
                </c:pt>
                <c:pt idx="5">
                  <c:v>2.5452182103999998</c:v>
                </c:pt>
                <c:pt idx="6">
                  <c:v>2.5485651512</c:v>
                </c:pt>
                <c:pt idx="7">
                  <c:v>2.5602169752999999</c:v>
                </c:pt>
                <c:pt idx="8">
                  <c:v>2.5556458211000002</c:v>
                </c:pt>
                <c:pt idx="9">
                  <c:v>2.6142164064000002</c:v>
                </c:pt>
                <c:pt idx="10">
                  <c:v>2.7146289413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FB-420F-8259-EB885B1C6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21696"/>
        <c:axId val="195423616"/>
      </c:areaChart>
      <c:catAx>
        <c:axId val="195421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 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195423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5423616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VKT </a:t>
                </a:r>
                <a:br>
                  <a:rPr lang="en-US"/>
                </a:br>
                <a:r>
                  <a:rPr lang="en-US"/>
                  <a:t>(billion)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21696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789722222222245"/>
          <c:y val="0.13137939814814814"/>
          <c:w val="0.75005402777777774"/>
          <c:h val="0.7386462962962978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'type of vehicle (2)'!$P$2</c:f>
              <c:strCache>
                <c:ptCount val="1"/>
                <c:pt idx="0">
                  <c:v>Car, other light</c:v>
                </c:pt>
              </c:strCache>
            </c:strRef>
          </c:tx>
          <c:spPr>
            <a:ln w="38100">
              <a:solidFill>
                <a:srgbClr val="DA333B"/>
              </a:solidFill>
            </a:ln>
          </c:spPr>
          <c:marker>
            <c:symbol val="none"/>
          </c:marker>
          <c:xVal>
            <c:numRef>
              <c:f>'type of vehicle (2)'!$A$3:$A$17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xVal>
          <c:yVal>
            <c:numRef>
              <c:f>'type of vehicle (2)'!$AZ$3:$AZ$17</c:f>
              <c:numCache>
                <c:formatCode>0.0%</c:formatCode>
                <c:ptCount val="15"/>
                <c:pt idx="0">
                  <c:v>0</c:v>
                </c:pt>
                <c:pt idx="1">
                  <c:v>1.8593441390890364E-2</c:v>
                </c:pt>
                <c:pt idx="2">
                  <c:v>3.0162247808542819E-2</c:v>
                </c:pt>
                <c:pt idx="3">
                  <c:v>4.1273626603104852E-2</c:v>
                </c:pt>
                <c:pt idx="4">
                  <c:v>3.4993394467756733E-2</c:v>
                </c:pt>
                <c:pt idx="5">
                  <c:v>1.7899945204827183E-2</c:v>
                </c:pt>
                <c:pt idx="6">
                  <c:v>1.953404053430674E-2</c:v>
                </c:pt>
                <c:pt idx="7">
                  <c:v>-9.4107636862124089E-3</c:v>
                </c:pt>
                <c:pt idx="8">
                  <c:v>-1.4904843697189807E-2</c:v>
                </c:pt>
                <c:pt idx="9">
                  <c:v>-2.9271451324495379E-2</c:v>
                </c:pt>
                <c:pt idx="10">
                  <c:v>-5.1456239697781569E-2</c:v>
                </c:pt>
                <c:pt idx="11">
                  <c:v>-5.7339540734148375E-2</c:v>
                </c:pt>
                <c:pt idx="12">
                  <c:v>-5.5678058872454139E-2</c:v>
                </c:pt>
                <c:pt idx="13">
                  <c:v>-5.0303454419331262E-2</c:v>
                </c:pt>
                <c:pt idx="14">
                  <c:v>-3.6288733083586489E-2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E8-462A-A623-4C2232239826}"/>
            </c:ext>
          </c:extLst>
        </c:ser>
        <c:ser>
          <c:idx val="2"/>
          <c:order val="1"/>
          <c:tx>
            <c:strRef>
              <c:f>'type of vehicle (2)'!$R$2</c:f>
              <c:strCache>
                <c:ptCount val="1"/>
                <c:pt idx="0">
                  <c:v>Bus</c:v>
                </c:pt>
              </c:strCache>
            </c:strRef>
          </c:tx>
          <c:spPr>
            <a:ln w="38100">
              <a:solidFill>
                <a:srgbClr val="CD7171"/>
              </a:solidFill>
            </a:ln>
          </c:spPr>
          <c:marker>
            <c:symbol val="none"/>
          </c:marker>
          <c:xVal>
            <c:numRef>
              <c:f>'type of vehicle (2)'!$A$3:$A$17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xVal>
          <c:yVal>
            <c:numRef>
              <c:f>'type of vehicle (2)'!$BB$3:$BB$17</c:f>
              <c:numCache>
                <c:formatCode>0.0%</c:formatCode>
                <c:ptCount val="15"/>
                <c:pt idx="0">
                  <c:v>0</c:v>
                </c:pt>
                <c:pt idx="1">
                  <c:v>4.3227469504736327E-2</c:v>
                </c:pt>
                <c:pt idx="2">
                  <c:v>0.10036050794621154</c:v>
                </c:pt>
                <c:pt idx="3">
                  <c:v>0.20098682513851029</c:v>
                </c:pt>
                <c:pt idx="4">
                  <c:v>0.2726266875078136</c:v>
                </c:pt>
                <c:pt idx="5">
                  <c:v>0.31264484513654156</c:v>
                </c:pt>
                <c:pt idx="6">
                  <c:v>0.34943581821926739</c:v>
                </c:pt>
                <c:pt idx="7">
                  <c:v>0.38329493362344635</c:v>
                </c:pt>
                <c:pt idx="8">
                  <c:v>0.4038599556776501</c:v>
                </c:pt>
                <c:pt idx="9">
                  <c:v>0.42737019341540328</c:v>
                </c:pt>
                <c:pt idx="10">
                  <c:v>0.39677229414193649</c:v>
                </c:pt>
                <c:pt idx="11">
                  <c:v>0.42332802109684309</c:v>
                </c:pt>
                <c:pt idx="12">
                  <c:v>0.44410052943388134</c:v>
                </c:pt>
                <c:pt idx="13">
                  <c:v>0.48100667139833253</c:v>
                </c:pt>
                <c:pt idx="14">
                  <c:v>0.4823714118529594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E8-462A-A623-4C2232239826}"/>
            </c:ext>
          </c:extLst>
        </c:ser>
        <c:ser>
          <c:idx val="1"/>
          <c:order val="2"/>
          <c:tx>
            <c:strRef>
              <c:f>'type of vehicle (2)'!$Q$2</c:f>
              <c:strCache>
                <c:ptCount val="1"/>
                <c:pt idx="0">
                  <c:v>Motorcycle</c:v>
                </c:pt>
              </c:strCache>
            </c:strRef>
          </c:tx>
          <c:spPr>
            <a:ln w="38100">
              <a:solidFill>
                <a:srgbClr val="D39595"/>
              </a:solidFill>
            </a:ln>
          </c:spPr>
          <c:marker>
            <c:symbol val="none"/>
          </c:marker>
          <c:xVal>
            <c:numRef>
              <c:f>'type of vehicle (2)'!$A$3:$A$17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xVal>
          <c:yVal>
            <c:numRef>
              <c:f>'type of vehicle (2)'!$BA$3:$BA$17</c:f>
              <c:numCache>
                <c:formatCode>0.0%</c:formatCode>
                <c:ptCount val="15"/>
                <c:pt idx="0">
                  <c:v>0</c:v>
                </c:pt>
                <c:pt idx="1">
                  <c:v>-1.1434850323353785E-2</c:v>
                </c:pt>
                <c:pt idx="2">
                  <c:v>-1.2296589059328733E-2</c:v>
                </c:pt>
                <c:pt idx="3">
                  <c:v>9.468817748017333E-4</c:v>
                </c:pt>
                <c:pt idx="4">
                  <c:v>0.1190332973275785</c:v>
                </c:pt>
                <c:pt idx="5">
                  <c:v>0.30803459477138495</c:v>
                </c:pt>
                <c:pt idx="6">
                  <c:v>0.39450253764092924</c:v>
                </c:pt>
                <c:pt idx="7">
                  <c:v>0.54077522339081718</c:v>
                </c:pt>
                <c:pt idx="8">
                  <c:v>0.58991426433482919</c:v>
                </c:pt>
                <c:pt idx="9">
                  <c:v>0.56361617202176251</c:v>
                </c:pt>
                <c:pt idx="10">
                  <c:v>0.50312607687997257</c:v>
                </c:pt>
                <c:pt idx="11">
                  <c:v>0.49492031963234195</c:v>
                </c:pt>
                <c:pt idx="12">
                  <c:v>0.52360007159480726</c:v>
                </c:pt>
                <c:pt idx="13">
                  <c:v>0.54572345956651502</c:v>
                </c:pt>
                <c:pt idx="14">
                  <c:v>0.5783546482847528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AE8-462A-A623-4C2232239826}"/>
            </c:ext>
          </c:extLst>
        </c:ser>
        <c:ser>
          <c:idx val="3"/>
          <c:order val="3"/>
          <c:tx>
            <c:strRef>
              <c:f>'type of vehicle (2)'!$S$2</c:f>
              <c:strCache>
                <c:ptCount val="1"/>
                <c:pt idx="0">
                  <c:v>Light commercial</c:v>
                </c:pt>
              </c:strCache>
            </c:strRef>
          </c:tx>
          <c:spPr>
            <a:ln w="38100">
              <a:solidFill>
                <a:srgbClr val="878D87"/>
              </a:solidFill>
            </a:ln>
          </c:spPr>
          <c:marker>
            <c:symbol val="none"/>
          </c:marker>
          <c:xVal>
            <c:numRef>
              <c:f>'type of vehicle (2)'!$A$3:$A$17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xVal>
          <c:yVal>
            <c:numRef>
              <c:f>'type of vehicle (2)'!$BC$3:$BC$17</c:f>
              <c:numCache>
                <c:formatCode>0.0%</c:formatCode>
                <c:ptCount val="15"/>
                <c:pt idx="0">
                  <c:v>0</c:v>
                </c:pt>
                <c:pt idx="1">
                  <c:v>3.2650901552127021E-3</c:v>
                </c:pt>
                <c:pt idx="2">
                  <c:v>5.3048543131744008E-3</c:v>
                </c:pt>
                <c:pt idx="3">
                  <c:v>1.9183345866351509E-2</c:v>
                </c:pt>
                <c:pt idx="4">
                  <c:v>2.5669251903067014E-2</c:v>
                </c:pt>
                <c:pt idx="5">
                  <c:v>3.0180097285051222E-2</c:v>
                </c:pt>
                <c:pt idx="6">
                  <c:v>5.066669095409293E-2</c:v>
                </c:pt>
                <c:pt idx="7">
                  <c:v>5.8308288426009325E-2</c:v>
                </c:pt>
                <c:pt idx="8">
                  <c:v>4.8107757946402652E-2</c:v>
                </c:pt>
                <c:pt idx="9">
                  <c:v>4.2067940547414251E-2</c:v>
                </c:pt>
                <c:pt idx="10">
                  <c:v>3.8618929940444691E-2</c:v>
                </c:pt>
                <c:pt idx="11">
                  <c:v>5.0868151685777185E-2</c:v>
                </c:pt>
                <c:pt idx="12">
                  <c:v>8.7630109145617752E-2</c:v>
                </c:pt>
                <c:pt idx="13">
                  <c:v>0.13712459657414855</c:v>
                </c:pt>
                <c:pt idx="14">
                  <c:v>0.15851343127117712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AE8-462A-A623-4C2232239826}"/>
            </c:ext>
          </c:extLst>
        </c:ser>
        <c:ser>
          <c:idx val="4"/>
          <c:order val="4"/>
          <c:tx>
            <c:strRef>
              <c:f>'type of vehicle (2)'!$T$2</c:f>
              <c:strCache>
                <c:ptCount val="1"/>
                <c:pt idx="0">
                  <c:v>Heavy truck</c:v>
                </c:pt>
              </c:strCache>
            </c:strRef>
          </c:tx>
          <c:spPr>
            <a:ln w="38100">
              <a:solidFill>
                <a:srgbClr val="5C645C"/>
              </a:solidFill>
            </a:ln>
          </c:spPr>
          <c:marker>
            <c:symbol val="none"/>
          </c:marker>
          <c:xVal>
            <c:numRef>
              <c:f>'type of vehicle (2)'!$A$3:$A$17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xVal>
          <c:yVal>
            <c:numRef>
              <c:f>'type of vehicle (2)'!$BD$3:$BD$17</c:f>
              <c:numCache>
                <c:formatCode>0.0%</c:formatCode>
                <c:ptCount val="15"/>
                <c:pt idx="0">
                  <c:v>0</c:v>
                </c:pt>
                <c:pt idx="1">
                  <c:v>2.4812429597808272E-2</c:v>
                </c:pt>
                <c:pt idx="2">
                  <c:v>4.2196700167144385E-2</c:v>
                </c:pt>
                <c:pt idx="3">
                  <c:v>9.0196078440685445E-2</c:v>
                </c:pt>
                <c:pt idx="4">
                  <c:v>0.10891998961115923</c:v>
                </c:pt>
                <c:pt idx="5">
                  <c:v>0.11146110562587985</c:v>
                </c:pt>
                <c:pt idx="6">
                  <c:v>0.13087549240118967</c:v>
                </c:pt>
                <c:pt idx="7">
                  <c:v>0.1200038202309186</c:v>
                </c:pt>
                <c:pt idx="8">
                  <c:v>5.7293546593238265E-2</c:v>
                </c:pt>
                <c:pt idx="9">
                  <c:v>4.6661127887212217E-2</c:v>
                </c:pt>
                <c:pt idx="10">
                  <c:v>4.2978381660914167E-2</c:v>
                </c:pt>
                <c:pt idx="11">
                  <c:v>3.5376042987063538E-2</c:v>
                </c:pt>
                <c:pt idx="12">
                  <c:v>5.1227975271969317E-2</c:v>
                </c:pt>
                <c:pt idx="13">
                  <c:v>7.6370828775484512E-2</c:v>
                </c:pt>
                <c:pt idx="14">
                  <c:v>7.2601851078169855E-2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AE8-462A-A623-4C2232239826}"/>
            </c:ext>
          </c:extLst>
        </c:ser>
        <c:ser>
          <c:idx val="6"/>
          <c:order val="6"/>
          <c:tx>
            <c:strRef>
              <c:f>'type of vehicle (2)'!$BF$19</c:f>
              <c:strCache>
                <c:ptCount val="1"/>
                <c:pt idx="0">
                  <c:v>Alternative</c:v>
                </c:pt>
              </c:strCache>
            </c:strRef>
          </c:tx>
          <c:spPr>
            <a:ln w="19050">
              <a:solidFill>
                <a:srgbClr val="DA333B"/>
              </a:solidFill>
              <a:prstDash val="dash"/>
            </a:ln>
          </c:spPr>
          <c:marker>
            <c:symbol val="none"/>
          </c:marker>
          <c:xVal>
            <c:numRef>
              <c:f>'type of vehicle (2)'!$A$3:$A$17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xVal>
          <c:yVal>
            <c:numRef>
              <c:f>'type of vehicle (2)'!$BF$3:$BF$17</c:f>
              <c:numCache>
                <c:formatCode>0.0%</c:formatCode>
                <c:ptCount val="15"/>
                <c:pt idx="0">
                  <c:v>0</c:v>
                </c:pt>
                <c:pt idx="1">
                  <c:v>1.3718964044711068E-2</c:v>
                </c:pt>
                <c:pt idx="2">
                  <c:v>2.1823453842650276E-2</c:v>
                </c:pt>
                <c:pt idx="3">
                  <c:v>3.0885164788286623E-2</c:v>
                </c:pt>
                <c:pt idx="4">
                  <c:v>2.1186210981515075E-2</c:v>
                </c:pt>
                <c:pt idx="5">
                  <c:v>8.3876765984847168E-4</c:v>
                </c:pt>
                <c:pt idx="6">
                  <c:v>1.6825842899337307E-3</c:v>
                </c:pt>
                <c:pt idx="7">
                  <c:v>-2.7448011906547221E-2</c:v>
                </c:pt>
                <c:pt idx="8">
                  <c:v>-3.4691094886686979E-2</c:v>
                </c:pt>
                <c:pt idx="9">
                  <c:v>-4.8773334565381798E-2</c:v>
                </c:pt>
                <c:pt idx="10">
                  <c:v>-6.6486693012958509E-2</c:v>
                </c:pt>
                <c:pt idx="11">
                  <c:v>-6.1224733563729927E-2</c:v>
                </c:pt>
                <c:pt idx="12">
                  <c:v>-6.3096444737134827E-2</c:v>
                </c:pt>
                <c:pt idx="13">
                  <c:v>-6.2656832346153712E-2</c:v>
                </c:pt>
                <c:pt idx="14">
                  <c:v>-5.2795995508526428E-2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AE8-462A-A623-4C2232239826}"/>
            </c:ext>
          </c:extLst>
        </c:ser>
        <c:ser>
          <c:idx val="7"/>
          <c:order val="7"/>
          <c:spPr>
            <a:ln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6-4AE8-462A-A623-4C2232239826}"/>
            </c:ext>
          </c:extLst>
        </c:ser>
        <c:ser>
          <c:idx val="8"/>
          <c:order val="8"/>
          <c:tx>
            <c:strRef>
              <c:f>'type of vehicle (2)'!$BG$19</c:f>
              <c:strCache>
                <c:ptCount val="1"/>
                <c:pt idx="0">
                  <c:v>Alternative</c:v>
                </c:pt>
              </c:strCache>
            </c:strRef>
          </c:tx>
          <c:spPr>
            <a:ln w="19050">
              <a:solidFill>
                <a:srgbClr val="CD7171"/>
              </a:solidFill>
              <a:prstDash val="dash"/>
            </a:ln>
          </c:spPr>
          <c:marker>
            <c:symbol val="none"/>
          </c:marker>
          <c:xVal>
            <c:numRef>
              <c:f>'type of vehicle (2)'!$A$3:$A$17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xVal>
          <c:yVal>
            <c:numRef>
              <c:f>'type of vehicle (2)'!$BG$3:$BG$17</c:f>
              <c:numCache>
                <c:formatCode>0.0%</c:formatCode>
                <c:ptCount val="15"/>
                <c:pt idx="0">
                  <c:v>0</c:v>
                </c:pt>
                <c:pt idx="1">
                  <c:v>-1.6165627325747667E-2</c:v>
                </c:pt>
                <c:pt idx="2">
                  <c:v>-2.0291693967089186E-2</c:v>
                </c:pt>
                <c:pt idx="3">
                  <c:v>-9.0392526996693201E-3</c:v>
                </c:pt>
                <c:pt idx="4">
                  <c:v>0.10410499136349927</c:v>
                </c:pt>
                <c:pt idx="5">
                  <c:v>0.28611042573935119</c:v>
                </c:pt>
                <c:pt idx="6">
                  <c:v>0.3700855980943909</c:v>
                </c:pt>
                <c:pt idx="7">
                  <c:v>0.51271985580025015</c:v>
                </c:pt>
                <c:pt idx="8">
                  <c:v>0.55797984378406618</c:v>
                </c:pt>
                <c:pt idx="9">
                  <c:v>0.53220320898288143</c:v>
                </c:pt>
                <c:pt idx="10">
                  <c:v>0.47930781221902441</c:v>
                </c:pt>
                <c:pt idx="11">
                  <c:v>0.48875897739130347</c:v>
                </c:pt>
                <c:pt idx="12">
                  <c:v>0.51163100390476712</c:v>
                </c:pt>
                <c:pt idx="13">
                  <c:v>0.5256171359674271</c:v>
                </c:pt>
                <c:pt idx="14">
                  <c:v>0.55131925368754486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AE8-462A-A623-4C2232239826}"/>
            </c:ext>
          </c:extLst>
        </c:ser>
        <c:ser>
          <c:idx val="9"/>
          <c:order val="9"/>
          <c:spPr>
            <a:ln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8-4AE8-462A-A623-4C2232239826}"/>
            </c:ext>
          </c:extLst>
        </c:ser>
        <c:ser>
          <c:idx val="10"/>
          <c:order val="10"/>
          <c:spPr>
            <a:ln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9-4AE8-462A-A623-4C2232239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616960"/>
        <c:axId val="196618880"/>
      </c:scatterChart>
      <c:scatterChart>
        <c:scatterStyle val="smoothMarker"/>
        <c:varyColors val="0"/>
        <c:ser>
          <c:idx val="5"/>
          <c:order val="5"/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A-4AE8-462A-A623-4C2232239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630784"/>
        <c:axId val="196629248"/>
      </c:scatterChart>
      <c:valAx>
        <c:axId val="196616960"/>
        <c:scaling>
          <c:orientation val="minMax"/>
          <c:max val="2015"/>
          <c:min val="20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 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18880"/>
        <c:crossesAt val="-0.2"/>
        <c:crossBetween val="midCat"/>
      </c:valAx>
      <c:valAx>
        <c:axId val="196618880"/>
        <c:scaling>
          <c:orientation val="minMax"/>
          <c:max val="1"/>
          <c:min val="-0.2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Change</a:t>
                </a:r>
                <a:br>
                  <a:rPr lang="en-US"/>
                </a:br>
                <a:r>
                  <a:rPr lang="en-US"/>
                  <a:t>since</a:t>
                </a:r>
                <a:br>
                  <a:rPr lang="en-US"/>
                </a:br>
                <a:r>
                  <a:rPr lang="en-US"/>
                  <a:t>2001</a:t>
                </a:r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crossAx val="196616960"/>
        <c:crossesAt val="2001"/>
        <c:crossBetween val="midCat"/>
        <c:majorUnit val="0.2"/>
      </c:valAx>
      <c:valAx>
        <c:axId val="196629248"/>
        <c:scaling>
          <c:orientation val="minMax"/>
          <c:max val="1"/>
          <c:min val="-0.2"/>
        </c:scaling>
        <c:delete val="0"/>
        <c:axPos val="r"/>
        <c:numFmt formatCode="\+0%;\-0%;0%" sourceLinked="0"/>
        <c:majorTickMark val="out"/>
        <c:minorTickMark val="none"/>
        <c:tickLblPos val="nextTo"/>
        <c:crossAx val="196630784"/>
        <c:crosses val="max"/>
        <c:crossBetween val="midCat"/>
        <c:majorUnit val="0.2"/>
      </c:valAx>
      <c:valAx>
        <c:axId val="19663078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196629248"/>
        <c:crossesAt val="0"/>
        <c:crossBetween val="midCat"/>
      </c:valAx>
    </c:plotArea>
    <c:legend>
      <c:legendPos val="t"/>
      <c:legendEntry>
        <c:idx val="6"/>
        <c:txPr>
          <a:bodyPr/>
          <a:lstStyle/>
          <a:p>
            <a:pPr>
              <a:defRPr baseline="0">
                <a:solidFill>
                  <a:schemeClr val="bg1"/>
                </a:solidFill>
              </a:defRPr>
            </a:pPr>
            <a:endParaRPr lang="en-US"/>
          </a:p>
        </c:txPr>
      </c:legendEntry>
      <c:legendEntry>
        <c:idx val="8"/>
        <c:txPr>
          <a:bodyPr/>
          <a:lstStyle/>
          <a:p>
            <a:pPr>
              <a:defRPr baseline="0">
                <a:solidFill>
                  <a:schemeClr val="bg1"/>
                </a:solidFill>
              </a:defRPr>
            </a:pPr>
            <a:endParaRPr lang="en-US"/>
          </a:p>
        </c:txPr>
      </c:legendEntry>
      <c:legendEntry>
        <c:idx val="9"/>
        <c:txPr>
          <a:bodyPr/>
          <a:lstStyle/>
          <a:p>
            <a:pPr>
              <a:defRPr baseline="0">
                <a:solidFill>
                  <a:schemeClr val="bg1"/>
                </a:solidFill>
              </a:defRPr>
            </a:pPr>
            <a:endParaRPr lang="en-US"/>
          </a:p>
        </c:txPr>
      </c:legendEntry>
      <c:legendEntry>
        <c:idx val="10"/>
        <c:delete val="1"/>
      </c:legendEntry>
      <c:layout>
        <c:manualLayout>
          <c:xMode val="edge"/>
          <c:yMode val="edge"/>
          <c:x val="0"/>
          <c:y val="1.7638888888888891E-2"/>
          <c:w val="1"/>
          <c:h val="8.4342361111111125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'type of vehicle (2)'!$F$24</c:f>
              <c:strCache>
                <c:ptCount val="1"/>
                <c:pt idx="0">
                  <c:v>Heavy truck</c:v>
                </c:pt>
              </c:strCache>
            </c:strRef>
          </c:tx>
          <c:spPr>
            <a:solidFill>
              <a:srgbClr val="343B34">
                <a:alpha val="70000"/>
              </a:srgbClr>
            </a:solidFill>
            <a:ln>
              <a:noFill/>
            </a:ln>
          </c:spPr>
          <c:invertIfNegative val="0"/>
          <c:cat>
            <c:strRef>
              <c:f>'type of vehicle (2)'!$A$29:$A$33</c:f>
              <c:strCache>
                <c:ptCount val="5"/>
                <c:pt idx="0">
                  <c:v>2001 to 2004</c:v>
                </c:pt>
                <c:pt idx="1">
                  <c:v>2004 to 2007</c:v>
                </c:pt>
                <c:pt idx="2">
                  <c:v>2007 to 2009</c:v>
                </c:pt>
                <c:pt idx="3">
                  <c:v>2009 to 2012</c:v>
                </c:pt>
                <c:pt idx="4">
                  <c:v>2012 to 2015</c:v>
                </c:pt>
              </c:strCache>
            </c:strRef>
          </c:cat>
          <c:val>
            <c:numRef>
              <c:f>'type of vehicle (2)'!$H$35:$H$69</c:f>
              <c:numCache>
                <c:formatCode>General</c:formatCode>
                <c:ptCount val="35"/>
                <c:pt idx="5" formatCode="0.0%">
                  <c:v>2.9204173162099778E-2</c:v>
                </c:pt>
                <c:pt idx="12" formatCode="0.0%">
                  <c:v>1.2286377020995332E-2</c:v>
                </c:pt>
                <c:pt idx="19" formatCode="0.0%">
                  <c:v>-3.3080331469910407E-2</c:v>
                </c:pt>
                <c:pt idx="26" formatCode="0.0%">
                  <c:v>-6.9582444559777024E-3</c:v>
                </c:pt>
                <c:pt idx="33" formatCode="0.0%">
                  <c:v>1.184380427825138E-2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C-4E31-A906-75FCEBDB6310}"/>
            </c:ext>
          </c:extLst>
        </c:ser>
        <c:ser>
          <c:idx val="0"/>
          <c:order val="3"/>
          <c:tx>
            <c:strRef>
              <c:f>'type of vehicle (2)'!$E$24</c:f>
              <c:strCache>
                <c:ptCount val="1"/>
                <c:pt idx="0">
                  <c:v>Light commercial</c:v>
                </c:pt>
              </c:strCache>
            </c:strRef>
          </c:tx>
          <c:spPr>
            <a:solidFill>
              <a:srgbClr val="343B34">
                <a:alpha val="50000"/>
              </a:srgbClr>
            </a:solidFill>
            <a:ln>
              <a:noFill/>
            </a:ln>
          </c:spPr>
          <c:invertIfNegative val="0"/>
          <c:cat>
            <c:strRef>
              <c:f>'type of vehicle (2)'!$A$29:$A$33</c:f>
              <c:strCache>
                <c:ptCount val="5"/>
                <c:pt idx="0">
                  <c:v>2001 to 2004</c:v>
                </c:pt>
                <c:pt idx="1">
                  <c:v>2004 to 2007</c:v>
                </c:pt>
                <c:pt idx="2">
                  <c:v>2007 to 2009</c:v>
                </c:pt>
                <c:pt idx="3">
                  <c:v>2009 to 2012</c:v>
                </c:pt>
                <c:pt idx="4">
                  <c:v>2012 to 2015</c:v>
                </c:pt>
              </c:strCache>
            </c:strRef>
          </c:cat>
          <c:val>
            <c:numRef>
              <c:f>'type of vehicle (2)'!$G$35:$G$69</c:f>
              <c:numCache>
                <c:formatCode>General</c:formatCode>
                <c:ptCount val="35"/>
                <c:pt idx="4" formatCode="0.0%">
                  <c:v>6.3539899238878039E-3</c:v>
                </c:pt>
                <c:pt idx="11" formatCode="0.0%">
                  <c:v>1.0192675397710849E-2</c:v>
                </c:pt>
                <c:pt idx="18" formatCode="0.0%">
                  <c:v>-1.2185086960632141E-3</c:v>
                </c:pt>
                <c:pt idx="25" formatCode="0.0%">
                  <c:v>8.7712798455408247E-4</c:v>
                </c:pt>
                <c:pt idx="32" formatCode="0.0%">
                  <c:v>3.3041132952623009E-2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BC-4E31-A906-75FCEBDB6310}"/>
            </c:ext>
          </c:extLst>
        </c:ser>
        <c:ser>
          <c:idx val="9"/>
          <c:order val="4"/>
          <c:tx>
            <c:strRef>
              <c:f>'type of vehicle (2)'!$C$24</c:f>
              <c:strCache>
                <c:ptCount val="1"/>
                <c:pt idx="0">
                  <c:v>Motorcycle</c:v>
                </c:pt>
              </c:strCache>
            </c:strRef>
          </c:tx>
          <c:spPr>
            <a:solidFill>
              <a:srgbClr val="CF030D">
                <a:alpha val="30000"/>
              </a:srgbClr>
            </a:solidFill>
            <a:ln>
              <a:noFill/>
            </a:ln>
          </c:spPr>
          <c:invertIfNegative val="0"/>
          <c:dPt>
            <c:idx val="10"/>
            <c:invertIfNegative val="0"/>
            <c:bubble3D val="0"/>
            <c:spPr>
              <a:solidFill>
                <a:srgbClr val="CF030D">
                  <a:alpha val="29804"/>
                </a:srgbClr>
              </a:solid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79BC-4E31-A906-75FCEBDB6310}"/>
              </c:ext>
            </c:extLst>
          </c:dPt>
          <c:cat>
            <c:strRef>
              <c:f>'type of vehicle (2)'!$A$29:$A$33</c:f>
              <c:strCache>
                <c:ptCount val="5"/>
                <c:pt idx="0">
                  <c:v>2001 to 2004</c:v>
                </c:pt>
                <c:pt idx="1">
                  <c:v>2004 to 2007</c:v>
                </c:pt>
                <c:pt idx="2">
                  <c:v>2007 to 2009</c:v>
                </c:pt>
                <c:pt idx="3">
                  <c:v>2009 to 2012</c:v>
                </c:pt>
                <c:pt idx="4">
                  <c:v>2012 to 2015</c:v>
                </c:pt>
              </c:strCache>
            </c:strRef>
          </c:cat>
          <c:val>
            <c:numRef>
              <c:f>'type of vehicle (2)'!$E$35:$E$69</c:f>
              <c:numCache>
                <c:formatCode>General</c:formatCode>
                <c:ptCount val="35"/>
                <c:pt idx="3" formatCode="0.0%">
                  <c:v>3.1552769007303638E-4</c:v>
                </c:pt>
                <c:pt idx="10" formatCode="0.0%">
                  <c:v>0.11687034385973605</c:v>
                </c:pt>
                <c:pt idx="17" formatCode="0.0%">
                  <c:v>6.7768730455403103E-2</c:v>
                </c:pt>
                <c:pt idx="24" formatCode="0.0%">
                  <c:v>-2.0326306408897321E-2</c:v>
                </c:pt>
                <c:pt idx="31" formatCode="0.0%">
                  <c:v>1.8268203907808811E-2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BC-4E31-A906-75FCEBDB6310}"/>
            </c:ext>
          </c:extLst>
        </c:ser>
        <c:ser>
          <c:idx val="7"/>
          <c:order val="5"/>
          <c:tx>
            <c:strRef>
              <c:f>'type of vehicle (2)'!$D$24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rgbClr val="CF030D">
                <a:alpha val="50000"/>
              </a:srgbClr>
            </a:solidFill>
            <a:ln>
              <a:noFill/>
            </a:ln>
          </c:spPr>
          <c:invertIfNegative val="0"/>
          <c:cat>
            <c:strRef>
              <c:f>'type of vehicle (2)'!$A$29:$A$33</c:f>
              <c:strCache>
                <c:ptCount val="5"/>
                <c:pt idx="0">
                  <c:v>2001 to 2004</c:v>
                </c:pt>
                <c:pt idx="1">
                  <c:v>2004 to 2007</c:v>
                </c:pt>
                <c:pt idx="2">
                  <c:v>2007 to 2009</c:v>
                </c:pt>
                <c:pt idx="3">
                  <c:v>2009 to 2012</c:v>
                </c:pt>
                <c:pt idx="4">
                  <c:v>2012 to 2015</c:v>
                </c:pt>
              </c:strCache>
            </c:strRef>
          </c:cat>
          <c:val>
            <c:numRef>
              <c:f>'type of vehicle (2)'!$D$35:$D$69</c:f>
              <c:numCache>
                <c:formatCode>General</c:formatCode>
                <c:ptCount val="35"/>
                <c:pt idx="2" formatCode="0.0%">
                  <c:v>6.2949783311720742E-2</c:v>
                </c:pt>
                <c:pt idx="9" formatCode="0.0%">
                  <c:v>3.9612110782210053E-2</c:v>
                </c:pt>
                <c:pt idx="16" formatCode="0.0%">
                  <c:v>1.9966190976036025E-2</c:v>
                </c:pt>
                <c:pt idx="23" formatCode="0.0%">
                  <c:v>4.6013044248305324E-3</c:v>
                </c:pt>
                <c:pt idx="30" formatCode="0.0%">
                  <c:v>1.3640630757866257E-2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BC-4E31-A906-75FCEBDB6310}"/>
            </c:ext>
          </c:extLst>
        </c:ser>
        <c:ser>
          <c:idx val="5"/>
          <c:order val="6"/>
          <c:tx>
            <c:strRef>
              <c:f>'type of vehicle (2)'!$B$24</c:f>
              <c:strCache>
                <c:ptCount val="1"/>
                <c:pt idx="0">
                  <c:v>Car, other light</c:v>
                </c:pt>
              </c:strCache>
            </c:strRef>
          </c:tx>
          <c:spPr>
            <a:solidFill>
              <a:srgbClr val="CF030D">
                <a:alpha val="70000"/>
              </a:srgbClr>
            </a:solidFill>
            <a:ln>
              <a:noFill/>
            </a:ln>
          </c:spPr>
          <c:invertIfNegative val="0"/>
          <c:cat>
            <c:strRef>
              <c:f>'type of vehicle (2)'!$A$29:$A$33</c:f>
              <c:strCache>
                <c:ptCount val="5"/>
                <c:pt idx="0">
                  <c:v>2001 to 2004</c:v>
                </c:pt>
                <c:pt idx="1">
                  <c:v>2004 to 2007</c:v>
                </c:pt>
                <c:pt idx="2">
                  <c:v>2007 to 2009</c:v>
                </c:pt>
                <c:pt idx="3">
                  <c:v>2009 to 2012</c:v>
                </c:pt>
                <c:pt idx="4">
                  <c:v>2012 to 2015</c:v>
                </c:pt>
              </c:strCache>
            </c:strRef>
          </c:cat>
          <c:val>
            <c:numRef>
              <c:f>'type of vehicle (2)'!$B$35:$B$69</c:f>
              <c:numCache>
                <c:formatCode>0.0%</c:formatCode>
                <c:ptCount val="35"/>
                <c:pt idx="1">
                  <c:v>1.3572820606869263E-2</c:v>
                </c:pt>
                <c:pt idx="8">
                  <c:v>-7.0082948685967761E-3</c:v>
                </c:pt>
                <c:pt idx="15">
                  <c:v>-1.7034610495175406E-2</c:v>
                </c:pt>
                <c:pt idx="22">
                  <c:v>-1.4570175393957663E-2</c:v>
                </c:pt>
                <c:pt idx="29">
                  <c:v>7.3890253508959169E-3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BC-4E31-A906-75FCEBDB6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6672512"/>
        <c:axId val="197731840"/>
      </c:barChart>
      <c:barChart>
        <c:barDir val="col"/>
        <c:grouping val="clustered"/>
        <c:varyColors val="0"/>
        <c:ser>
          <c:idx val="8"/>
          <c:order val="1"/>
          <c:spPr>
            <a:noFill/>
            <a:ln>
              <a:noFill/>
            </a:ln>
          </c:spPr>
          <c:invertIfNegative val="0"/>
          <c:cat>
            <c:strRef>
              <c:f>'type of vehicle (2)'!$A$29:$A$33</c:f>
              <c:strCache>
                <c:ptCount val="5"/>
                <c:pt idx="0">
                  <c:v>2001 to 2004</c:v>
                </c:pt>
                <c:pt idx="1">
                  <c:v>2004 to 2007</c:v>
                </c:pt>
                <c:pt idx="2">
                  <c:v>2007 to 2009</c:v>
                </c:pt>
                <c:pt idx="3">
                  <c:v>2009 to 2012</c:v>
                </c:pt>
                <c:pt idx="4">
                  <c:v>2012 to 2015</c:v>
                </c:pt>
              </c:strCache>
            </c:strRef>
          </c:cat>
          <c:val>
            <c:numRef>
              <c:f>'type of vehicle (2)'!$Y$29:$Y$33</c:f>
              <c:numCache>
                <c:formatCode>0.0%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BC-4E31-A906-75FCEBDB6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7764224"/>
        <c:axId val="197733760"/>
      </c:barChart>
      <c:scatterChart>
        <c:scatterStyle val="lineMarker"/>
        <c:varyColors val="0"/>
        <c:ser>
          <c:idx val="6"/>
          <c:order val="2"/>
          <c:tx>
            <c:strRef>
              <c:f>'type of vehicle (2)'!$BF$19</c:f>
              <c:strCache>
                <c:ptCount val="1"/>
                <c:pt idx="0">
                  <c:v>Alternative</c:v>
                </c:pt>
              </c:strCache>
            </c:strRef>
          </c:tx>
          <c:spPr>
            <a:ln w="25400">
              <a:noFill/>
            </a:ln>
          </c:spPr>
          <c:marker>
            <c:symbol val="dash"/>
            <c:size val="11"/>
            <c:spPr>
              <a:solidFill>
                <a:srgbClr val="CF030D">
                  <a:alpha val="70000"/>
                </a:srgbClr>
              </a:solidFill>
              <a:ln>
                <a:noFill/>
              </a:ln>
            </c:spPr>
          </c:marker>
          <c:xVal>
            <c:numRef>
              <c:f>'type of vehicle (2)'!$A$35:$A$69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'type of vehicle (2)'!$C$35:$C$69</c:f>
              <c:numCache>
                <c:formatCode>0.0%</c:formatCode>
                <c:ptCount val="35"/>
                <c:pt idx="1">
                  <c:v>1.019084874649745E-2</c:v>
                </c:pt>
                <c:pt idx="8">
                  <c:v>-9.5331506915709019E-3</c:v>
                </c:pt>
                <c:pt idx="15">
                  <c:v>-1.8324177846703815E-2</c:v>
                </c:pt>
                <c:pt idx="22">
                  <c:v>-9.2476554240517039E-3</c:v>
                </c:pt>
                <c:pt idx="29">
                  <c:v>2.9839010435250835E-3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BC-4E31-A906-75FCEBDB6310}"/>
            </c:ext>
          </c:extLst>
        </c:ser>
        <c:ser>
          <c:idx val="1"/>
          <c:order val="7"/>
          <c:spPr>
            <a:ln w="28575">
              <a:noFill/>
            </a:ln>
          </c:spPr>
          <c:marker>
            <c:symbol val="dash"/>
            <c:size val="11"/>
            <c:spPr>
              <a:solidFill>
                <a:srgbClr val="CF030D">
                  <a:alpha val="30000"/>
                </a:srgbClr>
              </a:solidFill>
              <a:ln>
                <a:noFill/>
              </a:ln>
            </c:spPr>
          </c:marker>
          <c:xVal>
            <c:numRef>
              <c:f>'type of vehicle (2)'!$A$35:$A$69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'type of vehicle (2)'!$F$35:$F$69</c:f>
              <c:numCache>
                <c:formatCode>General</c:formatCode>
                <c:ptCount val="35"/>
                <c:pt idx="3" formatCode="0.0%">
                  <c:v>-3.0222087777571627E-3</c:v>
                </c:pt>
                <c:pt idx="10" formatCode="0.0%">
                  <c:v>0.1140305048393</c:v>
                </c:pt>
                <c:pt idx="17" formatCode="0.0%">
                  <c:v>6.6367908301866674E-2</c:v>
                </c:pt>
                <c:pt idx="24" formatCode="0.0%">
                  <c:v>-1.5034876549632759E-2</c:v>
                </c:pt>
                <c:pt idx="31" formatCode="0.0%">
                  <c:v>1.3815506981817549E-2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BC-4E31-A906-75FCEBDB6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672512"/>
        <c:axId val="197731840"/>
      </c:scatterChart>
      <c:catAx>
        <c:axId val="196672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Period (years ended December)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crossAx val="197731840"/>
        <c:crossesAt val="0"/>
        <c:auto val="1"/>
        <c:lblAlgn val="ctr"/>
        <c:lblOffset val="100"/>
        <c:tickMarkSkip val="2"/>
        <c:noMultiLvlLbl val="0"/>
      </c:catAx>
      <c:valAx>
        <c:axId val="197731840"/>
        <c:scaling>
          <c:orientation val="minMax"/>
          <c:max val="0.13"/>
          <c:min val="-4.0000000000000022E-2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Annual</a:t>
                </a:r>
                <a:br>
                  <a:rPr lang="en-US"/>
                </a:br>
                <a:r>
                  <a:rPr lang="en-US"/>
                  <a:t>growth</a:t>
                </a:r>
                <a:br>
                  <a:rPr lang="en-US"/>
                </a:br>
                <a:r>
                  <a:rPr lang="en-US"/>
                  <a:t>rate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196672512"/>
        <c:crosses val="autoZero"/>
        <c:crossBetween val="between"/>
        <c:majorUnit val="2.0000000000000011E-2"/>
      </c:valAx>
      <c:valAx>
        <c:axId val="197733760"/>
        <c:scaling>
          <c:orientation val="minMax"/>
          <c:max val="0.13"/>
          <c:min val="-4.0000000000000022E-2"/>
        </c:scaling>
        <c:delete val="1"/>
        <c:axPos val="r"/>
        <c:numFmt formatCode="0.0%" sourceLinked="1"/>
        <c:majorTickMark val="out"/>
        <c:minorTickMark val="none"/>
        <c:tickLblPos val="none"/>
        <c:crossAx val="197764224"/>
        <c:crosses val="max"/>
        <c:crossBetween val="between"/>
      </c:valAx>
      <c:catAx>
        <c:axId val="197764224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noFill/>
          </a:ln>
        </c:spPr>
        <c:crossAx val="197733760"/>
        <c:crossesAt val="-4.0000000000000022E-2"/>
        <c:auto val="1"/>
        <c:lblAlgn val="ctr"/>
        <c:lblOffset val="100"/>
        <c:noMultiLvlLbl val="0"/>
      </c:catAx>
      <c:spPr>
        <a:noFill/>
        <a:ln w="25400">
          <a:noFill/>
        </a:ln>
      </c:spPr>
    </c:plotArea>
    <c:legend>
      <c:legendPos val="r"/>
      <c:legendEntry>
        <c:idx val="5"/>
        <c:txPr>
          <a:bodyPr/>
          <a:lstStyle/>
          <a:p>
            <a:pPr>
              <a:defRPr baseline="0">
                <a:solidFill>
                  <a:schemeClr val="bg1"/>
                </a:solidFill>
              </a:defRPr>
            </a:pPr>
            <a:endParaRPr lang="en-US"/>
          </a:p>
        </c:txPr>
      </c:legendEntry>
      <c:legendEntry>
        <c:idx val="7"/>
        <c:delete val="1"/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'travel time reliability'!$A$30</c:f>
              <c:strCache>
                <c:ptCount val="1"/>
                <c:pt idx="0">
                  <c:v>AM peak</c:v>
                </c:pt>
              </c:strCache>
            </c:strRef>
          </c:tx>
          <c:spPr>
            <a:ln>
              <a:solidFill>
                <a:srgbClr val="9DBBD4"/>
              </a:solidFill>
            </a:ln>
          </c:spPr>
          <c:marker>
            <c:symbol val="none"/>
          </c:marker>
          <c:cat>
            <c:numRef>
              <c:f>'travel time reliability'!$B$29:$N$29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'travel time reliability'!$B$30:$N$30</c:f>
              <c:numCache>
                <c:formatCode>General</c:formatCode>
                <c:ptCount val="13"/>
                <c:pt idx="0">
                  <c:v>57.599999999999994</c:v>
                </c:pt>
                <c:pt idx="1">
                  <c:v>43.199999999999996</c:v>
                </c:pt>
                <c:pt idx="2">
                  <c:v>46.800000000000004</c:v>
                </c:pt>
                <c:pt idx="3">
                  <c:v>43.199999999999996</c:v>
                </c:pt>
                <c:pt idx="4">
                  <c:v>50.4</c:v>
                </c:pt>
                <c:pt idx="5">
                  <c:v>45.6</c:v>
                </c:pt>
                <c:pt idx="6">
                  <c:v>52.8</c:v>
                </c:pt>
                <c:pt idx="7">
                  <c:v>45.6</c:v>
                </c:pt>
                <c:pt idx="8">
                  <c:v>39.6</c:v>
                </c:pt>
                <c:pt idx="9">
                  <c:v>41.4</c:v>
                </c:pt>
                <c:pt idx="10">
                  <c:v>37.200000000000003</c:v>
                </c:pt>
                <c:pt idx="11">
                  <c:v>42</c:v>
                </c:pt>
                <c:pt idx="12">
                  <c:v>46.2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6C-4524-9B92-E1FA353167E7}"/>
            </c:ext>
          </c:extLst>
        </c:ser>
        <c:ser>
          <c:idx val="1"/>
          <c:order val="1"/>
          <c:tx>
            <c:strRef>
              <c:f>'travel time reliability'!$A$31</c:f>
              <c:strCache>
                <c:ptCount val="1"/>
                <c:pt idx="0">
                  <c:v>Interpeak</c:v>
                </c:pt>
              </c:strCache>
            </c:strRef>
          </c:tx>
          <c:spPr>
            <a:ln>
              <a:solidFill>
                <a:srgbClr val="94548C"/>
              </a:solidFill>
            </a:ln>
          </c:spPr>
          <c:marker>
            <c:symbol val="none"/>
          </c:marker>
          <c:cat>
            <c:numRef>
              <c:f>'travel time reliability'!$B$29:$N$29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'travel time reliability'!$B$31:$N$31</c:f>
              <c:numCache>
                <c:formatCode>General</c:formatCode>
                <c:ptCount val="13"/>
                <c:pt idx="0">
                  <c:v>7.8000000000000007</c:v>
                </c:pt>
                <c:pt idx="1">
                  <c:v>6.6</c:v>
                </c:pt>
                <c:pt idx="2">
                  <c:v>7.8000000000000007</c:v>
                </c:pt>
                <c:pt idx="3">
                  <c:v>6.6</c:v>
                </c:pt>
                <c:pt idx="4">
                  <c:v>8.4</c:v>
                </c:pt>
                <c:pt idx="5">
                  <c:v>10.200000000000001</c:v>
                </c:pt>
                <c:pt idx="6">
                  <c:v>11.4</c:v>
                </c:pt>
                <c:pt idx="7">
                  <c:v>13.2</c:v>
                </c:pt>
                <c:pt idx="8">
                  <c:v>9.6</c:v>
                </c:pt>
                <c:pt idx="9">
                  <c:v>8.4</c:v>
                </c:pt>
                <c:pt idx="10">
                  <c:v>8.4</c:v>
                </c:pt>
                <c:pt idx="11">
                  <c:v>11.4</c:v>
                </c:pt>
                <c:pt idx="12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6C-4524-9B92-E1FA353167E7}"/>
            </c:ext>
          </c:extLst>
        </c:ser>
        <c:ser>
          <c:idx val="2"/>
          <c:order val="2"/>
          <c:tx>
            <c:strRef>
              <c:f>'travel time reliability'!$A$32</c:f>
              <c:strCache>
                <c:ptCount val="1"/>
                <c:pt idx="0">
                  <c:v>PM peak</c:v>
                </c:pt>
              </c:strCache>
            </c:strRef>
          </c:tx>
          <c:spPr>
            <a:ln>
              <a:solidFill>
                <a:srgbClr val="044C4C"/>
              </a:solidFill>
            </a:ln>
          </c:spPr>
          <c:marker>
            <c:symbol val="none"/>
          </c:marker>
          <c:cat>
            <c:numRef>
              <c:f>'travel time reliability'!$B$29:$N$29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'travel time reliability'!$B$32:$N$32</c:f>
              <c:numCache>
                <c:formatCode>General</c:formatCode>
                <c:ptCount val="13"/>
                <c:pt idx="0">
                  <c:v>37.799999999999997</c:v>
                </c:pt>
                <c:pt idx="1">
                  <c:v>34.799999999999997</c:v>
                </c:pt>
                <c:pt idx="2">
                  <c:v>36</c:v>
                </c:pt>
                <c:pt idx="3">
                  <c:v>35.4</c:v>
                </c:pt>
                <c:pt idx="4">
                  <c:v>40.200000000000003</c:v>
                </c:pt>
                <c:pt idx="5">
                  <c:v>36.6</c:v>
                </c:pt>
                <c:pt idx="6">
                  <c:v>33.6</c:v>
                </c:pt>
                <c:pt idx="7">
                  <c:v>37.200000000000003</c:v>
                </c:pt>
                <c:pt idx="8">
                  <c:v>37.799999999999997</c:v>
                </c:pt>
                <c:pt idx="9">
                  <c:v>34.199999999999996</c:v>
                </c:pt>
                <c:pt idx="10">
                  <c:v>34.799999999999997</c:v>
                </c:pt>
                <c:pt idx="11">
                  <c:v>36</c:v>
                </c:pt>
                <c:pt idx="12">
                  <c:v>37.799999999999997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6C-4524-9B92-E1FA35316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014848"/>
        <c:axId val="198016384"/>
      </c:lineChart>
      <c:catAx>
        <c:axId val="19801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8016384"/>
        <c:crosses val="autoZero"/>
        <c:auto val="1"/>
        <c:lblAlgn val="ctr"/>
        <c:lblOffset val="100"/>
        <c:noMultiLvlLbl val="0"/>
      </c:catAx>
      <c:valAx>
        <c:axId val="198016384"/>
        <c:scaling>
          <c:orientation val="minMax"/>
          <c:max val="6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NZ"/>
                  <a:t>Seconds</a:t>
                </a:r>
                <a:br>
                  <a:rPr lang="en-NZ"/>
                </a:br>
                <a:r>
                  <a:rPr lang="en-NZ"/>
                  <a:t>delayed</a:t>
                </a:r>
                <a:br>
                  <a:rPr lang="en-NZ"/>
                </a:br>
                <a:r>
                  <a:rPr lang="en-NZ"/>
                  <a:t>per km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noFill/>
          </a:ln>
        </c:spPr>
        <c:crossAx val="19801484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'travel time reliability'!$A$30</c:f>
              <c:strCache>
                <c:ptCount val="1"/>
                <c:pt idx="0">
                  <c:v>AM peak</c:v>
                </c:pt>
              </c:strCache>
            </c:strRef>
          </c:tx>
          <c:spPr>
            <a:ln>
              <a:solidFill>
                <a:srgbClr val="9DBBD4"/>
              </a:solidFill>
            </a:ln>
          </c:spPr>
          <c:marker>
            <c:symbol val="none"/>
          </c:marker>
          <c:cat>
            <c:numRef>
              <c:f>'travel time reliability'!$B$29:$N$29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'travel time reliability'!$B$35:$N$35</c:f>
              <c:numCache>
                <c:formatCode>General</c:formatCode>
                <c:ptCount val="13"/>
                <c:pt idx="1">
                  <c:v>25.8</c:v>
                </c:pt>
                <c:pt idx="2">
                  <c:v>28.2</c:v>
                </c:pt>
                <c:pt idx="3">
                  <c:v>21.599999999999998</c:v>
                </c:pt>
                <c:pt idx="4">
                  <c:v>20.400000000000002</c:v>
                </c:pt>
                <c:pt idx="5">
                  <c:v>22.2</c:v>
                </c:pt>
                <c:pt idx="6">
                  <c:v>21</c:v>
                </c:pt>
                <c:pt idx="7">
                  <c:v>16.200000000000003</c:v>
                </c:pt>
                <c:pt idx="8">
                  <c:v>19.8</c:v>
                </c:pt>
                <c:pt idx="9">
                  <c:v>22.2</c:v>
                </c:pt>
                <c:pt idx="10">
                  <c:v>19.8</c:v>
                </c:pt>
                <c:pt idx="11">
                  <c:v>23.400000000000002</c:v>
                </c:pt>
                <c:pt idx="12">
                  <c:v>27.6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D5-409F-8F78-E1333F8F0E2E}"/>
            </c:ext>
          </c:extLst>
        </c:ser>
        <c:ser>
          <c:idx val="1"/>
          <c:order val="1"/>
          <c:tx>
            <c:strRef>
              <c:f>'travel time reliability'!$A$31</c:f>
              <c:strCache>
                <c:ptCount val="1"/>
                <c:pt idx="0">
                  <c:v>Interpeak</c:v>
                </c:pt>
              </c:strCache>
            </c:strRef>
          </c:tx>
          <c:spPr>
            <a:ln>
              <a:solidFill>
                <a:srgbClr val="94548C"/>
              </a:solidFill>
            </a:ln>
          </c:spPr>
          <c:marker>
            <c:symbol val="none"/>
          </c:marker>
          <c:cat>
            <c:numRef>
              <c:f>'travel time reliability'!$B$29:$N$29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'travel time reliability'!$B$36:$N$36</c:f>
              <c:numCache>
                <c:formatCode>General</c:formatCode>
                <c:ptCount val="13"/>
                <c:pt idx="1">
                  <c:v>17.399999999999999</c:v>
                </c:pt>
                <c:pt idx="2">
                  <c:v>21</c:v>
                </c:pt>
                <c:pt idx="3">
                  <c:v>17.399999999999999</c:v>
                </c:pt>
                <c:pt idx="4">
                  <c:v>16.8</c:v>
                </c:pt>
                <c:pt idx="5">
                  <c:v>17.399999999999999</c:v>
                </c:pt>
                <c:pt idx="6">
                  <c:v>18</c:v>
                </c:pt>
                <c:pt idx="7">
                  <c:v>15.600000000000001</c:v>
                </c:pt>
                <c:pt idx="8">
                  <c:v>16.8</c:v>
                </c:pt>
                <c:pt idx="9">
                  <c:v>20.400000000000002</c:v>
                </c:pt>
                <c:pt idx="10">
                  <c:v>17.399999999999999</c:v>
                </c:pt>
                <c:pt idx="11">
                  <c:v>19.8</c:v>
                </c:pt>
                <c:pt idx="12">
                  <c:v>20.400000000000002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D5-409F-8F78-E1333F8F0E2E}"/>
            </c:ext>
          </c:extLst>
        </c:ser>
        <c:ser>
          <c:idx val="2"/>
          <c:order val="2"/>
          <c:tx>
            <c:strRef>
              <c:f>'travel time reliability'!$A$32</c:f>
              <c:strCache>
                <c:ptCount val="1"/>
                <c:pt idx="0">
                  <c:v>PM peak</c:v>
                </c:pt>
              </c:strCache>
            </c:strRef>
          </c:tx>
          <c:spPr>
            <a:ln>
              <a:solidFill>
                <a:srgbClr val="044C4C"/>
              </a:solidFill>
            </a:ln>
          </c:spPr>
          <c:marker>
            <c:symbol val="none"/>
          </c:marker>
          <c:cat>
            <c:numRef>
              <c:f>'travel time reliability'!$B$29:$N$29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'travel time reliability'!$B$37:$N$37</c:f>
              <c:numCache>
                <c:formatCode>General</c:formatCode>
                <c:ptCount val="13"/>
                <c:pt idx="1">
                  <c:v>21.599999999999998</c:v>
                </c:pt>
                <c:pt idx="2">
                  <c:v>21</c:v>
                </c:pt>
                <c:pt idx="3">
                  <c:v>21</c:v>
                </c:pt>
                <c:pt idx="4">
                  <c:v>22.2</c:v>
                </c:pt>
                <c:pt idx="5">
                  <c:v>25.2</c:v>
                </c:pt>
                <c:pt idx="6">
                  <c:v>18</c:v>
                </c:pt>
                <c:pt idx="7">
                  <c:v>14.399999999999999</c:v>
                </c:pt>
                <c:pt idx="8">
                  <c:v>18.600000000000001</c:v>
                </c:pt>
                <c:pt idx="9">
                  <c:v>21</c:v>
                </c:pt>
                <c:pt idx="10">
                  <c:v>18.600000000000001</c:v>
                </c:pt>
                <c:pt idx="11">
                  <c:v>22.8</c:v>
                </c:pt>
                <c:pt idx="12">
                  <c:v>23.400000000000002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D5-409F-8F78-E1333F8F0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866240"/>
        <c:axId val="197867776"/>
      </c:lineChart>
      <c:catAx>
        <c:axId val="19786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7867776"/>
        <c:crosses val="autoZero"/>
        <c:auto val="1"/>
        <c:lblAlgn val="ctr"/>
        <c:lblOffset val="100"/>
        <c:noMultiLvlLbl val="0"/>
      </c:catAx>
      <c:valAx>
        <c:axId val="197867776"/>
        <c:scaling>
          <c:orientation val="minMax"/>
          <c:max val="6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NZ"/>
                  <a:t>Seconds</a:t>
                </a:r>
                <a:br>
                  <a:rPr lang="en-NZ"/>
                </a:br>
                <a:r>
                  <a:rPr lang="en-NZ"/>
                  <a:t>delayed</a:t>
                </a:r>
                <a:br>
                  <a:rPr lang="en-NZ"/>
                </a:br>
                <a:r>
                  <a:rPr lang="en-NZ"/>
                  <a:t>per km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noFill/>
          </a:ln>
        </c:spPr>
        <c:crossAx val="19786624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'travel time reliability'!$A$30</c:f>
              <c:strCache>
                <c:ptCount val="1"/>
                <c:pt idx="0">
                  <c:v>AM peak</c:v>
                </c:pt>
              </c:strCache>
            </c:strRef>
          </c:tx>
          <c:spPr>
            <a:ln>
              <a:solidFill>
                <a:srgbClr val="9DBBD4"/>
              </a:solidFill>
            </a:ln>
          </c:spPr>
          <c:marker>
            <c:symbol val="none"/>
          </c:marker>
          <c:cat>
            <c:numRef>
              <c:f>'travel time reliability'!$B$29:$N$29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'travel time reliability'!$B$40:$N$40</c:f>
              <c:numCache>
                <c:formatCode>General</c:formatCode>
                <c:ptCount val="13"/>
                <c:pt idx="1">
                  <c:v>32.400000000000006</c:v>
                </c:pt>
                <c:pt idx="2">
                  <c:v>34.199999999999996</c:v>
                </c:pt>
                <c:pt idx="3">
                  <c:v>26.4</c:v>
                </c:pt>
                <c:pt idx="4">
                  <c:v>28.2</c:v>
                </c:pt>
                <c:pt idx="5">
                  <c:v>30.6</c:v>
                </c:pt>
                <c:pt idx="6">
                  <c:v>25.2</c:v>
                </c:pt>
                <c:pt idx="7">
                  <c:v>34.199999999999996</c:v>
                </c:pt>
                <c:pt idx="8">
                  <c:v>33</c:v>
                </c:pt>
                <c:pt idx="9">
                  <c:v>32.400000000000006</c:v>
                </c:pt>
                <c:pt idx="10">
                  <c:v>30.6</c:v>
                </c:pt>
                <c:pt idx="11">
                  <c:v>36.6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ED-4305-998A-3FA491D157B4}"/>
            </c:ext>
          </c:extLst>
        </c:ser>
        <c:ser>
          <c:idx val="1"/>
          <c:order val="1"/>
          <c:tx>
            <c:strRef>
              <c:f>'travel time reliability'!$A$31</c:f>
              <c:strCache>
                <c:ptCount val="1"/>
                <c:pt idx="0">
                  <c:v>Interpeak</c:v>
                </c:pt>
              </c:strCache>
            </c:strRef>
          </c:tx>
          <c:spPr>
            <a:ln>
              <a:solidFill>
                <a:srgbClr val="94548C"/>
              </a:solidFill>
            </a:ln>
          </c:spPr>
          <c:marker>
            <c:symbol val="none"/>
          </c:marker>
          <c:cat>
            <c:numRef>
              <c:f>'travel time reliability'!$B$29:$N$29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'travel time reliability'!$B$43:$N$43</c:f>
              <c:numCache>
                <c:formatCode>General</c:formatCode>
                <c:ptCount val="13"/>
                <c:pt idx="1">
                  <c:v>23.400000000000002</c:v>
                </c:pt>
                <c:pt idx="2">
                  <c:v>25.2</c:v>
                </c:pt>
                <c:pt idx="3">
                  <c:v>21</c:v>
                </c:pt>
                <c:pt idx="4">
                  <c:v>20.400000000000002</c:v>
                </c:pt>
                <c:pt idx="5">
                  <c:v>24.599999999999998</c:v>
                </c:pt>
                <c:pt idx="6">
                  <c:v>21</c:v>
                </c:pt>
                <c:pt idx="7">
                  <c:v>23.400000000000002</c:v>
                </c:pt>
                <c:pt idx="8">
                  <c:v>21.599999999999998</c:v>
                </c:pt>
                <c:pt idx="9">
                  <c:v>22.2</c:v>
                </c:pt>
                <c:pt idx="10">
                  <c:v>22.2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ED-4305-998A-3FA491D157B4}"/>
            </c:ext>
          </c:extLst>
        </c:ser>
        <c:ser>
          <c:idx val="2"/>
          <c:order val="2"/>
          <c:tx>
            <c:strRef>
              <c:f>'travel time reliability'!$A$32</c:f>
              <c:strCache>
                <c:ptCount val="1"/>
                <c:pt idx="0">
                  <c:v>PM peak</c:v>
                </c:pt>
              </c:strCache>
            </c:strRef>
          </c:tx>
          <c:spPr>
            <a:ln>
              <a:solidFill>
                <a:srgbClr val="044C4C"/>
              </a:solidFill>
            </a:ln>
          </c:spPr>
          <c:marker>
            <c:symbol val="none"/>
          </c:marker>
          <c:cat>
            <c:numRef>
              <c:f>'travel time reliability'!$B$29:$N$29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'travel time reliability'!$B$42:$N$42</c:f>
              <c:numCache>
                <c:formatCode>General</c:formatCode>
                <c:ptCount val="13"/>
                <c:pt idx="1">
                  <c:v>24</c:v>
                </c:pt>
                <c:pt idx="2">
                  <c:v>25.8</c:v>
                </c:pt>
                <c:pt idx="3">
                  <c:v>23.400000000000002</c:v>
                </c:pt>
                <c:pt idx="4">
                  <c:v>19.2</c:v>
                </c:pt>
                <c:pt idx="5">
                  <c:v>26.4</c:v>
                </c:pt>
                <c:pt idx="6">
                  <c:v>23.400000000000002</c:v>
                </c:pt>
                <c:pt idx="7">
                  <c:v>22.2</c:v>
                </c:pt>
                <c:pt idx="8">
                  <c:v>19.2</c:v>
                </c:pt>
                <c:pt idx="9">
                  <c:v>19.2</c:v>
                </c:pt>
                <c:pt idx="10">
                  <c:v>21</c:v>
                </c:pt>
                <c:pt idx="11">
                  <c:v>28.2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ED-4305-998A-3FA491D15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885312"/>
        <c:axId val="197923968"/>
      </c:lineChart>
      <c:catAx>
        <c:axId val="197885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7923968"/>
        <c:crosses val="autoZero"/>
        <c:auto val="1"/>
        <c:lblAlgn val="ctr"/>
        <c:lblOffset val="100"/>
        <c:noMultiLvlLbl val="0"/>
      </c:catAx>
      <c:valAx>
        <c:axId val="197923968"/>
        <c:scaling>
          <c:orientation val="minMax"/>
          <c:max val="6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NZ"/>
                  <a:t>Seconds</a:t>
                </a:r>
                <a:br>
                  <a:rPr lang="en-NZ"/>
                </a:br>
                <a:r>
                  <a:rPr lang="en-NZ"/>
                  <a:t>delayed</a:t>
                </a:r>
                <a:br>
                  <a:rPr lang="en-NZ"/>
                </a:br>
                <a:r>
                  <a:rPr lang="en-NZ"/>
                  <a:t>per km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noFill/>
          </a:ln>
        </c:spPr>
        <c:crossAx val="19788531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'travel time reliability'!$A$30</c:f>
              <c:strCache>
                <c:ptCount val="1"/>
                <c:pt idx="0">
                  <c:v>AM peak</c:v>
                </c:pt>
              </c:strCache>
            </c:strRef>
          </c:tx>
          <c:spPr>
            <a:ln>
              <a:solidFill>
                <a:srgbClr val="9DBBD4"/>
              </a:solidFill>
            </a:ln>
          </c:spPr>
          <c:marker>
            <c:symbol val="none"/>
          </c:marker>
          <c:cat>
            <c:numRef>
              <c:f>'travel time reliability'!$B$29:$N$29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'travel time reliability'!$B$45:$N$45</c:f>
              <c:numCache>
                <c:formatCode>General</c:formatCode>
                <c:ptCount val="13"/>
                <c:pt idx="1">
                  <c:v>33.6</c:v>
                </c:pt>
                <c:pt idx="2">
                  <c:v>40.800000000000004</c:v>
                </c:pt>
                <c:pt idx="3">
                  <c:v>45.6</c:v>
                </c:pt>
                <c:pt idx="4">
                  <c:v>45</c:v>
                </c:pt>
                <c:pt idx="5">
                  <c:v>41.4</c:v>
                </c:pt>
                <c:pt idx="6">
                  <c:v>38.4</c:v>
                </c:pt>
                <c:pt idx="7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82-494C-B122-08E50AE5C9F8}"/>
            </c:ext>
          </c:extLst>
        </c:ser>
        <c:ser>
          <c:idx val="1"/>
          <c:order val="1"/>
          <c:tx>
            <c:strRef>
              <c:f>'travel time reliability'!$A$31</c:f>
              <c:strCache>
                <c:ptCount val="1"/>
                <c:pt idx="0">
                  <c:v>Interpeak</c:v>
                </c:pt>
              </c:strCache>
            </c:strRef>
          </c:tx>
          <c:spPr>
            <a:ln>
              <a:solidFill>
                <a:srgbClr val="94548C"/>
              </a:solidFill>
            </a:ln>
          </c:spPr>
          <c:marker>
            <c:symbol val="none"/>
          </c:marker>
          <c:cat>
            <c:numRef>
              <c:f>'travel time reliability'!$B$29:$N$29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'travel time reliability'!$B$48:$N$48</c:f>
              <c:numCache>
                <c:formatCode>General</c:formatCode>
                <c:ptCount val="13"/>
                <c:pt idx="1">
                  <c:v>28.799999999999997</c:v>
                </c:pt>
                <c:pt idx="2">
                  <c:v>32.400000000000006</c:v>
                </c:pt>
                <c:pt idx="3">
                  <c:v>39</c:v>
                </c:pt>
                <c:pt idx="4">
                  <c:v>37.799999999999997</c:v>
                </c:pt>
                <c:pt idx="5">
                  <c:v>37.200000000000003</c:v>
                </c:pt>
                <c:pt idx="6">
                  <c:v>34.799999999999997</c:v>
                </c:pt>
                <c:pt idx="7">
                  <c:v>37.799999999999997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82-494C-B122-08E50AE5C9F8}"/>
            </c:ext>
          </c:extLst>
        </c:ser>
        <c:ser>
          <c:idx val="2"/>
          <c:order val="2"/>
          <c:tx>
            <c:strRef>
              <c:f>'travel time reliability'!$A$32</c:f>
              <c:strCache>
                <c:ptCount val="1"/>
                <c:pt idx="0">
                  <c:v>PM peak</c:v>
                </c:pt>
              </c:strCache>
            </c:strRef>
          </c:tx>
          <c:spPr>
            <a:ln>
              <a:solidFill>
                <a:srgbClr val="044C4C"/>
              </a:solidFill>
            </a:ln>
          </c:spPr>
          <c:marker>
            <c:symbol val="none"/>
          </c:marker>
          <c:cat>
            <c:numRef>
              <c:f>'travel time reliability'!$B$29:$N$29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'travel time reliability'!$B$47:$N$47</c:f>
              <c:numCache>
                <c:formatCode>General</c:formatCode>
                <c:ptCount val="13"/>
                <c:pt idx="1">
                  <c:v>30</c:v>
                </c:pt>
                <c:pt idx="2">
                  <c:v>34.199999999999996</c:v>
                </c:pt>
                <c:pt idx="3">
                  <c:v>44.4</c:v>
                </c:pt>
                <c:pt idx="4">
                  <c:v>43.199999999999996</c:v>
                </c:pt>
                <c:pt idx="5">
                  <c:v>43.8</c:v>
                </c:pt>
                <c:pt idx="6">
                  <c:v>40.200000000000003</c:v>
                </c:pt>
                <c:pt idx="7">
                  <c:v>41.4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82-494C-B122-08E50AE5C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957888"/>
        <c:axId val="197963776"/>
      </c:lineChart>
      <c:catAx>
        <c:axId val="197957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7963776"/>
        <c:crosses val="autoZero"/>
        <c:auto val="1"/>
        <c:lblAlgn val="ctr"/>
        <c:lblOffset val="100"/>
        <c:noMultiLvlLbl val="0"/>
      </c:catAx>
      <c:valAx>
        <c:axId val="197963776"/>
        <c:scaling>
          <c:orientation val="minMax"/>
          <c:max val="6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NZ"/>
                  <a:t>Seconds</a:t>
                </a:r>
                <a:br>
                  <a:rPr lang="en-NZ"/>
                </a:br>
                <a:r>
                  <a:rPr lang="en-NZ"/>
                  <a:t>delayed</a:t>
                </a:r>
                <a:br>
                  <a:rPr lang="en-NZ"/>
                </a:br>
                <a:r>
                  <a:rPr lang="en-NZ"/>
                  <a:t>per km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noFill/>
          </a:ln>
        </c:spPr>
        <c:crossAx val="19795788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'travel time reliability'!$A$30</c:f>
              <c:strCache>
                <c:ptCount val="1"/>
                <c:pt idx="0">
                  <c:v>AM peak</c:v>
                </c:pt>
              </c:strCache>
            </c:strRef>
          </c:tx>
          <c:spPr>
            <a:ln>
              <a:solidFill>
                <a:srgbClr val="9DBBD4"/>
              </a:solidFill>
            </a:ln>
          </c:spPr>
          <c:marker>
            <c:symbol val="none"/>
          </c:marker>
          <c:cat>
            <c:numRef>
              <c:f>'travel time reliability'!$B$29:$N$29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'travel time reliability'!$B$50:$N$50</c:f>
              <c:numCache>
                <c:formatCode>General</c:formatCode>
                <c:ptCount val="13"/>
                <c:pt idx="6">
                  <c:v>31.200000000000003</c:v>
                </c:pt>
                <c:pt idx="7">
                  <c:v>24</c:v>
                </c:pt>
                <c:pt idx="8">
                  <c:v>31.200000000000003</c:v>
                </c:pt>
                <c:pt idx="9">
                  <c:v>30</c:v>
                </c:pt>
                <c:pt idx="10">
                  <c:v>33</c:v>
                </c:pt>
                <c:pt idx="11">
                  <c:v>33.6</c:v>
                </c:pt>
                <c:pt idx="12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F4-455D-B6D1-0B983CEC18A5}"/>
            </c:ext>
          </c:extLst>
        </c:ser>
        <c:ser>
          <c:idx val="1"/>
          <c:order val="1"/>
          <c:tx>
            <c:strRef>
              <c:f>'travel time reliability'!$A$31</c:f>
              <c:strCache>
                <c:ptCount val="1"/>
                <c:pt idx="0">
                  <c:v>Interpeak</c:v>
                </c:pt>
              </c:strCache>
            </c:strRef>
          </c:tx>
          <c:spPr>
            <a:ln>
              <a:solidFill>
                <a:srgbClr val="94548C"/>
              </a:solidFill>
            </a:ln>
          </c:spPr>
          <c:marker>
            <c:symbol val="none"/>
          </c:marker>
          <c:cat>
            <c:numRef>
              <c:f>'travel time reliability'!$B$29:$N$29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'travel time reliability'!$B$53:$N$53</c:f>
              <c:numCache>
                <c:formatCode>General</c:formatCode>
                <c:ptCount val="13"/>
                <c:pt idx="6">
                  <c:v>28.2</c:v>
                </c:pt>
                <c:pt idx="7">
                  <c:v>19.8</c:v>
                </c:pt>
                <c:pt idx="8">
                  <c:v>25.2</c:v>
                </c:pt>
                <c:pt idx="9">
                  <c:v>26.4</c:v>
                </c:pt>
                <c:pt idx="10">
                  <c:v>29.4</c:v>
                </c:pt>
                <c:pt idx="11">
                  <c:v>29.4</c:v>
                </c:pt>
                <c:pt idx="12">
                  <c:v>29.4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F4-455D-B6D1-0B983CEC18A5}"/>
            </c:ext>
          </c:extLst>
        </c:ser>
        <c:ser>
          <c:idx val="2"/>
          <c:order val="2"/>
          <c:tx>
            <c:strRef>
              <c:f>'travel time reliability'!$A$32</c:f>
              <c:strCache>
                <c:ptCount val="1"/>
                <c:pt idx="0">
                  <c:v>PM peak</c:v>
                </c:pt>
              </c:strCache>
            </c:strRef>
          </c:tx>
          <c:spPr>
            <a:ln>
              <a:solidFill>
                <a:srgbClr val="044C4C"/>
              </a:solidFill>
            </a:ln>
          </c:spPr>
          <c:marker>
            <c:symbol val="none"/>
          </c:marker>
          <c:cat>
            <c:numRef>
              <c:f>'travel time reliability'!$B$29:$N$29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'travel time reliability'!$B$52:$N$52</c:f>
              <c:numCache>
                <c:formatCode>General</c:formatCode>
                <c:ptCount val="13"/>
                <c:pt idx="6">
                  <c:v>33.6</c:v>
                </c:pt>
                <c:pt idx="7">
                  <c:v>21.599999999999998</c:v>
                </c:pt>
                <c:pt idx="8">
                  <c:v>27.6</c:v>
                </c:pt>
                <c:pt idx="9">
                  <c:v>28.2</c:v>
                </c:pt>
                <c:pt idx="10">
                  <c:v>31.8</c:v>
                </c:pt>
                <c:pt idx="11">
                  <c:v>34.199999999999996</c:v>
                </c:pt>
                <c:pt idx="12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F4-455D-B6D1-0B983CEC1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059136"/>
        <c:axId val="198060672"/>
      </c:lineChart>
      <c:catAx>
        <c:axId val="198059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8060672"/>
        <c:crosses val="autoZero"/>
        <c:auto val="1"/>
        <c:lblAlgn val="ctr"/>
        <c:lblOffset val="100"/>
        <c:noMultiLvlLbl val="0"/>
      </c:catAx>
      <c:valAx>
        <c:axId val="198060672"/>
        <c:scaling>
          <c:orientation val="minMax"/>
          <c:max val="6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NZ"/>
                  <a:t>Seconds</a:t>
                </a:r>
                <a:br>
                  <a:rPr lang="en-NZ"/>
                </a:br>
                <a:r>
                  <a:rPr lang="en-NZ"/>
                  <a:t>delayed</a:t>
                </a:r>
                <a:br>
                  <a:rPr lang="en-NZ"/>
                </a:br>
                <a:r>
                  <a:rPr lang="en-NZ"/>
                  <a:t>per km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noFill/>
          </a:ln>
        </c:spPr>
        <c:crossAx val="19805913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'travel time reliability'!$A$30</c:f>
              <c:strCache>
                <c:ptCount val="1"/>
                <c:pt idx="0">
                  <c:v>AM peak</c:v>
                </c:pt>
              </c:strCache>
            </c:strRef>
          </c:tx>
          <c:spPr>
            <a:ln>
              <a:solidFill>
                <a:srgbClr val="9DBBD4"/>
              </a:solidFill>
            </a:ln>
          </c:spPr>
          <c:marker>
            <c:symbol val="none"/>
          </c:marker>
          <c:cat>
            <c:numRef>
              <c:f>'travel time reliability'!$B$29:$N$29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'travel time reliability'!$B$90:$N$90</c:f>
              <c:numCache>
                <c:formatCode>0%</c:formatCode>
                <c:ptCount val="13"/>
                <c:pt idx="0">
                  <c:v>0.35</c:v>
                </c:pt>
                <c:pt idx="1">
                  <c:v>0.25</c:v>
                </c:pt>
                <c:pt idx="2">
                  <c:v>0.28000000000000003</c:v>
                </c:pt>
                <c:pt idx="3">
                  <c:v>0.19</c:v>
                </c:pt>
                <c:pt idx="4">
                  <c:v>0.25</c:v>
                </c:pt>
                <c:pt idx="5">
                  <c:v>0.2</c:v>
                </c:pt>
                <c:pt idx="6">
                  <c:v>0.25</c:v>
                </c:pt>
                <c:pt idx="7">
                  <c:v>0.19</c:v>
                </c:pt>
                <c:pt idx="8">
                  <c:v>0.15</c:v>
                </c:pt>
                <c:pt idx="9">
                  <c:v>0.23</c:v>
                </c:pt>
                <c:pt idx="10">
                  <c:v>0.16</c:v>
                </c:pt>
                <c:pt idx="11">
                  <c:v>0.17</c:v>
                </c:pt>
                <c:pt idx="12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A9-492D-BE5B-D07E964F0C07}"/>
            </c:ext>
          </c:extLst>
        </c:ser>
        <c:ser>
          <c:idx val="1"/>
          <c:order val="1"/>
          <c:tx>
            <c:strRef>
              <c:f>'travel time reliability'!$A$31</c:f>
              <c:strCache>
                <c:ptCount val="1"/>
                <c:pt idx="0">
                  <c:v>Interpeak</c:v>
                </c:pt>
              </c:strCache>
            </c:strRef>
          </c:tx>
          <c:spPr>
            <a:ln>
              <a:solidFill>
                <a:srgbClr val="94548C"/>
              </a:solidFill>
            </a:ln>
          </c:spPr>
          <c:marker>
            <c:symbol val="none"/>
          </c:marker>
          <c:cat>
            <c:numRef>
              <c:f>'travel time reliability'!$B$29:$N$29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'travel time reliability'!$B$91:$N$91</c:f>
              <c:numCache>
                <c:formatCode>0%</c:formatCode>
                <c:ptCount val="13"/>
                <c:pt idx="0">
                  <c:v>0.2</c:v>
                </c:pt>
                <c:pt idx="1">
                  <c:v>0.13</c:v>
                </c:pt>
                <c:pt idx="2">
                  <c:v>0.17</c:v>
                </c:pt>
                <c:pt idx="3">
                  <c:v>0.17</c:v>
                </c:pt>
                <c:pt idx="4">
                  <c:v>0.15</c:v>
                </c:pt>
                <c:pt idx="5">
                  <c:v>0.14000000000000001</c:v>
                </c:pt>
                <c:pt idx="6">
                  <c:v>0.16</c:v>
                </c:pt>
                <c:pt idx="7">
                  <c:v>0.13</c:v>
                </c:pt>
                <c:pt idx="8">
                  <c:v>0.09</c:v>
                </c:pt>
                <c:pt idx="9">
                  <c:v>0.08</c:v>
                </c:pt>
                <c:pt idx="10">
                  <c:v>0.09</c:v>
                </c:pt>
                <c:pt idx="11">
                  <c:v>0.14000000000000001</c:v>
                </c:pt>
                <c:pt idx="12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A9-492D-BE5B-D07E964F0C07}"/>
            </c:ext>
          </c:extLst>
        </c:ser>
        <c:ser>
          <c:idx val="2"/>
          <c:order val="2"/>
          <c:tx>
            <c:strRef>
              <c:f>'travel time reliability'!$A$32</c:f>
              <c:strCache>
                <c:ptCount val="1"/>
                <c:pt idx="0">
                  <c:v>PM peak</c:v>
                </c:pt>
              </c:strCache>
            </c:strRef>
          </c:tx>
          <c:spPr>
            <a:ln>
              <a:solidFill>
                <a:srgbClr val="044C4C"/>
              </a:solidFill>
            </a:ln>
          </c:spPr>
          <c:marker>
            <c:symbol val="none"/>
          </c:marker>
          <c:cat>
            <c:numRef>
              <c:f>'travel time reliability'!$B$29:$N$29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'travel time reliability'!$B$92:$N$92</c:f>
              <c:numCache>
                <c:formatCode>0%</c:formatCode>
                <c:ptCount val="13"/>
                <c:pt idx="0">
                  <c:v>0.3</c:v>
                </c:pt>
                <c:pt idx="1">
                  <c:v>0.34</c:v>
                </c:pt>
                <c:pt idx="2">
                  <c:v>0.33</c:v>
                </c:pt>
                <c:pt idx="3">
                  <c:v>0.35</c:v>
                </c:pt>
                <c:pt idx="4">
                  <c:v>0.35</c:v>
                </c:pt>
                <c:pt idx="5">
                  <c:v>0.39</c:v>
                </c:pt>
                <c:pt idx="6">
                  <c:v>0.32</c:v>
                </c:pt>
                <c:pt idx="7">
                  <c:v>0.35</c:v>
                </c:pt>
                <c:pt idx="8">
                  <c:v>0.35</c:v>
                </c:pt>
                <c:pt idx="9">
                  <c:v>0.25</c:v>
                </c:pt>
                <c:pt idx="10">
                  <c:v>0.26</c:v>
                </c:pt>
                <c:pt idx="11">
                  <c:v>0.26</c:v>
                </c:pt>
                <c:pt idx="12">
                  <c:v>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A9-492D-BE5B-D07E964F0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095232"/>
        <c:axId val="198096768"/>
      </c:lineChart>
      <c:catAx>
        <c:axId val="19809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8096768"/>
        <c:crosses val="autoZero"/>
        <c:auto val="1"/>
        <c:lblAlgn val="ctr"/>
        <c:lblOffset val="100"/>
        <c:noMultiLvlLbl val="0"/>
      </c:catAx>
      <c:valAx>
        <c:axId val="198096768"/>
        <c:scaling>
          <c:orientation val="minMax"/>
          <c:max val="0.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NZ"/>
                  <a:t>Variability in</a:t>
                </a:r>
                <a:br>
                  <a:rPr lang="en-NZ"/>
                </a:br>
                <a:r>
                  <a:rPr lang="en-NZ"/>
                  <a:t>travel times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spPr>
          <a:ln>
            <a:noFill/>
          </a:ln>
        </c:spPr>
        <c:crossAx val="198095232"/>
        <c:crosses val="autoZero"/>
        <c:crossBetween val="midCat"/>
        <c:majorUnit val="0.1"/>
      </c:valAx>
    </c:plotArea>
    <c:legend>
      <c:legendPos val="t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'travel time reliability'!$A$30</c:f>
              <c:strCache>
                <c:ptCount val="1"/>
                <c:pt idx="0">
                  <c:v>AM peak</c:v>
                </c:pt>
              </c:strCache>
            </c:strRef>
          </c:tx>
          <c:spPr>
            <a:ln>
              <a:solidFill>
                <a:srgbClr val="9DBBD4"/>
              </a:solidFill>
            </a:ln>
          </c:spPr>
          <c:marker>
            <c:symbol val="none"/>
          </c:marker>
          <c:cat>
            <c:numRef>
              <c:f>'travel time reliability'!$B$29:$N$29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'travel time reliability'!$B$95:$N$95</c:f>
              <c:numCache>
                <c:formatCode>0%</c:formatCode>
                <c:ptCount val="13"/>
                <c:pt idx="1">
                  <c:v>0.2</c:v>
                </c:pt>
                <c:pt idx="2">
                  <c:v>0.14000000000000001</c:v>
                </c:pt>
                <c:pt idx="3">
                  <c:v>0.1</c:v>
                </c:pt>
                <c:pt idx="4">
                  <c:v>0.12</c:v>
                </c:pt>
                <c:pt idx="5">
                  <c:v>0.12</c:v>
                </c:pt>
                <c:pt idx="6">
                  <c:v>0.1</c:v>
                </c:pt>
                <c:pt idx="7">
                  <c:v>0.09</c:v>
                </c:pt>
                <c:pt idx="8">
                  <c:v>0.11</c:v>
                </c:pt>
                <c:pt idx="9">
                  <c:v>0.09</c:v>
                </c:pt>
                <c:pt idx="10">
                  <c:v>0.11</c:v>
                </c:pt>
                <c:pt idx="11">
                  <c:v>0.1</c:v>
                </c:pt>
                <c:pt idx="12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4D-408B-931F-8169D4BF2A70}"/>
            </c:ext>
          </c:extLst>
        </c:ser>
        <c:ser>
          <c:idx val="1"/>
          <c:order val="1"/>
          <c:tx>
            <c:strRef>
              <c:f>'travel time reliability'!$A$31</c:f>
              <c:strCache>
                <c:ptCount val="1"/>
                <c:pt idx="0">
                  <c:v>Interpeak</c:v>
                </c:pt>
              </c:strCache>
            </c:strRef>
          </c:tx>
          <c:spPr>
            <a:ln>
              <a:solidFill>
                <a:srgbClr val="94548C"/>
              </a:solidFill>
            </a:ln>
          </c:spPr>
          <c:marker>
            <c:symbol val="none"/>
          </c:marker>
          <c:cat>
            <c:numRef>
              <c:f>'travel time reliability'!$B$29:$N$29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'travel time reliability'!$B$96:$N$96</c:f>
              <c:numCache>
                <c:formatCode>0%</c:formatCode>
                <c:ptCount val="13"/>
                <c:pt idx="1">
                  <c:v>0.13</c:v>
                </c:pt>
                <c:pt idx="2">
                  <c:v>0.1</c:v>
                </c:pt>
                <c:pt idx="3">
                  <c:v>0.09</c:v>
                </c:pt>
                <c:pt idx="4">
                  <c:v>0.08</c:v>
                </c:pt>
                <c:pt idx="5">
                  <c:v>0.09</c:v>
                </c:pt>
                <c:pt idx="6">
                  <c:v>0.09</c:v>
                </c:pt>
                <c:pt idx="7">
                  <c:v>0.09</c:v>
                </c:pt>
                <c:pt idx="8">
                  <c:v>0.08</c:v>
                </c:pt>
                <c:pt idx="9">
                  <c:v>0.09</c:v>
                </c:pt>
                <c:pt idx="10">
                  <c:v>0.08</c:v>
                </c:pt>
                <c:pt idx="11">
                  <c:v>0.09</c:v>
                </c:pt>
                <c:pt idx="12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4D-408B-931F-8169D4BF2A70}"/>
            </c:ext>
          </c:extLst>
        </c:ser>
        <c:ser>
          <c:idx val="2"/>
          <c:order val="2"/>
          <c:tx>
            <c:strRef>
              <c:f>'travel time reliability'!$A$32</c:f>
              <c:strCache>
                <c:ptCount val="1"/>
                <c:pt idx="0">
                  <c:v>PM peak</c:v>
                </c:pt>
              </c:strCache>
            </c:strRef>
          </c:tx>
          <c:spPr>
            <a:ln>
              <a:solidFill>
                <a:srgbClr val="044C4C"/>
              </a:solidFill>
            </a:ln>
          </c:spPr>
          <c:marker>
            <c:symbol val="none"/>
          </c:marker>
          <c:cat>
            <c:numRef>
              <c:f>'travel time reliability'!$B$29:$N$29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'travel time reliability'!$B$97:$N$97</c:f>
              <c:numCache>
                <c:formatCode>0%</c:formatCode>
                <c:ptCount val="13"/>
                <c:pt idx="1">
                  <c:v>0.17</c:v>
                </c:pt>
                <c:pt idx="2">
                  <c:v>0.12</c:v>
                </c:pt>
                <c:pt idx="3">
                  <c:v>0.18</c:v>
                </c:pt>
                <c:pt idx="4">
                  <c:v>0.18</c:v>
                </c:pt>
                <c:pt idx="5">
                  <c:v>0.18</c:v>
                </c:pt>
                <c:pt idx="6">
                  <c:v>0.12</c:v>
                </c:pt>
                <c:pt idx="7">
                  <c:v>0.12</c:v>
                </c:pt>
                <c:pt idx="8">
                  <c:v>0.1</c:v>
                </c:pt>
                <c:pt idx="9">
                  <c:v>0.11</c:v>
                </c:pt>
                <c:pt idx="10">
                  <c:v>0.08</c:v>
                </c:pt>
                <c:pt idx="11">
                  <c:v>0.11</c:v>
                </c:pt>
                <c:pt idx="12">
                  <c:v>0.12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4D-408B-931F-8169D4BF2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114304"/>
        <c:axId val="198198016"/>
      </c:lineChart>
      <c:catAx>
        <c:axId val="198114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8198016"/>
        <c:crosses val="autoZero"/>
        <c:auto val="1"/>
        <c:lblAlgn val="ctr"/>
        <c:lblOffset val="100"/>
        <c:noMultiLvlLbl val="0"/>
      </c:catAx>
      <c:valAx>
        <c:axId val="198198016"/>
        <c:scaling>
          <c:orientation val="minMax"/>
          <c:max val="0.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NZ"/>
                  <a:t>Variability in</a:t>
                </a:r>
                <a:br>
                  <a:rPr lang="en-NZ"/>
                </a:br>
                <a:r>
                  <a:rPr lang="en-NZ"/>
                  <a:t>travel</a:t>
                </a:r>
                <a:r>
                  <a:rPr lang="en-NZ" baseline="0"/>
                  <a:t> times</a:t>
                </a:r>
                <a:endParaRPr lang="en-NZ"/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spPr>
          <a:ln>
            <a:noFill/>
          </a:ln>
        </c:spPr>
        <c:crossAx val="198114304"/>
        <c:crosses val="autoZero"/>
        <c:crossBetween val="midCat"/>
        <c:majorUnit val="0.1"/>
      </c:valAx>
    </c:plotArea>
    <c:legend>
      <c:legendPos val="t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'travel time reliability'!$A$30</c:f>
              <c:strCache>
                <c:ptCount val="1"/>
                <c:pt idx="0">
                  <c:v>AM peak</c:v>
                </c:pt>
              </c:strCache>
            </c:strRef>
          </c:tx>
          <c:spPr>
            <a:ln>
              <a:solidFill>
                <a:srgbClr val="9DBBD4"/>
              </a:solidFill>
            </a:ln>
          </c:spPr>
          <c:marker>
            <c:symbol val="none"/>
          </c:marker>
          <c:cat>
            <c:numRef>
              <c:f>'travel time reliability'!$B$29:$N$29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'travel time reliability'!$B$100:$N$100</c:f>
              <c:numCache>
                <c:formatCode>0%</c:formatCode>
                <c:ptCount val="13"/>
                <c:pt idx="1">
                  <c:v>0.2</c:v>
                </c:pt>
                <c:pt idx="2">
                  <c:v>0.2</c:v>
                </c:pt>
                <c:pt idx="3">
                  <c:v>0.22</c:v>
                </c:pt>
                <c:pt idx="4">
                  <c:v>0.18</c:v>
                </c:pt>
                <c:pt idx="5">
                  <c:v>0.23</c:v>
                </c:pt>
                <c:pt idx="6">
                  <c:v>0.18</c:v>
                </c:pt>
                <c:pt idx="7">
                  <c:v>0.27</c:v>
                </c:pt>
                <c:pt idx="8">
                  <c:v>0.19</c:v>
                </c:pt>
                <c:pt idx="9">
                  <c:v>0.22</c:v>
                </c:pt>
                <c:pt idx="10">
                  <c:v>0.2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17-4E0D-950C-7211B0A3877D}"/>
            </c:ext>
          </c:extLst>
        </c:ser>
        <c:ser>
          <c:idx val="1"/>
          <c:order val="1"/>
          <c:tx>
            <c:strRef>
              <c:f>'travel time reliability'!$A$31</c:f>
              <c:strCache>
                <c:ptCount val="1"/>
                <c:pt idx="0">
                  <c:v>Interpeak</c:v>
                </c:pt>
              </c:strCache>
            </c:strRef>
          </c:tx>
          <c:spPr>
            <a:ln>
              <a:solidFill>
                <a:srgbClr val="94548C"/>
              </a:solidFill>
            </a:ln>
          </c:spPr>
          <c:marker>
            <c:symbol val="none"/>
          </c:marker>
          <c:cat>
            <c:numRef>
              <c:f>'travel time reliability'!$B$29:$N$29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'travel time reliability'!$B$101:$N$101</c:f>
              <c:numCache>
                <c:formatCode>0%</c:formatCode>
                <c:ptCount val="13"/>
                <c:pt idx="1">
                  <c:v>0.12</c:v>
                </c:pt>
                <c:pt idx="2">
                  <c:v>7.0000000000000007E-2</c:v>
                </c:pt>
                <c:pt idx="3">
                  <c:v>0.09</c:v>
                </c:pt>
                <c:pt idx="4">
                  <c:v>7.0000000000000007E-2</c:v>
                </c:pt>
                <c:pt idx="5">
                  <c:v>0.08</c:v>
                </c:pt>
                <c:pt idx="6">
                  <c:v>0.09</c:v>
                </c:pt>
                <c:pt idx="7">
                  <c:v>7.0000000000000007E-2</c:v>
                </c:pt>
                <c:pt idx="8">
                  <c:v>0.06</c:v>
                </c:pt>
                <c:pt idx="9">
                  <c:v>0.08</c:v>
                </c:pt>
                <c:pt idx="10">
                  <c:v>0.06</c:v>
                </c:pt>
                <c:pt idx="11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17-4E0D-950C-7211B0A3877D}"/>
            </c:ext>
          </c:extLst>
        </c:ser>
        <c:ser>
          <c:idx val="2"/>
          <c:order val="2"/>
          <c:tx>
            <c:strRef>
              <c:f>'travel time reliability'!$A$32</c:f>
              <c:strCache>
                <c:ptCount val="1"/>
                <c:pt idx="0">
                  <c:v>PM peak</c:v>
                </c:pt>
              </c:strCache>
            </c:strRef>
          </c:tx>
          <c:spPr>
            <a:ln>
              <a:solidFill>
                <a:srgbClr val="044C4C"/>
              </a:solidFill>
            </a:ln>
          </c:spPr>
          <c:marker>
            <c:symbol val="none"/>
          </c:marker>
          <c:cat>
            <c:numRef>
              <c:f>'travel time reliability'!$B$29:$N$29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'travel time reliability'!$B$102:$N$102</c:f>
              <c:numCache>
                <c:formatCode>0%</c:formatCode>
                <c:ptCount val="13"/>
                <c:pt idx="1">
                  <c:v>0.3</c:v>
                </c:pt>
                <c:pt idx="2">
                  <c:v>0.24</c:v>
                </c:pt>
                <c:pt idx="3">
                  <c:v>0.21</c:v>
                </c:pt>
                <c:pt idx="4">
                  <c:v>0.22</c:v>
                </c:pt>
                <c:pt idx="5">
                  <c:v>0.27</c:v>
                </c:pt>
                <c:pt idx="6">
                  <c:v>0.27</c:v>
                </c:pt>
                <c:pt idx="7">
                  <c:v>0.19</c:v>
                </c:pt>
                <c:pt idx="8">
                  <c:v>0.2</c:v>
                </c:pt>
                <c:pt idx="9">
                  <c:v>0.14000000000000001</c:v>
                </c:pt>
                <c:pt idx="10">
                  <c:v>0.17</c:v>
                </c:pt>
                <c:pt idx="11">
                  <c:v>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17-4E0D-950C-7211B0A38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239744"/>
        <c:axId val="198241280"/>
      </c:lineChart>
      <c:catAx>
        <c:axId val="198239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8241280"/>
        <c:crosses val="autoZero"/>
        <c:auto val="1"/>
        <c:lblAlgn val="ctr"/>
        <c:lblOffset val="100"/>
        <c:noMultiLvlLbl val="0"/>
      </c:catAx>
      <c:valAx>
        <c:axId val="198241280"/>
        <c:scaling>
          <c:orientation val="minMax"/>
          <c:max val="0.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NZ"/>
                  <a:t>Variability in</a:t>
                </a:r>
                <a:br>
                  <a:rPr lang="en-NZ"/>
                </a:br>
                <a:r>
                  <a:rPr lang="en-NZ"/>
                  <a:t>travel</a:t>
                </a:r>
                <a:r>
                  <a:rPr lang="en-NZ" baseline="0"/>
                  <a:t> times</a:t>
                </a:r>
                <a:endParaRPr lang="en-NZ"/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spPr>
          <a:ln>
            <a:noFill/>
          </a:ln>
        </c:spPr>
        <c:crossAx val="198239744"/>
        <c:crosses val="autoZero"/>
        <c:crossBetween val="midCat"/>
        <c:majorUnit val="0.1"/>
      </c:valAx>
    </c:plotArea>
    <c:legend>
      <c:legendPos val="t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'travel time reliability'!$A$30</c:f>
              <c:strCache>
                <c:ptCount val="1"/>
                <c:pt idx="0">
                  <c:v>AM peak</c:v>
                </c:pt>
              </c:strCache>
            </c:strRef>
          </c:tx>
          <c:spPr>
            <a:ln>
              <a:solidFill>
                <a:srgbClr val="9DBBD4"/>
              </a:solidFill>
            </a:ln>
          </c:spPr>
          <c:marker>
            <c:symbol val="none"/>
          </c:marker>
          <c:cat>
            <c:numRef>
              <c:f>'travel time reliability'!$B$29:$N$29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'travel time reliability'!$B$105:$N$105</c:f>
              <c:numCache>
                <c:formatCode>0%</c:formatCode>
                <c:ptCount val="13"/>
                <c:pt idx="1">
                  <c:v>0.2</c:v>
                </c:pt>
                <c:pt idx="2">
                  <c:v>0.2</c:v>
                </c:pt>
                <c:pt idx="3">
                  <c:v>0.19</c:v>
                </c:pt>
                <c:pt idx="4">
                  <c:v>0.17</c:v>
                </c:pt>
                <c:pt idx="5">
                  <c:v>0.14000000000000001</c:v>
                </c:pt>
                <c:pt idx="6">
                  <c:v>0.14000000000000001</c:v>
                </c:pt>
                <c:pt idx="7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FD-4368-8635-688F372893BF}"/>
            </c:ext>
          </c:extLst>
        </c:ser>
        <c:ser>
          <c:idx val="1"/>
          <c:order val="1"/>
          <c:tx>
            <c:strRef>
              <c:f>'travel time reliability'!$A$31</c:f>
              <c:strCache>
                <c:ptCount val="1"/>
                <c:pt idx="0">
                  <c:v>Interpeak</c:v>
                </c:pt>
              </c:strCache>
            </c:strRef>
          </c:tx>
          <c:spPr>
            <a:ln>
              <a:solidFill>
                <a:srgbClr val="94548C"/>
              </a:solidFill>
            </a:ln>
          </c:spPr>
          <c:marker>
            <c:symbol val="none"/>
          </c:marker>
          <c:cat>
            <c:numRef>
              <c:f>'travel time reliability'!$B$29:$N$29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'travel time reliability'!$B$106:$N$106</c:f>
              <c:numCache>
                <c:formatCode>0%</c:formatCode>
                <c:ptCount val="13"/>
                <c:pt idx="1">
                  <c:v>0.12</c:v>
                </c:pt>
                <c:pt idx="2">
                  <c:v>0.11</c:v>
                </c:pt>
                <c:pt idx="3">
                  <c:v>0.16</c:v>
                </c:pt>
                <c:pt idx="4">
                  <c:v>0.12</c:v>
                </c:pt>
                <c:pt idx="5">
                  <c:v>0.12</c:v>
                </c:pt>
                <c:pt idx="6">
                  <c:v>0.1</c:v>
                </c:pt>
                <c:pt idx="7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FD-4368-8635-688F372893BF}"/>
            </c:ext>
          </c:extLst>
        </c:ser>
        <c:ser>
          <c:idx val="2"/>
          <c:order val="2"/>
          <c:tx>
            <c:strRef>
              <c:f>'travel time reliability'!$A$32</c:f>
              <c:strCache>
                <c:ptCount val="1"/>
                <c:pt idx="0">
                  <c:v>PM peak</c:v>
                </c:pt>
              </c:strCache>
            </c:strRef>
          </c:tx>
          <c:spPr>
            <a:ln>
              <a:solidFill>
                <a:srgbClr val="044C4C"/>
              </a:solidFill>
            </a:ln>
          </c:spPr>
          <c:marker>
            <c:symbol val="none"/>
          </c:marker>
          <c:cat>
            <c:numRef>
              <c:f>'travel time reliability'!$B$29:$N$29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'travel time reliability'!$B$107:$N$107</c:f>
              <c:numCache>
                <c:formatCode>0%</c:formatCode>
                <c:ptCount val="13"/>
                <c:pt idx="1">
                  <c:v>0.17</c:v>
                </c:pt>
                <c:pt idx="2">
                  <c:v>0.18</c:v>
                </c:pt>
                <c:pt idx="3">
                  <c:v>0.18</c:v>
                </c:pt>
                <c:pt idx="4">
                  <c:v>0.19</c:v>
                </c:pt>
                <c:pt idx="5">
                  <c:v>0.17</c:v>
                </c:pt>
                <c:pt idx="6">
                  <c:v>0.14000000000000001</c:v>
                </c:pt>
                <c:pt idx="7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FD-4368-8635-688F37289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168960"/>
        <c:axId val="198170496"/>
      </c:lineChart>
      <c:catAx>
        <c:axId val="198168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8170496"/>
        <c:crosses val="autoZero"/>
        <c:auto val="1"/>
        <c:lblAlgn val="ctr"/>
        <c:lblOffset val="100"/>
        <c:noMultiLvlLbl val="0"/>
      </c:catAx>
      <c:valAx>
        <c:axId val="198170496"/>
        <c:scaling>
          <c:orientation val="minMax"/>
          <c:max val="0.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NZ"/>
                  <a:t>Variability in</a:t>
                </a:r>
                <a:br>
                  <a:rPr lang="en-NZ"/>
                </a:br>
                <a:r>
                  <a:rPr lang="en-NZ"/>
                  <a:t>travel</a:t>
                </a:r>
                <a:r>
                  <a:rPr lang="en-NZ" baseline="0"/>
                  <a:t> times</a:t>
                </a:r>
                <a:endParaRPr lang="en-NZ"/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spPr>
          <a:ln>
            <a:noFill/>
          </a:ln>
        </c:spPr>
        <c:crossAx val="198168960"/>
        <c:crosses val="autoZero"/>
        <c:crossBetween val="midCat"/>
        <c:majorUnit val="0.1"/>
      </c:valAx>
    </c:plotArea>
    <c:legend>
      <c:legendPos val="t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'travel time reliability'!$A$30</c:f>
              <c:strCache>
                <c:ptCount val="1"/>
                <c:pt idx="0">
                  <c:v>AM peak</c:v>
                </c:pt>
              </c:strCache>
            </c:strRef>
          </c:tx>
          <c:spPr>
            <a:ln>
              <a:solidFill>
                <a:srgbClr val="9DBBD4"/>
              </a:solidFill>
            </a:ln>
          </c:spPr>
          <c:marker>
            <c:symbol val="none"/>
          </c:marker>
          <c:cat>
            <c:numRef>
              <c:f>'travel time reliability'!$B$29:$N$29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'travel time reliability'!$B$110:$N$110</c:f>
              <c:numCache>
                <c:formatCode>0%</c:formatCode>
                <c:ptCount val="13"/>
                <c:pt idx="6">
                  <c:v>0.18</c:v>
                </c:pt>
                <c:pt idx="7">
                  <c:v>0.15</c:v>
                </c:pt>
                <c:pt idx="8">
                  <c:v>0.15</c:v>
                </c:pt>
                <c:pt idx="9">
                  <c:v>0.12</c:v>
                </c:pt>
                <c:pt idx="10">
                  <c:v>0.14000000000000001</c:v>
                </c:pt>
                <c:pt idx="11">
                  <c:v>0.17</c:v>
                </c:pt>
                <c:pt idx="12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B7-440F-A802-E3F7EB221250}"/>
            </c:ext>
          </c:extLst>
        </c:ser>
        <c:ser>
          <c:idx val="1"/>
          <c:order val="1"/>
          <c:tx>
            <c:strRef>
              <c:f>'travel time reliability'!$A$31</c:f>
              <c:strCache>
                <c:ptCount val="1"/>
                <c:pt idx="0">
                  <c:v>Interpeak</c:v>
                </c:pt>
              </c:strCache>
            </c:strRef>
          </c:tx>
          <c:spPr>
            <a:ln>
              <a:solidFill>
                <a:srgbClr val="94548C"/>
              </a:solidFill>
            </a:ln>
          </c:spPr>
          <c:marker>
            <c:symbol val="none"/>
          </c:marker>
          <c:cat>
            <c:numRef>
              <c:f>'travel time reliability'!$B$29:$N$29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'travel time reliability'!$B$111:$N$111</c:f>
              <c:numCache>
                <c:formatCode>0%</c:formatCode>
                <c:ptCount val="13"/>
                <c:pt idx="6">
                  <c:v>0.1</c:v>
                </c:pt>
                <c:pt idx="7">
                  <c:v>0.08</c:v>
                </c:pt>
                <c:pt idx="8">
                  <c:v>0.1</c:v>
                </c:pt>
                <c:pt idx="9">
                  <c:v>0.08</c:v>
                </c:pt>
                <c:pt idx="10">
                  <c:v>0.08</c:v>
                </c:pt>
                <c:pt idx="11">
                  <c:v>0.08</c:v>
                </c:pt>
                <c:pt idx="12">
                  <c:v>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B7-440F-A802-E3F7EB221250}"/>
            </c:ext>
          </c:extLst>
        </c:ser>
        <c:ser>
          <c:idx val="2"/>
          <c:order val="2"/>
          <c:tx>
            <c:strRef>
              <c:f>'travel time reliability'!$A$32</c:f>
              <c:strCache>
                <c:ptCount val="1"/>
                <c:pt idx="0">
                  <c:v>PM peak</c:v>
                </c:pt>
              </c:strCache>
            </c:strRef>
          </c:tx>
          <c:spPr>
            <a:ln>
              <a:solidFill>
                <a:srgbClr val="044C4C"/>
              </a:solidFill>
            </a:ln>
          </c:spPr>
          <c:marker>
            <c:symbol val="none"/>
          </c:marker>
          <c:cat>
            <c:numRef>
              <c:f>'travel time reliability'!$B$29:$N$29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'travel time reliability'!$B$112:$N$112</c:f>
              <c:numCache>
                <c:formatCode>0%</c:formatCode>
                <c:ptCount val="13"/>
                <c:pt idx="6">
                  <c:v>0.21</c:v>
                </c:pt>
                <c:pt idx="7">
                  <c:v>0.15</c:v>
                </c:pt>
                <c:pt idx="8">
                  <c:v>0.14000000000000001</c:v>
                </c:pt>
                <c:pt idx="9">
                  <c:v>0.12</c:v>
                </c:pt>
                <c:pt idx="10">
                  <c:v>0.13</c:v>
                </c:pt>
                <c:pt idx="11">
                  <c:v>0.14000000000000001</c:v>
                </c:pt>
                <c:pt idx="12">
                  <c:v>0.12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B7-440F-A802-E3F7EB221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258048"/>
        <c:axId val="198272128"/>
      </c:lineChart>
      <c:catAx>
        <c:axId val="198258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8272128"/>
        <c:crosses val="autoZero"/>
        <c:auto val="1"/>
        <c:lblAlgn val="ctr"/>
        <c:lblOffset val="100"/>
        <c:noMultiLvlLbl val="0"/>
      </c:catAx>
      <c:valAx>
        <c:axId val="198272128"/>
        <c:scaling>
          <c:orientation val="minMax"/>
          <c:max val="0.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NZ"/>
                  <a:t>Variability in</a:t>
                </a:r>
                <a:br>
                  <a:rPr lang="en-NZ"/>
                </a:br>
                <a:r>
                  <a:rPr lang="en-NZ"/>
                  <a:t>travel times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spPr>
          <a:ln>
            <a:noFill/>
          </a:ln>
        </c:spPr>
        <c:crossAx val="198258048"/>
        <c:crosses val="autoZero"/>
        <c:crossBetween val="midCat"/>
        <c:majorUnit val="0.1"/>
      </c:valAx>
    </c:plotArea>
    <c:legend>
      <c:legendPos val="t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safety!$AK$53</c:f>
              <c:strCache>
                <c:ptCount val="1"/>
                <c:pt idx="0">
                  <c:v>Cars</c:v>
                </c:pt>
              </c:strCache>
            </c:strRef>
          </c:tx>
          <c:spPr>
            <a:ln>
              <a:solidFill>
                <a:srgbClr val="CF030D">
                  <a:alpha val="70000"/>
                </a:srgbClr>
              </a:solidFill>
            </a:ln>
          </c:spPr>
          <c:marker>
            <c:symbol val="none"/>
          </c:marker>
          <c:cat>
            <c:numRef>
              <c:f>safety!$AW$71:$AW$85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cat>
          <c:val>
            <c:numRef>
              <c:f>safety!$AM$54:$AM$68</c:f>
              <c:numCache>
                <c:formatCode>General</c:formatCode>
                <c:ptCount val="15"/>
                <c:pt idx="0">
                  <c:v>0</c:v>
                </c:pt>
                <c:pt idx="1">
                  <c:v>-0.14677460557121214</c:v>
                </c:pt>
                <c:pt idx="2">
                  <c:v>-3.626819772020673E-2</c:v>
                </c:pt>
                <c:pt idx="3">
                  <c:v>-9.4530073819355409E-2</c:v>
                </c:pt>
                <c:pt idx="4">
                  <c:v>-0.17318993637052338</c:v>
                </c:pt>
                <c:pt idx="5">
                  <c:v>-0.23799690375370253</c:v>
                </c:pt>
                <c:pt idx="6">
                  <c:v>-0.19143439649455551</c:v>
                </c:pt>
                <c:pt idx="7">
                  <c:v>-0.31365996132598084</c:v>
                </c:pt>
                <c:pt idx="8">
                  <c:v>-0.24468403488485813</c:v>
                </c:pt>
                <c:pt idx="9">
                  <c:v>-0.28587930148538521</c:v>
                </c:pt>
                <c:pt idx="10">
                  <c:v>-0.44977807718526186</c:v>
                </c:pt>
                <c:pt idx="11">
                  <c:v>-0.43373963891856804</c:v>
                </c:pt>
                <c:pt idx="12">
                  <c:v>-0.55011779585798637</c:v>
                </c:pt>
                <c:pt idx="13">
                  <c:v>-0.50060167108687159</c:v>
                </c:pt>
                <c:pt idx="14">
                  <c:v>-0.43109748094036038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A9-4FB8-AE66-DDDA9476B5C1}"/>
            </c:ext>
          </c:extLst>
        </c:ser>
        <c:ser>
          <c:idx val="1"/>
          <c:order val="1"/>
          <c:tx>
            <c:strRef>
              <c:f>safety!$AL$53</c:f>
              <c:strCache>
                <c:ptCount val="1"/>
                <c:pt idx="0">
                  <c:v>Motorbikes</c:v>
                </c:pt>
              </c:strCache>
            </c:strRef>
          </c:tx>
          <c:spPr>
            <a:ln>
              <a:solidFill>
                <a:srgbClr val="CF030D">
                  <a:alpha val="30000"/>
                </a:srgbClr>
              </a:solidFill>
            </a:ln>
          </c:spPr>
          <c:marker>
            <c:symbol val="none"/>
          </c:marker>
          <c:cat>
            <c:numRef>
              <c:f>safety!$AW$71:$AW$85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cat>
          <c:val>
            <c:numRef>
              <c:f>safety!$AN$54:$AN$68</c:f>
              <c:numCache>
                <c:formatCode>General</c:formatCode>
                <c:ptCount val="15"/>
                <c:pt idx="0">
                  <c:v>0</c:v>
                </c:pt>
                <c:pt idx="1">
                  <c:v>-0.14629366005750166</c:v>
                </c:pt>
                <c:pt idx="2">
                  <c:v>-0.21772317892194659</c:v>
                </c:pt>
                <c:pt idx="3">
                  <c:v>-7.7230111187153727E-2</c:v>
                </c:pt>
                <c:pt idx="4">
                  <c:v>-0.13622584423469453</c:v>
                </c:pt>
                <c:pt idx="5">
                  <c:v>-0.22914980382503058</c:v>
                </c:pt>
                <c:pt idx="6">
                  <c:v>-0.22769029756283399</c:v>
                </c:pt>
                <c:pt idx="7">
                  <c:v>-0.13788033713456715</c:v>
                </c:pt>
                <c:pt idx="8">
                  <c:v>-0.22112574998533385</c:v>
                </c:pt>
                <c:pt idx="9">
                  <c:v>-0.18439578696800474</c:v>
                </c:pt>
                <c:pt idx="10">
                  <c:v>-0.44454827551557918</c:v>
                </c:pt>
                <c:pt idx="11">
                  <c:v>-0.15845245020120668</c:v>
                </c:pt>
                <c:pt idx="12">
                  <c:v>-0.36073893875786789</c:v>
                </c:pt>
                <c:pt idx="13">
                  <c:v>-0.31495775148232219</c:v>
                </c:pt>
                <c:pt idx="14">
                  <c:v>-0.17300866939692383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9-4FB8-AE66-DDDA9476B5C1}"/>
            </c:ext>
          </c:extLst>
        </c:ser>
        <c:ser>
          <c:idx val="2"/>
          <c:order val="2"/>
          <c:spPr>
            <a:ln>
              <a:solidFill>
                <a:srgbClr val="CF030D">
                  <a:alpha val="70000"/>
                </a:srgbClr>
              </a:solidFill>
              <a:prstDash val="sysDash"/>
            </a:ln>
          </c:spPr>
          <c:marker>
            <c:symbol val="none"/>
          </c:marker>
          <c:cat>
            <c:numRef>
              <c:f>safety!$AW$71:$AW$85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cat>
          <c:val>
            <c:numRef>
              <c:f>safety!$AP$54:$AP$68</c:f>
              <c:numCache>
                <c:formatCode>General</c:formatCode>
                <c:ptCount val="15"/>
                <c:pt idx="0">
                  <c:v>0</c:v>
                </c:pt>
                <c:pt idx="1">
                  <c:v>-0.1473210106259385</c:v>
                </c:pt>
                <c:pt idx="2">
                  <c:v>-3.8640305797652652E-2</c:v>
                </c:pt>
                <c:pt idx="3">
                  <c:v>-9.6116628436012874E-2</c:v>
                </c:pt>
                <c:pt idx="4">
                  <c:v>-0.17483870268500401</c:v>
                </c:pt>
                <c:pt idx="5">
                  <c:v>-0.23769721300372593</c:v>
                </c:pt>
                <c:pt idx="6">
                  <c:v>-0.19063483459996577</c:v>
                </c:pt>
                <c:pt idx="7">
                  <c:v>-0.31156740553989482</c:v>
                </c:pt>
                <c:pt idx="8">
                  <c:v>-0.24108405312433623</c:v>
                </c:pt>
                <c:pt idx="9">
                  <c:v>-0.28350582695351256</c:v>
                </c:pt>
                <c:pt idx="10">
                  <c:v>-0.4477007540743343</c:v>
                </c:pt>
                <c:pt idx="11">
                  <c:v>-0.43150718987453307</c:v>
                </c:pt>
                <c:pt idx="12">
                  <c:v>-0.54862865941232886</c:v>
                </c:pt>
                <c:pt idx="13">
                  <c:v>-0.49902461210456128</c:v>
                </c:pt>
                <c:pt idx="14">
                  <c:v>-0.42742800250765978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A9-4FB8-AE66-DDDA9476B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984640"/>
        <c:axId val="201994624"/>
      </c:lineChart>
      <c:catAx>
        <c:axId val="201984640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high"/>
        <c:crossAx val="201994624"/>
        <c:crosses val="autoZero"/>
        <c:auto val="1"/>
        <c:lblAlgn val="ctr"/>
        <c:lblOffset val="100"/>
        <c:noMultiLvlLbl val="0"/>
      </c:catAx>
      <c:valAx>
        <c:axId val="20199462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NZ"/>
                  <a:t>Cumulative</a:t>
                </a:r>
                <a:r>
                  <a:rPr lang="en-NZ" baseline="0"/>
                  <a:t> </a:t>
                </a:r>
                <a:br>
                  <a:rPr lang="en-NZ" baseline="0"/>
                </a:br>
                <a:r>
                  <a:rPr lang="en-NZ" baseline="0"/>
                  <a:t>change in </a:t>
                </a:r>
                <a:br>
                  <a:rPr lang="en-NZ" baseline="0"/>
                </a:br>
                <a:r>
                  <a:rPr lang="en-NZ" baseline="0"/>
                  <a:t>fatality rate</a:t>
                </a:r>
                <a:endParaRPr lang="en-NZ"/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spPr>
          <a:ln>
            <a:noFill/>
          </a:ln>
        </c:spPr>
        <c:crossAx val="201984640"/>
        <c:crosses val="autoZero"/>
        <c:crossBetween val="midCat"/>
      </c:valAx>
    </c:plotArea>
    <c:legend>
      <c:legendPos val="t"/>
      <c:legendEntry>
        <c:idx val="2"/>
        <c:delete val="1"/>
      </c:legendEntry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safety!$AK$53</c:f>
              <c:strCache>
                <c:ptCount val="1"/>
                <c:pt idx="0">
                  <c:v>Cars</c:v>
                </c:pt>
              </c:strCache>
            </c:strRef>
          </c:tx>
          <c:spPr>
            <a:ln>
              <a:solidFill>
                <a:srgbClr val="CF030D">
                  <a:alpha val="70000"/>
                </a:srgbClr>
              </a:solidFill>
            </a:ln>
          </c:spPr>
          <c:marker>
            <c:symbol val="none"/>
          </c:marker>
          <c:cat>
            <c:numRef>
              <c:f>safety!$AW$71:$AW$85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cat>
          <c:val>
            <c:numRef>
              <c:f>safety!$S$54:$S$68</c:f>
              <c:numCache>
                <c:formatCode>0;\(0\)</c:formatCode>
                <c:ptCount val="15"/>
                <c:pt idx="0">
                  <c:v>9991</c:v>
                </c:pt>
                <c:pt idx="1">
                  <c:v>11303</c:v>
                </c:pt>
                <c:pt idx="2">
                  <c:v>11805</c:v>
                </c:pt>
                <c:pt idx="3">
                  <c:v>11427</c:v>
                </c:pt>
                <c:pt idx="4">
                  <c:v>11829</c:v>
                </c:pt>
                <c:pt idx="5">
                  <c:v>12325</c:v>
                </c:pt>
                <c:pt idx="6">
                  <c:v>12889</c:v>
                </c:pt>
                <c:pt idx="7">
                  <c:v>11901</c:v>
                </c:pt>
                <c:pt idx="8">
                  <c:v>11387</c:v>
                </c:pt>
                <c:pt idx="9">
                  <c:v>10870</c:v>
                </c:pt>
                <c:pt idx="10">
                  <c:v>9681</c:v>
                </c:pt>
                <c:pt idx="11">
                  <c:v>9221</c:v>
                </c:pt>
                <c:pt idx="12">
                  <c:v>8876</c:v>
                </c:pt>
                <c:pt idx="13">
                  <c:v>8445</c:v>
                </c:pt>
                <c:pt idx="14">
                  <c:v>9381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57-4BBE-84F1-09077131E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029312"/>
        <c:axId val="202113024"/>
      </c:lineChart>
      <c:lineChart>
        <c:grouping val="standard"/>
        <c:varyColors val="0"/>
        <c:ser>
          <c:idx val="1"/>
          <c:order val="1"/>
          <c:tx>
            <c:strRef>
              <c:f>safety!$AL$53</c:f>
              <c:strCache>
                <c:ptCount val="1"/>
                <c:pt idx="0">
                  <c:v>Motorbikes</c:v>
                </c:pt>
              </c:strCache>
            </c:strRef>
          </c:tx>
          <c:spPr>
            <a:ln>
              <a:solidFill>
                <a:srgbClr val="CF030D">
                  <a:alpha val="30000"/>
                </a:srgbClr>
              </a:solidFill>
            </a:ln>
          </c:spPr>
          <c:marker>
            <c:symbol val="none"/>
          </c:marker>
          <c:val>
            <c:numRef>
              <c:f>safety!$T$54:$T$68</c:f>
              <c:numCache>
                <c:formatCode>0;\(0\)</c:formatCode>
                <c:ptCount val="15"/>
                <c:pt idx="0">
                  <c:v>669</c:v>
                </c:pt>
                <c:pt idx="1">
                  <c:v>744</c:v>
                </c:pt>
                <c:pt idx="2">
                  <c:v>761</c:v>
                </c:pt>
                <c:pt idx="3">
                  <c:v>721</c:v>
                </c:pt>
                <c:pt idx="4">
                  <c:v>903</c:v>
                </c:pt>
                <c:pt idx="5">
                  <c:v>1017</c:v>
                </c:pt>
                <c:pt idx="6">
                  <c:v>1336</c:v>
                </c:pt>
                <c:pt idx="7">
                  <c:v>1396</c:v>
                </c:pt>
                <c:pt idx="8">
                  <c:v>1369</c:v>
                </c:pt>
                <c:pt idx="9">
                  <c:v>1300</c:v>
                </c:pt>
                <c:pt idx="10">
                  <c:v>1178</c:v>
                </c:pt>
                <c:pt idx="11">
                  <c:v>1138</c:v>
                </c:pt>
                <c:pt idx="12">
                  <c:v>1188</c:v>
                </c:pt>
                <c:pt idx="13">
                  <c:v>1165</c:v>
                </c:pt>
                <c:pt idx="14">
                  <c:v>1232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57-4BBE-84F1-09077131E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117120"/>
        <c:axId val="202114944"/>
      </c:lineChart>
      <c:catAx>
        <c:axId val="202029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2113024"/>
        <c:crosses val="autoZero"/>
        <c:auto val="1"/>
        <c:lblAlgn val="ctr"/>
        <c:lblOffset val="100"/>
        <c:noMultiLvlLbl val="0"/>
      </c:catAx>
      <c:valAx>
        <c:axId val="202113024"/>
        <c:scaling>
          <c:orientation val="minMax"/>
          <c:max val="14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NZ"/>
                  <a:t>Injuries</a:t>
                </a:r>
                <a:br>
                  <a:rPr lang="en-NZ" baseline="0"/>
                </a:br>
                <a:r>
                  <a:rPr lang="en-NZ" baseline="0"/>
                  <a:t>(cars)</a:t>
                </a:r>
                <a:endParaRPr lang="en-NZ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noFill/>
          </a:ln>
        </c:spPr>
        <c:crossAx val="202029312"/>
        <c:crosses val="autoZero"/>
        <c:crossBetween val="midCat"/>
      </c:valAx>
      <c:valAx>
        <c:axId val="202114944"/>
        <c:scaling>
          <c:orientation val="minMax"/>
          <c:max val="1400"/>
          <c:min val="0"/>
        </c:scaling>
        <c:delete val="0"/>
        <c:axPos val="r"/>
        <c:title>
          <c:tx>
            <c:rich>
              <a:bodyPr rot="0" vert="horz"/>
              <a:lstStyle/>
              <a:p>
                <a:pPr algn="l">
                  <a:defRPr/>
                </a:pPr>
                <a:r>
                  <a:rPr lang="en-US"/>
                  <a:t>Injuries
(motorbikes)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noFill/>
          </a:ln>
        </c:spPr>
        <c:crossAx val="202117120"/>
        <c:crosses val="max"/>
        <c:crossBetween val="midCat"/>
      </c:valAx>
      <c:catAx>
        <c:axId val="202117120"/>
        <c:scaling>
          <c:orientation val="minMax"/>
        </c:scaling>
        <c:delete val="1"/>
        <c:axPos val="t"/>
        <c:majorTickMark val="out"/>
        <c:minorTickMark val="none"/>
        <c:tickLblPos val="none"/>
        <c:crossAx val="202114944"/>
        <c:crosses val="max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safety!$AK$53</c:f>
              <c:strCache>
                <c:ptCount val="1"/>
                <c:pt idx="0">
                  <c:v>Cars</c:v>
                </c:pt>
              </c:strCache>
            </c:strRef>
          </c:tx>
          <c:spPr>
            <a:ln>
              <a:solidFill>
                <a:srgbClr val="CF030D">
                  <a:alpha val="70000"/>
                </a:srgbClr>
              </a:solidFill>
            </a:ln>
          </c:spPr>
          <c:marker>
            <c:symbol val="none"/>
          </c:marker>
          <c:cat>
            <c:numRef>
              <c:f>safety!$AW$71:$AW$85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cat>
          <c:val>
            <c:numRef>
              <c:f>safety!$X$54:$X$68</c:f>
              <c:numCache>
                <c:formatCode>0.0%</c:formatCode>
                <c:ptCount val="15"/>
                <c:pt idx="0">
                  <c:v>0</c:v>
                </c:pt>
                <c:pt idx="1">
                  <c:v>9.3564706557368149E-2</c:v>
                </c:pt>
                <c:pt idx="2">
                  <c:v>0.10776701897926588</c:v>
                </c:pt>
                <c:pt idx="3">
                  <c:v>4.436419116216106E-2</c:v>
                </c:pt>
                <c:pt idx="4">
                  <c:v>7.5004428794799294E-2</c:v>
                </c:pt>
                <c:pt idx="5">
                  <c:v>0.12550270551936538</c:v>
                </c:pt>
                <c:pt idx="6">
                  <c:v>0.16333158994566732</c:v>
                </c:pt>
                <c:pt idx="7">
                  <c:v>9.6189395359532082E-2</c:v>
                </c:pt>
                <c:pt idx="8">
                  <c:v>4.4696252500562528E-2</c:v>
                </c:pt>
                <c:pt idx="9">
                  <c:v>5.3074149528886672E-4</c:v>
                </c:pt>
                <c:pt idx="10">
                  <c:v>-9.5414290089766318E-2</c:v>
                </c:pt>
                <c:pt idx="11">
                  <c:v>-0.13779900959139069</c:v>
                </c:pt>
                <c:pt idx="12">
                  <c:v>-0.1776798596096858</c:v>
                </c:pt>
                <c:pt idx="13">
                  <c:v>-0.23289541207068587</c:v>
                </c:pt>
                <c:pt idx="14">
                  <c:v>-0.1757232016552589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EB-441F-9EEB-4AF6C342F0F9}"/>
            </c:ext>
          </c:extLst>
        </c:ser>
        <c:ser>
          <c:idx val="1"/>
          <c:order val="1"/>
          <c:tx>
            <c:strRef>
              <c:f>safety!$AL$53</c:f>
              <c:strCache>
                <c:ptCount val="1"/>
                <c:pt idx="0">
                  <c:v>Motorbikes</c:v>
                </c:pt>
              </c:strCache>
            </c:strRef>
          </c:tx>
          <c:spPr>
            <a:ln>
              <a:solidFill>
                <a:srgbClr val="CF030D">
                  <a:alpha val="30000"/>
                </a:srgbClr>
              </a:solidFill>
            </a:ln>
          </c:spPr>
          <c:marker>
            <c:symbol val="none"/>
          </c:marker>
          <c:cat>
            <c:numRef>
              <c:f>safety!$AW$71:$AW$85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cat>
          <c:val>
            <c:numRef>
              <c:f>safety!$Y$54:$Y$68</c:f>
              <c:numCache>
                <c:formatCode>0.0%</c:formatCode>
                <c:ptCount val="15"/>
                <c:pt idx="0">
                  <c:v>0</c:v>
                </c:pt>
                <c:pt idx="1">
                  <c:v>0.10764888351283819</c:v>
                </c:pt>
                <c:pt idx="2">
                  <c:v>0.11231812563602128</c:v>
                </c:pt>
                <c:pt idx="3">
                  <c:v>2.3744752668257263E-2</c:v>
                </c:pt>
                <c:pt idx="4">
                  <c:v>0.13351528786590627</c:v>
                </c:pt>
                <c:pt idx="5">
                  <c:v>7.9317627757377052E-2</c:v>
                </c:pt>
                <c:pt idx="6">
                  <c:v>0.31660657282299343</c:v>
                </c:pt>
                <c:pt idx="7">
                  <c:v>0.23459558391526869</c:v>
                </c:pt>
                <c:pt idx="8">
                  <c:v>0.16217487822162235</c:v>
                </c:pt>
                <c:pt idx="9">
                  <c:v>0.10941679201661536</c:v>
                </c:pt>
                <c:pt idx="10">
                  <c:v>3.73363500698769E-2</c:v>
                </c:pt>
                <c:pt idx="11">
                  <c:v>2.0579643792508762E-3</c:v>
                </c:pt>
                <c:pt idx="12">
                  <c:v>1.8760297667695935E-2</c:v>
                </c:pt>
                <c:pt idx="13">
                  <c:v>-2.9005538175398304E-2</c:v>
                </c:pt>
                <c:pt idx="14">
                  <c:v>-1.2903001284264803E-2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EB-441F-9EEB-4AF6C342F0F9}"/>
            </c:ext>
          </c:extLst>
        </c:ser>
        <c:ser>
          <c:idx val="2"/>
          <c:order val="2"/>
          <c:spPr>
            <a:ln>
              <a:solidFill>
                <a:srgbClr val="CF030D">
                  <a:alpha val="70000"/>
                </a:srgbClr>
              </a:solidFill>
              <a:prstDash val="sysDash"/>
            </a:ln>
          </c:spPr>
          <c:marker>
            <c:symbol val="none"/>
          </c:marker>
          <c:cat>
            <c:numRef>
              <c:f>safety!$AW$71:$AW$85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cat>
          <c:val>
            <c:numRef>
              <c:f>safety!$Z$54:$Z$68</c:f>
              <c:numCache>
                <c:formatCode>0.0%</c:formatCode>
                <c:ptCount val="15"/>
                <c:pt idx="0">
                  <c:v>0</c:v>
                </c:pt>
                <c:pt idx="1">
                  <c:v>9.6092894303968945E-2</c:v>
                </c:pt>
                <c:pt idx="2">
                  <c:v>0.11187922595028787</c:v>
                </c:pt>
                <c:pt idx="3">
                  <c:v>4.7771176035201313E-2</c:v>
                </c:pt>
                <c:pt idx="4">
                  <c:v>7.6490874572492151E-2</c:v>
                </c:pt>
                <c:pt idx="5">
                  <c:v>0.12342535268597654</c:v>
                </c:pt>
                <c:pt idx="6">
                  <c:v>0.15791211324489729</c:v>
                </c:pt>
                <c:pt idx="7">
                  <c:v>8.4822461666752114E-2</c:v>
                </c:pt>
                <c:pt idx="8">
                  <c:v>3.4553182093527868E-2</c:v>
                </c:pt>
                <c:pt idx="9">
                  <c:v>-1.0613866877621336E-2</c:v>
                </c:pt>
                <c:pt idx="10">
                  <c:v>-0.10839173502287658</c:v>
                </c:pt>
                <c:pt idx="11">
                  <c:v>-0.15270648559835676</c:v>
                </c:pt>
                <c:pt idx="12">
                  <c:v>-0.19637260071284779</c:v>
                </c:pt>
                <c:pt idx="13">
                  <c:v>-0.25541857207870577</c:v>
                </c:pt>
                <c:pt idx="14">
                  <c:v>-0.20049377632006027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EB-441F-9EEB-4AF6C342F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67040"/>
        <c:axId val="202168576"/>
      </c:lineChart>
      <c:catAx>
        <c:axId val="202167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2168576"/>
        <c:crosses val="autoZero"/>
        <c:auto val="1"/>
        <c:lblAlgn val="ctr"/>
        <c:lblOffset val="100"/>
        <c:noMultiLvlLbl val="0"/>
      </c:catAx>
      <c:valAx>
        <c:axId val="202168576"/>
        <c:scaling>
          <c:orientation val="minMax"/>
          <c:max val="0.4"/>
          <c:min val="-0.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NZ"/>
                  <a:t>Cumulative</a:t>
                </a:r>
                <a:r>
                  <a:rPr lang="en-NZ" baseline="0"/>
                  <a:t> </a:t>
                </a:r>
                <a:br>
                  <a:rPr lang="en-NZ" baseline="0"/>
                </a:br>
                <a:r>
                  <a:rPr lang="en-NZ" baseline="0"/>
                  <a:t>change in </a:t>
                </a:r>
                <a:br>
                  <a:rPr lang="en-NZ" baseline="0"/>
                </a:br>
                <a:r>
                  <a:rPr lang="en-NZ" baseline="0"/>
                  <a:t>injury rate</a:t>
                </a:r>
                <a:endParaRPr lang="en-NZ"/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spPr>
          <a:ln>
            <a:noFill/>
          </a:ln>
        </c:spPr>
        <c:crossAx val="202167040"/>
        <c:crosses val="autoZero"/>
        <c:crossBetween val="midCat"/>
      </c:valAx>
    </c:plotArea>
    <c:legend>
      <c:legendPos val="t"/>
      <c:legendEntry>
        <c:idx val="2"/>
        <c:delete val="1"/>
      </c:legendEntry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safety!$AK$53</c:f>
              <c:strCache>
                <c:ptCount val="1"/>
                <c:pt idx="0">
                  <c:v>Cars</c:v>
                </c:pt>
              </c:strCache>
            </c:strRef>
          </c:tx>
          <c:spPr>
            <a:ln>
              <a:solidFill>
                <a:srgbClr val="CF030D">
                  <a:alpha val="70000"/>
                </a:srgbClr>
              </a:solidFill>
            </a:ln>
          </c:spPr>
          <c:marker>
            <c:symbol val="none"/>
          </c:marker>
          <c:cat>
            <c:numRef>
              <c:f>safety!$AW$71:$AW$85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cat>
          <c:val>
            <c:numRef>
              <c:f>safety!$AE$54:$AE$68</c:f>
              <c:numCache>
                <c:formatCode>0;\(0\)</c:formatCode>
                <c:ptCount val="15"/>
                <c:pt idx="0">
                  <c:v>358</c:v>
                </c:pt>
                <c:pt idx="1">
                  <c:v>316</c:v>
                </c:pt>
                <c:pt idx="2">
                  <c:v>368</c:v>
                </c:pt>
                <c:pt idx="3">
                  <c:v>355</c:v>
                </c:pt>
                <c:pt idx="4">
                  <c:v>326</c:v>
                </c:pt>
                <c:pt idx="5">
                  <c:v>299</c:v>
                </c:pt>
                <c:pt idx="6">
                  <c:v>321</c:v>
                </c:pt>
                <c:pt idx="7">
                  <c:v>267</c:v>
                </c:pt>
                <c:pt idx="8">
                  <c:v>295</c:v>
                </c:pt>
                <c:pt idx="9">
                  <c:v>278</c:v>
                </c:pt>
                <c:pt idx="10">
                  <c:v>211</c:v>
                </c:pt>
                <c:pt idx="11">
                  <c:v>217</c:v>
                </c:pt>
                <c:pt idx="12">
                  <c:v>174</c:v>
                </c:pt>
                <c:pt idx="13">
                  <c:v>197</c:v>
                </c:pt>
                <c:pt idx="14">
                  <c:v>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97-4A37-987B-C4E5E1128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215808"/>
        <c:axId val="202217344"/>
      </c:lineChart>
      <c:lineChart>
        <c:grouping val="standard"/>
        <c:varyColors val="0"/>
        <c:ser>
          <c:idx val="1"/>
          <c:order val="1"/>
          <c:tx>
            <c:strRef>
              <c:f>safety!$AL$53</c:f>
              <c:strCache>
                <c:ptCount val="1"/>
                <c:pt idx="0">
                  <c:v>Motorbikes</c:v>
                </c:pt>
              </c:strCache>
            </c:strRef>
          </c:tx>
          <c:spPr>
            <a:ln>
              <a:solidFill>
                <a:srgbClr val="CF030D">
                  <a:alpha val="30000"/>
                </a:srgbClr>
              </a:solidFill>
            </a:ln>
          </c:spPr>
          <c:marker>
            <c:symbol val="none"/>
          </c:marker>
          <c:val>
            <c:numRef>
              <c:f>safety!$AF$54:$AF$68</c:f>
              <c:numCache>
                <c:formatCode>0;\(0\)</c:formatCode>
                <c:ptCount val="15"/>
                <c:pt idx="0">
                  <c:v>35</c:v>
                </c:pt>
                <c:pt idx="1">
                  <c:v>30</c:v>
                </c:pt>
                <c:pt idx="2">
                  <c:v>28</c:v>
                </c:pt>
                <c:pt idx="3">
                  <c:v>34</c:v>
                </c:pt>
                <c:pt idx="4">
                  <c:v>36</c:v>
                </c:pt>
                <c:pt idx="5">
                  <c:v>38</c:v>
                </c:pt>
                <c:pt idx="6">
                  <c:v>41</c:v>
                </c:pt>
                <c:pt idx="7">
                  <c:v>51</c:v>
                </c:pt>
                <c:pt idx="8">
                  <c:v>48</c:v>
                </c:pt>
                <c:pt idx="9">
                  <c:v>50</c:v>
                </c:pt>
                <c:pt idx="10">
                  <c:v>33</c:v>
                </c:pt>
                <c:pt idx="11">
                  <c:v>50</c:v>
                </c:pt>
                <c:pt idx="12">
                  <c:v>39</c:v>
                </c:pt>
                <c:pt idx="13">
                  <c:v>43</c:v>
                </c:pt>
                <c:pt idx="14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97-4A37-987B-C4E5E1128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229632"/>
        <c:axId val="202227712"/>
      </c:lineChart>
      <c:catAx>
        <c:axId val="202215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2217344"/>
        <c:crosses val="autoZero"/>
        <c:auto val="1"/>
        <c:lblAlgn val="ctr"/>
        <c:lblOffset val="100"/>
        <c:noMultiLvlLbl val="0"/>
      </c:catAx>
      <c:valAx>
        <c:axId val="2022173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NZ"/>
                  <a:t>Deaths</a:t>
                </a:r>
                <a:br>
                  <a:rPr lang="en-NZ" baseline="0"/>
                </a:br>
                <a:r>
                  <a:rPr lang="en-NZ" baseline="0"/>
                  <a:t>(cars)</a:t>
                </a:r>
                <a:endParaRPr lang="en-NZ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noFill/>
          </a:ln>
        </c:spPr>
        <c:crossAx val="202215808"/>
        <c:crosses val="autoZero"/>
        <c:crossBetween val="midCat"/>
      </c:valAx>
      <c:valAx>
        <c:axId val="202227712"/>
        <c:scaling>
          <c:orientation val="minMax"/>
          <c:max val="80"/>
          <c:min val="0"/>
        </c:scaling>
        <c:delete val="0"/>
        <c:axPos val="r"/>
        <c:title>
          <c:tx>
            <c:rich>
              <a:bodyPr rot="0" vert="horz"/>
              <a:lstStyle/>
              <a:p>
                <a:pPr algn="l">
                  <a:defRPr/>
                </a:pPr>
                <a:r>
                  <a:rPr lang="en-US"/>
                  <a:t>Deaths
(motorbikes)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noFill/>
          </a:ln>
        </c:spPr>
        <c:crossAx val="202229632"/>
        <c:crosses val="max"/>
        <c:crossBetween val="midCat"/>
      </c:valAx>
      <c:catAx>
        <c:axId val="202229632"/>
        <c:scaling>
          <c:orientation val="minMax"/>
        </c:scaling>
        <c:delete val="1"/>
        <c:axPos val="t"/>
        <c:majorTickMark val="out"/>
        <c:minorTickMark val="none"/>
        <c:tickLblPos val="none"/>
        <c:crossAx val="202227712"/>
        <c:crosses val="max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safety!$T$251:$U$251</c:f>
              <c:strCache>
                <c:ptCount val="2"/>
                <c:pt idx="0">
                  <c:v>Bay of Plenty</c:v>
                </c:pt>
              </c:strCache>
            </c:strRef>
          </c:tx>
          <c:marker>
            <c:symbol val="none"/>
          </c:marker>
          <c:cat>
            <c:strRef>
              <c:f>safety!$V$250:$IZ$250</c:f>
              <c:strCache>
                <c:ptCount val="238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  <c:pt idx="16">
                  <c:v>2001/02</c:v>
                </c:pt>
                <c:pt idx="17">
                  <c:v>2002/03</c:v>
                </c:pt>
                <c:pt idx="18">
                  <c:v>2003/04</c:v>
                </c:pt>
                <c:pt idx="19">
                  <c:v>2004/05</c:v>
                </c:pt>
                <c:pt idx="20">
                  <c:v>2005/06</c:v>
                </c:pt>
                <c:pt idx="21">
                  <c:v>2006/07</c:v>
                </c:pt>
                <c:pt idx="22">
                  <c:v>2007/08</c:v>
                </c:pt>
                <c:pt idx="23">
                  <c:v>2008/09</c:v>
                </c:pt>
                <c:pt idx="24">
                  <c:v>2009/10</c:v>
                </c:pt>
                <c:pt idx="25">
                  <c:v>2010/11</c:v>
                </c:pt>
                <c:pt idx="26">
                  <c:v>2011/12</c:v>
                </c:pt>
                <c:pt idx="27">
                  <c:v>2012/13</c:v>
                </c:pt>
                <c:pt idx="28">
                  <c:v>2013/14</c:v>
                </c:pt>
                <c:pt idx="29">
                  <c:v>2014/15</c:v>
                </c:pt>
                <c:pt idx="32">
                  <c:v>2001/02</c:v>
                </c:pt>
                <c:pt idx="33">
                  <c:v>2002/03</c:v>
                </c:pt>
                <c:pt idx="34">
                  <c:v>2003/04</c:v>
                </c:pt>
                <c:pt idx="35">
                  <c:v>2004/05</c:v>
                </c:pt>
                <c:pt idx="36">
                  <c:v>2005/06</c:v>
                </c:pt>
                <c:pt idx="37">
                  <c:v>2006/07</c:v>
                </c:pt>
                <c:pt idx="38">
                  <c:v>2007/08</c:v>
                </c:pt>
                <c:pt idx="39">
                  <c:v>2008/09</c:v>
                </c:pt>
                <c:pt idx="40">
                  <c:v>2009/10</c:v>
                </c:pt>
                <c:pt idx="41">
                  <c:v>2010/11</c:v>
                </c:pt>
                <c:pt idx="42">
                  <c:v>2011/12</c:v>
                </c:pt>
                <c:pt idx="43">
                  <c:v>2012/13</c:v>
                </c:pt>
                <c:pt idx="44">
                  <c:v>2013/14</c:v>
                </c:pt>
                <c:pt idx="45">
                  <c:v>2014/15</c:v>
                </c:pt>
                <c:pt idx="48">
                  <c:v>2001/02</c:v>
                </c:pt>
                <c:pt idx="49">
                  <c:v>2002/03</c:v>
                </c:pt>
                <c:pt idx="50">
                  <c:v>2003/04</c:v>
                </c:pt>
                <c:pt idx="51">
                  <c:v>2004/05</c:v>
                </c:pt>
                <c:pt idx="52">
                  <c:v>2005/06</c:v>
                </c:pt>
                <c:pt idx="53">
                  <c:v>2006/07</c:v>
                </c:pt>
                <c:pt idx="54">
                  <c:v>2007/08</c:v>
                </c:pt>
                <c:pt idx="55">
                  <c:v>2008/09</c:v>
                </c:pt>
                <c:pt idx="56">
                  <c:v>2009/10</c:v>
                </c:pt>
                <c:pt idx="57">
                  <c:v>2010/11</c:v>
                </c:pt>
                <c:pt idx="58">
                  <c:v>2011/12</c:v>
                </c:pt>
                <c:pt idx="59">
                  <c:v>2012/13</c:v>
                </c:pt>
                <c:pt idx="60">
                  <c:v>2013/14</c:v>
                </c:pt>
                <c:pt idx="61">
                  <c:v>2014/15</c:v>
                </c:pt>
                <c:pt idx="64">
                  <c:v>2001/02</c:v>
                </c:pt>
                <c:pt idx="65">
                  <c:v>2002/03</c:v>
                </c:pt>
                <c:pt idx="66">
                  <c:v>2003/04</c:v>
                </c:pt>
                <c:pt idx="67">
                  <c:v>2004/05</c:v>
                </c:pt>
                <c:pt idx="68">
                  <c:v>2005/06</c:v>
                </c:pt>
                <c:pt idx="69">
                  <c:v>2006/07</c:v>
                </c:pt>
                <c:pt idx="70">
                  <c:v>2007/08</c:v>
                </c:pt>
                <c:pt idx="71">
                  <c:v>2008/09</c:v>
                </c:pt>
                <c:pt idx="72">
                  <c:v>2009/10</c:v>
                </c:pt>
                <c:pt idx="73">
                  <c:v>2010/11</c:v>
                </c:pt>
                <c:pt idx="74">
                  <c:v>2011/12</c:v>
                </c:pt>
                <c:pt idx="75">
                  <c:v>2012/13</c:v>
                </c:pt>
                <c:pt idx="76">
                  <c:v>2013/14</c:v>
                </c:pt>
                <c:pt idx="77">
                  <c:v>2014/15</c:v>
                </c:pt>
                <c:pt idx="80">
                  <c:v>2001/02</c:v>
                </c:pt>
                <c:pt idx="81">
                  <c:v>2002/03</c:v>
                </c:pt>
                <c:pt idx="82">
                  <c:v>2003/04</c:v>
                </c:pt>
                <c:pt idx="83">
                  <c:v>2004/05</c:v>
                </c:pt>
                <c:pt idx="84">
                  <c:v>2005/06</c:v>
                </c:pt>
                <c:pt idx="85">
                  <c:v>2006/07</c:v>
                </c:pt>
                <c:pt idx="86">
                  <c:v>2007/08</c:v>
                </c:pt>
                <c:pt idx="87">
                  <c:v>2008/09</c:v>
                </c:pt>
                <c:pt idx="88">
                  <c:v>2009/10</c:v>
                </c:pt>
                <c:pt idx="89">
                  <c:v>2010/11</c:v>
                </c:pt>
                <c:pt idx="90">
                  <c:v>2011/12</c:v>
                </c:pt>
                <c:pt idx="91">
                  <c:v>2012/13</c:v>
                </c:pt>
                <c:pt idx="92">
                  <c:v>2013/14</c:v>
                </c:pt>
                <c:pt idx="93">
                  <c:v>2014/15</c:v>
                </c:pt>
                <c:pt idx="96">
                  <c:v>2001/02</c:v>
                </c:pt>
                <c:pt idx="97">
                  <c:v>2002/03</c:v>
                </c:pt>
                <c:pt idx="98">
                  <c:v>2003/04</c:v>
                </c:pt>
                <c:pt idx="99">
                  <c:v>2004/05</c:v>
                </c:pt>
                <c:pt idx="100">
                  <c:v>2005/06</c:v>
                </c:pt>
                <c:pt idx="101">
                  <c:v>2006/07</c:v>
                </c:pt>
                <c:pt idx="102">
                  <c:v>2007/08</c:v>
                </c:pt>
                <c:pt idx="103">
                  <c:v>2008/09</c:v>
                </c:pt>
                <c:pt idx="104">
                  <c:v>2009/10</c:v>
                </c:pt>
                <c:pt idx="105">
                  <c:v>2010/11</c:v>
                </c:pt>
                <c:pt idx="106">
                  <c:v>2011/12</c:v>
                </c:pt>
                <c:pt idx="107">
                  <c:v>2012/13</c:v>
                </c:pt>
                <c:pt idx="108">
                  <c:v>2013/14</c:v>
                </c:pt>
                <c:pt idx="109">
                  <c:v>2014/15</c:v>
                </c:pt>
                <c:pt idx="112">
                  <c:v>2001/02</c:v>
                </c:pt>
                <c:pt idx="113">
                  <c:v>2002/03</c:v>
                </c:pt>
                <c:pt idx="114">
                  <c:v>2003/04</c:v>
                </c:pt>
                <c:pt idx="115">
                  <c:v>2004/05</c:v>
                </c:pt>
                <c:pt idx="116">
                  <c:v>2005/06</c:v>
                </c:pt>
                <c:pt idx="117">
                  <c:v>2006/07</c:v>
                </c:pt>
                <c:pt idx="118">
                  <c:v>2007/08</c:v>
                </c:pt>
                <c:pt idx="119">
                  <c:v>2008/09</c:v>
                </c:pt>
                <c:pt idx="120">
                  <c:v>2009/10</c:v>
                </c:pt>
                <c:pt idx="121">
                  <c:v>2010/11</c:v>
                </c:pt>
                <c:pt idx="122">
                  <c:v>2011/12</c:v>
                </c:pt>
                <c:pt idx="123">
                  <c:v>2012/13</c:v>
                </c:pt>
                <c:pt idx="124">
                  <c:v>2013/14</c:v>
                </c:pt>
                <c:pt idx="125">
                  <c:v>2014/15</c:v>
                </c:pt>
                <c:pt idx="128">
                  <c:v>2001/02</c:v>
                </c:pt>
                <c:pt idx="129">
                  <c:v>2002/03</c:v>
                </c:pt>
                <c:pt idx="130">
                  <c:v>2003/04</c:v>
                </c:pt>
                <c:pt idx="131">
                  <c:v>2004/05</c:v>
                </c:pt>
                <c:pt idx="132">
                  <c:v>2005/06</c:v>
                </c:pt>
                <c:pt idx="133">
                  <c:v>2006/07</c:v>
                </c:pt>
                <c:pt idx="134">
                  <c:v>2007/08</c:v>
                </c:pt>
                <c:pt idx="135">
                  <c:v>2008/09</c:v>
                </c:pt>
                <c:pt idx="136">
                  <c:v>2009/10</c:v>
                </c:pt>
                <c:pt idx="137">
                  <c:v>2010/11</c:v>
                </c:pt>
                <c:pt idx="138">
                  <c:v>2011/12</c:v>
                </c:pt>
                <c:pt idx="139">
                  <c:v>2012/13</c:v>
                </c:pt>
                <c:pt idx="140">
                  <c:v>2013/14</c:v>
                </c:pt>
                <c:pt idx="141">
                  <c:v>2014/15</c:v>
                </c:pt>
                <c:pt idx="144">
                  <c:v>2001/02</c:v>
                </c:pt>
                <c:pt idx="145">
                  <c:v>2002/03</c:v>
                </c:pt>
                <c:pt idx="146">
                  <c:v>2003/04</c:v>
                </c:pt>
                <c:pt idx="147">
                  <c:v>2004/05</c:v>
                </c:pt>
                <c:pt idx="148">
                  <c:v>2005/06</c:v>
                </c:pt>
                <c:pt idx="149">
                  <c:v>2006/07</c:v>
                </c:pt>
                <c:pt idx="150">
                  <c:v>2007/08</c:v>
                </c:pt>
                <c:pt idx="151">
                  <c:v>2008/09</c:v>
                </c:pt>
                <c:pt idx="152">
                  <c:v>2009/10</c:v>
                </c:pt>
                <c:pt idx="153">
                  <c:v>2010/11</c:v>
                </c:pt>
                <c:pt idx="154">
                  <c:v>2011/12</c:v>
                </c:pt>
                <c:pt idx="155">
                  <c:v>2012/13</c:v>
                </c:pt>
                <c:pt idx="156">
                  <c:v>2013/14</c:v>
                </c:pt>
                <c:pt idx="157">
                  <c:v>2014/15</c:v>
                </c:pt>
                <c:pt idx="160">
                  <c:v>2001/02</c:v>
                </c:pt>
                <c:pt idx="161">
                  <c:v>2002/03</c:v>
                </c:pt>
                <c:pt idx="162">
                  <c:v>2003/04</c:v>
                </c:pt>
                <c:pt idx="163">
                  <c:v>2004/05</c:v>
                </c:pt>
                <c:pt idx="164">
                  <c:v>2005/06</c:v>
                </c:pt>
                <c:pt idx="165">
                  <c:v>2006/07</c:v>
                </c:pt>
                <c:pt idx="166">
                  <c:v>2007/08</c:v>
                </c:pt>
                <c:pt idx="167">
                  <c:v>2008/09</c:v>
                </c:pt>
                <c:pt idx="168">
                  <c:v>2009/10</c:v>
                </c:pt>
                <c:pt idx="169">
                  <c:v>2010/11</c:v>
                </c:pt>
                <c:pt idx="170">
                  <c:v>2011/12</c:v>
                </c:pt>
                <c:pt idx="171">
                  <c:v>2012/13</c:v>
                </c:pt>
                <c:pt idx="172">
                  <c:v>2013/14</c:v>
                </c:pt>
                <c:pt idx="173">
                  <c:v>2014/15</c:v>
                </c:pt>
                <c:pt idx="176">
                  <c:v>2001/02</c:v>
                </c:pt>
                <c:pt idx="177">
                  <c:v>2002/03</c:v>
                </c:pt>
                <c:pt idx="178">
                  <c:v>2003/04</c:v>
                </c:pt>
                <c:pt idx="179">
                  <c:v>2004/05</c:v>
                </c:pt>
                <c:pt idx="180">
                  <c:v>2005/06</c:v>
                </c:pt>
                <c:pt idx="181">
                  <c:v>2006/07</c:v>
                </c:pt>
                <c:pt idx="182">
                  <c:v>2007/08</c:v>
                </c:pt>
                <c:pt idx="183">
                  <c:v>2008/09</c:v>
                </c:pt>
                <c:pt idx="184">
                  <c:v>2009/10</c:v>
                </c:pt>
                <c:pt idx="185">
                  <c:v>2010/11</c:v>
                </c:pt>
                <c:pt idx="186">
                  <c:v>2011/12</c:v>
                </c:pt>
                <c:pt idx="187">
                  <c:v>2012/13</c:v>
                </c:pt>
                <c:pt idx="188">
                  <c:v>2013/14</c:v>
                </c:pt>
                <c:pt idx="189">
                  <c:v>2014/15</c:v>
                </c:pt>
                <c:pt idx="192">
                  <c:v>2001/02</c:v>
                </c:pt>
                <c:pt idx="193">
                  <c:v>2002/03</c:v>
                </c:pt>
                <c:pt idx="194">
                  <c:v>2003/04</c:v>
                </c:pt>
                <c:pt idx="195">
                  <c:v>2004/05</c:v>
                </c:pt>
                <c:pt idx="196">
                  <c:v>2005/06</c:v>
                </c:pt>
                <c:pt idx="197">
                  <c:v>2006/07</c:v>
                </c:pt>
                <c:pt idx="198">
                  <c:v>2007/08</c:v>
                </c:pt>
                <c:pt idx="199">
                  <c:v>2008/09</c:v>
                </c:pt>
                <c:pt idx="200">
                  <c:v>2009/10</c:v>
                </c:pt>
                <c:pt idx="201">
                  <c:v>2010/11</c:v>
                </c:pt>
                <c:pt idx="202">
                  <c:v>2011/12</c:v>
                </c:pt>
                <c:pt idx="203">
                  <c:v>2012/13</c:v>
                </c:pt>
                <c:pt idx="204">
                  <c:v>2013/14</c:v>
                </c:pt>
                <c:pt idx="205">
                  <c:v>2014/15</c:v>
                </c:pt>
                <c:pt idx="208">
                  <c:v>2001/02</c:v>
                </c:pt>
                <c:pt idx="209">
                  <c:v>2002/03</c:v>
                </c:pt>
                <c:pt idx="210">
                  <c:v>2003/04</c:v>
                </c:pt>
                <c:pt idx="211">
                  <c:v>2004/05</c:v>
                </c:pt>
                <c:pt idx="212">
                  <c:v>2005/06</c:v>
                </c:pt>
                <c:pt idx="213">
                  <c:v>2006/07</c:v>
                </c:pt>
                <c:pt idx="214">
                  <c:v>2007/08</c:v>
                </c:pt>
                <c:pt idx="215">
                  <c:v>2008/09</c:v>
                </c:pt>
                <c:pt idx="216">
                  <c:v>2009/10</c:v>
                </c:pt>
                <c:pt idx="217">
                  <c:v>2010/11</c:v>
                </c:pt>
                <c:pt idx="218">
                  <c:v>2011/12</c:v>
                </c:pt>
                <c:pt idx="219">
                  <c:v>2012/13</c:v>
                </c:pt>
                <c:pt idx="220">
                  <c:v>2013/14</c:v>
                </c:pt>
                <c:pt idx="221">
                  <c:v>2014/15</c:v>
                </c:pt>
                <c:pt idx="224">
                  <c:v>2001/02</c:v>
                </c:pt>
                <c:pt idx="225">
                  <c:v>2002/03</c:v>
                </c:pt>
                <c:pt idx="226">
                  <c:v>2003/04</c:v>
                </c:pt>
                <c:pt idx="227">
                  <c:v>2004/05</c:v>
                </c:pt>
                <c:pt idx="228">
                  <c:v>2005/06</c:v>
                </c:pt>
                <c:pt idx="229">
                  <c:v>2006/07</c:v>
                </c:pt>
                <c:pt idx="230">
                  <c:v>2007/08</c:v>
                </c:pt>
                <c:pt idx="231">
                  <c:v>2008/09</c:v>
                </c:pt>
                <c:pt idx="232">
                  <c:v>2009/10</c:v>
                </c:pt>
                <c:pt idx="233">
                  <c:v>2010/11</c:v>
                </c:pt>
                <c:pt idx="234">
                  <c:v>2011/12</c:v>
                </c:pt>
                <c:pt idx="235">
                  <c:v>2012/13</c:v>
                </c:pt>
                <c:pt idx="236">
                  <c:v>2013/14</c:v>
                </c:pt>
                <c:pt idx="237">
                  <c:v>2014/15</c:v>
                </c:pt>
              </c:strCache>
            </c:strRef>
          </c:cat>
          <c:val>
            <c:numRef>
              <c:f>safety!$V$251:$IZ$251</c:f>
              <c:numCache>
                <c:formatCode>0%</c:formatCode>
                <c:ptCount val="239"/>
                <c:pt idx="0">
                  <c:v>0.73222017956757246</c:v>
                </c:pt>
                <c:pt idx="1">
                  <c:v>0.9949613459370561</c:v>
                </c:pt>
                <c:pt idx="2">
                  <c:v>0.95890318442152234</c:v>
                </c:pt>
                <c:pt idx="3">
                  <c:v>0.21113489620534365</c:v>
                </c:pt>
                <c:pt idx="4">
                  <c:v>0.35180530492950934</c:v>
                </c:pt>
                <c:pt idx="5">
                  <c:v>0.75896340605787938</c:v>
                </c:pt>
                <c:pt idx="6">
                  <c:v>0.26670993058485903</c:v>
                </c:pt>
                <c:pt idx="7">
                  <c:v>0.66813005323058383</c:v>
                </c:pt>
                <c:pt idx="8">
                  <c:v>0.58190539070898351</c:v>
                </c:pt>
                <c:pt idx="9">
                  <c:v>-0.27447942683142701</c:v>
                </c:pt>
                <c:pt idx="10">
                  <c:v>-0.52340647398737872</c:v>
                </c:pt>
                <c:pt idx="11">
                  <c:v>8.2840010330535341E-2</c:v>
                </c:pt>
                <c:pt idx="12">
                  <c:v>2.8599361493529152E-2</c:v>
                </c:pt>
                <c:pt idx="13">
                  <c:v>4.6888078573849246E-2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A1-4120-A406-D5BE8AACD888}"/>
            </c:ext>
          </c:extLst>
        </c:ser>
        <c:ser>
          <c:idx val="1"/>
          <c:order val="1"/>
          <c:tx>
            <c:strRef>
              <c:f>safety!$T$252:$U$252</c:f>
              <c:strCache>
                <c:ptCount val="2"/>
                <c:pt idx="0">
                  <c:v>Gisborne</c:v>
                </c:pt>
              </c:strCache>
            </c:strRef>
          </c:tx>
          <c:marker>
            <c:symbol val="none"/>
          </c:marker>
          <c:cat>
            <c:strRef>
              <c:f>safety!$V$250:$IZ$250</c:f>
              <c:strCache>
                <c:ptCount val="238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  <c:pt idx="16">
                  <c:v>2001/02</c:v>
                </c:pt>
                <c:pt idx="17">
                  <c:v>2002/03</c:v>
                </c:pt>
                <c:pt idx="18">
                  <c:v>2003/04</c:v>
                </c:pt>
                <c:pt idx="19">
                  <c:v>2004/05</c:v>
                </c:pt>
                <c:pt idx="20">
                  <c:v>2005/06</c:v>
                </c:pt>
                <c:pt idx="21">
                  <c:v>2006/07</c:v>
                </c:pt>
                <c:pt idx="22">
                  <c:v>2007/08</c:v>
                </c:pt>
                <c:pt idx="23">
                  <c:v>2008/09</c:v>
                </c:pt>
                <c:pt idx="24">
                  <c:v>2009/10</c:v>
                </c:pt>
                <c:pt idx="25">
                  <c:v>2010/11</c:v>
                </c:pt>
                <c:pt idx="26">
                  <c:v>2011/12</c:v>
                </c:pt>
                <c:pt idx="27">
                  <c:v>2012/13</c:v>
                </c:pt>
                <c:pt idx="28">
                  <c:v>2013/14</c:v>
                </c:pt>
                <c:pt idx="29">
                  <c:v>2014/15</c:v>
                </c:pt>
                <c:pt idx="32">
                  <c:v>2001/02</c:v>
                </c:pt>
                <c:pt idx="33">
                  <c:v>2002/03</c:v>
                </c:pt>
                <c:pt idx="34">
                  <c:v>2003/04</c:v>
                </c:pt>
                <c:pt idx="35">
                  <c:v>2004/05</c:v>
                </c:pt>
                <c:pt idx="36">
                  <c:v>2005/06</c:v>
                </c:pt>
                <c:pt idx="37">
                  <c:v>2006/07</c:v>
                </c:pt>
                <c:pt idx="38">
                  <c:v>2007/08</c:v>
                </c:pt>
                <c:pt idx="39">
                  <c:v>2008/09</c:v>
                </c:pt>
                <c:pt idx="40">
                  <c:v>2009/10</c:v>
                </c:pt>
                <c:pt idx="41">
                  <c:v>2010/11</c:v>
                </c:pt>
                <c:pt idx="42">
                  <c:v>2011/12</c:v>
                </c:pt>
                <c:pt idx="43">
                  <c:v>2012/13</c:v>
                </c:pt>
                <c:pt idx="44">
                  <c:v>2013/14</c:v>
                </c:pt>
                <c:pt idx="45">
                  <c:v>2014/15</c:v>
                </c:pt>
                <c:pt idx="48">
                  <c:v>2001/02</c:v>
                </c:pt>
                <c:pt idx="49">
                  <c:v>2002/03</c:v>
                </c:pt>
                <c:pt idx="50">
                  <c:v>2003/04</c:v>
                </c:pt>
                <c:pt idx="51">
                  <c:v>2004/05</c:v>
                </c:pt>
                <c:pt idx="52">
                  <c:v>2005/06</c:v>
                </c:pt>
                <c:pt idx="53">
                  <c:v>2006/07</c:v>
                </c:pt>
                <c:pt idx="54">
                  <c:v>2007/08</c:v>
                </c:pt>
                <c:pt idx="55">
                  <c:v>2008/09</c:v>
                </c:pt>
                <c:pt idx="56">
                  <c:v>2009/10</c:v>
                </c:pt>
                <c:pt idx="57">
                  <c:v>2010/11</c:v>
                </c:pt>
                <c:pt idx="58">
                  <c:v>2011/12</c:v>
                </c:pt>
                <c:pt idx="59">
                  <c:v>2012/13</c:v>
                </c:pt>
                <c:pt idx="60">
                  <c:v>2013/14</c:v>
                </c:pt>
                <c:pt idx="61">
                  <c:v>2014/15</c:v>
                </c:pt>
                <c:pt idx="64">
                  <c:v>2001/02</c:v>
                </c:pt>
                <c:pt idx="65">
                  <c:v>2002/03</c:v>
                </c:pt>
                <c:pt idx="66">
                  <c:v>2003/04</c:v>
                </c:pt>
                <c:pt idx="67">
                  <c:v>2004/05</c:v>
                </c:pt>
                <c:pt idx="68">
                  <c:v>2005/06</c:v>
                </c:pt>
                <c:pt idx="69">
                  <c:v>2006/07</c:v>
                </c:pt>
                <c:pt idx="70">
                  <c:v>2007/08</c:v>
                </c:pt>
                <c:pt idx="71">
                  <c:v>2008/09</c:v>
                </c:pt>
                <c:pt idx="72">
                  <c:v>2009/10</c:v>
                </c:pt>
                <c:pt idx="73">
                  <c:v>2010/11</c:v>
                </c:pt>
                <c:pt idx="74">
                  <c:v>2011/12</c:v>
                </c:pt>
                <c:pt idx="75">
                  <c:v>2012/13</c:v>
                </c:pt>
                <c:pt idx="76">
                  <c:v>2013/14</c:v>
                </c:pt>
                <c:pt idx="77">
                  <c:v>2014/15</c:v>
                </c:pt>
                <c:pt idx="80">
                  <c:v>2001/02</c:v>
                </c:pt>
                <c:pt idx="81">
                  <c:v>2002/03</c:v>
                </c:pt>
                <c:pt idx="82">
                  <c:v>2003/04</c:v>
                </c:pt>
                <c:pt idx="83">
                  <c:v>2004/05</c:v>
                </c:pt>
                <c:pt idx="84">
                  <c:v>2005/06</c:v>
                </c:pt>
                <c:pt idx="85">
                  <c:v>2006/07</c:v>
                </c:pt>
                <c:pt idx="86">
                  <c:v>2007/08</c:v>
                </c:pt>
                <c:pt idx="87">
                  <c:v>2008/09</c:v>
                </c:pt>
                <c:pt idx="88">
                  <c:v>2009/10</c:v>
                </c:pt>
                <c:pt idx="89">
                  <c:v>2010/11</c:v>
                </c:pt>
                <c:pt idx="90">
                  <c:v>2011/12</c:v>
                </c:pt>
                <c:pt idx="91">
                  <c:v>2012/13</c:v>
                </c:pt>
                <c:pt idx="92">
                  <c:v>2013/14</c:v>
                </c:pt>
                <c:pt idx="93">
                  <c:v>2014/15</c:v>
                </c:pt>
                <c:pt idx="96">
                  <c:v>2001/02</c:v>
                </c:pt>
                <c:pt idx="97">
                  <c:v>2002/03</c:v>
                </c:pt>
                <c:pt idx="98">
                  <c:v>2003/04</c:v>
                </c:pt>
                <c:pt idx="99">
                  <c:v>2004/05</c:v>
                </c:pt>
                <c:pt idx="100">
                  <c:v>2005/06</c:v>
                </c:pt>
                <c:pt idx="101">
                  <c:v>2006/07</c:v>
                </c:pt>
                <c:pt idx="102">
                  <c:v>2007/08</c:v>
                </c:pt>
                <c:pt idx="103">
                  <c:v>2008/09</c:v>
                </c:pt>
                <c:pt idx="104">
                  <c:v>2009/10</c:v>
                </c:pt>
                <c:pt idx="105">
                  <c:v>2010/11</c:v>
                </c:pt>
                <c:pt idx="106">
                  <c:v>2011/12</c:v>
                </c:pt>
                <c:pt idx="107">
                  <c:v>2012/13</c:v>
                </c:pt>
                <c:pt idx="108">
                  <c:v>2013/14</c:v>
                </c:pt>
                <c:pt idx="109">
                  <c:v>2014/15</c:v>
                </c:pt>
                <c:pt idx="112">
                  <c:v>2001/02</c:v>
                </c:pt>
                <c:pt idx="113">
                  <c:v>2002/03</c:v>
                </c:pt>
                <c:pt idx="114">
                  <c:v>2003/04</c:v>
                </c:pt>
                <c:pt idx="115">
                  <c:v>2004/05</c:v>
                </c:pt>
                <c:pt idx="116">
                  <c:v>2005/06</c:v>
                </c:pt>
                <c:pt idx="117">
                  <c:v>2006/07</c:v>
                </c:pt>
                <c:pt idx="118">
                  <c:v>2007/08</c:v>
                </c:pt>
                <c:pt idx="119">
                  <c:v>2008/09</c:v>
                </c:pt>
                <c:pt idx="120">
                  <c:v>2009/10</c:v>
                </c:pt>
                <c:pt idx="121">
                  <c:v>2010/11</c:v>
                </c:pt>
                <c:pt idx="122">
                  <c:v>2011/12</c:v>
                </c:pt>
                <c:pt idx="123">
                  <c:v>2012/13</c:v>
                </c:pt>
                <c:pt idx="124">
                  <c:v>2013/14</c:v>
                </c:pt>
                <c:pt idx="125">
                  <c:v>2014/15</c:v>
                </c:pt>
                <c:pt idx="128">
                  <c:v>2001/02</c:v>
                </c:pt>
                <c:pt idx="129">
                  <c:v>2002/03</c:v>
                </c:pt>
                <c:pt idx="130">
                  <c:v>2003/04</c:v>
                </c:pt>
                <c:pt idx="131">
                  <c:v>2004/05</c:v>
                </c:pt>
                <c:pt idx="132">
                  <c:v>2005/06</c:v>
                </c:pt>
                <c:pt idx="133">
                  <c:v>2006/07</c:v>
                </c:pt>
                <c:pt idx="134">
                  <c:v>2007/08</c:v>
                </c:pt>
                <c:pt idx="135">
                  <c:v>2008/09</c:v>
                </c:pt>
                <c:pt idx="136">
                  <c:v>2009/10</c:v>
                </c:pt>
                <c:pt idx="137">
                  <c:v>2010/11</c:v>
                </c:pt>
                <c:pt idx="138">
                  <c:v>2011/12</c:v>
                </c:pt>
                <c:pt idx="139">
                  <c:v>2012/13</c:v>
                </c:pt>
                <c:pt idx="140">
                  <c:v>2013/14</c:v>
                </c:pt>
                <c:pt idx="141">
                  <c:v>2014/15</c:v>
                </c:pt>
                <c:pt idx="144">
                  <c:v>2001/02</c:v>
                </c:pt>
                <c:pt idx="145">
                  <c:v>2002/03</c:v>
                </c:pt>
                <c:pt idx="146">
                  <c:v>2003/04</c:v>
                </c:pt>
                <c:pt idx="147">
                  <c:v>2004/05</c:v>
                </c:pt>
                <c:pt idx="148">
                  <c:v>2005/06</c:v>
                </c:pt>
                <c:pt idx="149">
                  <c:v>2006/07</c:v>
                </c:pt>
                <c:pt idx="150">
                  <c:v>2007/08</c:v>
                </c:pt>
                <c:pt idx="151">
                  <c:v>2008/09</c:v>
                </c:pt>
                <c:pt idx="152">
                  <c:v>2009/10</c:v>
                </c:pt>
                <c:pt idx="153">
                  <c:v>2010/11</c:v>
                </c:pt>
                <c:pt idx="154">
                  <c:v>2011/12</c:v>
                </c:pt>
                <c:pt idx="155">
                  <c:v>2012/13</c:v>
                </c:pt>
                <c:pt idx="156">
                  <c:v>2013/14</c:v>
                </c:pt>
                <c:pt idx="157">
                  <c:v>2014/15</c:v>
                </c:pt>
                <c:pt idx="160">
                  <c:v>2001/02</c:v>
                </c:pt>
                <c:pt idx="161">
                  <c:v>2002/03</c:v>
                </c:pt>
                <c:pt idx="162">
                  <c:v>2003/04</c:v>
                </c:pt>
                <c:pt idx="163">
                  <c:v>2004/05</c:v>
                </c:pt>
                <c:pt idx="164">
                  <c:v>2005/06</c:v>
                </c:pt>
                <c:pt idx="165">
                  <c:v>2006/07</c:v>
                </c:pt>
                <c:pt idx="166">
                  <c:v>2007/08</c:v>
                </c:pt>
                <c:pt idx="167">
                  <c:v>2008/09</c:v>
                </c:pt>
                <c:pt idx="168">
                  <c:v>2009/10</c:v>
                </c:pt>
                <c:pt idx="169">
                  <c:v>2010/11</c:v>
                </c:pt>
                <c:pt idx="170">
                  <c:v>2011/12</c:v>
                </c:pt>
                <c:pt idx="171">
                  <c:v>2012/13</c:v>
                </c:pt>
                <c:pt idx="172">
                  <c:v>2013/14</c:v>
                </c:pt>
                <c:pt idx="173">
                  <c:v>2014/15</c:v>
                </c:pt>
                <c:pt idx="176">
                  <c:v>2001/02</c:v>
                </c:pt>
                <c:pt idx="177">
                  <c:v>2002/03</c:v>
                </c:pt>
                <c:pt idx="178">
                  <c:v>2003/04</c:v>
                </c:pt>
                <c:pt idx="179">
                  <c:v>2004/05</c:v>
                </c:pt>
                <c:pt idx="180">
                  <c:v>2005/06</c:v>
                </c:pt>
                <c:pt idx="181">
                  <c:v>2006/07</c:v>
                </c:pt>
                <c:pt idx="182">
                  <c:v>2007/08</c:v>
                </c:pt>
                <c:pt idx="183">
                  <c:v>2008/09</c:v>
                </c:pt>
                <c:pt idx="184">
                  <c:v>2009/10</c:v>
                </c:pt>
                <c:pt idx="185">
                  <c:v>2010/11</c:v>
                </c:pt>
                <c:pt idx="186">
                  <c:v>2011/12</c:v>
                </c:pt>
                <c:pt idx="187">
                  <c:v>2012/13</c:v>
                </c:pt>
                <c:pt idx="188">
                  <c:v>2013/14</c:v>
                </c:pt>
                <c:pt idx="189">
                  <c:v>2014/15</c:v>
                </c:pt>
                <c:pt idx="192">
                  <c:v>2001/02</c:v>
                </c:pt>
                <c:pt idx="193">
                  <c:v>2002/03</c:v>
                </c:pt>
                <c:pt idx="194">
                  <c:v>2003/04</c:v>
                </c:pt>
                <c:pt idx="195">
                  <c:v>2004/05</c:v>
                </c:pt>
                <c:pt idx="196">
                  <c:v>2005/06</c:v>
                </c:pt>
                <c:pt idx="197">
                  <c:v>2006/07</c:v>
                </c:pt>
                <c:pt idx="198">
                  <c:v>2007/08</c:v>
                </c:pt>
                <c:pt idx="199">
                  <c:v>2008/09</c:v>
                </c:pt>
                <c:pt idx="200">
                  <c:v>2009/10</c:v>
                </c:pt>
                <c:pt idx="201">
                  <c:v>2010/11</c:v>
                </c:pt>
                <c:pt idx="202">
                  <c:v>2011/12</c:v>
                </c:pt>
                <c:pt idx="203">
                  <c:v>2012/13</c:v>
                </c:pt>
                <c:pt idx="204">
                  <c:v>2013/14</c:v>
                </c:pt>
                <c:pt idx="205">
                  <c:v>2014/15</c:v>
                </c:pt>
                <c:pt idx="208">
                  <c:v>2001/02</c:v>
                </c:pt>
                <c:pt idx="209">
                  <c:v>2002/03</c:v>
                </c:pt>
                <c:pt idx="210">
                  <c:v>2003/04</c:v>
                </c:pt>
                <c:pt idx="211">
                  <c:v>2004/05</c:v>
                </c:pt>
                <c:pt idx="212">
                  <c:v>2005/06</c:v>
                </c:pt>
                <c:pt idx="213">
                  <c:v>2006/07</c:v>
                </c:pt>
                <c:pt idx="214">
                  <c:v>2007/08</c:v>
                </c:pt>
                <c:pt idx="215">
                  <c:v>2008/09</c:v>
                </c:pt>
                <c:pt idx="216">
                  <c:v>2009/10</c:v>
                </c:pt>
                <c:pt idx="217">
                  <c:v>2010/11</c:v>
                </c:pt>
                <c:pt idx="218">
                  <c:v>2011/12</c:v>
                </c:pt>
                <c:pt idx="219">
                  <c:v>2012/13</c:v>
                </c:pt>
                <c:pt idx="220">
                  <c:v>2013/14</c:v>
                </c:pt>
                <c:pt idx="221">
                  <c:v>2014/15</c:v>
                </c:pt>
                <c:pt idx="224">
                  <c:v>2001/02</c:v>
                </c:pt>
                <c:pt idx="225">
                  <c:v>2002/03</c:v>
                </c:pt>
                <c:pt idx="226">
                  <c:v>2003/04</c:v>
                </c:pt>
                <c:pt idx="227">
                  <c:v>2004/05</c:v>
                </c:pt>
                <c:pt idx="228">
                  <c:v>2005/06</c:v>
                </c:pt>
                <c:pt idx="229">
                  <c:v>2006/07</c:v>
                </c:pt>
                <c:pt idx="230">
                  <c:v>2007/08</c:v>
                </c:pt>
                <c:pt idx="231">
                  <c:v>2008/09</c:v>
                </c:pt>
                <c:pt idx="232">
                  <c:v>2009/10</c:v>
                </c:pt>
                <c:pt idx="233">
                  <c:v>2010/11</c:v>
                </c:pt>
                <c:pt idx="234">
                  <c:v>2011/12</c:v>
                </c:pt>
                <c:pt idx="235">
                  <c:v>2012/13</c:v>
                </c:pt>
                <c:pt idx="236">
                  <c:v>2013/14</c:v>
                </c:pt>
                <c:pt idx="237">
                  <c:v>2014/15</c:v>
                </c:pt>
              </c:strCache>
            </c:strRef>
          </c:cat>
          <c:val>
            <c:numRef>
              <c:f>safety!$V$252:$IZ$252</c:f>
              <c:numCache>
                <c:formatCode>General</c:formatCode>
                <c:ptCount val="239"/>
                <c:pt idx="16" formatCode="0%">
                  <c:v>-0.33011807320772701</c:v>
                </c:pt>
                <c:pt idx="17" formatCode="0%">
                  <c:v>-0.46090800779778807</c:v>
                </c:pt>
                <c:pt idx="18" formatCode="0%">
                  <c:v>-0.45841301973242332</c:v>
                </c:pt>
                <c:pt idx="19" formatCode="0%">
                  <c:v>-0.38496233033905713</c:v>
                </c:pt>
                <c:pt idx="20" formatCode="0%">
                  <c:v>-0.49033832143167788</c:v>
                </c:pt>
                <c:pt idx="21" formatCode="0%">
                  <c:v>-0.52722248959454054</c:v>
                </c:pt>
                <c:pt idx="22" formatCode="0%">
                  <c:v>-0.55425274289938409</c:v>
                </c:pt>
                <c:pt idx="23" formatCode="0%">
                  <c:v>-0.53540243581443858</c:v>
                </c:pt>
                <c:pt idx="24" formatCode="0%">
                  <c:v>-0.59873073161713297</c:v>
                </c:pt>
                <c:pt idx="25" formatCode="0%">
                  <c:v>-0.64059032174071906</c:v>
                </c:pt>
                <c:pt idx="26" formatCode="0%">
                  <c:v>-0.6528426783657143</c:v>
                </c:pt>
                <c:pt idx="27" formatCode="0%">
                  <c:v>-0.6560868652618348</c:v>
                </c:pt>
                <c:pt idx="28" formatCode="0%">
                  <c:v>-0.71836509361512602</c:v>
                </c:pt>
                <c:pt idx="29" formatCode="0%">
                  <c:v>-0.70975870501828742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A1-4120-A406-D5BE8AACD888}"/>
            </c:ext>
          </c:extLst>
        </c:ser>
        <c:ser>
          <c:idx val="2"/>
          <c:order val="2"/>
          <c:tx>
            <c:strRef>
              <c:f>safety!$T$253:$U$253</c:f>
              <c:strCache>
                <c:ptCount val="2"/>
                <c:pt idx="0">
                  <c:v>Hawkes Bay</c:v>
                </c:pt>
              </c:strCache>
            </c:strRef>
          </c:tx>
          <c:marker>
            <c:symbol val="none"/>
          </c:marker>
          <c:cat>
            <c:strRef>
              <c:f>safety!$V$250:$IZ$250</c:f>
              <c:strCache>
                <c:ptCount val="238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  <c:pt idx="16">
                  <c:v>2001/02</c:v>
                </c:pt>
                <c:pt idx="17">
                  <c:v>2002/03</c:v>
                </c:pt>
                <c:pt idx="18">
                  <c:v>2003/04</c:v>
                </c:pt>
                <c:pt idx="19">
                  <c:v>2004/05</c:v>
                </c:pt>
                <c:pt idx="20">
                  <c:v>2005/06</c:v>
                </c:pt>
                <c:pt idx="21">
                  <c:v>2006/07</c:v>
                </c:pt>
                <c:pt idx="22">
                  <c:v>2007/08</c:v>
                </c:pt>
                <c:pt idx="23">
                  <c:v>2008/09</c:v>
                </c:pt>
                <c:pt idx="24">
                  <c:v>2009/10</c:v>
                </c:pt>
                <c:pt idx="25">
                  <c:v>2010/11</c:v>
                </c:pt>
                <c:pt idx="26">
                  <c:v>2011/12</c:v>
                </c:pt>
                <c:pt idx="27">
                  <c:v>2012/13</c:v>
                </c:pt>
                <c:pt idx="28">
                  <c:v>2013/14</c:v>
                </c:pt>
                <c:pt idx="29">
                  <c:v>2014/15</c:v>
                </c:pt>
                <c:pt idx="32">
                  <c:v>2001/02</c:v>
                </c:pt>
                <c:pt idx="33">
                  <c:v>2002/03</c:v>
                </c:pt>
                <c:pt idx="34">
                  <c:v>2003/04</c:v>
                </c:pt>
                <c:pt idx="35">
                  <c:v>2004/05</c:v>
                </c:pt>
                <c:pt idx="36">
                  <c:v>2005/06</c:v>
                </c:pt>
                <c:pt idx="37">
                  <c:v>2006/07</c:v>
                </c:pt>
                <c:pt idx="38">
                  <c:v>2007/08</c:v>
                </c:pt>
                <c:pt idx="39">
                  <c:v>2008/09</c:v>
                </c:pt>
                <c:pt idx="40">
                  <c:v>2009/10</c:v>
                </c:pt>
                <c:pt idx="41">
                  <c:v>2010/11</c:v>
                </c:pt>
                <c:pt idx="42">
                  <c:v>2011/12</c:v>
                </c:pt>
                <c:pt idx="43">
                  <c:v>2012/13</c:v>
                </c:pt>
                <c:pt idx="44">
                  <c:v>2013/14</c:v>
                </c:pt>
                <c:pt idx="45">
                  <c:v>2014/15</c:v>
                </c:pt>
                <c:pt idx="48">
                  <c:v>2001/02</c:v>
                </c:pt>
                <c:pt idx="49">
                  <c:v>2002/03</c:v>
                </c:pt>
                <c:pt idx="50">
                  <c:v>2003/04</c:v>
                </c:pt>
                <c:pt idx="51">
                  <c:v>2004/05</c:v>
                </c:pt>
                <c:pt idx="52">
                  <c:v>2005/06</c:v>
                </c:pt>
                <c:pt idx="53">
                  <c:v>2006/07</c:v>
                </c:pt>
                <c:pt idx="54">
                  <c:v>2007/08</c:v>
                </c:pt>
                <c:pt idx="55">
                  <c:v>2008/09</c:v>
                </c:pt>
                <c:pt idx="56">
                  <c:v>2009/10</c:v>
                </c:pt>
                <c:pt idx="57">
                  <c:v>2010/11</c:v>
                </c:pt>
                <c:pt idx="58">
                  <c:v>2011/12</c:v>
                </c:pt>
                <c:pt idx="59">
                  <c:v>2012/13</c:v>
                </c:pt>
                <c:pt idx="60">
                  <c:v>2013/14</c:v>
                </c:pt>
                <c:pt idx="61">
                  <c:v>2014/15</c:v>
                </c:pt>
                <c:pt idx="64">
                  <c:v>2001/02</c:v>
                </c:pt>
                <c:pt idx="65">
                  <c:v>2002/03</c:v>
                </c:pt>
                <c:pt idx="66">
                  <c:v>2003/04</c:v>
                </c:pt>
                <c:pt idx="67">
                  <c:v>2004/05</c:v>
                </c:pt>
                <c:pt idx="68">
                  <c:v>2005/06</c:v>
                </c:pt>
                <c:pt idx="69">
                  <c:v>2006/07</c:v>
                </c:pt>
                <c:pt idx="70">
                  <c:v>2007/08</c:v>
                </c:pt>
                <c:pt idx="71">
                  <c:v>2008/09</c:v>
                </c:pt>
                <c:pt idx="72">
                  <c:v>2009/10</c:v>
                </c:pt>
                <c:pt idx="73">
                  <c:v>2010/11</c:v>
                </c:pt>
                <c:pt idx="74">
                  <c:v>2011/12</c:v>
                </c:pt>
                <c:pt idx="75">
                  <c:v>2012/13</c:v>
                </c:pt>
                <c:pt idx="76">
                  <c:v>2013/14</c:v>
                </c:pt>
                <c:pt idx="77">
                  <c:v>2014/15</c:v>
                </c:pt>
                <c:pt idx="80">
                  <c:v>2001/02</c:v>
                </c:pt>
                <c:pt idx="81">
                  <c:v>2002/03</c:v>
                </c:pt>
                <c:pt idx="82">
                  <c:v>2003/04</c:v>
                </c:pt>
                <c:pt idx="83">
                  <c:v>2004/05</c:v>
                </c:pt>
                <c:pt idx="84">
                  <c:v>2005/06</c:v>
                </c:pt>
                <c:pt idx="85">
                  <c:v>2006/07</c:v>
                </c:pt>
                <c:pt idx="86">
                  <c:v>2007/08</c:v>
                </c:pt>
                <c:pt idx="87">
                  <c:v>2008/09</c:v>
                </c:pt>
                <c:pt idx="88">
                  <c:v>2009/10</c:v>
                </c:pt>
                <c:pt idx="89">
                  <c:v>2010/11</c:v>
                </c:pt>
                <c:pt idx="90">
                  <c:v>2011/12</c:v>
                </c:pt>
                <c:pt idx="91">
                  <c:v>2012/13</c:v>
                </c:pt>
                <c:pt idx="92">
                  <c:v>2013/14</c:v>
                </c:pt>
                <c:pt idx="93">
                  <c:v>2014/15</c:v>
                </c:pt>
                <c:pt idx="96">
                  <c:v>2001/02</c:v>
                </c:pt>
                <c:pt idx="97">
                  <c:v>2002/03</c:v>
                </c:pt>
                <c:pt idx="98">
                  <c:v>2003/04</c:v>
                </c:pt>
                <c:pt idx="99">
                  <c:v>2004/05</c:v>
                </c:pt>
                <c:pt idx="100">
                  <c:v>2005/06</c:v>
                </c:pt>
                <c:pt idx="101">
                  <c:v>2006/07</c:v>
                </c:pt>
                <c:pt idx="102">
                  <c:v>2007/08</c:v>
                </c:pt>
                <c:pt idx="103">
                  <c:v>2008/09</c:v>
                </c:pt>
                <c:pt idx="104">
                  <c:v>2009/10</c:v>
                </c:pt>
                <c:pt idx="105">
                  <c:v>2010/11</c:v>
                </c:pt>
                <c:pt idx="106">
                  <c:v>2011/12</c:v>
                </c:pt>
                <c:pt idx="107">
                  <c:v>2012/13</c:v>
                </c:pt>
                <c:pt idx="108">
                  <c:v>2013/14</c:v>
                </c:pt>
                <c:pt idx="109">
                  <c:v>2014/15</c:v>
                </c:pt>
                <c:pt idx="112">
                  <c:v>2001/02</c:v>
                </c:pt>
                <c:pt idx="113">
                  <c:v>2002/03</c:v>
                </c:pt>
                <c:pt idx="114">
                  <c:v>2003/04</c:v>
                </c:pt>
                <c:pt idx="115">
                  <c:v>2004/05</c:v>
                </c:pt>
                <c:pt idx="116">
                  <c:v>2005/06</c:v>
                </c:pt>
                <c:pt idx="117">
                  <c:v>2006/07</c:v>
                </c:pt>
                <c:pt idx="118">
                  <c:v>2007/08</c:v>
                </c:pt>
                <c:pt idx="119">
                  <c:v>2008/09</c:v>
                </c:pt>
                <c:pt idx="120">
                  <c:v>2009/10</c:v>
                </c:pt>
                <c:pt idx="121">
                  <c:v>2010/11</c:v>
                </c:pt>
                <c:pt idx="122">
                  <c:v>2011/12</c:v>
                </c:pt>
                <c:pt idx="123">
                  <c:v>2012/13</c:v>
                </c:pt>
                <c:pt idx="124">
                  <c:v>2013/14</c:v>
                </c:pt>
                <c:pt idx="125">
                  <c:v>2014/15</c:v>
                </c:pt>
                <c:pt idx="128">
                  <c:v>2001/02</c:v>
                </c:pt>
                <c:pt idx="129">
                  <c:v>2002/03</c:v>
                </c:pt>
                <c:pt idx="130">
                  <c:v>2003/04</c:v>
                </c:pt>
                <c:pt idx="131">
                  <c:v>2004/05</c:v>
                </c:pt>
                <c:pt idx="132">
                  <c:v>2005/06</c:v>
                </c:pt>
                <c:pt idx="133">
                  <c:v>2006/07</c:v>
                </c:pt>
                <c:pt idx="134">
                  <c:v>2007/08</c:v>
                </c:pt>
                <c:pt idx="135">
                  <c:v>2008/09</c:v>
                </c:pt>
                <c:pt idx="136">
                  <c:v>2009/10</c:v>
                </c:pt>
                <c:pt idx="137">
                  <c:v>2010/11</c:v>
                </c:pt>
                <c:pt idx="138">
                  <c:v>2011/12</c:v>
                </c:pt>
                <c:pt idx="139">
                  <c:v>2012/13</c:v>
                </c:pt>
                <c:pt idx="140">
                  <c:v>2013/14</c:v>
                </c:pt>
                <c:pt idx="141">
                  <c:v>2014/15</c:v>
                </c:pt>
                <c:pt idx="144">
                  <c:v>2001/02</c:v>
                </c:pt>
                <c:pt idx="145">
                  <c:v>2002/03</c:v>
                </c:pt>
                <c:pt idx="146">
                  <c:v>2003/04</c:v>
                </c:pt>
                <c:pt idx="147">
                  <c:v>2004/05</c:v>
                </c:pt>
                <c:pt idx="148">
                  <c:v>2005/06</c:v>
                </c:pt>
                <c:pt idx="149">
                  <c:v>2006/07</c:v>
                </c:pt>
                <c:pt idx="150">
                  <c:v>2007/08</c:v>
                </c:pt>
                <c:pt idx="151">
                  <c:v>2008/09</c:v>
                </c:pt>
                <c:pt idx="152">
                  <c:v>2009/10</c:v>
                </c:pt>
                <c:pt idx="153">
                  <c:v>2010/11</c:v>
                </c:pt>
                <c:pt idx="154">
                  <c:v>2011/12</c:v>
                </c:pt>
                <c:pt idx="155">
                  <c:v>2012/13</c:v>
                </c:pt>
                <c:pt idx="156">
                  <c:v>2013/14</c:v>
                </c:pt>
                <c:pt idx="157">
                  <c:v>2014/15</c:v>
                </c:pt>
                <c:pt idx="160">
                  <c:v>2001/02</c:v>
                </c:pt>
                <c:pt idx="161">
                  <c:v>2002/03</c:v>
                </c:pt>
                <c:pt idx="162">
                  <c:v>2003/04</c:v>
                </c:pt>
                <c:pt idx="163">
                  <c:v>2004/05</c:v>
                </c:pt>
                <c:pt idx="164">
                  <c:v>2005/06</c:v>
                </c:pt>
                <c:pt idx="165">
                  <c:v>2006/07</c:v>
                </c:pt>
                <c:pt idx="166">
                  <c:v>2007/08</c:v>
                </c:pt>
                <c:pt idx="167">
                  <c:v>2008/09</c:v>
                </c:pt>
                <c:pt idx="168">
                  <c:v>2009/10</c:v>
                </c:pt>
                <c:pt idx="169">
                  <c:v>2010/11</c:v>
                </c:pt>
                <c:pt idx="170">
                  <c:v>2011/12</c:v>
                </c:pt>
                <c:pt idx="171">
                  <c:v>2012/13</c:v>
                </c:pt>
                <c:pt idx="172">
                  <c:v>2013/14</c:v>
                </c:pt>
                <c:pt idx="173">
                  <c:v>2014/15</c:v>
                </c:pt>
                <c:pt idx="176">
                  <c:v>2001/02</c:v>
                </c:pt>
                <c:pt idx="177">
                  <c:v>2002/03</c:v>
                </c:pt>
                <c:pt idx="178">
                  <c:v>2003/04</c:v>
                </c:pt>
                <c:pt idx="179">
                  <c:v>2004/05</c:v>
                </c:pt>
                <c:pt idx="180">
                  <c:v>2005/06</c:v>
                </c:pt>
                <c:pt idx="181">
                  <c:v>2006/07</c:v>
                </c:pt>
                <c:pt idx="182">
                  <c:v>2007/08</c:v>
                </c:pt>
                <c:pt idx="183">
                  <c:v>2008/09</c:v>
                </c:pt>
                <c:pt idx="184">
                  <c:v>2009/10</c:v>
                </c:pt>
                <c:pt idx="185">
                  <c:v>2010/11</c:v>
                </c:pt>
                <c:pt idx="186">
                  <c:v>2011/12</c:v>
                </c:pt>
                <c:pt idx="187">
                  <c:v>2012/13</c:v>
                </c:pt>
                <c:pt idx="188">
                  <c:v>2013/14</c:v>
                </c:pt>
                <c:pt idx="189">
                  <c:v>2014/15</c:v>
                </c:pt>
                <c:pt idx="192">
                  <c:v>2001/02</c:v>
                </c:pt>
                <c:pt idx="193">
                  <c:v>2002/03</c:v>
                </c:pt>
                <c:pt idx="194">
                  <c:v>2003/04</c:v>
                </c:pt>
                <c:pt idx="195">
                  <c:v>2004/05</c:v>
                </c:pt>
                <c:pt idx="196">
                  <c:v>2005/06</c:v>
                </c:pt>
                <c:pt idx="197">
                  <c:v>2006/07</c:v>
                </c:pt>
                <c:pt idx="198">
                  <c:v>2007/08</c:v>
                </c:pt>
                <c:pt idx="199">
                  <c:v>2008/09</c:v>
                </c:pt>
                <c:pt idx="200">
                  <c:v>2009/10</c:v>
                </c:pt>
                <c:pt idx="201">
                  <c:v>2010/11</c:v>
                </c:pt>
                <c:pt idx="202">
                  <c:v>2011/12</c:v>
                </c:pt>
                <c:pt idx="203">
                  <c:v>2012/13</c:v>
                </c:pt>
                <c:pt idx="204">
                  <c:v>2013/14</c:v>
                </c:pt>
                <c:pt idx="205">
                  <c:v>2014/15</c:v>
                </c:pt>
                <c:pt idx="208">
                  <c:v>2001/02</c:v>
                </c:pt>
                <c:pt idx="209">
                  <c:v>2002/03</c:v>
                </c:pt>
                <c:pt idx="210">
                  <c:v>2003/04</c:v>
                </c:pt>
                <c:pt idx="211">
                  <c:v>2004/05</c:v>
                </c:pt>
                <c:pt idx="212">
                  <c:v>2005/06</c:v>
                </c:pt>
                <c:pt idx="213">
                  <c:v>2006/07</c:v>
                </c:pt>
                <c:pt idx="214">
                  <c:v>2007/08</c:v>
                </c:pt>
                <c:pt idx="215">
                  <c:v>2008/09</c:v>
                </c:pt>
                <c:pt idx="216">
                  <c:v>2009/10</c:v>
                </c:pt>
                <c:pt idx="217">
                  <c:v>2010/11</c:v>
                </c:pt>
                <c:pt idx="218">
                  <c:v>2011/12</c:v>
                </c:pt>
                <c:pt idx="219">
                  <c:v>2012/13</c:v>
                </c:pt>
                <c:pt idx="220">
                  <c:v>2013/14</c:v>
                </c:pt>
                <c:pt idx="221">
                  <c:v>2014/15</c:v>
                </c:pt>
                <c:pt idx="224">
                  <c:v>2001/02</c:v>
                </c:pt>
                <c:pt idx="225">
                  <c:v>2002/03</c:v>
                </c:pt>
                <c:pt idx="226">
                  <c:v>2003/04</c:v>
                </c:pt>
                <c:pt idx="227">
                  <c:v>2004/05</c:v>
                </c:pt>
                <c:pt idx="228">
                  <c:v>2005/06</c:v>
                </c:pt>
                <c:pt idx="229">
                  <c:v>2006/07</c:v>
                </c:pt>
                <c:pt idx="230">
                  <c:v>2007/08</c:v>
                </c:pt>
                <c:pt idx="231">
                  <c:v>2008/09</c:v>
                </c:pt>
                <c:pt idx="232">
                  <c:v>2009/10</c:v>
                </c:pt>
                <c:pt idx="233">
                  <c:v>2010/11</c:v>
                </c:pt>
                <c:pt idx="234">
                  <c:v>2011/12</c:v>
                </c:pt>
                <c:pt idx="235">
                  <c:v>2012/13</c:v>
                </c:pt>
                <c:pt idx="236">
                  <c:v>2013/14</c:v>
                </c:pt>
                <c:pt idx="237">
                  <c:v>2014/15</c:v>
                </c:pt>
              </c:strCache>
            </c:strRef>
          </c:cat>
          <c:val>
            <c:numRef>
              <c:f>safety!$V$253:$IZ$253</c:f>
              <c:numCache>
                <c:formatCode>General</c:formatCode>
                <c:ptCount val="239"/>
                <c:pt idx="32" formatCode="0%">
                  <c:v>0.35060947704145207</c:v>
                </c:pt>
                <c:pt idx="33" formatCode="0%">
                  <c:v>0.3527262651318539</c:v>
                </c:pt>
                <c:pt idx="34" formatCode="0%">
                  <c:v>0.47060704270393949</c:v>
                </c:pt>
                <c:pt idx="35" formatCode="0%">
                  <c:v>1.0470148022519861</c:v>
                </c:pt>
                <c:pt idx="36" formatCode="0%">
                  <c:v>0.1160741415363904</c:v>
                </c:pt>
                <c:pt idx="37" formatCode="0%">
                  <c:v>0.45871942687822331</c:v>
                </c:pt>
                <c:pt idx="38" formatCode="0%">
                  <c:v>0.51857688156643356</c:v>
                </c:pt>
                <c:pt idx="39" formatCode="0%">
                  <c:v>0.46566805501625574</c:v>
                </c:pt>
                <c:pt idx="40" formatCode="0%">
                  <c:v>0.12074312697677003</c:v>
                </c:pt>
                <c:pt idx="41" formatCode="0%">
                  <c:v>8.8214183563226634E-2</c:v>
                </c:pt>
                <c:pt idx="42" formatCode="0%">
                  <c:v>-4.6069709986884755E-2</c:v>
                </c:pt>
                <c:pt idx="43" formatCode="0%">
                  <c:v>-1.7295241223865498E-2</c:v>
                </c:pt>
                <c:pt idx="44" formatCode="0%">
                  <c:v>-0.24934390590524436</c:v>
                </c:pt>
                <c:pt idx="45" formatCode="0%">
                  <c:v>-0.2139365245235928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A1-4120-A406-D5BE8AACD888}"/>
            </c:ext>
          </c:extLst>
        </c:ser>
        <c:ser>
          <c:idx val="3"/>
          <c:order val="3"/>
          <c:tx>
            <c:strRef>
              <c:f>safety!$T$254:$U$254</c:f>
              <c:strCache>
                <c:ptCount val="2"/>
                <c:pt idx="0">
                  <c:v>Taranaki</c:v>
                </c:pt>
              </c:strCache>
            </c:strRef>
          </c:tx>
          <c:marker>
            <c:symbol val="none"/>
          </c:marker>
          <c:cat>
            <c:strRef>
              <c:f>safety!$V$250:$IZ$250</c:f>
              <c:strCache>
                <c:ptCount val="238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  <c:pt idx="16">
                  <c:v>2001/02</c:v>
                </c:pt>
                <c:pt idx="17">
                  <c:v>2002/03</c:v>
                </c:pt>
                <c:pt idx="18">
                  <c:v>2003/04</c:v>
                </c:pt>
                <c:pt idx="19">
                  <c:v>2004/05</c:v>
                </c:pt>
                <c:pt idx="20">
                  <c:v>2005/06</c:v>
                </c:pt>
                <c:pt idx="21">
                  <c:v>2006/07</c:v>
                </c:pt>
                <c:pt idx="22">
                  <c:v>2007/08</c:v>
                </c:pt>
                <c:pt idx="23">
                  <c:v>2008/09</c:v>
                </c:pt>
                <c:pt idx="24">
                  <c:v>2009/10</c:v>
                </c:pt>
                <c:pt idx="25">
                  <c:v>2010/11</c:v>
                </c:pt>
                <c:pt idx="26">
                  <c:v>2011/12</c:v>
                </c:pt>
                <c:pt idx="27">
                  <c:v>2012/13</c:v>
                </c:pt>
                <c:pt idx="28">
                  <c:v>2013/14</c:v>
                </c:pt>
                <c:pt idx="29">
                  <c:v>2014/15</c:v>
                </c:pt>
                <c:pt idx="32">
                  <c:v>2001/02</c:v>
                </c:pt>
                <c:pt idx="33">
                  <c:v>2002/03</c:v>
                </c:pt>
                <c:pt idx="34">
                  <c:v>2003/04</c:v>
                </c:pt>
                <c:pt idx="35">
                  <c:v>2004/05</c:v>
                </c:pt>
                <c:pt idx="36">
                  <c:v>2005/06</c:v>
                </c:pt>
                <c:pt idx="37">
                  <c:v>2006/07</c:v>
                </c:pt>
                <c:pt idx="38">
                  <c:v>2007/08</c:v>
                </c:pt>
                <c:pt idx="39">
                  <c:v>2008/09</c:v>
                </c:pt>
                <c:pt idx="40">
                  <c:v>2009/10</c:v>
                </c:pt>
                <c:pt idx="41">
                  <c:v>2010/11</c:v>
                </c:pt>
                <c:pt idx="42">
                  <c:v>2011/12</c:v>
                </c:pt>
                <c:pt idx="43">
                  <c:v>2012/13</c:v>
                </c:pt>
                <c:pt idx="44">
                  <c:v>2013/14</c:v>
                </c:pt>
                <c:pt idx="45">
                  <c:v>2014/15</c:v>
                </c:pt>
                <c:pt idx="48">
                  <c:v>2001/02</c:v>
                </c:pt>
                <c:pt idx="49">
                  <c:v>2002/03</c:v>
                </c:pt>
                <c:pt idx="50">
                  <c:v>2003/04</c:v>
                </c:pt>
                <c:pt idx="51">
                  <c:v>2004/05</c:v>
                </c:pt>
                <c:pt idx="52">
                  <c:v>2005/06</c:v>
                </c:pt>
                <c:pt idx="53">
                  <c:v>2006/07</c:v>
                </c:pt>
                <c:pt idx="54">
                  <c:v>2007/08</c:v>
                </c:pt>
                <c:pt idx="55">
                  <c:v>2008/09</c:v>
                </c:pt>
                <c:pt idx="56">
                  <c:v>2009/10</c:v>
                </c:pt>
                <c:pt idx="57">
                  <c:v>2010/11</c:v>
                </c:pt>
                <c:pt idx="58">
                  <c:v>2011/12</c:v>
                </c:pt>
                <c:pt idx="59">
                  <c:v>2012/13</c:v>
                </c:pt>
                <c:pt idx="60">
                  <c:v>2013/14</c:v>
                </c:pt>
                <c:pt idx="61">
                  <c:v>2014/15</c:v>
                </c:pt>
                <c:pt idx="64">
                  <c:v>2001/02</c:v>
                </c:pt>
                <c:pt idx="65">
                  <c:v>2002/03</c:v>
                </c:pt>
                <c:pt idx="66">
                  <c:v>2003/04</c:v>
                </c:pt>
                <c:pt idx="67">
                  <c:v>2004/05</c:v>
                </c:pt>
                <c:pt idx="68">
                  <c:v>2005/06</c:v>
                </c:pt>
                <c:pt idx="69">
                  <c:v>2006/07</c:v>
                </c:pt>
                <c:pt idx="70">
                  <c:v>2007/08</c:v>
                </c:pt>
                <c:pt idx="71">
                  <c:v>2008/09</c:v>
                </c:pt>
                <c:pt idx="72">
                  <c:v>2009/10</c:v>
                </c:pt>
                <c:pt idx="73">
                  <c:v>2010/11</c:v>
                </c:pt>
                <c:pt idx="74">
                  <c:v>2011/12</c:v>
                </c:pt>
                <c:pt idx="75">
                  <c:v>2012/13</c:v>
                </c:pt>
                <c:pt idx="76">
                  <c:v>2013/14</c:v>
                </c:pt>
                <c:pt idx="77">
                  <c:v>2014/15</c:v>
                </c:pt>
                <c:pt idx="80">
                  <c:v>2001/02</c:v>
                </c:pt>
                <c:pt idx="81">
                  <c:v>2002/03</c:v>
                </c:pt>
                <c:pt idx="82">
                  <c:v>2003/04</c:v>
                </c:pt>
                <c:pt idx="83">
                  <c:v>2004/05</c:v>
                </c:pt>
                <c:pt idx="84">
                  <c:v>2005/06</c:v>
                </c:pt>
                <c:pt idx="85">
                  <c:v>2006/07</c:v>
                </c:pt>
                <c:pt idx="86">
                  <c:v>2007/08</c:v>
                </c:pt>
                <c:pt idx="87">
                  <c:v>2008/09</c:v>
                </c:pt>
                <c:pt idx="88">
                  <c:v>2009/10</c:v>
                </c:pt>
                <c:pt idx="89">
                  <c:v>2010/11</c:v>
                </c:pt>
                <c:pt idx="90">
                  <c:v>2011/12</c:v>
                </c:pt>
                <c:pt idx="91">
                  <c:v>2012/13</c:v>
                </c:pt>
                <c:pt idx="92">
                  <c:v>2013/14</c:v>
                </c:pt>
                <c:pt idx="93">
                  <c:v>2014/15</c:v>
                </c:pt>
                <c:pt idx="96">
                  <c:v>2001/02</c:v>
                </c:pt>
                <c:pt idx="97">
                  <c:v>2002/03</c:v>
                </c:pt>
                <c:pt idx="98">
                  <c:v>2003/04</c:v>
                </c:pt>
                <c:pt idx="99">
                  <c:v>2004/05</c:v>
                </c:pt>
                <c:pt idx="100">
                  <c:v>2005/06</c:v>
                </c:pt>
                <c:pt idx="101">
                  <c:v>2006/07</c:v>
                </c:pt>
                <c:pt idx="102">
                  <c:v>2007/08</c:v>
                </c:pt>
                <c:pt idx="103">
                  <c:v>2008/09</c:v>
                </c:pt>
                <c:pt idx="104">
                  <c:v>2009/10</c:v>
                </c:pt>
                <c:pt idx="105">
                  <c:v>2010/11</c:v>
                </c:pt>
                <c:pt idx="106">
                  <c:v>2011/12</c:v>
                </c:pt>
                <c:pt idx="107">
                  <c:v>2012/13</c:v>
                </c:pt>
                <c:pt idx="108">
                  <c:v>2013/14</c:v>
                </c:pt>
                <c:pt idx="109">
                  <c:v>2014/15</c:v>
                </c:pt>
                <c:pt idx="112">
                  <c:v>2001/02</c:v>
                </c:pt>
                <c:pt idx="113">
                  <c:v>2002/03</c:v>
                </c:pt>
                <c:pt idx="114">
                  <c:v>2003/04</c:v>
                </c:pt>
                <c:pt idx="115">
                  <c:v>2004/05</c:v>
                </c:pt>
                <c:pt idx="116">
                  <c:v>2005/06</c:v>
                </c:pt>
                <c:pt idx="117">
                  <c:v>2006/07</c:v>
                </c:pt>
                <c:pt idx="118">
                  <c:v>2007/08</c:v>
                </c:pt>
                <c:pt idx="119">
                  <c:v>2008/09</c:v>
                </c:pt>
                <c:pt idx="120">
                  <c:v>2009/10</c:v>
                </c:pt>
                <c:pt idx="121">
                  <c:v>2010/11</c:v>
                </c:pt>
                <c:pt idx="122">
                  <c:v>2011/12</c:v>
                </c:pt>
                <c:pt idx="123">
                  <c:v>2012/13</c:v>
                </c:pt>
                <c:pt idx="124">
                  <c:v>2013/14</c:v>
                </c:pt>
                <c:pt idx="125">
                  <c:v>2014/15</c:v>
                </c:pt>
                <c:pt idx="128">
                  <c:v>2001/02</c:v>
                </c:pt>
                <c:pt idx="129">
                  <c:v>2002/03</c:v>
                </c:pt>
                <c:pt idx="130">
                  <c:v>2003/04</c:v>
                </c:pt>
                <c:pt idx="131">
                  <c:v>2004/05</c:v>
                </c:pt>
                <c:pt idx="132">
                  <c:v>2005/06</c:v>
                </c:pt>
                <c:pt idx="133">
                  <c:v>2006/07</c:v>
                </c:pt>
                <c:pt idx="134">
                  <c:v>2007/08</c:v>
                </c:pt>
                <c:pt idx="135">
                  <c:v>2008/09</c:v>
                </c:pt>
                <c:pt idx="136">
                  <c:v>2009/10</c:v>
                </c:pt>
                <c:pt idx="137">
                  <c:v>2010/11</c:v>
                </c:pt>
                <c:pt idx="138">
                  <c:v>2011/12</c:v>
                </c:pt>
                <c:pt idx="139">
                  <c:v>2012/13</c:v>
                </c:pt>
                <c:pt idx="140">
                  <c:v>2013/14</c:v>
                </c:pt>
                <c:pt idx="141">
                  <c:v>2014/15</c:v>
                </c:pt>
                <c:pt idx="144">
                  <c:v>2001/02</c:v>
                </c:pt>
                <c:pt idx="145">
                  <c:v>2002/03</c:v>
                </c:pt>
                <c:pt idx="146">
                  <c:v>2003/04</c:v>
                </c:pt>
                <c:pt idx="147">
                  <c:v>2004/05</c:v>
                </c:pt>
                <c:pt idx="148">
                  <c:v>2005/06</c:v>
                </c:pt>
                <c:pt idx="149">
                  <c:v>2006/07</c:v>
                </c:pt>
                <c:pt idx="150">
                  <c:v>2007/08</c:v>
                </c:pt>
                <c:pt idx="151">
                  <c:v>2008/09</c:v>
                </c:pt>
                <c:pt idx="152">
                  <c:v>2009/10</c:v>
                </c:pt>
                <c:pt idx="153">
                  <c:v>2010/11</c:v>
                </c:pt>
                <c:pt idx="154">
                  <c:v>2011/12</c:v>
                </c:pt>
                <c:pt idx="155">
                  <c:v>2012/13</c:v>
                </c:pt>
                <c:pt idx="156">
                  <c:v>2013/14</c:v>
                </c:pt>
                <c:pt idx="157">
                  <c:v>2014/15</c:v>
                </c:pt>
                <c:pt idx="160">
                  <c:v>2001/02</c:v>
                </c:pt>
                <c:pt idx="161">
                  <c:v>2002/03</c:v>
                </c:pt>
                <c:pt idx="162">
                  <c:v>2003/04</c:v>
                </c:pt>
                <c:pt idx="163">
                  <c:v>2004/05</c:v>
                </c:pt>
                <c:pt idx="164">
                  <c:v>2005/06</c:v>
                </c:pt>
                <c:pt idx="165">
                  <c:v>2006/07</c:v>
                </c:pt>
                <c:pt idx="166">
                  <c:v>2007/08</c:v>
                </c:pt>
                <c:pt idx="167">
                  <c:v>2008/09</c:v>
                </c:pt>
                <c:pt idx="168">
                  <c:v>2009/10</c:v>
                </c:pt>
                <c:pt idx="169">
                  <c:v>2010/11</c:v>
                </c:pt>
                <c:pt idx="170">
                  <c:v>2011/12</c:v>
                </c:pt>
                <c:pt idx="171">
                  <c:v>2012/13</c:v>
                </c:pt>
                <c:pt idx="172">
                  <c:v>2013/14</c:v>
                </c:pt>
                <c:pt idx="173">
                  <c:v>2014/15</c:v>
                </c:pt>
                <c:pt idx="176">
                  <c:v>2001/02</c:v>
                </c:pt>
                <c:pt idx="177">
                  <c:v>2002/03</c:v>
                </c:pt>
                <c:pt idx="178">
                  <c:v>2003/04</c:v>
                </c:pt>
                <c:pt idx="179">
                  <c:v>2004/05</c:v>
                </c:pt>
                <c:pt idx="180">
                  <c:v>2005/06</c:v>
                </c:pt>
                <c:pt idx="181">
                  <c:v>2006/07</c:v>
                </c:pt>
                <c:pt idx="182">
                  <c:v>2007/08</c:v>
                </c:pt>
                <c:pt idx="183">
                  <c:v>2008/09</c:v>
                </c:pt>
                <c:pt idx="184">
                  <c:v>2009/10</c:v>
                </c:pt>
                <c:pt idx="185">
                  <c:v>2010/11</c:v>
                </c:pt>
                <c:pt idx="186">
                  <c:v>2011/12</c:v>
                </c:pt>
                <c:pt idx="187">
                  <c:v>2012/13</c:v>
                </c:pt>
                <c:pt idx="188">
                  <c:v>2013/14</c:v>
                </c:pt>
                <c:pt idx="189">
                  <c:v>2014/15</c:v>
                </c:pt>
                <c:pt idx="192">
                  <c:v>2001/02</c:v>
                </c:pt>
                <c:pt idx="193">
                  <c:v>2002/03</c:v>
                </c:pt>
                <c:pt idx="194">
                  <c:v>2003/04</c:v>
                </c:pt>
                <c:pt idx="195">
                  <c:v>2004/05</c:v>
                </c:pt>
                <c:pt idx="196">
                  <c:v>2005/06</c:v>
                </c:pt>
                <c:pt idx="197">
                  <c:v>2006/07</c:v>
                </c:pt>
                <c:pt idx="198">
                  <c:v>2007/08</c:v>
                </c:pt>
                <c:pt idx="199">
                  <c:v>2008/09</c:v>
                </c:pt>
                <c:pt idx="200">
                  <c:v>2009/10</c:v>
                </c:pt>
                <c:pt idx="201">
                  <c:v>2010/11</c:v>
                </c:pt>
                <c:pt idx="202">
                  <c:v>2011/12</c:v>
                </c:pt>
                <c:pt idx="203">
                  <c:v>2012/13</c:v>
                </c:pt>
                <c:pt idx="204">
                  <c:v>2013/14</c:v>
                </c:pt>
                <c:pt idx="205">
                  <c:v>2014/15</c:v>
                </c:pt>
                <c:pt idx="208">
                  <c:v>2001/02</c:v>
                </c:pt>
                <c:pt idx="209">
                  <c:v>2002/03</c:v>
                </c:pt>
                <c:pt idx="210">
                  <c:v>2003/04</c:v>
                </c:pt>
                <c:pt idx="211">
                  <c:v>2004/05</c:v>
                </c:pt>
                <c:pt idx="212">
                  <c:v>2005/06</c:v>
                </c:pt>
                <c:pt idx="213">
                  <c:v>2006/07</c:v>
                </c:pt>
                <c:pt idx="214">
                  <c:v>2007/08</c:v>
                </c:pt>
                <c:pt idx="215">
                  <c:v>2008/09</c:v>
                </c:pt>
                <c:pt idx="216">
                  <c:v>2009/10</c:v>
                </c:pt>
                <c:pt idx="217">
                  <c:v>2010/11</c:v>
                </c:pt>
                <c:pt idx="218">
                  <c:v>2011/12</c:v>
                </c:pt>
                <c:pt idx="219">
                  <c:v>2012/13</c:v>
                </c:pt>
                <c:pt idx="220">
                  <c:v>2013/14</c:v>
                </c:pt>
                <c:pt idx="221">
                  <c:v>2014/15</c:v>
                </c:pt>
                <c:pt idx="224">
                  <c:v>2001/02</c:v>
                </c:pt>
                <c:pt idx="225">
                  <c:v>2002/03</c:v>
                </c:pt>
                <c:pt idx="226">
                  <c:v>2003/04</c:v>
                </c:pt>
                <c:pt idx="227">
                  <c:v>2004/05</c:v>
                </c:pt>
                <c:pt idx="228">
                  <c:v>2005/06</c:v>
                </c:pt>
                <c:pt idx="229">
                  <c:v>2006/07</c:v>
                </c:pt>
                <c:pt idx="230">
                  <c:v>2007/08</c:v>
                </c:pt>
                <c:pt idx="231">
                  <c:v>2008/09</c:v>
                </c:pt>
                <c:pt idx="232">
                  <c:v>2009/10</c:v>
                </c:pt>
                <c:pt idx="233">
                  <c:v>2010/11</c:v>
                </c:pt>
                <c:pt idx="234">
                  <c:v>2011/12</c:v>
                </c:pt>
                <c:pt idx="235">
                  <c:v>2012/13</c:v>
                </c:pt>
                <c:pt idx="236">
                  <c:v>2013/14</c:v>
                </c:pt>
                <c:pt idx="237">
                  <c:v>2014/15</c:v>
                </c:pt>
              </c:strCache>
            </c:strRef>
          </c:cat>
          <c:val>
            <c:numRef>
              <c:f>safety!$V$254:$IZ$254</c:f>
              <c:numCache>
                <c:formatCode>General</c:formatCode>
                <c:ptCount val="239"/>
                <c:pt idx="48" formatCode="0%">
                  <c:v>0.57793374750841564</c:v>
                </c:pt>
                <c:pt idx="49" formatCode="0%">
                  <c:v>0.50528638341538445</c:v>
                </c:pt>
                <c:pt idx="50" formatCode="0%">
                  <c:v>0.42092164490322292</c:v>
                </c:pt>
                <c:pt idx="51" formatCode="0%">
                  <c:v>-0.11081796141886235</c:v>
                </c:pt>
                <c:pt idx="52" formatCode="0%">
                  <c:v>-0.10484516847108505</c:v>
                </c:pt>
                <c:pt idx="53" formatCode="0%">
                  <c:v>0.52036015413895531</c:v>
                </c:pt>
                <c:pt idx="54" formatCode="0%">
                  <c:v>0.10309364492933604</c:v>
                </c:pt>
                <c:pt idx="55" formatCode="0%">
                  <c:v>-0.16653994597313859</c:v>
                </c:pt>
                <c:pt idx="56" formatCode="0%">
                  <c:v>0.11139973238407141</c:v>
                </c:pt>
                <c:pt idx="57" formatCode="0%">
                  <c:v>-0.30045548303218794</c:v>
                </c:pt>
                <c:pt idx="58" formatCode="0%">
                  <c:v>-0.30626814769905497</c:v>
                </c:pt>
                <c:pt idx="59" formatCode="0%">
                  <c:v>-0.20011412286426333</c:v>
                </c:pt>
                <c:pt idx="60" formatCode="0%">
                  <c:v>-0.19813738440144524</c:v>
                </c:pt>
                <c:pt idx="61" formatCode="0%">
                  <c:v>8.6546386017696264E-2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A1-4120-A406-D5BE8AACD888}"/>
            </c:ext>
          </c:extLst>
        </c:ser>
        <c:ser>
          <c:idx val="4"/>
          <c:order val="4"/>
          <c:tx>
            <c:strRef>
              <c:f>safety!$T$255:$U$255</c:f>
              <c:strCache>
                <c:ptCount val="2"/>
                <c:pt idx="0">
                  <c:v>Manawatu/Wanganui</c:v>
                </c:pt>
              </c:strCache>
            </c:strRef>
          </c:tx>
          <c:marker>
            <c:symbol val="none"/>
          </c:marker>
          <c:cat>
            <c:strRef>
              <c:f>safety!$V$250:$IZ$250</c:f>
              <c:strCache>
                <c:ptCount val="238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  <c:pt idx="16">
                  <c:v>2001/02</c:v>
                </c:pt>
                <c:pt idx="17">
                  <c:v>2002/03</c:v>
                </c:pt>
                <c:pt idx="18">
                  <c:v>2003/04</c:v>
                </c:pt>
                <c:pt idx="19">
                  <c:v>2004/05</c:v>
                </c:pt>
                <c:pt idx="20">
                  <c:v>2005/06</c:v>
                </c:pt>
                <c:pt idx="21">
                  <c:v>2006/07</c:v>
                </c:pt>
                <c:pt idx="22">
                  <c:v>2007/08</c:v>
                </c:pt>
                <c:pt idx="23">
                  <c:v>2008/09</c:v>
                </c:pt>
                <c:pt idx="24">
                  <c:v>2009/10</c:v>
                </c:pt>
                <c:pt idx="25">
                  <c:v>2010/11</c:v>
                </c:pt>
                <c:pt idx="26">
                  <c:v>2011/12</c:v>
                </c:pt>
                <c:pt idx="27">
                  <c:v>2012/13</c:v>
                </c:pt>
                <c:pt idx="28">
                  <c:v>2013/14</c:v>
                </c:pt>
                <c:pt idx="29">
                  <c:v>2014/15</c:v>
                </c:pt>
                <c:pt idx="32">
                  <c:v>2001/02</c:v>
                </c:pt>
                <c:pt idx="33">
                  <c:v>2002/03</c:v>
                </c:pt>
                <c:pt idx="34">
                  <c:v>2003/04</c:v>
                </c:pt>
                <c:pt idx="35">
                  <c:v>2004/05</c:v>
                </c:pt>
                <c:pt idx="36">
                  <c:v>2005/06</c:v>
                </c:pt>
                <c:pt idx="37">
                  <c:v>2006/07</c:v>
                </c:pt>
                <c:pt idx="38">
                  <c:v>2007/08</c:v>
                </c:pt>
                <c:pt idx="39">
                  <c:v>2008/09</c:v>
                </c:pt>
                <c:pt idx="40">
                  <c:v>2009/10</c:v>
                </c:pt>
                <c:pt idx="41">
                  <c:v>2010/11</c:v>
                </c:pt>
                <c:pt idx="42">
                  <c:v>2011/12</c:v>
                </c:pt>
                <c:pt idx="43">
                  <c:v>2012/13</c:v>
                </c:pt>
                <c:pt idx="44">
                  <c:v>2013/14</c:v>
                </c:pt>
                <c:pt idx="45">
                  <c:v>2014/15</c:v>
                </c:pt>
                <c:pt idx="48">
                  <c:v>2001/02</c:v>
                </c:pt>
                <c:pt idx="49">
                  <c:v>2002/03</c:v>
                </c:pt>
                <c:pt idx="50">
                  <c:v>2003/04</c:v>
                </c:pt>
                <c:pt idx="51">
                  <c:v>2004/05</c:v>
                </c:pt>
                <c:pt idx="52">
                  <c:v>2005/06</c:v>
                </c:pt>
                <c:pt idx="53">
                  <c:v>2006/07</c:v>
                </c:pt>
                <c:pt idx="54">
                  <c:v>2007/08</c:v>
                </c:pt>
                <c:pt idx="55">
                  <c:v>2008/09</c:v>
                </c:pt>
                <c:pt idx="56">
                  <c:v>2009/10</c:v>
                </c:pt>
                <c:pt idx="57">
                  <c:v>2010/11</c:v>
                </c:pt>
                <c:pt idx="58">
                  <c:v>2011/12</c:v>
                </c:pt>
                <c:pt idx="59">
                  <c:v>2012/13</c:v>
                </c:pt>
                <c:pt idx="60">
                  <c:v>2013/14</c:v>
                </c:pt>
                <c:pt idx="61">
                  <c:v>2014/15</c:v>
                </c:pt>
                <c:pt idx="64">
                  <c:v>2001/02</c:v>
                </c:pt>
                <c:pt idx="65">
                  <c:v>2002/03</c:v>
                </c:pt>
                <c:pt idx="66">
                  <c:v>2003/04</c:v>
                </c:pt>
                <c:pt idx="67">
                  <c:v>2004/05</c:v>
                </c:pt>
                <c:pt idx="68">
                  <c:v>2005/06</c:v>
                </c:pt>
                <c:pt idx="69">
                  <c:v>2006/07</c:v>
                </c:pt>
                <c:pt idx="70">
                  <c:v>2007/08</c:v>
                </c:pt>
                <c:pt idx="71">
                  <c:v>2008/09</c:v>
                </c:pt>
                <c:pt idx="72">
                  <c:v>2009/10</c:v>
                </c:pt>
                <c:pt idx="73">
                  <c:v>2010/11</c:v>
                </c:pt>
                <c:pt idx="74">
                  <c:v>2011/12</c:v>
                </c:pt>
                <c:pt idx="75">
                  <c:v>2012/13</c:v>
                </c:pt>
                <c:pt idx="76">
                  <c:v>2013/14</c:v>
                </c:pt>
                <c:pt idx="77">
                  <c:v>2014/15</c:v>
                </c:pt>
                <c:pt idx="80">
                  <c:v>2001/02</c:v>
                </c:pt>
                <c:pt idx="81">
                  <c:v>2002/03</c:v>
                </c:pt>
                <c:pt idx="82">
                  <c:v>2003/04</c:v>
                </c:pt>
                <c:pt idx="83">
                  <c:v>2004/05</c:v>
                </c:pt>
                <c:pt idx="84">
                  <c:v>2005/06</c:v>
                </c:pt>
                <c:pt idx="85">
                  <c:v>2006/07</c:v>
                </c:pt>
                <c:pt idx="86">
                  <c:v>2007/08</c:v>
                </c:pt>
                <c:pt idx="87">
                  <c:v>2008/09</c:v>
                </c:pt>
                <c:pt idx="88">
                  <c:v>2009/10</c:v>
                </c:pt>
                <c:pt idx="89">
                  <c:v>2010/11</c:v>
                </c:pt>
                <c:pt idx="90">
                  <c:v>2011/12</c:v>
                </c:pt>
                <c:pt idx="91">
                  <c:v>2012/13</c:v>
                </c:pt>
                <c:pt idx="92">
                  <c:v>2013/14</c:v>
                </c:pt>
                <c:pt idx="93">
                  <c:v>2014/15</c:v>
                </c:pt>
                <c:pt idx="96">
                  <c:v>2001/02</c:v>
                </c:pt>
                <c:pt idx="97">
                  <c:v>2002/03</c:v>
                </c:pt>
                <c:pt idx="98">
                  <c:v>2003/04</c:v>
                </c:pt>
                <c:pt idx="99">
                  <c:v>2004/05</c:v>
                </c:pt>
                <c:pt idx="100">
                  <c:v>2005/06</c:v>
                </c:pt>
                <c:pt idx="101">
                  <c:v>2006/07</c:v>
                </c:pt>
                <c:pt idx="102">
                  <c:v>2007/08</c:v>
                </c:pt>
                <c:pt idx="103">
                  <c:v>2008/09</c:v>
                </c:pt>
                <c:pt idx="104">
                  <c:v>2009/10</c:v>
                </c:pt>
                <c:pt idx="105">
                  <c:v>2010/11</c:v>
                </c:pt>
                <c:pt idx="106">
                  <c:v>2011/12</c:v>
                </c:pt>
                <c:pt idx="107">
                  <c:v>2012/13</c:v>
                </c:pt>
                <c:pt idx="108">
                  <c:v>2013/14</c:v>
                </c:pt>
                <c:pt idx="109">
                  <c:v>2014/15</c:v>
                </c:pt>
                <c:pt idx="112">
                  <c:v>2001/02</c:v>
                </c:pt>
                <c:pt idx="113">
                  <c:v>2002/03</c:v>
                </c:pt>
                <c:pt idx="114">
                  <c:v>2003/04</c:v>
                </c:pt>
                <c:pt idx="115">
                  <c:v>2004/05</c:v>
                </c:pt>
                <c:pt idx="116">
                  <c:v>2005/06</c:v>
                </c:pt>
                <c:pt idx="117">
                  <c:v>2006/07</c:v>
                </c:pt>
                <c:pt idx="118">
                  <c:v>2007/08</c:v>
                </c:pt>
                <c:pt idx="119">
                  <c:v>2008/09</c:v>
                </c:pt>
                <c:pt idx="120">
                  <c:v>2009/10</c:v>
                </c:pt>
                <c:pt idx="121">
                  <c:v>2010/11</c:v>
                </c:pt>
                <c:pt idx="122">
                  <c:v>2011/12</c:v>
                </c:pt>
                <c:pt idx="123">
                  <c:v>2012/13</c:v>
                </c:pt>
                <c:pt idx="124">
                  <c:v>2013/14</c:v>
                </c:pt>
                <c:pt idx="125">
                  <c:v>2014/15</c:v>
                </c:pt>
                <c:pt idx="128">
                  <c:v>2001/02</c:v>
                </c:pt>
                <c:pt idx="129">
                  <c:v>2002/03</c:v>
                </c:pt>
                <c:pt idx="130">
                  <c:v>2003/04</c:v>
                </c:pt>
                <c:pt idx="131">
                  <c:v>2004/05</c:v>
                </c:pt>
                <c:pt idx="132">
                  <c:v>2005/06</c:v>
                </c:pt>
                <c:pt idx="133">
                  <c:v>2006/07</c:v>
                </c:pt>
                <c:pt idx="134">
                  <c:v>2007/08</c:v>
                </c:pt>
                <c:pt idx="135">
                  <c:v>2008/09</c:v>
                </c:pt>
                <c:pt idx="136">
                  <c:v>2009/10</c:v>
                </c:pt>
                <c:pt idx="137">
                  <c:v>2010/11</c:v>
                </c:pt>
                <c:pt idx="138">
                  <c:v>2011/12</c:v>
                </c:pt>
                <c:pt idx="139">
                  <c:v>2012/13</c:v>
                </c:pt>
                <c:pt idx="140">
                  <c:v>2013/14</c:v>
                </c:pt>
                <c:pt idx="141">
                  <c:v>2014/15</c:v>
                </c:pt>
                <c:pt idx="144">
                  <c:v>2001/02</c:v>
                </c:pt>
                <c:pt idx="145">
                  <c:v>2002/03</c:v>
                </c:pt>
                <c:pt idx="146">
                  <c:v>2003/04</c:v>
                </c:pt>
                <c:pt idx="147">
                  <c:v>2004/05</c:v>
                </c:pt>
                <c:pt idx="148">
                  <c:v>2005/06</c:v>
                </c:pt>
                <c:pt idx="149">
                  <c:v>2006/07</c:v>
                </c:pt>
                <c:pt idx="150">
                  <c:v>2007/08</c:v>
                </c:pt>
                <c:pt idx="151">
                  <c:v>2008/09</c:v>
                </c:pt>
                <c:pt idx="152">
                  <c:v>2009/10</c:v>
                </c:pt>
                <c:pt idx="153">
                  <c:v>2010/11</c:v>
                </c:pt>
                <c:pt idx="154">
                  <c:v>2011/12</c:v>
                </c:pt>
                <c:pt idx="155">
                  <c:v>2012/13</c:v>
                </c:pt>
                <c:pt idx="156">
                  <c:v>2013/14</c:v>
                </c:pt>
                <c:pt idx="157">
                  <c:v>2014/15</c:v>
                </c:pt>
                <c:pt idx="160">
                  <c:v>2001/02</c:v>
                </c:pt>
                <c:pt idx="161">
                  <c:v>2002/03</c:v>
                </c:pt>
                <c:pt idx="162">
                  <c:v>2003/04</c:v>
                </c:pt>
                <c:pt idx="163">
                  <c:v>2004/05</c:v>
                </c:pt>
                <c:pt idx="164">
                  <c:v>2005/06</c:v>
                </c:pt>
                <c:pt idx="165">
                  <c:v>2006/07</c:v>
                </c:pt>
                <c:pt idx="166">
                  <c:v>2007/08</c:v>
                </c:pt>
                <c:pt idx="167">
                  <c:v>2008/09</c:v>
                </c:pt>
                <c:pt idx="168">
                  <c:v>2009/10</c:v>
                </c:pt>
                <c:pt idx="169">
                  <c:v>2010/11</c:v>
                </c:pt>
                <c:pt idx="170">
                  <c:v>2011/12</c:v>
                </c:pt>
                <c:pt idx="171">
                  <c:v>2012/13</c:v>
                </c:pt>
                <c:pt idx="172">
                  <c:v>2013/14</c:v>
                </c:pt>
                <c:pt idx="173">
                  <c:v>2014/15</c:v>
                </c:pt>
                <c:pt idx="176">
                  <c:v>2001/02</c:v>
                </c:pt>
                <c:pt idx="177">
                  <c:v>2002/03</c:v>
                </c:pt>
                <c:pt idx="178">
                  <c:v>2003/04</c:v>
                </c:pt>
                <c:pt idx="179">
                  <c:v>2004/05</c:v>
                </c:pt>
                <c:pt idx="180">
                  <c:v>2005/06</c:v>
                </c:pt>
                <c:pt idx="181">
                  <c:v>2006/07</c:v>
                </c:pt>
                <c:pt idx="182">
                  <c:v>2007/08</c:v>
                </c:pt>
                <c:pt idx="183">
                  <c:v>2008/09</c:v>
                </c:pt>
                <c:pt idx="184">
                  <c:v>2009/10</c:v>
                </c:pt>
                <c:pt idx="185">
                  <c:v>2010/11</c:v>
                </c:pt>
                <c:pt idx="186">
                  <c:v>2011/12</c:v>
                </c:pt>
                <c:pt idx="187">
                  <c:v>2012/13</c:v>
                </c:pt>
                <c:pt idx="188">
                  <c:v>2013/14</c:v>
                </c:pt>
                <c:pt idx="189">
                  <c:v>2014/15</c:v>
                </c:pt>
                <c:pt idx="192">
                  <c:v>2001/02</c:v>
                </c:pt>
                <c:pt idx="193">
                  <c:v>2002/03</c:v>
                </c:pt>
                <c:pt idx="194">
                  <c:v>2003/04</c:v>
                </c:pt>
                <c:pt idx="195">
                  <c:v>2004/05</c:v>
                </c:pt>
                <c:pt idx="196">
                  <c:v>2005/06</c:v>
                </c:pt>
                <c:pt idx="197">
                  <c:v>2006/07</c:v>
                </c:pt>
                <c:pt idx="198">
                  <c:v>2007/08</c:v>
                </c:pt>
                <c:pt idx="199">
                  <c:v>2008/09</c:v>
                </c:pt>
                <c:pt idx="200">
                  <c:v>2009/10</c:v>
                </c:pt>
                <c:pt idx="201">
                  <c:v>2010/11</c:v>
                </c:pt>
                <c:pt idx="202">
                  <c:v>2011/12</c:v>
                </c:pt>
                <c:pt idx="203">
                  <c:v>2012/13</c:v>
                </c:pt>
                <c:pt idx="204">
                  <c:v>2013/14</c:v>
                </c:pt>
                <c:pt idx="205">
                  <c:v>2014/15</c:v>
                </c:pt>
                <c:pt idx="208">
                  <c:v>2001/02</c:v>
                </c:pt>
                <c:pt idx="209">
                  <c:v>2002/03</c:v>
                </c:pt>
                <c:pt idx="210">
                  <c:v>2003/04</c:v>
                </c:pt>
                <c:pt idx="211">
                  <c:v>2004/05</c:v>
                </c:pt>
                <c:pt idx="212">
                  <c:v>2005/06</c:v>
                </c:pt>
                <c:pt idx="213">
                  <c:v>2006/07</c:v>
                </c:pt>
                <c:pt idx="214">
                  <c:v>2007/08</c:v>
                </c:pt>
                <c:pt idx="215">
                  <c:v>2008/09</c:v>
                </c:pt>
                <c:pt idx="216">
                  <c:v>2009/10</c:v>
                </c:pt>
                <c:pt idx="217">
                  <c:v>2010/11</c:v>
                </c:pt>
                <c:pt idx="218">
                  <c:v>2011/12</c:v>
                </c:pt>
                <c:pt idx="219">
                  <c:v>2012/13</c:v>
                </c:pt>
                <c:pt idx="220">
                  <c:v>2013/14</c:v>
                </c:pt>
                <c:pt idx="221">
                  <c:v>2014/15</c:v>
                </c:pt>
                <c:pt idx="224">
                  <c:v>2001/02</c:v>
                </c:pt>
                <c:pt idx="225">
                  <c:v>2002/03</c:v>
                </c:pt>
                <c:pt idx="226">
                  <c:v>2003/04</c:v>
                </c:pt>
                <c:pt idx="227">
                  <c:v>2004/05</c:v>
                </c:pt>
                <c:pt idx="228">
                  <c:v>2005/06</c:v>
                </c:pt>
                <c:pt idx="229">
                  <c:v>2006/07</c:v>
                </c:pt>
                <c:pt idx="230">
                  <c:v>2007/08</c:v>
                </c:pt>
                <c:pt idx="231">
                  <c:v>2008/09</c:v>
                </c:pt>
                <c:pt idx="232">
                  <c:v>2009/10</c:v>
                </c:pt>
                <c:pt idx="233">
                  <c:v>2010/11</c:v>
                </c:pt>
                <c:pt idx="234">
                  <c:v>2011/12</c:v>
                </c:pt>
                <c:pt idx="235">
                  <c:v>2012/13</c:v>
                </c:pt>
                <c:pt idx="236">
                  <c:v>2013/14</c:v>
                </c:pt>
                <c:pt idx="237">
                  <c:v>2014/15</c:v>
                </c:pt>
              </c:strCache>
            </c:strRef>
          </c:cat>
          <c:val>
            <c:numRef>
              <c:f>safety!$V$255:$IZ$255</c:f>
              <c:numCache>
                <c:formatCode>General</c:formatCode>
                <c:ptCount val="239"/>
                <c:pt idx="64" formatCode="0%">
                  <c:v>-0.42521599930793341</c:v>
                </c:pt>
                <c:pt idx="65" formatCode="0%">
                  <c:v>6.1263768949676445E-2</c:v>
                </c:pt>
                <c:pt idx="66" formatCode="0%">
                  <c:v>-0.2513542541524717</c:v>
                </c:pt>
                <c:pt idx="67" formatCode="0%">
                  <c:v>0.88321151211993798</c:v>
                </c:pt>
                <c:pt idx="68" formatCode="0%">
                  <c:v>-0.35948830016214994</c:v>
                </c:pt>
                <c:pt idx="69" formatCode="0%">
                  <c:v>0.10496952084410993</c:v>
                </c:pt>
                <c:pt idx="70" formatCode="0%">
                  <c:v>0.95929139260264296</c:v>
                </c:pt>
                <c:pt idx="71" formatCode="0%">
                  <c:v>-0.20472797023163847</c:v>
                </c:pt>
                <c:pt idx="72" formatCode="0%">
                  <c:v>0.60270242304939292</c:v>
                </c:pt>
                <c:pt idx="73" formatCode="0%">
                  <c:v>-7.3083841343190015E-2</c:v>
                </c:pt>
                <c:pt idx="74" formatCode="0%">
                  <c:v>-0.52930318636623963</c:v>
                </c:pt>
                <c:pt idx="75" formatCode="0%">
                  <c:v>1.5632424702395236</c:v>
                </c:pt>
                <c:pt idx="76" formatCode="0%">
                  <c:v>-0.31429385166995005</c:v>
                </c:pt>
                <c:pt idx="77" formatCode="0%">
                  <c:v>-0.5635422747770652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A1-4120-A406-D5BE8AACD888}"/>
            </c:ext>
          </c:extLst>
        </c:ser>
        <c:ser>
          <c:idx val="5"/>
          <c:order val="5"/>
          <c:tx>
            <c:strRef>
              <c:f>safety!$T$256:$U$256</c:f>
              <c:strCache>
                <c:ptCount val="2"/>
                <c:pt idx="0">
                  <c:v>Wellington</c:v>
                </c:pt>
              </c:strCache>
            </c:strRef>
          </c:tx>
          <c:marker>
            <c:symbol val="none"/>
          </c:marker>
          <c:cat>
            <c:strRef>
              <c:f>safety!$V$250:$IZ$250</c:f>
              <c:strCache>
                <c:ptCount val="238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  <c:pt idx="16">
                  <c:v>2001/02</c:v>
                </c:pt>
                <c:pt idx="17">
                  <c:v>2002/03</c:v>
                </c:pt>
                <c:pt idx="18">
                  <c:v>2003/04</c:v>
                </c:pt>
                <c:pt idx="19">
                  <c:v>2004/05</c:v>
                </c:pt>
                <c:pt idx="20">
                  <c:v>2005/06</c:v>
                </c:pt>
                <c:pt idx="21">
                  <c:v>2006/07</c:v>
                </c:pt>
                <c:pt idx="22">
                  <c:v>2007/08</c:v>
                </c:pt>
                <c:pt idx="23">
                  <c:v>2008/09</c:v>
                </c:pt>
                <c:pt idx="24">
                  <c:v>2009/10</c:v>
                </c:pt>
                <c:pt idx="25">
                  <c:v>2010/11</c:v>
                </c:pt>
                <c:pt idx="26">
                  <c:v>2011/12</c:v>
                </c:pt>
                <c:pt idx="27">
                  <c:v>2012/13</c:v>
                </c:pt>
                <c:pt idx="28">
                  <c:v>2013/14</c:v>
                </c:pt>
                <c:pt idx="29">
                  <c:v>2014/15</c:v>
                </c:pt>
                <c:pt idx="32">
                  <c:v>2001/02</c:v>
                </c:pt>
                <c:pt idx="33">
                  <c:v>2002/03</c:v>
                </c:pt>
                <c:pt idx="34">
                  <c:v>2003/04</c:v>
                </c:pt>
                <c:pt idx="35">
                  <c:v>2004/05</c:v>
                </c:pt>
                <c:pt idx="36">
                  <c:v>2005/06</c:v>
                </c:pt>
                <c:pt idx="37">
                  <c:v>2006/07</c:v>
                </c:pt>
                <c:pt idx="38">
                  <c:v>2007/08</c:v>
                </c:pt>
                <c:pt idx="39">
                  <c:v>2008/09</c:v>
                </c:pt>
                <c:pt idx="40">
                  <c:v>2009/10</c:v>
                </c:pt>
                <c:pt idx="41">
                  <c:v>2010/11</c:v>
                </c:pt>
                <c:pt idx="42">
                  <c:v>2011/12</c:v>
                </c:pt>
                <c:pt idx="43">
                  <c:v>2012/13</c:v>
                </c:pt>
                <c:pt idx="44">
                  <c:v>2013/14</c:v>
                </c:pt>
                <c:pt idx="45">
                  <c:v>2014/15</c:v>
                </c:pt>
                <c:pt idx="48">
                  <c:v>2001/02</c:v>
                </c:pt>
                <c:pt idx="49">
                  <c:v>2002/03</c:v>
                </c:pt>
                <c:pt idx="50">
                  <c:v>2003/04</c:v>
                </c:pt>
                <c:pt idx="51">
                  <c:v>2004/05</c:v>
                </c:pt>
                <c:pt idx="52">
                  <c:v>2005/06</c:v>
                </c:pt>
                <c:pt idx="53">
                  <c:v>2006/07</c:v>
                </c:pt>
                <c:pt idx="54">
                  <c:v>2007/08</c:v>
                </c:pt>
                <c:pt idx="55">
                  <c:v>2008/09</c:v>
                </c:pt>
                <c:pt idx="56">
                  <c:v>2009/10</c:v>
                </c:pt>
                <c:pt idx="57">
                  <c:v>2010/11</c:v>
                </c:pt>
                <c:pt idx="58">
                  <c:v>2011/12</c:v>
                </c:pt>
                <c:pt idx="59">
                  <c:v>2012/13</c:v>
                </c:pt>
                <c:pt idx="60">
                  <c:v>2013/14</c:v>
                </c:pt>
                <c:pt idx="61">
                  <c:v>2014/15</c:v>
                </c:pt>
                <c:pt idx="64">
                  <c:v>2001/02</c:v>
                </c:pt>
                <c:pt idx="65">
                  <c:v>2002/03</c:v>
                </c:pt>
                <c:pt idx="66">
                  <c:v>2003/04</c:v>
                </c:pt>
                <c:pt idx="67">
                  <c:v>2004/05</c:v>
                </c:pt>
                <c:pt idx="68">
                  <c:v>2005/06</c:v>
                </c:pt>
                <c:pt idx="69">
                  <c:v>2006/07</c:v>
                </c:pt>
                <c:pt idx="70">
                  <c:v>2007/08</c:v>
                </c:pt>
                <c:pt idx="71">
                  <c:v>2008/09</c:v>
                </c:pt>
                <c:pt idx="72">
                  <c:v>2009/10</c:v>
                </c:pt>
                <c:pt idx="73">
                  <c:v>2010/11</c:v>
                </c:pt>
                <c:pt idx="74">
                  <c:v>2011/12</c:v>
                </c:pt>
                <c:pt idx="75">
                  <c:v>2012/13</c:v>
                </c:pt>
                <c:pt idx="76">
                  <c:v>2013/14</c:v>
                </c:pt>
                <c:pt idx="77">
                  <c:v>2014/15</c:v>
                </c:pt>
                <c:pt idx="80">
                  <c:v>2001/02</c:v>
                </c:pt>
                <c:pt idx="81">
                  <c:v>2002/03</c:v>
                </c:pt>
                <c:pt idx="82">
                  <c:v>2003/04</c:v>
                </c:pt>
                <c:pt idx="83">
                  <c:v>2004/05</c:v>
                </c:pt>
                <c:pt idx="84">
                  <c:v>2005/06</c:v>
                </c:pt>
                <c:pt idx="85">
                  <c:v>2006/07</c:v>
                </c:pt>
                <c:pt idx="86">
                  <c:v>2007/08</c:v>
                </c:pt>
                <c:pt idx="87">
                  <c:v>2008/09</c:v>
                </c:pt>
                <c:pt idx="88">
                  <c:v>2009/10</c:v>
                </c:pt>
                <c:pt idx="89">
                  <c:v>2010/11</c:v>
                </c:pt>
                <c:pt idx="90">
                  <c:v>2011/12</c:v>
                </c:pt>
                <c:pt idx="91">
                  <c:v>2012/13</c:v>
                </c:pt>
                <c:pt idx="92">
                  <c:v>2013/14</c:v>
                </c:pt>
                <c:pt idx="93">
                  <c:v>2014/15</c:v>
                </c:pt>
                <c:pt idx="96">
                  <c:v>2001/02</c:v>
                </c:pt>
                <c:pt idx="97">
                  <c:v>2002/03</c:v>
                </c:pt>
                <c:pt idx="98">
                  <c:v>2003/04</c:v>
                </c:pt>
                <c:pt idx="99">
                  <c:v>2004/05</c:v>
                </c:pt>
                <c:pt idx="100">
                  <c:v>2005/06</c:v>
                </c:pt>
                <c:pt idx="101">
                  <c:v>2006/07</c:v>
                </c:pt>
                <c:pt idx="102">
                  <c:v>2007/08</c:v>
                </c:pt>
                <c:pt idx="103">
                  <c:v>2008/09</c:v>
                </c:pt>
                <c:pt idx="104">
                  <c:v>2009/10</c:v>
                </c:pt>
                <c:pt idx="105">
                  <c:v>2010/11</c:v>
                </c:pt>
                <c:pt idx="106">
                  <c:v>2011/12</c:v>
                </c:pt>
                <c:pt idx="107">
                  <c:v>2012/13</c:v>
                </c:pt>
                <c:pt idx="108">
                  <c:v>2013/14</c:v>
                </c:pt>
                <c:pt idx="109">
                  <c:v>2014/15</c:v>
                </c:pt>
                <c:pt idx="112">
                  <c:v>2001/02</c:v>
                </c:pt>
                <c:pt idx="113">
                  <c:v>2002/03</c:v>
                </c:pt>
                <c:pt idx="114">
                  <c:v>2003/04</c:v>
                </c:pt>
                <c:pt idx="115">
                  <c:v>2004/05</c:v>
                </c:pt>
                <c:pt idx="116">
                  <c:v>2005/06</c:v>
                </c:pt>
                <c:pt idx="117">
                  <c:v>2006/07</c:v>
                </c:pt>
                <c:pt idx="118">
                  <c:v>2007/08</c:v>
                </c:pt>
                <c:pt idx="119">
                  <c:v>2008/09</c:v>
                </c:pt>
                <c:pt idx="120">
                  <c:v>2009/10</c:v>
                </c:pt>
                <c:pt idx="121">
                  <c:v>2010/11</c:v>
                </c:pt>
                <c:pt idx="122">
                  <c:v>2011/12</c:v>
                </c:pt>
                <c:pt idx="123">
                  <c:v>2012/13</c:v>
                </c:pt>
                <c:pt idx="124">
                  <c:v>2013/14</c:v>
                </c:pt>
                <c:pt idx="125">
                  <c:v>2014/15</c:v>
                </c:pt>
                <c:pt idx="128">
                  <c:v>2001/02</c:v>
                </c:pt>
                <c:pt idx="129">
                  <c:v>2002/03</c:v>
                </c:pt>
                <c:pt idx="130">
                  <c:v>2003/04</c:v>
                </c:pt>
                <c:pt idx="131">
                  <c:v>2004/05</c:v>
                </c:pt>
                <c:pt idx="132">
                  <c:v>2005/06</c:v>
                </c:pt>
                <c:pt idx="133">
                  <c:v>2006/07</c:v>
                </c:pt>
                <c:pt idx="134">
                  <c:v>2007/08</c:v>
                </c:pt>
                <c:pt idx="135">
                  <c:v>2008/09</c:v>
                </c:pt>
                <c:pt idx="136">
                  <c:v>2009/10</c:v>
                </c:pt>
                <c:pt idx="137">
                  <c:v>2010/11</c:v>
                </c:pt>
                <c:pt idx="138">
                  <c:v>2011/12</c:v>
                </c:pt>
                <c:pt idx="139">
                  <c:v>2012/13</c:v>
                </c:pt>
                <c:pt idx="140">
                  <c:v>2013/14</c:v>
                </c:pt>
                <c:pt idx="141">
                  <c:v>2014/15</c:v>
                </c:pt>
                <c:pt idx="144">
                  <c:v>2001/02</c:v>
                </c:pt>
                <c:pt idx="145">
                  <c:v>2002/03</c:v>
                </c:pt>
                <c:pt idx="146">
                  <c:v>2003/04</c:v>
                </c:pt>
                <c:pt idx="147">
                  <c:v>2004/05</c:v>
                </c:pt>
                <c:pt idx="148">
                  <c:v>2005/06</c:v>
                </c:pt>
                <c:pt idx="149">
                  <c:v>2006/07</c:v>
                </c:pt>
                <c:pt idx="150">
                  <c:v>2007/08</c:v>
                </c:pt>
                <c:pt idx="151">
                  <c:v>2008/09</c:v>
                </c:pt>
                <c:pt idx="152">
                  <c:v>2009/10</c:v>
                </c:pt>
                <c:pt idx="153">
                  <c:v>2010/11</c:v>
                </c:pt>
                <c:pt idx="154">
                  <c:v>2011/12</c:v>
                </c:pt>
                <c:pt idx="155">
                  <c:v>2012/13</c:v>
                </c:pt>
                <c:pt idx="156">
                  <c:v>2013/14</c:v>
                </c:pt>
                <c:pt idx="157">
                  <c:v>2014/15</c:v>
                </c:pt>
                <c:pt idx="160">
                  <c:v>2001/02</c:v>
                </c:pt>
                <c:pt idx="161">
                  <c:v>2002/03</c:v>
                </c:pt>
                <c:pt idx="162">
                  <c:v>2003/04</c:v>
                </c:pt>
                <c:pt idx="163">
                  <c:v>2004/05</c:v>
                </c:pt>
                <c:pt idx="164">
                  <c:v>2005/06</c:v>
                </c:pt>
                <c:pt idx="165">
                  <c:v>2006/07</c:v>
                </c:pt>
                <c:pt idx="166">
                  <c:v>2007/08</c:v>
                </c:pt>
                <c:pt idx="167">
                  <c:v>2008/09</c:v>
                </c:pt>
                <c:pt idx="168">
                  <c:v>2009/10</c:v>
                </c:pt>
                <c:pt idx="169">
                  <c:v>2010/11</c:v>
                </c:pt>
                <c:pt idx="170">
                  <c:v>2011/12</c:v>
                </c:pt>
                <c:pt idx="171">
                  <c:v>2012/13</c:v>
                </c:pt>
                <c:pt idx="172">
                  <c:v>2013/14</c:v>
                </c:pt>
                <c:pt idx="173">
                  <c:v>2014/15</c:v>
                </c:pt>
                <c:pt idx="176">
                  <c:v>2001/02</c:v>
                </c:pt>
                <c:pt idx="177">
                  <c:v>2002/03</c:v>
                </c:pt>
                <c:pt idx="178">
                  <c:v>2003/04</c:v>
                </c:pt>
                <c:pt idx="179">
                  <c:v>2004/05</c:v>
                </c:pt>
                <c:pt idx="180">
                  <c:v>2005/06</c:v>
                </c:pt>
                <c:pt idx="181">
                  <c:v>2006/07</c:v>
                </c:pt>
                <c:pt idx="182">
                  <c:v>2007/08</c:v>
                </c:pt>
                <c:pt idx="183">
                  <c:v>2008/09</c:v>
                </c:pt>
                <c:pt idx="184">
                  <c:v>2009/10</c:v>
                </c:pt>
                <c:pt idx="185">
                  <c:v>2010/11</c:v>
                </c:pt>
                <c:pt idx="186">
                  <c:v>2011/12</c:v>
                </c:pt>
                <c:pt idx="187">
                  <c:v>2012/13</c:v>
                </c:pt>
                <c:pt idx="188">
                  <c:v>2013/14</c:v>
                </c:pt>
                <c:pt idx="189">
                  <c:v>2014/15</c:v>
                </c:pt>
                <c:pt idx="192">
                  <c:v>2001/02</c:v>
                </c:pt>
                <c:pt idx="193">
                  <c:v>2002/03</c:v>
                </c:pt>
                <c:pt idx="194">
                  <c:v>2003/04</c:v>
                </c:pt>
                <c:pt idx="195">
                  <c:v>2004/05</c:v>
                </c:pt>
                <c:pt idx="196">
                  <c:v>2005/06</c:v>
                </c:pt>
                <c:pt idx="197">
                  <c:v>2006/07</c:v>
                </c:pt>
                <c:pt idx="198">
                  <c:v>2007/08</c:v>
                </c:pt>
                <c:pt idx="199">
                  <c:v>2008/09</c:v>
                </c:pt>
                <c:pt idx="200">
                  <c:v>2009/10</c:v>
                </c:pt>
                <c:pt idx="201">
                  <c:v>2010/11</c:v>
                </c:pt>
                <c:pt idx="202">
                  <c:v>2011/12</c:v>
                </c:pt>
                <c:pt idx="203">
                  <c:v>2012/13</c:v>
                </c:pt>
                <c:pt idx="204">
                  <c:v>2013/14</c:v>
                </c:pt>
                <c:pt idx="205">
                  <c:v>2014/15</c:v>
                </c:pt>
                <c:pt idx="208">
                  <c:v>2001/02</c:v>
                </c:pt>
                <c:pt idx="209">
                  <c:v>2002/03</c:v>
                </c:pt>
                <c:pt idx="210">
                  <c:v>2003/04</c:v>
                </c:pt>
                <c:pt idx="211">
                  <c:v>2004/05</c:v>
                </c:pt>
                <c:pt idx="212">
                  <c:v>2005/06</c:v>
                </c:pt>
                <c:pt idx="213">
                  <c:v>2006/07</c:v>
                </c:pt>
                <c:pt idx="214">
                  <c:v>2007/08</c:v>
                </c:pt>
                <c:pt idx="215">
                  <c:v>2008/09</c:v>
                </c:pt>
                <c:pt idx="216">
                  <c:v>2009/10</c:v>
                </c:pt>
                <c:pt idx="217">
                  <c:v>2010/11</c:v>
                </c:pt>
                <c:pt idx="218">
                  <c:v>2011/12</c:v>
                </c:pt>
                <c:pt idx="219">
                  <c:v>2012/13</c:v>
                </c:pt>
                <c:pt idx="220">
                  <c:v>2013/14</c:v>
                </c:pt>
                <c:pt idx="221">
                  <c:v>2014/15</c:v>
                </c:pt>
                <c:pt idx="224">
                  <c:v>2001/02</c:v>
                </c:pt>
                <c:pt idx="225">
                  <c:v>2002/03</c:v>
                </c:pt>
                <c:pt idx="226">
                  <c:v>2003/04</c:v>
                </c:pt>
                <c:pt idx="227">
                  <c:v>2004/05</c:v>
                </c:pt>
                <c:pt idx="228">
                  <c:v>2005/06</c:v>
                </c:pt>
                <c:pt idx="229">
                  <c:v>2006/07</c:v>
                </c:pt>
                <c:pt idx="230">
                  <c:v>2007/08</c:v>
                </c:pt>
                <c:pt idx="231">
                  <c:v>2008/09</c:v>
                </c:pt>
                <c:pt idx="232">
                  <c:v>2009/10</c:v>
                </c:pt>
                <c:pt idx="233">
                  <c:v>2010/11</c:v>
                </c:pt>
                <c:pt idx="234">
                  <c:v>2011/12</c:v>
                </c:pt>
                <c:pt idx="235">
                  <c:v>2012/13</c:v>
                </c:pt>
                <c:pt idx="236">
                  <c:v>2013/14</c:v>
                </c:pt>
                <c:pt idx="237">
                  <c:v>2014/15</c:v>
                </c:pt>
              </c:strCache>
            </c:strRef>
          </c:cat>
          <c:val>
            <c:numRef>
              <c:f>safety!$V$256:$IZ$256</c:f>
              <c:numCache>
                <c:formatCode>General</c:formatCode>
                <c:ptCount val="239"/>
                <c:pt idx="80" formatCode="0%">
                  <c:v>-0.40195008305327984</c:v>
                </c:pt>
                <c:pt idx="81" formatCode="0%">
                  <c:v>0.45373718315461842</c:v>
                </c:pt>
                <c:pt idx="82" formatCode="0%">
                  <c:v>0.36772507245267061</c:v>
                </c:pt>
                <c:pt idx="83" formatCode="0%">
                  <c:v>9.4412802740799329E-2</c:v>
                </c:pt>
                <c:pt idx="84" formatCode="0%">
                  <c:v>0.81183085491870788</c:v>
                </c:pt>
                <c:pt idx="85" formatCode="0%">
                  <c:v>0.46415774932428011</c:v>
                </c:pt>
                <c:pt idx="86" formatCode="0%">
                  <c:v>0.3656869041029791</c:v>
                </c:pt>
                <c:pt idx="87" formatCode="0%">
                  <c:v>-0.22389582520806539</c:v>
                </c:pt>
                <c:pt idx="88" formatCode="0%">
                  <c:v>0.18829038498116879</c:v>
                </c:pt>
                <c:pt idx="89" formatCode="0%">
                  <c:v>9.8651816511866608E-2</c:v>
                </c:pt>
                <c:pt idx="90" formatCode="0%">
                  <c:v>0.49204775506278375</c:v>
                </c:pt>
                <c:pt idx="91" formatCode="0%">
                  <c:v>-0.32188372503346574</c:v>
                </c:pt>
                <c:pt idx="92" formatCode="0%">
                  <c:v>-0.44622501227941536</c:v>
                </c:pt>
                <c:pt idx="93" formatCode="0%">
                  <c:v>-0.17738700401935847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A1-4120-A406-D5BE8AACD888}"/>
            </c:ext>
          </c:extLst>
        </c:ser>
        <c:ser>
          <c:idx val="6"/>
          <c:order val="6"/>
          <c:tx>
            <c:strRef>
              <c:f>safety!$T$257:$U$257</c:f>
              <c:strCache>
                <c:ptCount val="2"/>
                <c:pt idx="0">
                  <c:v>Nelson/Marlborough</c:v>
                </c:pt>
              </c:strCache>
            </c:strRef>
          </c:tx>
          <c:marker>
            <c:symbol val="none"/>
          </c:marker>
          <c:cat>
            <c:strRef>
              <c:f>safety!$V$250:$IZ$250</c:f>
              <c:strCache>
                <c:ptCount val="238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  <c:pt idx="16">
                  <c:v>2001/02</c:v>
                </c:pt>
                <c:pt idx="17">
                  <c:v>2002/03</c:v>
                </c:pt>
                <c:pt idx="18">
                  <c:v>2003/04</c:v>
                </c:pt>
                <c:pt idx="19">
                  <c:v>2004/05</c:v>
                </c:pt>
                <c:pt idx="20">
                  <c:v>2005/06</c:v>
                </c:pt>
                <c:pt idx="21">
                  <c:v>2006/07</c:v>
                </c:pt>
                <c:pt idx="22">
                  <c:v>2007/08</c:v>
                </c:pt>
                <c:pt idx="23">
                  <c:v>2008/09</c:v>
                </c:pt>
                <c:pt idx="24">
                  <c:v>2009/10</c:v>
                </c:pt>
                <c:pt idx="25">
                  <c:v>2010/11</c:v>
                </c:pt>
                <c:pt idx="26">
                  <c:v>2011/12</c:v>
                </c:pt>
                <c:pt idx="27">
                  <c:v>2012/13</c:v>
                </c:pt>
                <c:pt idx="28">
                  <c:v>2013/14</c:v>
                </c:pt>
                <c:pt idx="29">
                  <c:v>2014/15</c:v>
                </c:pt>
                <c:pt idx="32">
                  <c:v>2001/02</c:v>
                </c:pt>
                <c:pt idx="33">
                  <c:v>2002/03</c:v>
                </c:pt>
                <c:pt idx="34">
                  <c:v>2003/04</c:v>
                </c:pt>
                <c:pt idx="35">
                  <c:v>2004/05</c:v>
                </c:pt>
                <c:pt idx="36">
                  <c:v>2005/06</c:v>
                </c:pt>
                <c:pt idx="37">
                  <c:v>2006/07</c:v>
                </c:pt>
                <c:pt idx="38">
                  <c:v>2007/08</c:v>
                </c:pt>
                <c:pt idx="39">
                  <c:v>2008/09</c:v>
                </c:pt>
                <c:pt idx="40">
                  <c:v>2009/10</c:v>
                </c:pt>
                <c:pt idx="41">
                  <c:v>2010/11</c:v>
                </c:pt>
                <c:pt idx="42">
                  <c:v>2011/12</c:v>
                </c:pt>
                <c:pt idx="43">
                  <c:v>2012/13</c:v>
                </c:pt>
                <c:pt idx="44">
                  <c:v>2013/14</c:v>
                </c:pt>
                <c:pt idx="45">
                  <c:v>2014/15</c:v>
                </c:pt>
                <c:pt idx="48">
                  <c:v>2001/02</c:v>
                </c:pt>
                <c:pt idx="49">
                  <c:v>2002/03</c:v>
                </c:pt>
                <c:pt idx="50">
                  <c:v>2003/04</c:v>
                </c:pt>
                <c:pt idx="51">
                  <c:v>2004/05</c:v>
                </c:pt>
                <c:pt idx="52">
                  <c:v>2005/06</c:v>
                </c:pt>
                <c:pt idx="53">
                  <c:v>2006/07</c:v>
                </c:pt>
                <c:pt idx="54">
                  <c:v>2007/08</c:v>
                </c:pt>
                <c:pt idx="55">
                  <c:v>2008/09</c:v>
                </c:pt>
                <c:pt idx="56">
                  <c:v>2009/10</c:v>
                </c:pt>
                <c:pt idx="57">
                  <c:v>2010/11</c:v>
                </c:pt>
                <c:pt idx="58">
                  <c:v>2011/12</c:v>
                </c:pt>
                <c:pt idx="59">
                  <c:v>2012/13</c:v>
                </c:pt>
                <c:pt idx="60">
                  <c:v>2013/14</c:v>
                </c:pt>
                <c:pt idx="61">
                  <c:v>2014/15</c:v>
                </c:pt>
                <c:pt idx="64">
                  <c:v>2001/02</c:v>
                </c:pt>
                <c:pt idx="65">
                  <c:v>2002/03</c:v>
                </c:pt>
                <c:pt idx="66">
                  <c:v>2003/04</c:v>
                </c:pt>
                <c:pt idx="67">
                  <c:v>2004/05</c:v>
                </c:pt>
                <c:pt idx="68">
                  <c:v>2005/06</c:v>
                </c:pt>
                <c:pt idx="69">
                  <c:v>2006/07</c:v>
                </c:pt>
                <c:pt idx="70">
                  <c:v>2007/08</c:v>
                </c:pt>
                <c:pt idx="71">
                  <c:v>2008/09</c:v>
                </c:pt>
                <c:pt idx="72">
                  <c:v>2009/10</c:v>
                </c:pt>
                <c:pt idx="73">
                  <c:v>2010/11</c:v>
                </c:pt>
                <c:pt idx="74">
                  <c:v>2011/12</c:v>
                </c:pt>
                <c:pt idx="75">
                  <c:v>2012/13</c:v>
                </c:pt>
                <c:pt idx="76">
                  <c:v>2013/14</c:v>
                </c:pt>
                <c:pt idx="77">
                  <c:v>2014/15</c:v>
                </c:pt>
                <c:pt idx="80">
                  <c:v>2001/02</c:v>
                </c:pt>
                <c:pt idx="81">
                  <c:v>2002/03</c:v>
                </c:pt>
                <c:pt idx="82">
                  <c:v>2003/04</c:v>
                </c:pt>
                <c:pt idx="83">
                  <c:v>2004/05</c:v>
                </c:pt>
                <c:pt idx="84">
                  <c:v>2005/06</c:v>
                </c:pt>
                <c:pt idx="85">
                  <c:v>2006/07</c:v>
                </c:pt>
                <c:pt idx="86">
                  <c:v>2007/08</c:v>
                </c:pt>
                <c:pt idx="87">
                  <c:v>2008/09</c:v>
                </c:pt>
                <c:pt idx="88">
                  <c:v>2009/10</c:v>
                </c:pt>
                <c:pt idx="89">
                  <c:v>2010/11</c:v>
                </c:pt>
                <c:pt idx="90">
                  <c:v>2011/12</c:v>
                </c:pt>
                <c:pt idx="91">
                  <c:v>2012/13</c:v>
                </c:pt>
                <c:pt idx="92">
                  <c:v>2013/14</c:v>
                </c:pt>
                <c:pt idx="93">
                  <c:v>2014/15</c:v>
                </c:pt>
                <c:pt idx="96">
                  <c:v>2001/02</c:v>
                </c:pt>
                <c:pt idx="97">
                  <c:v>2002/03</c:v>
                </c:pt>
                <c:pt idx="98">
                  <c:v>2003/04</c:v>
                </c:pt>
                <c:pt idx="99">
                  <c:v>2004/05</c:v>
                </c:pt>
                <c:pt idx="100">
                  <c:v>2005/06</c:v>
                </c:pt>
                <c:pt idx="101">
                  <c:v>2006/07</c:v>
                </c:pt>
                <c:pt idx="102">
                  <c:v>2007/08</c:v>
                </c:pt>
                <c:pt idx="103">
                  <c:v>2008/09</c:v>
                </c:pt>
                <c:pt idx="104">
                  <c:v>2009/10</c:v>
                </c:pt>
                <c:pt idx="105">
                  <c:v>2010/11</c:v>
                </c:pt>
                <c:pt idx="106">
                  <c:v>2011/12</c:v>
                </c:pt>
                <c:pt idx="107">
                  <c:v>2012/13</c:v>
                </c:pt>
                <c:pt idx="108">
                  <c:v>2013/14</c:v>
                </c:pt>
                <c:pt idx="109">
                  <c:v>2014/15</c:v>
                </c:pt>
                <c:pt idx="112">
                  <c:v>2001/02</c:v>
                </c:pt>
                <c:pt idx="113">
                  <c:v>2002/03</c:v>
                </c:pt>
                <c:pt idx="114">
                  <c:v>2003/04</c:v>
                </c:pt>
                <c:pt idx="115">
                  <c:v>2004/05</c:v>
                </c:pt>
                <c:pt idx="116">
                  <c:v>2005/06</c:v>
                </c:pt>
                <c:pt idx="117">
                  <c:v>2006/07</c:v>
                </c:pt>
                <c:pt idx="118">
                  <c:v>2007/08</c:v>
                </c:pt>
                <c:pt idx="119">
                  <c:v>2008/09</c:v>
                </c:pt>
                <c:pt idx="120">
                  <c:v>2009/10</c:v>
                </c:pt>
                <c:pt idx="121">
                  <c:v>2010/11</c:v>
                </c:pt>
                <c:pt idx="122">
                  <c:v>2011/12</c:v>
                </c:pt>
                <c:pt idx="123">
                  <c:v>2012/13</c:v>
                </c:pt>
                <c:pt idx="124">
                  <c:v>2013/14</c:v>
                </c:pt>
                <c:pt idx="125">
                  <c:v>2014/15</c:v>
                </c:pt>
                <c:pt idx="128">
                  <c:v>2001/02</c:v>
                </c:pt>
                <c:pt idx="129">
                  <c:v>2002/03</c:v>
                </c:pt>
                <c:pt idx="130">
                  <c:v>2003/04</c:v>
                </c:pt>
                <c:pt idx="131">
                  <c:v>2004/05</c:v>
                </c:pt>
                <c:pt idx="132">
                  <c:v>2005/06</c:v>
                </c:pt>
                <c:pt idx="133">
                  <c:v>2006/07</c:v>
                </c:pt>
                <c:pt idx="134">
                  <c:v>2007/08</c:v>
                </c:pt>
                <c:pt idx="135">
                  <c:v>2008/09</c:v>
                </c:pt>
                <c:pt idx="136">
                  <c:v>2009/10</c:v>
                </c:pt>
                <c:pt idx="137">
                  <c:v>2010/11</c:v>
                </c:pt>
                <c:pt idx="138">
                  <c:v>2011/12</c:v>
                </c:pt>
                <c:pt idx="139">
                  <c:v>2012/13</c:v>
                </c:pt>
                <c:pt idx="140">
                  <c:v>2013/14</c:v>
                </c:pt>
                <c:pt idx="141">
                  <c:v>2014/15</c:v>
                </c:pt>
                <c:pt idx="144">
                  <c:v>2001/02</c:v>
                </c:pt>
                <c:pt idx="145">
                  <c:v>2002/03</c:v>
                </c:pt>
                <c:pt idx="146">
                  <c:v>2003/04</c:v>
                </c:pt>
                <c:pt idx="147">
                  <c:v>2004/05</c:v>
                </c:pt>
                <c:pt idx="148">
                  <c:v>2005/06</c:v>
                </c:pt>
                <c:pt idx="149">
                  <c:v>2006/07</c:v>
                </c:pt>
                <c:pt idx="150">
                  <c:v>2007/08</c:v>
                </c:pt>
                <c:pt idx="151">
                  <c:v>2008/09</c:v>
                </c:pt>
                <c:pt idx="152">
                  <c:v>2009/10</c:v>
                </c:pt>
                <c:pt idx="153">
                  <c:v>2010/11</c:v>
                </c:pt>
                <c:pt idx="154">
                  <c:v>2011/12</c:v>
                </c:pt>
                <c:pt idx="155">
                  <c:v>2012/13</c:v>
                </c:pt>
                <c:pt idx="156">
                  <c:v>2013/14</c:v>
                </c:pt>
                <c:pt idx="157">
                  <c:v>2014/15</c:v>
                </c:pt>
                <c:pt idx="160">
                  <c:v>2001/02</c:v>
                </c:pt>
                <c:pt idx="161">
                  <c:v>2002/03</c:v>
                </c:pt>
                <c:pt idx="162">
                  <c:v>2003/04</c:v>
                </c:pt>
                <c:pt idx="163">
                  <c:v>2004/05</c:v>
                </c:pt>
                <c:pt idx="164">
                  <c:v>2005/06</c:v>
                </c:pt>
                <c:pt idx="165">
                  <c:v>2006/07</c:v>
                </c:pt>
                <c:pt idx="166">
                  <c:v>2007/08</c:v>
                </c:pt>
                <c:pt idx="167">
                  <c:v>2008/09</c:v>
                </c:pt>
                <c:pt idx="168">
                  <c:v>2009/10</c:v>
                </c:pt>
                <c:pt idx="169">
                  <c:v>2010/11</c:v>
                </c:pt>
                <c:pt idx="170">
                  <c:v>2011/12</c:v>
                </c:pt>
                <c:pt idx="171">
                  <c:v>2012/13</c:v>
                </c:pt>
                <c:pt idx="172">
                  <c:v>2013/14</c:v>
                </c:pt>
                <c:pt idx="173">
                  <c:v>2014/15</c:v>
                </c:pt>
                <c:pt idx="176">
                  <c:v>2001/02</c:v>
                </c:pt>
                <c:pt idx="177">
                  <c:v>2002/03</c:v>
                </c:pt>
                <c:pt idx="178">
                  <c:v>2003/04</c:v>
                </c:pt>
                <c:pt idx="179">
                  <c:v>2004/05</c:v>
                </c:pt>
                <c:pt idx="180">
                  <c:v>2005/06</c:v>
                </c:pt>
                <c:pt idx="181">
                  <c:v>2006/07</c:v>
                </c:pt>
                <c:pt idx="182">
                  <c:v>2007/08</c:v>
                </c:pt>
                <c:pt idx="183">
                  <c:v>2008/09</c:v>
                </c:pt>
                <c:pt idx="184">
                  <c:v>2009/10</c:v>
                </c:pt>
                <c:pt idx="185">
                  <c:v>2010/11</c:v>
                </c:pt>
                <c:pt idx="186">
                  <c:v>2011/12</c:v>
                </c:pt>
                <c:pt idx="187">
                  <c:v>2012/13</c:v>
                </c:pt>
                <c:pt idx="188">
                  <c:v>2013/14</c:v>
                </c:pt>
                <c:pt idx="189">
                  <c:v>2014/15</c:v>
                </c:pt>
                <c:pt idx="192">
                  <c:v>2001/02</c:v>
                </c:pt>
                <c:pt idx="193">
                  <c:v>2002/03</c:v>
                </c:pt>
                <c:pt idx="194">
                  <c:v>2003/04</c:v>
                </c:pt>
                <c:pt idx="195">
                  <c:v>2004/05</c:v>
                </c:pt>
                <c:pt idx="196">
                  <c:v>2005/06</c:v>
                </c:pt>
                <c:pt idx="197">
                  <c:v>2006/07</c:v>
                </c:pt>
                <c:pt idx="198">
                  <c:v>2007/08</c:v>
                </c:pt>
                <c:pt idx="199">
                  <c:v>2008/09</c:v>
                </c:pt>
                <c:pt idx="200">
                  <c:v>2009/10</c:v>
                </c:pt>
                <c:pt idx="201">
                  <c:v>2010/11</c:v>
                </c:pt>
                <c:pt idx="202">
                  <c:v>2011/12</c:v>
                </c:pt>
                <c:pt idx="203">
                  <c:v>2012/13</c:v>
                </c:pt>
                <c:pt idx="204">
                  <c:v>2013/14</c:v>
                </c:pt>
                <c:pt idx="205">
                  <c:v>2014/15</c:v>
                </c:pt>
                <c:pt idx="208">
                  <c:v>2001/02</c:v>
                </c:pt>
                <c:pt idx="209">
                  <c:v>2002/03</c:v>
                </c:pt>
                <c:pt idx="210">
                  <c:v>2003/04</c:v>
                </c:pt>
                <c:pt idx="211">
                  <c:v>2004/05</c:v>
                </c:pt>
                <c:pt idx="212">
                  <c:v>2005/06</c:v>
                </c:pt>
                <c:pt idx="213">
                  <c:v>2006/07</c:v>
                </c:pt>
                <c:pt idx="214">
                  <c:v>2007/08</c:v>
                </c:pt>
                <c:pt idx="215">
                  <c:v>2008/09</c:v>
                </c:pt>
                <c:pt idx="216">
                  <c:v>2009/10</c:v>
                </c:pt>
                <c:pt idx="217">
                  <c:v>2010/11</c:v>
                </c:pt>
                <c:pt idx="218">
                  <c:v>2011/12</c:v>
                </c:pt>
                <c:pt idx="219">
                  <c:v>2012/13</c:v>
                </c:pt>
                <c:pt idx="220">
                  <c:v>2013/14</c:v>
                </c:pt>
                <c:pt idx="221">
                  <c:v>2014/15</c:v>
                </c:pt>
                <c:pt idx="224">
                  <c:v>2001/02</c:v>
                </c:pt>
                <c:pt idx="225">
                  <c:v>2002/03</c:v>
                </c:pt>
                <c:pt idx="226">
                  <c:v>2003/04</c:v>
                </c:pt>
                <c:pt idx="227">
                  <c:v>2004/05</c:v>
                </c:pt>
                <c:pt idx="228">
                  <c:v>2005/06</c:v>
                </c:pt>
                <c:pt idx="229">
                  <c:v>2006/07</c:v>
                </c:pt>
                <c:pt idx="230">
                  <c:v>2007/08</c:v>
                </c:pt>
                <c:pt idx="231">
                  <c:v>2008/09</c:v>
                </c:pt>
                <c:pt idx="232">
                  <c:v>2009/10</c:v>
                </c:pt>
                <c:pt idx="233">
                  <c:v>2010/11</c:v>
                </c:pt>
                <c:pt idx="234">
                  <c:v>2011/12</c:v>
                </c:pt>
                <c:pt idx="235">
                  <c:v>2012/13</c:v>
                </c:pt>
                <c:pt idx="236">
                  <c:v>2013/14</c:v>
                </c:pt>
                <c:pt idx="237">
                  <c:v>2014/15</c:v>
                </c:pt>
              </c:strCache>
            </c:strRef>
          </c:cat>
          <c:val>
            <c:numRef>
              <c:f>safety!$V$257:$IZ$257</c:f>
              <c:numCache>
                <c:formatCode>General</c:formatCode>
                <c:ptCount val="239"/>
                <c:pt idx="96" formatCode="0%">
                  <c:v>0.68036858363654318</c:v>
                </c:pt>
                <c:pt idx="97" formatCode="0%">
                  <c:v>-0.3649600407371304</c:v>
                </c:pt>
                <c:pt idx="98" formatCode="0%">
                  <c:v>4.6687889478184585E-2</c:v>
                </c:pt>
                <c:pt idx="99" formatCode="0%">
                  <c:v>0.57232899166277762</c:v>
                </c:pt>
                <c:pt idx="100" formatCode="0%">
                  <c:v>4.7757237571224076E-2</c:v>
                </c:pt>
                <c:pt idx="101" formatCode="0%">
                  <c:v>-4.9271567382148773E-2</c:v>
                </c:pt>
                <c:pt idx="102" formatCode="0%">
                  <c:v>-0.32001536776554285</c:v>
                </c:pt>
                <c:pt idx="103" formatCode="0%">
                  <c:v>0.20886504548840357</c:v>
                </c:pt>
                <c:pt idx="104" formatCode="0%">
                  <c:v>-6.1428275381674724E-2</c:v>
                </c:pt>
                <c:pt idx="105" formatCode="0%">
                  <c:v>-0.13905177717872985</c:v>
                </c:pt>
                <c:pt idx="106" formatCode="0%">
                  <c:v>-4.3789518154215834E-2</c:v>
                </c:pt>
                <c:pt idx="107" formatCode="0%">
                  <c:v>0.305767761313952</c:v>
                </c:pt>
                <c:pt idx="108" formatCode="0%">
                  <c:v>-0.15401863924064785</c:v>
                </c:pt>
                <c:pt idx="109" formatCode="0%">
                  <c:v>-0.1035253798259429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A1-4120-A406-D5BE8AACD888}"/>
            </c:ext>
          </c:extLst>
        </c:ser>
        <c:ser>
          <c:idx val="7"/>
          <c:order val="7"/>
          <c:tx>
            <c:strRef>
              <c:f>safety!$T$258:$U$258</c:f>
              <c:strCache>
                <c:ptCount val="2"/>
                <c:pt idx="0">
                  <c:v>West Coast</c:v>
                </c:pt>
              </c:strCache>
            </c:strRef>
          </c:tx>
          <c:marker>
            <c:symbol val="none"/>
          </c:marker>
          <c:cat>
            <c:strRef>
              <c:f>safety!$V$250:$IZ$250</c:f>
              <c:strCache>
                <c:ptCount val="238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  <c:pt idx="16">
                  <c:v>2001/02</c:v>
                </c:pt>
                <c:pt idx="17">
                  <c:v>2002/03</c:v>
                </c:pt>
                <c:pt idx="18">
                  <c:v>2003/04</c:v>
                </c:pt>
                <c:pt idx="19">
                  <c:v>2004/05</c:v>
                </c:pt>
                <c:pt idx="20">
                  <c:v>2005/06</c:v>
                </c:pt>
                <c:pt idx="21">
                  <c:v>2006/07</c:v>
                </c:pt>
                <c:pt idx="22">
                  <c:v>2007/08</c:v>
                </c:pt>
                <c:pt idx="23">
                  <c:v>2008/09</c:v>
                </c:pt>
                <c:pt idx="24">
                  <c:v>2009/10</c:v>
                </c:pt>
                <c:pt idx="25">
                  <c:v>2010/11</c:v>
                </c:pt>
                <c:pt idx="26">
                  <c:v>2011/12</c:v>
                </c:pt>
                <c:pt idx="27">
                  <c:v>2012/13</c:v>
                </c:pt>
                <c:pt idx="28">
                  <c:v>2013/14</c:v>
                </c:pt>
                <c:pt idx="29">
                  <c:v>2014/15</c:v>
                </c:pt>
                <c:pt idx="32">
                  <c:v>2001/02</c:v>
                </c:pt>
                <c:pt idx="33">
                  <c:v>2002/03</c:v>
                </c:pt>
                <c:pt idx="34">
                  <c:v>2003/04</c:v>
                </c:pt>
                <c:pt idx="35">
                  <c:v>2004/05</c:v>
                </c:pt>
                <c:pt idx="36">
                  <c:v>2005/06</c:v>
                </c:pt>
                <c:pt idx="37">
                  <c:v>2006/07</c:v>
                </c:pt>
                <c:pt idx="38">
                  <c:v>2007/08</c:v>
                </c:pt>
                <c:pt idx="39">
                  <c:v>2008/09</c:v>
                </c:pt>
                <c:pt idx="40">
                  <c:v>2009/10</c:v>
                </c:pt>
                <c:pt idx="41">
                  <c:v>2010/11</c:v>
                </c:pt>
                <c:pt idx="42">
                  <c:v>2011/12</c:v>
                </c:pt>
                <c:pt idx="43">
                  <c:v>2012/13</c:v>
                </c:pt>
                <c:pt idx="44">
                  <c:v>2013/14</c:v>
                </c:pt>
                <c:pt idx="45">
                  <c:v>2014/15</c:v>
                </c:pt>
                <c:pt idx="48">
                  <c:v>2001/02</c:v>
                </c:pt>
                <c:pt idx="49">
                  <c:v>2002/03</c:v>
                </c:pt>
                <c:pt idx="50">
                  <c:v>2003/04</c:v>
                </c:pt>
                <c:pt idx="51">
                  <c:v>2004/05</c:v>
                </c:pt>
                <c:pt idx="52">
                  <c:v>2005/06</c:v>
                </c:pt>
                <c:pt idx="53">
                  <c:v>2006/07</c:v>
                </c:pt>
                <c:pt idx="54">
                  <c:v>2007/08</c:v>
                </c:pt>
                <c:pt idx="55">
                  <c:v>2008/09</c:v>
                </c:pt>
                <c:pt idx="56">
                  <c:v>2009/10</c:v>
                </c:pt>
                <c:pt idx="57">
                  <c:v>2010/11</c:v>
                </c:pt>
                <c:pt idx="58">
                  <c:v>2011/12</c:v>
                </c:pt>
                <c:pt idx="59">
                  <c:v>2012/13</c:v>
                </c:pt>
                <c:pt idx="60">
                  <c:v>2013/14</c:v>
                </c:pt>
                <c:pt idx="61">
                  <c:v>2014/15</c:v>
                </c:pt>
                <c:pt idx="64">
                  <c:v>2001/02</c:v>
                </c:pt>
                <c:pt idx="65">
                  <c:v>2002/03</c:v>
                </c:pt>
                <c:pt idx="66">
                  <c:v>2003/04</c:v>
                </c:pt>
                <c:pt idx="67">
                  <c:v>2004/05</c:v>
                </c:pt>
                <c:pt idx="68">
                  <c:v>2005/06</c:v>
                </c:pt>
                <c:pt idx="69">
                  <c:v>2006/07</c:v>
                </c:pt>
                <c:pt idx="70">
                  <c:v>2007/08</c:v>
                </c:pt>
                <c:pt idx="71">
                  <c:v>2008/09</c:v>
                </c:pt>
                <c:pt idx="72">
                  <c:v>2009/10</c:v>
                </c:pt>
                <c:pt idx="73">
                  <c:v>2010/11</c:v>
                </c:pt>
                <c:pt idx="74">
                  <c:v>2011/12</c:v>
                </c:pt>
                <c:pt idx="75">
                  <c:v>2012/13</c:v>
                </c:pt>
                <c:pt idx="76">
                  <c:v>2013/14</c:v>
                </c:pt>
                <c:pt idx="77">
                  <c:v>2014/15</c:v>
                </c:pt>
                <c:pt idx="80">
                  <c:v>2001/02</c:v>
                </c:pt>
                <c:pt idx="81">
                  <c:v>2002/03</c:v>
                </c:pt>
                <c:pt idx="82">
                  <c:v>2003/04</c:v>
                </c:pt>
                <c:pt idx="83">
                  <c:v>2004/05</c:v>
                </c:pt>
                <c:pt idx="84">
                  <c:v>2005/06</c:v>
                </c:pt>
                <c:pt idx="85">
                  <c:v>2006/07</c:v>
                </c:pt>
                <c:pt idx="86">
                  <c:v>2007/08</c:v>
                </c:pt>
                <c:pt idx="87">
                  <c:v>2008/09</c:v>
                </c:pt>
                <c:pt idx="88">
                  <c:v>2009/10</c:v>
                </c:pt>
                <c:pt idx="89">
                  <c:v>2010/11</c:v>
                </c:pt>
                <c:pt idx="90">
                  <c:v>2011/12</c:v>
                </c:pt>
                <c:pt idx="91">
                  <c:v>2012/13</c:v>
                </c:pt>
                <c:pt idx="92">
                  <c:v>2013/14</c:v>
                </c:pt>
                <c:pt idx="93">
                  <c:v>2014/15</c:v>
                </c:pt>
                <c:pt idx="96">
                  <c:v>2001/02</c:v>
                </c:pt>
                <c:pt idx="97">
                  <c:v>2002/03</c:v>
                </c:pt>
                <c:pt idx="98">
                  <c:v>2003/04</c:v>
                </c:pt>
                <c:pt idx="99">
                  <c:v>2004/05</c:v>
                </c:pt>
                <c:pt idx="100">
                  <c:v>2005/06</c:v>
                </c:pt>
                <c:pt idx="101">
                  <c:v>2006/07</c:v>
                </c:pt>
                <c:pt idx="102">
                  <c:v>2007/08</c:v>
                </c:pt>
                <c:pt idx="103">
                  <c:v>2008/09</c:v>
                </c:pt>
                <c:pt idx="104">
                  <c:v>2009/10</c:v>
                </c:pt>
                <c:pt idx="105">
                  <c:v>2010/11</c:v>
                </c:pt>
                <c:pt idx="106">
                  <c:v>2011/12</c:v>
                </c:pt>
                <c:pt idx="107">
                  <c:v>2012/13</c:v>
                </c:pt>
                <c:pt idx="108">
                  <c:v>2013/14</c:v>
                </c:pt>
                <c:pt idx="109">
                  <c:v>2014/15</c:v>
                </c:pt>
                <c:pt idx="112">
                  <c:v>2001/02</c:v>
                </c:pt>
                <c:pt idx="113">
                  <c:v>2002/03</c:v>
                </c:pt>
                <c:pt idx="114">
                  <c:v>2003/04</c:v>
                </c:pt>
                <c:pt idx="115">
                  <c:v>2004/05</c:v>
                </c:pt>
                <c:pt idx="116">
                  <c:v>2005/06</c:v>
                </c:pt>
                <c:pt idx="117">
                  <c:v>2006/07</c:v>
                </c:pt>
                <c:pt idx="118">
                  <c:v>2007/08</c:v>
                </c:pt>
                <c:pt idx="119">
                  <c:v>2008/09</c:v>
                </c:pt>
                <c:pt idx="120">
                  <c:v>2009/10</c:v>
                </c:pt>
                <c:pt idx="121">
                  <c:v>2010/11</c:v>
                </c:pt>
                <c:pt idx="122">
                  <c:v>2011/12</c:v>
                </c:pt>
                <c:pt idx="123">
                  <c:v>2012/13</c:v>
                </c:pt>
                <c:pt idx="124">
                  <c:v>2013/14</c:v>
                </c:pt>
                <c:pt idx="125">
                  <c:v>2014/15</c:v>
                </c:pt>
                <c:pt idx="128">
                  <c:v>2001/02</c:v>
                </c:pt>
                <c:pt idx="129">
                  <c:v>2002/03</c:v>
                </c:pt>
                <c:pt idx="130">
                  <c:v>2003/04</c:v>
                </c:pt>
                <c:pt idx="131">
                  <c:v>2004/05</c:v>
                </c:pt>
                <c:pt idx="132">
                  <c:v>2005/06</c:v>
                </c:pt>
                <c:pt idx="133">
                  <c:v>2006/07</c:v>
                </c:pt>
                <c:pt idx="134">
                  <c:v>2007/08</c:v>
                </c:pt>
                <c:pt idx="135">
                  <c:v>2008/09</c:v>
                </c:pt>
                <c:pt idx="136">
                  <c:v>2009/10</c:v>
                </c:pt>
                <c:pt idx="137">
                  <c:v>2010/11</c:v>
                </c:pt>
                <c:pt idx="138">
                  <c:v>2011/12</c:v>
                </c:pt>
                <c:pt idx="139">
                  <c:v>2012/13</c:v>
                </c:pt>
                <c:pt idx="140">
                  <c:v>2013/14</c:v>
                </c:pt>
                <c:pt idx="141">
                  <c:v>2014/15</c:v>
                </c:pt>
                <c:pt idx="144">
                  <c:v>2001/02</c:v>
                </c:pt>
                <c:pt idx="145">
                  <c:v>2002/03</c:v>
                </c:pt>
                <c:pt idx="146">
                  <c:v>2003/04</c:v>
                </c:pt>
                <c:pt idx="147">
                  <c:v>2004/05</c:v>
                </c:pt>
                <c:pt idx="148">
                  <c:v>2005/06</c:v>
                </c:pt>
                <c:pt idx="149">
                  <c:v>2006/07</c:v>
                </c:pt>
                <c:pt idx="150">
                  <c:v>2007/08</c:v>
                </c:pt>
                <c:pt idx="151">
                  <c:v>2008/09</c:v>
                </c:pt>
                <c:pt idx="152">
                  <c:v>2009/10</c:v>
                </c:pt>
                <c:pt idx="153">
                  <c:v>2010/11</c:v>
                </c:pt>
                <c:pt idx="154">
                  <c:v>2011/12</c:v>
                </c:pt>
                <c:pt idx="155">
                  <c:v>2012/13</c:v>
                </c:pt>
                <c:pt idx="156">
                  <c:v>2013/14</c:v>
                </c:pt>
                <c:pt idx="157">
                  <c:v>2014/15</c:v>
                </c:pt>
                <c:pt idx="160">
                  <c:v>2001/02</c:v>
                </c:pt>
                <c:pt idx="161">
                  <c:v>2002/03</c:v>
                </c:pt>
                <c:pt idx="162">
                  <c:v>2003/04</c:v>
                </c:pt>
                <c:pt idx="163">
                  <c:v>2004/05</c:v>
                </c:pt>
                <c:pt idx="164">
                  <c:v>2005/06</c:v>
                </c:pt>
                <c:pt idx="165">
                  <c:v>2006/07</c:v>
                </c:pt>
                <c:pt idx="166">
                  <c:v>2007/08</c:v>
                </c:pt>
                <c:pt idx="167">
                  <c:v>2008/09</c:v>
                </c:pt>
                <c:pt idx="168">
                  <c:v>2009/10</c:v>
                </c:pt>
                <c:pt idx="169">
                  <c:v>2010/11</c:v>
                </c:pt>
                <c:pt idx="170">
                  <c:v>2011/12</c:v>
                </c:pt>
                <c:pt idx="171">
                  <c:v>2012/13</c:v>
                </c:pt>
                <c:pt idx="172">
                  <c:v>2013/14</c:v>
                </c:pt>
                <c:pt idx="173">
                  <c:v>2014/15</c:v>
                </c:pt>
                <c:pt idx="176">
                  <c:v>2001/02</c:v>
                </c:pt>
                <c:pt idx="177">
                  <c:v>2002/03</c:v>
                </c:pt>
                <c:pt idx="178">
                  <c:v>2003/04</c:v>
                </c:pt>
                <c:pt idx="179">
                  <c:v>2004/05</c:v>
                </c:pt>
                <c:pt idx="180">
                  <c:v>2005/06</c:v>
                </c:pt>
                <c:pt idx="181">
                  <c:v>2006/07</c:v>
                </c:pt>
                <c:pt idx="182">
                  <c:v>2007/08</c:v>
                </c:pt>
                <c:pt idx="183">
                  <c:v>2008/09</c:v>
                </c:pt>
                <c:pt idx="184">
                  <c:v>2009/10</c:v>
                </c:pt>
                <c:pt idx="185">
                  <c:v>2010/11</c:v>
                </c:pt>
                <c:pt idx="186">
                  <c:v>2011/12</c:v>
                </c:pt>
                <c:pt idx="187">
                  <c:v>2012/13</c:v>
                </c:pt>
                <c:pt idx="188">
                  <c:v>2013/14</c:v>
                </c:pt>
                <c:pt idx="189">
                  <c:v>2014/15</c:v>
                </c:pt>
                <c:pt idx="192">
                  <c:v>2001/02</c:v>
                </c:pt>
                <c:pt idx="193">
                  <c:v>2002/03</c:v>
                </c:pt>
                <c:pt idx="194">
                  <c:v>2003/04</c:v>
                </c:pt>
                <c:pt idx="195">
                  <c:v>2004/05</c:v>
                </c:pt>
                <c:pt idx="196">
                  <c:v>2005/06</c:v>
                </c:pt>
                <c:pt idx="197">
                  <c:v>2006/07</c:v>
                </c:pt>
                <c:pt idx="198">
                  <c:v>2007/08</c:v>
                </c:pt>
                <c:pt idx="199">
                  <c:v>2008/09</c:v>
                </c:pt>
                <c:pt idx="200">
                  <c:v>2009/10</c:v>
                </c:pt>
                <c:pt idx="201">
                  <c:v>2010/11</c:v>
                </c:pt>
                <c:pt idx="202">
                  <c:v>2011/12</c:v>
                </c:pt>
                <c:pt idx="203">
                  <c:v>2012/13</c:v>
                </c:pt>
                <c:pt idx="204">
                  <c:v>2013/14</c:v>
                </c:pt>
                <c:pt idx="205">
                  <c:v>2014/15</c:v>
                </c:pt>
                <c:pt idx="208">
                  <c:v>2001/02</c:v>
                </c:pt>
                <c:pt idx="209">
                  <c:v>2002/03</c:v>
                </c:pt>
                <c:pt idx="210">
                  <c:v>2003/04</c:v>
                </c:pt>
                <c:pt idx="211">
                  <c:v>2004/05</c:v>
                </c:pt>
                <c:pt idx="212">
                  <c:v>2005/06</c:v>
                </c:pt>
                <c:pt idx="213">
                  <c:v>2006/07</c:v>
                </c:pt>
                <c:pt idx="214">
                  <c:v>2007/08</c:v>
                </c:pt>
                <c:pt idx="215">
                  <c:v>2008/09</c:v>
                </c:pt>
                <c:pt idx="216">
                  <c:v>2009/10</c:v>
                </c:pt>
                <c:pt idx="217">
                  <c:v>2010/11</c:v>
                </c:pt>
                <c:pt idx="218">
                  <c:v>2011/12</c:v>
                </c:pt>
                <c:pt idx="219">
                  <c:v>2012/13</c:v>
                </c:pt>
                <c:pt idx="220">
                  <c:v>2013/14</c:v>
                </c:pt>
                <c:pt idx="221">
                  <c:v>2014/15</c:v>
                </c:pt>
                <c:pt idx="224">
                  <c:v>2001/02</c:v>
                </c:pt>
                <c:pt idx="225">
                  <c:v>2002/03</c:v>
                </c:pt>
                <c:pt idx="226">
                  <c:v>2003/04</c:v>
                </c:pt>
                <c:pt idx="227">
                  <c:v>2004/05</c:v>
                </c:pt>
                <c:pt idx="228">
                  <c:v>2005/06</c:v>
                </c:pt>
                <c:pt idx="229">
                  <c:v>2006/07</c:v>
                </c:pt>
                <c:pt idx="230">
                  <c:v>2007/08</c:v>
                </c:pt>
                <c:pt idx="231">
                  <c:v>2008/09</c:v>
                </c:pt>
                <c:pt idx="232">
                  <c:v>2009/10</c:v>
                </c:pt>
                <c:pt idx="233">
                  <c:v>2010/11</c:v>
                </c:pt>
                <c:pt idx="234">
                  <c:v>2011/12</c:v>
                </c:pt>
                <c:pt idx="235">
                  <c:v>2012/13</c:v>
                </c:pt>
                <c:pt idx="236">
                  <c:v>2013/14</c:v>
                </c:pt>
                <c:pt idx="237">
                  <c:v>2014/15</c:v>
                </c:pt>
              </c:strCache>
            </c:strRef>
          </c:cat>
          <c:val>
            <c:numRef>
              <c:f>safety!$V$258:$IZ$258</c:f>
              <c:numCache>
                <c:formatCode>General</c:formatCode>
                <c:ptCount val="239"/>
                <c:pt idx="112" formatCode="0%">
                  <c:v>0.14138528050756682</c:v>
                </c:pt>
                <c:pt idx="113" formatCode="0%">
                  <c:v>5.6073942491090323E-2</c:v>
                </c:pt>
                <c:pt idx="114" formatCode="0%">
                  <c:v>0.10116831044220365</c:v>
                </c:pt>
                <c:pt idx="115" formatCode="0%">
                  <c:v>0.4140304584706207</c:v>
                </c:pt>
                <c:pt idx="116" formatCode="0%">
                  <c:v>1.5152982523044312E-2</c:v>
                </c:pt>
                <c:pt idx="117" formatCode="0%">
                  <c:v>6.1320627864560606E-2</c:v>
                </c:pt>
                <c:pt idx="118" formatCode="0%">
                  <c:v>0.41434724815818047</c:v>
                </c:pt>
                <c:pt idx="119" formatCode="0%">
                  <c:v>0.28771052801533159</c:v>
                </c:pt>
                <c:pt idx="120" formatCode="0%">
                  <c:v>0.31801162161242691</c:v>
                </c:pt>
                <c:pt idx="121" formatCode="0%">
                  <c:v>0.18238537737698679</c:v>
                </c:pt>
                <c:pt idx="122" formatCode="0%">
                  <c:v>5.665269380419935E-2</c:v>
                </c:pt>
                <c:pt idx="123" formatCode="0%">
                  <c:v>-9.640815649298129E-2</c:v>
                </c:pt>
                <c:pt idx="124" formatCode="0%">
                  <c:v>-0.11055147576681845</c:v>
                </c:pt>
                <c:pt idx="125" formatCode="0%">
                  <c:v>0.27159230556095193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8A1-4120-A406-D5BE8AACD888}"/>
            </c:ext>
          </c:extLst>
        </c:ser>
        <c:ser>
          <c:idx val="8"/>
          <c:order val="8"/>
          <c:tx>
            <c:strRef>
              <c:f>safety!$T$259:$U$259</c:f>
              <c:strCache>
                <c:ptCount val="2"/>
                <c:pt idx="0">
                  <c:v>Canterbury</c:v>
                </c:pt>
              </c:strCache>
            </c:strRef>
          </c:tx>
          <c:marker>
            <c:symbol val="none"/>
          </c:marker>
          <c:cat>
            <c:strRef>
              <c:f>safety!$V$250:$IZ$250</c:f>
              <c:strCache>
                <c:ptCount val="238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  <c:pt idx="16">
                  <c:v>2001/02</c:v>
                </c:pt>
                <c:pt idx="17">
                  <c:v>2002/03</c:v>
                </c:pt>
                <c:pt idx="18">
                  <c:v>2003/04</c:v>
                </c:pt>
                <c:pt idx="19">
                  <c:v>2004/05</c:v>
                </c:pt>
                <c:pt idx="20">
                  <c:v>2005/06</c:v>
                </c:pt>
                <c:pt idx="21">
                  <c:v>2006/07</c:v>
                </c:pt>
                <c:pt idx="22">
                  <c:v>2007/08</c:v>
                </c:pt>
                <c:pt idx="23">
                  <c:v>2008/09</c:v>
                </c:pt>
                <c:pt idx="24">
                  <c:v>2009/10</c:v>
                </c:pt>
                <c:pt idx="25">
                  <c:v>2010/11</c:v>
                </c:pt>
                <c:pt idx="26">
                  <c:v>2011/12</c:v>
                </c:pt>
                <c:pt idx="27">
                  <c:v>2012/13</c:v>
                </c:pt>
                <c:pt idx="28">
                  <c:v>2013/14</c:v>
                </c:pt>
                <c:pt idx="29">
                  <c:v>2014/15</c:v>
                </c:pt>
                <c:pt idx="32">
                  <c:v>2001/02</c:v>
                </c:pt>
                <c:pt idx="33">
                  <c:v>2002/03</c:v>
                </c:pt>
                <c:pt idx="34">
                  <c:v>2003/04</c:v>
                </c:pt>
                <c:pt idx="35">
                  <c:v>2004/05</c:v>
                </c:pt>
                <c:pt idx="36">
                  <c:v>2005/06</c:v>
                </c:pt>
                <c:pt idx="37">
                  <c:v>2006/07</c:v>
                </c:pt>
                <c:pt idx="38">
                  <c:v>2007/08</c:v>
                </c:pt>
                <c:pt idx="39">
                  <c:v>2008/09</c:v>
                </c:pt>
                <c:pt idx="40">
                  <c:v>2009/10</c:v>
                </c:pt>
                <c:pt idx="41">
                  <c:v>2010/11</c:v>
                </c:pt>
                <c:pt idx="42">
                  <c:v>2011/12</c:v>
                </c:pt>
                <c:pt idx="43">
                  <c:v>2012/13</c:v>
                </c:pt>
                <c:pt idx="44">
                  <c:v>2013/14</c:v>
                </c:pt>
                <c:pt idx="45">
                  <c:v>2014/15</c:v>
                </c:pt>
                <c:pt idx="48">
                  <c:v>2001/02</c:v>
                </c:pt>
                <c:pt idx="49">
                  <c:v>2002/03</c:v>
                </c:pt>
                <c:pt idx="50">
                  <c:v>2003/04</c:v>
                </c:pt>
                <c:pt idx="51">
                  <c:v>2004/05</c:v>
                </c:pt>
                <c:pt idx="52">
                  <c:v>2005/06</c:v>
                </c:pt>
                <c:pt idx="53">
                  <c:v>2006/07</c:v>
                </c:pt>
                <c:pt idx="54">
                  <c:v>2007/08</c:v>
                </c:pt>
                <c:pt idx="55">
                  <c:v>2008/09</c:v>
                </c:pt>
                <c:pt idx="56">
                  <c:v>2009/10</c:v>
                </c:pt>
                <c:pt idx="57">
                  <c:v>2010/11</c:v>
                </c:pt>
                <c:pt idx="58">
                  <c:v>2011/12</c:v>
                </c:pt>
                <c:pt idx="59">
                  <c:v>2012/13</c:v>
                </c:pt>
                <c:pt idx="60">
                  <c:v>2013/14</c:v>
                </c:pt>
                <c:pt idx="61">
                  <c:v>2014/15</c:v>
                </c:pt>
                <c:pt idx="64">
                  <c:v>2001/02</c:v>
                </c:pt>
                <c:pt idx="65">
                  <c:v>2002/03</c:v>
                </c:pt>
                <c:pt idx="66">
                  <c:v>2003/04</c:v>
                </c:pt>
                <c:pt idx="67">
                  <c:v>2004/05</c:v>
                </c:pt>
                <c:pt idx="68">
                  <c:v>2005/06</c:v>
                </c:pt>
                <c:pt idx="69">
                  <c:v>2006/07</c:v>
                </c:pt>
                <c:pt idx="70">
                  <c:v>2007/08</c:v>
                </c:pt>
                <c:pt idx="71">
                  <c:v>2008/09</c:v>
                </c:pt>
                <c:pt idx="72">
                  <c:v>2009/10</c:v>
                </c:pt>
                <c:pt idx="73">
                  <c:v>2010/11</c:v>
                </c:pt>
                <c:pt idx="74">
                  <c:v>2011/12</c:v>
                </c:pt>
                <c:pt idx="75">
                  <c:v>2012/13</c:v>
                </c:pt>
                <c:pt idx="76">
                  <c:v>2013/14</c:v>
                </c:pt>
                <c:pt idx="77">
                  <c:v>2014/15</c:v>
                </c:pt>
                <c:pt idx="80">
                  <c:v>2001/02</c:v>
                </c:pt>
                <c:pt idx="81">
                  <c:v>2002/03</c:v>
                </c:pt>
                <c:pt idx="82">
                  <c:v>2003/04</c:v>
                </c:pt>
                <c:pt idx="83">
                  <c:v>2004/05</c:v>
                </c:pt>
                <c:pt idx="84">
                  <c:v>2005/06</c:v>
                </c:pt>
                <c:pt idx="85">
                  <c:v>2006/07</c:v>
                </c:pt>
                <c:pt idx="86">
                  <c:v>2007/08</c:v>
                </c:pt>
                <c:pt idx="87">
                  <c:v>2008/09</c:v>
                </c:pt>
                <c:pt idx="88">
                  <c:v>2009/10</c:v>
                </c:pt>
                <c:pt idx="89">
                  <c:v>2010/11</c:v>
                </c:pt>
                <c:pt idx="90">
                  <c:v>2011/12</c:v>
                </c:pt>
                <c:pt idx="91">
                  <c:v>2012/13</c:v>
                </c:pt>
                <c:pt idx="92">
                  <c:v>2013/14</c:v>
                </c:pt>
                <c:pt idx="93">
                  <c:v>2014/15</c:v>
                </c:pt>
                <c:pt idx="96">
                  <c:v>2001/02</c:v>
                </c:pt>
                <c:pt idx="97">
                  <c:v>2002/03</c:v>
                </c:pt>
                <c:pt idx="98">
                  <c:v>2003/04</c:v>
                </c:pt>
                <c:pt idx="99">
                  <c:v>2004/05</c:v>
                </c:pt>
                <c:pt idx="100">
                  <c:v>2005/06</c:v>
                </c:pt>
                <c:pt idx="101">
                  <c:v>2006/07</c:v>
                </c:pt>
                <c:pt idx="102">
                  <c:v>2007/08</c:v>
                </c:pt>
                <c:pt idx="103">
                  <c:v>2008/09</c:v>
                </c:pt>
                <c:pt idx="104">
                  <c:v>2009/10</c:v>
                </c:pt>
                <c:pt idx="105">
                  <c:v>2010/11</c:v>
                </c:pt>
                <c:pt idx="106">
                  <c:v>2011/12</c:v>
                </c:pt>
                <c:pt idx="107">
                  <c:v>2012/13</c:v>
                </c:pt>
                <c:pt idx="108">
                  <c:v>2013/14</c:v>
                </c:pt>
                <c:pt idx="109">
                  <c:v>2014/15</c:v>
                </c:pt>
                <c:pt idx="112">
                  <c:v>2001/02</c:v>
                </c:pt>
                <c:pt idx="113">
                  <c:v>2002/03</c:v>
                </c:pt>
                <c:pt idx="114">
                  <c:v>2003/04</c:v>
                </c:pt>
                <c:pt idx="115">
                  <c:v>2004/05</c:v>
                </c:pt>
                <c:pt idx="116">
                  <c:v>2005/06</c:v>
                </c:pt>
                <c:pt idx="117">
                  <c:v>2006/07</c:v>
                </c:pt>
                <c:pt idx="118">
                  <c:v>2007/08</c:v>
                </c:pt>
                <c:pt idx="119">
                  <c:v>2008/09</c:v>
                </c:pt>
                <c:pt idx="120">
                  <c:v>2009/10</c:v>
                </c:pt>
                <c:pt idx="121">
                  <c:v>2010/11</c:v>
                </c:pt>
                <c:pt idx="122">
                  <c:v>2011/12</c:v>
                </c:pt>
                <c:pt idx="123">
                  <c:v>2012/13</c:v>
                </c:pt>
                <c:pt idx="124">
                  <c:v>2013/14</c:v>
                </c:pt>
                <c:pt idx="125">
                  <c:v>2014/15</c:v>
                </c:pt>
                <c:pt idx="128">
                  <c:v>2001/02</c:v>
                </c:pt>
                <c:pt idx="129">
                  <c:v>2002/03</c:v>
                </c:pt>
                <c:pt idx="130">
                  <c:v>2003/04</c:v>
                </c:pt>
                <c:pt idx="131">
                  <c:v>2004/05</c:v>
                </c:pt>
                <c:pt idx="132">
                  <c:v>2005/06</c:v>
                </c:pt>
                <c:pt idx="133">
                  <c:v>2006/07</c:v>
                </c:pt>
                <c:pt idx="134">
                  <c:v>2007/08</c:v>
                </c:pt>
                <c:pt idx="135">
                  <c:v>2008/09</c:v>
                </c:pt>
                <c:pt idx="136">
                  <c:v>2009/10</c:v>
                </c:pt>
                <c:pt idx="137">
                  <c:v>2010/11</c:v>
                </c:pt>
                <c:pt idx="138">
                  <c:v>2011/12</c:v>
                </c:pt>
                <c:pt idx="139">
                  <c:v>2012/13</c:v>
                </c:pt>
                <c:pt idx="140">
                  <c:v>2013/14</c:v>
                </c:pt>
                <c:pt idx="141">
                  <c:v>2014/15</c:v>
                </c:pt>
                <c:pt idx="144">
                  <c:v>2001/02</c:v>
                </c:pt>
                <c:pt idx="145">
                  <c:v>2002/03</c:v>
                </c:pt>
                <c:pt idx="146">
                  <c:v>2003/04</c:v>
                </c:pt>
                <c:pt idx="147">
                  <c:v>2004/05</c:v>
                </c:pt>
                <c:pt idx="148">
                  <c:v>2005/06</c:v>
                </c:pt>
                <c:pt idx="149">
                  <c:v>2006/07</c:v>
                </c:pt>
                <c:pt idx="150">
                  <c:v>2007/08</c:v>
                </c:pt>
                <c:pt idx="151">
                  <c:v>2008/09</c:v>
                </c:pt>
                <c:pt idx="152">
                  <c:v>2009/10</c:v>
                </c:pt>
                <c:pt idx="153">
                  <c:v>2010/11</c:v>
                </c:pt>
                <c:pt idx="154">
                  <c:v>2011/12</c:v>
                </c:pt>
                <c:pt idx="155">
                  <c:v>2012/13</c:v>
                </c:pt>
                <c:pt idx="156">
                  <c:v>2013/14</c:v>
                </c:pt>
                <c:pt idx="157">
                  <c:v>2014/15</c:v>
                </c:pt>
                <c:pt idx="160">
                  <c:v>2001/02</c:v>
                </c:pt>
                <c:pt idx="161">
                  <c:v>2002/03</c:v>
                </c:pt>
                <c:pt idx="162">
                  <c:v>2003/04</c:v>
                </c:pt>
                <c:pt idx="163">
                  <c:v>2004/05</c:v>
                </c:pt>
                <c:pt idx="164">
                  <c:v>2005/06</c:v>
                </c:pt>
                <c:pt idx="165">
                  <c:v>2006/07</c:v>
                </c:pt>
                <c:pt idx="166">
                  <c:v>2007/08</c:v>
                </c:pt>
                <c:pt idx="167">
                  <c:v>2008/09</c:v>
                </c:pt>
                <c:pt idx="168">
                  <c:v>2009/10</c:v>
                </c:pt>
                <c:pt idx="169">
                  <c:v>2010/11</c:v>
                </c:pt>
                <c:pt idx="170">
                  <c:v>2011/12</c:v>
                </c:pt>
                <c:pt idx="171">
                  <c:v>2012/13</c:v>
                </c:pt>
                <c:pt idx="172">
                  <c:v>2013/14</c:v>
                </c:pt>
                <c:pt idx="173">
                  <c:v>2014/15</c:v>
                </c:pt>
                <c:pt idx="176">
                  <c:v>2001/02</c:v>
                </c:pt>
                <c:pt idx="177">
                  <c:v>2002/03</c:v>
                </c:pt>
                <c:pt idx="178">
                  <c:v>2003/04</c:v>
                </c:pt>
                <c:pt idx="179">
                  <c:v>2004/05</c:v>
                </c:pt>
                <c:pt idx="180">
                  <c:v>2005/06</c:v>
                </c:pt>
                <c:pt idx="181">
                  <c:v>2006/07</c:v>
                </c:pt>
                <c:pt idx="182">
                  <c:v>2007/08</c:v>
                </c:pt>
                <c:pt idx="183">
                  <c:v>2008/09</c:v>
                </c:pt>
                <c:pt idx="184">
                  <c:v>2009/10</c:v>
                </c:pt>
                <c:pt idx="185">
                  <c:v>2010/11</c:v>
                </c:pt>
                <c:pt idx="186">
                  <c:v>2011/12</c:v>
                </c:pt>
                <c:pt idx="187">
                  <c:v>2012/13</c:v>
                </c:pt>
                <c:pt idx="188">
                  <c:v>2013/14</c:v>
                </c:pt>
                <c:pt idx="189">
                  <c:v>2014/15</c:v>
                </c:pt>
                <c:pt idx="192">
                  <c:v>2001/02</c:v>
                </c:pt>
                <c:pt idx="193">
                  <c:v>2002/03</c:v>
                </c:pt>
                <c:pt idx="194">
                  <c:v>2003/04</c:v>
                </c:pt>
                <c:pt idx="195">
                  <c:v>2004/05</c:v>
                </c:pt>
                <c:pt idx="196">
                  <c:v>2005/06</c:v>
                </c:pt>
                <c:pt idx="197">
                  <c:v>2006/07</c:v>
                </c:pt>
                <c:pt idx="198">
                  <c:v>2007/08</c:v>
                </c:pt>
                <c:pt idx="199">
                  <c:v>2008/09</c:v>
                </c:pt>
                <c:pt idx="200">
                  <c:v>2009/10</c:v>
                </c:pt>
                <c:pt idx="201">
                  <c:v>2010/11</c:v>
                </c:pt>
                <c:pt idx="202">
                  <c:v>2011/12</c:v>
                </c:pt>
                <c:pt idx="203">
                  <c:v>2012/13</c:v>
                </c:pt>
                <c:pt idx="204">
                  <c:v>2013/14</c:v>
                </c:pt>
                <c:pt idx="205">
                  <c:v>2014/15</c:v>
                </c:pt>
                <c:pt idx="208">
                  <c:v>2001/02</c:v>
                </c:pt>
                <c:pt idx="209">
                  <c:v>2002/03</c:v>
                </c:pt>
                <c:pt idx="210">
                  <c:v>2003/04</c:v>
                </c:pt>
                <c:pt idx="211">
                  <c:v>2004/05</c:v>
                </c:pt>
                <c:pt idx="212">
                  <c:v>2005/06</c:v>
                </c:pt>
                <c:pt idx="213">
                  <c:v>2006/07</c:v>
                </c:pt>
                <c:pt idx="214">
                  <c:v>2007/08</c:v>
                </c:pt>
                <c:pt idx="215">
                  <c:v>2008/09</c:v>
                </c:pt>
                <c:pt idx="216">
                  <c:v>2009/10</c:v>
                </c:pt>
                <c:pt idx="217">
                  <c:v>2010/11</c:v>
                </c:pt>
                <c:pt idx="218">
                  <c:v>2011/12</c:v>
                </c:pt>
                <c:pt idx="219">
                  <c:v>2012/13</c:v>
                </c:pt>
                <c:pt idx="220">
                  <c:v>2013/14</c:v>
                </c:pt>
                <c:pt idx="221">
                  <c:v>2014/15</c:v>
                </c:pt>
                <c:pt idx="224">
                  <c:v>2001/02</c:v>
                </c:pt>
                <c:pt idx="225">
                  <c:v>2002/03</c:v>
                </c:pt>
                <c:pt idx="226">
                  <c:v>2003/04</c:v>
                </c:pt>
                <c:pt idx="227">
                  <c:v>2004/05</c:v>
                </c:pt>
                <c:pt idx="228">
                  <c:v>2005/06</c:v>
                </c:pt>
                <c:pt idx="229">
                  <c:v>2006/07</c:v>
                </c:pt>
                <c:pt idx="230">
                  <c:v>2007/08</c:v>
                </c:pt>
                <c:pt idx="231">
                  <c:v>2008/09</c:v>
                </c:pt>
                <c:pt idx="232">
                  <c:v>2009/10</c:v>
                </c:pt>
                <c:pt idx="233">
                  <c:v>2010/11</c:v>
                </c:pt>
                <c:pt idx="234">
                  <c:v>2011/12</c:v>
                </c:pt>
                <c:pt idx="235">
                  <c:v>2012/13</c:v>
                </c:pt>
                <c:pt idx="236">
                  <c:v>2013/14</c:v>
                </c:pt>
                <c:pt idx="237">
                  <c:v>2014/15</c:v>
                </c:pt>
              </c:strCache>
            </c:strRef>
          </c:cat>
          <c:val>
            <c:numRef>
              <c:f>safety!$V$259:$IZ$259</c:f>
              <c:numCache>
                <c:formatCode>General</c:formatCode>
                <c:ptCount val="239"/>
                <c:pt idx="128" formatCode="0%">
                  <c:v>-0.52193186403464553</c:v>
                </c:pt>
                <c:pt idx="129" formatCode="0%">
                  <c:v>-0.2124784089339431</c:v>
                </c:pt>
                <c:pt idx="130" formatCode="0%">
                  <c:v>-0.17758732530209442</c:v>
                </c:pt>
                <c:pt idx="131" formatCode="0%">
                  <c:v>-0.33739966460510029</c:v>
                </c:pt>
                <c:pt idx="132" formatCode="0%">
                  <c:v>-0.39604244002623845</c:v>
                </c:pt>
                <c:pt idx="133" formatCode="0%">
                  <c:v>-0.40718032016647632</c:v>
                </c:pt>
                <c:pt idx="134" formatCode="0%">
                  <c:v>-0.63661305964068071</c:v>
                </c:pt>
                <c:pt idx="135" formatCode="0%">
                  <c:v>-0.44942434309433543</c:v>
                </c:pt>
                <c:pt idx="136" formatCode="0%">
                  <c:v>-0.63951083163431788</c:v>
                </c:pt>
                <c:pt idx="137" formatCode="0%">
                  <c:v>-0.64254439046236578</c:v>
                </c:pt>
                <c:pt idx="138" formatCode="0%">
                  <c:v>-0.71251731938963547</c:v>
                </c:pt>
                <c:pt idx="139" formatCode="0%">
                  <c:v>-0.68955725724555117</c:v>
                </c:pt>
                <c:pt idx="140" formatCode="0%">
                  <c:v>-0.62025570555037612</c:v>
                </c:pt>
                <c:pt idx="141" formatCode="0%">
                  <c:v>-0.67976521466809037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8A1-4120-A406-D5BE8AACD888}"/>
            </c:ext>
          </c:extLst>
        </c:ser>
        <c:ser>
          <c:idx val="9"/>
          <c:order val="9"/>
          <c:tx>
            <c:strRef>
              <c:f>safety!$T$260:$U$260</c:f>
              <c:strCache>
                <c:ptCount val="2"/>
                <c:pt idx="0">
                  <c:v>Otago</c:v>
                </c:pt>
              </c:strCache>
            </c:strRef>
          </c:tx>
          <c:marker>
            <c:symbol val="none"/>
          </c:marker>
          <c:cat>
            <c:strRef>
              <c:f>safety!$V$250:$IZ$250</c:f>
              <c:strCache>
                <c:ptCount val="238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  <c:pt idx="16">
                  <c:v>2001/02</c:v>
                </c:pt>
                <c:pt idx="17">
                  <c:v>2002/03</c:v>
                </c:pt>
                <c:pt idx="18">
                  <c:v>2003/04</c:v>
                </c:pt>
                <c:pt idx="19">
                  <c:v>2004/05</c:v>
                </c:pt>
                <c:pt idx="20">
                  <c:v>2005/06</c:v>
                </c:pt>
                <c:pt idx="21">
                  <c:v>2006/07</c:v>
                </c:pt>
                <c:pt idx="22">
                  <c:v>2007/08</c:v>
                </c:pt>
                <c:pt idx="23">
                  <c:v>2008/09</c:v>
                </c:pt>
                <c:pt idx="24">
                  <c:v>2009/10</c:v>
                </c:pt>
                <c:pt idx="25">
                  <c:v>2010/11</c:v>
                </c:pt>
                <c:pt idx="26">
                  <c:v>2011/12</c:v>
                </c:pt>
                <c:pt idx="27">
                  <c:v>2012/13</c:v>
                </c:pt>
                <c:pt idx="28">
                  <c:v>2013/14</c:v>
                </c:pt>
                <c:pt idx="29">
                  <c:v>2014/15</c:v>
                </c:pt>
                <c:pt idx="32">
                  <c:v>2001/02</c:v>
                </c:pt>
                <c:pt idx="33">
                  <c:v>2002/03</c:v>
                </c:pt>
                <c:pt idx="34">
                  <c:v>2003/04</c:v>
                </c:pt>
                <c:pt idx="35">
                  <c:v>2004/05</c:v>
                </c:pt>
                <c:pt idx="36">
                  <c:v>2005/06</c:v>
                </c:pt>
                <c:pt idx="37">
                  <c:v>2006/07</c:v>
                </c:pt>
                <c:pt idx="38">
                  <c:v>2007/08</c:v>
                </c:pt>
                <c:pt idx="39">
                  <c:v>2008/09</c:v>
                </c:pt>
                <c:pt idx="40">
                  <c:v>2009/10</c:v>
                </c:pt>
                <c:pt idx="41">
                  <c:v>2010/11</c:v>
                </c:pt>
                <c:pt idx="42">
                  <c:v>2011/12</c:v>
                </c:pt>
                <c:pt idx="43">
                  <c:v>2012/13</c:v>
                </c:pt>
                <c:pt idx="44">
                  <c:v>2013/14</c:v>
                </c:pt>
                <c:pt idx="45">
                  <c:v>2014/15</c:v>
                </c:pt>
                <c:pt idx="48">
                  <c:v>2001/02</c:v>
                </c:pt>
                <c:pt idx="49">
                  <c:v>2002/03</c:v>
                </c:pt>
                <c:pt idx="50">
                  <c:v>2003/04</c:v>
                </c:pt>
                <c:pt idx="51">
                  <c:v>2004/05</c:v>
                </c:pt>
                <c:pt idx="52">
                  <c:v>2005/06</c:v>
                </c:pt>
                <c:pt idx="53">
                  <c:v>2006/07</c:v>
                </c:pt>
                <c:pt idx="54">
                  <c:v>2007/08</c:v>
                </c:pt>
                <c:pt idx="55">
                  <c:v>2008/09</c:v>
                </c:pt>
                <c:pt idx="56">
                  <c:v>2009/10</c:v>
                </c:pt>
                <c:pt idx="57">
                  <c:v>2010/11</c:v>
                </c:pt>
                <c:pt idx="58">
                  <c:v>2011/12</c:v>
                </c:pt>
                <c:pt idx="59">
                  <c:v>2012/13</c:v>
                </c:pt>
                <c:pt idx="60">
                  <c:v>2013/14</c:v>
                </c:pt>
                <c:pt idx="61">
                  <c:v>2014/15</c:v>
                </c:pt>
                <c:pt idx="64">
                  <c:v>2001/02</c:v>
                </c:pt>
                <c:pt idx="65">
                  <c:v>2002/03</c:v>
                </c:pt>
                <c:pt idx="66">
                  <c:v>2003/04</c:v>
                </c:pt>
                <c:pt idx="67">
                  <c:v>2004/05</c:v>
                </c:pt>
                <c:pt idx="68">
                  <c:v>2005/06</c:v>
                </c:pt>
                <c:pt idx="69">
                  <c:v>2006/07</c:v>
                </c:pt>
                <c:pt idx="70">
                  <c:v>2007/08</c:v>
                </c:pt>
                <c:pt idx="71">
                  <c:v>2008/09</c:v>
                </c:pt>
                <c:pt idx="72">
                  <c:v>2009/10</c:v>
                </c:pt>
                <c:pt idx="73">
                  <c:v>2010/11</c:v>
                </c:pt>
                <c:pt idx="74">
                  <c:v>2011/12</c:v>
                </c:pt>
                <c:pt idx="75">
                  <c:v>2012/13</c:v>
                </c:pt>
                <c:pt idx="76">
                  <c:v>2013/14</c:v>
                </c:pt>
                <c:pt idx="77">
                  <c:v>2014/15</c:v>
                </c:pt>
                <c:pt idx="80">
                  <c:v>2001/02</c:v>
                </c:pt>
                <c:pt idx="81">
                  <c:v>2002/03</c:v>
                </c:pt>
                <c:pt idx="82">
                  <c:v>2003/04</c:v>
                </c:pt>
                <c:pt idx="83">
                  <c:v>2004/05</c:v>
                </c:pt>
                <c:pt idx="84">
                  <c:v>2005/06</c:v>
                </c:pt>
                <c:pt idx="85">
                  <c:v>2006/07</c:v>
                </c:pt>
                <c:pt idx="86">
                  <c:v>2007/08</c:v>
                </c:pt>
                <c:pt idx="87">
                  <c:v>2008/09</c:v>
                </c:pt>
                <c:pt idx="88">
                  <c:v>2009/10</c:v>
                </c:pt>
                <c:pt idx="89">
                  <c:v>2010/11</c:v>
                </c:pt>
                <c:pt idx="90">
                  <c:v>2011/12</c:v>
                </c:pt>
                <c:pt idx="91">
                  <c:v>2012/13</c:v>
                </c:pt>
                <c:pt idx="92">
                  <c:v>2013/14</c:v>
                </c:pt>
                <c:pt idx="93">
                  <c:v>2014/15</c:v>
                </c:pt>
                <c:pt idx="96">
                  <c:v>2001/02</c:v>
                </c:pt>
                <c:pt idx="97">
                  <c:v>2002/03</c:v>
                </c:pt>
                <c:pt idx="98">
                  <c:v>2003/04</c:v>
                </c:pt>
                <c:pt idx="99">
                  <c:v>2004/05</c:v>
                </c:pt>
                <c:pt idx="100">
                  <c:v>2005/06</c:v>
                </c:pt>
                <c:pt idx="101">
                  <c:v>2006/07</c:v>
                </c:pt>
                <c:pt idx="102">
                  <c:v>2007/08</c:v>
                </c:pt>
                <c:pt idx="103">
                  <c:v>2008/09</c:v>
                </c:pt>
                <c:pt idx="104">
                  <c:v>2009/10</c:v>
                </c:pt>
                <c:pt idx="105">
                  <c:v>2010/11</c:v>
                </c:pt>
                <c:pt idx="106">
                  <c:v>2011/12</c:v>
                </c:pt>
                <c:pt idx="107">
                  <c:v>2012/13</c:v>
                </c:pt>
                <c:pt idx="108">
                  <c:v>2013/14</c:v>
                </c:pt>
                <c:pt idx="109">
                  <c:v>2014/15</c:v>
                </c:pt>
                <c:pt idx="112">
                  <c:v>2001/02</c:v>
                </c:pt>
                <c:pt idx="113">
                  <c:v>2002/03</c:v>
                </c:pt>
                <c:pt idx="114">
                  <c:v>2003/04</c:v>
                </c:pt>
                <c:pt idx="115">
                  <c:v>2004/05</c:v>
                </c:pt>
                <c:pt idx="116">
                  <c:v>2005/06</c:v>
                </c:pt>
                <c:pt idx="117">
                  <c:v>2006/07</c:v>
                </c:pt>
                <c:pt idx="118">
                  <c:v>2007/08</c:v>
                </c:pt>
                <c:pt idx="119">
                  <c:v>2008/09</c:v>
                </c:pt>
                <c:pt idx="120">
                  <c:v>2009/10</c:v>
                </c:pt>
                <c:pt idx="121">
                  <c:v>2010/11</c:v>
                </c:pt>
                <c:pt idx="122">
                  <c:v>2011/12</c:v>
                </c:pt>
                <c:pt idx="123">
                  <c:v>2012/13</c:v>
                </c:pt>
                <c:pt idx="124">
                  <c:v>2013/14</c:v>
                </c:pt>
                <c:pt idx="125">
                  <c:v>2014/15</c:v>
                </c:pt>
                <c:pt idx="128">
                  <c:v>2001/02</c:v>
                </c:pt>
                <c:pt idx="129">
                  <c:v>2002/03</c:v>
                </c:pt>
                <c:pt idx="130">
                  <c:v>2003/04</c:v>
                </c:pt>
                <c:pt idx="131">
                  <c:v>2004/05</c:v>
                </c:pt>
                <c:pt idx="132">
                  <c:v>2005/06</c:v>
                </c:pt>
                <c:pt idx="133">
                  <c:v>2006/07</c:v>
                </c:pt>
                <c:pt idx="134">
                  <c:v>2007/08</c:v>
                </c:pt>
                <c:pt idx="135">
                  <c:v>2008/09</c:v>
                </c:pt>
                <c:pt idx="136">
                  <c:v>2009/10</c:v>
                </c:pt>
                <c:pt idx="137">
                  <c:v>2010/11</c:v>
                </c:pt>
                <c:pt idx="138">
                  <c:v>2011/12</c:v>
                </c:pt>
                <c:pt idx="139">
                  <c:v>2012/13</c:v>
                </c:pt>
                <c:pt idx="140">
                  <c:v>2013/14</c:v>
                </c:pt>
                <c:pt idx="141">
                  <c:v>2014/15</c:v>
                </c:pt>
                <c:pt idx="144">
                  <c:v>2001/02</c:v>
                </c:pt>
                <c:pt idx="145">
                  <c:v>2002/03</c:v>
                </c:pt>
                <c:pt idx="146">
                  <c:v>2003/04</c:v>
                </c:pt>
                <c:pt idx="147">
                  <c:v>2004/05</c:v>
                </c:pt>
                <c:pt idx="148">
                  <c:v>2005/06</c:v>
                </c:pt>
                <c:pt idx="149">
                  <c:v>2006/07</c:v>
                </c:pt>
                <c:pt idx="150">
                  <c:v>2007/08</c:v>
                </c:pt>
                <c:pt idx="151">
                  <c:v>2008/09</c:v>
                </c:pt>
                <c:pt idx="152">
                  <c:v>2009/10</c:v>
                </c:pt>
                <c:pt idx="153">
                  <c:v>2010/11</c:v>
                </c:pt>
                <c:pt idx="154">
                  <c:v>2011/12</c:v>
                </c:pt>
                <c:pt idx="155">
                  <c:v>2012/13</c:v>
                </c:pt>
                <c:pt idx="156">
                  <c:v>2013/14</c:v>
                </c:pt>
                <c:pt idx="157">
                  <c:v>2014/15</c:v>
                </c:pt>
                <c:pt idx="160">
                  <c:v>2001/02</c:v>
                </c:pt>
                <c:pt idx="161">
                  <c:v>2002/03</c:v>
                </c:pt>
                <c:pt idx="162">
                  <c:v>2003/04</c:v>
                </c:pt>
                <c:pt idx="163">
                  <c:v>2004/05</c:v>
                </c:pt>
                <c:pt idx="164">
                  <c:v>2005/06</c:v>
                </c:pt>
                <c:pt idx="165">
                  <c:v>2006/07</c:v>
                </c:pt>
                <c:pt idx="166">
                  <c:v>2007/08</c:v>
                </c:pt>
                <c:pt idx="167">
                  <c:v>2008/09</c:v>
                </c:pt>
                <c:pt idx="168">
                  <c:v>2009/10</c:v>
                </c:pt>
                <c:pt idx="169">
                  <c:v>2010/11</c:v>
                </c:pt>
                <c:pt idx="170">
                  <c:v>2011/12</c:v>
                </c:pt>
                <c:pt idx="171">
                  <c:v>2012/13</c:v>
                </c:pt>
                <c:pt idx="172">
                  <c:v>2013/14</c:v>
                </c:pt>
                <c:pt idx="173">
                  <c:v>2014/15</c:v>
                </c:pt>
                <c:pt idx="176">
                  <c:v>2001/02</c:v>
                </c:pt>
                <c:pt idx="177">
                  <c:v>2002/03</c:v>
                </c:pt>
                <c:pt idx="178">
                  <c:v>2003/04</c:v>
                </c:pt>
                <c:pt idx="179">
                  <c:v>2004/05</c:v>
                </c:pt>
                <c:pt idx="180">
                  <c:v>2005/06</c:v>
                </c:pt>
                <c:pt idx="181">
                  <c:v>2006/07</c:v>
                </c:pt>
                <c:pt idx="182">
                  <c:v>2007/08</c:v>
                </c:pt>
                <c:pt idx="183">
                  <c:v>2008/09</c:v>
                </c:pt>
                <c:pt idx="184">
                  <c:v>2009/10</c:v>
                </c:pt>
                <c:pt idx="185">
                  <c:v>2010/11</c:v>
                </c:pt>
                <c:pt idx="186">
                  <c:v>2011/12</c:v>
                </c:pt>
                <c:pt idx="187">
                  <c:v>2012/13</c:v>
                </c:pt>
                <c:pt idx="188">
                  <c:v>2013/14</c:v>
                </c:pt>
                <c:pt idx="189">
                  <c:v>2014/15</c:v>
                </c:pt>
                <c:pt idx="192">
                  <c:v>2001/02</c:v>
                </c:pt>
                <c:pt idx="193">
                  <c:v>2002/03</c:v>
                </c:pt>
                <c:pt idx="194">
                  <c:v>2003/04</c:v>
                </c:pt>
                <c:pt idx="195">
                  <c:v>2004/05</c:v>
                </c:pt>
                <c:pt idx="196">
                  <c:v>2005/06</c:v>
                </c:pt>
                <c:pt idx="197">
                  <c:v>2006/07</c:v>
                </c:pt>
                <c:pt idx="198">
                  <c:v>2007/08</c:v>
                </c:pt>
                <c:pt idx="199">
                  <c:v>2008/09</c:v>
                </c:pt>
                <c:pt idx="200">
                  <c:v>2009/10</c:v>
                </c:pt>
                <c:pt idx="201">
                  <c:v>2010/11</c:v>
                </c:pt>
                <c:pt idx="202">
                  <c:v>2011/12</c:v>
                </c:pt>
                <c:pt idx="203">
                  <c:v>2012/13</c:v>
                </c:pt>
                <c:pt idx="204">
                  <c:v>2013/14</c:v>
                </c:pt>
                <c:pt idx="205">
                  <c:v>2014/15</c:v>
                </c:pt>
                <c:pt idx="208">
                  <c:v>2001/02</c:v>
                </c:pt>
                <c:pt idx="209">
                  <c:v>2002/03</c:v>
                </c:pt>
                <c:pt idx="210">
                  <c:v>2003/04</c:v>
                </c:pt>
                <c:pt idx="211">
                  <c:v>2004/05</c:v>
                </c:pt>
                <c:pt idx="212">
                  <c:v>2005/06</c:v>
                </c:pt>
                <c:pt idx="213">
                  <c:v>2006/07</c:v>
                </c:pt>
                <c:pt idx="214">
                  <c:v>2007/08</c:v>
                </c:pt>
                <c:pt idx="215">
                  <c:v>2008/09</c:v>
                </c:pt>
                <c:pt idx="216">
                  <c:v>2009/10</c:v>
                </c:pt>
                <c:pt idx="217">
                  <c:v>2010/11</c:v>
                </c:pt>
                <c:pt idx="218">
                  <c:v>2011/12</c:v>
                </c:pt>
                <c:pt idx="219">
                  <c:v>2012/13</c:v>
                </c:pt>
                <c:pt idx="220">
                  <c:v>2013/14</c:v>
                </c:pt>
                <c:pt idx="221">
                  <c:v>2014/15</c:v>
                </c:pt>
                <c:pt idx="224">
                  <c:v>2001/02</c:v>
                </c:pt>
                <c:pt idx="225">
                  <c:v>2002/03</c:v>
                </c:pt>
                <c:pt idx="226">
                  <c:v>2003/04</c:v>
                </c:pt>
                <c:pt idx="227">
                  <c:v>2004/05</c:v>
                </c:pt>
                <c:pt idx="228">
                  <c:v>2005/06</c:v>
                </c:pt>
                <c:pt idx="229">
                  <c:v>2006/07</c:v>
                </c:pt>
                <c:pt idx="230">
                  <c:v>2007/08</c:v>
                </c:pt>
                <c:pt idx="231">
                  <c:v>2008/09</c:v>
                </c:pt>
                <c:pt idx="232">
                  <c:v>2009/10</c:v>
                </c:pt>
                <c:pt idx="233">
                  <c:v>2010/11</c:v>
                </c:pt>
                <c:pt idx="234">
                  <c:v>2011/12</c:v>
                </c:pt>
                <c:pt idx="235">
                  <c:v>2012/13</c:v>
                </c:pt>
                <c:pt idx="236">
                  <c:v>2013/14</c:v>
                </c:pt>
                <c:pt idx="237">
                  <c:v>2014/15</c:v>
                </c:pt>
              </c:strCache>
            </c:strRef>
          </c:cat>
          <c:val>
            <c:numRef>
              <c:f>safety!$V$260:$IZ$260</c:f>
              <c:numCache>
                <c:formatCode>General</c:formatCode>
                <c:ptCount val="239"/>
                <c:pt idx="144" formatCode="0%">
                  <c:v>0.48297863699507748</c:v>
                </c:pt>
                <c:pt idx="145" formatCode="0%">
                  <c:v>-4.4367447238418012E-2</c:v>
                </c:pt>
                <c:pt idx="146" formatCode="0%">
                  <c:v>0.49170589398497211</c:v>
                </c:pt>
                <c:pt idx="147" formatCode="0%">
                  <c:v>-0.26633105465139917</c:v>
                </c:pt>
                <c:pt idx="148" formatCode="0%">
                  <c:v>-0.44827147113746979</c:v>
                </c:pt>
                <c:pt idx="149" formatCode="0%">
                  <c:v>-0.29439156559185176</c:v>
                </c:pt>
                <c:pt idx="150" formatCode="0%">
                  <c:v>-0.35569332399176357</c:v>
                </c:pt>
                <c:pt idx="151" formatCode="0%">
                  <c:v>-0.13991628211409601</c:v>
                </c:pt>
                <c:pt idx="152" formatCode="0%">
                  <c:v>0.66094135756736172</c:v>
                </c:pt>
                <c:pt idx="153" formatCode="0%">
                  <c:v>-0.34349352058232652</c:v>
                </c:pt>
                <c:pt idx="154" formatCode="0%">
                  <c:v>-0.44439917089892123</c:v>
                </c:pt>
                <c:pt idx="155" formatCode="0%">
                  <c:v>-0.31225672628768186</c:v>
                </c:pt>
                <c:pt idx="156" formatCode="0%">
                  <c:v>-0.45991525373490405</c:v>
                </c:pt>
                <c:pt idx="157" formatCode="0%">
                  <c:v>-0.6773418390746121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8A1-4120-A406-D5BE8AACD888}"/>
            </c:ext>
          </c:extLst>
        </c:ser>
        <c:ser>
          <c:idx val="10"/>
          <c:order val="10"/>
          <c:tx>
            <c:strRef>
              <c:f>safety!$T$261:$U$261</c:f>
              <c:strCache>
                <c:ptCount val="2"/>
                <c:pt idx="0">
                  <c:v>Southland</c:v>
                </c:pt>
              </c:strCache>
            </c:strRef>
          </c:tx>
          <c:marker>
            <c:symbol val="none"/>
          </c:marker>
          <c:cat>
            <c:strRef>
              <c:f>safety!$V$250:$IZ$250</c:f>
              <c:strCache>
                <c:ptCount val="238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  <c:pt idx="16">
                  <c:v>2001/02</c:v>
                </c:pt>
                <c:pt idx="17">
                  <c:v>2002/03</c:v>
                </c:pt>
                <c:pt idx="18">
                  <c:v>2003/04</c:v>
                </c:pt>
                <c:pt idx="19">
                  <c:v>2004/05</c:v>
                </c:pt>
                <c:pt idx="20">
                  <c:v>2005/06</c:v>
                </c:pt>
                <c:pt idx="21">
                  <c:v>2006/07</c:v>
                </c:pt>
                <c:pt idx="22">
                  <c:v>2007/08</c:v>
                </c:pt>
                <c:pt idx="23">
                  <c:v>2008/09</c:v>
                </c:pt>
                <c:pt idx="24">
                  <c:v>2009/10</c:v>
                </c:pt>
                <c:pt idx="25">
                  <c:v>2010/11</c:v>
                </c:pt>
                <c:pt idx="26">
                  <c:v>2011/12</c:v>
                </c:pt>
                <c:pt idx="27">
                  <c:v>2012/13</c:v>
                </c:pt>
                <c:pt idx="28">
                  <c:v>2013/14</c:v>
                </c:pt>
                <c:pt idx="29">
                  <c:v>2014/15</c:v>
                </c:pt>
                <c:pt idx="32">
                  <c:v>2001/02</c:v>
                </c:pt>
                <c:pt idx="33">
                  <c:v>2002/03</c:v>
                </c:pt>
                <c:pt idx="34">
                  <c:v>2003/04</c:v>
                </c:pt>
                <c:pt idx="35">
                  <c:v>2004/05</c:v>
                </c:pt>
                <c:pt idx="36">
                  <c:v>2005/06</c:v>
                </c:pt>
                <c:pt idx="37">
                  <c:v>2006/07</c:v>
                </c:pt>
                <c:pt idx="38">
                  <c:v>2007/08</c:v>
                </c:pt>
                <c:pt idx="39">
                  <c:v>2008/09</c:v>
                </c:pt>
                <c:pt idx="40">
                  <c:v>2009/10</c:v>
                </c:pt>
                <c:pt idx="41">
                  <c:v>2010/11</c:v>
                </c:pt>
                <c:pt idx="42">
                  <c:v>2011/12</c:v>
                </c:pt>
                <c:pt idx="43">
                  <c:v>2012/13</c:v>
                </c:pt>
                <c:pt idx="44">
                  <c:v>2013/14</c:v>
                </c:pt>
                <c:pt idx="45">
                  <c:v>2014/15</c:v>
                </c:pt>
                <c:pt idx="48">
                  <c:v>2001/02</c:v>
                </c:pt>
                <c:pt idx="49">
                  <c:v>2002/03</c:v>
                </c:pt>
                <c:pt idx="50">
                  <c:v>2003/04</c:v>
                </c:pt>
                <c:pt idx="51">
                  <c:v>2004/05</c:v>
                </c:pt>
                <c:pt idx="52">
                  <c:v>2005/06</c:v>
                </c:pt>
                <c:pt idx="53">
                  <c:v>2006/07</c:v>
                </c:pt>
                <c:pt idx="54">
                  <c:v>2007/08</c:v>
                </c:pt>
                <c:pt idx="55">
                  <c:v>2008/09</c:v>
                </c:pt>
                <c:pt idx="56">
                  <c:v>2009/10</c:v>
                </c:pt>
                <c:pt idx="57">
                  <c:v>2010/11</c:v>
                </c:pt>
                <c:pt idx="58">
                  <c:v>2011/12</c:v>
                </c:pt>
                <c:pt idx="59">
                  <c:v>2012/13</c:v>
                </c:pt>
                <c:pt idx="60">
                  <c:v>2013/14</c:v>
                </c:pt>
                <c:pt idx="61">
                  <c:v>2014/15</c:v>
                </c:pt>
                <c:pt idx="64">
                  <c:v>2001/02</c:v>
                </c:pt>
                <c:pt idx="65">
                  <c:v>2002/03</c:v>
                </c:pt>
                <c:pt idx="66">
                  <c:v>2003/04</c:v>
                </c:pt>
                <c:pt idx="67">
                  <c:v>2004/05</c:v>
                </c:pt>
                <c:pt idx="68">
                  <c:v>2005/06</c:v>
                </c:pt>
                <c:pt idx="69">
                  <c:v>2006/07</c:v>
                </c:pt>
                <c:pt idx="70">
                  <c:v>2007/08</c:v>
                </c:pt>
                <c:pt idx="71">
                  <c:v>2008/09</c:v>
                </c:pt>
                <c:pt idx="72">
                  <c:v>2009/10</c:v>
                </c:pt>
                <c:pt idx="73">
                  <c:v>2010/11</c:v>
                </c:pt>
                <c:pt idx="74">
                  <c:v>2011/12</c:v>
                </c:pt>
                <c:pt idx="75">
                  <c:v>2012/13</c:v>
                </c:pt>
                <c:pt idx="76">
                  <c:v>2013/14</c:v>
                </c:pt>
                <c:pt idx="77">
                  <c:v>2014/15</c:v>
                </c:pt>
                <c:pt idx="80">
                  <c:v>2001/02</c:v>
                </c:pt>
                <c:pt idx="81">
                  <c:v>2002/03</c:v>
                </c:pt>
                <c:pt idx="82">
                  <c:v>2003/04</c:v>
                </c:pt>
                <c:pt idx="83">
                  <c:v>2004/05</c:v>
                </c:pt>
                <c:pt idx="84">
                  <c:v>2005/06</c:v>
                </c:pt>
                <c:pt idx="85">
                  <c:v>2006/07</c:v>
                </c:pt>
                <c:pt idx="86">
                  <c:v>2007/08</c:v>
                </c:pt>
                <c:pt idx="87">
                  <c:v>2008/09</c:v>
                </c:pt>
                <c:pt idx="88">
                  <c:v>2009/10</c:v>
                </c:pt>
                <c:pt idx="89">
                  <c:v>2010/11</c:v>
                </c:pt>
                <c:pt idx="90">
                  <c:v>2011/12</c:v>
                </c:pt>
                <c:pt idx="91">
                  <c:v>2012/13</c:v>
                </c:pt>
                <c:pt idx="92">
                  <c:v>2013/14</c:v>
                </c:pt>
                <c:pt idx="93">
                  <c:v>2014/15</c:v>
                </c:pt>
                <c:pt idx="96">
                  <c:v>2001/02</c:v>
                </c:pt>
                <c:pt idx="97">
                  <c:v>2002/03</c:v>
                </c:pt>
                <c:pt idx="98">
                  <c:v>2003/04</c:v>
                </c:pt>
                <c:pt idx="99">
                  <c:v>2004/05</c:v>
                </c:pt>
                <c:pt idx="100">
                  <c:v>2005/06</c:v>
                </c:pt>
                <c:pt idx="101">
                  <c:v>2006/07</c:v>
                </c:pt>
                <c:pt idx="102">
                  <c:v>2007/08</c:v>
                </c:pt>
                <c:pt idx="103">
                  <c:v>2008/09</c:v>
                </c:pt>
                <c:pt idx="104">
                  <c:v>2009/10</c:v>
                </c:pt>
                <c:pt idx="105">
                  <c:v>2010/11</c:v>
                </c:pt>
                <c:pt idx="106">
                  <c:v>2011/12</c:v>
                </c:pt>
                <c:pt idx="107">
                  <c:v>2012/13</c:v>
                </c:pt>
                <c:pt idx="108">
                  <c:v>2013/14</c:v>
                </c:pt>
                <c:pt idx="109">
                  <c:v>2014/15</c:v>
                </c:pt>
                <c:pt idx="112">
                  <c:v>2001/02</c:v>
                </c:pt>
                <c:pt idx="113">
                  <c:v>2002/03</c:v>
                </c:pt>
                <c:pt idx="114">
                  <c:v>2003/04</c:v>
                </c:pt>
                <c:pt idx="115">
                  <c:v>2004/05</c:v>
                </c:pt>
                <c:pt idx="116">
                  <c:v>2005/06</c:v>
                </c:pt>
                <c:pt idx="117">
                  <c:v>2006/07</c:v>
                </c:pt>
                <c:pt idx="118">
                  <c:v>2007/08</c:v>
                </c:pt>
                <c:pt idx="119">
                  <c:v>2008/09</c:v>
                </c:pt>
                <c:pt idx="120">
                  <c:v>2009/10</c:v>
                </c:pt>
                <c:pt idx="121">
                  <c:v>2010/11</c:v>
                </c:pt>
                <c:pt idx="122">
                  <c:v>2011/12</c:v>
                </c:pt>
                <c:pt idx="123">
                  <c:v>2012/13</c:v>
                </c:pt>
                <c:pt idx="124">
                  <c:v>2013/14</c:v>
                </c:pt>
                <c:pt idx="125">
                  <c:v>2014/15</c:v>
                </c:pt>
                <c:pt idx="128">
                  <c:v>2001/02</c:v>
                </c:pt>
                <c:pt idx="129">
                  <c:v>2002/03</c:v>
                </c:pt>
                <c:pt idx="130">
                  <c:v>2003/04</c:v>
                </c:pt>
                <c:pt idx="131">
                  <c:v>2004/05</c:v>
                </c:pt>
                <c:pt idx="132">
                  <c:v>2005/06</c:v>
                </c:pt>
                <c:pt idx="133">
                  <c:v>2006/07</c:v>
                </c:pt>
                <c:pt idx="134">
                  <c:v>2007/08</c:v>
                </c:pt>
                <c:pt idx="135">
                  <c:v>2008/09</c:v>
                </c:pt>
                <c:pt idx="136">
                  <c:v>2009/10</c:v>
                </c:pt>
                <c:pt idx="137">
                  <c:v>2010/11</c:v>
                </c:pt>
                <c:pt idx="138">
                  <c:v>2011/12</c:v>
                </c:pt>
                <c:pt idx="139">
                  <c:v>2012/13</c:v>
                </c:pt>
                <c:pt idx="140">
                  <c:v>2013/14</c:v>
                </c:pt>
                <c:pt idx="141">
                  <c:v>2014/15</c:v>
                </c:pt>
                <c:pt idx="144">
                  <c:v>2001/02</c:v>
                </c:pt>
                <c:pt idx="145">
                  <c:v>2002/03</c:v>
                </c:pt>
                <c:pt idx="146">
                  <c:v>2003/04</c:v>
                </c:pt>
                <c:pt idx="147">
                  <c:v>2004/05</c:v>
                </c:pt>
                <c:pt idx="148">
                  <c:v>2005/06</c:v>
                </c:pt>
                <c:pt idx="149">
                  <c:v>2006/07</c:v>
                </c:pt>
                <c:pt idx="150">
                  <c:v>2007/08</c:v>
                </c:pt>
                <c:pt idx="151">
                  <c:v>2008/09</c:v>
                </c:pt>
                <c:pt idx="152">
                  <c:v>2009/10</c:v>
                </c:pt>
                <c:pt idx="153">
                  <c:v>2010/11</c:v>
                </c:pt>
                <c:pt idx="154">
                  <c:v>2011/12</c:v>
                </c:pt>
                <c:pt idx="155">
                  <c:v>2012/13</c:v>
                </c:pt>
                <c:pt idx="156">
                  <c:v>2013/14</c:v>
                </c:pt>
                <c:pt idx="157">
                  <c:v>2014/15</c:v>
                </c:pt>
                <c:pt idx="160">
                  <c:v>2001/02</c:v>
                </c:pt>
                <c:pt idx="161">
                  <c:v>2002/03</c:v>
                </c:pt>
                <c:pt idx="162">
                  <c:v>2003/04</c:v>
                </c:pt>
                <c:pt idx="163">
                  <c:v>2004/05</c:v>
                </c:pt>
                <c:pt idx="164">
                  <c:v>2005/06</c:v>
                </c:pt>
                <c:pt idx="165">
                  <c:v>2006/07</c:v>
                </c:pt>
                <c:pt idx="166">
                  <c:v>2007/08</c:v>
                </c:pt>
                <c:pt idx="167">
                  <c:v>2008/09</c:v>
                </c:pt>
                <c:pt idx="168">
                  <c:v>2009/10</c:v>
                </c:pt>
                <c:pt idx="169">
                  <c:v>2010/11</c:v>
                </c:pt>
                <c:pt idx="170">
                  <c:v>2011/12</c:v>
                </c:pt>
                <c:pt idx="171">
                  <c:v>2012/13</c:v>
                </c:pt>
                <c:pt idx="172">
                  <c:v>2013/14</c:v>
                </c:pt>
                <c:pt idx="173">
                  <c:v>2014/15</c:v>
                </c:pt>
                <c:pt idx="176">
                  <c:v>2001/02</c:v>
                </c:pt>
                <c:pt idx="177">
                  <c:v>2002/03</c:v>
                </c:pt>
                <c:pt idx="178">
                  <c:v>2003/04</c:v>
                </c:pt>
                <c:pt idx="179">
                  <c:v>2004/05</c:v>
                </c:pt>
                <c:pt idx="180">
                  <c:v>2005/06</c:v>
                </c:pt>
                <c:pt idx="181">
                  <c:v>2006/07</c:v>
                </c:pt>
                <c:pt idx="182">
                  <c:v>2007/08</c:v>
                </c:pt>
                <c:pt idx="183">
                  <c:v>2008/09</c:v>
                </c:pt>
                <c:pt idx="184">
                  <c:v>2009/10</c:v>
                </c:pt>
                <c:pt idx="185">
                  <c:v>2010/11</c:v>
                </c:pt>
                <c:pt idx="186">
                  <c:v>2011/12</c:v>
                </c:pt>
                <c:pt idx="187">
                  <c:v>2012/13</c:v>
                </c:pt>
                <c:pt idx="188">
                  <c:v>2013/14</c:v>
                </c:pt>
                <c:pt idx="189">
                  <c:v>2014/15</c:v>
                </c:pt>
                <c:pt idx="192">
                  <c:v>2001/02</c:v>
                </c:pt>
                <c:pt idx="193">
                  <c:v>2002/03</c:v>
                </c:pt>
                <c:pt idx="194">
                  <c:v>2003/04</c:v>
                </c:pt>
                <c:pt idx="195">
                  <c:v>2004/05</c:v>
                </c:pt>
                <c:pt idx="196">
                  <c:v>2005/06</c:v>
                </c:pt>
                <c:pt idx="197">
                  <c:v>2006/07</c:v>
                </c:pt>
                <c:pt idx="198">
                  <c:v>2007/08</c:v>
                </c:pt>
                <c:pt idx="199">
                  <c:v>2008/09</c:v>
                </c:pt>
                <c:pt idx="200">
                  <c:v>2009/10</c:v>
                </c:pt>
                <c:pt idx="201">
                  <c:v>2010/11</c:v>
                </c:pt>
                <c:pt idx="202">
                  <c:v>2011/12</c:v>
                </c:pt>
                <c:pt idx="203">
                  <c:v>2012/13</c:v>
                </c:pt>
                <c:pt idx="204">
                  <c:v>2013/14</c:v>
                </c:pt>
                <c:pt idx="205">
                  <c:v>2014/15</c:v>
                </c:pt>
                <c:pt idx="208">
                  <c:v>2001/02</c:v>
                </c:pt>
                <c:pt idx="209">
                  <c:v>2002/03</c:v>
                </c:pt>
                <c:pt idx="210">
                  <c:v>2003/04</c:v>
                </c:pt>
                <c:pt idx="211">
                  <c:v>2004/05</c:v>
                </c:pt>
                <c:pt idx="212">
                  <c:v>2005/06</c:v>
                </c:pt>
                <c:pt idx="213">
                  <c:v>2006/07</c:v>
                </c:pt>
                <c:pt idx="214">
                  <c:v>2007/08</c:v>
                </c:pt>
                <c:pt idx="215">
                  <c:v>2008/09</c:v>
                </c:pt>
                <c:pt idx="216">
                  <c:v>2009/10</c:v>
                </c:pt>
                <c:pt idx="217">
                  <c:v>2010/11</c:v>
                </c:pt>
                <c:pt idx="218">
                  <c:v>2011/12</c:v>
                </c:pt>
                <c:pt idx="219">
                  <c:v>2012/13</c:v>
                </c:pt>
                <c:pt idx="220">
                  <c:v>2013/14</c:v>
                </c:pt>
                <c:pt idx="221">
                  <c:v>2014/15</c:v>
                </c:pt>
                <c:pt idx="224">
                  <c:v>2001/02</c:v>
                </c:pt>
                <c:pt idx="225">
                  <c:v>2002/03</c:v>
                </c:pt>
                <c:pt idx="226">
                  <c:v>2003/04</c:v>
                </c:pt>
                <c:pt idx="227">
                  <c:v>2004/05</c:v>
                </c:pt>
                <c:pt idx="228">
                  <c:v>2005/06</c:v>
                </c:pt>
                <c:pt idx="229">
                  <c:v>2006/07</c:v>
                </c:pt>
                <c:pt idx="230">
                  <c:v>2007/08</c:v>
                </c:pt>
                <c:pt idx="231">
                  <c:v>2008/09</c:v>
                </c:pt>
                <c:pt idx="232">
                  <c:v>2009/10</c:v>
                </c:pt>
                <c:pt idx="233">
                  <c:v>2010/11</c:v>
                </c:pt>
                <c:pt idx="234">
                  <c:v>2011/12</c:v>
                </c:pt>
                <c:pt idx="235">
                  <c:v>2012/13</c:v>
                </c:pt>
                <c:pt idx="236">
                  <c:v>2013/14</c:v>
                </c:pt>
                <c:pt idx="237">
                  <c:v>2014/15</c:v>
                </c:pt>
              </c:strCache>
            </c:strRef>
          </c:cat>
          <c:val>
            <c:numRef>
              <c:f>safety!$V$261:$IZ$261</c:f>
              <c:numCache>
                <c:formatCode>General</c:formatCode>
                <c:ptCount val="239"/>
                <c:pt idx="160" formatCode="0%">
                  <c:v>1.554547521968507</c:v>
                </c:pt>
                <c:pt idx="161" formatCode="0%">
                  <c:v>1.3718485434029484</c:v>
                </c:pt>
                <c:pt idx="162" formatCode="0%">
                  <c:v>-9.5348016329533936E-2</c:v>
                </c:pt>
                <c:pt idx="163" formatCode="0%">
                  <c:v>0.80984091911119349</c:v>
                </c:pt>
                <c:pt idx="164" formatCode="0%">
                  <c:v>-0.1378652316618203</c:v>
                </c:pt>
                <c:pt idx="165" formatCode="0%">
                  <c:v>-0.44512402185576316</c:v>
                </c:pt>
                <c:pt idx="166" formatCode="0%">
                  <c:v>0.3463459196685903</c:v>
                </c:pt>
                <c:pt idx="167" formatCode="0%">
                  <c:v>-0.17457991527922523</c:v>
                </c:pt>
                <c:pt idx="168" formatCode="0%">
                  <c:v>-0.16165821653195067</c:v>
                </c:pt>
                <c:pt idx="169" formatCode="0%">
                  <c:v>0.83478838152936952</c:v>
                </c:pt>
                <c:pt idx="170" formatCode="0%">
                  <c:v>0.549273089762911</c:v>
                </c:pt>
                <c:pt idx="171" formatCode="0%">
                  <c:v>-0.289957840364644</c:v>
                </c:pt>
                <c:pt idx="172" formatCode="0%">
                  <c:v>0.95634406711882125</c:v>
                </c:pt>
                <c:pt idx="173" formatCode="0%">
                  <c:v>0.33203004972087502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8A1-4120-A406-D5BE8AACD888}"/>
            </c:ext>
          </c:extLst>
        </c:ser>
        <c:ser>
          <c:idx val="11"/>
          <c:order val="11"/>
          <c:tx>
            <c:strRef>
              <c:f>safety!$T$262:$U$262</c:f>
              <c:strCache>
                <c:ptCount val="2"/>
                <c:pt idx="0">
                  <c:v>NZ</c:v>
                </c:pt>
              </c:strCache>
            </c:strRef>
          </c:tx>
          <c:marker>
            <c:symbol val="none"/>
          </c:marker>
          <c:cat>
            <c:strRef>
              <c:f>safety!$V$250:$IZ$250</c:f>
              <c:strCache>
                <c:ptCount val="238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  <c:pt idx="16">
                  <c:v>2001/02</c:v>
                </c:pt>
                <c:pt idx="17">
                  <c:v>2002/03</c:v>
                </c:pt>
                <c:pt idx="18">
                  <c:v>2003/04</c:v>
                </c:pt>
                <c:pt idx="19">
                  <c:v>2004/05</c:v>
                </c:pt>
                <c:pt idx="20">
                  <c:v>2005/06</c:v>
                </c:pt>
                <c:pt idx="21">
                  <c:v>2006/07</c:v>
                </c:pt>
                <c:pt idx="22">
                  <c:v>2007/08</c:v>
                </c:pt>
                <c:pt idx="23">
                  <c:v>2008/09</c:v>
                </c:pt>
                <c:pt idx="24">
                  <c:v>2009/10</c:v>
                </c:pt>
                <c:pt idx="25">
                  <c:v>2010/11</c:v>
                </c:pt>
                <c:pt idx="26">
                  <c:v>2011/12</c:v>
                </c:pt>
                <c:pt idx="27">
                  <c:v>2012/13</c:v>
                </c:pt>
                <c:pt idx="28">
                  <c:v>2013/14</c:v>
                </c:pt>
                <c:pt idx="29">
                  <c:v>2014/15</c:v>
                </c:pt>
                <c:pt idx="32">
                  <c:v>2001/02</c:v>
                </c:pt>
                <c:pt idx="33">
                  <c:v>2002/03</c:v>
                </c:pt>
                <c:pt idx="34">
                  <c:v>2003/04</c:v>
                </c:pt>
                <c:pt idx="35">
                  <c:v>2004/05</c:v>
                </c:pt>
                <c:pt idx="36">
                  <c:v>2005/06</c:v>
                </c:pt>
                <c:pt idx="37">
                  <c:v>2006/07</c:v>
                </c:pt>
                <c:pt idx="38">
                  <c:v>2007/08</c:v>
                </c:pt>
                <c:pt idx="39">
                  <c:v>2008/09</c:v>
                </c:pt>
                <c:pt idx="40">
                  <c:v>2009/10</c:v>
                </c:pt>
                <c:pt idx="41">
                  <c:v>2010/11</c:v>
                </c:pt>
                <c:pt idx="42">
                  <c:v>2011/12</c:v>
                </c:pt>
                <c:pt idx="43">
                  <c:v>2012/13</c:v>
                </c:pt>
                <c:pt idx="44">
                  <c:v>2013/14</c:v>
                </c:pt>
                <c:pt idx="45">
                  <c:v>2014/15</c:v>
                </c:pt>
                <c:pt idx="48">
                  <c:v>2001/02</c:v>
                </c:pt>
                <c:pt idx="49">
                  <c:v>2002/03</c:v>
                </c:pt>
                <c:pt idx="50">
                  <c:v>2003/04</c:v>
                </c:pt>
                <c:pt idx="51">
                  <c:v>2004/05</c:v>
                </c:pt>
                <c:pt idx="52">
                  <c:v>2005/06</c:v>
                </c:pt>
                <c:pt idx="53">
                  <c:v>2006/07</c:v>
                </c:pt>
                <c:pt idx="54">
                  <c:v>2007/08</c:v>
                </c:pt>
                <c:pt idx="55">
                  <c:v>2008/09</c:v>
                </c:pt>
                <c:pt idx="56">
                  <c:v>2009/10</c:v>
                </c:pt>
                <c:pt idx="57">
                  <c:v>2010/11</c:v>
                </c:pt>
                <c:pt idx="58">
                  <c:v>2011/12</c:v>
                </c:pt>
                <c:pt idx="59">
                  <c:v>2012/13</c:v>
                </c:pt>
                <c:pt idx="60">
                  <c:v>2013/14</c:v>
                </c:pt>
                <c:pt idx="61">
                  <c:v>2014/15</c:v>
                </c:pt>
                <c:pt idx="64">
                  <c:v>2001/02</c:v>
                </c:pt>
                <c:pt idx="65">
                  <c:v>2002/03</c:v>
                </c:pt>
                <c:pt idx="66">
                  <c:v>2003/04</c:v>
                </c:pt>
                <c:pt idx="67">
                  <c:v>2004/05</c:v>
                </c:pt>
                <c:pt idx="68">
                  <c:v>2005/06</c:v>
                </c:pt>
                <c:pt idx="69">
                  <c:v>2006/07</c:v>
                </c:pt>
                <c:pt idx="70">
                  <c:v>2007/08</c:v>
                </c:pt>
                <c:pt idx="71">
                  <c:v>2008/09</c:v>
                </c:pt>
                <c:pt idx="72">
                  <c:v>2009/10</c:v>
                </c:pt>
                <c:pt idx="73">
                  <c:v>2010/11</c:v>
                </c:pt>
                <c:pt idx="74">
                  <c:v>2011/12</c:v>
                </c:pt>
                <c:pt idx="75">
                  <c:v>2012/13</c:v>
                </c:pt>
                <c:pt idx="76">
                  <c:v>2013/14</c:v>
                </c:pt>
                <c:pt idx="77">
                  <c:v>2014/15</c:v>
                </c:pt>
                <c:pt idx="80">
                  <c:v>2001/02</c:v>
                </c:pt>
                <c:pt idx="81">
                  <c:v>2002/03</c:v>
                </c:pt>
                <c:pt idx="82">
                  <c:v>2003/04</c:v>
                </c:pt>
                <c:pt idx="83">
                  <c:v>2004/05</c:v>
                </c:pt>
                <c:pt idx="84">
                  <c:v>2005/06</c:v>
                </c:pt>
                <c:pt idx="85">
                  <c:v>2006/07</c:v>
                </c:pt>
                <c:pt idx="86">
                  <c:v>2007/08</c:v>
                </c:pt>
                <c:pt idx="87">
                  <c:v>2008/09</c:v>
                </c:pt>
                <c:pt idx="88">
                  <c:v>2009/10</c:v>
                </c:pt>
                <c:pt idx="89">
                  <c:v>2010/11</c:v>
                </c:pt>
                <c:pt idx="90">
                  <c:v>2011/12</c:v>
                </c:pt>
                <c:pt idx="91">
                  <c:v>2012/13</c:v>
                </c:pt>
                <c:pt idx="92">
                  <c:v>2013/14</c:v>
                </c:pt>
                <c:pt idx="93">
                  <c:v>2014/15</c:v>
                </c:pt>
                <c:pt idx="96">
                  <c:v>2001/02</c:v>
                </c:pt>
                <c:pt idx="97">
                  <c:v>2002/03</c:v>
                </c:pt>
                <c:pt idx="98">
                  <c:v>2003/04</c:v>
                </c:pt>
                <c:pt idx="99">
                  <c:v>2004/05</c:v>
                </c:pt>
                <c:pt idx="100">
                  <c:v>2005/06</c:v>
                </c:pt>
                <c:pt idx="101">
                  <c:v>2006/07</c:v>
                </c:pt>
                <c:pt idx="102">
                  <c:v>2007/08</c:v>
                </c:pt>
                <c:pt idx="103">
                  <c:v>2008/09</c:v>
                </c:pt>
                <c:pt idx="104">
                  <c:v>2009/10</c:v>
                </c:pt>
                <c:pt idx="105">
                  <c:v>2010/11</c:v>
                </c:pt>
                <c:pt idx="106">
                  <c:v>2011/12</c:v>
                </c:pt>
                <c:pt idx="107">
                  <c:v>2012/13</c:v>
                </c:pt>
                <c:pt idx="108">
                  <c:v>2013/14</c:v>
                </c:pt>
                <c:pt idx="109">
                  <c:v>2014/15</c:v>
                </c:pt>
                <c:pt idx="112">
                  <c:v>2001/02</c:v>
                </c:pt>
                <c:pt idx="113">
                  <c:v>2002/03</c:v>
                </c:pt>
                <c:pt idx="114">
                  <c:v>2003/04</c:v>
                </c:pt>
                <c:pt idx="115">
                  <c:v>2004/05</c:v>
                </c:pt>
                <c:pt idx="116">
                  <c:v>2005/06</c:v>
                </c:pt>
                <c:pt idx="117">
                  <c:v>2006/07</c:v>
                </c:pt>
                <c:pt idx="118">
                  <c:v>2007/08</c:v>
                </c:pt>
                <c:pt idx="119">
                  <c:v>2008/09</c:v>
                </c:pt>
                <c:pt idx="120">
                  <c:v>2009/10</c:v>
                </c:pt>
                <c:pt idx="121">
                  <c:v>2010/11</c:v>
                </c:pt>
                <c:pt idx="122">
                  <c:v>2011/12</c:v>
                </c:pt>
                <c:pt idx="123">
                  <c:v>2012/13</c:v>
                </c:pt>
                <c:pt idx="124">
                  <c:v>2013/14</c:v>
                </c:pt>
                <c:pt idx="125">
                  <c:v>2014/15</c:v>
                </c:pt>
                <c:pt idx="128">
                  <c:v>2001/02</c:v>
                </c:pt>
                <c:pt idx="129">
                  <c:v>2002/03</c:v>
                </c:pt>
                <c:pt idx="130">
                  <c:v>2003/04</c:v>
                </c:pt>
                <c:pt idx="131">
                  <c:v>2004/05</c:v>
                </c:pt>
                <c:pt idx="132">
                  <c:v>2005/06</c:v>
                </c:pt>
                <c:pt idx="133">
                  <c:v>2006/07</c:v>
                </c:pt>
                <c:pt idx="134">
                  <c:v>2007/08</c:v>
                </c:pt>
                <c:pt idx="135">
                  <c:v>2008/09</c:v>
                </c:pt>
                <c:pt idx="136">
                  <c:v>2009/10</c:v>
                </c:pt>
                <c:pt idx="137">
                  <c:v>2010/11</c:v>
                </c:pt>
                <c:pt idx="138">
                  <c:v>2011/12</c:v>
                </c:pt>
                <c:pt idx="139">
                  <c:v>2012/13</c:v>
                </c:pt>
                <c:pt idx="140">
                  <c:v>2013/14</c:v>
                </c:pt>
                <c:pt idx="141">
                  <c:v>2014/15</c:v>
                </c:pt>
                <c:pt idx="144">
                  <c:v>2001/02</c:v>
                </c:pt>
                <c:pt idx="145">
                  <c:v>2002/03</c:v>
                </c:pt>
                <c:pt idx="146">
                  <c:v>2003/04</c:v>
                </c:pt>
                <c:pt idx="147">
                  <c:v>2004/05</c:v>
                </c:pt>
                <c:pt idx="148">
                  <c:v>2005/06</c:v>
                </c:pt>
                <c:pt idx="149">
                  <c:v>2006/07</c:v>
                </c:pt>
                <c:pt idx="150">
                  <c:v>2007/08</c:v>
                </c:pt>
                <c:pt idx="151">
                  <c:v>2008/09</c:v>
                </c:pt>
                <c:pt idx="152">
                  <c:v>2009/10</c:v>
                </c:pt>
                <c:pt idx="153">
                  <c:v>2010/11</c:v>
                </c:pt>
                <c:pt idx="154">
                  <c:v>2011/12</c:v>
                </c:pt>
                <c:pt idx="155">
                  <c:v>2012/13</c:v>
                </c:pt>
                <c:pt idx="156">
                  <c:v>2013/14</c:v>
                </c:pt>
                <c:pt idx="157">
                  <c:v>2014/15</c:v>
                </c:pt>
                <c:pt idx="160">
                  <c:v>2001/02</c:v>
                </c:pt>
                <c:pt idx="161">
                  <c:v>2002/03</c:v>
                </c:pt>
                <c:pt idx="162">
                  <c:v>2003/04</c:v>
                </c:pt>
                <c:pt idx="163">
                  <c:v>2004/05</c:v>
                </c:pt>
                <c:pt idx="164">
                  <c:v>2005/06</c:v>
                </c:pt>
                <c:pt idx="165">
                  <c:v>2006/07</c:v>
                </c:pt>
                <c:pt idx="166">
                  <c:v>2007/08</c:v>
                </c:pt>
                <c:pt idx="167">
                  <c:v>2008/09</c:v>
                </c:pt>
                <c:pt idx="168">
                  <c:v>2009/10</c:v>
                </c:pt>
                <c:pt idx="169">
                  <c:v>2010/11</c:v>
                </c:pt>
                <c:pt idx="170">
                  <c:v>2011/12</c:v>
                </c:pt>
                <c:pt idx="171">
                  <c:v>2012/13</c:v>
                </c:pt>
                <c:pt idx="172">
                  <c:v>2013/14</c:v>
                </c:pt>
                <c:pt idx="173">
                  <c:v>2014/15</c:v>
                </c:pt>
                <c:pt idx="176">
                  <c:v>2001/02</c:v>
                </c:pt>
                <c:pt idx="177">
                  <c:v>2002/03</c:v>
                </c:pt>
                <c:pt idx="178">
                  <c:v>2003/04</c:v>
                </c:pt>
                <c:pt idx="179">
                  <c:v>2004/05</c:v>
                </c:pt>
                <c:pt idx="180">
                  <c:v>2005/06</c:v>
                </c:pt>
                <c:pt idx="181">
                  <c:v>2006/07</c:v>
                </c:pt>
                <c:pt idx="182">
                  <c:v>2007/08</c:v>
                </c:pt>
                <c:pt idx="183">
                  <c:v>2008/09</c:v>
                </c:pt>
                <c:pt idx="184">
                  <c:v>2009/10</c:v>
                </c:pt>
                <c:pt idx="185">
                  <c:v>2010/11</c:v>
                </c:pt>
                <c:pt idx="186">
                  <c:v>2011/12</c:v>
                </c:pt>
                <c:pt idx="187">
                  <c:v>2012/13</c:v>
                </c:pt>
                <c:pt idx="188">
                  <c:v>2013/14</c:v>
                </c:pt>
                <c:pt idx="189">
                  <c:v>2014/15</c:v>
                </c:pt>
                <c:pt idx="192">
                  <c:v>2001/02</c:v>
                </c:pt>
                <c:pt idx="193">
                  <c:v>2002/03</c:v>
                </c:pt>
                <c:pt idx="194">
                  <c:v>2003/04</c:v>
                </c:pt>
                <c:pt idx="195">
                  <c:v>2004/05</c:v>
                </c:pt>
                <c:pt idx="196">
                  <c:v>2005/06</c:v>
                </c:pt>
                <c:pt idx="197">
                  <c:v>2006/07</c:v>
                </c:pt>
                <c:pt idx="198">
                  <c:v>2007/08</c:v>
                </c:pt>
                <c:pt idx="199">
                  <c:v>2008/09</c:v>
                </c:pt>
                <c:pt idx="200">
                  <c:v>2009/10</c:v>
                </c:pt>
                <c:pt idx="201">
                  <c:v>2010/11</c:v>
                </c:pt>
                <c:pt idx="202">
                  <c:v>2011/12</c:v>
                </c:pt>
                <c:pt idx="203">
                  <c:v>2012/13</c:v>
                </c:pt>
                <c:pt idx="204">
                  <c:v>2013/14</c:v>
                </c:pt>
                <c:pt idx="205">
                  <c:v>2014/15</c:v>
                </c:pt>
                <c:pt idx="208">
                  <c:v>2001/02</c:v>
                </c:pt>
                <c:pt idx="209">
                  <c:v>2002/03</c:v>
                </c:pt>
                <c:pt idx="210">
                  <c:v>2003/04</c:v>
                </c:pt>
                <c:pt idx="211">
                  <c:v>2004/05</c:v>
                </c:pt>
                <c:pt idx="212">
                  <c:v>2005/06</c:v>
                </c:pt>
                <c:pt idx="213">
                  <c:v>2006/07</c:v>
                </c:pt>
                <c:pt idx="214">
                  <c:v>2007/08</c:v>
                </c:pt>
                <c:pt idx="215">
                  <c:v>2008/09</c:v>
                </c:pt>
                <c:pt idx="216">
                  <c:v>2009/10</c:v>
                </c:pt>
                <c:pt idx="217">
                  <c:v>2010/11</c:v>
                </c:pt>
                <c:pt idx="218">
                  <c:v>2011/12</c:v>
                </c:pt>
                <c:pt idx="219">
                  <c:v>2012/13</c:v>
                </c:pt>
                <c:pt idx="220">
                  <c:v>2013/14</c:v>
                </c:pt>
                <c:pt idx="221">
                  <c:v>2014/15</c:v>
                </c:pt>
                <c:pt idx="224">
                  <c:v>2001/02</c:v>
                </c:pt>
                <c:pt idx="225">
                  <c:v>2002/03</c:v>
                </c:pt>
                <c:pt idx="226">
                  <c:v>2003/04</c:v>
                </c:pt>
                <c:pt idx="227">
                  <c:v>2004/05</c:v>
                </c:pt>
                <c:pt idx="228">
                  <c:v>2005/06</c:v>
                </c:pt>
                <c:pt idx="229">
                  <c:v>2006/07</c:v>
                </c:pt>
                <c:pt idx="230">
                  <c:v>2007/08</c:v>
                </c:pt>
                <c:pt idx="231">
                  <c:v>2008/09</c:v>
                </c:pt>
                <c:pt idx="232">
                  <c:v>2009/10</c:v>
                </c:pt>
                <c:pt idx="233">
                  <c:v>2010/11</c:v>
                </c:pt>
                <c:pt idx="234">
                  <c:v>2011/12</c:v>
                </c:pt>
                <c:pt idx="235">
                  <c:v>2012/13</c:v>
                </c:pt>
                <c:pt idx="236">
                  <c:v>2013/14</c:v>
                </c:pt>
                <c:pt idx="237">
                  <c:v>2014/15</c:v>
                </c:pt>
              </c:strCache>
            </c:strRef>
          </c:cat>
          <c:val>
            <c:numRef>
              <c:f>safety!$V$262:$IZ$262</c:f>
              <c:numCache>
                <c:formatCode>General</c:formatCode>
                <c:ptCount val="239"/>
                <c:pt idx="176" formatCode="0%">
                  <c:v>-7.3384448919895817E-2</c:v>
                </c:pt>
                <c:pt idx="177" formatCode="0%">
                  <c:v>-0.19792684869945898</c:v>
                </c:pt>
                <c:pt idx="178" formatCode="0%">
                  <c:v>-9.8323220118442967E-2</c:v>
                </c:pt>
                <c:pt idx="179" formatCode="0%">
                  <c:v>-0.25648018812133466</c:v>
                </c:pt>
                <c:pt idx="180" formatCode="0%">
                  <c:v>-0.27615482640700584</c:v>
                </c:pt>
                <c:pt idx="181" formatCode="0%">
                  <c:v>-0.43249242998559545</c:v>
                </c:pt>
                <c:pt idx="182" formatCode="0%">
                  <c:v>-6.2138740135885384E-2</c:v>
                </c:pt>
                <c:pt idx="183" formatCode="0%">
                  <c:v>-0.30502126343890623</c:v>
                </c:pt>
                <c:pt idx="184" formatCode="0%">
                  <c:v>-0.35376158848151429</c:v>
                </c:pt>
                <c:pt idx="185" formatCode="0%">
                  <c:v>-0.27414357175175963</c:v>
                </c:pt>
                <c:pt idx="186" formatCode="0%">
                  <c:v>-0.35794439990558824</c:v>
                </c:pt>
                <c:pt idx="187" formatCode="0%">
                  <c:v>-0.36865656804014379</c:v>
                </c:pt>
                <c:pt idx="188" formatCode="0%">
                  <c:v>-0.33999135510288148</c:v>
                </c:pt>
                <c:pt idx="189" formatCode="0%">
                  <c:v>-0.31118481103487072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8A1-4120-A406-D5BE8AACD888}"/>
            </c:ext>
          </c:extLst>
        </c:ser>
        <c:ser>
          <c:idx val="12"/>
          <c:order val="12"/>
          <c:tx>
            <c:strRef>
              <c:f>safety!$T$263:$U$263</c:f>
              <c:strCache>
                <c:ptCount val="2"/>
                <c:pt idx="0">
                  <c:v>NZ</c:v>
                </c:pt>
              </c:strCache>
            </c:strRef>
          </c:tx>
          <c:marker>
            <c:symbol val="none"/>
          </c:marker>
          <c:cat>
            <c:strRef>
              <c:f>safety!$V$250:$IZ$250</c:f>
              <c:strCache>
                <c:ptCount val="238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  <c:pt idx="16">
                  <c:v>2001/02</c:v>
                </c:pt>
                <c:pt idx="17">
                  <c:v>2002/03</c:v>
                </c:pt>
                <c:pt idx="18">
                  <c:v>2003/04</c:v>
                </c:pt>
                <c:pt idx="19">
                  <c:v>2004/05</c:v>
                </c:pt>
                <c:pt idx="20">
                  <c:v>2005/06</c:v>
                </c:pt>
                <c:pt idx="21">
                  <c:v>2006/07</c:v>
                </c:pt>
                <c:pt idx="22">
                  <c:v>2007/08</c:v>
                </c:pt>
                <c:pt idx="23">
                  <c:v>2008/09</c:v>
                </c:pt>
                <c:pt idx="24">
                  <c:v>2009/10</c:v>
                </c:pt>
                <c:pt idx="25">
                  <c:v>2010/11</c:v>
                </c:pt>
                <c:pt idx="26">
                  <c:v>2011/12</c:v>
                </c:pt>
                <c:pt idx="27">
                  <c:v>2012/13</c:v>
                </c:pt>
                <c:pt idx="28">
                  <c:v>2013/14</c:v>
                </c:pt>
                <c:pt idx="29">
                  <c:v>2014/15</c:v>
                </c:pt>
                <c:pt idx="32">
                  <c:v>2001/02</c:v>
                </c:pt>
                <c:pt idx="33">
                  <c:v>2002/03</c:v>
                </c:pt>
                <c:pt idx="34">
                  <c:v>2003/04</c:v>
                </c:pt>
                <c:pt idx="35">
                  <c:v>2004/05</c:v>
                </c:pt>
                <c:pt idx="36">
                  <c:v>2005/06</c:v>
                </c:pt>
                <c:pt idx="37">
                  <c:v>2006/07</c:v>
                </c:pt>
                <c:pt idx="38">
                  <c:v>2007/08</c:v>
                </c:pt>
                <c:pt idx="39">
                  <c:v>2008/09</c:v>
                </c:pt>
                <c:pt idx="40">
                  <c:v>2009/10</c:v>
                </c:pt>
                <c:pt idx="41">
                  <c:v>2010/11</c:v>
                </c:pt>
                <c:pt idx="42">
                  <c:v>2011/12</c:v>
                </c:pt>
                <c:pt idx="43">
                  <c:v>2012/13</c:v>
                </c:pt>
                <c:pt idx="44">
                  <c:v>2013/14</c:v>
                </c:pt>
                <c:pt idx="45">
                  <c:v>2014/15</c:v>
                </c:pt>
                <c:pt idx="48">
                  <c:v>2001/02</c:v>
                </c:pt>
                <c:pt idx="49">
                  <c:v>2002/03</c:v>
                </c:pt>
                <c:pt idx="50">
                  <c:v>2003/04</c:v>
                </c:pt>
                <c:pt idx="51">
                  <c:v>2004/05</c:v>
                </c:pt>
                <c:pt idx="52">
                  <c:v>2005/06</c:v>
                </c:pt>
                <c:pt idx="53">
                  <c:v>2006/07</c:v>
                </c:pt>
                <c:pt idx="54">
                  <c:v>2007/08</c:v>
                </c:pt>
                <c:pt idx="55">
                  <c:v>2008/09</c:v>
                </c:pt>
                <c:pt idx="56">
                  <c:v>2009/10</c:v>
                </c:pt>
                <c:pt idx="57">
                  <c:v>2010/11</c:v>
                </c:pt>
                <c:pt idx="58">
                  <c:v>2011/12</c:v>
                </c:pt>
                <c:pt idx="59">
                  <c:v>2012/13</c:v>
                </c:pt>
                <c:pt idx="60">
                  <c:v>2013/14</c:v>
                </c:pt>
                <c:pt idx="61">
                  <c:v>2014/15</c:v>
                </c:pt>
                <c:pt idx="64">
                  <c:v>2001/02</c:v>
                </c:pt>
                <c:pt idx="65">
                  <c:v>2002/03</c:v>
                </c:pt>
                <c:pt idx="66">
                  <c:v>2003/04</c:v>
                </c:pt>
                <c:pt idx="67">
                  <c:v>2004/05</c:v>
                </c:pt>
                <c:pt idx="68">
                  <c:v>2005/06</c:v>
                </c:pt>
                <c:pt idx="69">
                  <c:v>2006/07</c:v>
                </c:pt>
                <c:pt idx="70">
                  <c:v>2007/08</c:v>
                </c:pt>
                <c:pt idx="71">
                  <c:v>2008/09</c:v>
                </c:pt>
                <c:pt idx="72">
                  <c:v>2009/10</c:v>
                </c:pt>
                <c:pt idx="73">
                  <c:v>2010/11</c:v>
                </c:pt>
                <c:pt idx="74">
                  <c:v>2011/12</c:v>
                </c:pt>
                <c:pt idx="75">
                  <c:v>2012/13</c:v>
                </c:pt>
                <c:pt idx="76">
                  <c:v>2013/14</c:v>
                </c:pt>
                <c:pt idx="77">
                  <c:v>2014/15</c:v>
                </c:pt>
                <c:pt idx="80">
                  <c:v>2001/02</c:v>
                </c:pt>
                <c:pt idx="81">
                  <c:v>2002/03</c:v>
                </c:pt>
                <c:pt idx="82">
                  <c:v>2003/04</c:v>
                </c:pt>
                <c:pt idx="83">
                  <c:v>2004/05</c:v>
                </c:pt>
                <c:pt idx="84">
                  <c:v>2005/06</c:v>
                </c:pt>
                <c:pt idx="85">
                  <c:v>2006/07</c:v>
                </c:pt>
                <c:pt idx="86">
                  <c:v>2007/08</c:v>
                </c:pt>
                <c:pt idx="87">
                  <c:v>2008/09</c:v>
                </c:pt>
                <c:pt idx="88">
                  <c:v>2009/10</c:v>
                </c:pt>
                <c:pt idx="89">
                  <c:v>2010/11</c:v>
                </c:pt>
                <c:pt idx="90">
                  <c:v>2011/12</c:v>
                </c:pt>
                <c:pt idx="91">
                  <c:v>2012/13</c:v>
                </c:pt>
                <c:pt idx="92">
                  <c:v>2013/14</c:v>
                </c:pt>
                <c:pt idx="93">
                  <c:v>2014/15</c:v>
                </c:pt>
                <c:pt idx="96">
                  <c:v>2001/02</c:v>
                </c:pt>
                <c:pt idx="97">
                  <c:v>2002/03</c:v>
                </c:pt>
                <c:pt idx="98">
                  <c:v>2003/04</c:v>
                </c:pt>
                <c:pt idx="99">
                  <c:v>2004/05</c:v>
                </c:pt>
                <c:pt idx="100">
                  <c:v>2005/06</c:v>
                </c:pt>
                <c:pt idx="101">
                  <c:v>2006/07</c:v>
                </c:pt>
                <c:pt idx="102">
                  <c:v>2007/08</c:v>
                </c:pt>
                <c:pt idx="103">
                  <c:v>2008/09</c:v>
                </c:pt>
                <c:pt idx="104">
                  <c:v>2009/10</c:v>
                </c:pt>
                <c:pt idx="105">
                  <c:v>2010/11</c:v>
                </c:pt>
                <c:pt idx="106">
                  <c:v>2011/12</c:v>
                </c:pt>
                <c:pt idx="107">
                  <c:v>2012/13</c:v>
                </c:pt>
                <c:pt idx="108">
                  <c:v>2013/14</c:v>
                </c:pt>
                <c:pt idx="109">
                  <c:v>2014/15</c:v>
                </c:pt>
                <c:pt idx="112">
                  <c:v>2001/02</c:v>
                </c:pt>
                <c:pt idx="113">
                  <c:v>2002/03</c:v>
                </c:pt>
                <c:pt idx="114">
                  <c:v>2003/04</c:v>
                </c:pt>
                <c:pt idx="115">
                  <c:v>2004/05</c:v>
                </c:pt>
                <c:pt idx="116">
                  <c:v>2005/06</c:v>
                </c:pt>
                <c:pt idx="117">
                  <c:v>2006/07</c:v>
                </c:pt>
                <c:pt idx="118">
                  <c:v>2007/08</c:v>
                </c:pt>
                <c:pt idx="119">
                  <c:v>2008/09</c:v>
                </c:pt>
                <c:pt idx="120">
                  <c:v>2009/10</c:v>
                </c:pt>
                <c:pt idx="121">
                  <c:v>2010/11</c:v>
                </c:pt>
                <c:pt idx="122">
                  <c:v>2011/12</c:v>
                </c:pt>
                <c:pt idx="123">
                  <c:v>2012/13</c:v>
                </c:pt>
                <c:pt idx="124">
                  <c:v>2013/14</c:v>
                </c:pt>
                <c:pt idx="125">
                  <c:v>2014/15</c:v>
                </c:pt>
                <c:pt idx="128">
                  <c:v>2001/02</c:v>
                </c:pt>
                <c:pt idx="129">
                  <c:v>2002/03</c:v>
                </c:pt>
                <c:pt idx="130">
                  <c:v>2003/04</c:v>
                </c:pt>
                <c:pt idx="131">
                  <c:v>2004/05</c:v>
                </c:pt>
                <c:pt idx="132">
                  <c:v>2005/06</c:v>
                </c:pt>
                <c:pt idx="133">
                  <c:v>2006/07</c:v>
                </c:pt>
                <c:pt idx="134">
                  <c:v>2007/08</c:v>
                </c:pt>
                <c:pt idx="135">
                  <c:v>2008/09</c:v>
                </c:pt>
                <c:pt idx="136">
                  <c:v>2009/10</c:v>
                </c:pt>
                <c:pt idx="137">
                  <c:v>2010/11</c:v>
                </c:pt>
                <c:pt idx="138">
                  <c:v>2011/12</c:v>
                </c:pt>
                <c:pt idx="139">
                  <c:v>2012/13</c:v>
                </c:pt>
                <c:pt idx="140">
                  <c:v>2013/14</c:v>
                </c:pt>
                <c:pt idx="141">
                  <c:v>2014/15</c:v>
                </c:pt>
                <c:pt idx="144">
                  <c:v>2001/02</c:v>
                </c:pt>
                <c:pt idx="145">
                  <c:v>2002/03</c:v>
                </c:pt>
                <c:pt idx="146">
                  <c:v>2003/04</c:v>
                </c:pt>
                <c:pt idx="147">
                  <c:v>2004/05</c:v>
                </c:pt>
                <c:pt idx="148">
                  <c:v>2005/06</c:v>
                </c:pt>
                <c:pt idx="149">
                  <c:v>2006/07</c:v>
                </c:pt>
                <c:pt idx="150">
                  <c:v>2007/08</c:v>
                </c:pt>
                <c:pt idx="151">
                  <c:v>2008/09</c:v>
                </c:pt>
                <c:pt idx="152">
                  <c:v>2009/10</c:v>
                </c:pt>
                <c:pt idx="153">
                  <c:v>2010/11</c:v>
                </c:pt>
                <c:pt idx="154">
                  <c:v>2011/12</c:v>
                </c:pt>
                <c:pt idx="155">
                  <c:v>2012/13</c:v>
                </c:pt>
                <c:pt idx="156">
                  <c:v>2013/14</c:v>
                </c:pt>
                <c:pt idx="157">
                  <c:v>2014/15</c:v>
                </c:pt>
                <c:pt idx="160">
                  <c:v>2001/02</c:v>
                </c:pt>
                <c:pt idx="161">
                  <c:v>2002/03</c:v>
                </c:pt>
                <c:pt idx="162">
                  <c:v>2003/04</c:v>
                </c:pt>
                <c:pt idx="163">
                  <c:v>2004/05</c:v>
                </c:pt>
                <c:pt idx="164">
                  <c:v>2005/06</c:v>
                </c:pt>
                <c:pt idx="165">
                  <c:v>2006/07</c:v>
                </c:pt>
                <c:pt idx="166">
                  <c:v>2007/08</c:v>
                </c:pt>
                <c:pt idx="167">
                  <c:v>2008/09</c:v>
                </c:pt>
                <c:pt idx="168">
                  <c:v>2009/10</c:v>
                </c:pt>
                <c:pt idx="169">
                  <c:v>2010/11</c:v>
                </c:pt>
                <c:pt idx="170">
                  <c:v>2011/12</c:v>
                </c:pt>
                <c:pt idx="171">
                  <c:v>2012/13</c:v>
                </c:pt>
                <c:pt idx="172">
                  <c:v>2013/14</c:v>
                </c:pt>
                <c:pt idx="173">
                  <c:v>2014/15</c:v>
                </c:pt>
                <c:pt idx="176">
                  <c:v>2001/02</c:v>
                </c:pt>
                <c:pt idx="177">
                  <c:v>2002/03</c:v>
                </c:pt>
                <c:pt idx="178">
                  <c:v>2003/04</c:v>
                </c:pt>
                <c:pt idx="179">
                  <c:v>2004/05</c:v>
                </c:pt>
                <c:pt idx="180">
                  <c:v>2005/06</c:v>
                </c:pt>
                <c:pt idx="181">
                  <c:v>2006/07</c:v>
                </c:pt>
                <c:pt idx="182">
                  <c:v>2007/08</c:v>
                </c:pt>
                <c:pt idx="183">
                  <c:v>2008/09</c:v>
                </c:pt>
                <c:pt idx="184">
                  <c:v>2009/10</c:v>
                </c:pt>
                <c:pt idx="185">
                  <c:v>2010/11</c:v>
                </c:pt>
                <c:pt idx="186">
                  <c:v>2011/12</c:v>
                </c:pt>
                <c:pt idx="187">
                  <c:v>2012/13</c:v>
                </c:pt>
                <c:pt idx="188">
                  <c:v>2013/14</c:v>
                </c:pt>
                <c:pt idx="189">
                  <c:v>2014/15</c:v>
                </c:pt>
                <c:pt idx="192">
                  <c:v>2001/02</c:v>
                </c:pt>
                <c:pt idx="193">
                  <c:v>2002/03</c:v>
                </c:pt>
                <c:pt idx="194">
                  <c:v>2003/04</c:v>
                </c:pt>
                <c:pt idx="195">
                  <c:v>2004/05</c:v>
                </c:pt>
                <c:pt idx="196">
                  <c:v>2005/06</c:v>
                </c:pt>
                <c:pt idx="197">
                  <c:v>2006/07</c:v>
                </c:pt>
                <c:pt idx="198">
                  <c:v>2007/08</c:v>
                </c:pt>
                <c:pt idx="199">
                  <c:v>2008/09</c:v>
                </c:pt>
                <c:pt idx="200">
                  <c:v>2009/10</c:v>
                </c:pt>
                <c:pt idx="201">
                  <c:v>2010/11</c:v>
                </c:pt>
                <c:pt idx="202">
                  <c:v>2011/12</c:v>
                </c:pt>
                <c:pt idx="203">
                  <c:v>2012/13</c:v>
                </c:pt>
                <c:pt idx="204">
                  <c:v>2013/14</c:v>
                </c:pt>
                <c:pt idx="205">
                  <c:v>2014/15</c:v>
                </c:pt>
                <c:pt idx="208">
                  <c:v>2001/02</c:v>
                </c:pt>
                <c:pt idx="209">
                  <c:v>2002/03</c:v>
                </c:pt>
                <c:pt idx="210">
                  <c:v>2003/04</c:v>
                </c:pt>
                <c:pt idx="211">
                  <c:v>2004/05</c:v>
                </c:pt>
                <c:pt idx="212">
                  <c:v>2005/06</c:v>
                </c:pt>
                <c:pt idx="213">
                  <c:v>2006/07</c:v>
                </c:pt>
                <c:pt idx="214">
                  <c:v>2007/08</c:v>
                </c:pt>
                <c:pt idx="215">
                  <c:v>2008/09</c:v>
                </c:pt>
                <c:pt idx="216">
                  <c:v>2009/10</c:v>
                </c:pt>
                <c:pt idx="217">
                  <c:v>2010/11</c:v>
                </c:pt>
                <c:pt idx="218">
                  <c:v>2011/12</c:v>
                </c:pt>
                <c:pt idx="219">
                  <c:v>2012/13</c:v>
                </c:pt>
                <c:pt idx="220">
                  <c:v>2013/14</c:v>
                </c:pt>
                <c:pt idx="221">
                  <c:v>2014/15</c:v>
                </c:pt>
                <c:pt idx="224">
                  <c:v>2001/02</c:v>
                </c:pt>
                <c:pt idx="225">
                  <c:v>2002/03</c:v>
                </c:pt>
                <c:pt idx="226">
                  <c:v>2003/04</c:v>
                </c:pt>
                <c:pt idx="227">
                  <c:v>2004/05</c:v>
                </c:pt>
                <c:pt idx="228">
                  <c:v>2005/06</c:v>
                </c:pt>
                <c:pt idx="229">
                  <c:v>2006/07</c:v>
                </c:pt>
                <c:pt idx="230">
                  <c:v>2007/08</c:v>
                </c:pt>
                <c:pt idx="231">
                  <c:v>2008/09</c:v>
                </c:pt>
                <c:pt idx="232">
                  <c:v>2009/10</c:v>
                </c:pt>
                <c:pt idx="233">
                  <c:v>2010/11</c:v>
                </c:pt>
                <c:pt idx="234">
                  <c:v>2011/12</c:v>
                </c:pt>
                <c:pt idx="235">
                  <c:v>2012/13</c:v>
                </c:pt>
                <c:pt idx="236">
                  <c:v>2013/14</c:v>
                </c:pt>
                <c:pt idx="237">
                  <c:v>2014/15</c:v>
                </c:pt>
              </c:strCache>
            </c:strRef>
          </c:cat>
          <c:val>
            <c:numRef>
              <c:f>safety!$V$263:$IZ$263</c:f>
              <c:numCache>
                <c:formatCode>General</c:formatCode>
                <c:ptCount val="239"/>
                <c:pt idx="192" formatCode="0%">
                  <c:v>-0.22357077570002026</c:v>
                </c:pt>
                <c:pt idx="193" formatCode="0%">
                  <c:v>-0.37076218540478856</c:v>
                </c:pt>
                <c:pt idx="194" formatCode="0%">
                  <c:v>-0.13832221189584537</c:v>
                </c:pt>
                <c:pt idx="195" formatCode="0%">
                  <c:v>-0.39082089081744931</c:v>
                </c:pt>
                <c:pt idx="196" formatCode="0%">
                  <c:v>-0.3971957768792288</c:v>
                </c:pt>
                <c:pt idx="197" formatCode="0%">
                  <c:v>-0.19849895114619076</c:v>
                </c:pt>
                <c:pt idx="198" formatCode="0%">
                  <c:v>-8.2203362052455375E-2</c:v>
                </c:pt>
                <c:pt idx="199" formatCode="0%">
                  <c:v>-0.34882324015757504</c:v>
                </c:pt>
                <c:pt idx="200" formatCode="0%">
                  <c:v>-0.35994442746069122</c:v>
                </c:pt>
                <c:pt idx="201" formatCode="0%">
                  <c:v>-0.31239298392824144</c:v>
                </c:pt>
                <c:pt idx="202" formatCode="0%">
                  <c:v>-0.50563729669631963</c:v>
                </c:pt>
                <c:pt idx="203" formatCode="0%">
                  <c:v>-0.42357513259561363</c:v>
                </c:pt>
                <c:pt idx="204" formatCode="0%">
                  <c:v>-0.32397235574878303</c:v>
                </c:pt>
                <c:pt idx="205" formatCode="0%">
                  <c:v>-0.254767547513851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8A1-4120-A406-D5BE8AACD888}"/>
            </c:ext>
          </c:extLst>
        </c:ser>
        <c:ser>
          <c:idx val="13"/>
          <c:order val="13"/>
          <c:tx>
            <c:strRef>
              <c:f>safety!$T$264:$U$264</c:f>
              <c:strCache>
                <c:ptCount val="2"/>
                <c:pt idx="0">
                  <c:v>NZ</c:v>
                </c:pt>
              </c:strCache>
            </c:strRef>
          </c:tx>
          <c:marker>
            <c:symbol val="none"/>
          </c:marker>
          <c:cat>
            <c:strRef>
              <c:f>safety!$V$250:$IZ$250</c:f>
              <c:strCache>
                <c:ptCount val="238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  <c:pt idx="16">
                  <c:v>2001/02</c:v>
                </c:pt>
                <c:pt idx="17">
                  <c:v>2002/03</c:v>
                </c:pt>
                <c:pt idx="18">
                  <c:v>2003/04</c:v>
                </c:pt>
                <c:pt idx="19">
                  <c:v>2004/05</c:v>
                </c:pt>
                <c:pt idx="20">
                  <c:v>2005/06</c:v>
                </c:pt>
                <c:pt idx="21">
                  <c:v>2006/07</c:v>
                </c:pt>
                <c:pt idx="22">
                  <c:v>2007/08</c:v>
                </c:pt>
                <c:pt idx="23">
                  <c:v>2008/09</c:v>
                </c:pt>
                <c:pt idx="24">
                  <c:v>2009/10</c:v>
                </c:pt>
                <c:pt idx="25">
                  <c:v>2010/11</c:v>
                </c:pt>
                <c:pt idx="26">
                  <c:v>2011/12</c:v>
                </c:pt>
                <c:pt idx="27">
                  <c:v>2012/13</c:v>
                </c:pt>
                <c:pt idx="28">
                  <c:v>2013/14</c:v>
                </c:pt>
                <c:pt idx="29">
                  <c:v>2014/15</c:v>
                </c:pt>
                <c:pt idx="32">
                  <c:v>2001/02</c:v>
                </c:pt>
                <c:pt idx="33">
                  <c:v>2002/03</c:v>
                </c:pt>
                <c:pt idx="34">
                  <c:v>2003/04</c:v>
                </c:pt>
                <c:pt idx="35">
                  <c:v>2004/05</c:v>
                </c:pt>
                <c:pt idx="36">
                  <c:v>2005/06</c:v>
                </c:pt>
                <c:pt idx="37">
                  <c:v>2006/07</c:v>
                </c:pt>
                <c:pt idx="38">
                  <c:v>2007/08</c:v>
                </c:pt>
                <c:pt idx="39">
                  <c:v>2008/09</c:v>
                </c:pt>
                <c:pt idx="40">
                  <c:v>2009/10</c:v>
                </c:pt>
                <c:pt idx="41">
                  <c:v>2010/11</c:v>
                </c:pt>
                <c:pt idx="42">
                  <c:v>2011/12</c:v>
                </c:pt>
                <c:pt idx="43">
                  <c:v>2012/13</c:v>
                </c:pt>
                <c:pt idx="44">
                  <c:v>2013/14</c:v>
                </c:pt>
                <c:pt idx="45">
                  <c:v>2014/15</c:v>
                </c:pt>
                <c:pt idx="48">
                  <c:v>2001/02</c:v>
                </c:pt>
                <c:pt idx="49">
                  <c:v>2002/03</c:v>
                </c:pt>
                <c:pt idx="50">
                  <c:v>2003/04</c:v>
                </c:pt>
                <c:pt idx="51">
                  <c:v>2004/05</c:v>
                </c:pt>
                <c:pt idx="52">
                  <c:v>2005/06</c:v>
                </c:pt>
                <c:pt idx="53">
                  <c:v>2006/07</c:v>
                </c:pt>
                <c:pt idx="54">
                  <c:v>2007/08</c:v>
                </c:pt>
                <c:pt idx="55">
                  <c:v>2008/09</c:v>
                </c:pt>
                <c:pt idx="56">
                  <c:v>2009/10</c:v>
                </c:pt>
                <c:pt idx="57">
                  <c:v>2010/11</c:v>
                </c:pt>
                <c:pt idx="58">
                  <c:v>2011/12</c:v>
                </c:pt>
                <c:pt idx="59">
                  <c:v>2012/13</c:v>
                </c:pt>
                <c:pt idx="60">
                  <c:v>2013/14</c:v>
                </c:pt>
                <c:pt idx="61">
                  <c:v>2014/15</c:v>
                </c:pt>
                <c:pt idx="64">
                  <c:v>2001/02</c:v>
                </c:pt>
                <c:pt idx="65">
                  <c:v>2002/03</c:v>
                </c:pt>
                <c:pt idx="66">
                  <c:v>2003/04</c:v>
                </c:pt>
                <c:pt idx="67">
                  <c:v>2004/05</c:v>
                </c:pt>
                <c:pt idx="68">
                  <c:v>2005/06</c:v>
                </c:pt>
                <c:pt idx="69">
                  <c:v>2006/07</c:v>
                </c:pt>
                <c:pt idx="70">
                  <c:v>2007/08</c:v>
                </c:pt>
                <c:pt idx="71">
                  <c:v>2008/09</c:v>
                </c:pt>
                <c:pt idx="72">
                  <c:v>2009/10</c:v>
                </c:pt>
                <c:pt idx="73">
                  <c:v>2010/11</c:v>
                </c:pt>
                <c:pt idx="74">
                  <c:v>2011/12</c:v>
                </c:pt>
                <c:pt idx="75">
                  <c:v>2012/13</c:v>
                </c:pt>
                <c:pt idx="76">
                  <c:v>2013/14</c:v>
                </c:pt>
                <c:pt idx="77">
                  <c:v>2014/15</c:v>
                </c:pt>
                <c:pt idx="80">
                  <c:v>2001/02</c:v>
                </c:pt>
                <c:pt idx="81">
                  <c:v>2002/03</c:v>
                </c:pt>
                <c:pt idx="82">
                  <c:v>2003/04</c:v>
                </c:pt>
                <c:pt idx="83">
                  <c:v>2004/05</c:v>
                </c:pt>
                <c:pt idx="84">
                  <c:v>2005/06</c:v>
                </c:pt>
                <c:pt idx="85">
                  <c:v>2006/07</c:v>
                </c:pt>
                <c:pt idx="86">
                  <c:v>2007/08</c:v>
                </c:pt>
                <c:pt idx="87">
                  <c:v>2008/09</c:v>
                </c:pt>
                <c:pt idx="88">
                  <c:v>2009/10</c:v>
                </c:pt>
                <c:pt idx="89">
                  <c:v>2010/11</c:v>
                </c:pt>
                <c:pt idx="90">
                  <c:v>2011/12</c:v>
                </c:pt>
                <c:pt idx="91">
                  <c:v>2012/13</c:v>
                </c:pt>
                <c:pt idx="92">
                  <c:v>2013/14</c:v>
                </c:pt>
                <c:pt idx="93">
                  <c:v>2014/15</c:v>
                </c:pt>
                <c:pt idx="96">
                  <c:v>2001/02</c:v>
                </c:pt>
                <c:pt idx="97">
                  <c:v>2002/03</c:v>
                </c:pt>
                <c:pt idx="98">
                  <c:v>2003/04</c:v>
                </c:pt>
                <c:pt idx="99">
                  <c:v>2004/05</c:v>
                </c:pt>
                <c:pt idx="100">
                  <c:v>2005/06</c:v>
                </c:pt>
                <c:pt idx="101">
                  <c:v>2006/07</c:v>
                </c:pt>
                <c:pt idx="102">
                  <c:v>2007/08</c:v>
                </c:pt>
                <c:pt idx="103">
                  <c:v>2008/09</c:v>
                </c:pt>
                <c:pt idx="104">
                  <c:v>2009/10</c:v>
                </c:pt>
                <c:pt idx="105">
                  <c:v>2010/11</c:v>
                </c:pt>
                <c:pt idx="106">
                  <c:v>2011/12</c:v>
                </c:pt>
                <c:pt idx="107">
                  <c:v>2012/13</c:v>
                </c:pt>
                <c:pt idx="108">
                  <c:v>2013/14</c:v>
                </c:pt>
                <c:pt idx="109">
                  <c:v>2014/15</c:v>
                </c:pt>
                <c:pt idx="112">
                  <c:v>2001/02</c:v>
                </c:pt>
                <c:pt idx="113">
                  <c:v>2002/03</c:v>
                </c:pt>
                <c:pt idx="114">
                  <c:v>2003/04</c:v>
                </c:pt>
                <c:pt idx="115">
                  <c:v>2004/05</c:v>
                </c:pt>
                <c:pt idx="116">
                  <c:v>2005/06</c:v>
                </c:pt>
                <c:pt idx="117">
                  <c:v>2006/07</c:v>
                </c:pt>
                <c:pt idx="118">
                  <c:v>2007/08</c:v>
                </c:pt>
                <c:pt idx="119">
                  <c:v>2008/09</c:v>
                </c:pt>
                <c:pt idx="120">
                  <c:v>2009/10</c:v>
                </c:pt>
                <c:pt idx="121">
                  <c:v>2010/11</c:v>
                </c:pt>
                <c:pt idx="122">
                  <c:v>2011/12</c:v>
                </c:pt>
                <c:pt idx="123">
                  <c:v>2012/13</c:v>
                </c:pt>
                <c:pt idx="124">
                  <c:v>2013/14</c:v>
                </c:pt>
                <c:pt idx="125">
                  <c:v>2014/15</c:v>
                </c:pt>
                <c:pt idx="128">
                  <c:v>2001/02</c:v>
                </c:pt>
                <c:pt idx="129">
                  <c:v>2002/03</c:v>
                </c:pt>
                <c:pt idx="130">
                  <c:v>2003/04</c:v>
                </c:pt>
                <c:pt idx="131">
                  <c:v>2004/05</c:v>
                </c:pt>
                <c:pt idx="132">
                  <c:v>2005/06</c:v>
                </c:pt>
                <c:pt idx="133">
                  <c:v>2006/07</c:v>
                </c:pt>
                <c:pt idx="134">
                  <c:v>2007/08</c:v>
                </c:pt>
                <c:pt idx="135">
                  <c:v>2008/09</c:v>
                </c:pt>
                <c:pt idx="136">
                  <c:v>2009/10</c:v>
                </c:pt>
                <c:pt idx="137">
                  <c:v>2010/11</c:v>
                </c:pt>
                <c:pt idx="138">
                  <c:v>2011/12</c:v>
                </c:pt>
                <c:pt idx="139">
                  <c:v>2012/13</c:v>
                </c:pt>
                <c:pt idx="140">
                  <c:v>2013/14</c:v>
                </c:pt>
                <c:pt idx="141">
                  <c:v>2014/15</c:v>
                </c:pt>
                <c:pt idx="144">
                  <c:v>2001/02</c:v>
                </c:pt>
                <c:pt idx="145">
                  <c:v>2002/03</c:v>
                </c:pt>
                <c:pt idx="146">
                  <c:v>2003/04</c:v>
                </c:pt>
                <c:pt idx="147">
                  <c:v>2004/05</c:v>
                </c:pt>
                <c:pt idx="148">
                  <c:v>2005/06</c:v>
                </c:pt>
                <c:pt idx="149">
                  <c:v>2006/07</c:v>
                </c:pt>
                <c:pt idx="150">
                  <c:v>2007/08</c:v>
                </c:pt>
                <c:pt idx="151">
                  <c:v>2008/09</c:v>
                </c:pt>
                <c:pt idx="152">
                  <c:v>2009/10</c:v>
                </c:pt>
                <c:pt idx="153">
                  <c:v>2010/11</c:v>
                </c:pt>
                <c:pt idx="154">
                  <c:v>2011/12</c:v>
                </c:pt>
                <c:pt idx="155">
                  <c:v>2012/13</c:v>
                </c:pt>
                <c:pt idx="156">
                  <c:v>2013/14</c:v>
                </c:pt>
                <c:pt idx="157">
                  <c:v>2014/15</c:v>
                </c:pt>
                <c:pt idx="160">
                  <c:v>2001/02</c:v>
                </c:pt>
                <c:pt idx="161">
                  <c:v>2002/03</c:v>
                </c:pt>
                <c:pt idx="162">
                  <c:v>2003/04</c:v>
                </c:pt>
                <c:pt idx="163">
                  <c:v>2004/05</c:v>
                </c:pt>
                <c:pt idx="164">
                  <c:v>2005/06</c:v>
                </c:pt>
                <c:pt idx="165">
                  <c:v>2006/07</c:v>
                </c:pt>
                <c:pt idx="166">
                  <c:v>2007/08</c:v>
                </c:pt>
                <c:pt idx="167">
                  <c:v>2008/09</c:v>
                </c:pt>
                <c:pt idx="168">
                  <c:v>2009/10</c:v>
                </c:pt>
                <c:pt idx="169">
                  <c:v>2010/11</c:v>
                </c:pt>
                <c:pt idx="170">
                  <c:v>2011/12</c:v>
                </c:pt>
                <c:pt idx="171">
                  <c:v>2012/13</c:v>
                </c:pt>
                <c:pt idx="172">
                  <c:v>2013/14</c:v>
                </c:pt>
                <c:pt idx="173">
                  <c:v>2014/15</c:v>
                </c:pt>
                <c:pt idx="176">
                  <c:v>2001/02</c:v>
                </c:pt>
                <c:pt idx="177">
                  <c:v>2002/03</c:v>
                </c:pt>
                <c:pt idx="178">
                  <c:v>2003/04</c:v>
                </c:pt>
                <c:pt idx="179">
                  <c:v>2004/05</c:v>
                </c:pt>
                <c:pt idx="180">
                  <c:v>2005/06</c:v>
                </c:pt>
                <c:pt idx="181">
                  <c:v>2006/07</c:v>
                </c:pt>
                <c:pt idx="182">
                  <c:v>2007/08</c:v>
                </c:pt>
                <c:pt idx="183">
                  <c:v>2008/09</c:v>
                </c:pt>
                <c:pt idx="184">
                  <c:v>2009/10</c:v>
                </c:pt>
                <c:pt idx="185">
                  <c:v>2010/11</c:v>
                </c:pt>
                <c:pt idx="186">
                  <c:v>2011/12</c:v>
                </c:pt>
                <c:pt idx="187">
                  <c:v>2012/13</c:v>
                </c:pt>
                <c:pt idx="188">
                  <c:v>2013/14</c:v>
                </c:pt>
                <c:pt idx="189">
                  <c:v>2014/15</c:v>
                </c:pt>
                <c:pt idx="192">
                  <c:v>2001/02</c:v>
                </c:pt>
                <c:pt idx="193">
                  <c:v>2002/03</c:v>
                </c:pt>
                <c:pt idx="194">
                  <c:v>2003/04</c:v>
                </c:pt>
                <c:pt idx="195">
                  <c:v>2004/05</c:v>
                </c:pt>
                <c:pt idx="196">
                  <c:v>2005/06</c:v>
                </c:pt>
                <c:pt idx="197">
                  <c:v>2006/07</c:v>
                </c:pt>
                <c:pt idx="198">
                  <c:v>2007/08</c:v>
                </c:pt>
                <c:pt idx="199">
                  <c:v>2008/09</c:v>
                </c:pt>
                <c:pt idx="200">
                  <c:v>2009/10</c:v>
                </c:pt>
                <c:pt idx="201">
                  <c:v>2010/11</c:v>
                </c:pt>
                <c:pt idx="202">
                  <c:v>2011/12</c:v>
                </c:pt>
                <c:pt idx="203">
                  <c:v>2012/13</c:v>
                </c:pt>
                <c:pt idx="204">
                  <c:v>2013/14</c:v>
                </c:pt>
                <c:pt idx="205">
                  <c:v>2014/15</c:v>
                </c:pt>
                <c:pt idx="208">
                  <c:v>2001/02</c:v>
                </c:pt>
                <c:pt idx="209">
                  <c:v>2002/03</c:v>
                </c:pt>
                <c:pt idx="210">
                  <c:v>2003/04</c:v>
                </c:pt>
                <c:pt idx="211">
                  <c:v>2004/05</c:v>
                </c:pt>
                <c:pt idx="212">
                  <c:v>2005/06</c:v>
                </c:pt>
                <c:pt idx="213">
                  <c:v>2006/07</c:v>
                </c:pt>
                <c:pt idx="214">
                  <c:v>2007/08</c:v>
                </c:pt>
                <c:pt idx="215">
                  <c:v>2008/09</c:v>
                </c:pt>
                <c:pt idx="216">
                  <c:v>2009/10</c:v>
                </c:pt>
                <c:pt idx="217">
                  <c:v>2010/11</c:v>
                </c:pt>
                <c:pt idx="218">
                  <c:v>2011/12</c:v>
                </c:pt>
                <c:pt idx="219">
                  <c:v>2012/13</c:v>
                </c:pt>
                <c:pt idx="220">
                  <c:v>2013/14</c:v>
                </c:pt>
                <c:pt idx="221">
                  <c:v>2014/15</c:v>
                </c:pt>
                <c:pt idx="224">
                  <c:v>2001/02</c:v>
                </c:pt>
                <c:pt idx="225">
                  <c:v>2002/03</c:v>
                </c:pt>
                <c:pt idx="226">
                  <c:v>2003/04</c:v>
                </c:pt>
                <c:pt idx="227">
                  <c:v>2004/05</c:v>
                </c:pt>
                <c:pt idx="228">
                  <c:v>2005/06</c:v>
                </c:pt>
                <c:pt idx="229">
                  <c:v>2006/07</c:v>
                </c:pt>
                <c:pt idx="230">
                  <c:v>2007/08</c:v>
                </c:pt>
                <c:pt idx="231">
                  <c:v>2008/09</c:v>
                </c:pt>
                <c:pt idx="232">
                  <c:v>2009/10</c:v>
                </c:pt>
                <c:pt idx="233">
                  <c:v>2010/11</c:v>
                </c:pt>
                <c:pt idx="234">
                  <c:v>2011/12</c:v>
                </c:pt>
                <c:pt idx="235">
                  <c:v>2012/13</c:v>
                </c:pt>
                <c:pt idx="236">
                  <c:v>2013/14</c:v>
                </c:pt>
                <c:pt idx="237">
                  <c:v>2014/15</c:v>
                </c:pt>
              </c:strCache>
            </c:strRef>
          </c:cat>
          <c:val>
            <c:numRef>
              <c:f>safety!$V$264:$IZ$264</c:f>
              <c:numCache>
                <c:formatCode>General</c:formatCode>
                <c:ptCount val="239"/>
                <c:pt idx="208" formatCode="0%">
                  <c:v>0.66740202133633675</c:v>
                </c:pt>
                <c:pt idx="209" formatCode="0%">
                  <c:v>0.34126877514320397</c:v>
                </c:pt>
                <c:pt idx="210" formatCode="0%">
                  <c:v>2.6254007655974743E-2</c:v>
                </c:pt>
                <c:pt idx="211" formatCode="0%">
                  <c:v>-0.50119716238719292</c:v>
                </c:pt>
                <c:pt idx="212" formatCode="0%">
                  <c:v>-0.34454178519258649</c:v>
                </c:pt>
                <c:pt idx="213" formatCode="0%">
                  <c:v>-0.33718322323344352</c:v>
                </c:pt>
                <c:pt idx="214" formatCode="0%">
                  <c:v>0.24745972796375271</c:v>
                </c:pt>
                <c:pt idx="215" formatCode="0%">
                  <c:v>7.7090485785010321E-2</c:v>
                </c:pt>
                <c:pt idx="216" formatCode="0%">
                  <c:v>3.2359307539323146E-2</c:v>
                </c:pt>
                <c:pt idx="217" formatCode="0%">
                  <c:v>-0.37527786221930426</c:v>
                </c:pt>
                <c:pt idx="218" formatCode="0%">
                  <c:v>-0.2871758570481735</c:v>
                </c:pt>
                <c:pt idx="219" formatCode="0%">
                  <c:v>-0.60054377747476773</c:v>
                </c:pt>
                <c:pt idx="220" formatCode="0%">
                  <c:v>-0.37839894478600788</c:v>
                </c:pt>
                <c:pt idx="221" formatCode="0%">
                  <c:v>-0.47703156607127395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8A1-4120-A406-D5BE8AACD888}"/>
            </c:ext>
          </c:extLst>
        </c:ser>
        <c:ser>
          <c:idx val="14"/>
          <c:order val="14"/>
          <c:tx>
            <c:strRef>
              <c:f>safety!$T$265:$U$265</c:f>
              <c:strCache>
                <c:ptCount val="2"/>
                <c:pt idx="0">
                  <c:v>Northland</c:v>
                </c:pt>
              </c:strCache>
            </c:strRef>
          </c:tx>
          <c:marker>
            <c:symbol val="none"/>
          </c:marker>
          <c:cat>
            <c:strRef>
              <c:f>safety!$V$250:$IZ$250</c:f>
              <c:strCache>
                <c:ptCount val="238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  <c:pt idx="16">
                  <c:v>2001/02</c:v>
                </c:pt>
                <c:pt idx="17">
                  <c:v>2002/03</c:v>
                </c:pt>
                <c:pt idx="18">
                  <c:v>2003/04</c:v>
                </c:pt>
                <c:pt idx="19">
                  <c:v>2004/05</c:v>
                </c:pt>
                <c:pt idx="20">
                  <c:v>2005/06</c:v>
                </c:pt>
                <c:pt idx="21">
                  <c:v>2006/07</c:v>
                </c:pt>
                <c:pt idx="22">
                  <c:v>2007/08</c:v>
                </c:pt>
                <c:pt idx="23">
                  <c:v>2008/09</c:v>
                </c:pt>
                <c:pt idx="24">
                  <c:v>2009/10</c:v>
                </c:pt>
                <c:pt idx="25">
                  <c:v>2010/11</c:v>
                </c:pt>
                <c:pt idx="26">
                  <c:v>2011/12</c:v>
                </c:pt>
                <c:pt idx="27">
                  <c:v>2012/13</c:v>
                </c:pt>
                <c:pt idx="28">
                  <c:v>2013/14</c:v>
                </c:pt>
                <c:pt idx="29">
                  <c:v>2014/15</c:v>
                </c:pt>
                <c:pt idx="32">
                  <c:v>2001/02</c:v>
                </c:pt>
                <c:pt idx="33">
                  <c:v>2002/03</c:v>
                </c:pt>
                <c:pt idx="34">
                  <c:v>2003/04</c:v>
                </c:pt>
                <c:pt idx="35">
                  <c:v>2004/05</c:v>
                </c:pt>
                <c:pt idx="36">
                  <c:v>2005/06</c:v>
                </c:pt>
                <c:pt idx="37">
                  <c:v>2006/07</c:v>
                </c:pt>
                <c:pt idx="38">
                  <c:v>2007/08</c:v>
                </c:pt>
                <c:pt idx="39">
                  <c:v>2008/09</c:v>
                </c:pt>
                <c:pt idx="40">
                  <c:v>2009/10</c:v>
                </c:pt>
                <c:pt idx="41">
                  <c:v>2010/11</c:v>
                </c:pt>
                <c:pt idx="42">
                  <c:v>2011/12</c:v>
                </c:pt>
                <c:pt idx="43">
                  <c:v>2012/13</c:v>
                </c:pt>
                <c:pt idx="44">
                  <c:v>2013/14</c:v>
                </c:pt>
                <c:pt idx="45">
                  <c:v>2014/15</c:v>
                </c:pt>
                <c:pt idx="48">
                  <c:v>2001/02</c:v>
                </c:pt>
                <c:pt idx="49">
                  <c:v>2002/03</c:v>
                </c:pt>
                <c:pt idx="50">
                  <c:v>2003/04</c:v>
                </c:pt>
                <c:pt idx="51">
                  <c:v>2004/05</c:v>
                </c:pt>
                <c:pt idx="52">
                  <c:v>2005/06</c:v>
                </c:pt>
                <c:pt idx="53">
                  <c:v>2006/07</c:v>
                </c:pt>
                <c:pt idx="54">
                  <c:v>2007/08</c:v>
                </c:pt>
                <c:pt idx="55">
                  <c:v>2008/09</c:v>
                </c:pt>
                <c:pt idx="56">
                  <c:v>2009/10</c:v>
                </c:pt>
                <c:pt idx="57">
                  <c:v>2010/11</c:v>
                </c:pt>
                <c:pt idx="58">
                  <c:v>2011/12</c:v>
                </c:pt>
                <c:pt idx="59">
                  <c:v>2012/13</c:v>
                </c:pt>
                <c:pt idx="60">
                  <c:v>2013/14</c:v>
                </c:pt>
                <c:pt idx="61">
                  <c:v>2014/15</c:v>
                </c:pt>
                <c:pt idx="64">
                  <c:v>2001/02</c:v>
                </c:pt>
                <c:pt idx="65">
                  <c:v>2002/03</c:v>
                </c:pt>
                <c:pt idx="66">
                  <c:v>2003/04</c:v>
                </c:pt>
                <c:pt idx="67">
                  <c:v>2004/05</c:v>
                </c:pt>
                <c:pt idx="68">
                  <c:v>2005/06</c:v>
                </c:pt>
                <c:pt idx="69">
                  <c:v>2006/07</c:v>
                </c:pt>
                <c:pt idx="70">
                  <c:v>2007/08</c:v>
                </c:pt>
                <c:pt idx="71">
                  <c:v>2008/09</c:v>
                </c:pt>
                <c:pt idx="72">
                  <c:v>2009/10</c:v>
                </c:pt>
                <c:pt idx="73">
                  <c:v>2010/11</c:v>
                </c:pt>
                <c:pt idx="74">
                  <c:v>2011/12</c:v>
                </c:pt>
                <c:pt idx="75">
                  <c:v>2012/13</c:v>
                </c:pt>
                <c:pt idx="76">
                  <c:v>2013/14</c:v>
                </c:pt>
                <c:pt idx="77">
                  <c:v>2014/15</c:v>
                </c:pt>
                <c:pt idx="80">
                  <c:v>2001/02</c:v>
                </c:pt>
                <c:pt idx="81">
                  <c:v>2002/03</c:v>
                </c:pt>
                <c:pt idx="82">
                  <c:v>2003/04</c:v>
                </c:pt>
                <c:pt idx="83">
                  <c:v>2004/05</c:v>
                </c:pt>
                <c:pt idx="84">
                  <c:v>2005/06</c:v>
                </c:pt>
                <c:pt idx="85">
                  <c:v>2006/07</c:v>
                </c:pt>
                <c:pt idx="86">
                  <c:v>2007/08</c:v>
                </c:pt>
                <c:pt idx="87">
                  <c:v>2008/09</c:v>
                </c:pt>
                <c:pt idx="88">
                  <c:v>2009/10</c:v>
                </c:pt>
                <c:pt idx="89">
                  <c:v>2010/11</c:v>
                </c:pt>
                <c:pt idx="90">
                  <c:v>2011/12</c:v>
                </c:pt>
                <c:pt idx="91">
                  <c:v>2012/13</c:v>
                </c:pt>
                <c:pt idx="92">
                  <c:v>2013/14</c:v>
                </c:pt>
                <c:pt idx="93">
                  <c:v>2014/15</c:v>
                </c:pt>
                <c:pt idx="96">
                  <c:v>2001/02</c:v>
                </c:pt>
                <c:pt idx="97">
                  <c:v>2002/03</c:v>
                </c:pt>
                <c:pt idx="98">
                  <c:v>2003/04</c:v>
                </c:pt>
                <c:pt idx="99">
                  <c:v>2004/05</c:v>
                </c:pt>
                <c:pt idx="100">
                  <c:v>2005/06</c:v>
                </c:pt>
                <c:pt idx="101">
                  <c:v>2006/07</c:v>
                </c:pt>
                <c:pt idx="102">
                  <c:v>2007/08</c:v>
                </c:pt>
                <c:pt idx="103">
                  <c:v>2008/09</c:v>
                </c:pt>
                <c:pt idx="104">
                  <c:v>2009/10</c:v>
                </c:pt>
                <c:pt idx="105">
                  <c:v>2010/11</c:v>
                </c:pt>
                <c:pt idx="106">
                  <c:v>2011/12</c:v>
                </c:pt>
                <c:pt idx="107">
                  <c:v>2012/13</c:v>
                </c:pt>
                <c:pt idx="108">
                  <c:v>2013/14</c:v>
                </c:pt>
                <c:pt idx="109">
                  <c:v>2014/15</c:v>
                </c:pt>
                <c:pt idx="112">
                  <c:v>2001/02</c:v>
                </c:pt>
                <c:pt idx="113">
                  <c:v>2002/03</c:v>
                </c:pt>
                <c:pt idx="114">
                  <c:v>2003/04</c:v>
                </c:pt>
                <c:pt idx="115">
                  <c:v>2004/05</c:v>
                </c:pt>
                <c:pt idx="116">
                  <c:v>2005/06</c:v>
                </c:pt>
                <c:pt idx="117">
                  <c:v>2006/07</c:v>
                </c:pt>
                <c:pt idx="118">
                  <c:v>2007/08</c:v>
                </c:pt>
                <c:pt idx="119">
                  <c:v>2008/09</c:v>
                </c:pt>
                <c:pt idx="120">
                  <c:v>2009/10</c:v>
                </c:pt>
                <c:pt idx="121">
                  <c:v>2010/11</c:v>
                </c:pt>
                <c:pt idx="122">
                  <c:v>2011/12</c:v>
                </c:pt>
                <c:pt idx="123">
                  <c:v>2012/13</c:v>
                </c:pt>
                <c:pt idx="124">
                  <c:v>2013/14</c:v>
                </c:pt>
                <c:pt idx="125">
                  <c:v>2014/15</c:v>
                </c:pt>
                <c:pt idx="128">
                  <c:v>2001/02</c:v>
                </c:pt>
                <c:pt idx="129">
                  <c:v>2002/03</c:v>
                </c:pt>
                <c:pt idx="130">
                  <c:v>2003/04</c:v>
                </c:pt>
                <c:pt idx="131">
                  <c:v>2004/05</c:v>
                </c:pt>
                <c:pt idx="132">
                  <c:v>2005/06</c:v>
                </c:pt>
                <c:pt idx="133">
                  <c:v>2006/07</c:v>
                </c:pt>
                <c:pt idx="134">
                  <c:v>2007/08</c:v>
                </c:pt>
                <c:pt idx="135">
                  <c:v>2008/09</c:v>
                </c:pt>
                <c:pt idx="136">
                  <c:v>2009/10</c:v>
                </c:pt>
                <c:pt idx="137">
                  <c:v>2010/11</c:v>
                </c:pt>
                <c:pt idx="138">
                  <c:v>2011/12</c:v>
                </c:pt>
                <c:pt idx="139">
                  <c:v>2012/13</c:v>
                </c:pt>
                <c:pt idx="140">
                  <c:v>2013/14</c:v>
                </c:pt>
                <c:pt idx="141">
                  <c:v>2014/15</c:v>
                </c:pt>
                <c:pt idx="144">
                  <c:v>2001/02</c:v>
                </c:pt>
                <c:pt idx="145">
                  <c:v>2002/03</c:v>
                </c:pt>
                <c:pt idx="146">
                  <c:v>2003/04</c:v>
                </c:pt>
                <c:pt idx="147">
                  <c:v>2004/05</c:v>
                </c:pt>
                <c:pt idx="148">
                  <c:v>2005/06</c:v>
                </c:pt>
                <c:pt idx="149">
                  <c:v>2006/07</c:v>
                </c:pt>
                <c:pt idx="150">
                  <c:v>2007/08</c:v>
                </c:pt>
                <c:pt idx="151">
                  <c:v>2008/09</c:v>
                </c:pt>
                <c:pt idx="152">
                  <c:v>2009/10</c:v>
                </c:pt>
                <c:pt idx="153">
                  <c:v>2010/11</c:v>
                </c:pt>
                <c:pt idx="154">
                  <c:v>2011/12</c:v>
                </c:pt>
                <c:pt idx="155">
                  <c:v>2012/13</c:v>
                </c:pt>
                <c:pt idx="156">
                  <c:v>2013/14</c:v>
                </c:pt>
                <c:pt idx="157">
                  <c:v>2014/15</c:v>
                </c:pt>
                <c:pt idx="160">
                  <c:v>2001/02</c:v>
                </c:pt>
                <c:pt idx="161">
                  <c:v>2002/03</c:v>
                </c:pt>
                <c:pt idx="162">
                  <c:v>2003/04</c:v>
                </c:pt>
                <c:pt idx="163">
                  <c:v>2004/05</c:v>
                </c:pt>
                <c:pt idx="164">
                  <c:v>2005/06</c:v>
                </c:pt>
                <c:pt idx="165">
                  <c:v>2006/07</c:v>
                </c:pt>
                <c:pt idx="166">
                  <c:v>2007/08</c:v>
                </c:pt>
                <c:pt idx="167">
                  <c:v>2008/09</c:v>
                </c:pt>
                <c:pt idx="168">
                  <c:v>2009/10</c:v>
                </c:pt>
                <c:pt idx="169">
                  <c:v>2010/11</c:v>
                </c:pt>
                <c:pt idx="170">
                  <c:v>2011/12</c:v>
                </c:pt>
                <c:pt idx="171">
                  <c:v>2012/13</c:v>
                </c:pt>
                <c:pt idx="172">
                  <c:v>2013/14</c:v>
                </c:pt>
                <c:pt idx="173">
                  <c:v>2014/15</c:v>
                </c:pt>
                <c:pt idx="176">
                  <c:v>2001/02</c:v>
                </c:pt>
                <c:pt idx="177">
                  <c:v>2002/03</c:v>
                </c:pt>
                <c:pt idx="178">
                  <c:v>2003/04</c:v>
                </c:pt>
                <c:pt idx="179">
                  <c:v>2004/05</c:v>
                </c:pt>
                <c:pt idx="180">
                  <c:v>2005/06</c:v>
                </c:pt>
                <c:pt idx="181">
                  <c:v>2006/07</c:v>
                </c:pt>
                <c:pt idx="182">
                  <c:v>2007/08</c:v>
                </c:pt>
                <c:pt idx="183">
                  <c:v>2008/09</c:v>
                </c:pt>
                <c:pt idx="184">
                  <c:v>2009/10</c:v>
                </c:pt>
                <c:pt idx="185">
                  <c:v>2010/11</c:v>
                </c:pt>
                <c:pt idx="186">
                  <c:v>2011/12</c:v>
                </c:pt>
                <c:pt idx="187">
                  <c:v>2012/13</c:v>
                </c:pt>
                <c:pt idx="188">
                  <c:v>2013/14</c:v>
                </c:pt>
                <c:pt idx="189">
                  <c:v>2014/15</c:v>
                </c:pt>
                <c:pt idx="192">
                  <c:v>2001/02</c:v>
                </c:pt>
                <c:pt idx="193">
                  <c:v>2002/03</c:v>
                </c:pt>
                <c:pt idx="194">
                  <c:v>2003/04</c:v>
                </c:pt>
                <c:pt idx="195">
                  <c:v>2004/05</c:v>
                </c:pt>
                <c:pt idx="196">
                  <c:v>2005/06</c:v>
                </c:pt>
                <c:pt idx="197">
                  <c:v>2006/07</c:v>
                </c:pt>
                <c:pt idx="198">
                  <c:v>2007/08</c:v>
                </c:pt>
                <c:pt idx="199">
                  <c:v>2008/09</c:v>
                </c:pt>
                <c:pt idx="200">
                  <c:v>2009/10</c:v>
                </c:pt>
                <c:pt idx="201">
                  <c:v>2010/11</c:v>
                </c:pt>
                <c:pt idx="202">
                  <c:v>2011/12</c:v>
                </c:pt>
                <c:pt idx="203">
                  <c:v>2012/13</c:v>
                </c:pt>
                <c:pt idx="204">
                  <c:v>2013/14</c:v>
                </c:pt>
                <c:pt idx="205">
                  <c:v>2014/15</c:v>
                </c:pt>
                <c:pt idx="208">
                  <c:v>2001/02</c:v>
                </c:pt>
                <c:pt idx="209">
                  <c:v>2002/03</c:v>
                </c:pt>
                <c:pt idx="210">
                  <c:v>2003/04</c:v>
                </c:pt>
                <c:pt idx="211">
                  <c:v>2004/05</c:v>
                </c:pt>
                <c:pt idx="212">
                  <c:v>2005/06</c:v>
                </c:pt>
                <c:pt idx="213">
                  <c:v>2006/07</c:v>
                </c:pt>
                <c:pt idx="214">
                  <c:v>2007/08</c:v>
                </c:pt>
                <c:pt idx="215">
                  <c:v>2008/09</c:v>
                </c:pt>
                <c:pt idx="216">
                  <c:v>2009/10</c:v>
                </c:pt>
                <c:pt idx="217">
                  <c:v>2010/11</c:v>
                </c:pt>
                <c:pt idx="218">
                  <c:v>2011/12</c:v>
                </c:pt>
                <c:pt idx="219">
                  <c:v>2012/13</c:v>
                </c:pt>
                <c:pt idx="220">
                  <c:v>2013/14</c:v>
                </c:pt>
                <c:pt idx="221">
                  <c:v>2014/15</c:v>
                </c:pt>
                <c:pt idx="224">
                  <c:v>2001/02</c:v>
                </c:pt>
                <c:pt idx="225">
                  <c:v>2002/03</c:v>
                </c:pt>
                <c:pt idx="226">
                  <c:v>2003/04</c:v>
                </c:pt>
                <c:pt idx="227">
                  <c:v>2004/05</c:v>
                </c:pt>
                <c:pt idx="228">
                  <c:v>2005/06</c:v>
                </c:pt>
                <c:pt idx="229">
                  <c:v>2006/07</c:v>
                </c:pt>
                <c:pt idx="230">
                  <c:v>2007/08</c:v>
                </c:pt>
                <c:pt idx="231">
                  <c:v>2008/09</c:v>
                </c:pt>
                <c:pt idx="232">
                  <c:v>2009/10</c:v>
                </c:pt>
                <c:pt idx="233">
                  <c:v>2010/11</c:v>
                </c:pt>
                <c:pt idx="234">
                  <c:v>2011/12</c:v>
                </c:pt>
                <c:pt idx="235">
                  <c:v>2012/13</c:v>
                </c:pt>
                <c:pt idx="236">
                  <c:v>2013/14</c:v>
                </c:pt>
                <c:pt idx="237">
                  <c:v>2014/15</c:v>
                </c:pt>
              </c:strCache>
            </c:strRef>
          </c:cat>
          <c:val>
            <c:numRef>
              <c:f>safety!$V$265:$IZ$265</c:f>
              <c:numCache>
                <c:formatCode>General</c:formatCode>
                <c:ptCount val="239"/>
                <c:pt idx="224" formatCode="0%">
                  <c:v>0</c:v>
                </c:pt>
                <c:pt idx="225" formatCode="0%">
                  <c:v>-5.0341295068567882E-2</c:v>
                </c:pt>
                <c:pt idx="226" formatCode="0%">
                  <c:v>-1.7893576398737565E-2</c:v>
                </c:pt>
                <c:pt idx="227" formatCode="0%">
                  <c:v>-2.5075861022606616E-2</c:v>
                </c:pt>
                <c:pt idx="228" formatCode="0%">
                  <c:v>-0.21131213710753838</c:v>
                </c:pt>
                <c:pt idx="229" formatCode="0%">
                  <c:v>-0.1402198971902594</c:v>
                </c:pt>
                <c:pt idx="230" formatCode="0%">
                  <c:v>-0.11162746282777403</c:v>
                </c:pt>
                <c:pt idx="231" formatCode="0%">
                  <c:v>-0.17454247548887891</c:v>
                </c:pt>
                <c:pt idx="232" formatCode="0%">
                  <c:v>-0.20106453782003331</c:v>
                </c:pt>
                <c:pt idx="233" formatCode="0%">
                  <c:v>-0.31670778504029373</c:v>
                </c:pt>
                <c:pt idx="234" formatCode="0%">
                  <c:v>-0.37768785978179809</c:v>
                </c:pt>
                <c:pt idx="235" formatCode="0%">
                  <c:v>-0.36287534112492714</c:v>
                </c:pt>
                <c:pt idx="236" formatCode="0%">
                  <c:v>-0.41560489789135735</c:v>
                </c:pt>
                <c:pt idx="237" formatCode="0%">
                  <c:v>-0.37278618744985192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8A1-4120-A406-D5BE8AACD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53376"/>
        <c:axId val="202454912"/>
      </c:lineChart>
      <c:catAx>
        <c:axId val="202453376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one"/>
        <c:crossAx val="202454912"/>
        <c:crosses val="autoZero"/>
        <c:auto val="1"/>
        <c:lblAlgn val="ctr"/>
        <c:lblOffset val="100"/>
        <c:noMultiLvlLbl val="0"/>
      </c:catAx>
      <c:valAx>
        <c:axId val="202454912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crossAx val="2024533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'SHs and LRs'!$A$157</c:f>
              <c:strCache>
                <c:ptCount val="1"/>
                <c:pt idx="0">
                  <c:v>Northland</c:v>
                </c:pt>
              </c:strCache>
            </c:strRef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val>
            <c:numRef>
              <c:f>safety!$U$268:$IZ$268</c:f>
              <c:numCache>
                <c:formatCode>0%</c:formatCode>
                <c:ptCount val="240"/>
                <c:pt idx="1">
                  <c:v>0.53221125161750216</c:v>
                </c:pt>
                <c:pt idx="2">
                  <c:v>0.43344099481953924</c:v>
                </c:pt>
                <c:pt idx="3">
                  <c:v>0.43411111173127637</c:v>
                </c:pt>
                <c:pt idx="4">
                  <c:v>0.51882380577150244</c:v>
                </c:pt>
                <c:pt idx="5">
                  <c:v>0.54027496943612707</c:v>
                </c:pt>
                <c:pt idx="6">
                  <c:v>0.61615461527178317</c:v>
                </c:pt>
                <c:pt idx="7">
                  <c:v>0.33742679524176133</c:v>
                </c:pt>
                <c:pt idx="8">
                  <c:v>0.17104858916040011</c:v>
                </c:pt>
                <c:pt idx="9">
                  <c:v>0.14634092955869771</c:v>
                </c:pt>
                <c:pt idx="10">
                  <c:v>-8.3215534935735525E-2</c:v>
                </c:pt>
                <c:pt idx="11">
                  <c:v>3.7242153137679868E-3</c:v>
                </c:pt>
                <c:pt idx="12">
                  <c:v>0.25427638899111327</c:v>
                </c:pt>
                <c:pt idx="13">
                  <c:v>0.1300706632569677</c:v>
                </c:pt>
                <c:pt idx="14">
                  <c:v>4.289895458648374E-2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AD-4DF1-B2C7-4F5F026E7F57}"/>
            </c:ext>
          </c:extLst>
        </c:ser>
        <c:ser>
          <c:idx val="1"/>
          <c:order val="1"/>
          <c:tx>
            <c:strRef>
              <c:f>'SHs and LRs'!$A$158</c:f>
              <c:strCache>
                <c:ptCount val="1"/>
                <c:pt idx="0">
                  <c:v>Auckland</c:v>
                </c:pt>
              </c:strCache>
            </c:strRef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val>
            <c:numRef>
              <c:f>safety!$U$269:$IZ$269</c:f>
              <c:numCache>
                <c:formatCode>General</c:formatCode>
                <c:ptCount val="240"/>
                <c:pt idx="17" formatCode="0%">
                  <c:v>-9.0830674755580931E-3</c:v>
                </c:pt>
                <c:pt idx="18" formatCode="0%">
                  <c:v>-5.4973306391817967E-2</c:v>
                </c:pt>
                <c:pt idx="19" formatCode="0%">
                  <c:v>-0.12964804313458911</c:v>
                </c:pt>
                <c:pt idx="20" formatCode="0%">
                  <c:v>-5.5320531854008426E-2</c:v>
                </c:pt>
                <c:pt idx="21" formatCode="0%">
                  <c:v>2.889894895152989E-2</c:v>
                </c:pt>
                <c:pt idx="22" formatCode="0%">
                  <c:v>9.265097691772306E-3</c:v>
                </c:pt>
                <c:pt idx="23" formatCode="0%">
                  <c:v>-4.357435455832892E-2</c:v>
                </c:pt>
                <c:pt idx="24" formatCode="0%">
                  <c:v>-8.8808882538497946E-2</c:v>
                </c:pt>
                <c:pt idx="25" formatCode="0%">
                  <c:v>-0.14057066072617963</c:v>
                </c:pt>
                <c:pt idx="26" formatCode="0%">
                  <c:v>-0.13596635771865895</c:v>
                </c:pt>
                <c:pt idx="27" formatCode="0%">
                  <c:v>-0.15260394695538715</c:v>
                </c:pt>
                <c:pt idx="28" formatCode="0%">
                  <c:v>-0.12632008416433904</c:v>
                </c:pt>
                <c:pt idx="29" formatCode="0%">
                  <c:v>-0.1444043534343763</c:v>
                </c:pt>
                <c:pt idx="30" formatCode="0%">
                  <c:v>-0.14326675372172282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AD-4DF1-B2C7-4F5F026E7F57}"/>
            </c:ext>
          </c:extLst>
        </c:ser>
        <c:ser>
          <c:idx val="2"/>
          <c:order val="2"/>
          <c:tx>
            <c:strRef>
              <c:f>'SHs and LRs'!$A$159</c:f>
              <c:strCache>
                <c:ptCount val="1"/>
                <c:pt idx="0">
                  <c:v>Waikato</c:v>
                </c:pt>
              </c:strCache>
            </c:strRef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val>
            <c:numRef>
              <c:f>safety!$U$270:$IZ$270</c:f>
              <c:numCache>
                <c:formatCode>General</c:formatCode>
                <c:ptCount val="240"/>
                <c:pt idx="33" formatCode="0%">
                  <c:v>-9.6628426343121965E-2</c:v>
                </c:pt>
                <c:pt idx="34" formatCode="0%">
                  <c:v>-5.5644624213711191E-2</c:v>
                </c:pt>
                <c:pt idx="35" formatCode="0%">
                  <c:v>-5.4486498933725147E-2</c:v>
                </c:pt>
                <c:pt idx="36" formatCode="0%">
                  <c:v>-0.11176648092318653</c:v>
                </c:pt>
                <c:pt idx="37" formatCode="0%">
                  <c:v>-0.11825350859924699</c:v>
                </c:pt>
                <c:pt idx="38" formatCode="0%">
                  <c:v>-3.0246783054110216E-2</c:v>
                </c:pt>
                <c:pt idx="39" formatCode="0%">
                  <c:v>-6.2356932049950631E-3</c:v>
                </c:pt>
                <c:pt idx="40" formatCode="0%">
                  <c:v>-7.0209753022213883E-2</c:v>
                </c:pt>
                <c:pt idx="41" formatCode="0%">
                  <c:v>-0.1185650347320264</c:v>
                </c:pt>
                <c:pt idx="42" formatCode="0%">
                  <c:v>-0.16682766846020569</c:v>
                </c:pt>
                <c:pt idx="43" formatCode="0%">
                  <c:v>-0.22805169854805152</c:v>
                </c:pt>
                <c:pt idx="44" formatCode="0%">
                  <c:v>-0.27563515203614819</c:v>
                </c:pt>
                <c:pt idx="45" formatCode="0%">
                  <c:v>-0.24068390678338536</c:v>
                </c:pt>
                <c:pt idx="46" formatCode="0%">
                  <c:v>-0.24468735083779314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AD-4DF1-B2C7-4F5F026E7F57}"/>
            </c:ext>
          </c:extLst>
        </c:ser>
        <c:ser>
          <c:idx val="3"/>
          <c:order val="3"/>
          <c:tx>
            <c:strRef>
              <c:f>'SHs and LRs'!$A$160</c:f>
              <c:strCache>
                <c:ptCount val="1"/>
                <c:pt idx="0">
                  <c:v>Bay of Plenty</c:v>
                </c:pt>
              </c:strCache>
            </c:strRef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val>
            <c:numRef>
              <c:f>safety!$U$271:$IZ$271</c:f>
              <c:numCache>
                <c:formatCode>General</c:formatCode>
                <c:ptCount val="240"/>
                <c:pt idx="49" formatCode="0%">
                  <c:v>0.46166275738464679</c:v>
                </c:pt>
                <c:pt idx="50" formatCode="0%">
                  <c:v>0.42130219221501219</c:v>
                </c:pt>
                <c:pt idx="51" formatCode="0%">
                  <c:v>0.34912568991958826</c:v>
                </c:pt>
                <c:pt idx="52" formatCode="0%">
                  <c:v>0.13977426022166983</c:v>
                </c:pt>
                <c:pt idx="53" formatCode="0%">
                  <c:v>0.14277543566500661</c:v>
                </c:pt>
                <c:pt idx="54" formatCode="0%">
                  <c:v>0.32021882843295102</c:v>
                </c:pt>
                <c:pt idx="55" formatCode="0%">
                  <c:v>0.28912462723859478</c:v>
                </c:pt>
                <c:pt idx="56" formatCode="0%">
                  <c:v>0.25913433081006487</c:v>
                </c:pt>
                <c:pt idx="57" formatCode="0%">
                  <c:v>0.20245177087128186</c:v>
                </c:pt>
                <c:pt idx="58" formatCode="0%">
                  <c:v>7.9020785533618909E-3</c:v>
                </c:pt>
                <c:pt idx="59" formatCode="0%">
                  <c:v>-9.7874517896423985E-2</c:v>
                </c:pt>
                <c:pt idx="60" formatCode="0%">
                  <c:v>-3.6040002918322211E-2</c:v>
                </c:pt>
                <c:pt idx="61" formatCode="0%">
                  <c:v>-8.3569836220884097E-2</c:v>
                </c:pt>
                <c:pt idx="62" formatCode="0%">
                  <c:v>-7.1216045149735008E-2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AD-4DF1-B2C7-4F5F026E7F57}"/>
            </c:ext>
          </c:extLst>
        </c:ser>
        <c:ser>
          <c:idx val="4"/>
          <c:order val="4"/>
          <c:tx>
            <c:strRef>
              <c:f>'SHs and LRs'!$A$161</c:f>
              <c:strCache>
                <c:ptCount val="1"/>
                <c:pt idx="0">
                  <c:v>Gisborne</c:v>
                </c:pt>
              </c:strCache>
            </c:strRef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val>
            <c:numRef>
              <c:f>safety!$U$272:$IZ$272</c:f>
              <c:numCache>
                <c:formatCode>General</c:formatCode>
                <c:ptCount val="240"/>
                <c:pt idx="65" formatCode="0%">
                  <c:v>0.59384753456511419</c:v>
                </c:pt>
                <c:pt idx="66" formatCode="0%">
                  <c:v>0.60179453001265593</c:v>
                </c:pt>
                <c:pt idx="67" formatCode="0%">
                  <c:v>0.62923249452238261</c:v>
                </c:pt>
                <c:pt idx="68" formatCode="0%">
                  <c:v>0.63051417290567691</c:v>
                </c:pt>
                <c:pt idx="69" formatCode="0%">
                  <c:v>0.72364832332407847</c:v>
                </c:pt>
                <c:pt idx="70" formatCode="0%">
                  <c:v>0.53589136048994246</c:v>
                </c:pt>
                <c:pt idx="71" formatCode="0%">
                  <c:v>0.66581982962403319</c:v>
                </c:pt>
                <c:pt idx="72" formatCode="0%">
                  <c:v>0.53530056802360404</c:v>
                </c:pt>
                <c:pt idx="73" formatCode="0%">
                  <c:v>0.52694525682909044</c:v>
                </c:pt>
                <c:pt idx="74" formatCode="0%">
                  <c:v>0.44782301806887825</c:v>
                </c:pt>
                <c:pt idx="75" formatCode="0%">
                  <c:v>0.20608837445331951</c:v>
                </c:pt>
                <c:pt idx="76" formatCode="0%">
                  <c:v>9.6015803425932855E-2</c:v>
                </c:pt>
                <c:pt idx="77" formatCode="0%">
                  <c:v>0.1232070929117659</c:v>
                </c:pt>
                <c:pt idx="78" formatCode="0%">
                  <c:v>1.1116350185090607E-2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AD-4DF1-B2C7-4F5F026E7F57}"/>
            </c:ext>
          </c:extLst>
        </c:ser>
        <c:ser>
          <c:idx val="5"/>
          <c:order val="5"/>
          <c:tx>
            <c:strRef>
              <c:f>'SHs and LRs'!$A$162</c:f>
              <c:strCache>
                <c:ptCount val="1"/>
                <c:pt idx="0">
                  <c:v>Hawkes Bay</c:v>
                </c:pt>
              </c:strCache>
            </c:strRef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val>
            <c:numRef>
              <c:f>safety!$U$273:$IZ$273</c:f>
              <c:numCache>
                <c:formatCode>General</c:formatCode>
                <c:ptCount val="240"/>
                <c:pt idx="81" formatCode="0%">
                  <c:v>0.18814345060956406</c:v>
                </c:pt>
                <c:pt idx="82" formatCode="0%">
                  <c:v>4.5035067273917706E-2</c:v>
                </c:pt>
                <c:pt idx="83" formatCode="0%">
                  <c:v>-6.3843553133462905E-2</c:v>
                </c:pt>
                <c:pt idx="84" formatCode="0%">
                  <c:v>-9.307998242412685E-3</c:v>
                </c:pt>
                <c:pt idx="85" formatCode="0%">
                  <c:v>8.7293620395971994E-2</c:v>
                </c:pt>
                <c:pt idx="86" formatCode="0%">
                  <c:v>0.15436295798468036</c:v>
                </c:pt>
                <c:pt idx="87" formatCode="0%">
                  <c:v>9.0554963370892638E-2</c:v>
                </c:pt>
                <c:pt idx="88" formatCode="0%">
                  <c:v>-3.6061088746394243E-2</c:v>
                </c:pt>
                <c:pt idx="89" formatCode="0%">
                  <c:v>-6.5701580468414345E-2</c:v>
                </c:pt>
                <c:pt idx="90" formatCode="0%">
                  <c:v>-5.9217622702861794E-3</c:v>
                </c:pt>
                <c:pt idx="91" formatCode="0%">
                  <c:v>-5.2942769445400772E-2</c:v>
                </c:pt>
                <c:pt idx="92" formatCode="0%">
                  <c:v>-0.14744438871414123</c:v>
                </c:pt>
                <c:pt idx="93" formatCode="0%">
                  <c:v>-0.16633197588499327</c:v>
                </c:pt>
                <c:pt idx="94" formatCode="0%">
                  <c:v>-0.29464353774056296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AD-4DF1-B2C7-4F5F026E7F57}"/>
            </c:ext>
          </c:extLst>
        </c:ser>
        <c:ser>
          <c:idx val="6"/>
          <c:order val="6"/>
          <c:tx>
            <c:strRef>
              <c:f>'SHs and LRs'!$A$163</c:f>
              <c:strCache>
                <c:ptCount val="1"/>
                <c:pt idx="0">
                  <c:v>Taranaki</c:v>
                </c:pt>
              </c:strCache>
            </c:strRef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val>
            <c:numRef>
              <c:f>safety!$U$274:$IZ$274</c:f>
              <c:numCache>
                <c:formatCode>General</c:formatCode>
                <c:ptCount val="240"/>
                <c:pt idx="97" formatCode="0%">
                  <c:v>-0.17425186439853713</c:v>
                </c:pt>
                <c:pt idx="98" formatCode="0%">
                  <c:v>-0.10838768606195026</c:v>
                </c:pt>
                <c:pt idx="99" formatCode="0%">
                  <c:v>1.0333855025272731E-2</c:v>
                </c:pt>
                <c:pt idx="100" formatCode="0%">
                  <c:v>-6.5844809671109505E-3</c:v>
                </c:pt>
                <c:pt idx="101" formatCode="0%">
                  <c:v>-0.11735325494736348</c:v>
                </c:pt>
                <c:pt idx="102" formatCode="0%">
                  <c:v>-0.14448442955889973</c:v>
                </c:pt>
                <c:pt idx="103" formatCode="0%">
                  <c:v>2.4515712322410455E-3</c:v>
                </c:pt>
                <c:pt idx="104" formatCode="0%">
                  <c:v>5.4736659718158887E-2</c:v>
                </c:pt>
                <c:pt idx="105" formatCode="0%">
                  <c:v>-0.21532270641874907</c:v>
                </c:pt>
                <c:pt idx="106" formatCode="0%">
                  <c:v>-0.22032833252901474</c:v>
                </c:pt>
                <c:pt idx="107" formatCode="0%">
                  <c:v>-6.0219251519263661E-2</c:v>
                </c:pt>
                <c:pt idx="108" formatCode="0%">
                  <c:v>-0.12000099031330702</c:v>
                </c:pt>
                <c:pt idx="109" formatCode="0%">
                  <c:v>-0.28733234410257813</c:v>
                </c:pt>
                <c:pt idx="110" formatCode="0%">
                  <c:v>-0.2505172910375949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BAD-4DF1-B2C7-4F5F026E7F57}"/>
            </c:ext>
          </c:extLst>
        </c:ser>
        <c:ser>
          <c:idx val="7"/>
          <c:order val="7"/>
          <c:tx>
            <c:strRef>
              <c:f>'SHs and LRs'!$A$164</c:f>
              <c:strCache>
                <c:ptCount val="1"/>
                <c:pt idx="0">
                  <c:v>Manawatu-Whanganui</c:v>
                </c:pt>
              </c:strCache>
            </c:strRef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val>
            <c:numRef>
              <c:f>safety!$U$275:$IZ$275</c:f>
              <c:numCache>
                <c:formatCode>General</c:formatCode>
                <c:ptCount val="240"/>
                <c:pt idx="113" formatCode="0%">
                  <c:v>9.5064948390748416E-2</c:v>
                </c:pt>
                <c:pt idx="114" formatCode="0%">
                  <c:v>0.11947985469858202</c:v>
                </c:pt>
                <c:pt idx="115" formatCode="0%">
                  <c:v>1.9438863247809524E-2</c:v>
                </c:pt>
                <c:pt idx="116" formatCode="0%">
                  <c:v>2.1029356926398179E-2</c:v>
                </c:pt>
                <c:pt idx="117" formatCode="0%">
                  <c:v>6.8975526515429708E-2</c:v>
                </c:pt>
                <c:pt idx="118" formatCode="0%">
                  <c:v>-1.459723483777231E-2</c:v>
                </c:pt>
                <c:pt idx="119" formatCode="0%">
                  <c:v>-2.406195667818789E-2</c:v>
                </c:pt>
                <c:pt idx="120" formatCode="0%">
                  <c:v>-4.0766987081144679E-2</c:v>
                </c:pt>
                <c:pt idx="121" formatCode="0%">
                  <c:v>-0.13975735792754973</c:v>
                </c:pt>
                <c:pt idx="122" formatCode="0%">
                  <c:v>-0.22701628510765037</c:v>
                </c:pt>
                <c:pt idx="123" formatCode="0%">
                  <c:v>-0.24497018486587174</c:v>
                </c:pt>
                <c:pt idx="124" formatCode="0%">
                  <c:v>-0.15686571090534129</c:v>
                </c:pt>
                <c:pt idx="125" formatCode="0%">
                  <c:v>-0.20388462356006487</c:v>
                </c:pt>
                <c:pt idx="126" formatCode="0%">
                  <c:v>-0.17108840169794171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BAD-4DF1-B2C7-4F5F026E7F57}"/>
            </c:ext>
          </c:extLst>
        </c:ser>
        <c:ser>
          <c:idx val="8"/>
          <c:order val="8"/>
          <c:tx>
            <c:strRef>
              <c:f>'SHs and LRs'!$A$165</c:f>
              <c:strCache>
                <c:ptCount val="1"/>
                <c:pt idx="0">
                  <c:v>Wellington</c:v>
                </c:pt>
              </c:strCache>
            </c:strRef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val>
            <c:numRef>
              <c:f>safety!$U$276:$IZ$276</c:f>
              <c:numCache>
                <c:formatCode>General</c:formatCode>
                <c:ptCount val="240"/>
                <c:pt idx="129" formatCode="0%">
                  <c:v>-0.37576552378956807</c:v>
                </c:pt>
                <c:pt idx="130" formatCode="0%">
                  <c:v>-0.34694569091365002</c:v>
                </c:pt>
                <c:pt idx="131" formatCode="0%">
                  <c:v>-0.41275847614109018</c:v>
                </c:pt>
                <c:pt idx="132" formatCode="0%">
                  <c:v>-0.41025131449747387</c:v>
                </c:pt>
                <c:pt idx="133" formatCode="0%">
                  <c:v>-0.35384546411290241</c:v>
                </c:pt>
                <c:pt idx="134" formatCode="0%">
                  <c:v>-0.2925161307435955</c:v>
                </c:pt>
                <c:pt idx="135" formatCode="0%">
                  <c:v>-0.25680205236477738</c:v>
                </c:pt>
                <c:pt idx="136" formatCode="0%">
                  <c:v>-0.30779368810240204</c:v>
                </c:pt>
                <c:pt idx="137" formatCode="0%">
                  <c:v>-0.40950800599893999</c:v>
                </c:pt>
                <c:pt idx="138" formatCode="0%">
                  <c:v>-0.33859807320035262</c:v>
                </c:pt>
                <c:pt idx="139" formatCode="0%">
                  <c:v>-0.22759317084903052</c:v>
                </c:pt>
                <c:pt idx="140" formatCode="0%">
                  <c:v>-0.24994117393491289</c:v>
                </c:pt>
                <c:pt idx="141" formatCode="0%">
                  <c:v>-0.34420005939377185</c:v>
                </c:pt>
                <c:pt idx="142" formatCode="0%">
                  <c:v>-0.40685034606907466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BAD-4DF1-B2C7-4F5F026E7F57}"/>
            </c:ext>
          </c:extLst>
        </c:ser>
        <c:ser>
          <c:idx val="9"/>
          <c:order val="9"/>
          <c:tx>
            <c:strRef>
              <c:f>'SHs and LRs'!$A$166</c:f>
              <c:strCache>
                <c:ptCount val="1"/>
                <c:pt idx="0">
                  <c:v>Marlborough-Nelson-Tasman</c:v>
                </c:pt>
              </c:strCache>
            </c:strRef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val>
            <c:numRef>
              <c:f>safety!$U$277:$IZ$277</c:f>
              <c:numCache>
                <c:formatCode>General</c:formatCode>
                <c:ptCount val="240"/>
                <c:pt idx="145" formatCode="0%">
                  <c:v>-0.1515280056524726</c:v>
                </c:pt>
                <c:pt idx="146" formatCode="0%">
                  <c:v>-0.19975240225473945</c:v>
                </c:pt>
                <c:pt idx="147" formatCode="0%">
                  <c:v>-0.14229613651134088</c:v>
                </c:pt>
                <c:pt idx="148" formatCode="0%">
                  <c:v>-0.26020814249090529</c:v>
                </c:pt>
                <c:pt idx="149" formatCode="0%">
                  <c:v>-0.15757797894222636</c:v>
                </c:pt>
                <c:pt idx="150" formatCode="0%">
                  <c:v>-0.11288011756540628</c:v>
                </c:pt>
                <c:pt idx="151" formatCode="0%">
                  <c:v>-0.12251566981735418</c:v>
                </c:pt>
                <c:pt idx="152" formatCode="0%">
                  <c:v>-5.2514549368694818E-2</c:v>
                </c:pt>
                <c:pt idx="153" formatCode="0%">
                  <c:v>-6.5662678420371767E-3</c:v>
                </c:pt>
                <c:pt idx="154" formatCode="0%">
                  <c:v>-0.13816201442768739</c:v>
                </c:pt>
                <c:pt idx="155" formatCode="0%">
                  <c:v>-0.27842808375704275</c:v>
                </c:pt>
                <c:pt idx="156" formatCode="0%">
                  <c:v>-0.29027730207625724</c:v>
                </c:pt>
                <c:pt idx="157" formatCode="0%">
                  <c:v>-0.27488253782928118</c:v>
                </c:pt>
                <c:pt idx="158" formatCode="0%">
                  <c:v>-0.37936219629953127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BAD-4DF1-B2C7-4F5F026E7F57}"/>
            </c:ext>
          </c:extLst>
        </c:ser>
        <c:ser>
          <c:idx val="10"/>
          <c:order val="10"/>
          <c:tx>
            <c:strRef>
              <c:f>'SHs and LRs'!$A$167</c:f>
              <c:strCache>
                <c:ptCount val="1"/>
                <c:pt idx="0">
                  <c:v>West Coast</c:v>
                </c:pt>
              </c:strCache>
            </c:strRef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val>
            <c:numRef>
              <c:f>safety!$U$278:$IZ$278</c:f>
              <c:numCache>
                <c:formatCode>General</c:formatCode>
                <c:ptCount val="240"/>
                <c:pt idx="161" formatCode="0%">
                  <c:v>2.0815750064980154E-2</c:v>
                </c:pt>
                <c:pt idx="162" formatCode="0%">
                  <c:v>-0.14184959426216359</c:v>
                </c:pt>
                <c:pt idx="163" formatCode="0%">
                  <c:v>-9.819032005829742E-2</c:v>
                </c:pt>
                <c:pt idx="164" formatCode="0%">
                  <c:v>-9.9077716259818316E-2</c:v>
                </c:pt>
                <c:pt idx="165" formatCode="0%">
                  <c:v>7.7308708555720473E-2</c:v>
                </c:pt>
                <c:pt idx="166" formatCode="0%">
                  <c:v>-6.5127954349032513E-2</c:v>
                </c:pt>
                <c:pt idx="167" formatCode="0%">
                  <c:v>-0.1848063825865256</c:v>
                </c:pt>
                <c:pt idx="168" formatCode="0%">
                  <c:v>0.1125544352525083</c:v>
                </c:pt>
                <c:pt idx="169" formatCode="0%">
                  <c:v>9.465953641056335E-2</c:v>
                </c:pt>
                <c:pt idx="170" formatCode="0%">
                  <c:v>-0.21546358354831574</c:v>
                </c:pt>
                <c:pt idx="171" formatCode="0%">
                  <c:v>-0.25075791120722357</c:v>
                </c:pt>
                <c:pt idx="172" formatCode="0%">
                  <c:v>-0.26477347805062601</c:v>
                </c:pt>
                <c:pt idx="173" formatCode="0%">
                  <c:v>-0.35076652460857971</c:v>
                </c:pt>
                <c:pt idx="174" formatCode="0%">
                  <c:v>-0.46231629436279353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BAD-4DF1-B2C7-4F5F026E7F57}"/>
            </c:ext>
          </c:extLst>
        </c:ser>
        <c:ser>
          <c:idx val="11"/>
          <c:order val="11"/>
          <c:tx>
            <c:strRef>
              <c:f>'SHs and LRs'!$A$168</c:f>
              <c:strCache>
                <c:ptCount val="1"/>
                <c:pt idx="0">
                  <c:v>Canterbury</c:v>
                </c:pt>
              </c:strCache>
            </c:strRef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val>
            <c:numRef>
              <c:f>safety!$U$279:$IZ$279</c:f>
              <c:numCache>
                <c:formatCode>General</c:formatCode>
                <c:ptCount val="240"/>
                <c:pt idx="177" formatCode="0%">
                  <c:v>-6.6737451689341309E-2</c:v>
                </c:pt>
                <c:pt idx="178" formatCode="0%">
                  <c:v>-0.17253839416532513</c:v>
                </c:pt>
                <c:pt idx="179" formatCode="0%">
                  <c:v>-0.10388671522277815</c:v>
                </c:pt>
                <c:pt idx="180" formatCode="0%">
                  <c:v>-0.1363927958247807</c:v>
                </c:pt>
                <c:pt idx="181" formatCode="0%">
                  <c:v>-0.13130795341553769</c:v>
                </c:pt>
                <c:pt idx="182" formatCode="0%">
                  <c:v>-0.11883834287636075</c:v>
                </c:pt>
                <c:pt idx="183" formatCode="0%">
                  <c:v>-0.10764563116390169</c:v>
                </c:pt>
                <c:pt idx="184" formatCode="0%">
                  <c:v>-0.13608843142953364</c:v>
                </c:pt>
                <c:pt idx="185" formatCode="0%">
                  <c:v>-0.13564381028173711</c:v>
                </c:pt>
                <c:pt idx="186" formatCode="0%">
                  <c:v>-0.18707328494598896</c:v>
                </c:pt>
                <c:pt idx="187" formatCode="0%">
                  <c:v>-0.21240648864216494</c:v>
                </c:pt>
                <c:pt idx="188" formatCode="0%">
                  <c:v>-0.15206709389480666</c:v>
                </c:pt>
                <c:pt idx="189" formatCode="0%">
                  <c:v>-0.14393436534886217</c:v>
                </c:pt>
                <c:pt idx="190" formatCode="0%">
                  <c:v>-0.17795300718005436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BAD-4DF1-B2C7-4F5F026E7F57}"/>
            </c:ext>
          </c:extLst>
        </c:ser>
        <c:ser>
          <c:idx val="12"/>
          <c:order val="12"/>
          <c:tx>
            <c:strRef>
              <c:f>'SHs and LRs'!$A$169</c:f>
              <c:strCache>
                <c:ptCount val="1"/>
                <c:pt idx="0">
                  <c:v>Otago</c:v>
                </c:pt>
              </c:strCache>
            </c:strRef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val>
            <c:numRef>
              <c:f>safety!$U$280:$IZ$280</c:f>
              <c:numCache>
                <c:formatCode>General</c:formatCode>
                <c:ptCount val="240"/>
                <c:pt idx="193" formatCode="0%">
                  <c:v>-5.415499069870211E-2</c:v>
                </c:pt>
                <c:pt idx="194" formatCode="0%">
                  <c:v>-0.13125847786944878</c:v>
                </c:pt>
                <c:pt idx="195" formatCode="0%">
                  <c:v>-0.18034856842414571</c:v>
                </c:pt>
                <c:pt idx="196" formatCode="0%">
                  <c:v>-0.15039899987873617</c:v>
                </c:pt>
                <c:pt idx="197" formatCode="0%">
                  <c:v>-4.9264005353850893E-2</c:v>
                </c:pt>
                <c:pt idx="198" formatCode="0%">
                  <c:v>-5.1911216364410318E-2</c:v>
                </c:pt>
                <c:pt idx="199" formatCode="0%">
                  <c:v>-0.11197969318050538</c:v>
                </c:pt>
                <c:pt idx="200" formatCode="0%">
                  <c:v>-0.11430210592124757</c:v>
                </c:pt>
                <c:pt idx="201" formatCode="0%">
                  <c:v>-0.15751153467303791</c:v>
                </c:pt>
                <c:pt idx="202" formatCode="0%">
                  <c:v>-0.15100022564381932</c:v>
                </c:pt>
                <c:pt idx="203" formatCode="0%">
                  <c:v>-0.11502523436579759</c:v>
                </c:pt>
                <c:pt idx="204" formatCode="0%">
                  <c:v>-0.16756147909452812</c:v>
                </c:pt>
                <c:pt idx="205" formatCode="0%">
                  <c:v>-0.26300512212966187</c:v>
                </c:pt>
                <c:pt idx="206" formatCode="0%">
                  <c:v>-0.29786059530508169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BAD-4DF1-B2C7-4F5F026E7F57}"/>
            </c:ext>
          </c:extLst>
        </c:ser>
        <c:ser>
          <c:idx val="13"/>
          <c:order val="13"/>
          <c:tx>
            <c:strRef>
              <c:f>'SHs and LRs'!$A$170</c:f>
              <c:strCache>
                <c:ptCount val="1"/>
                <c:pt idx="0">
                  <c:v>Southland</c:v>
                </c:pt>
              </c:strCache>
            </c:strRef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val>
            <c:numRef>
              <c:f>safety!$U$281:$IZ$281</c:f>
              <c:numCache>
                <c:formatCode>General</c:formatCode>
                <c:ptCount val="240"/>
                <c:pt idx="209" formatCode="0%">
                  <c:v>0.1274124356342039</c:v>
                </c:pt>
                <c:pt idx="210" formatCode="0%">
                  <c:v>-8.7836818819062579E-2</c:v>
                </c:pt>
                <c:pt idx="211" formatCode="0%">
                  <c:v>-0.14747529539100712</c:v>
                </c:pt>
                <c:pt idx="212" formatCode="0%">
                  <c:v>-6.0388010934408598E-2</c:v>
                </c:pt>
                <c:pt idx="213" formatCode="0%">
                  <c:v>8.0457172545789213E-4</c:v>
                </c:pt>
                <c:pt idx="214" formatCode="0%">
                  <c:v>-5.1939356305126139E-2</c:v>
                </c:pt>
                <c:pt idx="215" formatCode="0%">
                  <c:v>2.1688093349465198E-2</c:v>
                </c:pt>
                <c:pt idx="216" formatCode="0%">
                  <c:v>-5.1927716734156415E-2</c:v>
                </c:pt>
                <c:pt idx="217" formatCode="0%">
                  <c:v>-0.20279764812991885</c:v>
                </c:pt>
                <c:pt idx="218" formatCode="0%">
                  <c:v>-0.26540711805635175</c:v>
                </c:pt>
                <c:pt idx="219" formatCode="0%">
                  <c:v>-0.2660629181062194</c:v>
                </c:pt>
                <c:pt idx="220" formatCode="0%">
                  <c:v>-0.29894158295154372</c:v>
                </c:pt>
                <c:pt idx="221" formatCode="0%">
                  <c:v>-0.37271542998317997</c:v>
                </c:pt>
                <c:pt idx="222" formatCode="0%">
                  <c:v>-0.2972072984822044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BAD-4DF1-B2C7-4F5F026E7F57}"/>
            </c:ext>
          </c:extLst>
        </c:ser>
        <c:ser>
          <c:idx val="14"/>
          <c:order val="14"/>
          <c:tx>
            <c:strRef>
              <c:f>'SHs and LRs'!$A$171</c:f>
              <c:strCache>
                <c:ptCount val="1"/>
                <c:pt idx="0">
                  <c:v>New Zealand</c:v>
                </c:pt>
              </c:strCache>
            </c:strRef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val>
            <c:numRef>
              <c:f>safety!$U$282:$IZ$282</c:f>
              <c:numCache>
                <c:formatCode>General</c:formatCode>
                <c:ptCount val="240"/>
                <c:pt idx="225" formatCode="0%">
                  <c:v>0</c:v>
                </c:pt>
                <c:pt idx="226" formatCode="0%">
                  <c:v>-4.1078693520519738E-2</c:v>
                </c:pt>
                <c:pt idx="227" formatCode="0%">
                  <c:v>-7.2641700038846069E-2</c:v>
                </c:pt>
                <c:pt idx="228" formatCode="0%">
                  <c:v>-6.7170002875792001E-2</c:v>
                </c:pt>
                <c:pt idx="229" formatCode="0%">
                  <c:v>-1.6744627138408186E-2</c:v>
                </c:pt>
                <c:pt idx="230" formatCode="0%">
                  <c:v>2.6578549307623156E-3</c:v>
                </c:pt>
                <c:pt idx="231" formatCode="0%">
                  <c:v>-2.0108553524783357E-2</c:v>
                </c:pt>
                <c:pt idx="232" formatCode="0%">
                  <c:v>-5.9140706293815404E-2</c:v>
                </c:pt>
                <c:pt idx="233" formatCode="0%">
                  <c:v>-0.11471345140083455</c:v>
                </c:pt>
                <c:pt idx="234" formatCode="0%">
                  <c:v>-0.15500205622019358</c:v>
                </c:pt>
                <c:pt idx="235" formatCode="0%">
                  <c:v>-0.168565382628867</c:v>
                </c:pt>
                <c:pt idx="236" formatCode="0%">
                  <c:v>-0.15201326923770642</c:v>
                </c:pt>
                <c:pt idx="237" formatCode="0%">
                  <c:v>-0.18202127790361633</c:v>
                </c:pt>
                <c:pt idx="238" formatCode="0%">
                  <c:v>-0.20238545442018052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BAD-4DF1-B2C7-4F5F026E7F57}"/>
            </c:ext>
          </c:extLst>
        </c:ser>
        <c:ser>
          <c:idx val="15"/>
          <c:order val="15"/>
          <c:tx>
            <c:strRef>
              <c:f>'SHs and LRs'!$A$175</c:f>
              <c:strCache>
                <c:ptCount val="1"/>
                <c:pt idx="0">
                  <c:v>Northland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safety!$U$251:$IZ$251</c:f>
              <c:numCache>
                <c:formatCode>0%</c:formatCode>
                <c:ptCount val="240"/>
                <c:pt idx="1">
                  <c:v>0.73222017956757246</c:v>
                </c:pt>
                <c:pt idx="2">
                  <c:v>0.9949613459370561</c:v>
                </c:pt>
                <c:pt idx="3">
                  <c:v>0.95890318442152234</c:v>
                </c:pt>
                <c:pt idx="4">
                  <c:v>0.21113489620534365</c:v>
                </c:pt>
                <c:pt idx="5">
                  <c:v>0.35180530492950934</c:v>
                </c:pt>
                <c:pt idx="6">
                  <c:v>0.75896340605787938</c:v>
                </c:pt>
                <c:pt idx="7">
                  <c:v>0.26670993058485903</c:v>
                </c:pt>
                <c:pt idx="8">
                  <c:v>0.66813005323058383</c:v>
                </c:pt>
                <c:pt idx="9">
                  <c:v>0.58190539070898351</c:v>
                </c:pt>
                <c:pt idx="10">
                  <c:v>-0.27447942683142701</c:v>
                </c:pt>
                <c:pt idx="11">
                  <c:v>-0.52340647398737872</c:v>
                </c:pt>
                <c:pt idx="12">
                  <c:v>8.2840010330535341E-2</c:v>
                </c:pt>
                <c:pt idx="13">
                  <c:v>2.8599361493529152E-2</c:v>
                </c:pt>
                <c:pt idx="14">
                  <c:v>4.6888078573849246E-2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BAD-4DF1-B2C7-4F5F026E7F57}"/>
            </c:ext>
          </c:extLst>
        </c:ser>
        <c:ser>
          <c:idx val="16"/>
          <c:order val="16"/>
          <c:tx>
            <c:strRef>
              <c:f>'SHs and LRs'!$A$176</c:f>
              <c:strCache>
                <c:ptCount val="1"/>
                <c:pt idx="0">
                  <c:v>Auckland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safety!$U$252:$IZ$252</c:f>
              <c:numCache>
                <c:formatCode>General</c:formatCode>
                <c:ptCount val="240"/>
                <c:pt idx="17" formatCode="0%">
                  <c:v>-0.33011807320772701</c:v>
                </c:pt>
                <c:pt idx="18" formatCode="0%">
                  <c:v>-0.46090800779778807</c:v>
                </c:pt>
                <c:pt idx="19" formatCode="0%">
                  <c:v>-0.45841301973242332</c:v>
                </c:pt>
                <c:pt idx="20" formatCode="0%">
                  <c:v>-0.38496233033905713</c:v>
                </c:pt>
                <c:pt idx="21" formatCode="0%">
                  <c:v>-0.49033832143167788</c:v>
                </c:pt>
                <c:pt idx="22" formatCode="0%">
                  <c:v>-0.52722248959454054</c:v>
                </c:pt>
                <c:pt idx="23" formatCode="0%">
                  <c:v>-0.55425274289938409</c:v>
                </c:pt>
                <c:pt idx="24" formatCode="0%">
                  <c:v>-0.53540243581443858</c:v>
                </c:pt>
                <c:pt idx="25" formatCode="0%">
                  <c:v>-0.59873073161713297</c:v>
                </c:pt>
                <c:pt idx="26" formatCode="0%">
                  <c:v>-0.64059032174071906</c:v>
                </c:pt>
                <c:pt idx="27" formatCode="0%">
                  <c:v>-0.6528426783657143</c:v>
                </c:pt>
                <c:pt idx="28" formatCode="0%">
                  <c:v>-0.6560868652618348</c:v>
                </c:pt>
                <c:pt idx="29" formatCode="0%">
                  <c:v>-0.71836509361512602</c:v>
                </c:pt>
                <c:pt idx="30" formatCode="0%">
                  <c:v>-0.70975870501828742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BAD-4DF1-B2C7-4F5F026E7F57}"/>
            </c:ext>
          </c:extLst>
        </c:ser>
        <c:ser>
          <c:idx val="17"/>
          <c:order val="17"/>
          <c:tx>
            <c:strRef>
              <c:f>'SHs and LRs'!$A$177</c:f>
              <c:strCache>
                <c:ptCount val="1"/>
                <c:pt idx="0">
                  <c:v>Waikato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safety!$U$253:$IZ$253</c:f>
              <c:numCache>
                <c:formatCode>General</c:formatCode>
                <c:ptCount val="240"/>
                <c:pt idx="33" formatCode="0%">
                  <c:v>0.35060947704145207</c:v>
                </c:pt>
                <c:pt idx="34" formatCode="0%">
                  <c:v>0.3527262651318539</c:v>
                </c:pt>
                <c:pt idx="35" formatCode="0%">
                  <c:v>0.47060704270393949</c:v>
                </c:pt>
                <c:pt idx="36" formatCode="0%">
                  <c:v>1.0470148022519861</c:v>
                </c:pt>
                <c:pt idx="37" formatCode="0%">
                  <c:v>0.1160741415363904</c:v>
                </c:pt>
                <c:pt idx="38" formatCode="0%">
                  <c:v>0.45871942687822331</c:v>
                </c:pt>
                <c:pt idx="39" formatCode="0%">
                  <c:v>0.51857688156643356</c:v>
                </c:pt>
                <c:pt idx="40" formatCode="0%">
                  <c:v>0.46566805501625574</c:v>
                </c:pt>
                <c:pt idx="41" formatCode="0%">
                  <c:v>0.12074312697677003</c:v>
                </c:pt>
                <c:pt idx="42" formatCode="0%">
                  <c:v>8.8214183563226634E-2</c:v>
                </c:pt>
                <c:pt idx="43" formatCode="0%">
                  <c:v>-4.6069709986884755E-2</c:v>
                </c:pt>
                <c:pt idx="44" formatCode="0%">
                  <c:v>-1.7295241223865498E-2</c:v>
                </c:pt>
                <c:pt idx="45" formatCode="0%">
                  <c:v>-0.24934390590524436</c:v>
                </c:pt>
                <c:pt idx="46" formatCode="0%">
                  <c:v>-0.2139365245235928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BAD-4DF1-B2C7-4F5F026E7F57}"/>
            </c:ext>
          </c:extLst>
        </c:ser>
        <c:ser>
          <c:idx val="18"/>
          <c:order val="18"/>
          <c:tx>
            <c:strRef>
              <c:f>'SHs and LRs'!$A$178</c:f>
              <c:strCache>
                <c:ptCount val="1"/>
                <c:pt idx="0">
                  <c:v>Bay of Plenty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safety!$U$254:$IZ$254</c:f>
              <c:numCache>
                <c:formatCode>General</c:formatCode>
                <c:ptCount val="240"/>
                <c:pt idx="49" formatCode="0%">
                  <c:v>0.57793374750841564</c:v>
                </c:pt>
                <c:pt idx="50" formatCode="0%">
                  <c:v>0.50528638341538445</c:v>
                </c:pt>
                <c:pt idx="51" formatCode="0%">
                  <c:v>0.42092164490322292</c:v>
                </c:pt>
                <c:pt idx="52" formatCode="0%">
                  <c:v>-0.11081796141886235</c:v>
                </c:pt>
                <c:pt idx="53" formatCode="0%">
                  <c:v>-0.10484516847108505</c:v>
                </c:pt>
                <c:pt idx="54" formatCode="0%">
                  <c:v>0.52036015413895531</c:v>
                </c:pt>
                <c:pt idx="55" formatCode="0%">
                  <c:v>0.10309364492933604</c:v>
                </c:pt>
                <c:pt idx="56" formatCode="0%">
                  <c:v>-0.16653994597313859</c:v>
                </c:pt>
                <c:pt idx="57" formatCode="0%">
                  <c:v>0.11139973238407141</c:v>
                </c:pt>
                <c:pt idx="58" formatCode="0%">
                  <c:v>-0.30045548303218794</c:v>
                </c:pt>
                <c:pt idx="59" formatCode="0%">
                  <c:v>-0.30626814769905497</c:v>
                </c:pt>
                <c:pt idx="60" formatCode="0%">
                  <c:v>-0.20011412286426333</c:v>
                </c:pt>
                <c:pt idx="61" formatCode="0%">
                  <c:v>-0.19813738440144524</c:v>
                </c:pt>
                <c:pt idx="62" formatCode="0%">
                  <c:v>8.6546386017696264E-2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BAD-4DF1-B2C7-4F5F026E7F57}"/>
            </c:ext>
          </c:extLst>
        </c:ser>
        <c:ser>
          <c:idx val="19"/>
          <c:order val="19"/>
          <c:tx>
            <c:strRef>
              <c:f>'SHs and LRs'!$A$179</c:f>
              <c:strCache>
                <c:ptCount val="1"/>
                <c:pt idx="0">
                  <c:v>Gisborne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safety!$U$255:$IZ$255</c:f>
              <c:numCache>
                <c:formatCode>General</c:formatCode>
                <c:ptCount val="240"/>
                <c:pt idx="65" formatCode="0%">
                  <c:v>-0.42521599930793341</c:v>
                </c:pt>
                <c:pt idx="66" formatCode="0%">
                  <c:v>6.1263768949676445E-2</c:v>
                </c:pt>
                <c:pt idx="67" formatCode="0%">
                  <c:v>-0.2513542541524717</c:v>
                </c:pt>
                <c:pt idx="68" formatCode="0%">
                  <c:v>0.88321151211993798</c:v>
                </c:pt>
                <c:pt idx="69" formatCode="0%">
                  <c:v>-0.35948830016214994</c:v>
                </c:pt>
                <c:pt idx="70" formatCode="0%">
                  <c:v>0.10496952084410993</c:v>
                </c:pt>
                <c:pt idx="71" formatCode="0%">
                  <c:v>0.95929139260264296</c:v>
                </c:pt>
                <c:pt idx="72" formatCode="0%">
                  <c:v>-0.20472797023163847</c:v>
                </c:pt>
                <c:pt idx="73" formatCode="0%">
                  <c:v>0.60270242304939292</c:v>
                </c:pt>
                <c:pt idx="74" formatCode="0%">
                  <c:v>-7.3083841343190015E-2</c:v>
                </c:pt>
                <c:pt idx="75" formatCode="0%">
                  <c:v>-0.52930318636623963</c:v>
                </c:pt>
                <c:pt idx="76" formatCode="0%">
                  <c:v>1.5632424702395236</c:v>
                </c:pt>
                <c:pt idx="77" formatCode="0%">
                  <c:v>-0.31429385166995005</c:v>
                </c:pt>
                <c:pt idx="78" formatCode="0%">
                  <c:v>-0.5635422747770652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BAD-4DF1-B2C7-4F5F026E7F57}"/>
            </c:ext>
          </c:extLst>
        </c:ser>
        <c:ser>
          <c:idx val="20"/>
          <c:order val="20"/>
          <c:tx>
            <c:strRef>
              <c:f>'SHs and LRs'!$A$180</c:f>
              <c:strCache>
                <c:ptCount val="1"/>
                <c:pt idx="0">
                  <c:v>Hawkes Bay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safety!$U$256:$IZ$256</c:f>
              <c:numCache>
                <c:formatCode>General</c:formatCode>
                <c:ptCount val="240"/>
                <c:pt idx="81" formatCode="0%">
                  <c:v>-0.40195008305327984</c:v>
                </c:pt>
                <c:pt idx="82" formatCode="0%">
                  <c:v>0.45373718315461842</c:v>
                </c:pt>
                <c:pt idx="83" formatCode="0%">
                  <c:v>0.36772507245267061</c:v>
                </c:pt>
                <c:pt idx="84" formatCode="0%">
                  <c:v>9.4412802740799329E-2</c:v>
                </c:pt>
                <c:pt idx="85" formatCode="0%">
                  <c:v>0.81183085491870788</c:v>
                </c:pt>
                <c:pt idx="86" formatCode="0%">
                  <c:v>0.46415774932428011</c:v>
                </c:pt>
                <c:pt idx="87" formatCode="0%">
                  <c:v>0.3656869041029791</c:v>
                </c:pt>
                <c:pt idx="88" formatCode="0%">
                  <c:v>-0.22389582520806539</c:v>
                </c:pt>
                <c:pt idx="89" formatCode="0%">
                  <c:v>0.18829038498116879</c:v>
                </c:pt>
                <c:pt idx="90" formatCode="0%">
                  <c:v>9.8651816511866608E-2</c:v>
                </c:pt>
                <c:pt idx="91" formatCode="0%">
                  <c:v>0.49204775506278375</c:v>
                </c:pt>
                <c:pt idx="92" formatCode="0%">
                  <c:v>-0.32188372503346574</c:v>
                </c:pt>
                <c:pt idx="93" formatCode="0%">
                  <c:v>-0.44622501227941536</c:v>
                </c:pt>
                <c:pt idx="94" formatCode="0%">
                  <c:v>-0.17738700401935847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BAD-4DF1-B2C7-4F5F026E7F57}"/>
            </c:ext>
          </c:extLst>
        </c:ser>
        <c:ser>
          <c:idx val="21"/>
          <c:order val="21"/>
          <c:tx>
            <c:strRef>
              <c:f>'SHs and LRs'!$A$181</c:f>
              <c:strCache>
                <c:ptCount val="1"/>
                <c:pt idx="0">
                  <c:v>Taranaki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safety!$U$257:$IZ$257</c:f>
              <c:numCache>
                <c:formatCode>General</c:formatCode>
                <c:ptCount val="240"/>
                <c:pt idx="97" formatCode="0%">
                  <c:v>0.68036858363654318</c:v>
                </c:pt>
                <c:pt idx="98" formatCode="0%">
                  <c:v>-0.3649600407371304</c:v>
                </c:pt>
                <c:pt idx="99" formatCode="0%">
                  <c:v>4.6687889478184585E-2</c:v>
                </c:pt>
                <c:pt idx="100" formatCode="0%">
                  <c:v>0.57232899166277762</c:v>
                </c:pt>
                <c:pt idx="101" formatCode="0%">
                  <c:v>4.7757237571224076E-2</c:v>
                </c:pt>
                <c:pt idx="102" formatCode="0%">
                  <c:v>-4.9271567382148773E-2</c:v>
                </c:pt>
                <c:pt idx="103" formatCode="0%">
                  <c:v>-0.32001536776554285</c:v>
                </c:pt>
                <c:pt idx="104" formatCode="0%">
                  <c:v>0.20886504548840357</c:v>
                </c:pt>
                <c:pt idx="105" formatCode="0%">
                  <c:v>-6.1428275381674724E-2</c:v>
                </c:pt>
                <c:pt idx="106" formatCode="0%">
                  <c:v>-0.13905177717872985</c:v>
                </c:pt>
                <c:pt idx="107" formatCode="0%">
                  <c:v>-4.3789518154215834E-2</c:v>
                </c:pt>
                <c:pt idx="108" formatCode="0%">
                  <c:v>0.305767761313952</c:v>
                </c:pt>
                <c:pt idx="109" formatCode="0%">
                  <c:v>-0.15401863924064785</c:v>
                </c:pt>
                <c:pt idx="110" formatCode="0%">
                  <c:v>-0.1035253798259429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BAD-4DF1-B2C7-4F5F026E7F57}"/>
            </c:ext>
          </c:extLst>
        </c:ser>
        <c:ser>
          <c:idx val="22"/>
          <c:order val="22"/>
          <c:tx>
            <c:strRef>
              <c:f>'SHs and LRs'!$A$182</c:f>
              <c:strCache>
                <c:ptCount val="1"/>
                <c:pt idx="0">
                  <c:v>Manawatu-Whanganui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safety!$U$258:$IZ$258</c:f>
              <c:numCache>
                <c:formatCode>General</c:formatCode>
                <c:ptCount val="240"/>
                <c:pt idx="113" formatCode="0%">
                  <c:v>0.14138528050756682</c:v>
                </c:pt>
                <c:pt idx="114" formatCode="0%">
                  <c:v>5.6073942491090323E-2</c:v>
                </c:pt>
                <c:pt idx="115" formatCode="0%">
                  <c:v>0.10116831044220365</c:v>
                </c:pt>
                <c:pt idx="116" formatCode="0%">
                  <c:v>0.4140304584706207</c:v>
                </c:pt>
                <c:pt idx="117" formatCode="0%">
                  <c:v>1.5152982523044312E-2</c:v>
                </c:pt>
                <c:pt idx="118" formatCode="0%">
                  <c:v>6.1320627864560606E-2</c:v>
                </c:pt>
                <c:pt idx="119" formatCode="0%">
                  <c:v>0.41434724815818047</c:v>
                </c:pt>
                <c:pt idx="120" formatCode="0%">
                  <c:v>0.28771052801533159</c:v>
                </c:pt>
                <c:pt idx="121" formatCode="0%">
                  <c:v>0.31801162161242691</c:v>
                </c:pt>
                <c:pt idx="122" formatCode="0%">
                  <c:v>0.18238537737698679</c:v>
                </c:pt>
                <c:pt idx="123" formatCode="0%">
                  <c:v>5.665269380419935E-2</c:v>
                </c:pt>
                <c:pt idx="124" formatCode="0%">
                  <c:v>-9.640815649298129E-2</c:v>
                </c:pt>
                <c:pt idx="125" formatCode="0%">
                  <c:v>-0.11055147576681845</c:v>
                </c:pt>
                <c:pt idx="126" formatCode="0%">
                  <c:v>0.27159230556095193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BAD-4DF1-B2C7-4F5F026E7F57}"/>
            </c:ext>
          </c:extLst>
        </c:ser>
        <c:ser>
          <c:idx val="23"/>
          <c:order val="23"/>
          <c:tx>
            <c:strRef>
              <c:f>'SHs and LRs'!$A$183</c:f>
              <c:strCache>
                <c:ptCount val="1"/>
                <c:pt idx="0">
                  <c:v>Wellington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safety!$U$259:$IZ$259</c:f>
              <c:numCache>
                <c:formatCode>General</c:formatCode>
                <c:ptCount val="240"/>
                <c:pt idx="129" formatCode="0%">
                  <c:v>-0.52193186403464553</c:v>
                </c:pt>
                <c:pt idx="130" formatCode="0%">
                  <c:v>-0.2124784089339431</c:v>
                </c:pt>
                <c:pt idx="131" formatCode="0%">
                  <c:v>-0.17758732530209442</c:v>
                </c:pt>
                <c:pt idx="132" formatCode="0%">
                  <c:v>-0.33739966460510029</c:v>
                </c:pt>
                <c:pt idx="133" formatCode="0%">
                  <c:v>-0.39604244002623845</c:v>
                </c:pt>
                <c:pt idx="134" formatCode="0%">
                  <c:v>-0.40718032016647632</c:v>
                </c:pt>
                <c:pt idx="135" formatCode="0%">
                  <c:v>-0.63661305964068071</c:v>
                </c:pt>
                <c:pt idx="136" formatCode="0%">
                  <c:v>-0.44942434309433543</c:v>
                </c:pt>
                <c:pt idx="137" formatCode="0%">
                  <c:v>-0.63951083163431788</c:v>
                </c:pt>
                <c:pt idx="138" formatCode="0%">
                  <c:v>-0.64254439046236578</c:v>
                </c:pt>
                <c:pt idx="139" formatCode="0%">
                  <c:v>-0.71251731938963547</c:v>
                </c:pt>
                <c:pt idx="140" formatCode="0%">
                  <c:v>-0.68955725724555117</c:v>
                </c:pt>
                <c:pt idx="141" formatCode="0%">
                  <c:v>-0.62025570555037612</c:v>
                </c:pt>
                <c:pt idx="142" formatCode="0%">
                  <c:v>-0.67976521466809037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BAD-4DF1-B2C7-4F5F026E7F57}"/>
            </c:ext>
          </c:extLst>
        </c:ser>
        <c:ser>
          <c:idx val="24"/>
          <c:order val="24"/>
          <c:tx>
            <c:strRef>
              <c:f>'SHs and LRs'!$A$184</c:f>
              <c:strCache>
                <c:ptCount val="1"/>
                <c:pt idx="0">
                  <c:v>Marlborough-Nelson-Tasman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safety!$U$260:$IZ$260</c:f>
              <c:numCache>
                <c:formatCode>General</c:formatCode>
                <c:ptCount val="240"/>
                <c:pt idx="145" formatCode="0%">
                  <c:v>0.48297863699507748</c:v>
                </c:pt>
                <c:pt idx="146" formatCode="0%">
                  <c:v>-4.4367447238418012E-2</c:v>
                </c:pt>
                <c:pt idx="147" formatCode="0%">
                  <c:v>0.49170589398497211</c:v>
                </c:pt>
                <c:pt idx="148" formatCode="0%">
                  <c:v>-0.26633105465139917</c:v>
                </c:pt>
                <c:pt idx="149" formatCode="0%">
                  <c:v>-0.44827147113746979</c:v>
                </c:pt>
                <c:pt idx="150" formatCode="0%">
                  <c:v>-0.29439156559185176</c:v>
                </c:pt>
                <c:pt idx="151" formatCode="0%">
                  <c:v>-0.35569332399176357</c:v>
                </c:pt>
                <c:pt idx="152" formatCode="0%">
                  <c:v>-0.13991628211409601</c:v>
                </c:pt>
                <c:pt idx="153" formatCode="0%">
                  <c:v>0.66094135756736172</c:v>
                </c:pt>
                <c:pt idx="154" formatCode="0%">
                  <c:v>-0.34349352058232652</c:v>
                </c:pt>
                <c:pt idx="155" formatCode="0%">
                  <c:v>-0.44439917089892123</c:v>
                </c:pt>
                <c:pt idx="156" formatCode="0%">
                  <c:v>-0.31225672628768186</c:v>
                </c:pt>
                <c:pt idx="157" formatCode="0%">
                  <c:v>-0.45991525373490405</c:v>
                </c:pt>
                <c:pt idx="158" formatCode="0%">
                  <c:v>-0.6773418390746121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BAD-4DF1-B2C7-4F5F026E7F57}"/>
            </c:ext>
          </c:extLst>
        </c:ser>
        <c:ser>
          <c:idx val="25"/>
          <c:order val="25"/>
          <c:tx>
            <c:strRef>
              <c:f>'SHs and LRs'!$A$185</c:f>
              <c:strCache>
                <c:ptCount val="1"/>
                <c:pt idx="0">
                  <c:v>West Coast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safety!$U$261:$IZ$261</c:f>
              <c:numCache>
                <c:formatCode>General</c:formatCode>
                <c:ptCount val="240"/>
                <c:pt idx="161" formatCode="0%">
                  <c:v>1.554547521968507</c:v>
                </c:pt>
                <c:pt idx="162" formatCode="0%">
                  <c:v>1.3718485434029484</c:v>
                </c:pt>
                <c:pt idx="163" formatCode="0%">
                  <c:v>-9.5348016329533936E-2</c:v>
                </c:pt>
                <c:pt idx="164" formatCode="0%">
                  <c:v>0.80984091911119349</c:v>
                </c:pt>
                <c:pt idx="165" formatCode="0%">
                  <c:v>-0.1378652316618203</c:v>
                </c:pt>
                <c:pt idx="166" formatCode="0%">
                  <c:v>-0.44512402185576316</c:v>
                </c:pt>
                <c:pt idx="167" formatCode="0%">
                  <c:v>0.3463459196685903</c:v>
                </c:pt>
                <c:pt idx="168" formatCode="0%">
                  <c:v>-0.17457991527922523</c:v>
                </c:pt>
                <c:pt idx="169" formatCode="0%">
                  <c:v>-0.16165821653195067</c:v>
                </c:pt>
                <c:pt idx="170" formatCode="0%">
                  <c:v>0.83478838152936952</c:v>
                </c:pt>
                <c:pt idx="171" formatCode="0%">
                  <c:v>0.549273089762911</c:v>
                </c:pt>
                <c:pt idx="172" formatCode="0%">
                  <c:v>-0.289957840364644</c:v>
                </c:pt>
                <c:pt idx="173" formatCode="0%">
                  <c:v>0.95634406711882125</c:v>
                </c:pt>
                <c:pt idx="174" formatCode="0%">
                  <c:v>0.33203004972087502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BAD-4DF1-B2C7-4F5F026E7F57}"/>
            </c:ext>
          </c:extLst>
        </c:ser>
        <c:ser>
          <c:idx val="26"/>
          <c:order val="26"/>
          <c:tx>
            <c:strRef>
              <c:f>'SHs and LRs'!$A$186</c:f>
              <c:strCache>
                <c:ptCount val="1"/>
                <c:pt idx="0">
                  <c:v>Canterbury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safety!$U$262:$IZ$262</c:f>
              <c:numCache>
                <c:formatCode>General</c:formatCode>
                <c:ptCount val="240"/>
                <c:pt idx="177" formatCode="0%">
                  <c:v>-7.3384448919895817E-2</c:v>
                </c:pt>
                <c:pt idx="178" formatCode="0%">
                  <c:v>-0.19792684869945898</c:v>
                </c:pt>
                <c:pt idx="179" formatCode="0%">
                  <c:v>-9.8323220118442967E-2</c:v>
                </c:pt>
                <c:pt idx="180" formatCode="0%">
                  <c:v>-0.25648018812133466</c:v>
                </c:pt>
                <c:pt idx="181" formatCode="0%">
                  <c:v>-0.27615482640700584</c:v>
                </c:pt>
                <c:pt idx="182" formatCode="0%">
                  <c:v>-0.43249242998559545</c:v>
                </c:pt>
                <c:pt idx="183" formatCode="0%">
                  <c:v>-6.2138740135885384E-2</c:v>
                </c:pt>
                <c:pt idx="184" formatCode="0%">
                  <c:v>-0.30502126343890623</c:v>
                </c:pt>
                <c:pt idx="185" formatCode="0%">
                  <c:v>-0.35376158848151429</c:v>
                </c:pt>
                <c:pt idx="186" formatCode="0%">
                  <c:v>-0.27414357175175963</c:v>
                </c:pt>
                <c:pt idx="187" formatCode="0%">
                  <c:v>-0.35794439990558824</c:v>
                </c:pt>
                <c:pt idx="188" formatCode="0%">
                  <c:v>-0.36865656804014379</c:v>
                </c:pt>
                <c:pt idx="189" formatCode="0%">
                  <c:v>-0.33999135510288148</c:v>
                </c:pt>
                <c:pt idx="190" formatCode="0%">
                  <c:v>-0.31118481103487072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BAD-4DF1-B2C7-4F5F026E7F57}"/>
            </c:ext>
          </c:extLst>
        </c:ser>
        <c:ser>
          <c:idx val="27"/>
          <c:order val="27"/>
          <c:tx>
            <c:strRef>
              <c:f>'SHs and LRs'!$A$187</c:f>
              <c:strCache>
                <c:ptCount val="1"/>
                <c:pt idx="0">
                  <c:v>Otago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safety!$U$263:$IZ$263</c:f>
              <c:numCache>
                <c:formatCode>General</c:formatCode>
                <c:ptCount val="240"/>
                <c:pt idx="193" formatCode="0%">
                  <c:v>-0.22357077570002026</c:v>
                </c:pt>
                <c:pt idx="194" formatCode="0%">
                  <c:v>-0.37076218540478856</c:v>
                </c:pt>
                <c:pt idx="195" formatCode="0%">
                  <c:v>-0.13832221189584537</c:v>
                </c:pt>
                <c:pt idx="196" formatCode="0%">
                  <c:v>-0.39082089081744931</c:v>
                </c:pt>
                <c:pt idx="197" formatCode="0%">
                  <c:v>-0.3971957768792288</c:v>
                </c:pt>
                <c:pt idx="198" formatCode="0%">
                  <c:v>-0.19849895114619076</c:v>
                </c:pt>
                <c:pt idx="199" formatCode="0%">
                  <c:v>-8.2203362052455375E-2</c:v>
                </c:pt>
                <c:pt idx="200" formatCode="0%">
                  <c:v>-0.34882324015757504</c:v>
                </c:pt>
                <c:pt idx="201" formatCode="0%">
                  <c:v>-0.35994442746069122</c:v>
                </c:pt>
                <c:pt idx="202" formatCode="0%">
                  <c:v>-0.31239298392824144</c:v>
                </c:pt>
                <c:pt idx="203" formatCode="0%">
                  <c:v>-0.50563729669631963</c:v>
                </c:pt>
                <c:pt idx="204" formatCode="0%">
                  <c:v>-0.42357513259561363</c:v>
                </c:pt>
                <c:pt idx="205" formatCode="0%">
                  <c:v>-0.32397235574878303</c:v>
                </c:pt>
                <c:pt idx="206" formatCode="0%">
                  <c:v>-0.254767547513851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BAD-4DF1-B2C7-4F5F026E7F57}"/>
            </c:ext>
          </c:extLst>
        </c:ser>
        <c:ser>
          <c:idx val="28"/>
          <c:order val="28"/>
          <c:tx>
            <c:strRef>
              <c:f>'SHs and LRs'!$A$188</c:f>
              <c:strCache>
                <c:ptCount val="1"/>
                <c:pt idx="0">
                  <c:v>Southland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safety!$U$264:$IZ$264</c:f>
              <c:numCache>
                <c:formatCode>General</c:formatCode>
                <c:ptCount val="240"/>
                <c:pt idx="209" formatCode="0%">
                  <c:v>0.66740202133633675</c:v>
                </c:pt>
                <c:pt idx="210" formatCode="0%">
                  <c:v>0.34126877514320397</c:v>
                </c:pt>
                <c:pt idx="211" formatCode="0%">
                  <c:v>2.6254007655974743E-2</c:v>
                </c:pt>
                <c:pt idx="212" formatCode="0%">
                  <c:v>-0.50119716238719292</c:v>
                </c:pt>
                <c:pt idx="213" formatCode="0%">
                  <c:v>-0.34454178519258649</c:v>
                </c:pt>
                <c:pt idx="214" formatCode="0%">
                  <c:v>-0.33718322323344352</c:v>
                </c:pt>
                <c:pt idx="215" formatCode="0%">
                  <c:v>0.24745972796375271</c:v>
                </c:pt>
                <c:pt idx="216" formatCode="0%">
                  <c:v>7.7090485785010321E-2</c:v>
                </c:pt>
                <c:pt idx="217" formatCode="0%">
                  <c:v>3.2359307539323146E-2</c:v>
                </c:pt>
                <c:pt idx="218" formatCode="0%">
                  <c:v>-0.37527786221930426</c:v>
                </c:pt>
                <c:pt idx="219" formatCode="0%">
                  <c:v>-0.2871758570481735</c:v>
                </c:pt>
                <c:pt idx="220" formatCode="0%">
                  <c:v>-0.60054377747476773</c:v>
                </c:pt>
                <c:pt idx="221" formatCode="0%">
                  <c:v>-0.37839894478600788</c:v>
                </c:pt>
                <c:pt idx="222" formatCode="0%">
                  <c:v>-0.47703156607127395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BAD-4DF1-B2C7-4F5F026E7F57}"/>
            </c:ext>
          </c:extLst>
        </c:ser>
        <c:ser>
          <c:idx val="29"/>
          <c:order val="29"/>
          <c:tx>
            <c:strRef>
              <c:f>'SHs and LRs'!$A$189</c:f>
              <c:strCache>
                <c:ptCount val="1"/>
                <c:pt idx="0">
                  <c:v>New Zealand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safety!$U$265:$IZ$265</c:f>
              <c:numCache>
                <c:formatCode>General</c:formatCode>
                <c:ptCount val="240"/>
                <c:pt idx="225" formatCode="0%">
                  <c:v>0</c:v>
                </c:pt>
                <c:pt idx="226" formatCode="0%">
                  <c:v>-5.0341295068567882E-2</c:v>
                </c:pt>
                <c:pt idx="227" formatCode="0%">
                  <c:v>-1.7893576398737565E-2</c:v>
                </c:pt>
                <c:pt idx="228" formatCode="0%">
                  <c:v>-2.5075861022606616E-2</c:v>
                </c:pt>
                <c:pt idx="229" formatCode="0%">
                  <c:v>-0.21131213710753838</c:v>
                </c:pt>
                <c:pt idx="230" formatCode="0%">
                  <c:v>-0.1402198971902594</c:v>
                </c:pt>
                <c:pt idx="231" formatCode="0%">
                  <c:v>-0.11162746282777403</c:v>
                </c:pt>
                <c:pt idx="232" formatCode="0%">
                  <c:v>-0.17454247548887891</c:v>
                </c:pt>
                <c:pt idx="233" formatCode="0%">
                  <c:v>-0.20106453782003331</c:v>
                </c:pt>
                <c:pt idx="234" formatCode="0%">
                  <c:v>-0.31670778504029373</c:v>
                </c:pt>
                <c:pt idx="235" formatCode="0%">
                  <c:v>-0.37768785978179809</c:v>
                </c:pt>
                <c:pt idx="236" formatCode="0%">
                  <c:v>-0.36287534112492714</c:v>
                </c:pt>
                <c:pt idx="237" formatCode="0%">
                  <c:v>-0.41560489789135735</c:v>
                </c:pt>
                <c:pt idx="238" formatCode="0%">
                  <c:v>-0.37278618744985192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BAD-4DF1-B2C7-4F5F026E7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826496"/>
        <c:axId val="202828032"/>
      </c:lineChart>
      <c:lineChart>
        <c:grouping val="standard"/>
        <c:varyColors val="0"/>
        <c:ser>
          <c:idx val="30"/>
          <c:order val="30"/>
          <c:tx>
            <c:v>Fatality rate</c:v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cat>
            <c:strRef>
              <c:f>labels!$A$1:$A$15</c:f>
              <c:strCache>
                <c:ptCount val="15"/>
                <c:pt idx="0">
                  <c:v> Northland
 </c:v>
                </c:pt>
                <c:pt idx="1">
                  <c:v> Auckland
 </c:v>
                </c:pt>
                <c:pt idx="2">
                  <c:v> Waikato
 </c:v>
                </c:pt>
                <c:pt idx="3">
                  <c:v> Bay of Plenty
 </c:v>
                </c:pt>
                <c:pt idx="4">
                  <c:v> Gisborne
 </c:v>
                </c:pt>
                <c:pt idx="5">
                  <c:v> Hawkes Bay
 </c:v>
                </c:pt>
                <c:pt idx="6">
                  <c:v> Taranaki
 </c:v>
                </c:pt>
                <c:pt idx="7">
                  <c:v>Manawatu
Whanganui</c:v>
                </c:pt>
                <c:pt idx="8">
                  <c:v> Wellington
 </c:v>
                </c:pt>
                <c:pt idx="9">
                  <c:v>Marlborough
Nelson
Tasman</c:v>
                </c:pt>
                <c:pt idx="10">
                  <c:v> West Coast
 </c:v>
                </c:pt>
                <c:pt idx="11">
                  <c:v> Canterbury
 </c:v>
                </c:pt>
                <c:pt idx="12">
                  <c:v> Otago
 </c:v>
                </c:pt>
                <c:pt idx="13">
                  <c:v> Southland
 </c:v>
                </c:pt>
                <c:pt idx="14">
                  <c:v> New Zealand
 </c:v>
                </c:pt>
              </c:strCache>
            </c:strRef>
          </c:cat>
          <c:val>
            <c:numRef>
              <c:f>'SHs and LRs'!$B$175:$B$189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BAD-4DF1-B2C7-4F5F026E7F57}"/>
            </c:ext>
          </c:extLst>
        </c:ser>
        <c:ser>
          <c:idx val="31"/>
          <c:order val="31"/>
          <c:tx>
            <c:v>Injury rate</c:v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cat>
            <c:strRef>
              <c:f>labels!$A$1:$A$15</c:f>
              <c:strCache>
                <c:ptCount val="15"/>
                <c:pt idx="0">
                  <c:v> Northland
 </c:v>
                </c:pt>
                <c:pt idx="1">
                  <c:v> Auckland
 </c:v>
                </c:pt>
                <c:pt idx="2">
                  <c:v> Waikato
 </c:v>
                </c:pt>
                <c:pt idx="3">
                  <c:v> Bay of Plenty
 </c:v>
                </c:pt>
                <c:pt idx="4">
                  <c:v> Gisborne
 </c:v>
                </c:pt>
                <c:pt idx="5">
                  <c:v> Hawkes Bay
 </c:v>
                </c:pt>
                <c:pt idx="6">
                  <c:v> Taranaki
 </c:v>
                </c:pt>
                <c:pt idx="7">
                  <c:v>Manawatu
Whanganui</c:v>
                </c:pt>
                <c:pt idx="8">
                  <c:v> Wellington
 </c:v>
                </c:pt>
                <c:pt idx="9">
                  <c:v>Marlborough
Nelson
Tasman</c:v>
                </c:pt>
                <c:pt idx="10">
                  <c:v> West Coast
 </c:v>
                </c:pt>
                <c:pt idx="11">
                  <c:v> Canterbury
 </c:v>
                </c:pt>
                <c:pt idx="12">
                  <c:v> Otago
 </c:v>
                </c:pt>
                <c:pt idx="13">
                  <c:v> Southland
 </c:v>
                </c:pt>
                <c:pt idx="14">
                  <c:v> New Zealand
 </c:v>
                </c:pt>
              </c:strCache>
            </c:strRef>
          </c:cat>
          <c:val>
            <c:numRef>
              <c:f>'SHs and LRs'!$B$175:$B$189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BAD-4DF1-B2C7-4F5F026E7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831744"/>
        <c:axId val="202830208"/>
      </c:lineChart>
      <c:catAx>
        <c:axId val="202826496"/>
        <c:scaling>
          <c:orientation val="minMax"/>
        </c:scaling>
        <c:delete val="0"/>
        <c:axPos val="b"/>
        <c:majorGridlines>
          <c:spPr>
            <a:ln>
              <a:solidFill>
                <a:srgbClr val="868686"/>
              </a:solidFill>
              <a:prstDash val="dash"/>
            </a:ln>
          </c:spPr>
        </c:majorGridlines>
        <c:majorTickMark val="none"/>
        <c:minorTickMark val="none"/>
        <c:tickLblPos val="none"/>
        <c:crossAx val="202828032"/>
        <c:crosses val="autoZero"/>
        <c:auto val="1"/>
        <c:lblAlgn val="ctr"/>
        <c:lblOffset val="100"/>
        <c:tickMarkSkip val="16"/>
        <c:noMultiLvlLbl val="0"/>
      </c:catAx>
      <c:valAx>
        <c:axId val="202828032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Fatality and injury</a:t>
                </a:r>
                <a:br>
                  <a:rPr lang="en-US"/>
                </a:br>
                <a:r>
                  <a:rPr lang="en-US"/>
                  <a:t>rates relative to </a:t>
                </a:r>
                <a:br>
                  <a:rPr lang="en-US"/>
                </a:br>
                <a:r>
                  <a:rPr lang="en-US"/>
                  <a:t>New Zealand </a:t>
                </a:r>
                <a:br>
                  <a:rPr lang="en-US"/>
                </a:br>
                <a:r>
                  <a:rPr lang="en-US"/>
                  <a:t>2001/02</a:t>
                </a:r>
                <a:r>
                  <a:rPr lang="en-US" baseline="0"/>
                  <a:t> rates</a:t>
                </a:r>
                <a:endParaRPr lang="en-US"/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crossAx val="202826496"/>
        <c:crosses val="autoZero"/>
        <c:crossBetween val="between"/>
      </c:valAx>
      <c:valAx>
        <c:axId val="20283020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one"/>
        <c:crossAx val="202831744"/>
        <c:crosses val="max"/>
        <c:crossBetween val="between"/>
      </c:valAx>
      <c:catAx>
        <c:axId val="202831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/>
          <a:lstStyle/>
          <a:p>
            <a:pPr>
              <a:defRPr/>
            </a:pPr>
            <a:endParaRPr lang="en-US"/>
          </a:p>
        </c:txPr>
        <c:crossAx val="202830208"/>
        <c:crossesAt val="1.2"/>
        <c:auto val="0"/>
        <c:lblAlgn val="ctr"/>
        <c:lblOffset val="100"/>
        <c:tickLblSkip val="1"/>
        <c:noMultiLvlLbl val="0"/>
      </c:cat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egendEntry>
        <c:idx val="17"/>
        <c:delete val="1"/>
      </c:legendEntry>
      <c:legendEntry>
        <c:idx val="18"/>
        <c:delete val="1"/>
      </c:legendEntry>
      <c:legendEntry>
        <c:idx val="19"/>
        <c:delete val="1"/>
      </c:legendEntry>
      <c:legendEntry>
        <c:idx val="20"/>
        <c:delete val="1"/>
      </c:legendEntry>
      <c:legendEntry>
        <c:idx val="21"/>
        <c:delete val="1"/>
      </c:legendEntry>
      <c:legendEntry>
        <c:idx val="22"/>
        <c:delete val="1"/>
      </c:legendEntry>
      <c:legendEntry>
        <c:idx val="23"/>
        <c:delete val="1"/>
      </c:legendEntry>
      <c:legendEntry>
        <c:idx val="24"/>
        <c:delete val="1"/>
      </c:legendEntry>
      <c:legendEntry>
        <c:idx val="25"/>
        <c:delete val="1"/>
      </c:legendEntry>
      <c:legendEntry>
        <c:idx val="26"/>
        <c:delete val="1"/>
      </c:legendEntry>
      <c:legendEntry>
        <c:idx val="27"/>
        <c:delete val="1"/>
      </c:legendEntry>
      <c:legendEntry>
        <c:idx val="28"/>
        <c:delete val="1"/>
      </c:legendEntry>
      <c:legendEntry>
        <c:idx val="29"/>
        <c:delete val="1"/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safety!$AK$53</c:f>
              <c:strCache>
                <c:ptCount val="1"/>
                <c:pt idx="0">
                  <c:v>Cars</c:v>
                </c:pt>
              </c:strCache>
            </c:strRef>
          </c:tx>
          <c:spPr>
            <a:ln>
              <a:solidFill>
                <a:srgbClr val="CF030D">
                  <a:alpha val="70000"/>
                </a:srgbClr>
              </a:solidFill>
            </a:ln>
          </c:spPr>
          <c:marker>
            <c:symbol val="none"/>
          </c:marker>
          <c:cat>
            <c:numRef>
              <c:f>safety!$AW$71:$AW$85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cat>
          <c:val>
            <c:numRef>
              <c:f>safety!$AM$54:$AM$68</c:f>
              <c:numCache>
                <c:formatCode>General</c:formatCode>
                <c:ptCount val="15"/>
                <c:pt idx="0">
                  <c:v>0</c:v>
                </c:pt>
                <c:pt idx="1">
                  <c:v>-0.14677460557121214</c:v>
                </c:pt>
                <c:pt idx="2">
                  <c:v>-3.626819772020673E-2</c:v>
                </c:pt>
                <c:pt idx="3">
                  <c:v>-9.4530073819355409E-2</c:v>
                </c:pt>
                <c:pt idx="4">
                  <c:v>-0.17318993637052338</c:v>
                </c:pt>
                <c:pt idx="5">
                  <c:v>-0.23799690375370253</c:v>
                </c:pt>
                <c:pt idx="6">
                  <c:v>-0.19143439649455551</c:v>
                </c:pt>
                <c:pt idx="7">
                  <c:v>-0.31365996132598084</c:v>
                </c:pt>
                <c:pt idx="8">
                  <c:v>-0.24468403488485813</c:v>
                </c:pt>
                <c:pt idx="9">
                  <c:v>-0.28587930148538521</c:v>
                </c:pt>
                <c:pt idx="10">
                  <c:v>-0.44977807718526186</c:v>
                </c:pt>
                <c:pt idx="11">
                  <c:v>-0.43373963891856804</c:v>
                </c:pt>
                <c:pt idx="12">
                  <c:v>-0.55011779585798637</c:v>
                </c:pt>
                <c:pt idx="13">
                  <c:v>-0.50060167108687159</c:v>
                </c:pt>
                <c:pt idx="14">
                  <c:v>-0.43109748094036038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0C-463C-BBBB-3DF33D60CC46}"/>
            </c:ext>
          </c:extLst>
        </c:ser>
        <c:ser>
          <c:idx val="1"/>
          <c:order val="1"/>
          <c:tx>
            <c:strRef>
              <c:f>safety!$AL$53</c:f>
              <c:strCache>
                <c:ptCount val="1"/>
                <c:pt idx="0">
                  <c:v>Motorbikes</c:v>
                </c:pt>
              </c:strCache>
            </c:strRef>
          </c:tx>
          <c:spPr>
            <a:ln>
              <a:solidFill>
                <a:srgbClr val="CF030D">
                  <a:alpha val="30000"/>
                </a:srgbClr>
              </a:solidFill>
            </a:ln>
          </c:spPr>
          <c:marker>
            <c:symbol val="none"/>
          </c:marker>
          <c:cat>
            <c:numRef>
              <c:f>safety!$AW$71:$AW$85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cat>
          <c:val>
            <c:numRef>
              <c:f>safety!$AN$54:$AN$68</c:f>
              <c:numCache>
                <c:formatCode>General</c:formatCode>
                <c:ptCount val="15"/>
                <c:pt idx="0">
                  <c:v>0</c:v>
                </c:pt>
                <c:pt idx="1">
                  <c:v>-0.14629366005750166</c:v>
                </c:pt>
                <c:pt idx="2">
                  <c:v>-0.21772317892194659</c:v>
                </c:pt>
                <c:pt idx="3">
                  <c:v>-7.7230111187153727E-2</c:v>
                </c:pt>
                <c:pt idx="4">
                  <c:v>-0.13622584423469453</c:v>
                </c:pt>
                <c:pt idx="5">
                  <c:v>-0.22914980382503058</c:v>
                </c:pt>
                <c:pt idx="6">
                  <c:v>-0.22769029756283399</c:v>
                </c:pt>
                <c:pt idx="7">
                  <c:v>-0.13788033713456715</c:v>
                </c:pt>
                <c:pt idx="8">
                  <c:v>-0.22112574998533385</c:v>
                </c:pt>
                <c:pt idx="9">
                  <c:v>-0.18439578696800474</c:v>
                </c:pt>
                <c:pt idx="10">
                  <c:v>-0.44454827551557918</c:v>
                </c:pt>
                <c:pt idx="11">
                  <c:v>-0.15845245020120668</c:v>
                </c:pt>
                <c:pt idx="12">
                  <c:v>-0.36073893875786789</c:v>
                </c:pt>
                <c:pt idx="13">
                  <c:v>-0.31495775148232219</c:v>
                </c:pt>
                <c:pt idx="14">
                  <c:v>-0.17300866939692383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0C-463C-BBBB-3DF33D60CC46}"/>
            </c:ext>
          </c:extLst>
        </c:ser>
        <c:ser>
          <c:idx val="2"/>
          <c:order val="2"/>
          <c:spPr>
            <a:ln>
              <a:solidFill>
                <a:srgbClr val="CF030D">
                  <a:alpha val="70000"/>
                </a:srgbClr>
              </a:solidFill>
              <a:prstDash val="sysDash"/>
            </a:ln>
          </c:spPr>
          <c:marker>
            <c:symbol val="none"/>
          </c:marker>
          <c:cat>
            <c:numRef>
              <c:f>safety!$AW$71:$AW$85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cat>
          <c:val>
            <c:numRef>
              <c:f>safety!$AP$54:$AP$70</c:f>
              <c:numCache>
                <c:formatCode>General</c:formatCode>
                <c:ptCount val="17"/>
                <c:pt idx="0">
                  <c:v>0</c:v>
                </c:pt>
                <c:pt idx="1">
                  <c:v>-0.1473210106259385</c:v>
                </c:pt>
                <c:pt idx="2">
                  <c:v>-3.8640305797652652E-2</c:v>
                </c:pt>
                <c:pt idx="3">
                  <c:v>-9.6116628436012874E-2</c:v>
                </c:pt>
                <c:pt idx="4">
                  <c:v>-0.17483870268500401</c:v>
                </c:pt>
                <c:pt idx="5">
                  <c:v>-0.23769721300372593</c:v>
                </c:pt>
                <c:pt idx="6">
                  <c:v>-0.19063483459996577</c:v>
                </c:pt>
                <c:pt idx="7">
                  <c:v>-0.31156740553989482</c:v>
                </c:pt>
                <c:pt idx="8">
                  <c:v>-0.24108405312433623</c:v>
                </c:pt>
                <c:pt idx="9">
                  <c:v>-0.28350582695351256</c:v>
                </c:pt>
                <c:pt idx="10">
                  <c:v>-0.4477007540743343</c:v>
                </c:pt>
                <c:pt idx="11">
                  <c:v>-0.43150718987453307</c:v>
                </c:pt>
                <c:pt idx="12">
                  <c:v>-0.54862865941232886</c:v>
                </c:pt>
                <c:pt idx="13">
                  <c:v>-0.49902461210456128</c:v>
                </c:pt>
                <c:pt idx="14">
                  <c:v>-0.42742800250765978</c:v>
                </c:pt>
                <c:pt idx="15">
                  <c:v>-0.43048032845910877</c:v>
                </c:pt>
                <c:pt idx="16">
                  <c:v>-0.3633398867576324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0C-463C-BBBB-3DF33D60CC46}"/>
            </c:ext>
          </c:extLst>
        </c:ser>
        <c:ser>
          <c:idx val="3"/>
          <c:order val="3"/>
          <c:spPr>
            <a:ln>
              <a:noFill/>
            </a:ln>
          </c:spPr>
          <c:marker>
            <c:symbol val="none"/>
          </c:marker>
          <c:trendline>
            <c:spPr>
              <a:ln>
                <a:solidFill>
                  <a:schemeClr val="tx1"/>
                </a:solidFill>
              </a:ln>
            </c:spPr>
            <c:trendlineType val="linear"/>
            <c:dispRSqr val="0"/>
            <c:dispEq val="0"/>
          </c:trendline>
          <c:val>
            <c:numRef>
              <c:f>safety!$AQ$54:$AQ$68</c:f>
              <c:numCache>
                <c:formatCode>General</c:formatCode>
                <c:ptCount val="15"/>
                <c:pt idx="2">
                  <c:v>-3.626819772020673E-2</c:v>
                </c:pt>
                <c:pt idx="6">
                  <c:v>-0.19143439649455551</c:v>
                </c:pt>
                <c:pt idx="8">
                  <c:v>-0.24468403488485813</c:v>
                </c:pt>
                <c:pt idx="9">
                  <c:v>-0.28587930148538521</c:v>
                </c:pt>
                <c:pt idx="11">
                  <c:v>-0.43373963891856804</c:v>
                </c:pt>
                <c:pt idx="13">
                  <c:v>-0.50060167108687159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0C-463C-BBBB-3DF33D60CC46}"/>
            </c:ext>
          </c:extLst>
        </c:ser>
        <c:ser>
          <c:idx val="4"/>
          <c:order val="4"/>
          <c:spPr>
            <a:ln>
              <a:noFill/>
            </a:ln>
          </c:spPr>
          <c:marker>
            <c:symbol val="none"/>
          </c:marker>
          <c:trendline>
            <c:spPr>
              <a:ln>
                <a:solidFill>
                  <a:schemeClr val="tx1"/>
                </a:solidFill>
              </a:ln>
            </c:spPr>
            <c:trendlineType val="linear"/>
            <c:dispRSqr val="0"/>
            <c:dispEq val="0"/>
          </c:trendline>
          <c:val>
            <c:numRef>
              <c:f>safety!$AR$54:$AR$68</c:f>
              <c:numCache>
                <c:formatCode>General</c:formatCode>
                <c:ptCount val="15"/>
                <c:pt idx="5">
                  <c:v>-0.23799690375370253</c:v>
                </c:pt>
                <c:pt idx="7">
                  <c:v>-0.31365996132598084</c:v>
                </c:pt>
                <c:pt idx="10">
                  <c:v>-0.44977807718526186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0C-463C-BBBB-3DF33D60C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95104"/>
        <c:axId val="202496640"/>
      </c:lineChart>
      <c:catAx>
        <c:axId val="20249510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high"/>
        <c:crossAx val="202496640"/>
        <c:crosses val="autoZero"/>
        <c:auto val="1"/>
        <c:lblAlgn val="ctr"/>
        <c:lblOffset val="100"/>
        <c:noMultiLvlLbl val="0"/>
      </c:catAx>
      <c:valAx>
        <c:axId val="202496640"/>
        <c:scaling>
          <c:orientation val="minMax"/>
          <c:max val="0"/>
          <c:min val="-0.6000000000000006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NZ"/>
                  <a:t>Cumulative</a:t>
                </a:r>
                <a:r>
                  <a:rPr lang="en-NZ" baseline="0"/>
                  <a:t> </a:t>
                </a:r>
                <a:br>
                  <a:rPr lang="en-NZ" baseline="0"/>
                </a:br>
                <a:r>
                  <a:rPr lang="en-NZ" baseline="0"/>
                  <a:t>change in </a:t>
                </a:r>
                <a:br>
                  <a:rPr lang="en-NZ" baseline="0"/>
                </a:br>
                <a:r>
                  <a:rPr lang="en-NZ" baseline="0"/>
                  <a:t>fatality rate</a:t>
                </a:r>
                <a:endParaRPr lang="en-NZ"/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spPr>
          <a:ln>
            <a:noFill/>
          </a:ln>
        </c:spPr>
        <c:crossAx val="202495104"/>
        <c:crosses val="autoZero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safety!$AK$53</c:f>
              <c:strCache>
                <c:ptCount val="1"/>
                <c:pt idx="0">
                  <c:v>Cars</c:v>
                </c:pt>
              </c:strCache>
            </c:strRef>
          </c:tx>
          <c:spPr>
            <a:ln>
              <a:solidFill>
                <a:srgbClr val="CF030D">
                  <a:alpha val="70000"/>
                </a:srgbClr>
              </a:solidFill>
            </a:ln>
          </c:spPr>
          <c:marker>
            <c:symbol val="none"/>
          </c:marker>
          <c:cat>
            <c:strRef>
              <c:f>safety!$AW$71:$AW$87</c:f>
              <c:strCache>
                <c:ptCount val="17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
so far</c:v>
                </c:pt>
              </c:strCache>
            </c:strRef>
          </c:cat>
          <c:val>
            <c:numRef>
              <c:f>safety!$AP$54:$AP$70</c:f>
              <c:numCache>
                <c:formatCode>General</c:formatCode>
                <c:ptCount val="17"/>
                <c:pt idx="0">
                  <c:v>0</c:v>
                </c:pt>
                <c:pt idx="1">
                  <c:v>-0.1473210106259385</c:v>
                </c:pt>
                <c:pt idx="2">
                  <c:v>-3.8640305797652652E-2</c:v>
                </c:pt>
                <c:pt idx="3">
                  <c:v>-9.6116628436012874E-2</c:v>
                </c:pt>
                <c:pt idx="4">
                  <c:v>-0.17483870268500401</c:v>
                </c:pt>
                <c:pt idx="5">
                  <c:v>-0.23769721300372593</c:v>
                </c:pt>
                <c:pt idx="6">
                  <c:v>-0.19063483459996577</c:v>
                </c:pt>
                <c:pt idx="7">
                  <c:v>-0.31156740553989482</c:v>
                </c:pt>
                <c:pt idx="8">
                  <c:v>-0.24108405312433623</c:v>
                </c:pt>
                <c:pt idx="9">
                  <c:v>-0.28350582695351256</c:v>
                </c:pt>
                <c:pt idx="10">
                  <c:v>-0.4477007540743343</c:v>
                </c:pt>
                <c:pt idx="11">
                  <c:v>-0.43150718987453307</c:v>
                </c:pt>
                <c:pt idx="12">
                  <c:v>-0.54862865941232886</c:v>
                </c:pt>
                <c:pt idx="13">
                  <c:v>-0.49902461210456128</c:v>
                </c:pt>
                <c:pt idx="14">
                  <c:v>-0.42742800250765978</c:v>
                </c:pt>
                <c:pt idx="15">
                  <c:v>-0.43048032845910877</c:v>
                </c:pt>
                <c:pt idx="16">
                  <c:v>-0.3633398867576324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1C-480B-899A-94B02763E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95104"/>
        <c:axId val="202496640"/>
      </c:lineChart>
      <c:catAx>
        <c:axId val="20249510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high"/>
        <c:txPr>
          <a:bodyPr/>
          <a:lstStyle/>
          <a:p>
            <a:pPr>
              <a:defRPr sz="1100"/>
            </a:pPr>
            <a:endParaRPr lang="en-US"/>
          </a:p>
        </c:txPr>
        <c:crossAx val="202496640"/>
        <c:crosses val="autoZero"/>
        <c:auto val="1"/>
        <c:lblAlgn val="ctr"/>
        <c:lblOffset val="100"/>
        <c:noMultiLvlLbl val="0"/>
      </c:catAx>
      <c:valAx>
        <c:axId val="202496640"/>
        <c:scaling>
          <c:orientation val="minMax"/>
          <c:max val="0"/>
          <c:min val="-0.6000000000000006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0" vert="horz"/>
              <a:lstStyle/>
              <a:p>
                <a:pPr algn="r">
                  <a:defRPr sz="1200"/>
                </a:pPr>
                <a:r>
                  <a:rPr lang="en-NZ" sz="1200"/>
                  <a:t>Fatality rate</a:t>
                </a:r>
                <a:br>
                  <a:rPr lang="en-NZ" sz="1200"/>
                </a:br>
                <a:r>
                  <a:rPr lang="en-NZ" sz="1200"/>
                  <a:t>relative </a:t>
                </a:r>
                <a:br>
                  <a:rPr lang="en-NZ" sz="1200"/>
                </a:br>
                <a:r>
                  <a:rPr lang="en-NZ" sz="1200"/>
                  <a:t>to</a:t>
                </a:r>
                <a:r>
                  <a:rPr lang="en-NZ" sz="1200" baseline="0"/>
                  <a:t> </a:t>
                </a:r>
                <a:r>
                  <a:rPr lang="en-NZ" sz="1200"/>
                  <a:t>2001</a:t>
                </a:r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1100"/>
            </a:pPr>
            <a:endParaRPr lang="en-US"/>
          </a:p>
        </c:txPr>
        <c:crossAx val="20249510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safety!$AK$53</c:f>
              <c:strCache>
                <c:ptCount val="1"/>
                <c:pt idx="0">
                  <c:v>Cars</c:v>
                </c:pt>
              </c:strCache>
            </c:strRef>
          </c:tx>
          <c:spPr>
            <a:ln>
              <a:solidFill>
                <a:srgbClr val="CF030D">
                  <a:alpha val="70000"/>
                </a:srgbClr>
              </a:solidFill>
            </a:ln>
          </c:spPr>
          <c:marker>
            <c:symbol val="none"/>
          </c:marker>
          <c:cat>
            <c:strRef>
              <c:f>safety!$AW$71:$AW$87</c:f>
              <c:strCache>
                <c:ptCount val="17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
so far</c:v>
                </c:pt>
              </c:strCache>
            </c:strRef>
          </c:cat>
          <c:val>
            <c:numRef>
              <c:f>safety!$AM$75:$AM$91</c:f>
              <c:numCache>
                <c:formatCode>General</c:formatCode>
                <c:ptCount val="17"/>
                <c:pt idx="0">
                  <c:v>1.2154707445493371</c:v>
                </c:pt>
                <c:pt idx="1">
                  <c:v>0.88908535545012835</c:v>
                </c:pt>
                <c:pt idx="2">
                  <c:v>1.1298642774941974</c:v>
                </c:pt>
                <c:pt idx="3">
                  <c:v>1.0025271661846316</c:v>
                </c:pt>
                <c:pt idx="4">
                  <c:v>0.82812071373575091</c:v>
                </c:pt>
                <c:pt idx="5">
                  <c:v>0.68885952307867004</c:v>
                </c:pt>
                <c:pt idx="6">
                  <c:v>0.79312484560111107</c:v>
                </c:pt>
                <c:pt idx="7">
                  <c:v>0.52520227262056096</c:v>
                </c:pt>
                <c:pt idx="8">
                  <c:v>0.68135607787499186</c:v>
                </c:pt>
                <c:pt idx="9">
                  <c:v>0.58737187902456323</c:v>
                </c:pt>
                <c:pt idx="10">
                  <c:v>0.22360282158497191</c:v>
                </c:pt>
                <c:pt idx="11">
                  <c:v>0.25947918931961311</c:v>
                </c:pt>
                <c:pt idx="12">
                  <c:v>0</c:v>
                </c:pt>
                <c:pt idx="13">
                  <c:v>0.1098963156216004</c:v>
                </c:pt>
                <c:pt idx="14">
                  <c:v>0.26851650959245621</c:v>
                </c:pt>
                <c:pt idx="15">
                  <c:v>0.26175417074419216</c:v>
                </c:pt>
                <c:pt idx="16">
                  <c:v>0.41050185510993331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EA-44E3-BD6C-723A0FF18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95104"/>
        <c:axId val="202496640"/>
      </c:lineChart>
      <c:catAx>
        <c:axId val="20249510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txPr>
          <a:bodyPr/>
          <a:lstStyle/>
          <a:p>
            <a:pPr>
              <a:defRPr sz="1100"/>
            </a:pPr>
            <a:endParaRPr lang="en-US"/>
          </a:p>
        </c:txPr>
        <c:crossAx val="202496640"/>
        <c:crosses val="autoZero"/>
        <c:auto val="1"/>
        <c:lblAlgn val="ctr"/>
        <c:lblOffset val="100"/>
        <c:noMultiLvlLbl val="0"/>
      </c:catAx>
      <c:valAx>
        <c:axId val="202496640"/>
        <c:scaling>
          <c:orientation val="minMax"/>
          <c:max val="1.2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0" vert="horz"/>
              <a:lstStyle/>
              <a:p>
                <a:pPr algn="r">
                  <a:defRPr sz="1200"/>
                </a:pPr>
                <a:r>
                  <a:rPr lang="en-NZ" sz="1200"/>
                  <a:t>Fatality rate</a:t>
                </a:r>
                <a:br>
                  <a:rPr lang="en-NZ" sz="1200"/>
                </a:br>
                <a:r>
                  <a:rPr lang="en-NZ" sz="1200"/>
                  <a:t>relative </a:t>
                </a:r>
                <a:br>
                  <a:rPr lang="en-NZ" sz="1200"/>
                </a:br>
                <a:r>
                  <a:rPr lang="en-NZ" sz="1200"/>
                  <a:t>to</a:t>
                </a:r>
                <a:r>
                  <a:rPr lang="en-NZ" sz="1200" baseline="0"/>
                  <a:t> </a:t>
                </a:r>
                <a:r>
                  <a:rPr lang="en-NZ" sz="1200"/>
                  <a:t>2013</a:t>
                </a:r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1100"/>
            </a:pPr>
            <a:endParaRPr lang="en-US"/>
          </a:p>
        </c:txPr>
        <c:crossAx val="20249510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5"/>
          <c:order val="0"/>
          <c:tx>
            <c:strRef>
              <c:f>'SHs and LRs'!$A$175</c:f>
              <c:strCache>
                <c:ptCount val="1"/>
                <c:pt idx="0">
                  <c:v>Northland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safety!$U$251:$IZ$251</c:f>
              <c:numCache>
                <c:formatCode>0%</c:formatCode>
                <c:ptCount val="240"/>
                <c:pt idx="1">
                  <c:v>0.73222017956757246</c:v>
                </c:pt>
                <c:pt idx="2">
                  <c:v>0.9949613459370561</c:v>
                </c:pt>
                <c:pt idx="3">
                  <c:v>0.95890318442152234</c:v>
                </c:pt>
                <c:pt idx="4">
                  <c:v>0.21113489620534365</c:v>
                </c:pt>
                <c:pt idx="5">
                  <c:v>0.35180530492950934</c:v>
                </c:pt>
                <c:pt idx="6">
                  <c:v>0.75896340605787938</c:v>
                </c:pt>
                <c:pt idx="7">
                  <c:v>0.26670993058485903</c:v>
                </c:pt>
                <c:pt idx="8">
                  <c:v>0.66813005323058383</c:v>
                </c:pt>
                <c:pt idx="9">
                  <c:v>0.58190539070898351</c:v>
                </c:pt>
                <c:pt idx="10">
                  <c:v>-0.27447942683142701</c:v>
                </c:pt>
                <c:pt idx="11">
                  <c:v>-0.52340647398737872</c:v>
                </c:pt>
                <c:pt idx="12">
                  <c:v>8.2840010330535341E-2</c:v>
                </c:pt>
                <c:pt idx="13">
                  <c:v>2.8599361493529152E-2</c:v>
                </c:pt>
                <c:pt idx="14">
                  <c:v>4.6888078573849246E-2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AE-4B72-8E4C-F4F12361D841}"/>
            </c:ext>
          </c:extLst>
        </c:ser>
        <c:ser>
          <c:idx val="16"/>
          <c:order val="1"/>
          <c:tx>
            <c:strRef>
              <c:f>'SHs and LRs'!$A$176</c:f>
              <c:strCache>
                <c:ptCount val="1"/>
                <c:pt idx="0">
                  <c:v>Auckland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safety!$U$252:$IZ$252</c:f>
              <c:numCache>
                <c:formatCode>General</c:formatCode>
                <c:ptCount val="240"/>
                <c:pt idx="17" formatCode="0%">
                  <c:v>-0.33011807320772701</c:v>
                </c:pt>
                <c:pt idx="18" formatCode="0%">
                  <c:v>-0.46090800779778807</c:v>
                </c:pt>
                <c:pt idx="19" formatCode="0%">
                  <c:v>-0.45841301973242332</c:v>
                </c:pt>
                <c:pt idx="20" formatCode="0%">
                  <c:v>-0.38496233033905713</c:v>
                </c:pt>
                <c:pt idx="21" formatCode="0%">
                  <c:v>-0.49033832143167788</c:v>
                </c:pt>
                <c:pt idx="22" formatCode="0%">
                  <c:v>-0.52722248959454054</c:v>
                </c:pt>
                <c:pt idx="23" formatCode="0%">
                  <c:v>-0.55425274289938409</c:v>
                </c:pt>
                <c:pt idx="24" formatCode="0%">
                  <c:v>-0.53540243581443858</c:v>
                </c:pt>
                <c:pt idx="25" formatCode="0%">
                  <c:v>-0.59873073161713297</c:v>
                </c:pt>
                <c:pt idx="26" formatCode="0%">
                  <c:v>-0.64059032174071906</c:v>
                </c:pt>
                <c:pt idx="27" formatCode="0%">
                  <c:v>-0.6528426783657143</c:v>
                </c:pt>
                <c:pt idx="28" formatCode="0%">
                  <c:v>-0.6560868652618348</c:v>
                </c:pt>
                <c:pt idx="29" formatCode="0%">
                  <c:v>-0.71836509361512602</c:v>
                </c:pt>
                <c:pt idx="30" formatCode="0%">
                  <c:v>-0.70975870501828742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AE-4B72-8E4C-F4F12361D841}"/>
            </c:ext>
          </c:extLst>
        </c:ser>
        <c:ser>
          <c:idx val="17"/>
          <c:order val="2"/>
          <c:tx>
            <c:strRef>
              <c:f>'SHs and LRs'!$A$177</c:f>
              <c:strCache>
                <c:ptCount val="1"/>
                <c:pt idx="0">
                  <c:v>Waikato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safety!$U$253:$IZ$253</c:f>
              <c:numCache>
                <c:formatCode>General</c:formatCode>
                <c:ptCount val="240"/>
                <c:pt idx="33" formatCode="0%">
                  <c:v>0.35060947704145207</c:v>
                </c:pt>
                <c:pt idx="34" formatCode="0%">
                  <c:v>0.3527262651318539</c:v>
                </c:pt>
                <c:pt idx="35" formatCode="0%">
                  <c:v>0.47060704270393949</c:v>
                </c:pt>
                <c:pt idx="36" formatCode="0%">
                  <c:v>1.0470148022519861</c:v>
                </c:pt>
                <c:pt idx="37" formatCode="0%">
                  <c:v>0.1160741415363904</c:v>
                </c:pt>
                <c:pt idx="38" formatCode="0%">
                  <c:v>0.45871942687822331</c:v>
                </c:pt>
                <c:pt idx="39" formatCode="0%">
                  <c:v>0.51857688156643356</c:v>
                </c:pt>
                <c:pt idx="40" formatCode="0%">
                  <c:v>0.46566805501625574</c:v>
                </c:pt>
                <c:pt idx="41" formatCode="0%">
                  <c:v>0.12074312697677003</c:v>
                </c:pt>
                <c:pt idx="42" formatCode="0%">
                  <c:v>8.8214183563226634E-2</c:v>
                </c:pt>
                <c:pt idx="43" formatCode="0%">
                  <c:v>-4.6069709986884755E-2</c:v>
                </c:pt>
                <c:pt idx="44" formatCode="0%">
                  <c:v>-1.7295241223865498E-2</c:v>
                </c:pt>
                <c:pt idx="45" formatCode="0%">
                  <c:v>-0.24934390590524436</c:v>
                </c:pt>
                <c:pt idx="46" formatCode="0%">
                  <c:v>-0.2139365245235928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AE-4B72-8E4C-F4F12361D841}"/>
            </c:ext>
          </c:extLst>
        </c:ser>
        <c:ser>
          <c:idx val="18"/>
          <c:order val="3"/>
          <c:tx>
            <c:strRef>
              <c:f>'SHs and LRs'!$A$178</c:f>
              <c:strCache>
                <c:ptCount val="1"/>
                <c:pt idx="0">
                  <c:v>Bay of Plenty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safety!$U$254:$IZ$254</c:f>
              <c:numCache>
                <c:formatCode>General</c:formatCode>
                <c:ptCount val="240"/>
                <c:pt idx="49" formatCode="0%">
                  <c:v>0.57793374750841564</c:v>
                </c:pt>
                <c:pt idx="50" formatCode="0%">
                  <c:v>0.50528638341538445</c:v>
                </c:pt>
                <c:pt idx="51" formatCode="0%">
                  <c:v>0.42092164490322292</c:v>
                </c:pt>
                <c:pt idx="52" formatCode="0%">
                  <c:v>-0.11081796141886235</c:v>
                </c:pt>
                <c:pt idx="53" formatCode="0%">
                  <c:v>-0.10484516847108505</c:v>
                </c:pt>
                <c:pt idx="54" formatCode="0%">
                  <c:v>0.52036015413895531</c:v>
                </c:pt>
                <c:pt idx="55" formatCode="0%">
                  <c:v>0.10309364492933604</c:v>
                </c:pt>
                <c:pt idx="56" formatCode="0%">
                  <c:v>-0.16653994597313859</c:v>
                </c:pt>
                <c:pt idx="57" formatCode="0%">
                  <c:v>0.11139973238407141</c:v>
                </c:pt>
                <c:pt idx="58" formatCode="0%">
                  <c:v>-0.30045548303218794</c:v>
                </c:pt>
                <c:pt idx="59" formatCode="0%">
                  <c:v>-0.30626814769905497</c:v>
                </c:pt>
                <c:pt idx="60" formatCode="0%">
                  <c:v>-0.20011412286426333</c:v>
                </c:pt>
                <c:pt idx="61" formatCode="0%">
                  <c:v>-0.19813738440144524</c:v>
                </c:pt>
                <c:pt idx="62" formatCode="0%">
                  <c:v>8.6546386017696264E-2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AE-4B72-8E4C-F4F12361D841}"/>
            </c:ext>
          </c:extLst>
        </c:ser>
        <c:ser>
          <c:idx val="19"/>
          <c:order val="4"/>
          <c:tx>
            <c:strRef>
              <c:f>'SHs and LRs'!$A$179</c:f>
              <c:strCache>
                <c:ptCount val="1"/>
                <c:pt idx="0">
                  <c:v>Gisborne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safety!$U$255:$IZ$255</c:f>
              <c:numCache>
                <c:formatCode>General</c:formatCode>
                <c:ptCount val="240"/>
                <c:pt idx="65" formatCode="0%">
                  <c:v>-0.42521599930793341</c:v>
                </c:pt>
                <c:pt idx="66" formatCode="0%">
                  <c:v>6.1263768949676445E-2</c:v>
                </c:pt>
                <c:pt idx="67" formatCode="0%">
                  <c:v>-0.2513542541524717</c:v>
                </c:pt>
                <c:pt idx="68" formatCode="0%">
                  <c:v>0.88321151211993798</c:v>
                </c:pt>
                <c:pt idx="69" formatCode="0%">
                  <c:v>-0.35948830016214994</c:v>
                </c:pt>
                <c:pt idx="70" formatCode="0%">
                  <c:v>0.10496952084410993</c:v>
                </c:pt>
                <c:pt idx="71" formatCode="0%">
                  <c:v>0.95929139260264296</c:v>
                </c:pt>
                <c:pt idx="72" formatCode="0%">
                  <c:v>-0.20472797023163847</c:v>
                </c:pt>
                <c:pt idx="73" formatCode="0%">
                  <c:v>0.60270242304939292</c:v>
                </c:pt>
                <c:pt idx="74" formatCode="0%">
                  <c:v>-7.3083841343190015E-2</c:v>
                </c:pt>
                <c:pt idx="75" formatCode="0%">
                  <c:v>-0.52930318636623963</c:v>
                </c:pt>
                <c:pt idx="76" formatCode="0%">
                  <c:v>1.5632424702395236</c:v>
                </c:pt>
                <c:pt idx="77" formatCode="0%">
                  <c:v>-0.31429385166995005</c:v>
                </c:pt>
                <c:pt idx="78" formatCode="0%">
                  <c:v>-0.5635422747770652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AE-4B72-8E4C-F4F12361D841}"/>
            </c:ext>
          </c:extLst>
        </c:ser>
        <c:ser>
          <c:idx val="20"/>
          <c:order val="5"/>
          <c:tx>
            <c:strRef>
              <c:f>'SHs and LRs'!$A$180</c:f>
              <c:strCache>
                <c:ptCount val="1"/>
                <c:pt idx="0">
                  <c:v>Hawkes Bay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safety!$U$256:$IZ$256</c:f>
              <c:numCache>
                <c:formatCode>General</c:formatCode>
                <c:ptCount val="240"/>
                <c:pt idx="81" formatCode="0%">
                  <c:v>-0.40195008305327984</c:v>
                </c:pt>
                <c:pt idx="82" formatCode="0%">
                  <c:v>0.45373718315461842</c:v>
                </c:pt>
                <c:pt idx="83" formatCode="0%">
                  <c:v>0.36772507245267061</c:v>
                </c:pt>
                <c:pt idx="84" formatCode="0%">
                  <c:v>9.4412802740799329E-2</c:v>
                </c:pt>
                <c:pt idx="85" formatCode="0%">
                  <c:v>0.81183085491870788</c:v>
                </c:pt>
                <c:pt idx="86" formatCode="0%">
                  <c:v>0.46415774932428011</c:v>
                </c:pt>
                <c:pt idx="87" formatCode="0%">
                  <c:v>0.3656869041029791</c:v>
                </c:pt>
                <c:pt idx="88" formatCode="0%">
                  <c:v>-0.22389582520806539</c:v>
                </c:pt>
                <c:pt idx="89" formatCode="0%">
                  <c:v>0.18829038498116879</c:v>
                </c:pt>
                <c:pt idx="90" formatCode="0%">
                  <c:v>9.8651816511866608E-2</c:v>
                </c:pt>
                <c:pt idx="91" formatCode="0%">
                  <c:v>0.49204775506278375</c:v>
                </c:pt>
                <c:pt idx="92" formatCode="0%">
                  <c:v>-0.32188372503346574</c:v>
                </c:pt>
                <c:pt idx="93" formatCode="0%">
                  <c:v>-0.44622501227941536</c:v>
                </c:pt>
                <c:pt idx="94" formatCode="0%">
                  <c:v>-0.17738700401935847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BAE-4B72-8E4C-F4F12361D841}"/>
            </c:ext>
          </c:extLst>
        </c:ser>
        <c:ser>
          <c:idx val="21"/>
          <c:order val="6"/>
          <c:tx>
            <c:strRef>
              <c:f>'SHs and LRs'!$A$181</c:f>
              <c:strCache>
                <c:ptCount val="1"/>
                <c:pt idx="0">
                  <c:v>Taranaki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safety!$U$257:$IZ$257</c:f>
              <c:numCache>
                <c:formatCode>General</c:formatCode>
                <c:ptCount val="240"/>
                <c:pt idx="97" formatCode="0%">
                  <c:v>0.68036858363654318</c:v>
                </c:pt>
                <c:pt idx="98" formatCode="0%">
                  <c:v>-0.3649600407371304</c:v>
                </c:pt>
                <c:pt idx="99" formatCode="0%">
                  <c:v>4.6687889478184585E-2</c:v>
                </c:pt>
                <c:pt idx="100" formatCode="0%">
                  <c:v>0.57232899166277762</c:v>
                </c:pt>
                <c:pt idx="101" formatCode="0%">
                  <c:v>4.7757237571224076E-2</c:v>
                </c:pt>
                <c:pt idx="102" formatCode="0%">
                  <c:v>-4.9271567382148773E-2</c:v>
                </c:pt>
                <c:pt idx="103" formatCode="0%">
                  <c:v>-0.32001536776554285</c:v>
                </c:pt>
                <c:pt idx="104" formatCode="0%">
                  <c:v>0.20886504548840357</c:v>
                </c:pt>
                <c:pt idx="105" formatCode="0%">
                  <c:v>-6.1428275381674724E-2</c:v>
                </c:pt>
                <c:pt idx="106" formatCode="0%">
                  <c:v>-0.13905177717872985</c:v>
                </c:pt>
                <c:pt idx="107" formatCode="0%">
                  <c:v>-4.3789518154215834E-2</c:v>
                </c:pt>
                <c:pt idx="108" formatCode="0%">
                  <c:v>0.305767761313952</c:v>
                </c:pt>
                <c:pt idx="109" formatCode="0%">
                  <c:v>-0.15401863924064785</c:v>
                </c:pt>
                <c:pt idx="110" formatCode="0%">
                  <c:v>-0.1035253798259429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BAE-4B72-8E4C-F4F12361D841}"/>
            </c:ext>
          </c:extLst>
        </c:ser>
        <c:ser>
          <c:idx val="22"/>
          <c:order val="7"/>
          <c:tx>
            <c:strRef>
              <c:f>'SHs and LRs'!$A$182</c:f>
              <c:strCache>
                <c:ptCount val="1"/>
                <c:pt idx="0">
                  <c:v>Manawatu-Whanganui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safety!$U$258:$IZ$258</c:f>
              <c:numCache>
                <c:formatCode>General</c:formatCode>
                <c:ptCount val="240"/>
                <c:pt idx="113" formatCode="0%">
                  <c:v>0.14138528050756682</c:v>
                </c:pt>
                <c:pt idx="114" formatCode="0%">
                  <c:v>5.6073942491090323E-2</c:v>
                </c:pt>
                <c:pt idx="115" formatCode="0%">
                  <c:v>0.10116831044220365</c:v>
                </c:pt>
                <c:pt idx="116" formatCode="0%">
                  <c:v>0.4140304584706207</c:v>
                </c:pt>
                <c:pt idx="117" formatCode="0%">
                  <c:v>1.5152982523044312E-2</c:v>
                </c:pt>
                <c:pt idx="118" formatCode="0%">
                  <c:v>6.1320627864560606E-2</c:v>
                </c:pt>
                <c:pt idx="119" formatCode="0%">
                  <c:v>0.41434724815818047</c:v>
                </c:pt>
                <c:pt idx="120" formatCode="0%">
                  <c:v>0.28771052801533159</c:v>
                </c:pt>
                <c:pt idx="121" formatCode="0%">
                  <c:v>0.31801162161242691</c:v>
                </c:pt>
                <c:pt idx="122" formatCode="0%">
                  <c:v>0.18238537737698679</c:v>
                </c:pt>
                <c:pt idx="123" formatCode="0%">
                  <c:v>5.665269380419935E-2</c:v>
                </c:pt>
                <c:pt idx="124" formatCode="0%">
                  <c:v>-9.640815649298129E-2</c:v>
                </c:pt>
                <c:pt idx="125" formatCode="0%">
                  <c:v>-0.11055147576681845</c:v>
                </c:pt>
                <c:pt idx="126" formatCode="0%">
                  <c:v>0.27159230556095193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BAE-4B72-8E4C-F4F12361D841}"/>
            </c:ext>
          </c:extLst>
        </c:ser>
        <c:ser>
          <c:idx val="23"/>
          <c:order val="8"/>
          <c:tx>
            <c:strRef>
              <c:f>'SHs and LRs'!$A$183</c:f>
              <c:strCache>
                <c:ptCount val="1"/>
                <c:pt idx="0">
                  <c:v>Wellington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safety!$U$259:$IZ$259</c:f>
              <c:numCache>
                <c:formatCode>General</c:formatCode>
                <c:ptCount val="240"/>
                <c:pt idx="129" formatCode="0%">
                  <c:v>-0.52193186403464553</c:v>
                </c:pt>
                <c:pt idx="130" formatCode="0%">
                  <c:v>-0.2124784089339431</c:v>
                </c:pt>
                <c:pt idx="131" formatCode="0%">
                  <c:v>-0.17758732530209442</c:v>
                </c:pt>
                <c:pt idx="132" formatCode="0%">
                  <c:v>-0.33739966460510029</c:v>
                </c:pt>
                <c:pt idx="133" formatCode="0%">
                  <c:v>-0.39604244002623845</c:v>
                </c:pt>
                <c:pt idx="134" formatCode="0%">
                  <c:v>-0.40718032016647632</c:v>
                </c:pt>
                <c:pt idx="135" formatCode="0%">
                  <c:v>-0.63661305964068071</c:v>
                </c:pt>
                <c:pt idx="136" formatCode="0%">
                  <c:v>-0.44942434309433543</c:v>
                </c:pt>
                <c:pt idx="137" formatCode="0%">
                  <c:v>-0.63951083163431788</c:v>
                </c:pt>
                <c:pt idx="138" formatCode="0%">
                  <c:v>-0.64254439046236578</c:v>
                </c:pt>
                <c:pt idx="139" formatCode="0%">
                  <c:v>-0.71251731938963547</c:v>
                </c:pt>
                <c:pt idx="140" formatCode="0%">
                  <c:v>-0.68955725724555117</c:v>
                </c:pt>
                <c:pt idx="141" formatCode="0%">
                  <c:v>-0.62025570555037612</c:v>
                </c:pt>
                <c:pt idx="142" formatCode="0%">
                  <c:v>-0.67976521466809037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BAE-4B72-8E4C-F4F12361D841}"/>
            </c:ext>
          </c:extLst>
        </c:ser>
        <c:ser>
          <c:idx val="24"/>
          <c:order val="9"/>
          <c:tx>
            <c:strRef>
              <c:f>'SHs and LRs'!$A$184</c:f>
              <c:strCache>
                <c:ptCount val="1"/>
                <c:pt idx="0">
                  <c:v>Marlborough-Nelson-Tasman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safety!$U$260:$IZ$260</c:f>
              <c:numCache>
                <c:formatCode>General</c:formatCode>
                <c:ptCount val="240"/>
                <c:pt idx="145" formatCode="0%">
                  <c:v>0.48297863699507748</c:v>
                </c:pt>
                <c:pt idx="146" formatCode="0%">
                  <c:v>-4.4367447238418012E-2</c:v>
                </c:pt>
                <c:pt idx="147" formatCode="0%">
                  <c:v>0.49170589398497211</c:v>
                </c:pt>
                <c:pt idx="148" formatCode="0%">
                  <c:v>-0.26633105465139917</c:v>
                </c:pt>
                <c:pt idx="149" formatCode="0%">
                  <c:v>-0.44827147113746979</c:v>
                </c:pt>
                <c:pt idx="150" formatCode="0%">
                  <c:v>-0.29439156559185176</c:v>
                </c:pt>
                <c:pt idx="151" formatCode="0%">
                  <c:v>-0.35569332399176357</c:v>
                </c:pt>
                <c:pt idx="152" formatCode="0%">
                  <c:v>-0.13991628211409601</c:v>
                </c:pt>
                <c:pt idx="153" formatCode="0%">
                  <c:v>0.66094135756736172</c:v>
                </c:pt>
                <c:pt idx="154" formatCode="0%">
                  <c:v>-0.34349352058232652</c:v>
                </c:pt>
                <c:pt idx="155" formatCode="0%">
                  <c:v>-0.44439917089892123</c:v>
                </c:pt>
                <c:pt idx="156" formatCode="0%">
                  <c:v>-0.31225672628768186</c:v>
                </c:pt>
                <c:pt idx="157" formatCode="0%">
                  <c:v>-0.45991525373490405</c:v>
                </c:pt>
                <c:pt idx="158" formatCode="0%">
                  <c:v>-0.6773418390746121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BAE-4B72-8E4C-F4F12361D841}"/>
            </c:ext>
          </c:extLst>
        </c:ser>
        <c:ser>
          <c:idx val="25"/>
          <c:order val="10"/>
          <c:tx>
            <c:strRef>
              <c:f>'SHs and LRs'!$A$185</c:f>
              <c:strCache>
                <c:ptCount val="1"/>
                <c:pt idx="0">
                  <c:v>West Coast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safety!$U$261:$IZ$261</c:f>
              <c:numCache>
                <c:formatCode>General</c:formatCode>
                <c:ptCount val="240"/>
                <c:pt idx="161" formatCode="0%">
                  <c:v>1.554547521968507</c:v>
                </c:pt>
                <c:pt idx="162" formatCode="0%">
                  <c:v>1.3718485434029484</c:v>
                </c:pt>
                <c:pt idx="163" formatCode="0%">
                  <c:v>-9.5348016329533936E-2</c:v>
                </c:pt>
                <c:pt idx="164" formatCode="0%">
                  <c:v>0.80984091911119349</c:v>
                </c:pt>
                <c:pt idx="165" formatCode="0%">
                  <c:v>-0.1378652316618203</c:v>
                </c:pt>
                <c:pt idx="166" formatCode="0%">
                  <c:v>-0.44512402185576316</c:v>
                </c:pt>
                <c:pt idx="167" formatCode="0%">
                  <c:v>0.3463459196685903</c:v>
                </c:pt>
                <c:pt idx="168" formatCode="0%">
                  <c:v>-0.17457991527922523</c:v>
                </c:pt>
                <c:pt idx="169" formatCode="0%">
                  <c:v>-0.16165821653195067</c:v>
                </c:pt>
                <c:pt idx="170" formatCode="0%">
                  <c:v>0.83478838152936952</c:v>
                </c:pt>
                <c:pt idx="171" formatCode="0%">
                  <c:v>0.549273089762911</c:v>
                </c:pt>
                <c:pt idx="172" formatCode="0%">
                  <c:v>-0.289957840364644</c:v>
                </c:pt>
                <c:pt idx="173" formatCode="0%">
                  <c:v>0.95634406711882125</c:v>
                </c:pt>
                <c:pt idx="174" formatCode="0%">
                  <c:v>0.33203004972087502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BAE-4B72-8E4C-F4F12361D841}"/>
            </c:ext>
          </c:extLst>
        </c:ser>
        <c:ser>
          <c:idx val="26"/>
          <c:order val="11"/>
          <c:tx>
            <c:strRef>
              <c:f>'SHs and LRs'!$A$186</c:f>
              <c:strCache>
                <c:ptCount val="1"/>
                <c:pt idx="0">
                  <c:v>Canterbury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safety!$U$262:$IZ$262</c:f>
              <c:numCache>
                <c:formatCode>General</c:formatCode>
                <c:ptCount val="240"/>
                <c:pt idx="177" formatCode="0%">
                  <c:v>-7.3384448919895817E-2</c:v>
                </c:pt>
                <c:pt idx="178" formatCode="0%">
                  <c:v>-0.19792684869945898</c:v>
                </c:pt>
                <c:pt idx="179" formatCode="0%">
                  <c:v>-9.8323220118442967E-2</c:v>
                </c:pt>
                <c:pt idx="180" formatCode="0%">
                  <c:v>-0.25648018812133466</c:v>
                </c:pt>
                <c:pt idx="181" formatCode="0%">
                  <c:v>-0.27615482640700584</c:v>
                </c:pt>
                <c:pt idx="182" formatCode="0%">
                  <c:v>-0.43249242998559545</c:v>
                </c:pt>
                <c:pt idx="183" formatCode="0%">
                  <c:v>-6.2138740135885384E-2</c:v>
                </c:pt>
                <c:pt idx="184" formatCode="0%">
                  <c:v>-0.30502126343890623</c:v>
                </c:pt>
                <c:pt idx="185" formatCode="0%">
                  <c:v>-0.35376158848151429</c:v>
                </c:pt>
                <c:pt idx="186" formatCode="0%">
                  <c:v>-0.27414357175175963</c:v>
                </c:pt>
                <c:pt idx="187" formatCode="0%">
                  <c:v>-0.35794439990558824</c:v>
                </c:pt>
                <c:pt idx="188" formatCode="0%">
                  <c:v>-0.36865656804014379</c:v>
                </c:pt>
                <c:pt idx="189" formatCode="0%">
                  <c:v>-0.33999135510288148</c:v>
                </c:pt>
                <c:pt idx="190" formatCode="0%">
                  <c:v>-0.31118481103487072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BAE-4B72-8E4C-F4F12361D841}"/>
            </c:ext>
          </c:extLst>
        </c:ser>
        <c:ser>
          <c:idx val="27"/>
          <c:order val="12"/>
          <c:tx>
            <c:strRef>
              <c:f>'SHs and LRs'!$A$187</c:f>
              <c:strCache>
                <c:ptCount val="1"/>
                <c:pt idx="0">
                  <c:v>Otago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safety!$U$263:$IZ$263</c:f>
              <c:numCache>
                <c:formatCode>General</c:formatCode>
                <c:ptCount val="240"/>
                <c:pt idx="193" formatCode="0%">
                  <c:v>-0.22357077570002026</c:v>
                </c:pt>
                <c:pt idx="194" formatCode="0%">
                  <c:v>-0.37076218540478856</c:v>
                </c:pt>
                <c:pt idx="195" formatCode="0%">
                  <c:v>-0.13832221189584537</c:v>
                </c:pt>
                <c:pt idx="196" formatCode="0%">
                  <c:v>-0.39082089081744931</c:v>
                </c:pt>
                <c:pt idx="197" formatCode="0%">
                  <c:v>-0.3971957768792288</c:v>
                </c:pt>
                <c:pt idx="198" formatCode="0%">
                  <c:v>-0.19849895114619076</c:v>
                </c:pt>
                <c:pt idx="199" formatCode="0%">
                  <c:v>-8.2203362052455375E-2</c:v>
                </c:pt>
                <c:pt idx="200" formatCode="0%">
                  <c:v>-0.34882324015757504</c:v>
                </c:pt>
                <c:pt idx="201" formatCode="0%">
                  <c:v>-0.35994442746069122</c:v>
                </c:pt>
                <c:pt idx="202" formatCode="0%">
                  <c:v>-0.31239298392824144</c:v>
                </c:pt>
                <c:pt idx="203" formatCode="0%">
                  <c:v>-0.50563729669631963</c:v>
                </c:pt>
                <c:pt idx="204" formatCode="0%">
                  <c:v>-0.42357513259561363</c:v>
                </c:pt>
                <c:pt idx="205" formatCode="0%">
                  <c:v>-0.32397235574878303</c:v>
                </c:pt>
                <c:pt idx="206" formatCode="0%">
                  <c:v>-0.254767547513851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BAE-4B72-8E4C-F4F12361D841}"/>
            </c:ext>
          </c:extLst>
        </c:ser>
        <c:ser>
          <c:idx val="28"/>
          <c:order val="13"/>
          <c:tx>
            <c:strRef>
              <c:f>'SHs and LRs'!$A$188</c:f>
              <c:strCache>
                <c:ptCount val="1"/>
                <c:pt idx="0">
                  <c:v>Southland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safety!$U$264:$IZ$264</c:f>
              <c:numCache>
                <c:formatCode>General</c:formatCode>
                <c:ptCount val="240"/>
                <c:pt idx="209" formatCode="0%">
                  <c:v>0.66740202133633675</c:v>
                </c:pt>
                <c:pt idx="210" formatCode="0%">
                  <c:v>0.34126877514320397</c:v>
                </c:pt>
                <c:pt idx="211" formatCode="0%">
                  <c:v>2.6254007655974743E-2</c:v>
                </c:pt>
                <c:pt idx="212" formatCode="0%">
                  <c:v>-0.50119716238719292</c:v>
                </c:pt>
                <c:pt idx="213" formatCode="0%">
                  <c:v>-0.34454178519258649</c:v>
                </c:pt>
                <c:pt idx="214" formatCode="0%">
                  <c:v>-0.33718322323344352</c:v>
                </c:pt>
                <c:pt idx="215" formatCode="0%">
                  <c:v>0.24745972796375271</c:v>
                </c:pt>
                <c:pt idx="216" formatCode="0%">
                  <c:v>7.7090485785010321E-2</c:v>
                </c:pt>
                <c:pt idx="217" formatCode="0%">
                  <c:v>3.2359307539323146E-2</c:v>
                </c:pt>
                <c:pt idx="218" formatCode="0%">
                  <c:v>-0.37527786221930426</c:v>
                </c:pt>
                <c:pt idx="219" formatCode="0%">
                  <c:v>-0.2871758570481735</c:v>
                </c:pt>
                <c:pt idx="220" formatCode="0%">
                  <c:v>-0.60054377747476773</c:v>
                </c:pt>
                <c:pt idx="221" formatCode="0%">
                  <c:v>-0.37839894478600788</c:v>
                </c:pt>
                <c:pt idx="222" formatCode="0%">
                  <c:v>-0.47703156607127395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BAE-4B72-8E4C-F4F12361D841}"/>
            </c:ext>
          </c:extLst>
        </c:ser>
        <c:ser>
          <c:idx val="29"/>
          <c:order val="14"/>
          <c:tx>
            <c:strRef>
              <c:f>'SHs and LRs'!$A$189</c:f>
              <c:strCache>
                <c:ptCount val="1"/>
                <c:pt idx="0">
                  <c:v>New Zealand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safety!$U$265:$IZ$265</c:f>
              <c:numCache>
                <c:formatCode>General</c:formatCode>
                <c:ptCount val="240"/>
                <c:pt idx="225" formatCode="0%">
                  <c:v>0</c:v>
                </c:pt>
                <c:pt idx="226" formatCode="0%">
                  <c:v>-5.0341295068567882E-2</c:v>
                </c:pt>
                <c:pt idx="227" formatCode="0%">
                  <c:v>-1.7893576398737565E-2</c:v>
                </c:pt>
                <c:pt idx="228" formatCode="0%">
                  <c:v>-2.5075861022606616E-2</c:v>
                </c:pt>
                <c:pt idx="229" formatCode="0%">
                  <c:v>-0.21131213710753838</c:v>
                </c:pt>
                <c:pt idx="230" formatCode="0%">
                  <c:v>-0.1402198971902594</c:v>
                </c:pt>
                <c:pt idx="231" formatCode="0%">
                  <c:v>-0.11162746282777403</c:v>
                </c:pt>
                <c:pt idx="232" formatCode="0%">
                  <c:v>-0.17454247548887891</c:v>
                </c:pt>
                <c:pt idx="233" formatCode="0%">
                  <c:v>-0.20106453782003331</c:v>
                </c:pt>
                <c:pt idx="234" formatCode="0%">
                  <c:v>-0.31670778504029373</c:v>
                </c:pt>
                <c:pt idx="235" formatCode="0%">
                  <c:v>-0.37768785978179809</c:v>
                </c:pt>
                <c:pt idx="236" formatCode="0%">
                  <c:v>-0.36287534112492714</c:v>
                </c:pt>
                <c:pt idx="237" formatCode="0%">
                  <c:v>-0.41560489789135735</c:v>
                </c:pt>
                <c:pt idx="238" formatCode="0%">
                  <c:v>-0.37278618744985192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BAE-4B72-8E4C-F4F12361D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826496"/>
        <c:axId val="202828032"/>
      </c:lineChart>
      <c:lineChart>
        <c:grouping val="standard"/>
        <c:varyColors val="0"/>
        <c:ser>
          <c:idx val="30"/>
          <c:order val="15"/>
          <c:tx>
            <c:v>Fatality rate</c:v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cat>
            <c:strRef>
              <c:f>labels!$A$1:$A$15</c:f>
              <c:strCache>
                <c:ptCount val="15"/>
                <c:pt idx="0">
                  <c:v> Northland
 </c:v>
                </c:pt>
                <c:pt idx="1">
                  <c:v> Auckland
 </c:v>
                </c:pt>
                <c:pt idx="2">
                  <c:v> Waikato
 </c:v>
                </c:pt>
                <c:pt idx="3">
                  <c:v> Bay of Plenty
 </c:v>
                </c:pt>
                <c:pt idx="4">
                  <c:v> Gisborne
 </c:v>
                </c:pt>
                <c:pt idx="5">
                  <c:v> Hawkes Bay
 </c:v>
                </c:pt>
                <c:pt idx="6">
                  <c:v> Taranaki
 </c:v>
                </c:pt>
                <c:pt idx="7">
                  <c:v>Manawatu
Whanganui</c:v>
                </c:pt>
                <c:pt idx="8">
                  <c:v> Wellington
 </c:v>
                </c:pt>
                <c:pt idx="9">
                  <c:v>Marlborough
Nelson
Tasman</c:v>
                </c:pt>
                <c:pt idx="10">
                  <c:v> West Coast
 </c:v>
                </c:pt>
                <c:pt idx="11">
                  <c:v> Canterbury
 </c:v>
                </c:pt>
                <c:pt idx="12">
                  <c:v> Otago
 </c:v>
                </c:pt>
                <c:pt idx="13">
                  <c:v> Southland
 </c:v>
                </c:pt>
                <c:pt idx="14">
                  <c:v> New Zealand
 </c:v>
                </c:pt>
              </c:strCache>
            </c:strRef>
          </c:cat>
          <c:val>
            <c:numRef>
              <c:f>'SHs and LRs'!$B$175:$B$189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BAE-4B72-8E4C-F4F12361D841}"/>
            </c:ext>
          </c:extLst>
        </c:ser>
        <c:ser>
          <c:idx val="31"/>
          <c:order val="16"/>
          <c:tx>
            <c:v>Injury rate</c:v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cat>
            <c:strRef>
              <c:f>labels!$A$1:$A$15</c:f>
              <c:strCache>
                <c:ptCount val="15"/>
                <c:pt idx="0">
                  <c:v> Northland
 </c:v>
                </c:pt>
                <c:pt idx="1">
                  <c:v> Auckland
 </c:v>
                </c:pt>
                <c:pt idx="2">
                  <c:v> Waikato
 </c:v>
                </c:pt>
                <c:pt idx="3">
                  <c:v> Bay of Plenty
 </c:v>
                </c:pt>
                <c:pt idx="4">
                  <c:v> Gisborne
 </c:v>
                </c:pt>
                <c:pt idx="5">
                  <c:v> Hawkes Bay
 </c:v>
                </c:pt>
                <c:pt idx="6">
                  <c:v> Taranaki
 </c:v>
                </c:pt>
                <c:pt idx="7">
                  <c:v>Manawatu
Whanganui</c:v>
                </c:pt>
                <c:pt idx="8">
                  <c:v> Wellington
 </c:v>
                </c:pt>
                <c:pt idx="9">
                  <c:v>Marlborough
Nelson
Tasman</c:v>
                </c:pt>
                <c:pt idx="10">
                  <c:v> West Coast
 </c:v>
                </c:pt>
                <c:pt idx="11">
                  <c:v> Canterbury
 </c:v>
                </c:pt>
                <c:pt idx="12">
                  <c:v> Otago
 </c:v>
                </c:pt>
                <c:pt idx="13">
                  <c:v> Southland
 </c:v>
                </c:pt>
                <c:pt idx="14">
                  <c:v> New Zealand
 </c:v>
                </c:pt>
              </c:strCache>
            </c:strRef>
          </c:cat>
          <c:val>
            <c:numRef>
              <c:f>'SHs and LRs'!$B$175:$B$189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BAE-4B72-8E4C-F4F12361D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831744"/>
        <c:axId val="202830208"/>
      </c:lineChart>
      <c:catAx>
        <c:axId val="202826496"/>
        <c:scaling>
          <c:orientation val="minMax"/>
        </c:scaling>
        <c:delete val="0"/>
        <c:axPos val="b"/>
        <c:majorGridlines>
          <c:spPr>
            <a:ln>
              <a:solidFill>
                <a:srgbClr val="868686"/>
              </a:solidFill>
              <a:prstDash val="dash"/>
            </a:ln>
          </c:spPr>
        </c:majorGridlines>
        <c:majorTickMark val="none"/>
        <c:minorTickMark val="none"/>
        <c:tickLblPos val="none"/>
        <c:crossAx val="202828032"/>
        <c:crosses val="autoZero"/>
        <c:auto val="1"/>
        <c:lblAlgn val="ctr"/>
        <c:lblOffset val="100"/>
        <c:tickMarkSkip val="16"/>
        <c:noMultiLvlLbl val="0"/>
      </c:catAx>
      <c:valAx>
        <c:axId val="202828032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Fatality rates</a:t>
                </a:r>
                <a:br>
                  <a:rPr lang="en-US"/>
                </a:br>
                <a:r>
                  <a:rPr lang="en-US"/>
                  <a:t>relative to </a:t>
                </a:r>
                <a:br>
                  <a:rPr lang="en-US"/>
                </a:br>
                <a:r>
                  <a:rPr lang="en-US"/>
                  <a:t>New Zealand </a:t>
                </a:r>
                <a:br>
                  <a:rPr lang="en-US"/>
                </a:br>
                <a:r>
                  <a:rPr lang="en-US"/>
                  <a:t>2001/02</a:t>
                </a:r>
                <a:r>
                  <a:rPr lang="en-US" baseline="0"/>
                  <a:t> rates</a:t>
                </a:r>
                <a:endParaRPr lang="en-US"/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crossAx val="202826496"/>
        <c:crosses val="autoZero"/>
        <c:crossBetween val="between"/>
      </c:valAx>
      <c:valAx>
        <c:axId val="20283020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one"/>
        <c:crossAx val="202831744"/>
        <c:crosses val="max"/>
        <c:crossBetween val="between"/>
      </c:valAx>
      <c:catAx>
        <c:axId val="202831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/>
          <a:lstStyle/>
          <a:p>
            <a:pPr>
              <a:defRPr/>
            </a:pPr>
            <a:endParaRPr lang="en-US"/>
          </a:p>
        </c:txPr>
        <c:crossAx val="202830208"/>
        <c:crossesAt val="1.2"/>
        <c:auto val="0"/>
        <c:lblAlgn val="ctr"/>
        <c:lblOffset val="100"/>
        <c:tickLblSkip val="1"/>
        <c:noMultiLvlLbl val="0"/>
      </c:cat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'safety (2)'!$AK$53</c:f>
              <c:strCache>
                <c:ptCount val="1"/>
                <c:pt idx="0">
                  <c:v>Cars</c:v>
                </c:pt>
              </c:strCache>
            </c:strRef>
          </c:tx>
          <c:spPr>
            <a:ln>
              <a:solidFill>
                <a:srgbClr val="CF030D">
                  <a:alpha val="70000"/>
                </a:srgbClr>
              </a:solidFill>
            </a:ln>
          </c:spPr>
          <c:marker>
            <c:symbol val="none"/>
          </c:marker>
          <c:cat>
            <c:numRef>
              <c:f>'safety (2)'!$AW$71:$AW$85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cat>
          <c:val>
            <c:numRef>
              <c:f>'safety (2)'!$AM$54:$AM$68</c:f>
              <c:numCache>
                <c:formatCode>General</c:formatCode>
                <c:ptCount val="15"/>
                <c:pt idx="0">
                  <c:v>0</c:v>
                </c:pt>
                <c:pt idx="1">
                  <c:v>-0.14677460557121214</c:v>
                </c:pt>
                <c:pt idx="2">
                  <c:v>-3.626819772020673E-2</c:v>
                </c:pt>
                <c:pt idx="3">
                  <c:v>-9.4530073819355409E-2</c:v>
                </c:pt>
                <c:pt idx="4">
                  <c:v>-0.17318993637052338</c:v>
                </c:pt>
                <c:pt idx="5">
                  <c:v>-0.23799690375370253</c:v>
                </c:pt>
                <c:pt idx="6">
                  <c:v>-0.19143439649455551</c:v>
                </c:pt>
                <c:pt idx="7">
                  <c:v>-0.31365996132598084</c:v>
                </c:pt>
                <c:pt idx="8">
                  <c:v>-0.24468403488485813</c:v>
                </c:pt>
                <c:pt idx="9">
                  <c:v>-0.28587930148538521</c:v>
                </c:pt>
                <c:pt idx="10">
                  <c:v>-0.44977807718526186</c:v>
                </c:pt>
                <c:pt idx="11">
                  <c:v>-0.43373963891856804</c:v>
                </c:pt>
                <c:pt idx="12">
                  <c:v>-0.55011779585798637</c:v>
                </c:pt>
                <c:pt idx="13">
                  <c:v>-0.50060167108687159</c:v>
                </c:pt>
                <c:pt idx="14">
                  <c:v>-0.43109748094036038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48-4D79-8C71-E28DDCEE54AE}"/>
            </c:ext>
          </c:extLst>
        </c:ser>
        <c:ser>
          <c:idx val="1"/>
          <c:order val="1"/>
          <c:tx>
            <c:strRef>
              <c:f>'safety (2)'!$AL$53</c:f>
              <c:strCache>
                <c:ptCount val="1"/>
                <c:pt idx="0">
                  <c:v>Motorbikes</c:v>
                </c:pt>
              </c:strCache>
            </c:strRef>
          </c:tx>
          <c:spPr>
            <a:ln>
              <a:solidFill>
                <a:srgbClr val="CF030D">
                  <a:alpha val="30000"/>
                </a:srgbClr>
              </a:solidFill>
            </a:ln>
          </c:spPr>
          <c:marker>
            <c:symbol val="none"/>
          </c:marker>
          <c:cat>
            <c:numRef>
              <c:f>'safety (2)'!$AW$71:$AW$85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cat>
          <c:val>
            <c:numRef>
              <c:f>'safety (2)'!$AN$54:$AN$68</c:f>
              <c:numCache>
                <c:formatCode>General</c:formatCode>
                <c:ptCount val="15"/>
                <c:pt idx="0">
                  <c:v>0</c:v>
                </c:pt>
                <c:pt idx="1">
                  <c:v>-0.14629366005750166</c:v>
                </c:pt>
                <c:pt idx="2">
                  <c:v>-0.21772317892194659</c:v>
                </c:pt>
                <c:pt idx="3">
                  <c:v>-7.7230111187153727E-2</c:v>
                </c:pt>
                <c:pt idx="4">
                  <c:v>-0.13622584423469453</c:v>
                </c:pt>
                <c:pt idx="5">
                  <c:v>-0.22914980382503058</c:v>
                </c:pt>
                <c:pt idx="6">
                  <c:v>-0.22769029756283399</c:v>
                </c:pt>
                <c:pt idx="7">
                  <c:v>-0.13788033713456715</c:v>
                </c:pt>
                <c:pt idx="8">
                  <c:v>-0.22112574998533385</c:v>
                </c:pt>
                <c:pt idx="9">
                  <c:v>-0.18439578696800474</c:v>
                </c:pt>
                <c:pt idx="10">
                  <c:v>-0.44454827551557918</c:v>
                </c:pt>
                <c:pt idx="11">
                  <c:v>-0.15845245020120668</c:v>
                </c:pt>
                <c:pt idx="12">
                  <c:v>-0.36073893875786789</c:v>
                </c:pt>
                <c:pt idx="13">
                  <c:v>-0.31495775148232219</c:v>
                </c:pt>
                <c:pt idx="14">
                  <c:v>-0.17300866939692383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48-4D79-8C71-E28DDCEE54AE}"/>
            </c:ext>
          </c:extLst>
        </c:ser>
        <c:ser>
          <c:idx val="2"/>
          <c:order val="2"/>
          <c:spPr>
            <a:ln>
              <a:solidFill>
                <a:srgbClr val="CF030D">
                  <a:alpha val="70000"/>
                </a:srgbClr>
              </a:solidFill>
              <a:prstDash val="sysDash"/>
            </a:ln>
          </c:spPr>
          <c:marker>
            <c:symbol val="none"/>
          </c:marker>
          <c:cat>
            <c:numRef>
              <c:f>'safety (2)'!$AW$71:$AW$85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cat>
          <c:val>
            <c:numRef>
              <c:f>'safety (2)'!$AP$54:$AP$68</c:f>
              <c:numCache>
                <c:formatCode>General</c:formatCode>
                <c:ptCount val="15"/>
                <c:pt idx="0">
                  <c:v>0</c:v>
                </c:pt>
                <c:pt idx="1">
                  <c:v>-0.1473210106259385</c:v>
                </c:pt>
                <c:pt idx="2">
                  <c:v>-3.8640305797652652E-2</c:v>
                </c:pt>
                <c:pt idx="3">
                  <c:v>-9.6116628436012874E-2</c:v>
                </c:pt>
                <c:pt idx="4">
                  <c:v>-0.17483870268500401</c:v>
                </c:pt>
                <c:pt idx="5">
                  <c:v>-0.23769721300372593</c:v>
                </c:pt>
                <c:pt idx="6">
                  <c:v>-0.19063483459996577</c:v>
                </c:pt>
                <c:pt idx="7">
                  <c:v>-0.31156740553989482</c:v>
                </c:pt>
                <c:pt idx="8">
                  <c:v>-0.24108405312433623</c:v>
                </c:pt>
                <c:pt idx="9">
                  <c:v>-0.28350582695351256</c:v>
                </c:pt>
                <c:pt idx="10">
                  <c:v>-0.4477007540743343</c:v>
                </c:pt>
                <c:pt idx="11">
                  <c:v>-0.43150718987453307</c:v>
                </c:pt>
                <c:pt idx="12">
                  <c:v>-0.54862865941232886</c:v>
                </c:pt>
                <c:pt idx="13">
                  <c:v>-0.49902461210456128</c:v>
                </c:pt>
                <c:pt idx="14">
                  <c:v>-0.42742800250765978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48-4D79-8C71-E28DDCEE5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984640"/>
        <c:axId val="201994624"/>
      </c:lineChart>
      <c:catAx>
        <c:axId val="201984640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high"/>
        <c:crossAx val="201994624"/>
        <c:crosses val="autoZero"/>
        <c:auto val="1"/>
        <c:lblAlgn val="ctr"/>
        <c:lblOffset val="100"/>
        <c:noMultiLvlLbl val="0"/>
      </c:catAx>
      <c:valAx>
        <c:axId val="20199462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NZ"/>
                  <a:t>Cumulative</a:t>
                </a:r>
                <a:r>
                  <a:rPr lang="en-NZ" baseline="0"/>
                  <a:t> </a:t>
                </a:r>
                <a:br>
                  <a:rPr lang="en-NZ" baseline="0"/>
                </a:br>
                <a:r>
                  <a:rPr lang="en-NZ" baseline="0"/>
                  <a:t>change in </a:t>
                </a:r>
                <a:br>
                  <a:rPr lang="en-NZ" baseline="0"/>
                </a:br>
                <a:r>
                  <a:rPr lang="en-NZ" baseline="0"/>
                  <a:t>fatality rate</a:t>
                </a:r>
                <a:endParaRPr lang="en-NZ"/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spPr>
          <a:ln>
            <a:noFill/>
          </a:ln>
        </c:spPr>
        <c:crossAx val="201984640"/>
        <c:crosses val="autoZero"/>
        <c:crossBetween val="midCat"/>
      </c:valAx>
    </c:plotArea>
    <c:legend>
      <c:legendPos val="t"/>
      <c:legendEntry>
        <c:idx val="2"/>
        <c:delete val="1"/>
      </c:legendEntry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'safety (2)'!$AK$53</c:f>
              <c:strCache>
                <c:ptCount val="1"/>
                <c:pt idx="0">
                  <c:v>Cars</c:v>
                </c:pt>
              </c:strCache>
            </c:strRef>
          </c:tx>
          <c:spPr>
            <a:ln>
              <a:solidFill>
                <a:srgbClr val="CF030D">
                  <a:alpha val="70000"/>
                </a:srgbClr>
              </a:solidFill>
            </a:ln>
          </c:spPr>
          <c:marker>
            <c:symbol val="none"/>
          </c:marker>
          <c:cat>
            <c:numRef>
              <c:f>'safety (2)'!$AW$71:$AW$85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cat>
          <c:val>
            <c:numRef>
              <c:f>'safety (2)'!$S$54:$S$68</c:f>
              <c:numCache>
                <c:formatCode>0;\(0\)</c:formatCode>
                <c:ptCount val="15"/>
                <c:pt idx="0">
                  <c:v>9991</c:v>
                </c:pt>
                <c:pt idx="1">
                  <c:v>11303</c:v>
                </c:pt>
                <c:pt idx="2">
                  <c:v>11805</c:v>
                </c:pt>
                <c:pt idx="3">
                  <c:v>11427</c:v>
                </c:pt>
                <c:pt idx="4">
                  <c:v>11829</c:v>
                </c:pt>
                <c:pt idx="5">
                  <c:v>12325</c:v>
                </c:pt>
                <c:pt idx="6">
                  <c:v>12889</c:v>
                </c:pt>
                <c:pt idx="7">
                  <c:v>11901</c:v>
                </c:pt>
                <c:pt idx="8">
                  <c:v>11387</c:v>
                </c:pt>
                <c:pt idx="9">
                  <c:v>10870</c:v>
                </c:pt>
                <c:pt idx="10">
                  <c:v>9681</c:v>
                </c:pt>
                <c:pt idx="11">
                  <c:v>9221</c:v>
                </c:pt>
                <c:pt idx="12">
                  <c:v>8876</c:v>
                </c:pt>
                <c:pt idx="13">
                  <c:v>8445</c:v>
                </c:pt>
                <c:pt idx="14">
                  <c:v>9381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BE-4840-97CA-2822E0FF6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029312"/>
        <c:axId val="202113024"/>
      </c:lineChart>
      <c:lineChart>
        <c:grouping val="standard"/>
        <c:varyColors val="0"/>
        <c:ser>
          <c:idx val="1"/>
          <c:order val="1"/>
          <c:tx>
            <c:strRef>
              <c:f>'safety (2)'!$AL$53</c:f>
              <c:strCache>
                <c:ptCount val="1"/>
                <c:pt idx="0">
                  <c:v>Motorbikes</c:v>
                </c:pt>
              </c:strCache>
            </c:strRef>
          </c:tx>
          <c:spPr>
            <a:ln>
              <a:solidFill>
                <a:srgbClr val="CF030D">
                  <a:alpha val="30000"/>
                </a:srgbClr>
              </a:solidFill>
            </a:ln>
          </c:spPr>
          <c:marker>
            <c:symbol val="none"/>
          </c:marker>
          <c:val>
            <c:numRef>
              <c:f>'safety (2)'!$T$54:$T$68</c:f>
              <c:numCache>
                <c:formatCode>0;\(0\)</c:formatCode>
                <c:ptCount val="15"/>
                <c:pt idx="0">
                  <c:v>669</c:v>
                </c:pt>
                <c:pt idx="1">
                  <c:v>744</c:v>
                </c:pt>
                <c:pt idx="2">
                  <c:v>761</c:v>
                </c:pt>
                <c:pt idx="3">
                  <c:v>721</c:v>
                </c:pt>
                <c:pt idx="4">
                  <c:v>903</c:v>
                </c:pt>
                <c:pt idx="5">
                  <c:v>1017</c:v>
                </c:pt>
                <c:pt idx="6">
                  <c:v>1336</c:v>
                </c:pt>
                <c:pt idx="7">
                  <c:v>1396</c:v>
                </c:pt>
                <c:pt idx="8">
                  <c:v>1369</c:v>
                </c:pt>
                <c:pt idx="9">
                  <c:v>1300</c:v>
                </c:pt>
                <c:pt idx="10">
                  <c:v>1178</c:v>
                </c:pt>
                <c:pt idx="11">
                  <c:v>1138</c:v>
                </c:pt>
                <c:pt idx="12">
                  <c:v>1188</c:v>
                </c:pt>
                <c:pt idx="13">
                  <c:v>1165</c:v>
                </c:pt>
                <c:pt idx="14">
                  <c:v>1232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BE-4840-97CA-2822E0FF6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117120"/>
        <c:axId val="202114944"/>
      </c:lineChart>
      <c:catAx>
        <c:axId val="202029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2113024"/>
        <c:crosses val="autoZero"/>
        <c:auto val="1"/>
        <c:lblAlgn val="ctr"/>
        <c:lblOffset val="100"/>
        <c:noMultiLvlLbl val="0"/>
      </c:catAx>
      <c:valAx>
        <c:axId val="202113024"/>
        <c:scaling>
          <c:orientation val="minMax"/>
          <c:max val="1400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NZ"/>
                  <a:t>Injuries</a:t>
                </a:r>
                <a:br>
                  <a:rPr lang="en-NZ" baseline="0"/>
                </a:br>
                <a:r>
                  <a:rPr lang="en-NZ" baseline="0"/>
                  <a:t>(cars)</a:t>
                </a:r>
                <a:endParaRPr lang="en-NZ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noFill/>
          </a:ln>
        </c:spPr>
        <c:crossAx val="202029312"/>
        <c:crosses val="autoZero"/>
        <c:crossBetween val="midCat"/>
      </c:valAx>
      <c:valAx>
        <c:axId val="202114944"/>
        <c:scaling>
          <c:orientation val="minMax"/>
          <c:max val="1400"/>
          <c:min val="0"/>
        </c:scaling>
        <c:delete val="0"/>
        <c:axPos val="r"/>
        <c:title>
          <c:tx>
            <c:rich>
              <a:bodyPr rot="0" vert="horz"/>
              <a:lstStyle/>
              <a:p>
                <a:pPr algn="l">
                  <a:defRPr/>
                </a:pPr>
                <a:r>
                  <a:rPr lang="en-US"/>
                  <a:t>Injuries
(motorbikes)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noFill/>
          </a:ln>
        </c:spPr>
        <c:crossAx val="202117120"/>
        <c:crosses val="max"/>
        <c:crossBetween val="midCat"/>
      </c:valAx>
      <c:catAx>
        <c:axId val="202117120"/>
        <c:scaling>
          <c:orientation val="minMax"/>
        </c:scaling>
        <c:delete val="1"/>
        <c:axPos val="t"/>
        <c:majorTickMark val="out"/>
        <c:minorTickMark val="none"/>
        <c:tickLblPos val="none"/>
        <c:crossAx val="202114944"/>
        <c:crosses val="max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'safety (2)'!$AK$53</c:f>
              <c:strCache>
                <c:ptCount val="1"/>
                <c:pt idx="0">
                  <c:v>Cars</c:v>
                </c:pt>
              </c:strCache>
            </c:strRef>
          </c:tx>
          <c:spPr>
            <a:ln>
              <a:solidFill>
                <a:srgbClr val="CF030D">
                  <a:alpha val="70000"/>
                </a:srgbClr>
              </a:solidFill>
            </a:ln>
          </c:spPr>
          <c:marker>
            <c:symbol val="none"/>
          </c:marker>
          <c:cat>
            <c:numRef>
              <c:f>'safety (2)'!$AW$71:$AW$85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cat>
          <c:val>
            <c:numRef>
              <c:f>'safety (2)'!$X$54:$X$68</c:f>
              <c:numCache>
                <c:formatCode>0.0%</c:formatCode>
                <c:ptCount val="15"/>
                <c:pt idx="0">
                  <c:v>0</c:v>
                </c:pt>
                <c:pt idx="1">
                  <c:v>9.3564706557368149E-2</c:v>
                </c:pt>
                <c:pt idx="2">
                  <c:v>0.10776701897926588</c:v>
                </c:pt>
                <c:pt idx="3">
                  <c:v>4.436419116216106E-2</c:v>
                </c:pt>
                <c:pt idx="4">
                  <c:v>7.5004428794799294E-2</c:v>
                </c:pt>
                <c:pt idx="5">
                  <c:v>0.12550270551936538</c:v>
                </c:pt>
                <c:pt idx="6">
                  <c:v>0.16333158994566732</c:v>
                </c:pt>
                <c:pt idx="7">
                  <c:v>9.6189395359532082E-2</c:v>
                </c:pt>
                <c:pt idx="8">
                  <c:v>4.4696252500562528E-2</c:v>
                </c:pt>
                <c:pt idx="9">
                  <c:v>5.3074149528886672E-4</c:v>
                </c:pt>
                <c:pt idx="10">
                  <c:v>-9.5414290089766318E-2</c:v>
                </c:pt>
                <c:pt idx="11">
                  <c:v>-0.13779900959139069</c:v>
                </c:pt>
                <c:pt idx="12">
                  <c:v>-0.1776798596096858</c:v>
                </c:pt>
                <c:pt idx="13">
                  <c:v>-0.23289541207068587</c:v>
                </c:pt>
                <c:pt idx="14">
                  <c:v>-0.1757232016552589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71-4B93-A77B-EC77F43B46E7}"/>
            </c:ext>
          </c:extLst>
        </c:ser>
        <c:ser>
          <c:idx val="1"/>
          <c:order val="1"/>
          <c:tx>
            <c:strRef>
              <c:f>'safety (2)'!$AL$53</c:f>
              <c:strCache>
                <c:ptCount val="1"/>
                <c:pt idx="0">
                  <c:v>Motorbikes</c:v>
                </c:pt>
              </c:strCache>
            </c:strRef>
          </c:tx>
          <c:spPr>
            <a:ln>
              <a:solidFill>
                <a:srgbClr val="CF030D">
                  <a:alpha val="30000"/>
                </a:srgbClr>
              </a:solidFill>
            </a:ln>
          </c:spPr>
          <c:marker>
            <c:symbol val="none"/>
          </c:marker>
          <c:cat>
            <c:numRef>
              <c:f>'safety (2)'!$AW$71:$AW$85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cat>
          <c:val>
            <c:numRef>
              <c:f>'safety (2)'!$Y$54:$Y$68</c:f>
              <c:numCache>
                <c:formatCode>0.0%</c:formatCode>
                <c:ptCount val="15"/>
                <c:pt idx="0">
                  <c:v>0</c:v>
                </c:pt>
                <c:pt idx="1">
                  <c:v>0.10764888351283819</c:v>
                </c:pt>
                <c:pt idx="2">
                  <c:v>0.11231812563602128</c:v>
                </c:pt>
                <c:pt idx="3">
                  <c:v>2.3744752668257263E-2</c:v>
                </c:pt>
                <c:pt idx="4">
                  <c:v>0.13351528786590627</c:v>
                </c:pt>
                <c:pt idx="5">
                  <c:v>7.9317627757377052E-2</c:v>
                </c:pt>
                <c:pt idx="6">
                  <c:v>0.31660657282299343</c:v>
                </c:pt>
                <c:pt idx="7">
                  <c:v>0.23459558391526869</c:v>
                </c:pt>
                <c:pt idx="8">
                  <c:v>0.16217487822162235</c:v>
                </c:pt>
                <c:pt idx="9">
                  <c:v>0.10941679201661536</c:v>
                </c:pt>
                <c:pt idx="10">
                  <c:v>3.73363500698769E-2</c:v>
                </c:pt>
                <c:pt idx="11">
                  <c:v>2.0579643792508762E-3</c:v>
                </c:pt>
                <c:pt idx="12">
                  <c:v>1.8760297667695935E-2</c:v>
                </c:pt>
                <c:pt idx="13">
                  <c:v>-2.9005538175398304E-2</c:v>
                </c:pt>
                <c:pt idx="14">
                  <c:v>-1.2903001284264803E-2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71-4B93-A77B-EC77F43B46E7}"/>
            </c:ext>
          </c:extLst>
        </c:ser>
        <c:ser>
          <c:idx val="2"/>
          <c:order val="2"/>
          <c:spPr>
            <a:ln>
              <a:solidFill>
                <a:srgbClr val="CF030D">
                  <a:alpha val="70000"/>
                </a:srgbClr>
              </a:solidFill>
              <a:prstDash val="sysDash"/>
            </a:ln>
          </c:spPr>
          <c:marker>
            <c:symbol val="none"/>
          </c:marker>
          <c:cat>
            <c:numRef>
              <c:f>'safety (2)'!$AW$71:$AW$85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cat>
          <c:val>
            <c:numRef>
              <c:f>'safety (2)'!$Z$54:$Z$68</c:f>
              <c:numCache>
                <c:formatCode>0.0%</c:formatCode>
                <c:ptCount val="15"/>
                <c:pt idx="0">
                  <c:v>0</c:v>
                </c:pt>
                <c:pt idx="1">
                  <c:v>9.6092894303968945E-2</c:v>
                </c:pt>
                <c:pt idx="2">
                  <c:v>0.11187922595028787</c:v>
                </c:pt>
                <c:pt idx="3">
                  <c:v>4.7771176035201313E-2</c:v>
                </c:pt>
                <c:pt idx="4">
                  <c:v>7.6490874572492151E-2</c:v>
                </c:pt>
                <c:pt idx="5">
                  <c:v>0.12342535268597654</c:v>
                </c:pt>
                <c:pt idx="6">
                  <c:v>0.15791211324489729</c:v>
                </c:pt>
                <c:pt idx="7">
                  <c:v>8.4822461666752114E-2</c:v>
                </c:pt>
                <c:pt idx="8">
                  <c:v>3.4553182093527868E-2</c:v>
                </c:pt>
                <c:pt idx="9">
                  <c:v>-1.0613866877621336E-2</c:v>
                </c:pt>
                <c:pt idx="10">
                  <c:v>-0.10839173502287658</c:v>
                </c:pt>
                <c:pt idx="11">
                  <c:v>-0.15270648559835676</c:v>
                </c:pt>
                <c:pt idx="12">
                  <c:v>-0.19637260071284779</c:v>
                </c:pt>
                <c:pt idx="13">
                  <c:v>-0.25541857207870577</c:v>
                </c:pt>
                <c:pt idx="14">
                  <c:v>-0.20049377632006027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71-4B93-A77B-EC77F43B4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67040"/>
        <c:axId val="202168576"/>
      </c:lineChart>
      <c:catAx>
        <c:axId val="202167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2168576"/>
        <c:crosses val="autoZero"/>
        <c:auto val="1"/>
        <c:lblAlgn val="ctr"/>
        <c:lblOffset val="100"/>
        <c:noMultiLvlLbl val="0"/>
      </c:catAx>
      <c:valAx>
        <c:axId val="202168576"/>
        <c:scaling>
          <c:orientation val="minMax"/>
          <c:max val="0.4"/>
          <c:min val="-0.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NZ"/>
                  <a:t>Cumulative</a:t>
                </a:r>
                <a:r>
                  <a:rPr lang="en-NZ" baseline="0"/>
                  <a:t> </a:t>
                </a:r>
                <a:br>
                  <a:rPr lang="en-NZ" baseline="0"/>
                </a:br>
                <a:r>
                  <a:rPr lang="en-NZ" baseline="0"/>
                  <a:t>change in </a:t>
                </a:r>
                <a:br>
                  <a:rPr lang="en-NZ" baseline="0"/>
                </a:br>
                <a:r>
                  <a:rPr lang="en-NZ" baseline="0"/>
                  <a:t>injury rate</a:t>
                </a:r>
                <a:endParaRPr lang="en-NZ"/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spPr>
          <a:ln>
            <a:noFill/>
          </a:ln>
        </c:spPr>
        <c:crossAx val="202167040"/>
        <c:crosses val="autoZero"/>
        <c:crossBetween val="midCat"/>
      </c:valAx>
    </c:plotArea>
    <c:legend>
      <c:legendPos val="t"/>
      <c:legendEntry>
        <c:idx val="2"/>
        <c:delete val="1"/>
      </c:legendEntry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'safety (2)'!$AK$53</c:f>
              <c:strCache>
                <c:ptCount val="1"/>
                <c:pt idx="0">
                  <c:v>Cars</c:v>
                </c:pt>
              </c:strCache>
            </c:strRef>
          </c:tx>
          <c:spPr>
            <a:ln>
              <a:solidFill>
                <a:srgbClr val="CF030D">
                  <a:alpha val="70000"/>
                </a:srgbClr>
              </a:solidFill>
            </a:ln>
          </c:spPr>
          <c:marker>
            <c:symbol val="none"/>
          </c:marker>
          <c:cat>
            <c:numRef>
              <c:f>'safety (2)'!$AW$71:$AW$85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cat>
          <c:val>
            <c:numRef>
              <c:f>'safety (2)'!$AE$54:$AE$68</c:f>
              <c:numCache>
                <c:formatCode>0;\(0\)</c:formatCode>
                <c:ptCount val="15"/>
                <c:pt idx="0">
                  <c:v>358</c:v>
                </c:pt>
                <c:pt idx="1">
                  <c:v>316</c:v>
                </c:pt>
                <c:pt idx="2">
                  <c:v>368</c:v>
                </c:pt>
                <c:pt idx="3">
                  <c:v>355</c:v>
                </c:pt>
                <c:pt idx="4">
                  <c:v>326</c:v>
                </c:pt>
                <c:pt idx="5">
                  <c:v>299</c:v>
                </c:pt>
                <c:pt idx="6">
                  <c:v>321</c:v>
                </c:pt>
                <c:pt idx="7">
                  <c:v>267</c:v>
                </c:pt>
                <c:pt idx="8">
                  <c:v>295</c:v>
                </c:pt>
                <c:pt idx="9">
                  <c:v>278</c:v>
                </c:pt>
                <c:pt idx="10">
                  <c:v>211</c:v>
                </c:pt>
                <c:pt idx="11">
                  <c:v>217</c:v>
                </c:pt>
                <c:pt idx="12">
                  <c:v>174</c:v>
                </c:pt>
                <c:pt idx="13">
                  <c:v>197</c:v>
                </c:pt>
                <c:pt idx="14">
                  <c:v>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3B-441E-A1EF-E2115602D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215808"/>
        <c:axId val="202217344"/>
      </c:lineChart>
      <c:lineChart>
        <c:grouping val="standard"/>
        <c:varyColors val="0"/>
        <c:ser>
          <c:idx val="1"/>
          <c:order val="1"/>
          <c:tx>
            <c:strRef>
              <c:f>'safety (2)'!$AL$53</c:f>
              <c:strCache>
                <c:ptCount val="1"/>
                <c:pt idx="0">
                  <c:v>Motorbikes</c:v>
                </c:pt>
              </c:strCache>
            </c:strRef>
          </c:tx>
          <c:spPr>
            <a:ln>
              <a:solidFill>
                <a:srgbClr val="CF030D">
                  <a:alpha val="30000"/>
                </a:srgbClr>
              </a:solidFill>
            </a:ln>
          </c:spPr>
          <c:marker>
            <c:symbol val="none"/>
          </c:marker>
          <c:val>
            <c:numRef>
              <c:f>'safety (2)'!$AF$54:$AF$68</c:f>
              <c:numCache>
                <c:formatCode>0;\(0\)</c:formatCode>
                <c:ptCount val="15"/>
                <c:pt idx="0">
                  <c:v>35</c:v>
                </c:pt>
                <c:pt idx="1">
                  <c:v>30</c:v>
                </c:pt>
                <c:pt idx="2">
                  <c:v>28</c:v>
                </c:pt>
                <c:pt idx="3">
                  <c:v>34</c:v>
                </c:pt>
                <c:pt idx="4">
                  <c:v>36</c:v>
                </c:pt>
                <c:pt idx="5">
                  <c:v>38</c:v>
                </c:pt>
                <c:pt idx="6">
                  <c:v>41</c:v>
                </c:pt>
                <c:pt idx="7">
                  <c:v>51</c:v>
                </c:pt>
                <c:pt idx="8">
                  <c:v>48</c:v>
                </c:pt>
                <c:pt idx="9">
                  <c:v>50</c:v>
                </c:pt>
                <c:pt idx="10">
                  <c:v>33</c:v>
                </c:pt>
                <c:pt idx="11">
                  <c:v>50</c:v>
                </c:pt>
                <c:pt idx="12">
                  <c:v>39</c:v>
                </c:pt>
                <c:pt idx="13">
                  <c:v>43</c:v>
                </c:pt>
                <c:pt idx="14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3B-441E-A1EF-E2115602D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229632"/>
        <c:axId val="202227712"/>
      </c:lineChart>
      <c:catAx>
        <c:axId val="202215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2217344"/>
        <c:crosses val="autoZero"/>
        <c:auto val="1"/>
        <c:lblAlgn val="ctr"/>
        <c:lblOffset val="100"/>
        <c:noMultiLvlLbl val="0"/>
      </c:catAx>
      <c:valAx>
        <c:axId val="2022173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NZ"/>
                  <a:t>Deaths</a:t>
                </a:r>
                <a:br>
                  <a:rPr lang="en-NZ" baseline="0"/>
                </a:br>
                <a:r>
                  <a:rPr lang="en-NZ" baseline="0"/>
                  <a:t>(cars)</a:t>
                </a:r>
                <a:endParaRPr lang="en-NZ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noFill/>
          </a:ln>
        </c:spPr>
        <c:crossAx val="202215808"/>
        <c:crosses val="autoZero"/>
        <c:crossBetween val="midCat"/>
      </c:valAx>
      <c:valAx>
        <c:axId val="202227712"/>
        <c:scaling>
          <c:orientation val="minMax"/>
          <c:max val="80"/>
          <c:min val="0"/>
        </c:scaling>
        <c:delete val="0"/>
        <c:axPos val="r"/>
        <c:title>
          <c:tx>
            <c:rich>
              <a:bodyPr rot="0" vert="horz"/>
              <a:lstStyle/>
              <a:p>
                <a:pPr algn="l">
                  <a:defRPr/>
                </a:pPr>
                <a:r>
                  <a:rPr lang="en-US"/>
                  <a:t>Deaths
(motorbikes)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noFill/>
          </a:ln>
        </c:spPr>
        <c:crossAx val="202229632"/>
        <c:crosses val="max"/>
        <c:crossBetween val="midCat"/>
      </c:valAx>
      <c:catAx>
        <c:axId val="202229632"/>
        <c:scaling>
          <c:orientation val="minMax"/>
        </c:scaling>
        <c:delete val="1"/>
        <c:axPos val="t"/>
        <c:majorTickMark val="out"/>
        <c:minorTickMark val="none"/>
        <c:tickLblPos val="none"/>
        <c:crossAx val="202227712"/>
        <c:crosses val="max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'safety (2)'!$T$251:$U$251</c:f>
              <c:strCache>
                <c:ptCount val="2"/>
                <c:pt idx="0">
                  <c:v>Northland</c:v>
                </c:pt>
              </c:strCache>
            </c:strRef>
          </c:tx>
          <c:marker>
            <c:symbol val="none"/>
          </c:marker>
          <c:cat>
            <c:strRef>
              <c:f>'safety (2)'!$V$250:$KB$250</c:f>
              <c:strCache>
                <c:ptCount val="267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  <c:pt idx="14">
                  <c:v>2015/16</c:v>
                </c:pt>
                <c:pt idx="15">
                  <c:v>2016/17</c:v>
                </c:pt>
                <c:pt idx="18">
                  <c:v>2001/02</c:v>
                </c:pt>
                <c:pt idx="19">
                  <c:v>2002/03</c:v>
                </c:pt>
                <c:pt idx="20">
                  <c:v>2003/04</c:v>
                </c:pt>
                <c:pt idx="21">
                  <c:v>2004/05</c:v>
                </c:pt>
                <c:pt idx="22">
                  <c:v>2005/06</c:v>
                </c:pt>
                <c:pt idx="23">
                  <c:v>2006/07</c:v>
                </c:pt>
                <c:pt idx="24">
                  <c:v>2007/08</c:v>
                </c:pt>
                <c:pt idx="25">
                  <c:v>2008/09</c:v>
                </c:pt>
                <c:pt idx="26">
                  <c:v>2009/10</c:v>
                </c:pt>
                <c:pt idx="27">
                  <c:v>2010/11</c:v>
                </c:pt>
                <c:pt idx="28">
                  <c:v>2011/12</c:v>
                </c:pt>
                <c:pt idx="29">
                  <c:v>2012/13</c:v>
                </c:pt>
                <c:pt idx="30">
                  <c:v>2013/14</c:v>
                </c:pt>
                <c:pt idx="31">
                  <c:v>2014/15</c:v>
                </c:pt>
                <c:pt idx="32">
                  <c:v>2015/16</c:v>
                </c:pt>
                <c:pt idx="33">
                  <c:v>2016/17</c:v>
                </c:pt>
                <c:pt idx="36">
                  <c:v>2001/02</c:v>
                </c:pt>
                <c:pt idx="37">
                  <c:v>2002/03</c:v>
                </c:pt>
                <c:pt idx="38">
                  <c:v>2003/04</c:v>
                </c:pt>
                <c:pt idx="39">
                  <c:v>2004/05</c:v>
                </c:pt>
                <c:pt idx="40">
                  <c:v>2005/06</c:v>
                </c:pt>
                <c:pt idx="41">
                  <c:v>2006/07</c:v>
                </c:pt>
                <c:pt idx="42">
                  <c:v>2007/08</c:v>
                </c:pt>
                <c:pt idx="43">
                  <c:v>2008/09</c:v>
                </c:pt>
                <c:pt idx="44">
                  <c:v>2009/10</c:v>
                </c:pt>
                <c:pt idx="45">
                  <c:v>2010/11</c:v>
                </c:pt>
                <c:pt idx="46">
                  <c:v>2011/12</c:v>
                </c:pt>
                <c:pt idx="47">
                  <c:v>2012/13</c:v>
                </c:pt>
                <c:pt idx="48">
                  <c:v>2013/14</c:v>
                </c:pt>
                <c:pt idx="49">
                  <c:v>2014/15</c:v>
                </c:pt>
                <c:pt idx="50">
                  <c:v>2015/16</c:v>
                </c:pt>
                <c:pt idx="51">
                  <c:v>2016/17</c:v>
                </c:pt>
                <c:pt idx="54">
                  <c:v>2001/02</c:v>
                </c:pt>
                <c:pt idx="55">
                  <c:v>2002/03</c:v>
                </c:pt>
                <c:pt idx="56">
                  <c:v>2003/04</c:v>
                </c:pt>
                <c:pt idx="57">
                  <c:v>2004/05</c:v>
                </c:pt>
                <c:pt idx="58">
                  <c:v>2005/06</c:v>
                </c:pt>
                <c:pt idx="59">
                  <c:v>2006/07</c:v>
                </c:pt>
                <c:pt idx="60">
                  <c:v>2007/08</c:v>
                </c:pt>
                <c:pt idx="61">
                  <c:v>2008/09</c:v>
                </c:pt>
                <c:pt idx="62">
                  <c:v>2009/10</c:v>
                </c:pt>
                <c:pt idx="63">
                  <c:v>2010/11</c:v>
                </c:pt>
                <c:pt idx="64">
                  <c:v>2011/12</c:v>
                </c:pt>
                <c:pt idx="65">
                  <c:v>2012/13</c:v>
                </c:pt>
                <c:pt idx="66">
                  <c:v>2013/14</c:v>
                </c:pt>
                <c:pt idx="67">
                  <c:v>2014/15</c:v>
                </c:pt>
                <c:pt idx="68">
                  <c:v>2015/16</c:v>
                </c:pt>
                <c:pt idx="69">
                  <c:v>2016/17</c:v>
                </c:pt>
                <c:pt idx="72">
                  <c:v>2001/02</c:v>
                </c:pt>
                <c:pt idx="73">
                  <c:v>2002/03</c:v>
                </c:pt>
                <c:pt idx="74">
                  <c:v>2003/04</c:v>
                </c:pt>
                <c:pt idx="75">
                  <c:v>2004/05</c:v>
                </c:pt>
                <c:pt idx="76">
                  <c:v>2005/06</c:v>
                </c:pt>
                <c:pt idx="77">
                  <c:v>2006/07</c:v>
                </c:pt>
                <c:pt idx="78">
                  <c:v>2007/08</c:v>
                </c:pt>
                <c:pt idx="79">
                  <c:v>2008/09</c:v>
                </c:pt>
                <c:pt idx="80">
                  <c:v>2009/10</c:v>
                </c:pt>
                <c:pt idx="81">
                  <c:v>2010/11</c:v>
                </c:pt>
                <c:pt idx="82">
                  <c:v>2011/12</c:v>
                </c:pt>
                <c:pt idx="83">
                  <c:v>2012/13</c:v>
                </c:pt>
                <c:pt idx="84">
                  <c:v>2013/14</c:v>
                </c:pt>
                <c:pt idx="85">
                  <c:v>2014/15</c:v>
                </c:pt>
                <c:pt idx="86">
                  <c:v>2015/16</c:v>
                </c:pt>
                <c:pt idx="87">
                  <c:v>2016/17</c:v>
                </c:pt>
                <c:pt idx="90">
                  <c:v>2001/02</c:v>
                </c:pt>
                <c:pt idx="91">
                  <c:v>2002/03</c:v>
                </c:pt>
                <c:pt idx="92">
                  <c:v>2003/04</c:v>
                </c:pt>
                <c:pt idx="93">
                  <c:v>2004/05</c:v>
                </c:pt>
                <c:pt idx="94">
                  <c:v>2005/06</c:v>
                </c:pt>
                <c:pt idx="95">
                  <c:v>2006/07</c:v>
                </c:pt>
                <c:pt idx="96">
                  <c:v>2007/08</c:v>
                </c:pt>
                <c:pt idx="97">
                  <c:v>2008/09</c:v>
                </c:pt>
                <c:pt idx="98">
                  <c:v>2009/10</c:v>
                </c:pt>
                <c:pt idx="99">
                  <c:v>2010/11</c:v>
                </c:pt>
                <c:pt idx="100">
                  <c:v>2011/12</c:v>
                </c:pt>
                <c:pt idx="101">
                  <c:v>2012/13</c:v>
                </c:pt>
                <c:pt idx="102">
                  <c:v>2013/14</c:v>
                </c:pt>
                <c:pt idx="103">
                  <c:v>2014/15</c:v>
                </c:pt>
                <c:pt idx="104">
                  <c:v>2015/16</c:v>
                </c:pt>
                <c:pt idx="105">
                  <c:v>2016/17</c:v>
                </c:pt>
                <c:pt idx="108">
                  <c:v>2001/02</c:v>
                </c:pt>
                <c:pt idx="109">
                  <c:v>2002/03</c:v>
                </c:pt>
                <c:pt idx="110">
                  <c:v>2003/04</c:v>
                </c:pt>
                <c:pt idx="111">
                  <c:v>2004/05</c:v>
                </c:pt>
                <c:pt idx="112">
                  <c:v>2005/06</c:v>
                </c:pt>
                <c:pt idx="113">
                  <c:v>2006/07</c:v>
                </c:pt>
                <c:pt idx="114">
                  <c:v>2007/08</c:v>
                </c:pt>
                <c:pt idx="115">
                  <c:v>2008/09</c:v>
                </c:pt>
                <c:pt idx="116">
                  <c:v>2009/10</c:v>
                </c:pt>
                <c:pt idx="117">
                  <c:v>2010/11</c:v>
                </c:pt>
                <c:pt idx="118">
                  <c:v>2011/12</c:v>
                </c:pt>
                <c:pt idx="119">
                  <c:v>2012/13</c:v>
                </c:pt>
                <c:pt idx="120">
                  <c:v>2013/14</c:v>
                </c:pt>
                <c:pt idx="121">
                  <c:v>2014/15</c:v>
                </c:pt>
                <c:pt idx="122">
                  <c:v>2015/16</c:v>
                </c:pt>
                <c:pt idx="123">
                  <c:v>2016/17</c:v>
                </c:pt>
                <c:pt idx="126">
                  <c:v>2001/02</c:v>
                </c:pt>
                <c:pt idx="127">
                  <c:v>2002/03</c:v>
                </c:pt>
                <c:pt idx="128">
                  <c:v>2003/04</c:v>
                </c:pt>
                <c:pt idx="129">
                  <c:v>2004/05</c:v>
                </c:pt>
                <c:pt idx="130">
                  <c:v>2005/06</c:v>
                </c:pt>
                <c:pt idx="131">
                  <c:v>2006/07</c:v>
                </c:pt>
                <c:pt idx="132">
                  <c:v>2007/08</c:v>
                </c:pt>
                <c:pt idx="133">
                  <c:v>2008/09</c:v>
                </c:pt>
                <c:pt idx="134">
                  <c:v>2009/10</c:v>
                </c:pt>
                <c:pt idx="135">
                  <c:v>2010/11</c:v>
                </c:pt>
                <c:pt idx="136">
                  <c:v>2011/12</c:v>
                </c:pt>
                <c:pt idx="137">
                  <c:v>2012/13</c:v>
                </c:pt>
                <c:pt idx="138">
                  <c:v>2013/14</c:v>
                </c:pt>
                <c:pt idx="139">
                  <c:v>2014/15</c:v>
                </c:pt>
                <c:pt idx="140">
                  <c:v>2015/16</c:v>
                </c:pt>
                <c:pt idx="141">
                  <c:v>2016/17</c:v>
                </c:pt>
                <c:pt idx="144">
                  <c:v>2001/02</c:v>
                </c:pt>
                <c:pt idx="145">
                  <c:v>2002/03</c:v>
                </c:pt>
                <c:pt idx="146">
                  <c:v>2003/04</c:v>
                </c:pt>
                <c:pt idx="147">
                  <c:v>2004/05</c:v>
                </c:pt>
                <c:pt idx="148">
                  <c:v>2005/06</c:v>
                </c:pt>
                <c:pt idx="149">
                  <c:v>2006/07</c:v>
                </c:pt>
                <c:pt idx="150">
                  <c:v>2007/08</c:v>
                </c:pt>
                <c:pt idx="151">
                  <c:v>2008/09</c:v>
                </c:pt>
                <c:pt idx="152">
                  <c:v>2009/10</c:v>
                </c:pt>
                <c:pt idx="153">
                  <c:v>2010/11</c:v>
                </c:pt>
                <c:pt idx="154">
                  <c:v>2011/12</c:v>
                </c:pt>
                <c:pt idx="155">
                  <c:v>2012/13</c:v>
                </c:pt>
                <c:pt idx="156">
                  <c:v>2013/14</c:v>
                </c:pt>
                <c:pt idx="157">
                  <c:v>2014/15</c:v>
                </c:pt>
                <c:pt idx="158">
                  <c:v>2015/16</c:v>
                </c:pt>
                <c:pt idx="159">
                  <c:v>2016/17</c:v>
                </c:pt>
                <c:pt idx="162">
                  <c:v>2001/02</c:v>
                </c:pt>
                <c:pt idx="163">
                  <c:v>2002/03</c:v>
                </c:pt>
                <c:pt idx="164">
                  <c:v>2003/04</c:v>
                </c:pt>
                <c:pt idx="165">
                  <c:v>2004/05</c:v>
                </c:pt>
                <c:pt idx="166">
                  <c:v>2005/06</c:v>
                </c:pt>
                <c:pt idx="167">
                  <c:v>2006/07</c:v>
                </c:pt>
                <c:pt idx="168">
                  <c:v>2007/08</c:v>
                </c:pt>
                <c:pt idx="169">
                  <c:v>2008/09</c:v>
                </c:pt>
                <c:pt idx="170">
                  <c:v>2009/10</c:v>
                </c:pt>
                <c:pt idx="171">
                  <c:v>2010/11</c:v>
                </c:pt>
                <c:pt idx="172">
                  <c:v>2011/12</c:v>
                </c:pt>
                <c:pt idx="173">
                  <c:v>2012/13</c:v>
                </c:pt>
                <c:pt idx="174">
                  <c:v>2013/14</c:v>
                </c:pt>
                <c:pt idx="175">
                  <c:v>2014/15</c:v>
                </c:pt>
                <c:pt idx="176">
                  <c:v>2015/16</c:v>
                </c:pt>
                <c:pt idx="177">
                  <c:v>2016/17</c:v>
                </c:pt>
                <c:pt idx="180">
                  <c:v>2001/02</c:v>
                </c:pt>
                <c:pt idx="181">
                  <c:v>2002/03</c:v>
                </c:pt>
                <c:pt idx="182">
                  <c:v>2003/04</c:v>
                </c:pt>
                <c:pt idx="183">
                  <c:v>2004/05</c:v>
                </c:pt>
                <c:pt idx="184">
                  <c:v>2005/06</c:v>
                </c:pt>
                <c:pt idx="185">
                  <c:v>2006/07</c:v>
                </c:pt>
                <c:pt idx="186">
                  <c:v>2007/08</c:v>
                </c:pt>
                <c:pt idx="187">
                  <c:v>2008/09</c:v>
                </c:pt>
                <c:pt idx="188">
                  <c:v>2009/10</c:v>
                </c:pt>
                <c:pt idx="189">
                  <c:v>2010/11</c:v>
                </c:pt>
                <c:pt idx="190">
                  <c:v>2011/12</c:v>
                </c:pt>
                <c:pt idx="191">
                  <c:v>2012/13</c:v>
                </c:pt>
                <c:pt idx="192">
                  <c:v>2013/14</c:v>
                </c:pt>
                <c:pt idx="193">
                  <c:v>2014/15</c:v>
                </c:pt>
                <c:pt idx="194">
                  <c:v>2015/16</c:v>
                </c:pt>
                <c:pt idx="195">
                  <c:v>2016/17</c:v>
                </c:pt>
                <c:pt idx="198">
                  <c:v>2001/02</c:v>
                </c:pt>
                <c:pt idx="199">
                  <c:v>2002/03</c:v>
                </c:pt>
                <c:pt idx="200">
                  <c:v>2003/04</c:v>
                </c:pt>
                <c:pt idx="201">
                  <c:v>2004/05</c:v>
                </c:pt>
                <c:pt idx="202">
                  <c:v>2005/06</c:v>
                </c:pt>
                <c:pt idx="203">
                  <c:v>2006/07</c:v>
                </c:pt>
                <c:pt idx="204">
                  <c:v>2007/08</c:v>
                </c:pt>
                <c:pt idx="205">
                  <c:v>2008/09</c:v>
                </c:pt>
                <c:pt idx="206">
                  <c:v>2009/10</c:v>
                </c:pt>
                <c:pt idx="207">
                  <c:v>2010/11</c:v>
                </c:pt>
                <c:pt idx="208">
                  <c:v>2011/12</c:v>
                </c:pt>
                <c:pt idx="209">
                  <c:v>2012/13</c:v>
                </c:pt>
                <c:pt idx="210">
                  <c:v>2013/14</c:v>
                </c:pt>
                <c:pt idx="211">
                  <c:v>2014/15</c:v>
                </c:pt>
                <c:pt idx="212">
                  <c:v>2015/16</c:v>
                </c:pt>
                <c:pt idx="213">
                  <c:v>2016/17</c:v>
                </c:pt>
                <c:pt idx="216">
                  <c:v>2001/02</c:v>
                </c:pt>
                <c:pt idx="217">
                  <c:v>2002/03</c:v>
                </c:pt>
                <c:pt idx="218">
                  <c:v>2003/04</c:v>
                </c:pt>
                <c:pt idx="219">
                  <c:v>2004/05</c:v>
                </c:pt>
                <c:pt idx="220">
                  <c:v>2005/06</c:v>
                </c:pt>
                <c:pt idx="221">
                  <c:v>2006/07</c:v>
                </c:pt>
                <c:pt idx="222">
                  <c:v>2007/08</c:v>
                </c:pt>
                <c:pt idx="223">
                  <c:v>2008/09</c:v>
                </c:pt>
                <c:pt idx="224">
                  <c:v>2009/10</c:v>
                </c:pt>
                <c:pt idx="225">
                  <c:v>2010/11</c:v>
                </c:pt>
                <c:pt idx="226">
                  <c:v>2011/12</c:v>
                </c:pt>
                <c:pt idx="227">
                  <c:v>2012/13</c:v>
                </c:pt>
                <c:pt idx="228">
                  <c:v>2013/14</c:v>
                </c:pt>
                <c:pt idx="229">
                  <c:v>2014/15</c:v>
                </c:pt>
                <c:pt idx="230">
                  <c:v>2015/16</c:v>
                </c:pt>
                <c:pt idx="231">
                  <c:v>2016/17</c:v>
                </c:pt>
                <c:pt idx="234">
                  <c:v>2001/02</c:v>
                </c:pt>
                <c:pt idx="235">
                  <c:v>2002/03</c:v>
                </c:pt>
                <c:pt idx="236">
                  <c:v>2003/04</c:v>
                </c:pt>
                <c:pt idx="237">
                  <c:v>2004/05</c:v>
                </c:pt>
                <c:pt idx="238">
                  <c:v>2005/06</c:v>
                </c:pt>
                <c:pt idx="239">
                  <c:v>2006/07</c:v>
                </c:pt>
                <c:pt idx="240">
                  <c:v>2007/08</c:v>
                </c:pt>
                <c:pt idx="241">
                  <c:v>2008/09</c:v>
                </c:pt>
                <c:pt idx="242">
                  <c:v>2009/10</c:v>
                </c:pt>
                <c:pt idx="243">
                  <c:v>2010/11</c:v>
                </c:pt>
                <c:pt idx="244">
                  <c:v>2011/12</c:v>
                </c:pt>
                <c:pt idx="245">
                  <c:v>2012/13</c:v>
                </c:pt>
                <c:pt idx="246">
                  <c:v>2013/14</c:v>
                </c:pt>
                <c:pt idx="247">
                  <c:v>2014/15</c:v>
                </c:pt>
                <c:pt idx="248">
                  <c:v>2015/16</c:v>
                </c:pt>
                <c:pt idx="249">
                  <c:v>2016/17</c:v>
                </c:pt>
                <c:pt idx="252">
                  <c:v>2001/02</c:v>
                </c:pt>
                <c:pt idx="253">
                  <c:v>2002/03</c:v>
                </c:pt>
                <c:pt idx="254">
                  <c:v>2003/04</c:v>
                </c:pt>
                <c:pt idx="255">
                  <c:v>2004/05</c:v>
                </c:pt>
                <c:pt idx="256">
                  <c:v>2005/06</c:v>
                </c:pt>
                <c:pt idx="257">
                  <c:v>2006/07</c:v>
                </c:pt>
                <c:pt idx="258">
                  <c:v>2007/08</c:v>
                </c:pt>
                <c:pt idx="259">
                  <c:v>2008/09</c:v>
                </c:pt>
                <c:pt idx="260">
                  <c:v>2009/10</c:v>
                </c:pt>
                <c:pt idx="261">
                  <c:v>2010/11</c:v>
                </c:pt>
                <c:pt idx="262">
                  <c:v>2011/12</c:v>
                </c:pt>
                <c:pt idx="263">
                  <c:v>2012/13</c:v>
                </c:pt>
                <c:pt idx="264">
                  <c:v>2013/14</c:v>
                </c:pt>
                <c:pt idx="265">
                  <c:v>2014/15</c:v>
                </c:pt>
                <c:pt idx="266">
                  <c:v>2015/16</c:v>
                </c:pt>
              </c:strCache>
            </c:strRef>
          </c:cat>
          <c:val>
            <c:numRef>
              <c:f>'safety (2)'!$V$251:$KB$251</c:f>
              <c:numCache>
                <c:formatCode>0%</c:formatCode>
                <c:ptCount val="267"/>
                <c:pt idx="0">
                  <c:v>1.9641250813316056</c:v>
                </c:pt>
                <c:pt idx="1">
                  <c:v>2.413720167637853</c:v>
                </c:pt>
                <c:pt idx="2">
                  <c:v>2.3520184843324543</c:v>
                </c:pt>
                <c:pt idx="3">
                  <c:v>1.0724590124648001</c:v>
                </c:pt>
                <c:pt idx="4">
                  <c:v>1.3131701481615092</c:v>
                </c:pt>
                <c:pt idx="5">
                  <c:v>2.0098873171782285</c:v>
                </c:pt>
                <c:pt idx="6">
                  <c:v>1.1675574042531411</c:v>
                </c:pt>
                <c:pt idx="7">
                  <c:v>1.8544559104132743</c:v>
                </c:pt>
                <c:pt idx="8">
                  <c:v>1.7069107612317009</c:v>
                </c:pt>
                <c:pt idx="9">
                  <c:v>0.24148982520680717</c:v>
                </c:pt>
                <c:pt idx="10">
                  <c:v>-0.18446693975881467</c:v>
                </c:pt>
                <c:pt idx="11">
                  <c:v>0.85292451360967902</c:v>
                </c:pt>
                <c:pt idx="12">
                  <c:v>0.76010948377576604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CC-45FC-8E5B-AFEB89DB287B}"/>
            </c:ext>
          </c:extLst>
        </c:ser>
        <c:ser>
          <c:idx val="1"/>
          <c:order val="1"/>
          <c:tx>
            <c:strRef>
              <c:f>'safety (2)'!$T$252:$U$252</c:f>
              <c:strCache>
                <c:ptCount val="2"/>
                <c:pt idx="0">
                  <c:v>Auckland</c:v>
                </c:pt>
              </c:strCache>
            </c:strRef>
          </c:tx>
          <c:marker>
            <c:symbol val="none"/>
          </c:marker>
          <c:cat>
            <c:strRef>
              <c:f>'safety (2)'!$V$250:$KB$250</c:f>
              <c:strCache>
                <c:ptCount val="267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  <c:pt idx="14">
                  <c:v>2015/16</c:v>
                </c:pt>
                <c:pt idx="15">
                  <c:v>2016/17</c:v>
                </c:pt>
                <c:pt idx="18">
                  <c:v>2001/02</c:v>
                </c:pt>
                <c:pt idx="19">
                  <c:v>2002/03</c:v>
                </c:pt>
                <c:pt idx="20">
                  <c:v>2003/04</c:v>
                </c:pt>
                <c:pt idx="21">
                  <c:v>2004/05</c:v>
                </c:pt>
                <c:pt idx="22">
                  <c:v>2005/06</c:v>
                </c:pt>
                <c:pt idx="23">
                  <c:v>2006/07</c:v>
                </c:pt>
                <c:pt idx="24">
                  <c:v>2007/08</c:v>
                </c:pt>
                <c:pt idx="25">
                  <c:v>2008/09</c:v>
                </c:pt>
                <c:pt idx="26">
                  <c:v>2009/10</c:v>
                </c:pt>
                <c:pt idx="27">
                  <c:v>2010/11</c:v>
                </c:pt>
                <c:pt idx="28">
                  <c:v>2011/12</c:v>
                </c:pt>
                <c:pt idx="29">
                  <c:v>2012/13</c:v>
                </c:pt>
                <c:pt idx="30">
                  <c:v>2013/14</c:v>
                </c:pt>
                <c:pt idx="31">
                  <c:v>2014/15</c:v>
                </c:pt>
                <c:pt idx="32">
                  <c:v>2015/16</c:v>
                </c:pt>
                <c:pt idx="33">
                  <c:v>2016/17</c:v>
                </c:pt>
                <c:pt idx="36">
                  <c:v>2001/02</c:v>
                </c:pt>
                <c:pt idx="37">
                  <c:v>2002/03</c:v>
                </c:pt>
                <c:pt idx="38">
                  <c:v>2003/04</c:v>
                </c:pt>
                <c:pt idx="39">
                  <c:v>2004/05</c:v>
                </c:pt>
                <c:pt idx="40">
                  <c:v>2005/06</c:v>
                </c:pt>
                <c:pt idx="41">
                  <c:v>2006/07</c:v>
                </c:pt>
                <c:pt idx="42">
                  <c:v>2007/08</c:v>
                </c:pt>
                <c:pt idx="43">
                  <c:v>2008/09</c:v>
                </c:pt>
                <c:pt idx="44">
                  <c:v>2009/10</c:v>
                </c:pt>
                <c:pt idx="45">
                  <c:v>2010/11</c:v>
                </c:pt>
                <c:pt idx="46">
                  <c:v>2011/12</c:v>
                </c:pt>
                <c:pt idx="47">
                  <c:v>2012/13</c:v>
                </c:pt>
                <c:pt idx="48">
                  <c:v>2013/14</c:v>
                </c:pt>
                <c:pt idx="49">
                  <c:v>2014/15</c:v>
                </c:pt>
                <c:pt idx="50">
                  <c:v>2015/16</c:v>
                </c:pt>
                <c:pt idx="51">
                  <c:v>2016/17</c:v>
                </c:pt>
                <c:pt idx="54">
                  <c:v>2001/02</c:v>
                </c:pt>
                <c:pt idx="55">
                  <c:v>2002/03</c:v>
                </c:pt>
                <c:pt idx="56">
                  <c:v>2003/04</c:v>
                </c:pt>
                <c:pt idx="57">
                  <c:v>2004/05</c:v>
                </c:pt>
                <c:pt idx="58">
                  <c:v>2005/06</c:v>
                </c:pt>
                <c:pt idx="59">
                  <c:v>2006/07</c:v>
                </c:pt>
                <c:pt idx="60">
                  <c:v>2007/08</c:v>
                </c:pt>
                <c:pt idx="61">
                  <c:v>2008/09</c:v>
                </c:pt>
                <c:pt idx="62">
                  <c:v>2009/10</c:v>
                </c:pt>
                <c:pt idx="63">
                  <c:v>2010/11</c:v>
                </c:pt>
                <c:pt idx="64">
                  <c:v>2011/12</c:v>
                </c:pt>
                <c:pt idx="65">
                  <c:v>2012/13</c:v>
                </c:pt>
                <c:pt idx="66">
                  <c:v>2013/14</c:v>
                </c:pt>
                <c:pt idx="67">
                  <c:v>2014/15</c:v>
                </c:pt>
                <c:pt idx="68">
                  <c:v>2015/16</c:v>
                </c:pt>
                <c:pt idx="69">
                  <c:v>2016/17</c:v>
                </c:pt>
                <c:pt idx="72">
                  <c:v>2001/02</c:v>
                </c:pt>
                <c:pt idx="73">
                  <c:v>2002/03</c:v>
                </c:pt>
                <c:pt idx="74">
                  <c:v>2003/04</c:v>
                </c:pt>
                <c:pt idx="75">
                  <c:v>2004/05</c:v>
                </c:pt>
                <c:pt idx="76">
                  <c:v>2005/06</c:v>
                </c:pt>
                <c:pt idx="77">
                  <c:v>2006/07</c:v>
                </c:pt>
                <c:pt idx="78">
                  <c:v>2007/08</c:v>
                </c:pt>
                <c:pt idx="79">
                  <c:v>2008/09</c:v>
                </c:pt>
                <c:pt idx="80">
                  <c:v>2009/10</c:v>
                </c:pt>
                <c:pt idx="81">
                  <c:v>2010/11</c:v>
                </c:pt>
                <c:pt idx="82">
                  <c:v>2011/12</c:v>
                </c:pt>
                <c:pt idx="83">
                  <c:v>2012/13</c:v>
                </c:pt>
                <c:pt idx="84">
                  <c:v>2013/14</c:v>
                </c:pt>
                <c:pt idx="85">
                  <c:v>2014/15</c:v>
                </c:pt>
                <c:pt idx="86">
                  <c:v>2015/16</c:v>
                </c:pt>
                <c:pt idx="87">
                  <c:v>2016/17</c:v>
                </c:pt>
                <c:pt idx="90">
                  <c:v>2001/02</c:v>
                </c:pt>
                <c:pt idx="91">
                  <c:v>2002/03</c:v>
                </c:pt>
                <c:pt idx="92">
                  <c:v>2003/04</c:v>
                </c:pt>
                <c:pt idx="93">
                  <c:v>2004/05</c:v>
                </c:pt>
                <c:pt idx="94">
                  <c:v>2005/06</c:v>
                </c:pt>
                <c:pt idx="95">
                  <c:v>2006/07</c:v>
                </c:pt>
                <c:pt idx="96">
                  <c:v>2007/08</c:v>
                </c:pt>
                <c:pt idx="97">
                  <c:v>2008/09</c:v>
                </c:pt>
                <c:pt idx="98">
                  <c:v>2009/10</c:v>
                </c:pt>
                <c:pt idx="99">
                  <c:v>2010/11</c:v>
                </c:pt>
                <c:pt idx="100">
                  <c:v>2011/12</c:v>
                </c:pt>
                <c:pt idx="101">
                  <c:v>2012/13</c:v>
                </c:pt>
                <c:pt idx="102">
                  <c:v>2013/14</c:v>
                </c:pt>
                <c:pt idx="103">
                  <c:v>2014/15</c:v>
                </c:pt>
                <c:pt idx="104">
                  <c:v>2015/16</c:v>
                </c:pt>
                <c:pt idx="105">
                  <c:v>2016/17</c:v>
                </c:pt>
                <c:pt idx="108">
                  <c:v>2001/02</c:v>
                </c:pt>
                <c:pt idx="109">
                  <c:v>2002/03</c:v>
                </c:pt>
                <c:pt idx="110">
                  <c:v>2003/04</c:v>
                </c:pt>
                <c:pt idx="111">
                  <c:v>2004/05</c:v>
                </c:pt>
                <c:pt idx="112">
                  <c:v>2005/06</c:v>
                </c:pt>
                <c:pt idx="113">
                  <c:v>2006/07</c:v>
                </c:pt>
                <c:pt idx="114">
                  <c:v>2007/08</c:v>
                </c:pt>
                <c:pt idx="115">
                  <c:v>2008/09</c:v>
                </c:pt>
                <c:pt idx="116">
                  <c:v>2009/10</c:v>
                </c:pt>
                <c:pt idx="117">
                  <c:v>2010/11</c:v>
                </c:pt>
                <c:pt idx="118">
                  <c:v>2011/12</c:v>
                </c:pt>
                <c:pt idx="119">
                  <c:v>2012/13</c:v>
                </c:pt>
                <c:pt idx="120">
                  <c:v>2013/14</c:v>
                </c:pt>
                <c:pt idx="121">
                  <c:v>2014/15</c:v>
                </c:pt>
                <c:pt idx="122">
                  <c:v>2015/16</c:v>
                </c:pt>
                <c:pt idx="123">
                  <c:v>2016/17</c:v>
                </c:pt>
                <c:pt idx="126">
                  <c:v>2001/02</c:v>
                </c:pt>
                <c:pt idx="127">
                  <c:v>2002/03</c:v>
                </c:pt>
                <c:pt idx="128">
                  <c:v>2003/04</c:v>
                </c:pt>
                <c:pt idx="129">
                  <c:v>2004/05</c:v>
                </c:pt>
                <c:pt idx="130">
                  <c:v>2005/06</c:v>
                </c:pt>
                <c:pt idx="131">
                  <c:v>2006/07</c:v>
                </c:pt>
                <c:pt idx="132">
                  <c:v>2007/08</c:v>
                </c:pt>
                <c:pt idx="133">
                  <c:v>2008/09</c:v>
                </c:pt>
                <c:pt idx="134">
                  <c:v>2009/10</c:v>
                </c:pt>
                <c:pt idx="135">
                  <c:v>2010/11</c:v>
                </c:pt>
                <c:pt idx="136">
                  <c:v>2011/12</c:v>
                </c:pt>
                <c:pt idx="137">
                  <c:v>2012/13</c:v>
                </c:pt>
                <c:pt idx="138">
                  <c:v>2013/14</c:v>
                </c:pt>
                <c:pt idx="139">
                  <c:v>2014/15</c:v>
                </c:pt>
                <c:pt idx="140">
                  <c:v>2015/16</c:v>
                </c:pt>
                <c:pt idx="141">
                  <c:v>2016/17</c:v>
                </c:pt>
                <c:pt idx="144">
                  <c:v>2001/02</c:v>
                </c:pt>
                <c:pt idx="145">
                  <c:v>2002/03</c:v>
                </c:pt>
                <c:pt idx="146">
                  <c:v>2003/04</c:v>
                </c:pt>
                <c:pt idx="147">
                  <c:v>2004/05</c:v>
                </c:pt>
                <c:pt idx="148">
                  <c:v>2005/06</c:v>
                </c:pt>
                <c:pt idx="149">
                  <c:v>2006/07</c:v>
                </c:pt>
                <c:pt idx="150">
                  <c:v>2007/08</c:v>
                </c:pt>
                <c:pt idx="151">
                  <c:v>2008/09</c:v>
                </c:pt>
                <c:pt idx="152">
                  <c:v>2009/10</c:v>
                </c:pt>
                <c:pt idx="153">
                  <c:v>2010/11</c:v>
                </c:pt>
                <c:pt idx="154">
                  <c:v>2011/12</c:v>
                </c:pt>
                <c:pt idx="155">
                  <c:v>2012/13</c:v>
                </c:pt>
                <c:pt idx="156">
                  <c:v>2013/14</c:v>
                </c:pt>
                <c:pt idx="157">
                  <c:v>2014/15</c:v>
                </c:pt>
                <c:pt idx="158">
                  <c:v>2015/16</c:v>
                </c:pt>
                <c:pt idx="159">
                  <c:v>2016/17</c:v>
                </c:pt>
                <c:pt idx="162">
                  <c:v>2001/02</c:v>
                </c:pt>
                <c:pt idx="163">
                  <c:v>2002/03</c:v>
                </c:pt>
                <c:pt idx="164">
                  <c:v>2003/04</c:v>
                </c:pt>
                <c:pt idx="165">
                  <c:v>2004/05</c:v>
                </c:pt>
                <c:pt idx="166">
                  <c:v>2005/06</c:v>
                </c:pt>
                <c:pt idx="167">
                  <c:v>2006/07</c:v>
                </c:pt>
                <c:pt idx="168">
                  <c:v>2007/08</c:v>
                </c:pt>
                <c:pt idx="169">
                  <c:v>2008/09</c:v>
                </c:pt>
                <c:pt idx="170">
                  <c:v>2009/10</c:v>
                </c:pt>
                <c:pt idx="171">
                  <c:v>2010/11</c:v>
                </c:pt>
                <c:pt idx="172">
                  <c:v>2011/12</c:v>
                </c:pt>
                <c:pt idx="173">
                  <c:v>2012/13</c:v>
                </c:pt>
                <c:pt idx="174">
                  <c:v>2013/14</c:v>
                </c:pt>
                <c:pt idx="175">
                  <c:v>2014/15</c:v>
                </c:pt>
                <c:pt idx="176">
                  <c:v>2015/16</c:v>
                </c:pt>
                <c:pt idx="177">
                  <c:v>2016/17</c:v>
                </c:pt>
                <c:pt idx="180">
                  <c:v>2001/02</c:v>
                </c:pt>
                <c:pt idx="181">
                  <c:v>2002/03</c:v>
                </c:pt>
                <c:pt idx="182">
                  <c:v>2003/04</c:v>
                </c:pt>
                <c:pt idx="183">
                  <c:v>2004/05</c:v>
                </c:pt>
                <c:pt idx="184">
                  <c:v>2005/06</c:v>
                </c:pt>
                <c:pt idx="185">
                  <c:v>2006/07</c:v>
                </c:pt>
                <c:pt idx="186">
                  <c:v>2007/08</c:v>
                </c:pt>
                <c:pt idx="187">
                  <c:v>2008/09</c:v>
                </c:pt>
                <c:pt idx="188">
                  <c:v>2009/10</c:v>
                </c:pt>
                <c:pt idx="189">
                  <c:v>2010/11</c:v>
                </c:pt>
                <c:pt idx="190">
                  <c:v>2011/12</c:v>
                </c:pt>
                <c:pt idx="191">
                  <c:v>2012/13</c:v>
                </c:pt>
                <c:pt idx="192">
                  <c:v>2013/14</c:v>
                </c:pt>
                <c:pt idx="193">
                  <c:v>2014/15</c:v>
                </c:pt>
                <c:pt idx="194">
                  <c:v>2015/16</c:v>
                </c:pt>
                <c:pt idx="195">
                  <c:v>2016/17</c:v>
                </c:pt>
                <c:pt idx="198">
                  <c:v>2001/02</c:v>
                </c:pt>
                <c:pt idx="199">
                  <c:v>2002/03</c:v>
                </c:pt>
                <c:pt idx="200">
                  <c:v>2003/04</c:v>
                </c:pt>
                <c:pt idx="201">
                  <c:v>2004/05</c:v>
                </c:pt>
                <c:pt idx="202">
                  <c:v>2005/06</c:v>
                </c:pt>
                <c:pt idx="203">
                  <c:v>2006/07</c:v>
                </c:pt>
                <c:pt idx="204">
                  <c:v>2007/08</c:v>
                </c:pt>
                <c:pt idx="205">
                  <c:v>2008/09</c:v>
                </c:pt>
                <c:pt idx="206">
                  <c:v>2009/10</c:v>
                </c:pt>
                <c:pt idx="207">
                  <c:v>2010/11</c:v>
                </c:pt>
                <c:pt idx="208">
                  <c:v>2011/12</c:v>
                </c:pt>
                <c:pt idx="209">
                  <c:v>2012/13</c:v>
                </c:pt>
                <c:pt idx="210">
                  <c:v>2013/14</c:v>
                </c:pt>
                <c:pt idx="211">
                  <c:v>2014/15</c:v>
                </c:pt>
                <c:pt idx="212">
                  <c:v>2015/16</c:v>
                </c:pt>
                <c:pt idx="213">
                  <c:v>2016/17</c:v>
                </c:pt>
                <c:pt idx="216">
                  <c:v>2001/02</c:v>
                </c:pt>
                <c:pt idx="217">
                  <c:v>2002/03</c:v>
                </c:pt>
                <c:pt idx="218">
                  <c:v>2003/04</c:v>
                </c:pt>
                <c:pt idx="219">
                  <c:v>2004/05</c:v>
                </c:pt>
                <c:pt idx="220">
                  <c:v>2005/06</c:v>
                </c:pt>
                <c:pt idx="221">
                  <c:v>2006/07</c:v>
                </c:pt>
                <c:pt idx="222">
                  <c:v>2007/08</c:v>
                </c:pt>
                <c:pt idx="223">
                  <c:v>2008/09</c:v>
                </c:pt>
                <c:pt idx="224">
                  <c:v>2009/10</c:v>
                </c:pt>
                <c:pt idx="225">
                  <c:v>2010/11</c:v>
                </c:pt>
                <c:pt idx="226">
                  <c:v>2011/12</c:v>
                </c:pt>
                <c:pt idx="227">
                  <c:v>2012/13</c:v>
                </c:pt>
                <c:pt idx="228">
                  <c:v>2013/14</c:v>
                </c:pt>
                <c:pt idx="229">
                  <c:v>2014/15</c:v>
                </c:pt>
                <c:pt idx="230">
                  <c:v>2015/16</c:v>
                </c:pt>
                <c:pt idx="231">
                  <c:v>2016/17</c:v>
                </c:pt>
                <c:pt idx="234">
                  <c:v>2001/02</c:v>
                </c:pt>
                <c:pt idx="235">
                  <c:v>2002/03</c:v>
                </c:pt>
                <c:pt idx="236">
                  <c:v>2003/04</c:v>
                </c:pt>
                <c:pt idx="237">
                  <c:v>2004/05</c:v>
                </c:pt>
                <c:pt idx="238">
                  <c:v>2005/06</c:v>
                </c:pt>
                <c:pt idx="239">
                  <c:v>2006/07</c:v>
                </c:pt>
                <c:pt idx="240">
                  <c:v>2007/08</c:v>
                </c:pt>
                <c:pt idx="241">
                  <c:v>2008/09</c:v>
                </c:pt>
                <c:pt idx="242">
                  <c:v>2009/10</c:v>
                </c:pt>
                <c:pt idx="243">
                  <c:v>2010/11</c:v>
                </c:pt>
                <c:pt idx="244">
                  <c:v>2011/12</c:v>
                </c:pt>
                <c:pt idx="245">
                  <c:v>2012/13</c:v>
                </c:pt>
                <c:pt idx="246">
                  <c:v>2013/14</c:v>
                </c:pt>
                <c:pt idx="247">
                  <c:v>2014/15</c:v>
                </c:pt>
                <c:pt idx="248">
                  <c:v>2015/16</c:v>
                </c:pt>
                <c:pt idx="249">
                  <c:v>2016/17</c:v>
                </c:pt>
                <c:pt idx="252">
                  <c:v>2001/02</c:v>
                </c:pt>
                <c:pt idx="253">
                  <c:v>2002/03</c:v>
                </c:pt>
                <c:pt idx="254">
                  <c:v>2003/04</c:v>
                </c:pt>
                <c:pt idx="255">
                  <c:v>2004/05</c:v>
                </c:pt>
                <c:pt idx="256">
                  <c:v>2005/06</c:v>
                </c:pt>
                <c:pt idx="257">
                  <c:v>2006/07</c:v>
                </c:pt>
                <c:pt idx="258">
                  <c:v>2007/08</c:v>
                </c:pt>
                <c:pt idx="259">
                  <c:v>2008/09</c:v>
                </c:pt>
                <c:pt idx="260">
                  <c:v>2009/10</c:v>
                </c:pt>
                <c:pt idx="261">
                  <c:v>2010/11</c:v>
                </c:pt>
                <c:pt idx="262">
                  <c:v>2011/12</c:v>
                </c:pt>
                <c:pt idx="263">
                  <c:v>2012/13</c:v>
                </c:pt>
                <c:pt idx="264">
                  <c:v>2013/14</c:v>
                </c:pt>
                <c:pt idx="265">
                  <c:v>2014/15</c:v>
                </c:pt>
                <c:pt idx="266">
                  <c:v>2015/16</c:v>
                </c:pt>
              </c:strCache>
            </c:strRef>
          </c:cat>
          <c:val>
            <c:numRef>
              <c:f>'safety (2)'!$V$252:$KB$252</c:f>
              <c:numCache>
                <c:formatCode>General</c:formatCode>
                <c:ptCount val="267"/>
                <c:pt idx="18" formatCode="0%">
                  <c:v>0.14628258240901171</c:v>
                </c:pt>
                <c:pt idx="19" formatCode="0%">
                  <c:v>-7.7521371659286409E-2</c:v>
                </c:pt>
                <c:pt idx="20" formatCode="0%">
                  <c:v>-7.3252020228444126E-2</c:v>
                </c:pt>
                <c:pt idx="21" formatCode="0%">
                  <c:v>5.2434675516160656E-2</c:v>
                </c:pt>
                <c:pt idx="22" formatCode="0%">
                  <c:v>-0.12788167332454325</c:v>
                </c:pt>
                <c:pt idx="23" formatCode="0%">
                  <c:v>-0.19099679531953517</c:v>
                </c:pt>
                <c:pt idx="24" formatCode="0%">
                  <c:v>-0.23725018315134905</c:v>
                </c:pt>
                <c:pt idx="25" formatCode="0%">
                  <c:v>-0.20499408275466713</c:v>
                </c:pt>
                <c:pt idx="26" formatCode="0%">
                  <c:v>-0.31335963129227495</c:v>
                </c:pt>
                <c:pt idx="27" formatCode="0%">
                  <c:v>-0.38498855147409416</c:v>
                </c:pt>
                <c:pt idx="28" formatCode="0%">
                  <c:v>-0.4059544298341039</c:v>
                </c:pt>
                <c:pt idx="29" formatCode="0%">
                  <c:v>-0.41150578863984111</c:v>
                </c:pt>
                <c:pt idx="30" formatCode="0%">
                  <c:v>-0.51807449212242651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CC-45FC-8E5B-AFEB89DB287B}"/>
            </c:ext>
          </c:extLst>
        </c:ser>
        <c:ser>
          <c:idx val="2"/>
          <c:order val="2"/>
          <c:tx>
            <c:strRef>
              <c:f>'safety (2)'!$T$253:$U$253</c:f>
              <c:strCache>
                <c:ptCount val="2"/>
                <c:pt idx="0">
                  <c:v>Waikato</c:v>
                </c:pt>
              </c:strCache>
            </c:strRef>
          </c:tx>
          <c:marker>
            <c:symbol val="none"/>
          </c:marker>
          <c:cat>
            <c:strRef>
              <c:f>'safety (2)'!$V$250:$KB$250</c:f>
              <c:strCache>
                <c:ptCount val="267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  <c:pt idx="14">
                  <c:v>2015/16</c:v>
                </c:pt>
                <c:pt idx="15">
                  <c:v>2016/17</c:v>
                </c:pt>
                <c:pt idx="18">
                  <c:v>2001/02</c:v>
                </c:pt>
                <c:pt idx="19">
                  <c:v>2002/03</c:v>
                </c:pt>
                <c:pt idx="20">
                  <c:v>2003/04</c:v>
                </c:pt>
                <c:pt idx="21">
                  <c:v>2004/05</c:v>
                </c:pt>
                <c:pt idx="22">
                  <c:v>2005/06</c:v>
                </c:pt>
                <c:pt idx="23">
                  <c:v>2006/07</c:v>
                </c:pt>
                <c:pt idx="24">
                  <c:v>2007/08</c:v>
                </c:pt>
                <c:pt idx="25">
                  <c:v>2008/09</c:v>
                </c:pt>
                <c:pt idx="26">
                  <c:v>2009/10</c:v>
                </c:pt>
                <c:pt idx="27">
                  <c:v>2010/11</c:v>
                </c:pt>
                <c:pt idx="28">
                  <c:v>2011/12</c:v>
                </c:pt>
                <c:pt idx="29">
                  <c:v>2012/13</c:v>
                </c:pt>
                <c:pt idx="30">
                  <c:v>2013/14</c:v>
                </c:pt>
                <c:pt idx="31">
                  <c:v>2014/15</c:v>
                </c:pt>
                <c:pt idx="32">
                  <c:v>2015/16</c:v>
                </c:pt>
                <c:pt idx="33">
                  <c:v>2016/17</c:v>
                </c:pt>
                <c:pt idx="36">
                  <c:v>2001/02</c:v>
                </c:pt>
                <c:pt idx="37">
                  <c:v>2002/03</c:v>
                </c:pt>
                <c:pt idx="38">
                  <c:v>2003/04</c:v>
                </c:pt>
                <c:pt idx="39">
                  <c:v>2004/05</c:v>
                </c:pt>
                <c:pt idx="40">
                  <c:v>2005/06</c:v>
                </c:pt>
                <c:pt idx="41">
                  <c:v>2006/07</c:v>
                </c:pt>
                <c:pt idx="42">
                  <c:v>2007/08</c:v>
                </c:pt>
                <c:pt idx="43">
                  <c:v>2008/09</c:v>
                </c:pt>
                <c:pt idx="44">
                  <c:v>2009/10</c:v>
                </c:pt>
                <c:pt idx="45">
                  <c:v>2010/11</c:v>
                </c:pt>
                <c:pt idx="46">
                  <c:v>2011/12</c:v>
                </c:pt>
                <c:pt idx="47">
                  <c:v>2012/13</c:v>
                </c:pt>
                <c:pt idx="48">
                  <c:v>2013/14</c:v>
                </c:pt>
                <c:pt idx="49">
                  <c:v>2014/15</c:v>
                </c:pt>
                <c:pt idx="50">
                  <c:v>2015/16</c:v>
                </c:pt>
                <c:pt idx="51">
                  <c:v>2016/17</c:v>
                </c:pt>
                <c:pt idx="54">
                  <c:v>2001/02</c:v>
                </c:pt>
                <c:pt idx="55">
                  <c:v>2002/03</c:v>
                </c:pt>
                <c:pt idx="56">
                  <c:v>2003/04</c:v>
                </c:pt>
                <c:pt idx="57">
                  <c:v>2004/05</c:v>
                </c:pt>
                <c:pt idx="58">
                  <c:v>2005/06</c:v>
                </c:pt>
                <c:pt idx="59">
                  <c:v>2006/07</c:v>
                </c:pt>
                <c:pt idx="60">
                  <c:v>2007/08</c:v>
                </c:pt>
                <c:pt idx="61">
                  <c:v>2008/09</c:v>
                </c:pt>
                <c:pt idx="62">
                  <c:v>2009/10</c:v>
                </c:pt>
                <c:pt idx="63">
                  <c:v>2010/11</c:v>
                </c:pt>
                <c:pt idx="64">
                  <c:v>2011/12</c:v>
                </c:pt>
                <c:pt idx="65">
                  <c:v>2012/13</c:v>
                </c:pt>
                <c:pt idx="66">
                  <c:v>2013/14</c:v>
                </c:pt>
                <c:pt idx="67">
                  <c:v>2014/15</c:v>
                </c:pt>
                <c:pt idx="68">
                  <c:v>2015/16</c:v>
                </c:pt>
                <c:pt idx="69">
                  <c:v>2016/17</c:v>
                </c:pt>
                <c:pt idx="72">
                  <c:v>2001/02</c:v>
                </c:pt>
                <c:pt idx="73">
                  <c:v>2002/03</c:v>
                </c:pt>
                <c:pt idx="74">
                  <c:v>2003/04</c:v>
                </c:pt>
                <c:pt idx="75">
                  <c:v>2004/05</c:v>
                </c:pt>
                <c:pt idx="76">
                  <c:v>2005/06</c:v>
                </c:pt>
                <c:pt idx="77">
                  <c:v>2006/07</c:v>
                </c:pt>
                <c:pt idx="78">
                  <c:v>2007/08</c:v>
                </c:pt>
                <c:pt idx="79">
                  <c:v>2008/09</c:v>
                </c:pt>
                <c:pt idx="80">
                  <c:v>2009/10</c:v>
                </c:pt>
                <c:pt idx="81">
                  <c:v>2010/11</c:v>
                </c:pt>
                <c:pt idx="82">
                  <c:v>2011/12</c:v>
                </c:pt>
                <c:pt idx="83">
                  <c:v>2012/13</c:v>
                </c:pt>
                <c:pt idx="84">
                  <c:v>2013/14</c:v>
                </c:pt>
                <c:pt idx="85">
                  <c:v>2014/15</c:v>
                </c:pt>
                <c:pt idx="86">
                  <c:v>2015/16</c:v>
                </c:pt>
                <c:pt idx="87">
                  <c:v>2016/17</c:v>
                </c:pt>
                <c:pt idx="90">
                  <c:v>2001/02</c:v>
                </c:pt>
                <c:pt idx="91">
                  <c:v>2002/03</c:v>
                </c:pt>
                <c:pt idx="92">
                  <c:v>2003/04</c:v>
                </c:pt>
                <c:pt idx="93">
                  <c:v>2004/05</c:v>
                </c:pt>
                <c:pt idx="94">
                  <c:v>2005/06</c:v>
                </c:pt>
                <c:pt idx="95">
                  <c:v>2006/07</c:v>
                </c:pt>
                <c:pt idx="96">
                  <c:v>2007/08</c:v>
                </c:pt>
                <c:pt idx="97">
                  <c:v>2008/09</c:v>
                </c:pt>
                <c:pt idx="98">
                  <c:v>2009/10</c:v>
                </c:pt>
                <c:pt idx="99">
                  <c:v>2010/11</c:v>
                </c:pt>
                <c:pt idx="100">
                  <c:v>2011/12</c:v>
                </c:pt>
                <c:pt idx="101">
                  <c:v>2012/13</c:v>
                </c:pt>
                <c:pt idx="102">
                  <c:v>2013/14</c:v>
                </c:pt>
                <c:pt idx="103">
                  <c:v>2014/15</c:v>
                </c:pt>
                <c:pt idx="104">
                  <c:v>2015/16</c:v>
                </c:pt>
                <c:pt idx="105">
                  <c:v>2016/17</c:v>
                </c:pt>
                <c:pt idx="108">
                  <c:v>2001/02</c:v>
                </c:pt>
                <c:pt idx="109">
                  <c:v>2002/03</c:v>
                </c:pt>
                <c:pt idx="110">
                  <c:v>2003/04</c:v>
                </c:pt>
                <c:pt idx="111">
                  <c:v>2004/05</c:v>
                </c:pt>
                <c:pt idx="112">
                  <c:v>2005/06</c:v>
                </c:pt>
                <c:pt idx="113">
                  <c:v>2006/07</c:v>
                </c:pt>
                <c:pt idx="114">
                  <c:v>2007/08</c:v>
                </c:pt>
                <c:pt idx="115">
                  <c:v>2008/09</c:v>
                </c:pt>
                <c:pt idx="116">
                  <c:v>2009/10</c:v>
                </c:pt>
                <c:pt idx="117">
                  <c:v>2010/11</c:v>
                </c:pt>
                <c:pt idx="118">
                  <c:v>2011/12</c:v>
                </c:pt>
                <c:pt idx="119">
                  <c:v>2012/13</c:v>
                </c:pt>
                <c:pt idx="120">
                  <c:v>2013/14</c:v>
                </c:pt>
                <c:pt idx="121">
                  <c:v>2014/15</c:v>
                </c:pt>
                <c:pt idx="122">
                  <c:v>2015/16</c:v>
                </c:pt>
                <c:pt idx="123">
                  <c:v>2016/17</c:v>
                </c:pt>
                <c:pt idx="126">
                  <c:v>2001/02</c:v>
                </c:pt>
                <c:pt idx="127">
                  <c:v>2002/03</c:v>
                </c:pt>
                <c:pt idx="128">
                  <c:v>2003/04</c:v>
                </c:pt>
                <c:pt idx="129">
                  <c:v>2004/05</c:v>
                </c:pt>
                <c:pt idx="130">
                  <c:v>2005/06</c:v>
                </c:pt>
                <c:pt idx="131">
                  <c:v>2006/07</c:v>
                </c:pt>
                <c:pt idx="132">
                  <c:v>2007/08</c:v>
                </c:pt>
                <c:pt idx="133">
                  <c:v>2008/09</c:v>
                </c:pt>
                <c:pt idx="134">
                  <c:v>2009/10</c:v>
                </c:pt>
                <c:pt idx="135">
                  <c:v>2010/11</c:v>
                </c:pt>
                <c:pt idx="136">
                  <c:v>2011/12</c:v>
                </c:pt>
                <c:pt idx="137">
                  <c:v>2012/13</c:v>
                </c:pt>
                <c:pt idx="138">
                  <c:v>2013/14</c:v>
                </c:pt>
                <c:pt idx="139">
                  <c:v>2014/15</c:v>
                </c:pt>
                <c:pt idx="140">
                  <c:v>2015/16</c:v>
                </c:pt>
                <c:pt idx="141">
                  <c:v>2016/17</c:v>
                </c:pt>
                <c:pt idx="144">
                  <c:v>2001/02</c:v>
                </c:pt>
                <c:pt idx="145">
                  <c:v>2002/03</c:v>
                </c:pt>
                <c:pt idx="146">
                  <c:v>2003/04</c:v>
                </c:pt>
                <c:pt idx="147">
                  <c:v>2004/05</c:v>
                </c:pt>
                <c:pt idx="148">
                  <c:v>2005/06</c:v>
                </c:pt>
                <c:pt idx="149">
                  <c:v>2006/07</c:v>
                </c:pt>
                <c:pt idx="150">
                  <c:v>2007/08</c:v>
                </c:pt>
                <c:pt idx="151">
                  <c:v>2008/09</c:v>
                </c:pt>
                <c:pt idx="152">
                  <c:v>2009/10</c:v>
                </c:pt>
                <c:pt idx="153">
                  <c:v>2010/11</c:v>
                </c:pt>
                <c:pt idx="154">
                  <c:v>2011/12</c:v>
                </c:pt>
                <c:pt idx="155">
                  <c:v>2012/13</c:v>
                </c:pt>
                <c:pt idx="156">
                  <c:v>2013/14</c:v>
                </c:pt>
                <c:pt idx="157">
                  <c:v>2014/15</c:v>
                </c:pt>
                <c:pt idx="158">
                  <c:v>2015/16</c:v>
                </c:pt>
                <c:pt idx="159">
                  <c:v>2016/17</c:v>
                </c:pt>
                <c:pt idx="162">
                  <c:v>2001/02</c:v>
                </c:pt>
                <c:pt idx="163">
                  <c:v>2002/03</c:v>
                </c:pt>
                <c:pt idx="164">
                  <c:v>2003/04</c:v>
                </c:pt>
                <c:pt idx="165">
                  <c:v>2004/05</c:v>
                </c:pt>
                <c:pt idx="166">
                  <c:v>2005/06</c:v>
                </c:pt>
                <c:pt idx="167">
                  <c:v>2006/07</c:v>
                </c:pt>
                <c:pt idx="168">
                  <c:v>2007/08</c:v>
                </c:pt>
                <c:pt idx="169">
                  <c:v>2008/09</c:v>
                </c:pt>
                <c:pt idx="170">
                  <c:v>2009/10</c:v>
                </c:pt>
                <c:pt idx="171">
                  <c:v>2010/11</c:v>
                </c:pt>
                <c:pt idx="172">
                  <c:v>2011/12</c:v>
                </c:pt>
                <c:pt idx="173">
                  <c:v>2012/13</c:v>
                </c:pt>
                <c:pt idx="174">
                  <c:v>2013/14</c:v>
                </c:pt>
                <c:pt idx="175">
                  <c:v>2014/15</c:v>
                </c:pt>
                <c:pt idx="176">
                  <c:v>2015/16</c:v>
                </c:pt>
                <c:pt idx="177">
                  <c:v>2016/17</c:v>
                </c:pt>
                <c:pt idx="180">
                  <c:v>2001/02</c:v>
                </c:pt>
                <c:pt idx="181">
                  <c:v>2002/03</c:v>
                </c:pt>
                <c:pt idx="182">
                  <c:v>2003/04</c:v>
                </c:pt>
                <c:pt idx="183">
                  <c:v>2004/05</c:v>
                </c:pt>
                <c:pt idx="184">
                  <c:v>2005/06</c:v>
                </c:pt>
                <c:pt idx="185">
                  <c:v>2006/07</c:v>
                </c:pt>
                <c:pt idx="186">
                  <c:v>2007/08</c:v>
                </c:pt>
                <c:pt idx="187">
                  <c:v>2008/09</c:v>
                </c:pt>
                <c:pt idx="188">
                  <c:v>2009/10</c:v>
                </c:pt>
                <c:pt idx="189">
                  <c:v>2010/11</c:v>
                </c:pt>
                <c:pt idx="190">
                  <c:v>2011/12</c:v>
                </c:pt>
                <c:pt idx="191">
                  <c:v>2012/13</c:v>
                </c:pt>
                <c:pt idx="192">
                  <c:v>2013/14</c:v>
                </c:pt>
                <c:pt idx="193">
                  <c:v>2014/15</c:v>
                </c:pt>
                <c:pt idx="194">
                  <c:v>2015/16</c:v>
                </c:pt>
                <c:pt idx="195">
                  <c:v>2016/17</c:v>
                </c:pt>
                <c:pt idx="198">
                  <c:v>2001/02</c:v>
                </c:pt>
                <c:pt idx="199">
                  <c:v>2002/03</c:v>
                </c:pt>
                <c:pt idx="200">
                  <c:v>2003/04</c:v>
                </c:pt>
                <c:pt idx="201">
                  <c:v>2004/05</c:v>
                </c:pt>
                <c:pt idx="202">
                  <c:v>2005/06</c:v>
                </c:pt>
                <c:pt idx="203">
                  <c:v>2006/07</c:v>
                </c:pt>
                <c:pt idx="204">
                  <c:v>2007/08</c:v>
                </c:pt>
                <c:pt idx="205">
                  <c:v>2008/09</c:v>
                </c:pt>
                <c:pt idx="206">
                  <c:v>2009/10</c:v>
                </c:pt>
                <c:pt idx="207">
                  <c:v>2010/11</c:v>
                </c:pt>
                <c:pt idx="208">
                  <c:v>2011/12</c:v>
                </c:pt>
                <c:pt idx="209">
                  <c:v>2012/13</c:v>
                </c:pt>
                <c:pt idx="210">
                  <c:v>2013/14</c:v>
                </c:pt>
                <c:pt idx="211">
                  <c:v>2014/15</c:v>
                </c:pt>
                <c:pt idx="212">
                  <c:v>2015/16</c:v>
                </c:pt>
                <c:pt idx="213">
                  <c:v>2016/17</c:v>
                </c:pt>
                <c:pt idx="216">
                  <c:v>2001/02</c:v>
                </c:pt>
                <c:pt idx="217">
                  <c:v>2002/03</c:v>
                </c:pt>
                <c:pt idx="218">
                  <c:v>2003/04</c:v>
                </c:pt>
                <c:pt idx="219">
                  <c:v>2004/05</c:v>
                </c:pt>
                <c:pt idx="220">
                  <c:v>2005/06</c:v>
                </c:pt>
                <c:pt idx="221">
                  <c:v>2006/07</c:v>
                </c:pt>
                <c:pt idx="222">
                  <c:v>2007/08</c:v>
                </c:pt>
                <c:pt idx="223">
                  <c:v>2008/09</c:v>
                </c:pt>
                <c:pt idx="224">
                  <c:v>2009/10</c:v>
                </c:pt>
                <c:pt idx="225">
                  <c:v>2010/11</c:v>
                </c:pt>
                <c:pt idx="226">
                  <c:v>2011/12</c:v>
                </c:pt>
                <c:pt idx="227">
                  <c:v>2012/13</c:v>
                </c:pt>
                <c:pt idx="228">
                  <c:v>2013/14</c:v>
                </c:pt>
                <c:pt idx="229">
                  <c:v>2014/15</c:v>
                </c:pt>
                <c:pt idx="230">
                  <c:v>2015/16</c:v>
                </c:pt>
                <c:pt idx="231">
                  <c:v>2016/17</c:v>
                </c:pt>
                <c:pt idx="234">
                  <c:v>2001/02</c:v>
                </c:pt>
                <c:pt idx="235">
                  <c:v>2002/03</c:v>
                </c:pt>
                <c:pt idx="236">
                  <c:v>2003/04</c:v>
                </c:pt>
                <c:pt idx="237">
                  <c:v>2004/05</c:v>
                </c:pt>
                <c:pt idx="238">
                  <c:v>2005/06</c:v>
                </c:pt>
                <c:pt idx="239">
                  <c:v>2006/07</c:v>
                </c:pt>
                <c:pt idx="240">
                  <c:v>2007/08</c:v>
                </c:pt>
                <c:pt idx="241">
                  <c:v>2008/09</c:v>
                </c:pt>
                <c:pt idx="242">
                  <c:v>2009/10</c:v>
                </c:pt>
                <c:pt idx="243">
                  <c:v>2010/11</c:v>
                </c:pt>
                <c:pt idx="244">
                  <c:v>2011/12</c:v>
                </c:pt>
                <c:pt idx="245">
                  <c:v>2012/13</c:v>
                </c:pt>
                <c:pt idx="246">
                  <c:v>2013/14</c:v>
                </c:pt>
                <c:pt idx="247">
                  <c:v>2014/15</c:v>
                </c:pt>
                <c:pt idx="248">
                  <c:v>2015/16</c:v>
                </c:pt>
                <c:pt idx="249">
                  <c:v>2016/17</c:v>
                </c:pt>
                <c:pt idx="252">
                  <c:v>2001/02</c:v>
                </c:pt>
                <c:pt idx="253">
                  <c:v>2002/03</c:v>
                </c:pt>
                <c:pt idx="254">
                  <c:v>2003/04</c:v>
                </c:pt>
                <c:pt idx="255">
                  <c:v>2004/05</c:v>
                </c:pt>
                <c:pt idx="256">
                  <c:v>2005/06</c:v>
                </c:pt>
                <c:pt idx="257">
                  <c:v>2006/07</c:v>
                </c:pt>
                <c:pt idx="258">
                  <c:v>2007/08</c:v>
                </c:pt>
                <c:pt idx="259">
                  <c:v>2008/09</c:v>
                </c:pt>
                <c:pt idx="260">
                  <c:v>2009/10</c:v>
                </c:pt>
                <c:pt idx="261">
                  <c:v>2010/11</c:v>
                </c:pt>
                <c:pt idx="262">
                  <c:v>2011/12</c:v>
                </c:pt>
                <c:pt idx="263">
                  <c:v>2012/13</c:v>
                </c:pt>
                <c:pt idx="264">
                  <c:v>2013/14</c:v>
                </c:pt>
                <c:pt idx="265">
                  <c:v>2014/15</c:v>
                </c:pt>
                <c:pt idx="266">
                  <c:v>2015/16</c:v>
                </c:pt>
              </c:strCache>
            </c:strRef>
          </c:cat>
          <c:val>
            <c:numRef>
              <c:f>'safety (2)'!$V$253:$KB$253</c:f>
              <c:numCache>
                <c:formatCode>General</c:formatCode>
                <c:ptCount val="267"/>
                <c:pt idx="36" formatCode="0%">
                  <c:v>1.3111238820587605</c:v>
                </c:pt>
                <c:pt idx="37" formatCode="0%">
                  <c:v>1.3147460686287098</c:v>
                </c:pt>
                <c:pt idx="38" formatCode="0%">
                  <c:v>1.5164602464969743</c:v>
                </c:pt>
                <c:pt idx="39" formatCode="0%">
                  <c:v>2.5027925368741939</c:v>
                </c:pt>
                <c:pt idx="40" formatCode="0%">
                  <c:v>0.90979379791055348</c:v>
                </c:pt>
                <c:pt idx="41" formatCode="0%">
                  <c:v>1.4961185020456216</c:v>
                </c:pt>
                <c:pt idx="42" formatCode="0%">
                  <c:v>1.5985448476331015</c:v>
                </c:pt>
                <c:pt idx="43" formatCode="0%">
                  <c:v>1.5080087935846165</c:v>
                </c:pt>
                <c:pt idx="44" formatCode="0%">
                  <c:v>0.91778323078487545</c:v>
                </c:pt>
                <c:pt idx="45" formatCode="0%">
                  <c:v>0.86212064344256056</c:v>
                </c:pt>
                <c:pt idx="46" formatCode="0%">
                  <c:v>0.63233792783529141</c:v>
                </c:pt>
                <c:pt idx="47" formatCode="0%">
                  <c:v>0.68157596672232823</c:v>
                </c:pt>
                <c:pt idx="48" formatCode="0%">
                  <c:v>0.28450100178150373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CC-45FC-8E5B-AFEB89DB287B}"/>
            </c:ext>
          </c:extLst>
        </c:ser>
        <c:ser>
          <c:idx val="3"/>
          <c:order val="3"/>
          <c:tx>
            <c:strRef>
              <c:f>'safety (2)'!$T$254:$U$254</c:f>
              <c:strCache>
                <c:ptCount val="2"/>
                <c:pt idx="0">
                  <c:v>Bay of Plenty</c:v>
                </c:pt>
              </c:strCache>
            </c:strRef>
          </c:tx>
          <c:marker>
            <c:symbol val="none"/>
          </c:marker>
          <c:cat>
            <c:strRef>
              <c:f>'safety (2)'!$V$250:$KB$250</c:f>
              <c:strCache>
                <c:ptCount val="267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  <c:pt idx="14">
                  <c:v>2015/16</c:v>
                </c:pt>
                <c:pt idx="15">
                  <c:v>2016/17</c:v>
                </c:pt>
                <c:pt idx="18">
                  <c:v>2001/02</c:v>
                </c:pt>
                <c:pt idx="19">
                  <c:v>2002/03</c:v>
                </c:pt>
                <c:pt idx="20">
                  <c:v>2003/04</c:v>
                </c:pt>
                <c:pt idx="21">
                  <c:v>2004/05</c:v>
                </c:pt>
                <c:pt idx="22">
                  <c:v>2005/06</c:v>
                </c:pt>
                <c:pt idx="23">
                  <c:v>2006/07</c:v>
                </c:pt>
                <c:pt idx="24">
                  <c:v>2007/08</c:v>
                </c:pt>
                <c:pt idx="25">
                  <c:v>2008/09</c:v>
                </c:pt>
                <c:pt idx="26">
                  <c:v>2009/10</c:v>
                </c:pt>
                <c:pt idx="27">
                  <c:v>2010/11</c:v>
                </c:pt>
                <c:pt idx="28">
                  <c:v>2011/12</c:v>
                </c:pt>
                <c:pt idx="29">
                  <c:v>2012/13</c:v>
                </c:pt>
                <c:pt idx="30">
                  <c:v>2013/14</c:v>
                </c:pt>
                <c:pt idx="31">
                  <c:v>2014/15</c:v>
                </c:pt>
                <c:pt idx="32">
                  <c:v>2015/16</c:v>
                </c:pt>
                <c:pt idx="33">
                  <c:v>2016/17</c:v>
                </c:pt>
                <c:pt idx="36">
                  <c:v>2001/02</c:v>
                </c:pt>
                <c:pt idx="37">
                  <c:v>2002/03</c:v>
                </c:pt>
                <c:pt idx="38">
                  <c:v>2003/04</c:v>
                </c:pt>
                <c:pt idx="39">
                  <c:v>2004/05</c:v>
                </c:pt>
                <c:pt idx="40">
                  <c:v>2005/06</c:v>
                </c:pt>
                <c:pt idx="41">
                  <c:v>2006/07</c:v>
                </c:pt>
                <c:pt idx="42">
                  <c:v>2007/08</c:v>
                </c:pt>
                <c:pt idx="43">
                  <c:v>2008/09</c:v>
                </c:pt>
                <c:pt idx="44">
                  <c:v>2009/10</c:v>
                </c:pt>
                <c:pt idx="45">
                  <c:v>2010/11</c:v>
                </c:pt>
                <c:pt idx="46">
                  <c:v>2011/12</c:v>
                </c:pt>
                <c:pt idx="47">
                  <c:v>2012/13</c:v>
                </c:pt>
                <c:pt idx="48">
                  <c:v>2013/14</c:v>
                </c:pt>
                <c:pt idx="49">
                  <c:v>2014/15</c:v>
                </c:pt>
                <c:pt idx="50">
                  <c:v>2015/16</c:v>
                </c:pt>
                <c:pt idx="51">
                  <c:v>2016/17</c:v>
                </c:pt>
                <c:pt idx="54">
                  <c:v>2001/02</c:v>
                </c:pt>
                <c:pt idx="55">
                  <c:v>2002/03</c:v>
                </c:pt>
                <c:pt idx="56">
                  <c:v>2003/04</c:v>
                </c:pt>
                <c:pt idx="57">
                  <c:v>2004/05</c:v>
                </c:pt>
                <c:pt idx="58">
                  <c:v>2005/06</c:v>
                </c:pt>
                <c:pt idx="59">
                  <c:v>2006/07</c:v>
                </c:pt>
                <c:pt idx="60">
                  <c:v>2007/08</c:v>
                </c:pt>
                <c:pt idx="61">
                  <c:v>2008/09</c:v>
                </c:pt>
                <c:pt idx="62">
                  <c:v>2009/10</c:v>
                </c:pt>
                <c:pt idx="63">
                  <c:v>2010/11</c:v>
                </c:pt>
                <c:pt idx="64">
                  <c:v>2011/12</c:v>
                </c:pt>
                <c:pt idx="65">
                  <c:v>2012/13</c:v>
                </c:pt>
                <c:pt idx="66">
                  <c:v>2013/14</c:v>
                </c:pt>
                <c:pt idx="67">
                  <c:v>2014/15</c:v>
                </c:pt>
                <c:pt idx="68">
                  <c:v>2015/16</c:v>
                </c:pt>
                <c:pt idx="69">
                  <c:v>2016/17</c:v>
                </c:pt>
                <c:pt idx="72">
                  <c:v>2001/02</c:v>
                </c:pt>
                <c:pt idx="73">
                  <c:v>2002/03</c:v>
                </c:pt>
                <c:pt idx="74">
                  <c:v>2003/04</c:v>
                </c:pt>
                <c:pt idx="75">
                  <c:v>2004/05</c:v>
                </c:pt>
                <c:pt idx="76">
                  <c:v>2005/06</c:v>
                </c:pt>
                <c:pt idx="77">
                  <c:v>2006/07</c:v>
                </c:pt>
                <c:pt idx="78">
                  <c:v>2007/08</c:v>
                </c:pt>
                <c:pt idx="79">
                  <c:v>2008/09</c:v>
                </c:pt>
                <c:pt idx="80">
                  <c:v>2009/10</c:v>
                </c:pt>
                <c:pt idx="81">
                  <c:v>2010/11</c:v>
                </c:pt>
                <c:pt idx="82">
                  <c:v>2011/12</c:v>
                </c:pt>
                <c:pt idx="83">
                  <c:v>2012/13</c:v>
                </c:pt>
                <c:pt idx="84">
                  <c:v>2013/14</c:v>
                </c:pt>
                <c:pt idx="85">
                  <c:v>2014/15</c:v>
                </c:pt>
                <c:pt idx="86">
                  <c:v>2015/16</c:v>
                </c:pt>
                <c:pt idx="87">
                  <c:v>2016/17</c:v>
                </c:pt>
                <c:pt idx="90">
                  <c:v>2001/02</c:v>
                </c:pt>
                <c:pt idx="91">
                  <c:v>2002/03</c:v>
                </c:pt>
                <c:pt idx="92">
                  <c:v>2003/04</c:v>
                </c:pt>
                <c:pt idx="93">
                  <c:v>2004/05</c:v>
                </c:pt>
                <c:pt idx="94">
                  <c:v>2005/06</c:v>
                </c:pt>
                <c:pt idx="95">
                  <c:v>2006/07</c:v>
                </c:pt>
                <c:pt idx="96">
                  <c:v>2007/08</c:v>
                </c:pt>
                <c:pt idx="97">
                  <c:v>2008/09</c:v>
                </c:pt>
                <c:pt idx="98">
                  <c:v>2009/10</c:v>
                </c:pt>
                <c:pt idx="99">
                  <c:v>2010/11</c:v>
                </c:pt>
                <c:pt idx="100">
                  <c:v>2011/12</c:v>
                </c:pt>
                <c:pt idx="101">
                  <c:v>2012/13</c:v>
                </c:pt>
                <c:pt idx="102">
                  <c:v>2013/14</c:v>
                </c:pt>
                <c:pt idx="103">
                  <c:v>2014/15</c:v>
                </c:pt>
                <c:pt idx="104">
                  <c:v>2015/16</c:v>
                </c:pt>
                <c:pt idx="105">
                  <c:v>2016/17</c:v>
                </c:pt>
                <c:pt idx="108">
                  <c:v>2001/02</c:v>
                </c:pt>
                <c:pt idx="109">
                  <c:v>2002/03</c:v>
                </c:pt>
                <c:pt idx="110">
                  <c:v>2003/04</c:v>
                </c:pt>
                <c:pt idx="111">
                  <c:v>2004/05</c:v>
                </c:pt>
                <c:pt idx="112">
                  <c:v>2005/06</c:v>
                </c:pt>
                <c:pt idx="113">
                  <c:v>2006/07</c:v>
                </c:pt>
                <c:pt idx="114">
                  <c:v>2007/08</c:v>
                </c:pt>
                <c:pt idx="115">
                  <c:v>2008/09</c:v>
                </c:pt>
                <c:pt idx="116">
                  <c:v>2009/10</c:v>
                </c:pt>
                <c:pt idx="117">
                  <c:v>2010/11</c:v>
                </c:pt>
                <c:pt idx="118">
                  <c:v>2011/12</c:v>
                </c:pt>
                <c:pt idx="119">
                  <c:v>2012/13</c:v>
                </c:pt>
                <c:pt idx="120">
                  <c:v>2013/14</c:v>
                </c:pt>
                <c:pt idx="121">
                  <c:v>2014/15</c:v>
                </c:pt>
                <c:pt idx="122">
                  <c:v>2015/16</c:v>
                </c:pt>
                <c:pt idx="123">
                  <c:v>2016/17</c:v>
                </c:pt>
                <c:pt idx="126">
                  <c:v>2001/02</c:v>
                </c:pt>
                <c:pt idx="127">
                  <c:v>2002/03</c:v>
                </c:pt>
                <c:pt idx="128">
                  <c:v>2003/04</c:v>
                </c:pt>
                <c:pt idx="129">
                  <c:v>2004/05</c:v>
                </c:pt>
                <c:pt idx="130">
                  <c:v>2005/06</c:v>
                </c:pt>
                <c:pt idx="131">
                  <c:v>2006/07</c:v>
                </c:pt>
                <c:pt idx="132">
                  <c:v>2007/08</c:v>
                </c:pt>
                <c:pt idx="133">
                  <c:v>2008/09</c:v>
                </c:pt>
                <c:pt idx="134">
                  <c:v>2009/10</c:v>
                </c:pt>
                <c:pt idx="135">
                  <c:v>2010/11</c:v>
                </c:pt>
                <c:pt idx="136">
                  <c:v>2011/12</c:v>
                </c:pt>
                <c:pt idx="137">
                  <c:v>2012/13</c:v>
                </c:pt>
                <c:pt idx="138">
                  <c:v>2013/14</c:v>
                </c:pt>
                <c:pt idx="139">
                  <c:v>2014/15</c:v>
                </c:pt>
                <c:pt idx="140">
                  <c:v>2015/16</c:v>
                </c:pt>
                <c:pt idx="141">
                  <c:v>2016/17</c:v>
                </c:pt>
                <c:pt idx="144">
                  <c:v>2001/02</c:v>
                </c:pt>
                <c:pt idx="145">
                  <c:v>2002/03</c:v>
                </c:pt>
                <c:pt idx="146">
                  <c:v>2003/04</c:v>
                </c:pt>
                <c:pt idx="147">
                  <c:v>2004/05</c:v>
                </c:pt>
                <c:pt idx="148">
                  <c:v>2005/06</c:v>
                </c:pt>
                <c:pt idx="149">
                  <c:v>2006/07</c:v>
                </c:pt>
                <c:pt idx="150">
                  <c:v>2007/08</c:v>
                </c:pt>
                <c:pt idx="151">
                  <c:v>2008/09</c:v>
                </c:pt>
                <c:pt idx="152">
                  <c:v>2009/10</c:v>
                </c:pt>
                <c:pt idx="153">
                  <c:v>2010/11</c:v>
                </c:pt>
                <c:pt idx="154">
                  <c:v>2011/12</c:v>
                </c:pt>
                <c:pt idx="155">
                  <c:v>2012/13</c:v>
                </c:pt>
                <c:pt idx="156">
                  <c:v>2013/14</c:v>
                </c:pt>
                <c:pt idx="157">
                  <c:v>2014/15</c:v>
                </c:pt>
                <c:pt idx="158">
                  <c:v>2015/16</c:v>
                </c:pt>
                <c:pt idx="159">
                  <c:v>2016/17</c:v>
                </c:pt>
                <c:pt idx="162">
                  <c:v>2001/02</c:v>
                </c:pt>
                <c:pt idx="163">
                  <c:v>2002/03</c:v>
                </c:pt>
                <c:pt idx="164">
                  <c:v>2003/04</c:v>
                </c:pt>
                <c:pt idx="165">
                  <c:v>2004/05</c:v>
                </c:pt>
                <c:pt idx="166">
                  <c:v>2005/06</c:v>
                </c:pt>
                <c:pt idx="167">
                  <c:v>2006/07</c:v>
                </c:pt>
                <c:pt idx="168">
                  <c:v>2007/08</c:v>
                </c:pt>
                <c:pt idx="169">
                  <c:v>2008/09</c:v>
                </c:pt>
                <c:pt idx="170">
                  <c:v>2009/10</c:v>
                </c:pt>
                <c:pt idx="171">
                  <c:v>2010/11</c:v>
                </c:pt>
                <c:pt idx="172">
                  <c:v>2011/12</c:v>
                </c:pt>
                <c:pt idx="173">
                  <c:v>2012/13</c:v>
                </c:pt>
                <c:pt idx="174">
                  <c:v>2013/14</c:v>
                </c:pt>
                <c:pt idx="175">
                  <c:v>2014/15</c:v>
                </c:pt>
                <c:pt idx="176">
                  <c:v>2015/16</c:v>
                </c:pt>
                <c:pt idx="177">
                  <c:v>2016/17</c:v>
                </c:pt>
                <c:pt idx="180">
                  <c:v>2001/02</c:v>
                </c:pt>
                <c:pt idx="181">
                  <c:v>2002/03</c:v>
                </c:pt>
                <c:pt idx="182">
                  <c:v>2003/04</c:v>
                </c:pt>
                <c:pt idx="183">
                  <c:v>2004/05</c:v>
                </c:pt>
                <c:pt idx="184">
                  <c:v>2005/06</c:v>
                </c:pt>
                <c:pt idx="185">
                  <c:v>2006/07</c:v>
                </c:pt>
                <c:pt idx="186">
                  <c:v>2007/08</c:v>
                </c:pt>
                <c:pt idx="187">
                  <c:v>2008/09</c:v>
                </c:pt>
                <c:pt idx="188">
                  <c:v>2009/10</c:v>
                </c:pt>
                <c:pt idx="189">
                  <c:v>2010/11</c:v>
                </c:pt>
                <c:pt idx="190">
                  <c:v>2011/12</c:v>
                </c:pt>
                <c:pt idx="191">
                  <c:v>2012/13</c:v>
                </c:pt>
                <c:pt idx="192">
                  <c:v>2013/14</c:v>
                </c:pt>
                <c:pt idx="193">
                  <c:v>2014/15</c:v>
                </c:pt>
                <c:pt idx="194">
                  <c:v>2015/16</c:v>
                </c:pt>
                <c:pt idx="195">
                  <c:v>2016/17</c:v>
                </c:pt>
                <c:pt idx="198">
                  <c:v>2001/02</c:v>
                </c:pt>
                <c:pt idx="199">
                  <c:v>2002/03</c:v>
                </c:pt>
                <c:pt idx="200">
                  <c:v>2003/04</c:v>
                </c:pt>
                <c:pt idx="201">
                  <c:v>2004/05</c:v>
                </c:pt>
                <c:pt idx="202">
                  <c:v>2005/06</c:v>
                </c:pt>
                <c:pt idx="203">
                  <c:v>2006/07</c:v>
                </c:pt>
                <c:pt idx="204">
                  <c:v>2007/08</c:v>
                </c:pt>
                <c:pt idx="205">
                  <c:v>2008/09</c:v>
                </c:pt>
                <c:pt idx="206">
                  <c:v>2009/10</c:v>
                </c:pt>
                <c:pt idx="207">
                  <c:v>2010/11</c:v>
                </c:pt>
                <c:pt idx="208">
                  <c:v>2011/12</c:v>
                </c:pt>
                <c:pt idx="209">
                  <c:v>2012/13</c:v>
                </c:pt>
                <c:pt idx="210">
                  <c:v>2013/14</c:v>
                </c:pt>
                <c:pt idx="211">
                  <c:v>2014/15</c:v>
                </c:pt>
                <c:pt idx="212">
                  <c:v>2015/16</c:v>
                </c:pt>
                <c:pt idx="213">
                  <c:v>2016/17</c:v>
                </c:pt>
                <c:pt idx="216">
                  <c:v>2001/02</c:v>
                </c:pt>
                <c:pt idx="217">
                  <c:v>2002/03</c:v>
                </c:pt>
                <c:pt idx="218">
                  <c:v>2003/04</c:v>
                </c:pt>
                <c:pt idx="219">
                  <c:v>2004/05</c:v>
                </c:pt>
                <c:pt idx="220">
                  <c:v>2005/06</c:v>
                </c:pt>
                <c:pt idx="221">
                  <c:v>2006/07</c:v>
                </c:pt>
                <c:pt idx="222">
                  <c:v>2007/08</c:v>
                </c:pt>
                <c:pt idx="223">
                  <c:v>2008/09</c:v>
                </c:pt>
                <c:pt idx="224">
                  <c:v>2009/10</c:v>
                </c:pt>
                <c:pt idx="225">
                  <c:v>2010/11</c:v>
                </c:pt>
                <c:pt idx="226">
                  <c:v>2011/12</c:v>
                </c:pt>
                <c:pt idx="227">
                  <c:v>2012/13</c:v>
                </c:pt>
                <c:pt idx="228">
                  <c:v>2013/14</c:v>
                </c:pt>
                <c:pt idx="229">
                  <c:v>2014/15</c:v>
                </c:pt>
                <c:pt idx="230">
                  <c:v>2015/16</c:v>
                </c:pt>
                <c:pt idx="231">
                  <c:v>2016/17</c:v>
                </c:pt>
                <c:pt idx="234">
                  <c:v>2001/02</c:v>
                </c:pt>
                <c:pt idx="235">
                  <c:v>2002/03</c:v>
                </c:pt>
                <c:pt idx="236">
                  <c:v>2003/04</c:v>
                </c:pt>
                <c:pt idx="237">
                  <c:v>2004/05</c:v>
                </c:pt>
                <c:pt idx="238">
                  <c:v>2005/06</c:v>
                </c:pt>
                <c:pt idx="239">
                  <c:v>2006/07</c:v>
                </c:pt>
                <c:pt idx="240">
                  <c:v>2007/08</c:v>
                </c:pt>
                <c:pt idx="241">
                  <c:v>2008/09</c:v>
                </c:pt>
                <c:pt idx="242">
                  <c:v>2009/10</c:v>
                </c:pt>
                <c:pt idx="243">
                  <c:v>2010/11</c:v>
                </c:pt>
                <c:pt idx="244">
                  <c:v>2011/12</c:v>
                </c:pt>
                <c:pt idx="245">
                  <c:v>2012/13</c:v>
                </c:pt>
                <c:pt idx="246">
                  <c:v>2013/14</c:v>
                </c:pt>
                <c:pt idx="247">
                  <c:v>2014/15</c:v>
                </c:pt>
                <c:pt idx="248">
                  <c:v>2015/16</c:v>
                </c:pt>
                <c:pt idx="249">
                  <c:v>2016/17</c:v>
                </c:pt>
                <c:pt idx="252">
                  <c:v>2001/02</c:v>
                </c:pt>
                <c:pt idx="253">
                  <c:v>2002/03</c:v>
                </c:pt>
                <c:pt idx="254">
                  <c:v>2003/04</c:v>
                </c:pt>
                <c:pt idx="255">
                  <c:v>2004/05</c:v>
                </c:pt>
                <c:pt idx="256">
                  <c:v>2005/06</c:v>
                </c:pt>
                <c:pt idx="257">
                  <c:v>2006/07</c:v>
                </c:pt>
                <c:pt idx="258">
                  <c:v>2007/08</c:v>
                </c:pt>
                <c:pt idx="259">
                  <c:v>2008/09</c:v>
                </c:pt>
                <c:pt idx="260">
                  <c:v>2009/10</c:v>
                </c:pt>
                <c:pt idx="261">
                  <c:v>2010/11</c:v>
                </c:pt>
                <c:pt idx="262">
                  <c:v>2011/12</c:v>
                </c:pt>
                <c:pt idx="263">
                  <c:v>2012/13</c:v>
                </c:pt>
                <c:pt idx="264">
                  <c:v>2013/14</c:v>
                </c:pt>
                <c:pt idx="265">
                  <c:v>2014/15</c:v>
                </c:pt>
                <c:pt idx="266">
                  <c:v>2015/16</c:v>
                </c:pt>
              </c:strCache>
            </c:strRef>
          </c:cat>
          <c:val>
            <c:numRef>
              <c:f>'safety (2)'!$V$254:$KB$254</c:f>
              <c:numCache>
                <c:formatCode>General</c:formatCode>
                <c:ptCount val="267"/>
                <c:pt idx="54" formatCode="0%">
                  <c:v>1.7001146002333676</c:v>
                </c:pt>
                <c:pt idx="55" formatCode="0%">
                  <c:v>1.5758025315132471</c:v>
                </c:pt>
                <c:pt idx="56" formatCode="0%">
                  <c:v>1.4314400305139192</c:v>
                </c:pt>
                <c:pt idx="57" formatCode="0%">
                  <c:v>0.52154259228516464</c:v>
                </c:pt>
                <c:pt idx="58" formatCode="0%">
                  <c:v>0.53176306286444563</c:v>
                </c:pt>
                <c:pt idx="59" formatCode="0%">
                  <c:v>1.6015963320929938</c:v>
                </c:pt>
                <c:pt idx="60" formatCode="0%">
                  <c:v>0.88758194746858798</c:v>
                </c:pt>
                <c:pt idx="61" formatCode="0%">
                  <c:v>0.42619274360707426</c:v>
                </c:pt>
                <c:pt idx="62" formatCode="0%">
                  <c:v>0.90179508413719622</c:v>
                </c:pt>
                <c:pt idx="63" formatCode="0%">
                  <c:v>0.19704034897568734</c:v>
                </c:pt>
                <c:pt idx="64" formatCode="0%">
                  <c:v>0.18709388528033211</c:v>
                </c:pt>
                <c:pt idx="65" formatCode="0%">
                  <c:v>0.36874158296253645</c:v>
                </c:pt>
                <c:pt idx="66" formatCode="0%">
                  <c:v>0.37212412065952516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CC-45FC-8E5B-AFEB89DB287B}"/>
            </c:ext>
          </c:extLst>
        </c:ser>
        <c:ser>
          <c:idx val="4"/>
          <c:order val="4"/>
          <c:tx>
            <c:strRef>
              <c:f>'safety (2)'!$T$255:$U$255</c:f>
              <c:strCache>
                <c:ptCount val="2"/>
                <c:pt idx="0">
                  <c:v>Gisborne</c:v>
                </c:pt>
              </c:strCache>
            </c:strRef>
          </c:tx>
          <c:marker>
            <c:symbol val="none"/>
          </c:marker>
          <c:cat>
            <c:strRef>
              <c:f>'safety (2)'!$V$250:$KB$250</c:f>
              <c:strCache>
                <c:ptCount val="267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  <c:pt idx="14">
                  <c:v>2015/16</c:v>
                </c:pt>
                <c:pt idx="15">
                  <c:v>2016/17</c:v>
                </c:pt>
                <c:pt idx="18">
                  <c:v>2001/02</c:v>
                </c:pt>
                <c:pt idx="19">
                  <c:v>2002/03</c:v>
                </c:pt>
                <c:pt idx="20">
                  <c:v>2003/04</c:v>
                </c:pt>
                <c:pt idx="21">
                  <c:v>2004/05</c:v>
                </c:pt>
                <c:pt idx="22">
                  <c:v>2005/06</c:v>
                </c:pt>
                <c:pt idx="23">
                  <c:v>2006/07</c:v>
                </c:pt>
                <c:pt idx="24">
                  <c:v>2007/08</c:v>
                </c:pt>
                <c:pt idx="25">
                  <c:v>2008/09</c:v>
                </c:pt>
                <c:pt idx="26">
                  <c:v>2009/10</c:v>
                </c:pt>
                <c:pt idx="27">
                  <c:v>2010/11</c:v>
                </c:pt>
                <c:pt idx="28">
                  <c:v>2011/12</c:v>
                </c:pt>
                <c:pt idx="29">
                  <c:v>2012/13</c:v>
                </c:pt>
                <c:pt idx="30">
                  <c:v>2013/14</c:v>
                </c:pt>
                <c:pt idx="31">
                  <c:v>2014/15</c:v>
                </c:pt>
                <c:pt idx="32">
                  <c:v>2015/16</c:v>
                </c:pt>
                <c:pt idx="33">
                  <c:v>2016/17</c:v>
                </c:pt>
                <c:pt idx="36">
                  <c:v>2001/02</c:v>
                </c:pt>
                <c:pt idx="37">
                  <c:v>2002/03</c:v>
                </c:pt>
                <c:pt idx="38">
                  <c:v>2003/04</c:v>
                </c:pt>
                <c:pt idx="39">
                  <c:v>2004/05</c:v>
                </c:pt>
                <c:pt idx="40">
                  <c:v>2005/06</c:v>
                </c:pt>
                <c:pt idx="41">
                  <c:v>2006/07</c:v>
                </c:pt>
                <c:pt idx="42">
                  <c:v>2007/08</c:v>
                </c:pt>
                <c:pt idx="43">
                  <c:v>2008/09</c:v>
                </c:pt>
                <c:pt idx="44">
                  <c:v>2009/10</c:v>
                </c:pt>
                <c:pt idx="45">
                  <c:v>2010/11</c:v>
                </c:pt>
                <c:pt idx="46">
                  <c:v>2011/12</c:v>
                </c:pt>
                <c:pt idx="47">
                  <c:v>2012/13</c:v>
                </c:pt>
                <c:pt idx="48">
                  <c:v>2013/14</c:v>
                </c:pt>
                <c:pt idx="49">
                  <c:v>2014/15</c:v>
                </c:pt>
                <c:pt idx="50">
                  <c:v>2015/16</c:v>
                </c:pt>
                <c:pt idx="51">
                  <c:v>2016/17</c:v>
                </c:pt>
                <c:pt idx="54">
                  <c:v>2001/02</c:v>
                </c:pt>
                <c:pt idx="55">
                  <c:v>2002/03</c:v>
                </c:pt>
                <c:pt idx="56">
                  <c:v>2003/04</c:v>
                </c:pt>
                <c:pt idx="57">
                  <c:v>2004/05</c:v>
                </c:pt>
                <c:pt idx="58">
                  <c:v>2005/06</c:v>
                </c:pt>
                <c:pt idx="59">
                  <c:v>2006/07</c:v>
                </c:pt>
                <c:pt idx="60">
                  <c:v>2007/08</c:v>
                </c:pt>
                <c:pt idx="61">
                  <c:v>2008/09</c:v>
                </c:pt>
                <c:pt idx="62">
                  <c:v>2009/10</c:v>
                </c:pt>
                <c:pt idx="63">
                  <c:v>2010/11</c:v>
                </c:pt>
                <c:pt idx="64">
                  <c:v>2011/12</c:v>
                </c:pt>
                <c:pt idx="65">
                  <c:v>2012/13</c:v>
                </c:pt>
                <c:pt idx="66">
                  <c:v>2013/14</c:v>
                </c:pt>
                <c:pt idx="67">
                  <c:v>2014/15</c:v>
                </c:pt>
                <c:pt idx="68">
                  <c:v>2015/16</c:v>
                </c:pt>
                <c:pt idx="69">
                  <c:v>2016/17</c:v>
                </c:pt>
                <c:pt idx="72">
                  <c:v>2001/02</c:v>
                </c:pt>
                <c:pt idx="73">
                  <c:v>2002/03</c:v>
                </c:pt>
                <c:pt idx="74">
                  <c:v>2003/04</c:v>
                </c:pt>
                <c:pt idx="75">
                  <c:v>2004/05</c:v>
                </c:pt>
                <c:pt idx="76">
                  <c:v>2005/06</c:v>
                </c:pt>
                <c:pt idx="77">
                  <c:v>2006/07</c:v>
                </c:pt>
                <c:pt idx="78">
                  <c:v>2007/08</c:v>
                </c:pt>
                <c:pt idx="79">
                  <c:v>2008/09</c:v>
                </c:pt>
                <c:pt idx="80">
                  <c:v>2009/10</c:v>
                </c:pt>
                <c:pt idx="81">
                  <c:v>2010/11</c:v>
                </c:pt>
                <c:pt idx="82">
                  <c:v>2011/12</c:v>
                </c:pt>
                <c:pt idx="83">
                  <c:v>2012/13</c:v>
                </c:pt>
                <c:pt idx="84">
                  <c:v>2013/14</c:v>
                </c:pt>
                <c:pt idx="85">
                  <c:v>2014/15</c:v>
                </c:pt>
                <c:pt idx="86">
                  <c:v>2015/16</c:v>
                </c:pt>
                <c:pt idx="87">
                  <c:v>2016/17</c:v>
                </c:pt>
                <c:pt idx="90">
                  <c:v>2001/02</c:v>
                </c:pt>
                <c:pt idx="91">
                  <c:v>2002/03</c:v>
                </c:pt>
                <c:pt idx="92">
                  <c:v>2003/04</c:v>
                </c:pt>
                <c:pt idx="93">
                  <c:v>2004/05</c:v>
                </c:pt>
                <c:pt idx="94">
                  <c:v>2005/06</c:v>
                </c:pt>
                <c:pt idx="95">
                  <c:v>2006/07</c:v>
                </c:pt>
                <c:pt idx="96">
                  <c:v>2007/08</c:v>
                </c:pt>
                <c:pt idx="97">
                  <c:v>2008/09</c:v>
                </c:pt>
                <c:pt idx="98">
                  <c:v>2009/10</c:v>
                </c:pt>
                <c:pt idx="99">
                  <c:v>2010/11</c:v>
                </c:pt>
                <c:pt idx="100">
                  <c:v>2011/12</c:v>
                </c:pt>
                <c:pt idx="101">
                  <c:v>2012/13</c:v>
                </c:pt>
                <c:pt idx="102">
                  <c:v>2013/14</c:v>
                </c:pt>
                <c:pt idx="103">
                  <c:v>2014/15</c:v>
                </c:pt>
                <c:pt idx="104">
                  <c:v>2015/16</c:v>
                </c:pt>
                <c:pt idx="105">
                  <c:v>2016/17</c:v>
                </c:pt>
                <c:pt idx="108">
                  <c:v>2001/02</c:v>
                </c:pt>
                <c:pt idx="109">
                  <c:v>2002/03</c:v>
                </c:pt>
                <c:pt idx="110">
                  <c:v>2003/04</c:v>
                </c:pt>
                <c:pt idx="111">
                  <c:v>2004/05</c:v>
                </c:pt>
                <c:pt idx="112">
                  <c:v>2005/06</c:v>
                </c:pt>
                <c:pt idx="113">
                  <c:v>2006/07</c:v>
                </c:pt>
                <c:pt idx="114">
                  <c:v>2007/08</c:v>
                </c:pt>
                <c:pt idx="115">
                  <c:v>2008/09</c:v>
                </c:pt>
                <c:pt idx="116">
                  <c:v>2009/10</c:v>
                </c:pt>
                <c:pt idx="117">
                  <c:v>2010/11</c:v>
                </c:pt>
                <c:pt idx="118">
                  <c:v>2011/12</c:v>
                </c:pt>
                <c:pt idx="119">
                  <c:v>2012/13</c:v>
                </c:pt>
                <c:pt idx="120">
                  <c:v>2013/14</c:v>
                </c:pt>
                <c:pt idx="121">
                  <c:v>2014/15</c:v>
                </c:pt>
                <c:pt idx="122">
                  <c:v>2015/16</c:v>
                </c:pt>
                <c:pt idx="123">
                  <c:v>2016/17</c:v>
                </c:pt>
                <c:pt idx="126">
                  <c:v>2001/02</c:v>
                </c:pt>
                <c:pt idx="127">
                  <c:v>2002/03</c:v>
                </c:pt>
                <c:pt idx="128">
                  <c:v>2003/04</c:v>
                </c:pt>
                <c:pt idx="129">
                  <c:v>2004/05</c:v>
                </c:pt>
                <c:pt idx="130">
                  <c:v>2005/06</c:v>
                </c:pt>
                <c:pt idx="131">
                  <c:v>2006/07</c:v>
                </c:pt>
                <c:pt idx="132">
                  <c:v>2007/08</c:v>
                </c:pt>
                <c:pt idx="133">
                  <c:v>2008/09</c:v>
                </c:pt>
                <c:pt idx="134">
                  <c:v>2009/10</c:v>
                </c:pt>
                <c:pt idx="135">
                  <c:v>2010/11</c:v>
                </c:pt>
                <c:pt idx="136">
                  <c:v>2011/12</c:v>
                </c:pt>
                <c:pt idx="137">
                  <c:v>2012/13</c:v>
                </c:pt>
                <c:pt idx="138">
                  <c:v>2013/14</c:v>
                </c:pt>
                <c:pt idx="139">
                  <c:v>2014/15</c:v>
                </c:pt>
                <c:pt idx="140">
                  <c:v>2015/16</c:v>
                </c:pt>
                <c:pt idx="141">
                  <c:v>2016/17</c:v>
                </c:pt>
                <c:pt idx="144">
                  <c:v>2001/02</c:v>
                </c:pt>
                <c:pt idx="145">
                  <c:v>2002/03</c:v>
                </c:pt>
                <c:pt idx="146">
                  <c:v>2003/04</c:v>
                </c:pt>
                <c:pt idx="147">
                  <c:v>2004/05</c:v>
                </c:pt>
                <c:pt idx="148">
                  <c:v>2005/06</c:v>
                </c:pt>
                <c:pt idx="149">
                  <c:v>2006/07</c:v>
                </c:pt>
                <c:pt idx="150">
                  <c:v>2007/08</c:v>
                </c:pt>
                <c:pt idx="151">
                  <c:v>2008/09</c:v>
                </c:pt>
                <c:pt idx="152">
                  <c:v>2009/10</c:v>
                </c:pt>
                <c:pt idx="153">
                  <c:v>2010/11</c:v>
                </c:pt>
                <c:pt idx="154">
                  <c:v>2011/12</c:v>
                </c:pt>
                <c:pt idx="155">
                  <c:v>2012/13</c:v>
                </c:pt>
                <c:pt idx="156">
                  <c:v>2013/14</c:v>
                </c:pt>
                <c:pt idx="157">
                  <c:v>2014/15</c:v>
                </c:pt>
                <c:pt idx="158">
                  <c:v>2015/16</c:v>
                </c:pt>
                <c:pt idx="159">
                  <c:v>2016/17</c:v>
                </c:pt>
                <c:pt idx="162">
                  <c:v>2001/02</c:v>
                </c:pt>
                <c:pt idx="163">
                  <c:v>2002/03</c:v>
                </c:pt>
                <c:pt idx="164">
                  <c:v>2003/04</c:v>
                </c:pt>
                <c:pt idx="165">
                  <c:v>2004/05</c:v>
                </c:pt>
                <c:pt idx="166">
                  <c:v>2005/06</c:v>
                </c:pt>
                <c:pt idx="167">
                  <c:v>2006/07</c:v>
                </c:pt>
                <c:pt idx="168">
                  <c:v>2007/08</c:v>
                </c:pt>
                <c:pt idx="169">
                  <c:v>2008/09</c:v>
                </c:pt>
                <c:pt idx="170">
                  <c:v>2009/10</c:v>
                </c:pt>
                <c:pt idx="171">
                  <c:v>2010/11</c:v>
                </c:pt>
                <c:pt idx="172">
                  <c:v>2011/12</c:v>
                </c:pt>
                <c:pt idx="173">
                  <c:v>2012/13</c:v>
                </c:pt>
                <c:pt idx="174">
                  <c:v>2013/14</c:v>
                </c:pt>
                <c:pt idx="175">
                  <c:v>2014/15</c:v>
                </c:pt>
                <c:pt idx="176">
                  <c:v>2015/16</c:v>
                </c:pt>
                <c:pt idx="177">
                  <c:v>2016/17</c:v>
                </c:pt>
                <c:pt idx="180">
                  <c:v>2001/02</c:v>
                </c:pt>
                <c:pt idx="181">
                  <c:v>2002/03</c:v>
                </c:pt>
                <c:pt idx="182">
                  <c:v>2003/04</c:v>
                </c:pt>
                <c:pt idx="183">
                  <c:v>2004/05</c:v>
                </c:pt>
                <c:pt idx="184">
                  <c:v>2005/06</c:v>
                </c:pt>
                <c:pt idx="185">
                  <c:v>2006/07</c:v>
                </c:pt>
                <c:pt idx="186">
                  <c:v>2007/08</c:v>
                </c:pt>
                <c:pt idx="187">
                  <c:v>2008/09</c:v>
                </c:pt>
                <c:pt idx="188">
                  <c:v>2009/10</c:v>
                </c:pt>
                <c:pt idx="189">
                  <c:v>2010/11</c:v>
                </c:pt>
                <c:pt idx="190">
                  <c:v>2011/12</c:v>
                </c:pt>
                <c:pt idx="191">
                  <c:v>2012/13</c:v>
                </c:pt>
                <c:pt idx="192">
                  <c:v>2013/14</c:v>
                </c:pt>
                <c:pt idx="193">
                  <c:v>2014/15</c:v>
                </c:pt>
                <c:pt idx="194">
                  <c:v>2015/16</c:v>
                </c:pt>
                <c:pt idx="195">
                  <c:v>2016/17</c:v>
                </c:pt>
                <c:pt idx="198">
                  <c:v>2001/02</c:v>
                </c:pt>
                <c:pt idx="199">
                  <c:v>2002/03</c:v>
                </c:pt>
                <c:pt idx="200">
                  <c:v>2003/04</c:v>
                </c:pt>
                <c:pt idx="201">
                  <c:v>2004/05</c:v>
                </c:pt>
                <c:pt idx="202">
                  <c:v>2005/06</c:v>
                </c:pt>
                <c:pt idx="203">
                  <c:v>2006/07</c:v>
                </c:pt>
                <c:pt idx="204">
                  <c:v>2007/08</c:v>
                </c:pt>
                <c:pt idx="205">
                  <c:v>2008/09</c:v>
                </c:pt>
                <c:pt idx="206">
                  <c:v>2009/10</c:v>
                </c:pt>
                <c:pt idx="207">
                  <c:v>2010/11</c:v>
                </c:pt>
                <c:pt idx="208">
                  <c:v>2011/12</c:v>
                </c:pt>
                <c:pt idx="209">
                  <c:v>2012/13</c:v>
                </c:pt>
                <c:pt idx="210">
                  <c:v>2013/14</c:v>
                </c:pt>
                <c:pt idx="211">
                  <c:v>2014/15</c:v>
                </c:pt>
                <c:pt idx="212">
                  <c:v>2015/16</c:v>
                </c:pt>
                <c:pt idx="213">
                  <c:v>2016/17</c:v>
                </c:pt>
                <c:pt idx="216">
                  <c:v>2001/02</c:v>
                </c:pt>
                <c:pt idx="217">
                  <c:v>2002/03</c:v>
                </c:pt>
                <c:pt idx="218">
                  <c:v>2003/04</c:v>
                </c:pt>
                <c:pt idx="219">
                  <c:v>2004/05</c:v>
                </c:pt>
                <c:pt idx="220">
                  <c:v>2005/06</c:v>
                </c:pt>
                <c:pt idx="221">
                  <c:v>2006/07</c:v>
                </c:pt>
                <c:pt idx="222">
                  <c:v>2007/08</c:v>
                </c:pt>
                <c:pt idx="223">
                  <c:v>2008/09</c:v>
                </c:pt>
                <c:pt idx="224">
                  <c:v>2009/10</c:v>
                </c:pt>
                <c:pt idx="225">
                  <c:v>2010/11</c:v>
                </c:pt>
                <c:pt idx="226">
                  <c:v>2011/12</c:v>
                </c:pt>
                <c:pt idx="227">
                  <c:v>2012/13</c:v>
                </c:pt>
                <c:pt idx="228">
                  <c:v>2013/14</c:v>
                </c:pt>
                <c:pt idx="229">
                  <c:v>2014/15</c:v>
                </c:pt>
                <c:pt idx="230">
                  <c:v>2015/16</c:v>
                </c:pt>
                <c:pt idx="231">
                  <c:v>2016/17</c:v>
                </c:pt>
                <c:pt idx="234">
                  <c:v>2001/02</c:v>
                </c:pt>
                <c:pt idx="235">
                  <c:v>2002/03</c:v>
                </c:pt>
                <c:pt idx="236">
                  <c:v>2003/04</c:v>
                </c:pt>
                <c:pt idx="237">
                  <c:v>2004/05</c:v>
                </c:pt>
                <c:pt idx="238">
                  <c:v>2005/06</c:v>
                </c:pt>
                <c:pt idx="239">
                  <c:v>2006/07</c:v>
                </c:pt>
                <c:pt idx="240">
                  <c:v>2007/08</c:v>
                </c:pt>
                <c:pt idx="241">
                  <c:v>2008/09</c:v>
                </c:pt>
                <c:pt idx="242">
                  <c:v>2009/10</c:v>
                </c:pt>
                <c:pt idx="243">
                  <c:v>2010/11</c:v>
                </c:pt>
                <c:pt idx="244">
                  <c:v>2011/12</c:v>
                </c:pt>
                <c:pt idx="245">
                  <c:v>2012/13</c:v>
                </c:pt>
                <c:pt idx="246">
                  <c:v>2013/14</c:v>
                </c:pt>
                <c:pt idx="247">
                  <c:v>2014/15</c:v>
                </c:pt>
                <c:pt idx="248">
                  <c:v>2015/16</c:v>
                </c:pt>
                <c:pt idx="249">
                  <c:v>2016/17</c:v>
                </c:pt>
                <c:pt idx="252">
                  <c:v>2001/02</c:v>
                </c:pt>
                <c:pt idx="253">
                  <c:v>2002/03</c:v>
                </c:pt>
                <c:pt idx="254">
                  <c:v>2003/04</c:v>
                </c:pt>
                <c:pt idx="255">
                  <c:v>2004/05</c:v>
                </c:pt>
                <c:pt idx="256">
                  <c:v>2005/06</c:v>
                </c:pt>
                <c:pt idx="257">
                  <c:v>2006/07</c:v>
                </c:pt>
                <c:pt idx="258">
                  <c:v>2007/08</c:v>
                </c:pt>
                <c:pt idx="259">
                  <c:v>2008/09</c:v>
                </c:pt>
                <c:pt idx="260">
                  <c:v>2009/10</c:v>
                </c:pt>
                <c:pt idx="261">
                  <c:v>2010/11</c:v>
                </c:pt>
                <c:pt idx="262">
                  <c:v>2011/12</c:v>
                </c:pt>
                <c:pt idx="263">
                  <c:v>2012/13</c:v>
                </c:pt>
                <c:pt idx="264">
                  <c:v>2013/14</c:v>
                </c:pt>
                <c:pt idx="265">
                  <c:v>2014/15</c:v>
                </c:pt>
                <c:pt idx="266">
                  <c:v>2015/16</c:v>
                </c:pt>
              </c:strCache>
            </c:strRef>
          </c:cat>
          <c:val>
            <c:numRef>
              <c:f>'safety (2)'!$V$255:$KB$255</c:f>
              <c:numCache>
                <c:formatCode>General</c:formatCode>
                <c:ptCount val="267"/>
                <c:pt idx="72" formatCode="0%">
                  <c:v>-1.6446238823523474E-2</c:v>
                </c:pt>
                <c:pt idx="73" formatCode="0%">
                  <c:v>0.81600387327062318</c:v>
                </c:pt>
                <c:pt idx="74" formatCode="0%">
                  <c:v>0.28106095199331493</c:v>
                </c:pt>
                <c:pt idx="75" formatCode="0%">
                  <c:v>2.2224970834369473</c:v>
                </c:pt>
                <c:pt idx="76" formatCode="0%">
                  <c:v>9.6025099332155195E-2</c:v>
                </c:pt>
                <c:pt idx="77" formatCode="0%">
                  <c:v>0.89079189208996712</c:v>
                </c:pt>
                <c:pt idx="78" formatCode="0%">
                  <c:v>2.3526827749463215</c:v>
                </c:pt>
                <c:pt idx="79" formatCode="0%">
                  <c:v>0.36084650076433311</c:v>
                </c:pt>
                <c:pt idx="80" formatCode="0%">
                  <c:v>1.7424980415928273</c:v>
                </c:pt>
                <c:pt idx="81" formatCode="0%">
                  <c:v>0.58611212741562402</c:v>
                </c:pt>
                <c:pt idx="82" formatCode="0%">
                  <c:v>-0.19455722346855875</c:v>
                </c:pt>
                <c:pt idx="83" formatCode="0%">
                  <c:v>3.3861463947776231</c:v>
                </c:pt>
                <c:pt idx="84" formatCode="0%">
                  <c:v>0.17336053272153018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CC-45FC-8E5B-AFEB89DB287B}"/>
            </c:ext>
          </c:extLst>
        </c:ser>
        <c:ser>
          <c:idx val="5"/>
          <c:order val="5"/>
          <c:tx>
            <c:strRef>
              <c:f>'safety (2)'!$T$256:$U$256</c:f>
              <c:strCache>
                <c:ptCount val="2"/>
                <c:pt idx="0">
                  <c:v>Hawkes Bay</c:v>
                </c:pt>
              </c:strCache>
            </c:strRef>
          </c:tx>
          <c:marker>
            <c:symbol val="none"/>
          </c:marker>
          <c:cat>
            <c:strRef>
              <c:f>'safety (2)'!$V$250:$KB$250</c:f>
              <c:strCache>
                <c:ptCount val="267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  <c:pt idx="14">
                  <c:v>2015/16</c:v>
                </c:pt>
                <c:pt idx="15">
                  <c:v>2016/17</c:v>
                </c:pt>
                <c:pt idx="18">
                  <c:v>2001/02</c:v>
                </c:pt>
                <c:pt idx="19">
                  <c:v>2002/03</c:v>
                </c:pt>
                <c:pt idx="20">
                  <c:v>2003/04</c:v>
                </c:pt>
                <c:pt idx="21">
                  <c:v>2004/05</c:v>
                </c:pt>
                <c:pt idx="22">
                  <c:v>2005/06</c:v>
                </c:pt>
                <c:pt idx="23">
                  <c:v>2006/07</c:v>
                </c:pt>
                <c:pt idx="24">
                  <c:v>2007/08</c:v>
                </c:pt>
                <c:pt idx="25">
                  <c:v>2008/09</c:v>
                </c:pt>
                <c:pt idx="26">
                  <c:v>2009/10</c:v>
                </c:pt>
                <c:pt idx="27">
                  <c:v>2010/11</c:v>
                </c:pt>
                <c:pt idx="28">
                  <c:v>2011/12</c:v>
                </c:pt>
                <c:pt idx="29">
                  <c:v>2012/13</c:v>
                </c:pt>
                <c:pt idx="30">
                  <c:v>2013/14</c:v>
                </c:pt>
                <c:pt idx="31">
                  <c:v>2014/15</c:v>
                </c:pt>
                <c:pt idx="32">
                  <c:v>2015/16</c:v>
                </c:pt>
                <c:pt idx="33">
                  <c:v>2016/17</c:v>
                </c:pt>
                <c:pt idx="36">
                  <c:v>2001/02</c:v>
                </c:pt>
                <c:pt idx="37">
                  <c:v>2002/03</c:v>
                </c:pt>
                <c:pt idx="38">
                  <c:v>2003/04</c:v>
                </c:pt>
                <c:pt idx="39">
                  <c:v>2004/05</c:v>
                </c:pt>
                <c:pt idx="40">
                  <c:v>2005/06</c:v>
                </c:pt>
                <c:pt idx="41">
                  <c:v>2006/07</c:v>
                </c:pt>
                <c:pt idx="42">
                  <c:v>2007/08</c:v>
                </c:pt>
                <c:pt idx="43">
                  <c:v>2008/09</c:v>
                </c:pt>
                <c:pt idx="44">
                  <c:v>2009/10</c:v>
                </c:pt>
                <c:pt idx="45">
                  <c:v>2010/11</c:v>
                </c:pt>
                <c:pt idx="46">
                  <c:v>2011/12</c:v>
                </c:pt>
                <c:pt idx="47">
                  <c:v>2012/13</c:v>
                </c:pt>
                <c:pt idx="48">
                  <c:v>2013/14</c:v>
                </c:pt>
                <c:pt idx="49">
                  <c:v>2014/15</c:v>
                </c:pt>
                <c:pt idx="50">
                  <c:v>2015/16</c:v>
                </c:pt>
                <c:pt idx="51">
                  <c:v>2016/17</c:v>
                </c:pt>
                <c:pt idx="54">
                  <c:v>2001/02</c:v>
                </c:pt>
                <c:pt idx="55">
                  <c:v>2002/03</c:v>
                </c:pt>
                <c:pt idx="56">
                  <c:v>2003/04</c:v>
                </c:pt>
                <c:pt idx="57">
                  <c:v>2004/05</c:v>
                </c:pt>
                <c:pt idx="58">
                  <c:v>2005/06</c:v>
                </c:pt>
                <c:pt idx="59">
                  <c:v>2006/07</c:v>
                </c:pt>
                <c:pt idx="60">
                  <c:v>2007/08</c:v>
                </c:pt>
                <c:pt idx="61">
                  <c:v>2008/09</c:v>
                </c:pt>
                <c:pt idx="62">
                  <c:v>2009/10</c:v>
                </c:pt>
                <c:pt idx="63">
                  <c:v>2010/11</c:v>
                </c:pt>
                <c:pt idx="64">
                  <c:v>2011/12</c:v>
                </c:pt>
                <c:pt idx="65">
                  <c:v>2012/13</c:v>
                </c:pt>
                <c:pt idx="66">
                  <c:v>2013/14</c:v>
                </c:pt>
                <c:pt idx="67">
                  <c:v>2014/15</c:v>
                </c:pt>
                <c:pt idx="68">
                  <c:v>2015/16</c:v>
                </c:pt>
                <c:pt idx="69">
                  <c:v>2016/17</c:v>
                </c:pt>
                <c:pt idx="72">
                  <c:v>2001/02</c:v>
                </c:pt>
                <c:pt idx="73">
                  <c:v>2002/03</c:v>
                </c:pt>
                <c:pt idx="74">
                  <c:v>2003/04</c:v>
                </c:pt>
                <c:pt idx="75">
                  <c:v>2004/05</c:v>
                </c:pt>
                <c:pt idx="76">
                  <c:v>2005/06</c:v>
                </c:pt>
                <c:pt idx="77">
                  <c:v>2006/07</c:v>
                </c:pt>
                <c:pt idx="78">
                  <c:v>2007/08</c:v>
                </c:pt>
                <c:pt idx="79">
                  <c:v>2008/09</c:v>
                </c:pt>
                <c:pt idx="80">
                  <c:v>2009/10</c:v>
                </c:pt>
                <c:pt idx="81">
                  <c:v>2010/11</c:v>
                </c:pt>
                <c:pt idx="82">
                  <c:v>2011/12</c:v>
                </c:pt>
                <c:pt idx="83">
                  <c:v>2012/13</c:v>
                </c:pt>
                <c:pt idx="84">
                  <c:v>2013/14</c:v>
                </c:pt>
                <c:pt idx="85">
                  <c:v>2014/15</c:v>
                </c:pt>
                <c:pt idx="86">
                  <c:v>2015/16</c:v>
                </c:pt>
                <c:pt idx="87">
                  <c:v>2016/17</c:v>
                </c:pt>
                <c:pt idx="90">
                  <c:v>2001/02</c:v>
                </c:pt>
                <c:pt idx="91">
                  <c:v>2002/03</c:v>
                </c:pt>
                <c:pt idx="92">
                  <c:v>2003/04</c:v>
                </c:pt>
                <c:pt idx="93">
                  <c:v>2004/05</c:v>
                </c:pt>
                <c:pt idx="94">
                  <c:v>2005/06</c:v>
                </c:pt>
                <c:pt idx="95">
                  <c:v>2006/07</c:v>
                </c:pt>
                <c:pt idx="96">
                  <c:v>2007/08</c:v>
                </c:pt>
                <c:pt idx="97">
                  <c:v>2008/09</c:v>
                </c:pt>
                <c:pt idx="98">
                  <c:v>2009/10</c:v>
                </c:pt>
                <c:pt idx="99">
                  <c:v>2010/11</c:v>
                </c:pt>
                <c:pt idx="100">
                  <c:v>2011/12</c:v>
                </c:pt>
                <c:pt idx="101">
                  <c:v>2012/13</c:v>
                </c:pt>
                <c:pt idx="102">
                  <c:v>2013/14</c:v>
                </c:pt>
                <c:pt idx="103">
                  <c:v>2014/15</c:v>
                </c:pt>
                <c:pt idx="104">
                  <c:v>2015/16</c:v>
                </c:pt>
                <c:pt idx="105">
                  <c:v>2016/17</c:v>
                </c:pt>
                <c:pt idx="108">
                  <c:v>2001/02</c:v>
                </c:pt>
                <c:pt idx="109">
                  <c:v>2002/03</c:v>
                </c:pt>
                <c:pt idx="110">
                  <c:v>2003/04</c:v>
                </c:pt>
                <c:pt idx="111">
                  <c:v>2004/05</c:v>
                </c:pt>
                <c:pt idx="112">
                  <c:v>2005/06</c:v>
                </c:pt>
                <c:pt idx="113">
                  <c:v>2006/07</c:v>
                </c:pt>
                <c:pt idx="114">
                  <c:v>2007/08</c:v>
                </c:pt>
                <c:pt idx="115">
                  <c:v>2008/09</c:v>
                </c:pt>
                <c:pt idx="116">
                  <c:v>2009/10</c:v>
                </c:pt>
                <c:pt idx="117">
                  <c:v>2010/11</c:v>
                </c:pt>
                <c:pt idx="118">
                  <c:v>2011/12</c:v>
                </c:pt>
                <c:pt idx="119">
                  <c:v>2012/13</c:v>
                </c:pt>
                <c:pt idx="120">
                  <c:v>2013/14</c:v>
                </c:pt>
                <c:pt idx="121">
                  <c:v>2014/15</c:v>
                </c:pt>
                <c:pt idx="122">
                  <c:v>2015/16</c:v>
                </c:pt>
                <c:pt idx="123">
                  <c:v>2016/17</c:v>
                </c:pt>
                <c:pt idx="126">
                  <c:v>2001/02</c:v>
                </c:pt>
                <c:pt idx="127">
                  <c:v>2002/03</c:v>
                </c:pt>
                <c:pt idx="128">
                  <c:v>2003/04</c:v>
                </c:pt>
                <c:pt idx="129">
                  <c:v>2004/05</c:v>
                </c:pt>
                <c:pt idx="130">
                  <c:v>2005/06</c:v>
                </c:pt>
                <c:pt idx="131">
                  <c:v>2006/07</c:v>
                </c:pt>
                <c:pt idx="132">
                  <c:v>2007/08</c:v>
                </c:pt>
                <c:pt idx="133">
                  <c:v>2008/09</c:v>
                </c:pt>
                <c:pt idx="134">
                  <c:v>2009/10</c:v>
                </c:pt>
                <c:pt idx="135">
                  <c:v>2010/11</c:v>
                </c:pt>
                <c:pt idx="136">
                  <c:v>2011/12</c:v>
                </c:pt>
                <c:pt idx="137">
                  <c:v>2012/13</c:v>
                </c:pt>
                <c:pt idx="138">
                  <c:v>2013/14</c:v>
                </c:pt>
                <c:pt idx="139">
                  <c:v>2014/15</c:v>
                </c:pt>
                <c:pt idx="140">
                  <c:v>2015/16</c:v>
                </c:pt>
                <c:pt idx="141">
                  <c:v>2016/17</c:v>
                </c:pt>
                <c:pt idx="144">
                  <c:v>2001/02</c:v>
                </c:pt>
                <c:pt idx="145">
                  <c:v>2002/03</c:v>
                </c:pt>
                <c:pt idx="146">
                  <c:v>2003/04</c:v>
                </c:pt>
                <c:pt idx="147">
                  <c:v>2004/05</c:v>
                </c:pt>
                <c:pt idx="148">
                  <c:v>2005/06</c:v>
                </c:pt>
                <c:pt idx="149">
                  <c:v>2006/07</c:v>
                </c:pt>
                <c:pt idx="150">
                  <c:v>2007/08</c:v>
                </c:pt>
                <c:pt idx="151">
                  <c:v>2008/09</c:v>
                </c:pt>
                <c:pt idx="152">
                  <c:v>2009/10</c:v>
                </c:pt>
                <c:pt idx="153">
                  <c:v>2010/11</c:v>
                </c:pt>
                <c:pt idx="154">
                  <c:v>2011/12</c:v>
                </c:pt>
                <c:pt idx="155">
                  <c:v>2012/13</c:v>
                </c:pt>
                <c:pt idx="156">
                  <c:v>2013/14</c:v>
                </c:pt>
                <c:pt idx="157">
                  <c:v>2014/15</c:v>
                </c:pt>
                <c:pt idx="158">
                  <c:v>2015/16</c:v>
                </c:pt>
                <c:pt idx="159">
                  <c:v>2016/17</c:v>
                </c:pt>
                <c:pt idx="162">
                  <c:v>2001/02</c:v>
                </c:pt>
                <c:pt idx="163">
                  <c:v>2002/03</c:v>
                </c:pt>
                <c:pt idx="164">
                  <c:v>2003/04</c:v>
                </c:pt>
                <c:pt idx="165">
                  <c:v>2004/05</c:v>
                </c:pt>
                <c:pt idx="166">
                  <c:v>2005/06</c:v>
                </c:pt>
                <c:pt idx="167">
                  <c:v>2006/07</c:v>
                </c:pt>
                <c:pt idx="168">
                  <c:v>2007/08</c:v>
                </c:pt>
                <c:pt idx="169">
                  <c:v>2008/09</c:v>
                </c:pt>
                <c:pt idx="170">
                  <c:v>2009/10</c:v>
                </c:pt>
                <c:pt idx="171">
                  <c:v>2010/11</c:v>
                </c:pt>
                <c:pt idx="172">
                  <c:v>2011/12</c:v>
                </c:pt>
                <c:pt idx="173">
                  <c:v>2012/13</c:v>
                </c:pt>
                <c:pt idx="174">
                  <c:v>2013/14</c:v>
                </c:pt>
                <c:pt idx="175">
                  <c:v>2014/15</c:v>
                </c:pt>
                <c:pt idx="176">
                  <c:v>2015/16</c:v>
                </c:pt>
                <c:pt idx="177">
                  <c:v>2016/17</c:v>
                </c:pt>
                <c:pt idx="180">
                  <c:v>2001/02</c:v>
                </c:pt>
                <c:pt idx="181">
                  <c:v>2002/03</c:v>
                </c:pt>
                <c:pt idx="182">
                  <c:v>2003/04</c:v>
                </c:pt>
                <c:pt idx="183">
                  <c:v>2004/05</c:v>
                </c:pt>
                <c:pt idx="184">
                  <c:v>2005/06</c:v>
                </c:pt>
                <c:pt idx="185">
                  <c:v>2006/07</c:v>
                </c:pt>
                <c:pt idx="186">
                  <c:v>2007/08</c:v>
                </c:pt>
                <c:pt idx="187">
                  <c:v>2008/09</c:v>
                </c:pt>
                <c:pt idx="188">
                  <c:v>2009/10</c:v>
                </c:pt>
                <c:pt idx="189">
                  <c:v>2010/11</c:v>
                </c:pt>
                <c:pt idx="190">
                  <c:v>2011/12</c:v>
                </c:pt>
                <c:pt idx="191">
                  <c:v>2012/13</c:v>
                </c:pt>
                <c:pt idx="192">
                  <c:v>2013/14</c:v>
                </c:pt>
                <c:pt idx="193">
                  <c:v>2014/15</c:v>
                </c:pt>
                <c:pt idx="194">
                  <c:v>2015/16</c:v>
                </c:pt>
                <c:pt idx="195">
                  <c:v>2016/17</c:v>
                </c:pt>
                <c:pt idx="198">
                  <c:v>2001/02</c:v>
                </c:pt>
                <c:pt idx="199">
                  <c:v>2002/03</c:v>
                </c:pt>
                <c:pt idx="200">
                  <c:v>2003/04</c:v>
                </c:pt>
                <c:pt idx="201">
                  <c:v>2004/05</c:v>
                </c:pt>
                <c:pt idx="202">
                  <c:v>2005/06</c:v>
                </c:pt>
                <c:pt idx="203">
                  <c:v>2006/07</c:v>
                </c:pt>
                <c:pt idx="204">
                  <c:v>2007/08</c:v>
                </c:pt>
                <c:pt idx="205">
                  <c:v>2008/09</c:v>
                </c:pt>
                <c:pt idx="206">
                  <c:v>2009/10</c:v>
                </c:pt>
                <c:pt idx="207">
                  <c:v>2010/11</c:v>
                </c:pt>
                <c:pt idx="208">
                  <c:v>2011/12</c:v>
                </c:pt>
                <c:pt idx="209">
                  <c:v>2012/13</c:v>
                </c:pt>
                <c:pt idx="210">
                  <c:v>2013/14</c:v>
                </c:pt>
                <c:pt idx="211">
                  <c:v>2014/15</c:v>
                </c:pt>
                <c:pt idx="212">
                  <c:v>2015/16</c:v>
                </c:pt>
                <c:pt idx="213">
                  <c:v>2016/17</c:v>
                </c:pt>
                <c:pt idx="216">
                  <c:v>2001/02</c:v>
                </c:pt>
                <c:pt idx="217">
                  <c:v>2002/03</c:v>
                </c:pt>
                <c:pt idx="218">
                  <c:v>2003/04</c:v>
                </c:pt>
                <c:pt idx="219">
                  <c:v>2004/05</c:v>
                </c:pt>
                <c:pt idx="220">
                  <c:v>2005/06</c:v>
                </c:pt>
                <c:pt idx="221">
                  <c:v>2006/07</c:v>
                </c:pt>
                <c:pt idx="222">
                  <c:v>2007/08</c:v>
                </c:pt>
                <c:pt idx="223">
                  <c:v>2008/09</c:v>
                </c:pt>
                <c:pt idx="224">
                  <c:v>2009/10</c:v>
                </c:pt>
                <c:pt idx="225">
                  <c:v>2010/11</c:v>
                </c:pt>
                <c:pt idx="226">
                  <c:v>2011/12</c:v>
                </c:pt>
                <c:pt idx="227">
                  <c:v>2012/13</c:v>
                </c:pt>
                <c:pt idx="228">
                  <c:v>2013/14</c:v>
                </c:pt>
                <c:pt idx="229">
                  <c:v>2014/15</c:v>
                </c:pt>
                <c:pt idx="230">
                  <c:v>2015/16</c:v>
                </c:pt>
                <c:pt idx="231">
                  <c:v>2016/17</c:v>
                </c:pt>
                <c:pt idx="234">
                  <c:v>2001/02</c:v>
                </c:pt>
                <c:pt idx="235">
                  <c:v>2002/03</c:v>
                </c:pt>
                <c:pt idx="236">
                  <c:v>2003/04</c:v>
                </c:pt>
                <c:pt idx="237">
                  <c:v>2004/05</c:v>
                </c:pt>
                <c:pt idx="238">
                  <c:v>2005/06</c:v>
                </c:pt>
                <c:pt idx="239">
                  <c:v>2006/07</c:v>
                </c:pt>
                <c:pt idx="240">
                  <c:v>2007/08</c:v>
                </c:pt>
                <c:pt idx="241">
                  <c:v>2008/09</c:v>
                </c:pt>
                <c:pt idx="242">
                  <c:v>2009/10</c:v>
                </c:pt>
                <c:pt idx="243">
                  <c:v>2010/11</c:v>
                </c:pt>
                <c:pt idx="244">
                  <c:v>2011/12</c:v>
                </c:pt>
                <c:pt idx="245">
                  <c:v>2012/13</c:v>
                </c:pt>
                <c:pt idx="246">
                  <c:v>2013/14</c:v>
                </c:pt>
                <c:pt idx="247">
                  <c:v>2014/15</c:v>
                </c:pt>
                <c:pt idx="248">
                  <c:v>2015/16</c:v>
                </c:pt>
                <c:pt idx="249">
                  <c:v>2016/17</c:v>
                </c:pt>
                <c:pt idx="252">
                  <c:v>2001/02</c:v>
                </c:pt>
                <c:pt idx="253">
                  <c:v>2002/03</c:v>
                </c:pt>
                <c:pt idx="254">
                  <c:v>2003/04</c:v>
                </c:pt>
                <c:pt idx="255">
                  <c:v>2004/05</c:v>
                </c:pt>
                <c:pt idx="256">
                  <c:v>2005/06</c:v>
                </c:pt>
                <c:pt idx="257">
                  <c:v>2006/07</c:v>
                </c:pt>
                <c:pt idx="258">
                  <c:v>2007/08</c:v>
                </c:pt>
                <c:pt idx="259">
                  <c:v>2008/09</c:v>
                </c:pt>
                <c:pt idx="260">
                  <c:v>2009/10</c:v>
                </c:pt>
                <c:pt idx="261">
                  <c:v>2010/11</c:v>
                </c:pt>
                <c:pt idx="262">
                  <c:v>2011/12</c:v>
                </c:pt>
                <c:pt idx="263">
                  <c:v>2012/13</c:v>
                </c:pt>
                <c:pt idx="264">
                  <c:v>2013/14</c:v>
                </c:pt>
                <c:pt idx="265">
                  <c:v>2014/15</c:v>
                </c:pt>
                <c:pt idx="266">
                  <c:v>2015/16</c:v>
                </c:pt>
              </c:strCache>
            </c:strRef>
          </c:cat>
          <c:val>
            <c:numRef>
              <c:f>'safety (2)'!$V$256:$KB$256</c:f>
              <c:numCache>
                <c:formatCode>General</c:formatCode>
                <c:ptCount val="267"/>
                <c:pt idx="90" formatCode="0%">
                  <c:v>2.3365724299891699E-2</c:v>
                </c:pt>
                <c:pt idx="91" formatCode="0%">
                  <c:v>1.4875930306554137</c:v>
                </c:pt>
                <c:pt idx="92" formatCode="0%">
                  <c:v>1.3404115940013508</c:v>
                </c:pt>
                <c:pt idx="93" formatCode="0%">
                  <c:v>0.87272754133613728</c:v>
                </c:pt>
                <c:pt idx="94" formatCode="0%">
                  <c:v>2.1003525669212015</c:v>
                </c:pt>
                <c:pt idx="95" formatCode="0%">
                  <c:v>1.5054244021574363</c:v>
                </c:pt>
                <c:pt idx="96" formatCode="0%">
                  <c:v>1.336923939258289</c:v>
                </c:pt>
                <c:pt idx="97" formatCode="0%">
                  <c:v>0.32804702159815857</c:v>
                </c:pt>
                <c:pt idx="98" formatCode="0%">
                  <c:v>1.0333681454439332</c:v>
                </c:pt>
                <c:pt idx="99" formatCode="0%">
                  <c:v>0.87998121912325744</c:v>
                </c:pt>
                <c:pt idx="100" formatCode="0%">
                  <c:v>1.5531489734925996</c:v>
                </c:pt>
                <c:pt idx="101" formatCode="0%">
                  <c:v>0.16037296089532971</c:v>
                </c:pt>
                <c:pt idx="102" formatCode="0%">
                  <c:v>-5.2396254310778767E-2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CC-45FC-8E5B-AFEB89DB287B}"/>
            </c:ext>
          </c:extLst>
        </c:ser>
        <c:ser>
          <c:idx val="6"/>
          <c:order val="6"/>
          <c:tx>
            <c:strRef>
              <c:f>'safety (2)'!$T$257:$U$257</c:f>
              <c:strCache>
                <c:ptCount val="2"/>
                <c:pt idx="0">
                  <c:v>Taranaki</c:v>
                </c:pt>
              </c:strCache>
            </c:strRef>
          </c:tx>
          <c:marker>
            <c:symbol val="none"/>
          </c:marker>
          <c:cat>
            <c:strRef>
              <c:f>'safety (2)'!$V$250:$KB$250</c:f>
              <c:strCache>
                <c:ptCount val="267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  <c:pt idx="14">
                  <c:v>2015/16</c:v>
                </c:pt>
                <c:pt idx="15">
                  <c:v>2016/17</c:v>
                </c:pt>
                <c:pt idx="18">
                  <c:v>2001/02</c:v>
                </c:pt>
                <c:pt idx="19">
                  <c:v>2002/03</c:v>
                </c:pt>
                <c:pt idx="20">
                  <c:v>2003/04</c:v>
                </c:pt>
                <c:pt idx="21">
                  <c:v>2004/05</c:v>
                </c:pt>
                <c:pt idx="22">
                  <c:v>2005/06</c:v>
                </c:pt>
                <c:pt idx="23">
                  <c:v>2006/07</c:v>
                </c:pt>
                <c:pt idx="24">
                  <c:v>2007/08</c:v>
                </c:pt>
                <c:pt idx="25">
                  <c:v>2008/09</c:v>
                </c:pt>
                <c:pt idx="26">
                  <c:v>2009/10</c:v>
                </c:pt>
                <c:pt idx="27">
                  <c:v>2010/11</c:v>
                </c:pt>
                <c:pt idx="28">
                  <c:v>2011/12</c:v>
                </c:pt>
                <c:pt idx="29">
                  <c:v>2012/13</c:v>
                </c:pt>
                <c:pt idx="30">
                  <c:v>2013/14</c:v>
                </c:pt>
                <c:pt idx="31">
                  <c:v>2014/15</c:v>
                </c:pt>
                <c:pt idx="32">
                  <c:v>2015/16</c:v>
                </c:pt>
                <c:pt idx="33">
                  <c:v>2016/17</c:v>
                </c:pt>
                <c:pt idx="36">
                  <c:v>2001/02</c:v>
                </c:pt>
                <c:pt idx="37">
                  <c:v>2002/03</c:v>
                </c:pt>
                <c:pt idx="38">
                  <c:v>2003/04</c:v>
                </c:pt>
                <c:pt idx="39">
                  <c:v>2004/05</c:v>
                </c:pt>
                <c:pt idx="40">
                  <c:v>2005/06</c:v>
                </c:pt>
                <c:pt idx="41">
                  <c:v>2006/07</c:v>
                </c:pt>
                <c:pt idx="42">
                  <c:v>2007/08</c:v>
                </c:pt>
                <c:pt idx="43">
                  <c:v>2008/09</c:v>
                </c:pt>
                <c:pt idx="44">
                  <c:v>2009/10</c:v>
                </c:pt>
                <c:pt idx="45">
                  <c:v>2010/11</c:v>
                </c:pt>
                <c:pt idx="46">
                  <c:v>2011/12</c:v>
                </c:pt>
                <c:pt idx="47">
                  <c:v>2012/13</c:v>
                </c:pt>
                <c:pt idx="48">
                  <c:v>2013/14</c:v>
                </c:pt>
                <c:pt idx="49">
                  <c:v>2014/15</c:v>
                </c:pt>
                <c:pt idx="50">
                  <c:v>2015/16</c:v>
                </c:pt>
                <c:pt idx="51">
                  <c:v>2016/17</c:v>
                </c:pt>
                <c:pt idx="54">
                  <c:v>2001/02</c:v>
                </c:pt>
                <c:pt idx="55">
                  <c:v>2002/03</c:v>
                </c:pt>
                <c:pt idx="56">
                  <c:v>2003/04</c:v>
                </c:pt>
                <c:pt idx="57">
                  <c:v>2004/05</c:v>
                </c:pt>
                <c:pt idx="58">
                  <c:v>2005/06</c:v>
                </c:pt>
                <c:pt idx="59">
                  <c:v>2006/07</c:v>
                </c:pt>
                <c:pt idx="60">
                  <c:v>2007/08</c:v>
                </c:pt>
                <c:pt idx="61">
                  <c:v>2008/09</c:v>
                </c:pt>
                <c:pt idx="62">
                  <c:v>2009/10</c:v>
                </c:pt>
                <c:pt idx="63">
                  <c:v>2010/11</c:v>
                </c:pt>
                <c:pt idx="64">
                  <c:v>2011/12</c:v>
                </c:pt>
                <c:pt idx="65">
                  <c:v>2012/13</c:v>
                </c:pt>
                <c:pt idx="66">
                  <c:v>2013/14</c:v>
                </c:pt>
                <c:pt idx="67">
                  <c:v>2014/15</c:v>
                </c:pt>
                <c:pt idx="68">
                  <c:v>2015/16</c:v>
                </c:pt>
                <c:pt idx="69">
                  <c:v>2016/17</c:v>
                </c:pt>
                <c:pt idx="72">
                  <c:v>2001/02</c:v>
                </c:pt>
                <c:pt idx="73">
                  <c:v>2002/03</c:v>
                </c:pt>
                <c:pt idx="74">
                  <c:v>2003/04</c:v>
                </c:pt>
                <c:pt idx="75">
                  <c:v>2004/05</c:v>
                </c:pt>
                <c:pt idx="76">
                  <c:v>2005/06</c:v>
                </c:pt>
                <c:pt idx="77">
                  <c:v>2006/07</c:v>
                </c:pt>
                <c:pt idx="78">
                  <c:v>2007/08</c:v>
                </c:pt>
                <c:pt idx="79">
                  <c:v>2008/09</c:v>
                </c:pt>
                <c:pt idx="80">
                  <c:v>2009/10</c:v>
                </c:pt>
                <c:pt idx="81">
                  <c:v>2010/11</c:v>
                </c:pt>
                <c:pt idx="82">
                  <c:v>2011/12</c:v>
                </c:pt>
                <c:pt idx="83">
                  <c:v>2012/13</c:v>
                </c:pt>
                <c:pt idx="84">
                  <c:v>2013/14</c:v>
                </c:pt>
                <c:pt idx="85">
                  <c:v>2014/15</c:v>
                </c:pt>
                <c:pt idx="86">
                  <c:v>2015/16</c:v>
                </c:pt>
                <c:pt idx="87">
                  <c:v>2016/17</c:v>
                </c:pt>
                <c:pt idx="90">
                  <c:v>2001/02</c:v>
                </c:pt>
                <c:pt idx="91">
                  <c:v>2002/03</c:v>
                </c:pt>
                <c:pt idx="92">
                  <c:v>2003/04</c:v>
                </c:pt>
                <c:pt idx="93">
                  <c:v>2004/05</c:v>
                </c:pt>
                <c:pt idx="94">
                  <c:v>2005/06</c:v>
                </c:pt>
                <c:pt idx="95">
                  <c:v>2006/07</c:v>
                </c:pt>
                <c:pt idx="96">
                  <c:v>2007/08</c:v>
                </c:pt>
                <c:pt idx="97">
                  <c:v>2008/09</c:v>
                </c:pt>
                <c:pt idx="98">
                  <c:v>2009/10</c:v>
                </c:pt>
                <c:pt idx="99">
                  <c:v>2010/11</c:v>
                </c:pt>
                <c:pt idx="100">
                  <c:v>2011/12</c:v>
                </c:pt>
                <c:pt idx="101">
                  <c:v>2012/13</c:v>
                </c:pt>
                <c:pt idx="102">
                  <c:v>2013/14</c:v>
                </c:pt>
                <c:pt idx="103">
                  <c:v>2014/15</c:v>
                </c:pt>
                <c:pt idx="104">
                  <c:v>2015/16</c:v>
                </c:pt>
                <c:pt idx="105">
                  <c:v>2016/17</c:v>
                </c:pt>
                <c:pt idx="108">
                  <c:v>2001/02</c:v>
                </c:pt>
                <c:pt idx="109">
                  <c:v>2002/03</c:v>
                </c:pt>
                <c:pt idx="110">
                  <c:v>2003/04</c:v>
                </c:pt>
                <c:pt idx="111">
                  <c:v>2004/05</c:v>
                </c:pt>
                <c:pt idx="112">
                  <c:v>2005/06</c:v>
                </c:pt>
                <c:pt idx="113">
                  <c:v>2006/07</c:v>
                </c:pt>
                <c:pt idx="114">
                  <c:v>2007/08</c:v>
                </c:pt>
                <c:pt idx="115">
                  <c:v>2008/09</c:v>
                </c:pt>
                <c:pt idx="116">
                  <c:v>2009/10</c:v>
                </c:pt>
                <c:pt idx="117">
                  <c:v>2010/11</c:v>
                </c:pt>
                <c:pt idx="118">
                  <c:v>2011/12</c:v>
                </c:pt>
                <c:pt idx="119">
                  <c:v>2012/13</c:v>
                </c:pt>
                <c:pt idx="120">
                  <c:v>2013/14</c:v>
                </c:pt>
                <c:pt idx="121">
                  <c:v>2014/15</c:v>
                </c:pt>
                <c:pt idx="122">
                  <c:v>2015/16</c:v>
                </c:pt>
                <c:pt idx="123">
                  <c:v>2016/17</c:v>
                </c:pt>
                <c:pt idx="126">
                  <c:v>2001/02</c:v>
                </c:pt>
                <c:pt idx="127">
                  <c:v>2002/03</c:v>
                </c:pt>
                <c:pt idx="128">
                  <c:v>2003/04</c:v>
                </c:pt>
                <c:pt idx="129">
                  <c:v>2004/05</c:v>
                </c:pt>
                <c:pt idx="130">
                  <c:v>2005/06</c:v>
                </c:pt>
                <c:pt idx="131">
                  <c:v>2006/07</c:v>
                </c:pt>
                <c:pt idx="132">
                  <c:v>2007/08</c:v>
                </c:pt>
                <c:pt idx="133">
                  <c:v>2008/09</c:v>
                </c:pt>
                <c:pt idx="134">
                  <c:v>2009/10</c:v>
                </c:pt>
                <c:pt idx="135">
                  <c:v>2010/11</c:v>
                </c:pt>
                <c:pt idx="136">
                  <c:v>2011/12</c:v>
                </c:pt>
                <c:pt idx="137">
                  <c:v>2012/13</c:v>
                </c:pt>
                <c:pt idx="138">
                  <c:v>2013/14</c:v>
                </c:pt>
                <c:pt idx="139">
                  <c:v>2014/15</c:v>
                </c:pt>
                <c:pt idx="140">
                  <c:v>2015/16</c:v>
                </c:pt>
                <c:pt idx="141">
                  <c:v>2016/17</c:v>
                </c:pt>
                <c:pt idx="144">
                  <c:v>2001/02</c:v>
                </c:pt>
                <c:pt idx="145">
                  <c:v>2002/03</c:v>
                </c:pt>
                <c:pt idx="146">
                  <c:v>2003/04</c:v>
                </c:pt>
                <c:pt idx="147">
                  <c:v>2004/05</c:v>
                </c:pt>
                <c:pt idx="148">
                  <c:v>2005/06</c:v>
                </c:pt>
                <c:pt idx="149">
                  <c:v>2006/07</c:v>
                </c:pt>
                <c:pt idx="150">
                  <c:v>2007/08</c:v>
                </c:pt>
                <c:pt idx="151">
                  <c:v>2008/09</c:v>
                </c:pt>
                <c:pt idx="152">
                  <c:v>2009/10</c:v>
                </c:pt>
                <c:pt idx="153">
                  <c:v>2010/11</c:v>
                </c:pt>
                <c:pt idx="154">
                  <c:v>2011/12</c:v>
                </c:pt>
                <c:pt idx="155">
                  <c:v>2012/13</c:v>
                </c:pt>
                <c:pt idx="156">
                  <c:v>2013/14</c:v>
                </c:pt>
                <c:pt idx="157">
                  <c:v>2014/15</c:v>
                </c:pt>
                <c:pt idx="158">
                  <c:v>2015/16</c:v>
                </c:pt>
                <c:pt idx="159">
                  <c:v>2016/17</c:v>
                </c:pt>
                <c:pt idx="162">
                  <c:v>2001/02</c:v>
                </c:pt>
                <c:pt idx="163">
                  <c:v>2002/03</c:v>
                </c:pt>
                <c:pt idx="164">
                  <c:v>2003/04</c:v>
                </c:pt>
                <c:pt idx="165">
                  <c:v>2004/05</c:v>
                </c:pt>
                <c:pt idx="166">
                  <c:v>2005/06</c:v>
                </c:pt>
                <c:pt idx="167">
                  <c:v>2006/07</c:v>
                </c:pt>
                <c:pt idx="168">
                  <c:v>2007/08</c:v>
                </c:pt>
                <c:pt idx="169">
                  <c:v>2008/09</c:v>
                </c:pt>
                <c:pt idx="170">
                  <c:v>2009/10</c:v>
                </c:pt>
                <c:pt idx="171">
                  <c:v>2010/11</c:v>
                </c:pt>
                <c:pt idx="172">
                  <c:v>2011/12</c:v>
                </c:pt>
                <c:pt idx="173">
                  <c:v>2012/13</c:v>
                </c:pt>
                <c:pt idx="174">
                  <c:v>2013/14</c:v>
                </c:pt>
                <c:pt idx="175">
                  <c:v>2014/15</c:v>
                </c:pt>
                <c:pt idx="176">
                  <c:v>2015/16</c:v>
                </c:pt>
                <c:pt idx="177">
                  <c:v>2016/17</c:v>
                </c:pt>
                <c:pt idx="180">
                  <c:v>2001/02</c:v>
                </c:pt>
                <c:pt idx="181">
                  <c:v>2002/03</c:v>
                </c:pt>
                <c:pt idx="182">
                  <c:v>2003/04</c:v>
                </c:pt>
                <c:pt idx="183">
                  <c:v>2004/05</c:v>
                </c:pt>
                <c:pt idx="184">
                  <c:v>2005/06</c:v>
                </c:pt>
                <c:pt idx="185">
                  <c:v>2006/07</c:v>
                </c:pt>
                <c:pt idx="186">
                  <c:v>2007/08</c:v>
                </c:pt>
                <c:pt idx="187">
                  <c:v>2008/09</c:v>
                </c:pt>
                <c:pt idx="188">
                  <c:v>2009/10</c:v>
                </c:pt>
                <c:pt idx="189">
                  <c:v>2010/11</c:v>
                </c:pt>
                <c:pt idx="190">
                  <c:v>2011/12</c:v>
                </c:pt>
                <c:pt idx="191">
                  <c:v>2012/13</c:v>
                </c:pt>
                <c:pt idx="192">
                  <c:v>2013/14</c:v>
                </c:pt>
                <c:pt idx="193">
                  <c:v>2014/15</c:v>
                </c:pt>
                <c:pt idx="194">
                  <c:v>2015/16</c:v>
                </c:pt>
                <c:pt idx="195">
                  <c:v>2016/17</c:v>
                </c:pt>
                <c:pt idx="198">
                  <c:v>2001/02</c:v>
                </c:pt>
                <c:pt idx="199">
                  <c:v>2002/03</c:v>
                </c:pt>
                <c:pt idx="200">
                  <c:v>2003/04</c:v>
                </c:pt>
                <c:pt idx="201">
                  <c:v>2004/05</c:v>
                </c:pt>
                <c:pt idx="202">
                  <c:v>2005/06</c:v>
                </c:pt>
                <c:pt idx="203">
                  <c:v>2006/07</c:v>
                </c:pt>
                <c:pt idx="204">
                  <c:v>2007/08</c:v>
                </c:pt>
                <c:pt idx="205">
                  <c:v>2008/09</c:v>
                </c:pt>
                <c:pt idx="206">
                  <c:v>2009/10</c:v>
                </c:pt>
                <c:pt idx="207">
                  <c:v>2010/11</c:v>
                </c:pt>
                <c:pt idx="208">
                  <c:v>2011/12</c:v>
                </c:pt>
                <c:pt idx="209">
                  <c:v>2012/13</c:v>
                </c:pt>
                <c:pt idx="210">
                  <c:v>2013/14</c:v>
                </c:pt>
                <c:pt idx="211">
                  <c:v>2014/15</c:v>
                </c:pt>
                <c:pt idx="212">
                  <c:v>2015/16</c:v>
                </c:pt>
                <c:pt idx="213">
                  <c:v>2016/17</c:v>
                </c:pt>
                <c:pt idx="216">
                  <c:v>2001/02</c:v>
                </c:pt>
                <c:pt idx="217">
                  <c:v>2002/03</c:v>
                </c:pt>
                <c:pt idx="218">
                  <c:v>2003/04</c:v>
                </c:pt>
                <c:pt idx="219">
                  <c:v>2004/05</c:v>
                </c:pt>
                <c:pt idx="220">
                  <c:v>2005/06</c:v>
                </c:pt>
                <c:pt idx="221">
                  <c:v>2006/07</c:v>
                </c:pt>
                <c:pt idx="222">
                  <c:v>2007/08</c:v>
                </c:pt>
                <c:pt idx="223">
                  <c:v>2008/09</c:v>
                </c:pt>
                <c:pt idx="224">
                  <c:v>2009/10</c:v>
                </c:pt>
                <c:pt idx="225">
                  <c:v>2010/11</c:v>
                </c:pt>
                <c:pt idx="226">
                  <c:v>2011/12</c:v>
                </c:pt>
                <c:pt idx="227">
                  <c:v>2012/13</c:v>
                </c:pt>
                <c:pt idx="228">
                  <c:v>2013/14</c:v>
                </c:pt>
                <c:pt idx="229">
                  <c:v>2014/15</c:v>
                </c:pt>
                <c:pt idx="230">
                  <c:v>2015/16</c:v>
                </c:pt>
                <c:pt idx="231">
                  <c:v>2016/17</c:v>
                </c:pt>
                <c:pt idx="234">
                  <c:v>2001/02</c:v>
                </c:pt>
                <c:pt idx="235">
                  <c:v>2002/03</c:v>
                </c:pt>
                <c:pt idx="236">
                  <c:v>2003/04</c:v>
                </c:pt>
                <c:pt idx="237">
                  <c:v>2004/05</c:v>
                </c:pt>
                <c:pt idx="238">
                  <c:v>2005/06</c:v>
                </c:pt>
                <c:pt idx="239">
                  <c:v>2006/07</c:v>
                </c:pt>
                <c:pt idx="240">
                  <c:v>2007/08</c:v>
                </c:pt>
                <c:pt idx="241">
                  <c:v>2008/09</c:v>
                </c:pt>
                <c:pt idx="242">
                  <c:v>2009/10</c:v>
                </c:pt>
                <c:pt idx="243">
                  <c:v>2010/11</c:v>
                </c:pt>
                <c:pt idx="244">
                  <c:v>2011/12</c:v>
                </c:pt>
                <c:pt idx="245">
                  <c:v>2012/13</c:v>
                </c:pt>
                <c:pt idx="246">
                  <c:v>2013/14</c:v>
                </c:pt>
                <c:pt idx="247">
                  <c:v>2014/15</c:v>
                </c:pt>
                <c:pt idx="248">
                  <c:v>2015/16</c:v>
                </c:pt>
                <c:pt idx="249">
                  <c:v>2016/17</c:v>
                </c:pt>
                <c:pt idx="252">
                  <c:v>2001/02</c:v>
                </c:pt>
                <c:pt idx="253">
                  <c:v>2002/03</c:v>
                </c:pt>
                <c:pt idx="254">
                  <c:v>2003/04</c:v>
                </c:pt>
                <c:pt idx="255">
                  <c:v>2004/05</c:v>
                </c:pt>
                <c:pt idx="256">
                  <c:v>2005/06</c:v>
                </c:pt>
                <c:pt idx="257">
                  <c:v>2006/07</c:v>
                </c:pt>
                <c:pt idx="258">
                  <c:v>2007/08</c:v>
                </c:pt>
                <c:pt idx="259">
                  <c:v>2008/09</c:v>
                </c:pt>
                <c:pt idx="260">
                  <c:v>2009/10</c:v>
                </c:pt>
                <c:pt idx="261">
                  <c:v>2010/11</c:v>
                </c:pt>
                <c:pt idx="262">
                  <c:v>2011/12</c:v>
                </c:pt>
                <c:pt idx="263">
                  <c:v>2012/13</c:v>
                </c:pt>
                <c:pt idx="264">
                  <c:v>2013/14</c:v>
                </c:pt>
                <c:pt idx="265">
                  <c:v>2014/15</c:v>
                </c:pt>
                <c:pt idx="266">
                  <c:v>2015/16</c:v>
                </c:pt>
              </c:strCache>
            </c:strRef>
          </c:cat>
          <c:val>
            <c:numRef>
              <c:f>'safety (2)'!$V$257:$KB$257</c:f>
              <c:numCache>
                <c:formatCode>General</c:formatCode>
                <c:ptCount val="267"/>
                <c:pt idx="108" formatCode="0%">
                  <c:v>1.8753981297470768</c:v>
                </c:pt>
                <c:pt idx="109" formatCode="0%">
                  <c:v>8.6662015084465471E-2</c:v>
                </c:pt>
                <c:pt idx="110" formatCode="0%">
                  <c:v>0.79106204980410477</c:v>
                </c:pt>
                <c:pt idx="111" formatCode="0%">
                  <c:v>1.6905239041008802</c:v>
                </c:pt>
                <c:pt idx="112" formatCode="0%">
                  <c:v>0.79289188733898652</c:v>
                </c:pt>
                <c:pt idx="113" formatCode="0%">
                  <c:v>0.62685900204739387</c:v>
                </c:pt>
                <c:pt idx="114" formatCode="0%">
                  <c:v>0.16357003982563123</c:v>
                </c:pt>
                <c:pt idx="115" formatCode="0%">
                  <c:v>1.0685749095543722</c:v>
                </c:pt>
                <c:pt idx="116" formatCode="0%">
                  <c:v>0.60605679484945285</c:v>
                </c:pt>
                <c:pt idx="117" formatCode="0%">
                  <c:v>0.47322970318326618</c:v>
                </c:pt>
                <c:pt idx="118" formatCode="0%">
                  <c:v>0.63623972616392455</c:v>
                </c:pt>
                <c:pt idx="119" formatCode="0%">
                  <c:v>1.2343920347765023</c:v>
                </c:pt>
                <c:pt idx="120" formatCode="0%">
                  <c:v>0.44761884161390353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CC-45FC-8E5B-AFEB89DB287B}"/>
            </c:ext>
          </c:extLst>
        </c:ser>
        <c:ser>
          <c:idx val="7"/>
          <c:order val="7"/>
          <c:tx>
            <c:strRef>
              <c:f>'safety (2)'!$T$258:$U$258</c:f>
              <c:strCache>
                <c:ptCount val="2"/>
                <c:pt idx="0">
                  <c:v>Manawatu/Wanganui</c:v>
                </c:pt>
              </c:strCache>
            </c:strRef>
          </c:tx>
          <c:marker>
            <c:symbol val="none"/>
          </c:marker>
          <c:cat>
            <c:strRef>
              <c:f>'safety (2)'!$V$250:$KB$250</c:f>
              <c:strCache>
                <c:ptCount val="267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  <c:pt idx="14">
                  <c:v>2015/16</c:v>
                </c:pt>
                <c:pt idx="15">
                  <c:v>2016/17</c:v>
                </c:pt>
                <c:pt idx="18">
                  <c:v>2001/02</c:v>
                </c:pt>
                <c:pt idx="19">
                  <c:v>2002/03</c:v>
                </c:pt>
                <c:pt idx="20">
                  <c:v>2003/04</c:v>
                </c:pt>
                <c:pt idx="21">
                  <c:v>2004/05</c:v>
                </c:pt>
                <c:pt idx="22">
                  <c:v>2005/06</c:v>
                </c:pt>
                <c:pt idx="23">
                  <c:v>2006/07</c:v>
                </c:pt>
                <c:pt idx="24">
                  <c:v>2007/08</c:v>
                </c:pt>
                <c:pt idx="25">
                  <c:v>2008/09</c:v>
                </c:pt>
                <c:pt idx="26">
                  <c:v>2009/10</c:v>
                </c:pt>
                <c:pt idx="27">
                  <c:v>2010/11</c:v>
                </c:pt>
                <c:pt idx="28">
                  <c:v>2011/12</c:v>
                </c:pt>
                <c:pt idx="29">
                  <c:v>2012/13</c:v>
                </c:pt>
                <c:pt idx="30">
                  <c:v>2013/14</c:v>
                </c:pt>
                <c:pt idx="31">
                  <c:v>2014/15</c:v>
                </c:pt>
                <c:pt idx="32">
                  <c:v>2015/16</c:v>
                </c:pt>
                <c:pt idx="33">
                  <c:v>2016/17</c:v>
                </c:pt>
                <c:pt idx="36">
                  <c:v>2001/02</c:v>
                </c:pt>
                <c:pt idx="37">
                  <c:v>2002/03</c:v>
                </c:pt>
                <c:pt idx="38">
                  <c:v>2003/04</c:v>
                </c:pt>
                <c:pt idx="39">
                  <c:v>2004/05</c:v>
                </c:pt>
                <c:pt idx="40">
                  <c:v>2005/06</c:v>
                </c:pt>
                <c:pt idx="41">
                  <c:v>2006/07</c:v>
                </c:pt>
                <c:pt idx="42">
                  <c:v>2007/08</c:v>
                </c:pt>
                <c:pt idx="43">
                  <c:v>2008/09</c:v>
                </c:pt>
                <c:pt idx="44">
                  <c:v>2009/10</c:v>
                </c:pt>
                <c:pt idx="45">
                  <c:v>2010/11</c:v>
                </c:pt>
                <c:pt idx="46">
                  <c:v>2011/12</c:v>
                </c:pt>
                <c:pt idx="47">
                  <c:v>2012/13</c:v>
                </c:pt>
                <c:pt idx="48">
                  <c:v>2013/14</c:v>
                </c:pt>
                <c:pt idx="49">
                  <c:v>2014/15</c:v>
                </c:pt>
                <c:pt idx="50">
                  <c:v>2015/16</c:v>
                </c:pt>
                <c:pt idx="51">
                  <c:v>2016/17</c:v>
                </c:pt>
                <c:pt idx="54">
                  <c:v>2001/02</c:v>
                </c:pt>
                <c:pt idx="55">
                  <c:v>2002/03</c:v>
                </c:pt>
                <c:pt idx="56">
                  <c:v>2003/04</c:v>
                </c:pt>
                <c:pt idx="57">
                  <c:v>2004/05</c:v>
                </c:pt>
                <c:pt idx="58">
                  <c:v>2005/06</c:v>
                </c:pt>
                <c:pt idx="59">
                  <c:v>2006/07</c:v>
                </c:pt>
                <c:pt idx="60">
                  <c:v>2007/08</c:v>
                </c:pt>
                <c:pt idx="61">
                  <c:v>2008/09</c:v>
                </c:pt>
                <c:pt idx="62">
                  <c:v>2009/10</c:v>
                </c:pt>
                <c:pt idx="63">
                  <c:v>2010/11</c:v>
                </c:pt>
                <c:pt idx="64">
                  <c:v>2011/12</c:v>
                </c:pt>
                <c:pt idx="65">
                  <c:v>2012/13</c:v>
                </c:pt>
                <c:pt idx="66">
                  <c:v>2013/14</c:v>
                </c:pt>
                <c:pt idx="67">
                  <c:v>2014/15</c:v>
                </c:pt>
                <c:pt idx="68">
                  <c:v>2015/16</c:v>
                </c:pt>
                <c:pt idx="69">
                  <c:v>2016/17</c:v>
                </c:pt>
                <c:pt idx="72">
                  <c:v>2001/02</c:v>
                </c:pt>
                <c:pt idx="73">
                  <c:v>2002/03</c:v>
                </c:pt>
                <c:pt idx="74">
                  <c:v>2003/04</c:v>
                </c:pt>
                <c:pt idx="75">
                  <c:v>2004/05</c:v>
                </c:pt>
                <c:pt idx="76">
                  <c:v>2005/06</c:v>
                </c:pt>
                <c:pt idx="77">
                  <c:v>2006/07</c:v>
                </c:pt>
                <c:pt idx="78">
                  <c:v>2007/08</c:v>
                </c:pt>
                <c:pt idx="79">
                  <c:v>2008/09</c:v>
                </c:pt>
                <c:pt idx="80">
                  <c:v>2009/10</c:v>
                </c:pt>
                <c:pt idx="81">
                  <c:v>2010/11</c:v>
                </c:pt>
                <c:pt idx="82">
                  <c:v>2011/12</c:v>
                </c:pt>
                <c:pt idx="83">
                  <c:v>2012/13</c:v>
                </c:pt>
                <c:pt idx="84">
                  <c:v>2013/14</c:v>
                </c:pt>
                <c:pt idx="85">
                  <c:v>2014/15</c:v>
                </c:pt>
                <c:pt idx="86">
                  <c:v>2015/16</c:v>
                </c:pt>
                <c:pt idx="87">
                  <c:v>2016/17</c:v>
                </c:pt>
                <c:pt idx="90">
                  <c:v>2001/02</c:v>
                </c:pt>
                <c:pt idx="91">
                  <c:v>2002/03</c:v>
                </c:pt>
                <c:pt idx="92">
                  <c:v>2003/04</c:v>
                </c:pt>
                <c:pt idx="93">
                  <c:v>2004/05</c:v>
                </c:pt>
                <c:pt idx="94">
                  <c:v>2005/06</c:v>
                </c:pt>
                <c:pt idx="95">
                  <c:v>2006/07</c:v>
                </c:pt>
                <c:pt idx="96">
                  <c:v>2007/08</c:v>
                </c:pt>
                <c:pt idx="97">
                  <c:v>2008/09</c:v>
                </c:pt>
                <c:pt idx="98">
                  <c:v>2009/10</c:v>
                </c:pt>
                <c:pt idx="99">
                  <c:v>2010/11</c:v>
                </c:pt>
                <c:pt idx="100">
                  <c:v>2011/12</c:v>
                </c:pt>
                <c:pt idx="101">
                  <c:v>2012/13</c:v>
                </c:pt>
                <c:pt idx="102">
                  <c:v>2013/14</c:v>
                </c:pt>
                <c:pt idx="103">
                  <c:v>2014/15</c:v>
                </c:pt>
                <c:pt idx="104">
                  <c:v>2015/16</c:v>
                </c:pt>
                <c:pt idx="105">
                  <c:v>2016/17</c:v>
                </c:pt>
                <c:pt idx="108">
                  <c:v>2001/02</c:v>
                </c:pt>
                <c:pt idx="109">
                  <c:v>2002/03</c:v>
                </c:pt>
                <c:pt idx="110">
                  <c:v>2003/04</c:v>
                </c:pt>
                <c:pt idx="111">
                  <c:v>2004/05</c:v>
                </c:pt>
                <c:pt idx="112">
                  <c:v>2005/06</c:v>
                </c:pt>
                <c:pt idx="113">
                  <c:v>2006/07</c:v>
                </c:pt>
                <c:pt idx="114">
                  <c:v>2007/08</c:v>
                </c:pt>
                <c:pt idx="115">
                  <c:v>2008/09</c:v>
                </c:pt>
                <c:pt idx="116">
                  <c:v>2009/10</c:v>
                </c:pt>
                <c:pt idx="117">
                  <c:v>2010/11</c:v>
                </c:pt>
                <c:pt idx="118">
                  <c:v>2011/12</c:v>
                </c:pt>
                <c:pt idx="119">
                  <c:v>2012/13</c:v>
                </c:pt>
                <c:pt idx="120">
                  <c:v>2013/14</c:v>
                </c:pt>
                <c:pt idx="121">
                  <c:v>2014/15</c:v>
                </c:pt>
                <c:pt idx="122">
                  <c:v>2015/16</c:v>
                </c:pt>
                <c:pt idx="123">
                  <c:v>2016/17</c:v>
                </c:pt>
                <c:pt idx="126">
                  <c:v>2001/02</c:v>
                </c:pt>
                <c:pt idx="127">
                  <c:v>2002/03</c:v>
                </c:pt>
                <c:pt idx="128">
                  <c:v>2003/04</c:v>
                </c:pt>
                <c:pt idx="129">
                  <c:v>2004/05</c:v>
                </c:pt>
                <c:pt idx="130">
                  <c:v>2005/06</c:v>
                </c:pt>
                <c:pt idx="131">
                  <c:v>2006/07</c:v>
                </c:pt>
                <c:pt idx="132">
                  <c:v>2007/08</c:v>
                </c:pt>
                <c:pt idx="133">
                  <c:v>2008/09</c:v>
                </c:pt>
                <c:pt idx="134">
                  <c:v>2009/10</c:v>
                </c:pt>
                <c:pt idx="135">
                  <c:v>2010/11</c:v>
                </c:pt>
                <c:pt idx="136">
                  <c:v>2011/12</c:v>
                </c:pt>
                <c:pt idx="137">
                  <c:v>2012/13</c:v>
                </c:pt>
                <c:pt idx="138">
                  <c:v>2013/14</c:v>
                </c:pt>
                <c:pt idx="139">
                  <c:v>2014/15</c:v>
                </c:pt>
                <c:pt idx="140">
                  <c:v>2015/16</c:v>
                </c:pt>
                <c:pt idx="141">
                  <c:v>2016/17</c:v>
                </c:pt>
                <c:pt idx="144">
                  <c:v>2001/02</c:v>
                </c:pt>
                <c:pt idx="145">
                  <c:v>2002/03</c:v>
                </c:pt>
                <c:pt idx="146">
                  <c:v>2003/04</c:v>
                </c:pt>
                <c:pt idx="147">
                  <c:v>2004/05</c:v>
                </c:pt>
                <c:pt idx="148">
                  <c:v>2005/06</c:v>
                </c:pt>
                <c:pt idx="149">
                  <c:v>2006/07</c:v>
                </c:pt>
                <c:pt idx="150">
                  <c:v>2007/08</c:v>
                </c:pt>
                <c:pt idx="151">
                  <c:v>2008/09</c:v>
                </c:pt>
                <c:pt idx="152">
                  <c:v>2009/10</c:v>
                </c:pt>
                <c:pt idx="153">
                  <c:v>2010/11</c:v>
                </c:pt>
                <c:pt idx="154">
                  <c:v>2011/12</c:v>
                </c:pt>
                <c:pt idx="155">
                  <c:v>2012/13</c:v>
                </c:pt>
                <c:pt idx="156">
                  <c:v>2013/14</c:v>
                </c:pt>
                <c:pt idx="157">
                  <c:v>2014/15</c:v>
                </c:pt>
                <c:pt idx="158">
                  <c:v>2015/16</c:v>
                </c:pt>
                <c:pt idx="159">
                  <c:v>2016/17</c:v>
                </c:pt>
                <c:pt idx="162">
                  <c:v>2001/02</c:v>
                </c:pt>
                <c:pt idx="163">
                  <c:v>2002/03</c:v>
                </c:pt>
                <c:pt idx="164">
                  <c:v>2003/04</c:v>
                </c:pt>
                <c:pt idx="165">
                  <c:v>2004/05</c:v>
                </c:pt>
                <c:pt idx="166">
                  <c:v>2005/06</c:v>
                </c:pt>
                <c:pt idx="167">
                  <c:v>2006/07</c:v>
                </c:pt>
                <c:pt idx="168">
                  <c:v>2007/08</c:v>
                </c:pt>
                <c:pt idx="169">
                  <c:v>2008/09</c:v>
                </c:pt>
                <c:pt idx="170">
                  <c:v>2009/10</c:v>
                </c:pt>
                <c:pt idx="171">
                  <c:v>2010/11</c:v>
                </c:pt>
                <c:pt idx="172">
                  <c:v>2011/12</c:v>
                </c:pt>
                <c:pt idx="173">
                  <c:v>2012/13</c:v>
                </c:pt>
                <c:pt idx="174">
                  <c:v>2013/14</c:v>
                </c:pt>
                <c:pt idx="175">
                  <c:v>2014/15</c:v>
                </c:pt>
                <c:pt idx="176">
                  <c:v>2015/16</c:v>
                </c:pt>
                <c:pt idx="177">
                  <c:v>2016/17</c:v>
                </c:pt>
                <c:pt idx="180">
                  <c:v>2001/02</c:v>
                </c:pt>
                <c:pt idx="181">
                  <c:v>2002/03</c:v>
                </c:pt>
                <c:pt idx="182">
                  <c:v>2003/04</c:v>
                </c:pt>
                <c:pt idx="183">
                  <c:v>2004/05</c:v>
                </c:pt>
                <c:pt idx="184">
                  <c:v>2005/06</c:v>
                </c:pt>
                <c:pt idx="185">
                  <c:v>2006/07</c:v>
                </c:pt>
                <c:pt idx="186">
                  <c:v>2007/08</c:v>
                </c:pt>
                <c:pt idx="187">
                  <c:v>2008/09</c:v>
                </c:pt>
                <c:pt idx="188">
                  <c:v>2009/10</c:v>
                </c:pt>
                <c:pt idx="189">
                  <c:v>2010/11</c:v>
                </c:pt>
                <c:pt idx="190">
                  <c:v>2011/12</c:v>
                </c:pt>
                <c:pt idx="191">
                  <c:v>2012/13</c:v>
                </c:pt>
                <c:pt idx="192">
                  <c:v>2013/14</c:v>
                </c:pt>
                <c:pt idx="193">
                  <c:v>2014/15</c:v>
                </c:pt>
                <c:pt idx="194">
                  <c:v>2015/16</c:v>
                </c:pt>
                <c:pt idx="195">
                  <c:v>2016/17</c:v>
                </c:pt>
                <c:pt idx="198">
                  <c:v>2001/02</c:v>
                </c:pt>
                <c:pt idx="199">
                  <c:v>2002/03</c:v>
                </c:pt>
                <c:pt idx="200">
                  <c:v>2003/04</c:v>
                </c:pt>
                <c:pt idx="201">
                  <c:v>2004/05</c:v>
                </c:pt>
                <c:pt idx="202">
                  <c:v>2005/06</c:v>
                </c:pt>
                <c:pt idx="203">
                  <c:v>2006/07</c:v>
                </c:pt>
                <c:pt idx="204">
                  <c:v>2007/08</c:v>
                </c:pt>
                <c:pt idx="205">
                  <c:v>2008/09</c:v>
                </c:pt>
                <c:pt idx="206">
                  <c:v>2009/10</c:v>
                </c:pt>
                <c:pt idx="207">
                  <c:v>2010/11</c:v>
                </c:pt>
                <c:pt idx="208">
                  <c:v>2011/12</c:v>
                </c:pt>
                <c:pt idx="209">
                  <c:v>2012/13</c:v>
                </c:pt>
                <c:pt idx="210">
                  <c:v>2013/14</c:v>
                </c:pt>
                <c:pt idx="211">
                  <c:v>2014/15</c:v>
                </c:pt>
                <c:pt idx="212">
                  <c:v>2015/16</c:v>
                </c:pt>
                <c:pt idx="213">
                  <c:v>2016/17</c:v>
                </c:pt>
                <c:pt idx="216">
                  <c:v>2001/02</c:v>
                </c:pt>
                <c:pt idx="217">
                  <c:v>2002/03</c:v>
                </c:pt>
                <c:pt idx="218">
                  <c:v>2003/04</c:v>
                </c:pt>
                <c:pt idx="219">
                  <c:v>2004/05</c:v>
                </c:pt>
                <c:pt idx="220">
                  <c:v>2005/06</c:v>
                </c:pt>
                <c:pt idx="221">
                  <c:v>2006/07</c:v>
                </c:pt>
                <c:pt idx="222">
                  <c:v>2007/08</c:v>
                </c:pt>
                <c:pt idx="223">
                  <c:v>2008/09</c:v>
                </c:pt>
                <c:pt idx="224">
                  <c:v>2009/10</c:v>
                </c:pt>
                <c:pt idx="225">
                  <c:v>2010/11</c:v>
                </c:pt>
                <c:pt idx="226">
                  <c:v>2011/12</c:v>
                </c:pt>
                <c:pt idx="227">
                  <c:v>2012/13</c:v>
                </c:pt>
                <c:pt idx="228">
                  <c:v>2013/14</c:v>
                </c:pt>
                <c:pt idx="229">
                  <c:v>2014/15</c:v>
                </c:pt>
                <c:pt idx="230">
                  <c:v>2015/16</c:v>
                </c:pt>
                <c:pt idx="231">
                  <c:v>2016/17</c:v>
                </c:pt>
                <c:pt idx="234">
                  <c:v>2001/02</c:v>
                </c:pt>
                <c:pt idx="235">
                  <c:v>2002/03</c:v>
                </c:pt>
                <c:pt idx="236">
                  <c:v>2003/04</c:v>
                </c:pt>
                <c:pt idx="237">
                  <c:v>2004/05</c:v>
                </c:pt>
                <c:pt idx="238">
                  <c:v>2005/06</c:v>
                </c:pt>
                <c:pt idx="239">
                  <c:v>2006/07</c:v>
                </c:pt>
                <c:pt idx="240">
                  <c:v>2007/08</c:v>
                </c:pt>
                <c:pt idx="241">
                  <c:v>2008/09</c:v>
                </c:pt>
                <c:pt idx="242">
                  <c:v>2009/10</c:v>
                </c:pt>
                <c:pt idx="243">
                  <c:v>2010/11</c:v>
                </c:pt>
                <c:pt idx="244">
                  <c:v>2011/12</c:v>
                </c:pt>
                <c:pt idx="245">
                  <c:v>2012/13</c:v>
                </c:pt>
                <c:pt idx="246">
                  <c:v>2013/14</c:v>
                </c:pt>
                <c:pt idx="247">
                  <c:v>2014/15</c:v>
                </c:pt>
                <c:pt idx="248">
                  <c:v>2015/16</c:v>
                </c:pt>
                <c:pt idx="249">
                  <c:v>2016/17</c:v>
                </c:pt>
                <c:pt idx="252">
                  <c:v>2001/02</c:v>
                </c:pt>
                <c:pt idx="253">
                  <c:v>2002/03</c:v>
                </c:pt>
                <c:pt idx="254">
                  <c:v>2003/04</c:v>
                </c:pt>
                <c:pt idx="255">
                  <c:v>2004/05</c:v>
                </c:pt>
                <c:pt idx="256">
                  <c:v>2005/06</c:v>
                </c:pt>
                <c:pt idx="257">
                  <c:v>2006/07</c:v>
                </c:pt>
                <c:pt idx="258">
                  <c:v>2007/08</c:v>
                </c:pt>
                <c:pt idx="259">
                  <c:v>2008/09</c:v>
                </c:pt>
                <c:pt idx="260">
                  <c:v>2009/10</c:v>
                </c:pt>
                <c:pt idx="261">
                  <c:v>2010/11</c:v>
                </c:pt>
                <c:pt idx="262">
                  <c:v>2011/12</c:v>
                </c:pt>
                <c:pt idx="263">
                  <c:v>2012/13</c:v>
                </c:pt>
                <c:pt idx="264">
                  <c:v>2013/14</c:v>
                </c:pt>
                <c:pt idx="265">
                  <c:v>2014/15</c:v>
                </c:pt>
                <c:pt idx="266">
                  <c:v>2015/16</c:v>
                </c:pt>
              </c:strCache>
            </c:strRef>
          </c:cat>
          <c:val>
            <c:numRef>
              <c:f>'safety (2)'!$V$258:$KB$258</c:f>
              <c:numCache>
                <c:formatCode>General</c:formatCode>
                <c:ptCount val="267"/>
                <c:pt idx="126" formatCode="0%">
                  <c:v>0.95310548700556419</c:v>
                </c:pt>
                <c:pt idx="127" formatCode="0%">
                  <c:v>0.80712319230690555</c:v>
                </c:pt>
                <c:pt idx="128" formatCode="0%">
                  <c:v>0.88428737076836339</c:v>
                </c:pt>
                <c:pt idx="129" formatCode="0%">
                  <c:v>1.4196480315602367</c:v>
                </c:pt>
                <c:pt idx="130" formatCode="0%">
                  <c:v>0.73710042890523941</c:v>
                </c:pt>
                <c:pt idx="131" formatCode="0%">
                  <c:v>0.81610116860160575</c:v>
                </c:pt>
                <c:pt idx="132" formatCode="0%">
                  <c:v>1.4201901129131036</c:v>
                </c:pt>
                <c:pt idx="133" formatCode="0%">
                  <c:v>1.2034930193099704</c:v>
                </c:pt>
                <c:pt idx="134" formatCode="0%">
                  <c:v>1.2553433744682554</c:v>
                </c:pt>
                <c:pt idx="135" formatCode="0%">
                  <c:v>1.0232636671844899</c:v>
                </c:pt>
                <c:pt idx="136" formatCode="0%">
                  <c:v>0.80811353481836856</c:v>
                </c:pt>
                <c:pt idx="137" formatCode="0%">
                  <c:v>0.5462002337915477</c:v>
                </c:pt>
                <c:pt idx="138" formatCode="0%">
                  <c:v>0.52199859482707911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CC-45FC-8E5B-AFEB89DB287B}"/>
            </c:ext>
          </c:extLst>
        </c:ser>
        <c:ser>
          <c:idx val="8"/>
          <c:order val="8"/>
          <c:tx>
            <c:strRef>
              <c:f>'safety (2)'!$T$259:$U$259</c:f>
              <c:strCache>
                <c:ptCount val="2"/>
                <c:pt idx="0">
                  <c:v>Wellington</c:v>
                </c:pt>
              </c:strCache>
            </c:strRef>
          </c:tx>
          <c:marker>
            <c:symbol val="none"/>
          </c:marker>
          <c:cat>
            <c:strRef>
              <c:f>'safety (2)'!$V$250:$KB$250</c:f>
              <c:strCache>
                <c:ptCount val="267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  <c:pt idx="14">
                  <c:v>2015/16</c:v>
                </c:pt>
                <c:pt idx="15">
                  <c:v>2016/17</c:v>
                </c:pt>
                <c:pt idx="18">
                  <c:v>2001/02</c:v>
                </c:pt>
                <c:pt idx="19">
                  <c:v>2002/03</c:v>
                </c:pt>
                <c:pt idx="20">
                  <c:v>2003/04</c:v>
                </c:pt>
                <c:pt idx="21">
                  <c:v>2004/05</c:v>
                </c:pt>
                <c:pt idx="22">
                  <c:v>2005/06</c:v>
                </c:pt>
                <c:pt idx="23">
                  <c:v>2006/07</c:v>
                </c:pt>
                <c:pt idx="24">
                  <c:v>2007/08</c:v>
                </c:pt>
                <c:pt idx="25">
                  <c:v>2008/09</c:v>
                </c:pt>
                <c:pt idx="26">
                  <c:v>2009/10</c:v>
                </c:pt>
                <c:pt idx="27">
                  <c:v>2010/11</c:v>
                </c:pt>
                <c:pt idx="28">
                  <c:v>2011/12</c:v>
                </c:pt>
                <c:pt idx="29">
                  <c:v>2012/13</c:v>
                </c:pt>
                <c:pt idx="30">
                  <c:v>2013/14</c:v>
                </c:pt>
                <c:pt idx="31">
                  <c:v>2014/15</c:v>
                </c:pt>
                <c:pt idx="32">
                  <c:v>2015/16</c:v>
                </c:pt>
                <c:pt idx="33">
                  <c:v>2016/17</c:v>
                </c:pt>
                <c:pt idx="36">
                  <c:v>2001/02</c:v>
                </c:pt>
                <c:pt idx="37">
                  <c:v>2002/03</c:v>
                </c:pt>
                <c:pt idx="38">
                  <c:v>2003/04</c:v>
                </c:pt>
                <c:pt idx="39">
                  <c:v>2004/05</c:v>
                </c:pt>
                <c:pt idx="40">
                  <c:v>2005/06</c:v>
                </c:pt>
                <c:pt idx="41">
                  <c:v>2006/07</c:v>
                </c:pt>
                <c:pt idx="42">
                  <c:v>2007/08</c:v>
                </c:pt>
                <c:pt idx="43">
                  <c:v>2008/09</c:v>
                </c:pt>
                <c:pt idx="44">
                  <c:v>2009/10</c:v>
                </c:pt>
                <c:pt idx="45">
                  <c:v>2010/11</c:v>
                </c:pt>
                <c:pt idx="46">
                  <c:v>2011/12</c:v>
                </c:pt>
                <c:pt idx="47">
                  <c:v>2012/13</c:v>
                </c:pt>
                <c:pt idx="48">
                  <c:v>2013/14</c:v>
                </c:pt>
                <c:pt idx="49">
                  <c:v>2014/15</c:v>
                </c:pt>
                <c:pt idx="50">
                  <c:v>2015/16</c:v>
                </c:pt>
                <c:pt idx="51">
                  <c:v>2016/17</c:v>
                </c:pt>
                <c:pt idx="54">
                  <c:v>2001/02</c:v>
                </c:pt>
                <c:pt idx="55">
                  <c:v>2002/03</c:v>
                </c:pt>
                <c:pt idx="56">
                  <c:v>2003/04</c:v>
                </c:pt>
                <c:pt idx="57">
                  <c:v>2004/05</c:v>
                </c:pt>
                <c:pt idx="58">
                  <c:v>2005/06</c:v>
                </c:pt>
                <c:pt idx="59">
                  <c:v>2006/07</c:v>
                </c:pt>
                <c:pt idx="60">
                  <c:v>2007/08</c:v>
                </c:pt>
                <c:pt idx="61">
                  <c:v>2008/09</c:v>
                </c:pt>
                <c:pt idx="62">
                  <c:v>2009/10</c:v>
                </c:pt>
                <c:pt idx="63">
                  <c:v>2010/11</c:v>
                </c:pt>
                <c:pt idx="64">
                  <c:v>2011/12</c:v>
                </c:pt>
                <c:pt idx="65">
                  <c:v>2012/13</c:v>
                </c:pt>
                <c:pt idx="66">
                  <c:v>2013/14</c:v>
                </c:pt>
                <c:pt idx="67">
                  <c:v>2014/15</c:v>
                </c:pt>
                <c:pt idx="68">
                  <c:v>2015/16</c:v>
                </c:pt>
                <c:pt idx="69">
                  <c:v>2016/17</c:v>
                </c:pt>
                <c:pt idx="72">
                  <c:v>2001/02</c:v>
                </c:pt>
                <c:pt idx="73">
                  <c:v>2002/03</c:v>
                </c:pt>
                <c:pt idx="74">
                  <c:v>2003/04</c:v>
                </c:pt>
                <c:pt idx="75">
                  <c:v>2004/05</c:v>
                </c:pt>
                <c:pt idx="76">
                  <c:v>2005/06</c:v>
                </c:pt>
                <c:pt idx="77">
                  <c:v>2006/07</c:v>
                </c:pt>
                <c:pt idx="78">
                  <c:v>2007/08</c:v>
                </c:pt>
                <c:pt idx="79">
                  <c:v>2008/09</c:v>
                </c:pt>
                <c:pt idx="80">
                  <c:v>2009/10</c:v>
                </c:pt>
                <c:pt idx="81">
                  <c:v>2010/11</c:v>
                </c:pt>
                <c:pt idx="82">
                  <c:v>2011/12</c:v>
                </c:pt>
                <c:pt idx="83">
                  <c:v>2012/13</c:v>
                </c:pt>
                <c:pt idx="84">
                  <c:v>2013/14</c:v>
                </c:pt>
                <c:pt idx="85">
                  <c:v>2014/15</c:v>
                </c:pt>
                <c:pt idx="86">
                  <c:v>2015/16</c:v>
                </c:pt>
                <c:pt idx="87">
                  <c:v>2016/17</c:v>
                </c:pt>
                <c:pt idx="90">
                  <c:v>2001/02</c:v>
                </c:pt>
                <c:pt idx="91">
                  <c:v>2002/03</c:v>
                </c:pt>
                <c:pt idx="92">
                  <c:v>2003/04</c:v>
                </c:pt>
                <c:pt idx="93">
                  <c:v>2004/05</c:v>
                </c:pt>
                <c:pt idx="94">
                  <c:v>2005/06</c:v>
                </c:pt>
                <c:pt idx="95">
                  <c:v>2006/07</c:v>
                </c:pt>
                <c:pt idx="96">
                  <c:v>2007/08</c:v>
                </c:pt>
                <c:pt idx="97">
                  <c:v>2008/09</c:v>
                </c:pt>
                <c:pt idx="98">
                  <c:v>2009/10</c:v>
                </c:pt>
                <c:pt idx="99">
                  <c:v>2010/11</c:v>
                </c:pt>
                <c:pt idx="100">
                  <c:v>2011/12</c:v>
                </c:pt>
                <c:pt idx="101">
                  <c:v>2012/13</c:v>
                </c:pt>
                <c:pt idx="102">
                  <c:v>2013/14</c:v>
                </c:pt>
                <c:pt idx="103">
                  <c:v>2014/15</c:v>
                </c:pt>
                <c:pt idx="104">
                  <c:v>2015/16</c:v>
                </c:pt>
                <c:pt idx="105">
                  <c:v>2016/17</c:v>
                </c:pt>
                <c:pt idx="108">
                  <c:v>2001/02</c:v>
                </c:pt>
                <c:pt idx="109">
                  <c:v>2002/03</c:v>
                </c:pt>
                <c:pt idx="110">
                  <c:v>2003/04</c:v>
                </c:pt>
                <c:pt idx="111">
                  <c:v>2004/05</c:v>
                </c:pt>
                <c:pt idx="112">
                  <c:v>2005/06</c:v>
                </c:pt>
                <c:pt idx="113">
                  <c:v>2006/07</c:v>
                </c:pt>
                <c:pt idx="114">
                  <c:v>2007/08</c:v>
                </c:pt>
                <c:pt idx="115">
                  <c:v>2008/09</c:v>
                </c:pt>
                <c:pt idx="116">
                  <c:v>2009/10</c:v>
                </c:pt>
                <c:pt idx="117">
                  <c:v>2010/11</c:v>
                </c:pt>
                <c:pt idx="118">
                  <c:v>2011/12</c:v>
                </c:pt>
                <c:pt idx="119">
                  <c:v>2012/13</c:v>
                </c:pt>
                <c:pt idx="120">
                  <c:v>2013/14</c:v>
                </c:pt>
                <c:pt idx="121">
                  <c:v>2014/15</c:v>
                </c:pt>
                <c:pt idx="122">
                  <c:v>2015/16</c:v>
                </c:pt>
                <c:pt idx="123">
                  <c:v>2016/17</c:v>
                </c:pt>
                <c:pt idx="126">
                  <c:v>2001/02</c:v>
                </c:pt>
                <c:pt idx="127">
                  <c:v>2002/03</c:v>
                </c:pt>
                <c:pt idx="128">
                  <c:v>2003/04</c:v>
                </c:pt>
                <c:pt idx="129">
                  <c:v>2004/05</c:v>
                </c:pt>
                <c:pt idx="130">
                  <c:v>2005/06</c:v>
                </c:pt>
                <c:pt idx="131">
                  <c:v>2006/07</c:v>
                </c:pt>
                <c:pt idx="132">
                  <c:v>2007/08</c:v>
                </c:pt>
                <c:pt idx="133">
                  <c:v>2008/09</c:v>
                </c:pt>
                <c:pt idx="134">
                  <c:v>2009/10</c:v>
                </c:pt>
                <c:pt idx="135">
                  <c:v>2010/11</c:v>
                </c:pt>
                <c:pt idx="136">
                  <c:v>2011/12</c:v>
                </c:pt>
                <c:pt idx="137">
                  <c:v>2012/13</c:v>
                </c:pt>
                <c:pt idx="138">
                  <c:v>2013/14</c:v>
                </c:pt>
                <c:pt idx="139">
                  <c:v>2014/15</c:v>
                </c:pt>
                <c:pt idx="140">
                  <c:v>2015/16</c:v>
                </c:pt>
                <c:pt idx="141">
                  <c:v>2016/17</c:v>
                </c:pt>
                <c:pt idx="144">
                  <c:v>2001/02</c:v>
                </c:pt>
                <c:pt idx="145">
                  <c:v>2002/03</c:v>
                </c:pt>
                <c:pt idx="146">
                  <c:v>2003/04</c:v>
                </c:pt>
                <c:pt idx="147">
                  <c:v>2004/05</c:v>
                </c:pt>
                <c:pt idx="148">
                  <c:v>2005/06</c:v>
                </c:pt>
                <c:pt idx="149">
                  <c:v>2006/07</c:v>
                </c:pt>
                <c:pt idx="150">
                  <c:v>2007/08</c:v>
                </c:pt>
                <c:pt idx="151">
                  <c:v>2008/09</c:v>
                </c:pt>
                <c:pt idx="152">
                  <c:v>2009/10</c:v>
                </c:pt>
                <c:pt idx="153">
                  <c:v>2010/11</c:v>
                </c:pt>
                <c:pt idx="154">
                  <c:v>2011/12</c:v>
                </c:pt>
                <c:pt idx="155">
                  <c:v>2012/13</c:v>
                </c:pt>
                <c:pt idx="156">
                  <c:v>2013/14</c:v>
                </c:pt>
                <c:pt idx="157">
                  <c:v>2014/15</c:v>
                </c:pt>
                <c:pt idx="158">
                  <c:v>2015/16</c:v>
                </c:pt>
                <c:pt idx="159">
                  <c:v>2016/17</c:v>
                </c:pt>
                <c:pt idx="162">
                  <c:v>2001/02</c:v>
                </c:pt>
                <c:pt idx="163">
                  <c:v>2002/03</c:v>
                </c:pt>
                <c:pt idx="164">
                  <c:v>2003/04</c:v>
                </c:pt>
                <c:pt idx="165">
                  <c:v>2004/05</c:v>
                </c:pt>
                <c:pt idx="166">
                  <c:v>2005/06</c:v>
                </c:pt>
                <c:pt idx="167">
                  <c:v>2006/07</c:v>
                </c:pt>
                <c:pt idx="168">
                  <c:v>2007/08</c:v>
                </c:pt>
                <c:pt idx="169">
                  <c:v>2008/09</c:v>
                </c:pt>
                <c:pt idx="170">
                  <c:v>2009/10</c:v>
                </c:pt>
                <c:pt idx="171">
                  <c:v>2010/11</c:v>
                </c:pt>
                <c:pt idx="172">
                  <c:v>2011/12</c:v>
                </c:pt>
                <c:pt idx="173">
                  <c:v>2012/13</c:v>
                </c:pt>
                <c:pt idx="174">
                  <c:v>2013/14</c:v>
                </c:pt>
                <c:pt idx="175">
                  <c:v>2014/15</c:v>
                </c:pt>
                <c:pt idx="176">
                  <c:v>2015/16</c:v>
                </c:pt>
                <c:pt idx="177">
                  <c:v>2016/17</c:v>
                </c:pt>
                <c:pt idx="180">
                  <c:v>2001/02</c:v>
                </c:pt>
                <c:pt idx="181">
                  <c:v>2002/03</c:v>
                </c:pt>
                <c:pt idx="182">
                  <c:v>2003/04</c:v>
                </c:pt>
                <c:pt idx="183">
                  <c:v>2004/05</c:v>
                </c:pt>
                <c:pt idx="184">
                  <c:v>2005/06</c:v>
                </c:pt>
                <c:pt idx="185">
                  <c:v>2006/07</c:v>
                </c:pt>
                <c:pt idx="186">
                  <c:v>2007/08</c:v>
                </c:pt>
                <c:pt idx="187">
                  <c:v>2008/09</c:v>
                </c:pt>
                <c:pt idx="188">
                  <c:v>2009/10</c:v>
                </c:pt>
                <c:pt idx="189">
                  <c:v>2010/11</c:v>
                </c:pt>
                <c:pt idx="190">
                  <c:v>2011/12</c:v>
                </c:pt>
                <c:pt idx="191">
                  <c:v>2012/13</c:v>
                </c:pt>
                <c:pt idx="192">
                  <c:v>2013/14</c:v>
                </c:pt>
                <c:pt idx="193">
                  <c:v>2014/15</c:v>
                </c:pt>
                <c:pt idx="194">
                  <c:v>2015/16</c:v>
                </c:pt>
                <c:pt idx="195">
                  <c:v>2016/17</c:v>
                </c:pt>
                <c:pt idx="198">
                  <c:v>2001/02</c:v>
                </c:pt>
                <c:pt idx="199">
                  <c:v>2002/03</c:v>
                </c:pt>
                <c:pt idx="200">
                  <c:v>2003/04</c:v>
                </c:pt>
                <c:pt idx="201">
                  <c:v>2004/05</c:v>
                </c:pt>
                <c:pt idx="202">
                  <c:v>2005/06</c:v>
                </c:pt>
                <c:pt idx="203">
                  <c:v>2006/07</c:v>
                </c:pt>
                <c:pt idx="204">
                  <c:v>2007/08</c:v>
                </c:pt>
                <c:pt idx="205">
                  <c:v>2008/09</c:v>
                </c:pt>
                <c:pt idx="206">
                  <c:v>2009/10</c:v>
                </c:pt>
                <c:pt idx="207">
                  <c:v>2010/11</c:v>
                </c:pt>
                <c:pt idx="208">
                  <c:v>2011/12</c:v>
                </c:pt>
                <c:pt idx="209">
                  <c:v>2012/13</c:v>
                </c:pt>
                <c:pt idx="210">
                  <c:v>2013/14</c:v>
                </c:pt>
                <c:pt idx="211">
                  <c:v>2014/15</c:v>
                </c:pt>
                <c:pt idx="212">
                  <c:v>2015/16</c:v>
                </c:pt>
                <c:pt idx="213">
                  <c:v>2016/17</c:v>
                </c:pt>
                <c:pt idx="216">
                  <c:v>2001/02</c:v>
                </c:pt>
                <c:pt idx="217">
                  <c:v>2002/03</c:v>
                </c:pt>
                <c:pt idx="218">
                  <c:v>2003/04</c:v>
                </c:pt>
                <c:pt idx="219">
                  <c:v>2004/05</c:v>
                </c:pt>
                <c:pt idx="220">
                  <c:v>2005/06</c:v>
                </c:pt>
                <c:pt idx="221">
                  <c:v>2006/07</c:v>
                </c:pt>
                <c:pt idx="222">
                  <c:v>2007/08</c:v>
                </c:pt>
                <c:pt idx="223">
                  <c:v>2008/09</c:v>
                </c:pt>
                <c:pt idx="224">
                  <c:v>2009/10</c:v>
                </c:pt>
                <c:pt idx="225">
                  <c:v>2010/11</c:v>
                </c:pt>
                <c:pt idx="226">
                  <c:v>2011/12</c:v>
                </c:pt>
                <c:pt idx="227">
                  <c:v>2012/13</c:v>
                </c:pt>
                <c:pt idx="228">
                  <c:v>2013/14</c:v>
                </c:pt>
                <c:pt idx="229">
                  <c:v>2014/15</c:v>
                </c:pt>
                <c:pt idx="230">
                  <c:v>2015/16</c:v>
                </c:pt>
                <c:pt idx="231">
                  <c:v>2016/17</c:v>
                </c:pt>
                <c:pt idx="234">
                  <c:v>2001/02</c:v>
                </c:pt>
                <c:pt idx="235">
                  <c:v>2002/03</c:v>
                </c:pt>
                <c:pt idx="236">
                  <c:v>2003/04</c:v>
                </c:pt>
                <c:pt idx="237">
                  <c:v>2004/05</c:v>
                </c:pt>
                <c:pt idx="238">
                  <c:v>2005/06</c:v>
                </c:pt>
                <c:pt idx="239">
                  <c:v>2006/07</c:v>
                </c:pt>
                <c:pt idx="240">
                  <c:v>2007/08</c:v>
                </c:pt>
                <c:pt idx="241">
                  <c:v>2008/09</c:v>
                </c:pt>
                <c:pt idx="242">
                  <c:v>2009/10</c:v>
                </c:pt>
                <c:pt idx="243">
                  <c:v>2010/11</c:v>
                </c:pt>
                <c:pt idx="244">
                  <c:v>2011/12</c:v>
                </c:pt>
                <c:pt idx="245">
                  <c:v>2012/13</c:v>
                </c:pt>
                <c:pt idx="246">
                  <c:v>2013/14</c:v>
                </c:pt>
                <c:pt idx="247">
                  <c:v>2014/15</c:v>
                </c:pt>
                <c:pt idx="248">
                  <c:v>2015/16</c:v>
                </c:pt>
                <c:pt idx="249">
                  <c:v>2016/17</c:v>
                </c:pt>
                <c:pt idx="252">
                  <c:v>2001/02</c:v>
                </c:pt>
                <c:pt idx="253">
                  <c:v>2002/03</c:v>
                </c:pt>
                <c:pt idx="254">
                  <c:v>2003/04</c:v>
                </c:pt>
                <c:pt idx="255">
                  <c:v>2004/05</c:v>
                </c:pt>
                <c:pt idx="256">
                  <c:v>2005/06</c:v>
                </c:pt>
                <c:pt idx="257">
                  <c:v>2006/07</c:v>
                </c:pt>
                <c:pt idx="258">
                  <c:v>2007/08</c:v>
                </c:pt>
                <c:pt idx="259">
                  <c:v>2008/09</c:v>
                </c:pt>
                <c:pt idx="260">
                  <c:v>2009/10</c:v>
                </c:pt>
                <c:pt idx="261">
                  <c:v>2010/11</c:v>
                </c:pt>
                <c:pt idx="262">
                  <c:v>2011/12</c:v>
                </c:pt>
                <c:pt idx="263">
                  <c:v>2012/13</c:v>
                </c:pt>
                <c:pt idx="264">
                  <c:v>2013/14</c:v>
                </c:pt>
                <c:pt idx="265">
                  <c:v>2014/15</c:v>
                </c:pt>
                <c:pt idx="266">
                  <c:v>2015/16</c:v>
                </c:pt>
              </c:strCache>
            </c:strRef>
          </c:cat>
          <c:val>
            <c:numRef>
              <c:f>'safety (2)'!$V$259:$KB$259</c:f>
              <c:numCache>
                <c:formatCode>General</c:formatCode>
                <c:ptCount val="267"/>
                <c:pt idx="144" formatCode="0%">
                  <c:v>-0.18194362984842627</c:v>
                </c:pt>
                <c:pt idx="145" formatCode="0%">
                  <c:v>0.34758417417340337</c:v>
                </c:pt>
                <c:pt idx="146" formatCode="0%">
                  <c:v>0.40728878755218245</c:v>
                </c:pt>
                <c:pt idx="147" formatCode="0%">
                  <c:v>0.13382253376880326</c:v>
                </c:pt>
                <c:pt idx="148" formatCode="0%">
                  <c:v>3.3474712218724445E-2</c:v>
                </c:pt>
                <c:pt idx="149" formatCode="0%">
                  <c:v>1.4415893792543821E-2</c:v>
                </c:pt>
                <c:pt idx="150" formatCode="0%">
                  <c:v>-0.37818277557746638</c:v>
                </c:pt>
                <c:pt idx="151" formatCode="0%">
                  <c:v>-5.7870856687451844E-2</c:v>
                </c:pt>
                <c:pt idx="152" formatCode="0%">
                  <c:v>-0.38314135921922066</c:v>
                </c:pt>
                <c:pt idx="153" formatCode="0%">
                  <c:v>-0.38833229736552277</c:v>
                </c:pt>
                <c:pt idx="154" formatCode="0%">
                  <c:v>-0.50806794996560445</c:v>
                </c:pt>
                <c:pt idx="155" formatCode="0%">
                  <c:v>-0.46877935555193007</c:v>
                </c:pt>
                <c:pt idx="156" formatCode="0%">
                  <c:v>-0.3501925442574515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CCC-45FC-8E5B-AFEB89DB287B}"/>
            </c:ext>
          </c:extLst>
        </c:ser>
        <c:ser>
          <c:idx val="9"/>
          <c:order val="9"/>
          <c:tx>
            <c:strRef>
              <c:f>'safety (2)'!$T$260:$U$260</c:f>
              <c:strCache>
                <c:ptCount val="2"/>
                <c:pt idx="0">
                  <c:v>Nelson/Marlborough</c:v>
                </c:pt>
              </c:strCache>
            </c:strRef>
          </c:tx>
          <c:marker>
            <c:symbol val="none"/>
          </c:marker>
          <c:cat>
            <c:strRef>
              <c:f>'safety (2)'!$V$250:$KB$250</c:f>
              <c:strCache>
                <c:ptCount val="267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  <c:pt idx="14">
                  <c:v>2015/16</c:v>
                </c:pt>
                <c:pt idx="15">
                  <c:v>2016/17</c:v>
                </c:pt>
                <c:pt idx="18">
                  <c:v>2001/02</c:v>
                </c:pt>
                <c:pt idx="19">
                  <c:v>2002/03</c:v>
                </c:pt>
                <c:pt idx="20">
                  <c:v>2003/04</c:v>
                </c:pt>
                <c:pt idx="21">
                  <c:v>2004/05</c:v>
                </c:pt>
                <c:pt idx="22">
                  <c:v>2005/06</c:v>
                </c:pt>
                <c:pt idx="23">
                  <c:v>2006/07</c:v>
                </c:pt>
                <c:pt idx="24">
                  <c:v>2007/08</c:v>
                </c:pt>
                <c:pt idx="25">
                  <c:v>2008/09</c:v>
                </c:pt>
                <c:pt idx="26">
                  <c:v>2009/10</c:v>
                </c:pt>
                <c:pt idx="27">
                  <c:v>2010/11</c:v>
                </c:pt>
                <c:pt idx="28">
                  <c:v>2011/12</c:v>
                </c:pt>
                <c:pt idx="29">
                  <c:v>2012/13</c:v>
                </c:pt>
                <c:pt idx="30">
                  <c:v>2013/14</c:v>
                </c:pt>
                <c:pt idx="31">
                  <c:v>2014/15</c:v>
                </c:pt>
                <c:pt idx="32">
                  <c:v>2015/16</c:v>
                </c:pt>
                <c:pt idx="33">
                  <c:v>2016/17</c:v>
                </c:pt>
                <c:pt idx="36">
                  <c:v>2001/02</c:v>
                </c:pt>
                <c:pt idx="37">
                  <c:v>2002/03</c:v>
                </c:pt>
                <c:pt idx="38">
                  <c:v>2003/04</c:v>
                </c:pt>
                <c:pt idx="39">
                  <c:v>2004/05</c:v>
                </c:pt>
                <c:pt idx="40">
                  <c:v>2005/06</c:v>
                </c:pt>
                <c:pt idx="41">
                  <c:v>2006/07</c:v>
                </c:pt>
                <c:pt idx="42">
                  <c:v>2007/08</c:v>
                </c:pt>
                <c:pt idx="43">
                  <c:v>2008/09</c:v>
                </c:pt>
                <c:pt idx="44">
                  <c:v>2009/10</c:v>
                </c:pt>
                <c:pt idx="45">
                  <c:v>2010/11</c:v>
                </c:pt>
                <c:pt idx="46">
                  <c:v>2011/12</c:v>
                </c:pt>
                <c:pt idx="47">
                  <c:v>2012/13</c:v>
                </c:pt>
                <c:pt idx="48">
                  <c:v>2013/14</c:v>
                </c:pt>
                <c:pt idx="49">
                  <c:v>2014/15</c:v>
                </c:pt>
                <c:pt idx="50">
                  <c:v>2015/16</c:v>
                </c:pt>
                <c:pt idx="51">
                  <c:v>2016/17</c:v>
                </c:pt>
                <c:pt idx="54">
                  <c:v>2001/02</c:v>
                </c:pt>
                <c:pt idx="55">
                  <c:v>2002/03</c:v>
                </c:pt>
                <c:pt idx="56">
                  <c:v>2003/04</c:v>
                </c:pt>
                <c:pt idx="57">
                  <c:v>2004/05</c:v>
                </c:pt>
                <c:pt idx="58">
                  <c:v>2005/06</c:v>
                </c:pt>
                <c:pt idx="59">
                  <c:v>2006/07</c:v>
                </c:pt>
                <c:pt idx="60">
                  <c:v>2007/08</c:v>
                </c:pt>
                <c:pt idx="61">
                  <c:v>2008/09</c:v>
                </c:pt>
                <c:pt idx="62">
                  <c:v>2009/10</c:v>
                </c:pt>
                <c:pt idx="63">
                  <c:v>2010/11</c:v>
                </c:pt>
                <c:pt idx="64">
                  <c:v>2011/12</c:v>
                </c:pt>
                <c:pt idx="65">
                  <c:v>2012/13</c:v>
                </c:pt>
                <c:pt idx="66">
                  <c:v>2013/14</c:v>
                </c:pt>
                <c:pt idx="67">
                  <c:v>2014/15</c:v>
                </c:pt>
                <c:pt idx="68">
                  <c:v>2015/16</c:v>
                </c:pt>
                <c:pt idx="69">
                  <c:v>2016/17</c:v>
                </c:pt>
                <c:pt idx="72">
                  <c:v>2001/02</c:v>
                </c:pt>
                <c:pt idx="73">
                  <c:v>2002/03</c:v>
                </c:pt>
                <c:pt idx="74">
                  <c:v>2003/04</c:v>
                </c:pt>
                <c:pt idx="75">
                  <c:v>2004/05</c:v>
                </c:pt>
                <c:pt idx="76">
                  <c:v>2005/06</c:v>
                </c:pt>
                <c:pt idx="77">
                  <c:v>2006/07</c:v>
                </c:pt>
                <c:pt idx="78">
                  <c:v>2007/08</c:v>
                </c:pt>
                <c:pt idx="79">
                  <c:v>2008/09</c:v>
                </c:pt>
                <c:pt idx="80">
                  <c:v>2009/10</c:v>
                </c:pt>
                <c:pt idx="81">
                  <c:v>2010/11</c:v>
                </c:pt>
                <c:pt idx="82">
                  <c:v>2011/12</c:v>
                </c:pt>
                <c:pt idx="83">
                  <c:v>2012/13</c:v>
                </c:pt>
                <c:pt idx="84">
                  <c:v>2013/14</c:v>
                </c:pt>
                <c:pt idx="85">
                  <c:v>2014/15</c:v>
                </c:pt>
                <c:pt idx="86">
                  <c:v>2015/16</c:v>
                </c:pt>
                <c:pt idx="87">
                  <c:v>2016/17</c:v>
                </c:pt>
                <c:pt idx="90">
                  <c:v>2001/02</c:v>
                </c:pt>
                <c:pt idx="91">
                  <c:v>2002/03</c:v>
                </c:pt>
                <c:pt idx="92">
                  <c:v>2003/04</c:v>
                </c:pt>
                <c:pt idx="93">
                  <c:v>2004/05</c:v>
                </c:pt>
                <c:pt idx="94">
                  <c:v>2005/06</c:v>
                </c:pt>
                <c:pt idx="95">
                  <c:v>2006/07</c:v>
                </c:pt>
                <c:pt idx="96">
                  <c:v>2007/08</c:v>
                </c:pt>
                <c:pt idx="97">
                  <c:v>2008/09</c:v>
                </c:pt>
                <c:pt idx="98">
                  <c:v>2009/10</c:v>
                </c:pt>
                <c:pt idx="99">
                  <c:v>2010/11</c:v>
                </c:pt>
                <c:pt idx="100">
                  <c:v>2011/12</c:v>
                </c:pt>
                <c:pt idx="101">
                  <c:v>2012/13</c:v>
                </c:pt>
                <c:pt idx="102">
                  <c:v>2013/14</c:v>
                </c:pt>
                <c:pt idx="103">
                  <c:v>2014/15</c:v>
                </c:pt>
                <c:pt idx="104">
                  <c:v>2015/16</c:v>
                </c:pt>
                <c:pt idx="105">
                  <c:v>2016/17</c:v>
                </c:pt>
                <c:pt idx="108">
                  <c:v>2001/02</c:v>
                </c:pt>
                <c:pt idx="109">
                  <c:v>2002/03</c:v>
                </c:pt>
                <c:pt idx="110">
                  <c:v>2003/04</c:v>
                </c:pt>
                <c:pt idx="111">
                  <c:v>2004/05</c:v>
                </c:pt>
                <c:pt idx="112">
                  <c:v>2005/06</c:v>
                </c:pt>
                <c:pt idx="113">
                  <c:v>2006/07</c:v>
                </c:pt>
                <c:pt idx="114">
                  <c:v>2007/08</c:v>
                </c:pt>
                <c:pt idx="115">
                  <c:v>2008/09</c:v>
                </c:pt>
                <c:pt idx="116">
                  <c:v>2009/10</c:v>
                </c:pt>
                <c:pt idx="117">
                  <c:v>2010/11</c:v>
                </c:pt>
                <c:pt idx="118">
                  <c:v>2011/12</c:v>
                </c:pt>
                <c:pt idx="119">
                  <c:v>2012/13</c:v>
                </c:pt>
                <c:pt idx="120">
                  <c:v>2013/14</c:v>
                </c:pt>
                <c:pt idx="121">
                  <c:v>2014/15</c:v>
                </c:pt>
                <c:pt idx="122">
                  <c:v>2015/16</c:v>
                </c:pt>
                <c:pt idx="123">
                  <c:v>2016/17</c:v>
                </c:pt>
                <c:pt idx="126">
                  <c:v>2001/02</c:v>
                </c:pt>
                <c:pt idx="127">
                  <c:v>2002/03</c:v>
                </c:pt>
                <c:pt idx="128">
                  <c:v>2003/04</c:v>
                </c:pt>
                <c:pt idx="129">
                  <c:v>2004/05</c:v>
                </c:pt>
                <c:pt idx="130">
                  <c:v>2005/06</c:v>
                </c:pt>
                <c:pt idx="131">
                  <c:v>2006/07</c:v>
                </c:pt>
                <c:pt idx="132">
                  <c:v>2007/08</c:v>
                </c:pt>
                <c:pt idx="133">
                  <c:v>2008/09</c:v>
                </c:pt>
                <c:pt idx="134">
                  <c:v>2009/10</c:v>
                </c:pt>
                <c:pt idx="135">
                  <c:v>2010/11</c:v>
                </c:pt>
                <c:pt idx="136">
                  <c:v>2011/12</c:v>
                </c:pt>
                <c:pt idx="137">
                  <c:v>2012/13</c:v>
                </c:pt>
                <c:pt idx="138">
                  <c:v>2013/14</c:v>
                </c:pt>
                <c:pt idx="139">
                  <c:v>2014/15</c:v>
                </c:pt>
                <c:pt idx="140">
                  <c:v>2015/16</c:v>
                </c:pt>
                <c:pt idx="141">
                  <c:v>2016/17</c:v>
                </c:pt>
                <c:pt idx="144">
                  <c:v>2001/02</c:v>
                </c:pt>
                <c:pt idx="145">
                  <c:v>2002/03</c:v>
                </c:pt>
                <c:pt idx="146">
                  <c:v>2003/04</c:v>
                </c:pt>
                <c:pt idx="147">
                  <c:v>2004/05</c:v>
                </c:pt>
                <c:pt idx="148">
                  <c:v>2005/06</c:v>
                </c:pt>
                <c:pt idx="149">
                  <c:v>2006/07</c:v>
                </c:pt>
                <c:pt idx="150">
                  <c:v>2007/08</c:v>
                </c:pt>
                <c:pt idx="151">
                  <c:v>2008/09</c:v>
                </c:pt>
                <c:pt idx="152">
                  <c:v>2009/10</c:v>
                </c:pt>
                <c:pt idx="153">
                  <c:v>2010/11</c:v>
                </c:pt>
                <c:pt idx="154">
                  <c:v>2011/12</c:v>
                </c:pt>
                <c:pt idx="155">
                  <c:v>2012/13</c:v>
                </c:pt>
                <c:pt idx="156">
                  <c:v>2013/14</c:v>
                </c:pt>
                <c:pt idx="157">
                  <c:v>2014/15</c:v>
                </c:pt>
                <c:pt idx="158">
                  <c:v>2015/16</c:v>
                </c:pt>
                <c:pt idx="159">
                  <c:v>2016/17</c:v>
                </c:pt>
                <c:pt idx="162">
                  <c:v>2001/02</c:v>
                </c:pt>
                <c:pt idx="163">
                  <c:v>2002/03</c:v>
                </c:pt>
                <c:pt idx="164">
                  <c:v>2003/04</c:v>
                </c:pt>
                <c:pt idx="165">
                  <c:v>2004/05</c:v>
                </c:pt>
                <c:pt idx="166">
                  <c:v>2005/06</c:v>
                </c:pt>
                <c:pt idx="167">
                  <c:v>2006/07</c:v>
                </c:pt>
                <c:pt idx="168">
                  <c:v>2007/08</c:v>
                </c:pt>
                <c:pt idx="169">
                  <c:v>2008/09</c:v>
                </c:pt>
                <c:pt idx="170">
                  <c:v>2009/10</c:v>
                </c:pt>
                <c:pt idx="171">
                  <c:v>2010/11</c:v>
                </c:pt>
                <c:pt idx="172">
                  <c:v>2011/12</c:v>
                </c:pt>
                <c:pt idx="173">
                  <c:v>2012/13</c:v>
                </c:pt>
                <c:pt idx="174">
                  <c:v>2013/14</c:v>
                </c:pt>
                <c:pt idx="175">
                  <c:v>2014/15</c:v>
                </c:pt>
                <c:pt idx="176">
                  <c:v>2015/16</c:v>
                </c:pt>
                <c:pt idx="177">
                  <c:v>2016/17</c:v>
                </c:pt>
                <c:pt idx="180">
                  <c:v>2001/02</c:v>
                </c:pt>
                <c:pt idx="181">
                  <c:v>2002/03</c:v>
                </c:pt>
                <c:pt idx="182">
                  <c:v>2003/04</c:v>
                </c:pt>
                <c:pt idx="183">
                  <c:v>2004/05</c:v>
                </c:pt>
                <c:pt idx="184">
                  <c:v>2005/06</c:v>
                </c:pt>
                <c:pt idx="185">
                  <c:v>2006/07</c:v>
                </c:pt>
                <c:pt idx="186">
                  <c:v>2007/08</c:v>
                </c:pt>
                <c:pt idx="187">
                  <c:v>2008/09</c:v>
                </c:pt>
                <c:pt idx="188">
                  <c:v>2009/10</c:v>
                </c:pt>
                <c:pt idx="189">
                  <c:v>2010/11</c:v>
                </c:pt>
                <c:pt idx="190">
                  <c:v>2011/12</c:v>
                </c:pt>
                <c:pt idx="191">
                  <c:v>2012/13</c:v>
                </c:pt>
                <c:pt idx="192">
                  <c:v>2013/14</c:v>
                </c:pt>
                <c:pt idx="193">
                  <c:v>2014/15</c:v>
                </c:pt>
                <c:pt idx="194">
                  <c:v>2015/16</c:v>
                </c:pt>
                <c:pt idx="195">
                  <c:v>2016/17</c:v>
                </c:pt>
                <c:pt idx="198">
                  <c:v>2001/02</c:v>
                </c:pt>
                <c:pt idx="199">
                  <c:v>2002/03</c:v>
                </c:pt>
                <c:pt idx="200">
                  <c:v>2003/04</c:v>
                </c:pt>
                <c:pt idx="201">
                  <c:v>2004/05</c:v>
                </c:pt>
                <c:pt idx="202">
                  <c:v>2005/06</c:v>
                </c:pt>
                <c:pt idx="203">
                  <c:v>2006/07</c:v>
                </c:pt>
                <c:pt idx="204">
                  <c:v>2007/08</c:v>
                </c:pt>
                <c:pt idx="205">
                  <c:v>2008/09</c:v>
                </c:pt>
                <c:pt idx="206">
                  <c:v>2009/10</c:v>
                </c:pt>
                <c:pt idx="207">
                  <c:v>2010/11</c:v>
                </c:pt>
                <c:pt idx="208">
                  <c:v>2011/12</c:v>
                </c:pt>
                <c:pt idx="209">
                  <c:v>2012/13</c:v>
                </c:pt>
                <c:pt idx="210">
                  <c:v>2013/14</c:v>
                </c:pt>
                <c:pt idx="211">
                  <c:v>2014/15</c:v>
                </c:pt>
                <c:pt idx="212">
                  <c:v>2015/16</c:v>
                </c:pt>
                <c:pt idx="213">
                  <c:v>2016/17</c:v>
                </c:pt>
                <c:pt idx="216">
                  <c:v>2001/02</c:v>
                </c:pt>
                <c:pt idx="217">
                  <c:v>2002/03</c:v>
                </c:pt>
                <c:pt idx="218">
                  <c:v>2003/04</c:v>
                </c:pt>
                <c:pt idx="219">
                  <c:v>2004/05</c:v>
                </c:pt>
                <c:pt idx="220">
                  <c:v>2005/06</c:v>
                </c:pt>
                <c:pt idx="221">
                  <c:v>2006/07</c:v>
                </c:pt>
                <c:pt idx="222">
                  <c:v>2007/08</c:v>
                </c:pt>
                <c:pt idx="223">
                  <c:v>2008/09</c:v>
                </c:pt>
                <c:pt idx="224">
                  <c:v>2009/10</c:v>
                </c:pt>
                <c:pt idx="225">
                  <c:v>2010/11</c:v>
                </c:pt>
                <c:pt idx="226">
                  <c:v>2011/12</c:v>
                </c:pt>
                <c:pt idx="227">
                  <c:v>2012/13</c:v>
                </c:pt>
                <c:pt idx="228">
                  <c:v>2013/14</c:v>
                </c:pt>
                <c:pt idx="229">
                  <c:v>2014/15</c:v>
                </c:pt>
                <c:pt idx="230">
                  <c:v>2015/16</c:v>
                </c:pt>
                <c:pt idx="231">
                  <c:v>2016/17</c:v>
                </c:pt>
                <c:pt idx="234">
                  <c:v>2001/02</c:v>
                </c:pt>
                <c:pt idx="235">
                  <c:v>2002/03</c:v>
                </c:pt>
                <c:pt idx="236">
                  <c:v>2003/04</c:v>
                </c:pt>
                <c:pt idx="237">
                  <c:v>2004/05</c:v>
                </c:pt>
                <c:pt idx="238">
                  <c:v>2005/06</c:v>
                </c:pt>
                <c:pt idx="239">
                  <c:v>2006/07</c:v>
                </c:pt>
                <c:pt idx="240">
                  <c:v>2007/08</c:v>
                </c:pt>
                <c:pt idx="241">
                  <c:v>2008/09</c:v>
                </c:pt>
                <c:pt idx="242">
                  <c:v>2009/10</c:v>
                </c:pt>
                <c:pt idx="243">
                  <c:v>2010/11</c:v>
                </c:pt>
                <c:pt idx="244">
                  <c:v>2011/12</c:v>
                </c:pt>
                <c:pt idx="245">
                  <c:v>2012/13</c:v>
                </c:pt>
                <c:pt idx="246">
                  <c:v>2013/14</c:v>
                </c:pt>
                <c:pt idx="247">
                  <c:v>2014/15</c:v>
                </c:pt>
                <c:pt idx="248">
                  <c:v>2015/16</c:v>
                </c:pt>
                <c:pt idx="249">
                  <c:v>2016/17</c:v>
                </c:pt>
                <c:pt idx="252">
                  <c:v>2001/02</c:v>
                </c:pt>
                <c:pt idx="253">
                  <c:v>2002/03</c:v>
                </c:pt>
                <c:pt idx="254">
                  <c:v>2003/04</c:v>
                </c:pt>
                <c:pt idx="255">
                  <c:v>2004/05</c:v>
                </c:pt>
                <c:pt idx="256">
                  <c:v>2005/06</c:v>
                </c:pt>
                <c:pt idx="257">
                  <c:v>2006/07</c:v>
                </c:pt>
                <c:pt idx="258">
                  <c:v>2007/08</c:v>
                </c:pt>
                <c:pt idx="259">
                  <c:v>2008/09</c:v>
                </c:pt>
                <c:pt idx="260">
                  <c:v>2009/10</c:v>
                </c:pt>
                <c:pt idx="261">
                  <c:v>2010/11</c:v>
                </c:pt>
                <c:pt idx="262">
                  <c:v>2011/12</c:v>
                </c:pt>
                <c:pt idx="263">
                  <c:v>2012/13</c:v>
                </c:pt>
                <c:pt idx="264">
                  <c:v>2013/14</c:v>
                </c:pt>
                <c:pt idx="265">
                  <c:v>2014/15</c:v>
                </c:pt>
                <c:pt idx="266">
                  <c:v>2015/16</c:v>
                </c:pt>
              </c:strCache>
            </c:strRef>
          </c:cat>
          <c:val>
            <c:numRef>
              <c:f>'safety (2)'!$V$260:$KB$260</c:f>
              <c:numCache>
                <c:formatCode>General</c:formatCode>
                <c:ptCount val="267"/>
                <c:pt idx="162" formatCode="0%">
                  <c:v>1.5376301609033383</c:v>
                </c:pt>
                <c:pt idx="163" formatCode="0%">
                  <c:v>0.6352507906267908</c:v>
                </c:pt>
                <c:pt idx="164" formatCode="0%">
                  <c:v>1.5525639907017132</c:v>
                </c:pt>
                <c:pt idx="165" formatCode="0%">
                  <c:v>0.25543308405792753</c:v>
                </c:pt>
                <c:pt idx="166" formatCode="0%">
                  <c:v>-5.5898095532018188E-2</c:v>
                </c:pt>
                <c:pt idx="167" formatCode="0%">
                  <c:v>0.20741674915162323</c:v>
                </c:pt>
                <c:pt idx="168" formatCode="0%">
                  <c:v>0.1025189528170547</c:v>
                </c:pt>
                <c:pt idx="169" formatCode="0%">
                  <c:v>0.47175038733642416</c:v>
                </c:pt>
                <c:pt idx="170" formatCode="0%">
                  <c:v>1.8421548222671147</c:v>
                </c:pt>
                <c:pt idx="171" formatCode="0%">
                  <c:v>0.12339490363426231</c:v>
                </c:pt>
                <c:pt idx="172" formatCode="0%">
                  <c:v>-4.9271927337629973E-2</c:v>
                </c:pt>
                <c:pt idx="173" formatCode="0%">
                  <c:v>0.17684640276889674</c:v>
                </c:pt>
                <c:pt idx="174" formatCode="0%">
                  <c:v>-7.5822599613966535E-2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CCC-45FC-8E5B-AFEB89DB287B}"/>
            </c:ext>
          </c:extLst>
        </c:ser>
        <c:ser>
          <c:idx val="10"/>
          <c:order val="10"/>
          <c:tx>
            <c:strRef>
              <c:f>'safety (2)'!$T$261:$U$261</c:f>
              <c:strCache>
                <c:ptCount val="2"/>
                <c:pt idx="0">
                  <c:v>West Coast</c:v>
                </c:pt>
              </c:strCache>
            </c:strRef>
          </c:tx>
          <c:marker>
            <c:symbol val="none"/>
          </c:marker>
          <c:cat>
            <c:strRef>
              <c:f>'safety (2)'!$V$250:$KB$250</c:f>
              <c:strCache>
                <c:ptCount val="267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  <c:pt idx="14">
                  <c:v>2015/16</c:v>
                </c:pt>
                <c:pt idx="15">
                  <c:v>2016/17</c:v>
                </c:pt>
                <c:pt idx="18">
                  <c:v>2001/02</c:v>
                </c:pt>
                <c:pt idx="19">
                  <c:v>2002/03</c:v>
                </c:pt>
                <c:pt idx="20">
                  <c:v>2003/04</c:v>
                </c:pt>
                <c:pt idx="21">
                  <c:v>2004/05</c:v>
                </c:pt>
                <c:pt idx="22">
                  <c:v>2005/06</c:v>
                </c:pt>
                <c:pt idx="23">
                  <c:v>2006/07</c:v>
                </c:pt>
                <c:pt idx="24">
                  <c:v>2007/08</c:v>
                </c:pt>
                <c:pt idx="25">
                  <c:v>2008/09</c:v>
                </c:pt>
                <c:pt idx="26">
                  <c:v>2009/10</c:v>
                </c:pt>
                <c:pt idx="27">
                  <c:v>2010/11</c:v>
                </c:pt>
                <c:pt idx="28">
                  <c:v>2011/12</c:v>
                </c:pt>
                <c:pt idx="29">
                  <c:v>2012/13</c:v>
                </c:pt>
                <c:pt idx="30">
                  <c:v>2013/14</c:v>
                </c:pt>
                <c:pt idx="31">
                  <c:v>2014/15</c:v>
                </c:pt>
                <c:pt idx="32">
                  <c:v>2015/16</c:v>
                </c:pt>
                <c:pt idx="33">
                  <c:v>2016/17</c:v>
                </c:pt>
                <c:pt idx="36">
                  <c:v>2001/02</c:v>
                </c:pt>
                <c:pt idx="37">
                  <c:v>2002/03</c:v>
                </c:pt>
                <c:pt idx="38">
                  <c:v>2003/04</c:v>
                </c:pt>
                <c:pt idx="39">
                  <c:v>2004/05</c:v>
                </c:pt>
                <c:pt idx="40">
                  <c:v>2005/06</c:v>
                </c:pt>
                <c:pt idx="41">
                  <c:v>2006/07</c:v>
                </c:pt>
                <c:pt idx="42">
                  <c:v>2007/08</c:v>
                </c:pt>
                <c:pt idx="43">
                  <c:v>2008/09</c:v>
                </c:pt>
                <c:pt idx="44">
                  <c:v>2009/10</c:v>
                </c:pt>
                <c:pt idx="45">
                  <c:v>2010/11</c:v>
                </c:pt>
                <c:pt idx="46">
                  <c:v>2011/12</c:v>
                </c:pt>
                <c:pt idx="47">
                  <c:v>2012/13</c:v>
                </c:pt>
                <c:pt idx="48">
                  <c:v>2013/14</c:v>
                </c:pt>
                <c:pt idx="49">
                  <c:v>2014/15</c:v>
                </c:pt>
                <c:pt idx="50">
                  <c:v>2015/16</c:v>
                </c:pt>
                <c:pt idx="51">
                  <c:v>2016/17</c:v>
                </c:pt>
                <c:pt idx="54">
                  <c:v>2001/02</c:v>
                </c:pt>
                <c:pt idx="55">
                  <c:v>2002/03</c:v>
                </c:pt>
                <c:pt idx="56">
                  <c:v>2003/04</c:v>
                </c:pt>
                <c:pt idx="57">
                  <c:v>2004/05</c:v>
                </c:pt>
                <c:pt idx="58">
                  <c:v>2005/06</c:v>
                </c:pt>
                <c:pt idx="59">
                  <c:v>2006/07</c:v>
                </c:pt>
                <c:pt idx="60">
                  <c:v>2007/08</c:v>
                </c:pt>
                <c:pt idx="61">
                  <c:v>2008/09</c:v>
                </c:pt>
                <c:pt idx="62">
                  <c:v>2009/10</c:v>
                </c:pt>
                <c:pt idx="63">
                  <c:v>2010/11</c:v>
                </c:pt>
                <c:pt idx="64">
                  <c:v>2011/12</c:v>
                </c:pt>
                <c:pt idx="65">
                  <c:v>2012/13</c:v>
                </c:pt>
                <c:pt idx="66">
                  <c:v>2013/14</c:v>
                </c:pt>
                <c:pt idx="67">
                  <c:v>2014/15</c:v>
                </c:pt>
                <c:pt idx="68">
                  <c:v>2015/16</c:v>
                </c:pt>
                <c:pt idx="69">
                  <c:v>2016/17</c:v>
                </c:pt>
                <c:pt idx="72">
                  <c:v>2001/02</c:v>
                </c:pt>
                <c:pt idx="73">
                  <c:v>2002/03</c:v>
                </c:pt>
                <c:pt idx="74">
                  <c:v>2003/04</c:v>
                </c:pt>
                <c:pt idx="75">
                  <c:v>2004/05</c:v>
                </c:pt>
                <c:pt idx="76">
                  <c:v>2005/06</c:v>
                </c:pt>
                <c:pt idx="77">
                  <c:v>2006/07</c:v>
                </c:pt>
                <c:pt idx="78">
                  <c:v>2007/08</c:v>
                </c:pt>
                <c:pt idx="79">
                  <c:v>2008/09</c:v>
                </c:pt>
                <c:pt idx="80">
                  <c:v>2009/10</c:v>
                </c:pt>
                <c:pt idx="81">
                  <c:v>2010/11</c:v>
                </c:pt>
                <c:pt idx="82">
                  <c:v>2011/12</c:v>
                </c:pt>
                <c:pt idx="83">
                  <c:v>2012/13</c:v>
                </c:pt>
                <c:pt idx="84">
                  <c:v>2013/14</c:v>
                </c:pt>
                <c:pt idx="85">
                  <c:v>2014/15</c:v>
                </c:pt>
                <c:pt idx="86">
                  <c:v>2015/16</c:v>
                </c:pt>
                <c:pt idx="87">
                  <c:v>2016/17</c:v>
                </c:pt>
                <c:pt idx="90">
                  <c:v>2001/02</c:v>
                </c:pt>
                <c:pt idx="91">
                  <c:v>2002/03</c:v>
                </c:pt>
                <c:pt idx="92">
                  <c:v>2003/04</c:v>
                </c:pt>
                <c:pt idx="93">
                  <c:v>2004/05</c:v>
                </c:pt>
                <c:pt idx="94">
                  <c:v>2005/06</c:v>
                </c:pt>
                <c:pt idx="95">
                  <c:v>2006/07</c:v>
                </c:pt>
                <c:pt idx="96">
                  <c:v>2007/08</c:v>
                </c:pt>
                <c:pt idx="97">
                  <c:v>2008/09</c:v>
                </c:pt>
                <c:pt idx="98">
                  <c:v>2009/10</c:v>
                </c:pt>
                <c:pt idx="99">
                  <c:v>2010/11</c:v>
                </c:pt>
                <c:pt idx="100">
                  <c:v>2011/12</c:v>
                </c:pt>
                <c:pt idx="101">
                  <c:v>2012/13</c:v>
                </c:pt>
                <c:pt idx="102">
                  <c:v>2013/14</c:v>
                </c:pt>
                <c:pt idx="103">
                  <c:v>2014/15</c:v>
                </c:pt>
                <c:pt idx="104">
                  <c:v>2015/16</c:v>
                </c:pt>
                <c:pt idx="105">
                  <c:v>2016/17</c:v>
                </c:pt>
                <c:pt idx="108">
                  <c:v>2001/02</c:v>
                </c:pt>
                <c:pt idx="109">
                  <c:v>2002/03</c:v>
                </c:pt>
                <c:pt idx="110">
                  <c:v>2003/04</c:v>
                </c:pt>
                <c:pt idx="111">
                  <c:v>2004/05</c:v>
                </c:pt>
                <c:pt idx="112">
                  <c:v>2005/06</c:v>
                </c:pt>
                <c:pt idx="113">
                  <c:v>2006/07</c:v>
                </c:pt>
                <c:pt idx="114">
                  <c:v>2007/08</c:v>
                </c:pt>
                <c:pt idx="115">
                  <c:v>2008/09</c:v>
                </c:pt>
                <c:pt idx="116">
                  <c:v>2009/10</c:v>
                </c:pt>
                <c:pt idx="117">
                  <c:v>2010/11</c:v>
                </c:pt>
                <c:pt idx="118">
                  <c:v>2011/12</c:v>
                </c:pt>
                <c:pt idx="119">
                  <c:v>2012/13</c:v>
                </c:pt>
                <c:pt idx="120">
                  <c:v>2013/14</c:v>
                </c:pt>
                <c:pt idx="121">
                  <c:v>2014/15</c:v>
                </c:pt>
                <c:pt idx="122">
                  <c:v>2015/16</c:v>
                </c:pt>
                <c:pt idx="123">
                  <c:v>2016/17</c:v>
                </c:pt>
                <c:pt idx="126">
                  <c:v>2001/02</c:v>
                </c:pt>
                <c:pt idx="127">
                  <c:v>2002/03</c:v>
                </c:pt>
                <c:pt idx="128">
                  <c:v>2003/04</c:v>
                </c:pt>
                <c:pt idx="129">
                  <c:v>2004/05</c:v>
                </c:pt>
                <c:pt idx="130">
                  <c:v>2005/06</c:v>
                </c:pt>
                <c:pt idx="131">
                  <c:v>2006/07</c:v>
                </c:pt>
                <c:pt idx="132">
                  <c:v>2007/08</c:v>
                </c:pt>
                <c:pt idx="133">
                  <c:v>2008/09</c:v>
                </c:pt>
                <c:pt idx="134">
                  <c:v>2009/10</c:v>
                </c:pt>
                <c:pt idx="135">
                  <c:v>2010/11</c:v>
                </c:pt>
                <c:pt idx="136">
                  <c:v>2011/12</c:v>
                </c:pt>
                <c:pt idx="137">
                  <c:v>2012/13</c:v>
                </c:pt>
                <c:pt idx="138">
                  <c:v>2013/14</c:v>
                </c:pt>
                <c:pt idx="139">
                  <c:v>2014/15</c:v>
                </c:pt>
                <c:pt idx="140">
                  <c:v>2015/16</c:v>
                </c:pt>
                <c:pt idx="141">
                  <c:v>2016/17</c:v>
                </c:pt>
                <c:pt idx="144">
                  <c:v>2001/02</c:v>
                </c:pt>
                <c:pt idx="145">
                  <c:v>2002/03</c:v>
                </c:pt>
                <c:pt idx="146">
                  <c:v>2003/04</c:v>
                </c:pt>
                <c:pt idx="147">
                  <c:v>2004/05</c:v>
                </c:pt>
                <c:pt idx="148">
                  <c:v>2005/06</c:v>
                </c:pt>
                <c:pt idx="149">
                  <c:v>2006/07</c:v>
                </c:pt>
                <c:pt idx="150">
                  <c:v>2007/08</c:v>
                </c:pt>
                <c:pt idx="151">
                  <c:v>2008/09</c:v>
                </c:pt>
                <c:pt idx="152">
                  <c:v>2009/10</c:v>
                </c:pt>
                <c:pt idx="153">
                  <c:v>2010/11</c:v>
                </c:pt>
                <c:pt idx="154">
                  <c:v>2011/12</c:v>
                </c:pt>
                <c:pt idx="155">
                  <c:v>2012/13</c:v>
                </c:pt>
                <c:pt idx="156">
                  <c:v>2013/14</c:v>
                </c:pt>
                <c:pt idx="157">
                  <c:v>2014/15</c:v>
                </c:pt>
                <c:pt idx="158">
                  <c:v>2015/16</c:v>
                </c:pt>
                <c:pt idx="159">
                  <c:v>2016/17</c:v>
                </c:pt>
                <c:pt idx="162">
                  <c:v>2001/02</c:v>
                </c:pt>
                <c:pt idx="163">
                  <c:v>2002/03</c:v>
                </c:pt>
                <c:pt idx="164">
                  <c:v>2003/04</c:v>
                </c:pt>
                <c:pt idx="165">
                  <c:v>2004/05</c:v>
                </c:pt>
                <c:pt idx="166">
                  <c:v>2005/06</c:v>
                </c:pt>
                <c:pt idx="167">
                  <c:v>2006/07</c:v>
                </c:pt>
                <c:pt idx="168">
                  <c:v>2007/08</c:v>
                </c:pt>
                <c:pt idx="169">
                  <c:v>2008/09</c:v>
                </c:pt>
                <c:pt idx="170">
                  <c:v>2009/10</c:v>
                </c:pt>
                <c:pt idx="171">
                  <c:v>2010/11</c:v>
                </c:pt>
                <c:pt idx="172">
                  <c:v>2011/12</c:v>
                </c:pt>
                <c:pt idx="173">
                  <c:v>2012/13</c:v>
                </c:pt>
                <c:pt idx="174">
                  <c:v>2013/14</c:v>
                </c:pt>
                <c:pt idx="175">
                  <c:v>2014/15</c:v>
                </c:pt>
                <c:pt idx="176">
                  <c:v>2015/16</c:v>
                </c:pt>
                <c:pt idx="177">
                  <c:v>2016/17</c:v>
                </c:pt>
                <c:pt idx="180">
                  <c:v>2001/02</c:v>
                </c:pt>
                <c:pt idx="181">
                  <c:v>2002/03</c:v>
                </c:pt>
                <c:pt idx="182">
                  <c:v>2003/04</c:v>
                </c:pt>
                <c:pt idx="183">
                  <c:v>2004/05</c:v>
                </c:pt>
                <c:pt idx="184">
                  <c:v>2005/06</c:v>
                </c:pt>
                <c:pt idx="185">
                  <c:v>2006/07</c:v>
                </c:pt>
                <c:pt idx="186">
                  <c:v>2007/08</c:v>
                </c:pt>
                <c:pt idx="187">
                  <c:v>2008/09</c:v>
                </c:pt>
                <c:pt idx="188">
                  <c:v>2009/10</c:v>
                </c:pt>
                <c:pt idx="189">
                  <c:v>2010/11</c:v>
                </c:pt>
                <c:pt idx="190">
                  <c:v>2011/12</c:v>
                </c:pt>
                <c:pt idx="191">
                  <c:v>2012/13</c:v>
                </c:pt>
                <c:pt idx="192">
                  <c:v>2013/14</c:v>
                </c:pt>
                <c:pt idx="193">
                  <c:v>2014/15</c:v>
                </c:pt>
                <c:pt idx="194">
                  <c:v>2015/16</c:v>
                </c:pt>
                <c:pt idx="195">
                  <c:v>2016/17</c:v>
                </c:pt>
                <c:pt idx="198">
                  <c:v>2001/02</c:v>
                </c:pt>
                <c:pt idx="199">
                  <c:v>2002/03</c:v>
                </c:pt>
                <c:pt idx="200">
                  <c:v>2003/04</c:v>
                </c:pt>
                <c:pt idx="201">
                  <c:v>2004/05</c:v>
                </c:pt>
                <c:pt idx="202">
                  <c:v>2005/06</c:v>
                </c:pt>
                <c:pt idx="203">
                  <c:v>2006/07</c:v>
                </c:pt>
                <c:pt idx="204">
                  <c:v>2007/08</c:v>
                </c:pt>
                <c:pt idx="205">
                  <c:v>2008/09</c:v>
                </c:pt>
                <c:pt idx="206">
                  <c:v>2009/10</c:v>
                </c:pt>
                <c:pt idx="207">
                  <c:v>2010/11</c:v>
                </c:pt>
                <c:pt idx="208">
                  <c:v>2011/12</c:v>
                </c:pt>
                <c:pt idx="209">
                  <c:v>2012/13</c:v>
                </c:pt>
                <c:pt idx="210">
                  <c:v>2013/14</c:v>
                </c:pt>
                <c:pt idx="211">
                  <c:v>2014/15</c:v>
                </c:pt>
                <c:pt idx="212">
                  <c:v>2015/16</c:v>
                </c:pt>
                <c:pt idx="213">
                  <c:v>2016/17</c:v>
                </c:pt>
                <c:pt idx="216">
                  <c:v>2001/02</c:v>
                </c:pt>
                <c:pt idx="217">
                  <c:v>2002/03</c:v>
                </c:pt>
                <c:pt idx="218">
                  <c:v>2003/04</c:v>
                </c:pt>
                <c:pt idx="219">
                  <c:v>2004/05</c:v>
                </c:pt>
                <c:pt idx="220">
                  <c:v>2005/06</c:v>
                </c:pt>
                <c:pt idx="221">
                  <c:v>2006/07</c:v>
                </c:pt>
                <c:pt idx="222">
                  <c:v>2007/08</c:v>
                </c:pt>
                <c:pt idx="223">
                  <c:v>2008/09</c:v>
                </c:pt>
                <c:pt idx="224">
                  <c:v>2009/10</c:v>
                </c:pt>
                <c:pt idx="225">
                  <c:v>2010/11</c:v>
                </c:pt>
                <c:pt idx="226">
                  <c:v>2011/12</c:v>
                </c:pt>
                <c:pt idx="227">
                  <c:v>2012/13</c:v>
                </c:pt>
                <c:pt idx="228">
                  <c:v>2013/14</c:v>
                </c:pt>
                <c:pt idx="229">
                  <c:v>2014/15</c:v>
                </c:pt>
                <c:pt idx="230">
                  <c:v>2015/16</c:v>
                </c:pt>
                <c:pt idx="231">
                  <c:v>2016/17</c:v>
                </c:pt>
                <c:pt idx="234">
                  <c:v>2001/02</c:v>
                </c:pt>
                <c:pt idx="235">
                  <c:v>2002/03</c:v>
                </c:pt>
                <c:pt idx="236">
                  <c:v>2003/04</c:v>
                </c:pt>
                <c:pt idx="237">
                  <c:v>2004/05</c:v>
                </c:pt>
                <c:pt idx="238">
                  <c:v>2005/06</c:v>
                </c:pt>
                <c:pt idx="239">
                  <c:v>2006/07</c:v>
                </c:pt>
                <c:pt idx="240">
                  <c:v>2007/08</c:v>
                </c:pt>
                <c:pt idx="241">
                  <c:v>2008/09</c:v>
                </c:pt>
                <c:pt idx="242">
                  <c:v>2009/10</c:v>
                </c:pt>
                <c:pt idx="243">
                  <c:v>2010/11</c:v>
                </c:pt>
                <c:pt idx="244">
                  <c:v>2011/12</c:v>
                </c:pt>
                <c:pt idx="245">
                  <c:v>2012/13</c:v>
                </c:pt>
                <c:pt idx="246">
                  <c:v>2013/14</c:v>
                </c:pt>
                <c:pt idx="247">
                  <c:v>2014/15</c:v>
                </c:pt>
                <c:pt idx="248">
                  <c:v>2015/16</c:v>
                </c:pt>
                <c:pt idx="249">
                  <c:v>2016/17</c:v>
                </c:pt>
                <c:pt idx="252">
                  <c:v>2001/02</c:v>
                </c:pt>
                <c:pt idx="253">
                  <c:v>2002/03</c:v>
                </c:pt>
                <c:pt idx="254">
                  <c:v>2003/04</c:v>
                </c:pt>
                <c:pt idx="255">
                  <c:v>2004/05</c:v>
                </c:pt>
                <c:pt idx="256">
                  <c:v>2005/06</c:v>
                </c:pt>
                <c:pt idx="257">
                  <c:v>2006/07</c:v>
                </c:pt>
                <c:pt idx="258">
                  <c:v>2007/08</c:v>
                </c:pt>
                <c:pt idx="259">
                  <c:v>2008/09</c:v>
                </c:pt>
                <c:pt idx="260">
                  <c:v>2009/10</c:v>
                </c:pt>
                <c:pt idx="261">
                  <c:v>2010/11</c:v>
                </c:pt>
                <c:pt idx="262">
                  <c:v>2011/12</c:v>
                </c:pt>
                <c:pt idx="263">
                  <c:v>2012/13</c:v>
                </c:pt>
                <c:pt idx="264">
                  <c:v>2013/14</c:v>
                </c:pt>
                <c:pt idx="265">
                  <c:v>2014/15</c:v>
                </c:pt>
                <c:pt idx="266">
                  <c:v>2015/16</c:v>
                </c:pt>
              </c:strCache>
            </c:strRef>
          </c:cat>
          <c:val>
            <c:numRef>
              <c:f>'safety (2)'!$V$261:$KB$261</c:f>
              <c:numCache>
                <c:formatCode>General</c:formatCode>
                <c:ptCount val="267"/>
                <c:pt idx="180" formatCode="0%">
                  <c:v>3.3712678507247329</c:v>
                </c:pt>
                <c:pt idx="181" formatCode="0%">
                  <c:v>3.0586386416394138</c:v>
                </c:pt>
                <c:pt idx="182" formatCode="0%">
                  <c:v>0.54801431498357367</c:v>
                </c:pt>
                <c:pt idx="183" formatCode="0%">
                  <c:v>2.0969474463095907</c:v>
                </c:pt>
                <c:pt idx="184" formatCode="0%">
                  <c:v>0.47526008556092147</c:v>
                </c:pt>
                <c:pt idx="185" formatCode="0%">
                  <c:v>-5.0512271334741676E-2</c:v>
                </c:pt>
                <c:pt idx="186" formatCode="0%">
                  <c:v>1.3038282059699675</c:v>
                </c:pt>
                <c:pt idx="187" formatCode="0%">
                  <c:v>0.41243498061919781</c:v>
                </c:pt>
                <c:pt idx="188" formatCode="0%">
                  <c:v>0.43454621786374314</c:v>
                </c:pt>
                <c:pt idx="189" formatCode="0%">
                  <c:v>2.1396368226034017</c:v>
                </c:pt>
                <c:pt idx="190" formatCode="0%">
                  <c:v>1.6510713114684723</c:v>
                </c:pt>
                <c:pt idx="191" formatCode="0%">
                  <c:v>0.2150036115520948</c:v>
                </c:pt>
                <c:pt idx="192" formatCode="0%">
                  <c:v>2.347639396805083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CCC-45FC-8E5B-AFEB89DB287B}"/>
            </c:ext>
          </c:extLst>
        </c:ser>
        <c:ser>
          <c:idx val="11"/>
          <c:order val="11"/>
          <c:tx>
            <c:strRef>
              <c:f>'safety (2)'!$T$262:$U$262</c:f>
              <c:strCache>
                <c:ptCount val="2"/>
                <c:pt idx="0">
                  <c:v>Canterbury</c:v>
                </c:pt>
              </c:strCache>
            </c:strRef>
          </c:tx>
          <c:marker>
            <c:symbol val="none"/>
          </c:marker>
          <c:cat>
            <c:strRef>
              <c:f>'safety (2)'!$V$250:$KB$250</c:f>
              <c:strCache>
                <c:ptCount val="267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  <c:pt idx="14">
                  <c:v>2015/16</c:v>
                </c:pt>
                <c:pt idx="15">
                  <c:v>2016/17</c:v>
                </c:pt>
                <c:pt idx="18">
                  <c:v>2001/02</c:v>
                </c:pt>
                <c:pt idx="19">
                  <c:v>2002/03</c:v>
                </c:pt>
                <c:pt idx="20">
                  <c:v>2003/04</c:v>
                </c:pt>
                <c:pt idx="21">
                  <c:v>2004/05</c:v>
                </c:pt>
                <c:pt idx="22">
                  <c:v>2005/06</c:v>
                </c:pt>
                <c:pt idx="23">
                  <c:v>2006/07</c:v>
                </c:pt>
                <c:pt idx="24">
                  <c:v>2007/08</c:v>
                </c:pt>
                <c:pt idx="25">
                  <c:v>2008/09</c:v>
                </c:pt>
                <c:pt idx="26">
                  <c:v>2009/10</c:v>
                </c:pt>
                <c:pt idx="27">
                  <c:v>2010/11</c:v>
                </c:pt>
                <c:pt idx="28">
                  <c:v>2011/12</c:v>
                </c:pt>
                <c:pt idx="29">
                  <c:v>2012/13</c:v>
                </c:pt>
                <c:pt idx="30">
                  <c:v>2013/14</c:v>
                </c:pt>
                <c:pt idx="31">
                  <c:v>2014/15</c:v>
                </c:pt>
                <c:pt idx="32">
                  <c:v>2015/16</c:v>
                </c:pt>
                <c:pt idx="33">
                  <c:v>2016/17</c:v>
                </c:pt>
                <c:pt idx="36">
                  <c:v>2001/02</c:v>
                </c:pt>
                <c:pt idx="37">
                  <c:v>2002/03</c:v>
                </c:pt>
                <c:pt idx="38">
                  <c:v>2003/04</c:v>
                </c:pt>
                <c:pt idx="39">
                  <c:v>2004/05</c:v>
                </c:pt>
                <c:pt idx="40">
                  <c:v>2005/06</c:v>
                </c:pt>
                <c:pt idx="41">
                  <c:v>2006/07</c:v>
                </c:pt>
                <c:pt idx="42">
                  <c:v>2007/08</c:v>
                </c:pt>
                <c:pt idx="43">
                  <c:v>2008/09</c:v>
                </c:pt>
                <c:pt idx="44">
                  <c:v>2009/10</c:v>
                </c:pt>
                <c:pt idx="45">
                  <c:v>2010/11</c:v>
                </c:pt>
                <c:pt idx="46">
                  <c:v>2011/12</c:v>
                </c:pt>
                <c:pt idx="47">
                  <c:v>2012/13</c:v>
                </c:pt>
                <c:pt idx="48">
                  <c:v>2013/14</c:v>
                </c:pt>
                <c:pt idx="49">
                  <c:v>2014/15</c:v>
                </c:pt>
                <c:pt idx="50">
                  <c:v>2015/16</c:v>
                </c:pt>
                <c:pt idx="51">
                  <c:v>2016/17</c:v>
                </c:pt>
                <c:pt idx="54">
                  <c:v>2001/02</c:v>
                </c:pt>
                <c:pt idx="55">
                  <c:v>2002/03</c:v>
                </c:pt>
                <c:pt idx="56">
                  <c:v>2003/04</c:v>
                </c:pt>
                <c:pt idx="57">
                  <c:v>2004/05</c:v>
                </c:pt>
                <c:pt idx="58">
                  <c:v>2005/06</c:v>
                </c:pt>
                <c:pt idx="59">
                  <c:v>2006/07</c:v>
                </c:pt>
                <c:pt idx="60">
                  <c:v>2007/08</c:v>
                </c:pt>
                <c:pt idx="61">
                  <c:v>2008/09</c:v>
                </c:pt>
                <c:pt idx="62">
                  <c:v>2009/10</c:v>
                </c:pt>
                <c:pt idx="63">
                  <c:v>2010/11</c:v>
                </c:pt>
                <c:pt idx="64">
                  <c:v>2011/12</c:v>
                </c:pt>
                <c:pt idx="65">
                  <c:v>2012/13</c:v>
                </c:pt>
                <c:pt idx="66">
                  <c:v>2013/14</c:v>
                </c:pt>
                <c:pt idx="67">
                  <c:v>2014/15</c:v>
                </c:pt>
                <c:pt idx="68">
                  <c:v>2015/16</c:v>
                </c:pt>
                <c:pt idx="69">
                  <c:v>2016/17</c:v>
                </c:pt>
                <c:pt idx="72">
                  <c:v>2001/02</c:v>
                </c:pt>
                <c:pt idx="73">
                  <c:v>2002/03</c:v>
                </c:pt>
                <c:pt idx="74">
                  <c:v>2003/04</c:v>
                </c:pt>
                <c:pt idx="75">
                  <c:v>2004/05</c:v>
                </c:pt>
                <c:pt idx="76">
                  <c:v>2005/06</c:v>
                </c:pt>
                <c:pt idx="77">
                  <c:v>2006/07</c:v>
                </c:pt>
                <c:pt idx="78">
                  <c:v>2007/08</c:v>
                </c:pt>
                <c:pt idx="79">
                  <c:v>2008/09</c:v>
                </c:pt>
                <c:pt idx="80">
                  <c:v>2009/10</c:v>
                </c:pt>
                <c:pt idx="81">
                  <c:v>2010/11</c:v>
                </c:pt>
                <c:pt idx="82">
                  <c:v>2011/12</c:v>
                </c:pt>
                <c:pt idx="83">
                  <c:v>2012/13</c:v>
                </c:pt>
                <c:pt idx="84">
                  <c:v>2013/14</c:v>
                </c:pt>
                <c:pt idx="85">
                  <c:v>2014/15</c:v>
                </c:pt>
                <c:pt idx="86">
                  <c:v>2015/16</c:v>
                </c:pt>
                <c:pt idx="87">
                  <c:v>2016/17</c:v>
                </c:pt>
                <c:pt idx="90">
                  <c:v>2001/02</c:v>
                </c:pt>
                <c:pt idx="91">
                  <c:v>2002/03</c:v>
                </c:pt>
                <c:pt idx="92">
                  <c:v>2003/04</c:v>
                </c:pt>
                <c:pt idx="93">
                  <c:v>2004/05</c:v>
                </c:pt>
                <c:pt idx="94">
                  <c:v>2005/06</c:v>
                </c:pt>
                <c:pt idx="95">
                  <c:v>2006/07</c:v>
                </c:pt>
                <c:pt idx="96">
                  <c:v>2007/08</c:v>
                </c:pt>
                <c:pt idx="97">
                  <c:v>2008/09</c:v>
                </c:pt>
                <c:pt idx="98">
                  <c:v>2009/10</c:v>
                </c:pt>
                <c:pt idx="99">
                  <c:v>2010/11</c:v>
                </c:pt>
                <c:pt idx="100">
                  <c:v>2011/12</c:v>
                </c:pt>
                <c:pt idx="101">
                  <c:v>2012/13</c:v>
                </c:pt>
                <c:pt idx="102">
                  <c:v>2013/14</c:v>
                </c:pt>
                <c:pt idx="103">
                  <c:v>2014/15</c:v>
                </c:pt>
                <c:pt idx="104">
                  <c:v>2015/16</c:v>
                </c:pt>
                <c:pt idx="105">
                  <c:v>2016/17</c:v>
                </c:pt>
                <c:pt idx="108">
                  <c:v>2001/02</c:v>
                </c:pt>
                <c:pt idx="109">
                  <c:v>2002/03</c:v>
                </c:pt>
                <c:pt idx="110">
                  <c:v>2003/04</c:v>
                </c:pt>
                <c:pt idx="111">
                  <c:v>2004/05</c:v>
                </c:pt>
                <c:pt idx="112">
                  <c:v>2005/06</c:v>
                </c:pt>
                <c:pt idx="113">
                  <c:v>2006/07</c:v>
                </c:pt>
                <c:pt idx="114">
                  <c:v>2007/08</c:v>
                </c:pt>
                <c:pt idx="115">
                  <c:v>2008/09</c:v>
                </c:pt>
                <c:pt idx="116">
                  <c:v>2009/10</c:v>
                </c:pt>
                <c:pt idx="117">
                  <c:v>2010/11</c:v>
                </c:pt>
                <c:pt idx="118">
                  <c:v>2011/12</c:v>
                </c:pt>
                <c:pt idx="119">
                  <c:v>2012/13</c:v>
                </c:pt>
                <c:pt idx="120">
                  <c:v>2013/14</c:v>
                </c:pt>
                <c:pt idx="121">
                  <c:v>2014/15</c:v>
                </c:pt>
                <c:pt idx="122">
                  <c:v>2015/16</c:v>
                </c:pt>
                <c:pt idx="123">
                  <c:v>2016/17</c:v>
                </c:pt>
                <c:pt idx="126">
                  <c:v>2001/02</c:v>
                </c:pt>
                <c:pt idx="127">
                  <c:v>2002/03</c:v>
                </c:pt>
                <c:pt idx="128">
                  <c:v>2003/04</c:v>
                </c:pt>
                <c:pt idx="129">
                  <c:v>2004/05</c:v>
                </c:pt>
                <c:pt idx="130">
                  <c:v>2005/06</c:v>
                </c:pt>
                <c:pt idx="131">
                  <c:v>2006/07</c:v>
                </c:pt>
                <c:pt idx="132">
                  <c:v>2007/08</c:v>
                </c:pt>
                <c:pt idx="133">
                  <c:v>2008/09</c:v>
                </c:pt>
                <c:pt idx="134">
                  <c:v>2009/10</c:v>
                </c:pt>
                <c:pt idx="135">
                  <c:v>2010/11</c:v>
                </c:pt>
                <c:pt idx="136">
                  <c:v>2011/12</c:v>
                </c:pt>
                <c:pt idx="137">
                  <c:v>2012/13</c:v>
                </c:pt>
                <c:pt idx="138">
                  <c:v>2013/14</c:v>
                </c:pt>
                <c:pt idx="139">
                  <c:v>2014/15</c:v>
                </c:pt>
                <c:pt idx="140">
                  <c:v>2015/16</c:v>
                </c:pt>
                <c:pt idx="141">
                  <c:v>2016/17</c:v>
                </c:pt>
                <c:pt idx="144">
                  <c:v>2001/02</c:v>
                </c:pt>
                <c:pt idx="145">
                  <c:v>2002/03</c:v>
                </c:pt>
                <c:pt idx="146">
                  <c:v>2003/04</c:v>
                </c:pt>
                <c:pt idx="147">
                  <c:v>2004/05</c:v>
                </c:pt>
                <c:pt idx="148">
                  <c:v>2005/06</c:v>
                </c:pt>
                <c:pt idx="149">
                  <c:v>2006/07</c:v>
                </c:pt>
                <c:pt idx="150">
                  <c:v>2007/08</c:v>
                </c:pt>
                <c:pt idx="151">
                  <c:v>2008/09</c:v>
                </c:pt>
                <c:pt idx="152">
                  <c:v>2009/10</c:v>
                </c:pt>
                <c:pt idx="153">
                  <c:v>2010/11</c:v>
                </c:pt>
                <c:pt idx="154">
                  <c:v>2011/12</c:v>
                </c:pt>
                <c:pt idx="155">
                  <c:v>2012/13</c:v>
                </c:pt>
                <c:pt idx="156">
                  <c:v>2013/14</c:v>
                </c:pt>
                <c:pt idx="157">
                  <c:v>2014/15</c:v>
                </c:pt>
                <c:pt idx="158">
                  <c:v>2015/16</c:v>
                </c:pt>
                <c:pt idx="159">
                  <c:v>2016/17</c:v>
                </c:pt>
                <c:pt idx="162">
                  <c:v>2001/02</c:v>
                </c:pt>
                <c:pt idx="163">
                  <c:v>2002/03</c:v>
                </c:pt>
                <c:pt idx="164">
                  <c:v>2003/04</c:v>
                </c:pt>
                <c:pt idx="165">
                  <c:v>2004/05</c:v>
                </c:pt>
                <c:pt idx="166">
                  <c:v>2005/06</c:v>
                </c:pt>
                <c:pt idx="167">
                  <c:v>2006/07</c:v>
                </c:pt>
                <c:pt idx="168">
                  <c:v>2007/08</c:v>
                </c:pt>
                <c:pt idx="169">
                  <c:v>2008/09</c:v>
                </c:pt>
                <c:pt idx="170">
                  <c:v>2009/10</c:v>
                </c:pt>
                <c:pt idx="171">
                  <c:v>2010/11</c:v>
                </c:pt>
                <c:pt idx="172">
                  <c:v>2011/12</c:v>
                </c:pt>
                <c:pt idx="173">
                  <c:v>2012/13</c:v>
                </c:pt>
                <c:pt idx="174">
                  <c:v>2013/14</c:v>
                </c:pt>
                <c:pt idx="175">
                  <c:v>2014/15</c:v>
                </c:pt>
                <c:pt idx="176">
                  <c:v>2015/16</c:v>
                </c:pt>
                <c:pt idx="177">
                  <c:v>2016/17</c:v>
                </c:pt>
                <c:pt idx="180">
                  <c:v>2001/02</c:v>
                </c:pt>
                <c:pt idx="181">
                  <c:v>2002/03</c:v>
                </c:pt>
                <c:pt idx="182">
                  <c:v>2003/04</c:v>
                </c:pt>
                <c:pt idx="183">
                  <c:v>2004/05</c:v>
                </c:pt>
                <c:pt idx="184">
                  <c:v>2005/06</c:v>
                </c:pt>
                <c:pt idx="185">
                  <c:v>2006/07</c:v>
                </c:pt>
                <c:pt idx="186">
                  <c:v>2007/08</c:v>
                </c:pt>
                <c:pt idx="187">
                  <c:v>2008/09</c:v>
                </c:pt>
                <c:pt idx="188">
                  <c:v>2009/10</c:v>
                </c:pt>
                <c:pt idx="189">
                  <c:v>2010/11</c:v>
                </c:pt>
                <c:pt idx="190">
                  <c:v>2011/12</c:v>
                </c:pt>
                <c:pt idx="191">
                  <c:v>2012/13</c:v>
                </c:pt>
                <c:pt idx="192">
                  <c:v>2013/14</c:v>
                </c:pt>
                <c:pt idx="193">
                  <c:v>2014/15</c:v>
                </c:pt>
                <c:pt idx="194">
                  <c:v>2015/16</c:v>
                </c:pt>
                <c:pt idx="195">
                  <c:v>2016/17</c:v>
                </c:pt>
                <c:pt idx="198">
                  <c:v>2001/02</c:v>
                </c:pt>
                <c:pt idx="199">
                  <c:v>2002/03</c:v>
                </c:pt>
                <c:pt idx="200">
                  <c:v>2003/04</c:v>
                </c:pt>
                <c:pt idx="201">
                  <c:v>2004/05</c:v>
                </c:pt>
                <c:pt idx="202">
                  <c:v>2005/06</c:v>
                </c:pt>
                <c:pt idx="203">
                  <c:v>2006/07</c:v>
                </c:pt>
                <c:pt idx="204">
                  <c:v>2007/08</c:v>
                </c:pt>
                <c:pt idx="205">
                  <c:v>2008/09</c:v>
                </c:pt>
                <c:pt idx="206">
                  <c:v>2009/10</c:v>
                </c:pt>
                <c:pt idx="207">
                  <c:v>2010/11</c:v>
                </c:pt>
                <c:pt idx="208">
                  <c:v>2011/12</c:v>
                </c:pt>
                <c:pt idx="209">
                  <c:v>2012/13</c:v>
                </c:pt>
                <c:pt idx="210">
                  <c:v>2013/14</c:v>
                </c:pt>
                <c:pt idx="211">
                  <c:v>2014/15</c:v>
                </c:pt>
                <c:pt idx="212">
                  <c:v>2015/16</c:v>
                </c:pt>
                <c:pt idx="213">
                  <c:v>2016/17</c:v>
                </c:pt>
                <c:pt idx="216">
                  <c:v>2001/02</c:v>
                </c:pt>
                <c:pt idx="217">
                  <c:v>2002/03</c:v>
                </c:pt>
                <c:pt idx="218">
                  <c:v>2003/04</c:v>
                </c:pt>
                <c:pt idx="219">
                  <c:v>2004/05</c:v>
                </c:pt>
                <c:pt idx="220">
                  <c:v>2005/06</c:v>
                </c:pt>
                <c:pt idx="221">
                  <c:v>2006/07</c:v>
                </c:pt>
                <c:pt idx="222">
                  <c:v>2007/08</c:v>
                </c:pt>
                <c:pt idx="223">
                  <c:v>2008/09</c:v>
                </c:pt>
                <c:pt idx="224">
                  <c:v>2009/10</c:v>
                </c:pt>
                <c:pt idx="225">
                  <c:v>2010/11</c:v>
                </c:pt>
                <c:pt idx="226">
                  <c:v>2011/12</c:v>
                </c:pt>
                <c:pt idx="227">
                  <c:v>2012/13</c:v>
                </c:pt>
                <c:pt idx="228">
                  <c:v>2013/14</c:v>
                </c:pt>
                <c:pt idx="229">
                  <c:v>2014/15</c:v>
                </c:pt>
                <c:pt idx="230">
                  <c:v>2015/16</c:v>
                </c:pt>
                <c:pt idx="231">
                  <c:v>2016/17</c:v>
                </c:pt>
                <c:pt idx="234">
                  <c:v>2001/02</c:v>
                </c:pt>
                <c:pt idx="235">
                  <c:v>2002/03</c:v>
                </c:pt>
                <c:pt idx="236">
                  <c:v>2003/04</c:v>
                </c:pt>
                <c:pt idx="237">
                  <c:v>2004/05</c:v>
                </c:pt>
                <c:pt idx="238">
                  <c:v>2005/06</c:v>
                </c:pt>
                <c:pt idx="239">
                  <c:v>2006/07</c:v>
                </c:pt>
                <c:pt idx="240">
                  <c:v>2007/08</c:v>
                </c:pt>
                <c:pt idx="241">
                  <c:v>2008/09</c:v>
                </c:pt>
                <c:pt idx="242">
                  <c:v>2009/10</c:v>
                </c:pt>
                <c:pt idx="243">
                  <c:v>2010/11</c:v>
                </c:pt>
                <c:pt idx="244">
                  <c:v>2011/12</c:v>
                </c:pt>
                <c:pt idx="245">
                  <c:v>2012/13</c:v>
                </c:pt>
                <c:pt idx="246">
                  <c:v>2013/14</c:v>
                </c:pt>
                <c:pt idx="247">
                  <c:v>2014/15</c:v>
                </c:pt>
                <c:pt idx="248">
                  <c:v>2015/16</c:v>
                </c:pt>
                <c:pt idx="249">
                  <c:v>2016/17</c:v>
                </c:pt>
                <c:pt idx="252">
                  <c:v>2001/02</c:v>
                </c:pt>
                <c:pt idx="253">
                  <c:v>2002/03</c:v>
                </c:pt>
                <c:pt idx="254">
                  <c:v>2003/04</c:v>
                </c:pt>
                <c:pt idx="255">
                  <c:v>2004/05</c:v>
                </c:pt>
                <c:pt idx="256">
                  <c:v>2005/06</c:v>
                </c:pt>
                <c:pt idx="257">
                  <c:v>2006/07</c:v>
                </c:pt>
                <c:pt idx="258">
                  <c:v>2007/08</c:v>
                </c:pt>
                <c:pt idx="259">
                  <c:v>2008/09</c:v>
                </c:pt>
                <c:pt idx="260">
                  <c:v>2009/10</c:v>
                </c:pt>
                <c:pt idx="261">
                  <c:v>2010/11</c:v>
                </c:pt>
                <c:pt idx="262">
                  <c:v>2011/12</c:v>
                </c:pt>
                <c:pt idx="263">
                  <c:v>2012/13</c:v>
                </c:pt>
                <c:pt idx="264">
                  <c:v>2013/14</c:v>
                </c:pt>
                <c:pt idx="265">
                  <c:v>2014/15</c:v>
                </c:pt>
                <c:pt idx="266">
                  <c:v>2015/16</c:v>
                </c:pt>
              </c:strCache>
            </c:strRef>
          </c:cat>
          <c:val>
            <c:numRef>
              <c:f>'safety (2)'!$V$262:$KB$262</c:f>
              <c:numCache>
                <c:formatCode>General</c:formatCode>
                <c:ptCount val="267"/>
                <c:pt idx="198" formatCode="0%">
                  <c:v>0.58559773642291857</c:v>
                </c:pt>
                <c:pt idx="199" formatCode="0%">
                  <c:v>0.37248438326478417</c:v>
                </c:pt>
                <c:pt idx="200" formatCode="0%">
                  <c:v>0.54292323229281569</c:v>
                </c:pt>
                <c:pt idx="201" formatCode="0%">
                  <c:v>0.27228960201045682</c:v>
                </c:pt>
                <c:pt idx="202" formatCode="0%">
                  <c:v>0.23862292989996159</c:v>
                </c:pt>
                <c:pt idx="203" formatCode="0%">
                  <c:v>-2.8897456589392467E-2</c:v>
                </c:pt>
                <c:pt idx="204" formatCode="0%">
                  <c:v>0.60484106810628324</c:v>
                </c:pt>
                <c:pt idx="205" formatCode="0%">
                  <c:v>0.18922751757062617</c:v>
                </c:pt>
                <c:pt idx="206" formatCode="0%">
                  <c:v>0.10582448276294065</c:v>
                </c:pt>
                <c:pt idx="207" formatCode="0%">
                  <c:v>0.24206453070734169</c:v>
                </c:pt>
                <c:pt idx="208" formatCode="0%">
                  <c:v>9.86669768068138E-2</c:v>
                </c:pt>
                <c:pt idx="209" formatCode="0%">
                  <c:v>8.0336624454606653E-2</c:v>
                </c:pt>
                <c:pt idx="210" formatCode="0%">
                  <c:v>0.12938770793191678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CCC-45FC-8E5B-AFEB89DB287B}"/>
            </c:ext>
          </c:extLst>
        </c:ser>
        <c:ser>
          <c:idx val="12"/>
          <c:order val="12"/>
          <c:tx>
            <c:strRef>
              <c:f>'safety (2)'!$T$263:$U$263</c:f>
              <c:strCache>
                <c:ptCount val="2"/>
                <c:pt idx="0">
                  <c:v>Otago</c:v>
                </c:pt>
              </c:strCache>
            </c:strRef>
          </c:tx>
          <c:marker>
            <c:symbol val="none"/>
          </c:marker>
          <c:cat>
            <c:strRef>
              <c:f>'safety (2)'!$V$250:$KB$250</c:f>
              <c:strCache>
                <c:ptCount val="267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  <c:pt idx="14">
                  <c:v>2015/16</c:v>
                </c:pt>
                <c:pt idx="15">
                  <c:v>2016/17</c:v>
                </c:pt>
                <c:pt idx="18">
                  <c:v>2001/02</c:v>
                </c:pt>
                <c:pt idx="19">
                  <c:v>2002/03</c:v>
                </c:pt>
                <c:pt idx="20">
                  <c:v>2003/04</c:v>
                </c:pt>
                <c:pt idx="21">
                  <c:v>2004/05</c:v>
                </c:pt>
                <c:pt idx="22">
                  <c:v>2005/06</c:v>
                </c:pt>
                <c:pt idx="23">
                  <c:v>2006/07</c:v>
                </c:pt>
                <c:pt idx="24">
                  <c:v>2007/08</c:v>
                </c:pt>
                <c:pt idx="25">
                  <c:v>2008/09</c:v>
                </c:pt>
                <c:pt idx="26">
                  <c:v>2009/10</c:v>
                </c:pt>
                <c:pt idx="27">
                  <c:v>2010/11</c:v>
                </c:pt>
                <c:pt idx="28">
                  <c:v>2011/12</c:v>
                </c:pt>
                <c:pt idx="29">
                  <c:v>2012/13</c:v>
                </c:pt>
                <c:pt idx="30">
                  <c:v>2013/14</c:v>
                </c:pt>
                <c:pt idx="31">
                  <c:v>2014/15</c:v>
                </c:pt>
                <c:pt idx="32">
                  <c:v>2015/16</c:v>
                </c:pt>
                <c:pt idx="33">
                  <c:v>2016/17</c:v>
                </c:pt>
                <c:pt idx="36">
                  <c:v>2001/02</c:v>
                </c:pt>
                <c:pt idx="37">
                  <c:v>2002/03</c:v>
                </c:pt>
                <c:pt idx="38">
                  <c:v>2003/04</c:v>
                </c:pt>
                <c:pt idx="39">
                  <c:v>2004/05</c:v>
                </c:pt>
                <c:pt idx="40">
                  <c:v>2005/06</c:v>
                </c:pt>
                <c:pt idx="41">
                  <c:v>2006/07</c:v>
                </c:pt>
                <c:pt idx="42">
                  <c:v>2007/08</c:v>
                </c:pt>
                <c:pt idx="43">
                  <c:v>2008/09</c:v>
                </c:pt>
                <c:pt idx="44">
                  <c:v>2009/10</c:v>
                </c:pt>
                <c:pt idx="45">
                  <c:v>2010/11</c:v>
                </c:pt>
                <c:pt idx="46">
                  <c:v>2011/12</c:v>
                </c:pt>
                <c:pt idx="47">
                  <c:v>2012/13</c:v>
                </c:pt>
                <c:pt idx="48">
                  <c:v>2013/14</c:v>
                </c:pt>
                <c:pt idx="49">
                  <c:v>2014/15</c:v>
                </c:pt>
                <c:pt idx="50">
                  <c:v>2015/16</c:v>
                </c:pt>
                <c:pt idx="51">
                  <c:v>2016/17</c:v>
                </c:pt>
                <c:pt idx="54">
                  <c:v>2001/02</c:v>
                </c:pt>
                <c:pt idx="55">
                  <c:v>2002/03</c:v>
                </c:pt>
                <c:pt idx="56">
                  <c:v>2003/04</c:v>
                </c:pt>
                <c:pt idx="57">
                  <c:v>2004/05</c:v>
                </c:pt>
                <c:pt idx="58">
                  <c:v>2005/06</c:v>
                </c:pt>
                <c:pt idx="59">
                  <c:v>2006/07</c:v>
                </c:pt>
                <c:pt idx="60">
                  <c:v>2007/08</c:v>
                </c:pt>
                <c:pt idx="61">
                  <c:v>2008/09</c:v>
                </c:pt>
                <c:pt idx="62">
                  <c:v>2009/10</c:v>
                </c:pt>
                <c:pt idx="63">
                  <c:v>2010/11</c:v>
                </c:pt>
                <c:pt idx="64">
                  <c:v>2011/12</c:v>
                </c:pt>
                <c:pt idx="65">
                  <c:v>2012/13</c:v>
                </c:pt>
                <c:pt idx="66">
                  <c:v>2013/14</c:v>
                </c:pt>
                <c:pt idx="67">
                  <c:v>2014/15</c:v>
                </c:pt>
                <c:pt idx="68">
                  <c:v>2015/16</c:v>
                </c:pt>
                <c:pt idx="69">
                  <c:v>2016/17</c:v>
                </c:pt>
                <c:pt idx="72">
                  <c:v>2001/02</c:v>
                </c:pt>
                <c:pt idx="73">
                  <c:v>2002/03</c:v>
                </c:pt>
                <c:pt idx="74">
                  <c:v>2003/04</c:v>
                </c:pt>
                <c:pt idx="75">
                  <c:v>2004/05</c:v>
                </c:pt>
                <c:pt idx="76">
                  <c:v>2005/06</c:v>
                </c:pt>
                <c:pt idx="77">
                  <c:v>2006/07</c:v>
                </c:pt>
                <c:pt idx="78">
                  <c:v>2007/08</c:v>
                </c:pt>
                <c:pt idx="79">
                  <c:v>2008/09</c:v>
                </c:pt>
                <c:pt idx="80">
                  <c:v>2009/10</c:v>
                </c:pt>
                <c:pt idx="81">
                  <c:v>2010/11</c:v>
                </c:pt>
                <c:pt idx="82">
                  <c:v>2011/12</c:v>
                </c:pt>
                <c:pt idx="83">
                  <c:v>2012/13</c:v>
                </c:pt>
                <c:pt idx="84">
                  <c:v>2013/14</c:v>
                </c:pt>
                <c:pt idx="85">
                  <c:v>2014/15</c:v>
                </c:pt>
                <c:pt idx="86">
                  <c:v>2015/16</c:v>
                </c:pt>
                <c:pt idx="87">
                  <c:v>2016/17</c:v>
                </c:pt>
                <c:pt idx="90">
                  <c:v>2001/02</c:v>
                </c:pt>
                <c:pt idx="91">
                  <c:v>2002/03</c:v>
                </c:pt>
                <c:pt idx="92">
                  <c:v>2003/04</c:v>
                </c:pt>
                <c:pt idx="93">
                  <c:v>2004/05</c:v>
                </c:pt>
                <c:pt idx="94">
                  <c:v>2005/06</c:v>
                </c:pt>
                <c:pt idx="95">
                  <c:v>2006/07</c:v>
                </c:pt>
                <c:pt idx="96">
                  <c:v>2007/08</c:v>
                </c:pt>
                <c:pt idx="97">
                  <c:v>2008/09</c:v>
                </c:pt>
                <c:pt idx="98">
                  <c:v>2009/10</c:v>
                </c:pt>
                <c:pt idx="99">
                  <c:v>2010/11</c:v>
                </c:pt>
                <c:pt idx="100">
                  <c:v>2011/12</c:v>
                </c:pt>
                <c:pt idx="101">
                  <c:v>2012/13</c:v>
                </c:pt>
                <c:pt idx="102">
                  <c:v>2013/14</c:v>
                </c:pt>
                <c:pt idx="103">
                  <c:v>2014/15</c:v>
                </c:pt>
                <c:pt idx="104">
                  <c:v>2015/16</c:v>
                </c:pt>
                <c:pt idx="105">
                  <c:v>2016/17</c:v>
                </c:pt>
                <c:pt idx="108">
                  <c:v>2001/02</c:v>
                </c:pt>
                <c:pt idx="109">
                  <c:v>2002/03</c:v>
                </c:pt>
                <c:pt idx="110">
                  <c:v>2003/04</c:v>
                </c:pt>
                <c:pt idx="111">
                  <c:v>2004/05</c:v>
                </c:pt>
                <c:pt idx="112">
                  <c:v>2005/06</c:v>
                </c:pt>
                <c:pt idx="113">
                  <c:v>2006/07</c:v>
                </c:pt>
                <c:pt idx="114">
                  <c:v>2007/08</c:v>
                </c:pt>
                <c:pt idx="115">
                  <c:v>2008/09</c:v>
                </c:pt>
                <c:pt idx="116">
                  <c:v>2009/10</c:v>
                </c:pt>
                <c:pt idx="117">
                  <c:v>2010/11</c:v>
                </c:pt>
                <c:pt idx="118">
                  <c:v>2011/12</c:v>
                </c:pt>
                <c:pt idx="119">
                  <c:v>2012/13</c:v>
                </c:pt>
                <c:pt idx="120">
                  <c:v>2013/14</c:v>
                </c:pt>
                <c:pt idx="121">
                  <c:v>2014/15</c:v>
                </c:pt>
                <c:pt idx="122">
                  <c:v>2015/16</c:v>
                </c:pt>
                <c:pt idx="123">
                  <c:v>2016/17</c:v>
                </c:pt>
                <c:pt idx="126">
                  <c:v>2001/02</c:v>
                </c:pt>
                <c:pt idx="127">
                  <c:v>2002/03</c:v>
                </c:pt>
                <c:pt idx="128">
                  <c:v>2003/04</c:v>
                </c:pt>
                <c:pt idx="129">
                  <c:v>2004/05</c:v>
                </c:pt>
                <c:pt idx="130">
                  <c:v>2005/06</c:v>
                </c:pt>
                <c:pt idx="131">
                  <c:v>2006/07</c:v>
                </c:pt>
                <c:pt idx="132">
                  <c:v>2007/08</c:v>
                </c:pt>
                <c:pt idx="133">
                  <c:v>2008/09</c:v>
                </c:pt>
                <c:pt idx="134">
                  <c:v>2009/10</c:v>
                </c:pt>
                <c:pt idx="135">
                  <c:v>2010/11</c:v>
                </c:pt>
                <c:pt idx="136">
                  <c:v>2011/12</c:v>
                </c:pt>
                <c:pt idx="137">
                  <c:v>2012/13</c:v>
                </c:pt>
                <c:pt idx="138">
                  <c:v>2013/14</c:v>
                </c:pt>
                <c:pt idx="139">
                  <c:v>2014/15</c:v>
                </c:pt>
                <c:pt idx="140">
                  <c:v>2015/16</c:v>
                </c:pt>
                <c:pt idx="141">
                  <c:v>2016/17</c:v>
                </c:pt>
                <c:pt idx="144">
                  <c:v>2001/02</c:v>
                </c:pt>
                <c:pt idx="145">
                  <c:v>2002/03</c:v>
                </c:pt>
                <c:pt idx="146">
                  <c:v>2003/04</c:v>
                </c:pt>
                <c:pt idx="147">
                  <c:v>2004/05</c:v>
                </c:pt>
                <c:pt idx="148">
                  <c:v>2005/06</c:v>
                </c:pt>
                <c:pt idx="149">
                  <c:v>2006/07</c:v>
                </c:pt>
                <c:pt idx="150">
                  <c:v>2007/08</c:v>
                </c:pt>
                <c:pt idx="151">
                  <c:v>2008/09</c:v>
                </c:pt>
                <c:pt idx="152">
                  <c:v>2009/10</c:v>
                </c:pt>
                <c:pt idx="153">
                  <c:v>2010/11</c:v>
                </c:pt>
                <c:pt idx="154">
                  <c:v>2011/12</c:v>
                </c:pt>
                <c:pt idx="155">
                  <c:v>2012/13</c:v>
                </c:pt>
                <c:pt idx="156">
                  <c:v>2013/14</c:v>
                </c:pt>
                <c:pt idx="157">
                  <c:v>2014/15</c:v>
                </c:pt>
                <c:pt idx="158">
                  <c:v>2015/16</c:v>
                </c:pt>
                <c:pt idx="159">
                  <c:v>2016/17</c:v>
                </c:pt>
                <c:pt idx="162">
                  <c:v>2001/02</c:v>
                </c:pt>
                <c:pt idx="163">
                  <c:v>2002/03</c:v>
                </c:pt>
                <c:pt idx="164">
                  <c:v>2003/04</c:v>
                </c:pt>
                <c:pt idx="165">
                  <c:v>2004/05</c:v>
                </c:pt>
                <c:pt idx="166">
                  <c:v>2005/06</c:v>
                </c:pt>
                <c:pt idx="167">
                  <c:v>2006/07</c:v>
                </c:pt>
                <c:pt idx="168">
                  <c:v>2007/08</c:v>
                </c:pt>
                <c:pt idx="169">
                  <c:v>2008/09</c:v>
                </c:pt>
                <c:pt idx="170">
                  <c:v>2009/10</c:v>
                </c:pt>
                <c:pt idx="171">
                  <c:v>2010/11</c:v>
                </c:pt>
                <c:pt idx="172">
                  <c:v>2011/12</c:v>
                </c:pt>
                <c:pt idx="173">
                  <c:v>2012/13</c:v>
                </c:pt>
                <c:pt idx="174">
                  <c:v>2013/14</c:v>
                </c:pt>
                <c:pt idx="175">
                  <c:v>2014/15</c:v>
                </c:pt>
                <c:pt idx="176">
                  <c:v>2015/16</c:v>
                </c:pt>
                <c:pt idx="177">
                  <c:v>2016/17</c:v>
                </c:pt>
                <c:pt idx="180">
                  <c:v>2001/02</c:v>
                </c:pt>
                <c:pt idx="181">
                  <c:v>2002/03</c:v>
                </c:pt>
                <c:pt idx="182">
                  <c:v>2003/04</c:v>
                </c:pt>
                <c:pt idx="183">
                  <c:v>2004/05</c:v>
                </c:pt>
                <c:pt idx="184">
                  <c:v>2005/06</c:v>
                </c:pt>
                <c:pt idx="185">
                  <c:v>2006/07</c:v>
                </c:pt>
                <c:pt idx="186">
                  <c:v>2007/08</c:v>
                </c:pt>
                <c:pt idx="187">
                  <c:v>2008/09</c:v>
                </c:pt>
                <c:pt idx="188">
                  <c:v>2009/10</c:v>
                </c:pt>
                <c:pt idx="189">
                  <c:v>2010/11</c:v>
                </c:pt>
                <c:pt idx="190">
                  <c:v>2011/12</c:v>
                </c:pt>
                <c:pt idx="191">
                  <c:v>2012/13</c:v>
                </c:pt>
                <c:pt idx="192">
                  <c:v>2013/14</c:v>
                </c:pt>
                <c:pt idx="193">
                  <c:v>2014/15</c:v>
                </c:pt>
                <c:pt idx="194">
                  <c:v>2015/16</c:v>
                </c:pt>
                <c:pt idx="195">
                  <c:v>2016/17</c:v>
                </c:pt>
                <c:pt idx="198">
                  <c:v>2001/02</c:v>
                </c:pt>
                <c:pt idx="199">
                  <c:v>2002/03</c:v>
                </c:pt>
                <c:pt idx="200">
                  <c:v>2003/04</c:v>
                </c:pt>
                <c:pt idx="201">
                  <c:v>2004/05</c:v>
                </c:pt>
                <c:pt idx="202">
                  <c:v>2005/06</c:v>
                </c:pt>
                <c:pt idx="203">
                  <c:v>2006/07</c:v>
                </c:pt>
                <c:pt idx="204">
                  <c:v>2007/08</c:v>
                </c:pt>
                <c:pt idx="205">
                  <c:v>2008/09</c:v>
                </c:pt>
                <c:pt idx="206">
                  <c:v>2009/10</c:v>
                </c:pt>
                <c:pt idx="207">
                  <c:v>2010/11</c:v>
                </c:pt>
                <c:pt idx="208">
                  <c:v>2011/12</c:v>
                </c:pt>
                <c:pt idx="209">
                  <c:v>2012/13</c:v>
                </c:pt>
                <c:pt idx="210">
                  <c:v>2013/14</c:v>
                </c:pt>
                <c:pt idx="211">
                  <c:v>2014/15</c:v>
                </c:pt>
                <c:pt idx="212">
                  <c:v>2015/16</c:v>
                </c:pt>
                <c:pt idx="213">
                  <c:v>2016/17</c:v>
                </c:pt>
                <c:pt idx="216">
                  <c:v>2001/02</c:v>
                </c:pt>
                <c:pt idx="217">
                  <c:v>2002/03</c:v>
                </c:pt>
                <c:pt idx="218">
                  <c:v>2003/04</c:v>
                </c:pt>
                <c:pt idx="219">
                  <c:v>2004/05</c:v>
                </c:pt>
                <c:pt idx="220">
                  <c:v>2005/06</c:v>
                </c:pt>
                <c:pt idx="221">
                  <c:v>2006/07</c:v>
                </c:pt>
                <c:pt idx="222">
                  <c:v>2007/08</c:v>
                </c:pt>
                <c:pt idx="223">
                  <c:v>2008/09</c:v>
                </c:pt>
                <c:pt idx="224">
                  <c:v>2009/10</c:v>
                </c:pt>
                <c:pt idx="225">
                  <c:v>2010/11</c:v>
                </c:pt>
                <c:pt idx="226">
                  <c:v>2011/12</c:v>
                </c:pt>
                <c:pt idx="227">
                  <c:v>2012/13</c:v>
                </c:pt>
                <c:pt idx="228">
                  <c:v>2013/14</c:v>
                </c:pt>
                <c:pt idx="229">
                  <c:v>2014/15</c:v>
                </c:pt>
                <c:pt idx="230">
                  <c:v>2015/16</c:v>
                </c:pt>
                <c:pt idx="231">
                  <c:v>2016/17</c:v>
                </c:pt>
                <c:pt idx="234">
                  <c:v>2001/02</c:v>
                </c:pt>
                <c:pt idx="235">
                  <c:v>2002/03</c:v>
                </c:pt>
                <c:pt idx="236">
                  <c:v>2003/04</c:v>
                </c:pt>
                <c:pt idx="237">
                  <c:v>2004/05</c:v>
                </c:pt>
                <c:pt idx="238">
                  <c:v>2005/06</c:v>
                </c:pt>
                <c:pt idx="239">
                  <c:v>2006/07</c:v>
                </c:pt>
                <c:pt idx="240">
                  <c:v>2007/08</c:v>
                </c:pt>
                <c:pt idx="241">
                  <c:v>2008/09</c:v>
                </c:pt>
                <c:pt idx="242">
                  <c:v>2009/10</c:v>
                </c:pt>
                <c:pt idx="243">
                  <c:v>2010/11</c:v>
                </c:pt>
                <c:pt idx="244">
                  <c:v>2011/12</c:v>
                </c:pt>
                <c:pt idx="245">
                  <c:v>2012/13</c:v>
                </c:pt>
                <c:pt idx="246">
                  <c:v>2013/14</c:v>
                </c:pt>
                <c:pt idx="247">
                  <c:v>2014/15</c:v>
                </c:pt>
                <c:pt idx="248">
                  <c:v>2015/16</c:v>
                </c:pt>
                <c:pt idx="249">
                  <c:v>2016/17</c:v>
                </c:pt>
                <c:pt idx="252">
                  <c:v>2001/02</c:v>
                </c:pt>
                <c:pt idx="253">
                  <c:v>2002/03</c:v>
                </c:pt>
                <c:pt idx="254">
                  <c:v>2003/04</c:v>
                </c:pt>
                <c:pt idx="255">
                  <c:v>2004/05</c:v>
                </c:pt>
                <c:pt idx="256">
                  <c:v>2005/06</c:v>
                </c:pt>
                <c:pt idx="257">
                  <c:v>2006/07</c:v>
                </c:pt>
                <c:pt idx="258">
                  <c:v>2007/08</c:v>
                </c:pt>
                <c:pt idx="259">
                  <c:v>2008/09</c:v>
                </c:pt>
                <c:pt idx="260">
                  <c:v>2009/10</c:v>
                </c:pt>
                <c:pt idx="261">
                  <c:v>2010/11</c:v>
                </c:pt>
                <c:pt idx="262">
                  <c:v>2011/12</c:v>
                </c:pt>
                <c:pt idx="263">
                  <c:v>2012/13</c:v>
                </c:pt>
                <c:pt idx="264">
                  <c:v>2013/14</c:v>
                </c:pt>
                <c:pt idx="265">
                  <c:v>2014/15</c:v>
                </c:pt>
                <c:pt idx="266">
                  <c:v>2015/16</c:v>
                </c:pt>
              </c:strCache>
            </c:strRef>
          </c:cat>
          <c:val>
            <c:numRef>
              <c:f>'safety (2)'!$V$263:$KB$263</c:f>
              <c:numCache>
                <c:formatCode>General</c:formatCode>
                <c:ptCount val="267"/>
                <c:pt idx="216" formatCode="0%">
                  <c:v>0.32860323691699378</c:v>
                </c:pt>
                <c:pt idx="217" formatCode="0%">
                  <c:v>7.6733552907553682E-2</c:v>
                </c:pt>
                <c:pt idx="218" formatCode="0%">
                  <c:v>0.4744781141987795</c:v>
                </c:pt>
                <c:pt idx="219" formatCode="0%">
                  <c:v>4.2409676235275029E-2</c:v>
                </c:pt>
                <c:pt idx="220" formatCode="0%">
                  <c:v>3.1501155546485249E-2</c:v>
                </c:pt>
                <c:pt idx="221" formatCode="0%">
                  <c:v>0.37150541810120319</c:v>
                </c:pt>
                <c:pt idx="222" formatCode="0%">
                  <c:v>0.57050706728360034</c:v>
                </c:pt>
                <c:pt idx="223" formatCode="0%">
                  <c:v>0.11427484161454737</c:v>
                </c:pt>
                <c:pt idx="224" formatCode="0%">
                  <c:v>9.5244587488549026E-2</c:v>
                </c:pt>
                <c:pt idx="225" formatCode="0%">
                  <c:v>0.17661324263448086</c:v>
                </c:pt>
                <c:pt idx="226" formatCode="0%">
                  <c:v>-0.15406083740281706</c:v>
                </c:pt>
                <c:pt idx="227" formatCode="0%">
                  <c:v>-1.3638435153713213E-2</c:v>
                </c:pt>
                <c:pt idx="228" formatCode="0%">
                  <c:v>0.1567989564114094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CCC-45FC-8E5B-AFEB89DB287B}"/>
            </c:ext>
          </c:extLst>
        </c:ser>
        <c:ser>
          <c:idx val="13"/>
          <c:order val="13"/>
          <c:tx>
            <c:strRef>
              <c:f>'safety (2)'!$T$264:$U$264</c:f>
              <c:strCache>
                <c:ptCount val="2"/>
                <c:pt idx="0">
                  <c:v>Southland</c:v>
                </c:pt>
              </c:strCache>
            </c:strRef>
          </c:tx>
          <c:marker>
            <c:symbol val="none"/>
          </c:marker>
          <c:cat>
            <c:strRef>
              <c:f>'safety (2)'!$V$250:$KB$250</c:f>
              <c:strCache>
                <c:ptCount val="267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  <c:pt idx="14">
                  <c:v>2015/16</c:v>
                </c:pt>
                <c:pt idx="15">
                  <c:v>2016/17</c:v>
                </c:pt>
                <c:pt idx="18">
                  <c:v>2001/02</c:v>
                </c:pt>
                <c:pt idx="19">
                  <c:v>2002/03</c:v>
                </c:pt>
                <c:pt idx="20">
                  <c:v>2003/04</c:v>
                </c:pt>
                <c:pt idx="21">
                  <c:v>2004/05</c:v>
                </c:pt>
                <c:pt idx="22">
                  <c:v>2005/06</c:v>
                </c:pt>
                <c:pt idx="23">
                  <c:v>2006/07</c:v>
                </c:pt>
                <c:pt idx="24">
                  <c:v>2007/08</c:v>
                </c:pt>
                <c:pt idx="25">
                  <c:v>2008/09</c:v>
                </c:pt>
                <c:pt idx="26">
                  <c:v>2009/10</c:v>
                </c:pt>
                <c:pt idx="27">
                  <c:v>2010/11</c:v>
                </c:pt>
                <c:pt idx="28">
                  <c:v>2011/12</c:v>
                </c:pt>
                <c:pt idx="29">
                  <c:v>2012/13</c:v>
                </c:pt>
                <c:pt idx="30">
                  <c:v>2013/14</c:v>
                </c:pt>
                <c:pt idx="31">
                  <c:v>2014/15</c:v>
                </c:pt>
                <c:pt idx="32">
                  <c:v>2015/16</c:v>
                </c:pt>
                <c:pt idx="33">
                  <c:v>2016/17</c:v>
                </c:pt>
                <c:pt idx="36">
                  <c:v>2001/02</c:v>
                </c:pt>
                <c:pt idx="37">
                  <c:v>2002/03</c:v>
                </c:pt>
                <c:pt idx="38">
                  <c:v>2003/04</c:v>
                </c:pt>
                <c:pt idx="39">
                  <c:v>2004/05</c:v>
                </c:pt>
                <c:pt idx="40">
                  <c:v>2005/06</c:v>
                </c:pt>
                <c:pt idx="41">
                  <c:v>2006/07</c:v>
                </c:pt>
                <c:pt idx="42">
                  <c:v>2007/08</c:v>
                </c:pt>
                <c:pt idx="43">
                  <c:v>2008/09</c:v>
                </c:pt>
                <c:pt idx="44">
                  <c:v>2009/10</c:v>
                </c:pt>
                <c:pt idx="45">
                  <c:v>2010/11</c:v>
                </c:pt>
                <c:pt idx="46">
                  <c:v>2011/12</c:v>
                </c:pt>
                <c:pt idx="47">
                  <c:v>2012/13</c:v>
                </c:pt>
                <c:pt idx="48">
                  <c:v>2013/14</c:v>
                </c:pt>
                <c:pt idx="49">
                  <c:v>2014/15</c:v>
                </c:pt>
                <c:pt idx="50">
                  <c:v>2015/16</c:v>
                </c:pt>
                <c:pt idx="51">
                  <c:v>2016/17</c:v>
                </c:pt>
                <c:pt idx="54">
                  <c:v>2001/02</c:v>
                </c:pt>
                <c:pt idx="55">
                  <c:v>2002/03</c:v>
                </c:pt>
                <c:pt idx="56">
                  <c:v>2003/04</c:v>
                </c:pt>
                <c:pt idx="57">
                  <c:v>2004/05</c:v>
                </c:pt>
                <c:pt idx="58">
                  <c:v>2005/06</c:v>
                </c:pt>
                <c:pt idx="59">
                  <c:v>2006/07</c:v>
                </c:pt>
                <c:pt idx="60">
                  <c:v>2007/08</c:v>
                </c:pt>
                <c:pt idx="61">
                  <c:v>2008/09</c:v>
                </c:pt>
                <c:pt idx="62">
                  <c:v>2009/10</c:v>
                </c:pt>
                <c:pt idx="63">
                  <c:v>2010/11</c:v>
                </c:pt>
                <c:pt idx="64">
                  <c:v>2011/12</c:v>
                </c:pt>
                <c:pt idx="65">
                  <c:v>2012/13</c:v>
                </c:pt>
                <c:pt idx="66">
                  <c:v>2013/14</c:v>
                </c:pt>
                <c:pt idx="67">
                  <c:v>2014/15</c:v>
                </c:pt>
                <c:pt idx="68">
                  <c:v>2015/16</c:v>
                </c:pt>
                <c:pt idx="69">
                  <c:v>2016/17</c:v>
                </c:pt>
                <c:pt idx="72">
                  <c:v>2001/02</c:v>
                </c:pt>
                <c:pt idx="73">
                  <c:v>2002/03</c:v>
                </c:pt>
                <c:pt idx="74">
                  <c:v>2003/04</c:v>
                </c:pt>
                <c:pt idx="75">
                  <c:v>2004/05</c:v>
                </c:pt>
                <c:pt idx="76">
                  <c:v>2005/06</c:v>
                </c:pt>
                <c:pt idx="77">
                  <c:v>2006/07</c:v>
                </c:pt>
                <c:pt idx="78">
                  <c:v>2007/08</c:v>
                </c:pt>
                <c:pt idx="79">
                  <c:v>2008/09</c:v>
                </c:pt>
                <c:pt idx="80">
                  <c:v>2009/10</c:v>
                </c:pt>
                <c:pt idx="81">
                  <c:v>2010/11</c:v>
                </c:pt>
                <c:pt idx="82">
                  <c:v>2011/12</c:v>
                </c:pt>
                <c:pt idx="83">
                  <c:v>2012/13</c:v>
                </c:pt>
                <c:pt idx="84">
                  <c:v>2013/14</c:v>
                </c:pt>
                <c:pt idx="85">
                  <c:v>2014/15</c:v>
                </c:pt>
                <c:pt idx="86">
                  <c:v>2015/16</c:v>
                </c:pt>
                <c:pt idx="87">
                  <c:v>2016/17</c:v>
                </c:pt>
                <c:pt idx="90">
                  <c:v>2001/02</c:v>
                </c:pt>
                <c:pt idx="91">
                  <c:v>2002/03</c:v>
                </c:pt>
                <c:pt idx="92">
                  <c:v>2003/04</c:v>
                </c:pt>
                <c:pt idx="93">
                  <c:v>2004/05</c:v>
                </c:pt>
                <c:pt idx="94">
                  <c:v>2005/06</c:v>
                </c:pt>
                <c:pt idx="95">
                  <c:v>2006/07</c:v>
                </c:pt>
                <c:pt idx="96">
                  <c:v>2007/08</c:v>
                </c:pt>
                <c:pt idx="97">
                  <c:v>2008/09</c:v>
                </c:pt>
                <c:pt idx="98">
                  <c:v>2009/10</c:v>
                </c:pt>
                <c:pt idx="99">
                  <c:v>2010/11</c:v>
                </c:pt>
                <c:pt idx="100">
                  <c:v>2011/12</c:v>
                </c:pt>
                <c:pt idx="101">
                  <c:v>2012/13</c:v>
                </c:pt>
                <c:pt idx="102">
                  <c:v>2013/14</c:v>
                </c:pt>
                <c:pt idx="103">
                  <c:v>2014/15</c:v>
                </c:pt>
                <c:pt idx="104">
                  <c:v>2015/16</c:v>
                </c:pt>
                <c:pt idx="105">
                  <c:v>2016/17</c:v>
                </c:pt>
                <c:pt idx="108">
                  <c:v>2001/02</c:v>
                </c:pt>
                <c:pt idx="109">
                  <c:v>2002/03</c:v>
                </c:pt>
                <c:pt idx="110">
                  <c:v>2003/04</c:v>
                </c:pt>
                <c:pt idx="111">
                  <c:v>2004/05</c:v>
                </c:pt>
                <c:pt idx="112">
                  <c:v>2005/06</c:v>
                </c:pt>
                <c:pt idx="113">
                  <c:v>2006/07</c:v>
                </c:pt>
                <c:pt idx="114">
                  <c:v>2007/08</c:v>
                </c:pt>
                <c:pt idx="115">
                  <c:v>2008/09</c:v>
                </c:pt>
                <c:pt idx="116">
                  <c:v>2009/10</c:v>
                </c:pt>
                <c:pt idx="117">
                  <c:v>2010/11</c:v>
                </c:pt>
                <c:pt idx="118">
                  <c:v>2011/12</c:v>
                </c:pt>
                <c:pt idx="119">
                  <c:v>2012/13</c:v>
                </c:pt>
                <c:pt idx="120">
                  <c:v>2013/14</c:v>
                </c:pt>
                <c:pt idx="121">
                  <c:v>2014/15</c:v>
                </c:pt>
                <c:pt idx="122">
                  <c:v>2015/16</c:v>
                </c:pt>
                <c:pt idx="123">
                  <c:v>2016/17</c:v>
                </c:pt>
                <c:pt idx="126">
                  <c:v>2001/02</c:v>
                </c:pt>
                <c:pt idx="127">
                  <c:v>2002/03</c:v>
                </c:pt>
                <c:pt idx="128">
                  <c:v>2003/04</c:v>
                </c:pt>
                <c:pt idx="129">
                  <c:v>2004/05</c:v>
                </c:pt>
                <c:pt idx="130">
                  <c:v>2005/06</c:v>
                </c:pt>
                <c:pt idx="131">
                  <c:v>2006/07</c:v>
                </c:pt>
                <c:pt idx="132">
                  <c:v>2007/08</c:v>
                </c:pt>
                <c:pt idx="133">
                  <c:v>2008/09</c:v>
                </c:pt>
                <c:pt idx="134">
                  <c:v>2009/10</c:v>
                </c:pt>
                <c:pt idx="135">
                  <c:v>2010/11</c:v>
                </c:pt>
                <c:pt idx="136">
                  <c:v>2011/12</c:v>
                </c:pt>
                <c:pt idx="137">
                  <c:v>2012/13</c:v>
                </c:pt>
                <c:pt idx="138">
                  <c:v>2013/14</c:v>
                </c:pt>
                <c:pt idx="139">
                  <c:v>2014/15</c:v>
                </c:pt>
                <c:pt idx="140">
                  <c:v>2015/16</c:v>
                </c:pt>
                <c:pt idx="141">
                  <c:v>2016/17</c:v>
                </c:pt>
                <c:pt idx="144">
                  <c:v>2001/02</c:v>
                </c:pt>
                <c:pt idx="145">
                  <c:v>2002/03</c:v>
                </c:pt>
                <c:pt idx="146">
                  <c:v>2003/04</c:v>
                </c:pt>
                <c:pt idx="147">
                  <c:v>2004/05</c:v>
                </c:pt>
                <c:pt idx="148">
                  <c:v>2005/06</c:v>
                </c:pt>
                <c:pt idx="149">
                  <c:v>2006/07</c:v>
                </c:pt>
                <c:pt idx="150">
                  <c:v>2007/08</c:v>
                </c:pt>
                <c:pt idx="151">
                  <c:v>2008/09</c:v>
                </c:pt>
                <c:pt idx="152">
                  <c:v>2009/10</c:v>
                </c:pt>
                <c:pt idx="153">
                  <c:v>2010/11</c:v>
                </c:pt>
                <c:pt idx="154">
                  <c:v>2011/12</c:v>
                </c:pt>
                <c:pt idx="155">
                  <c:v>2012/13</c:v>
                </c:pt>
                <c:pt idx="156">
                  <c:v>2013/14</c:v>
                </c:pt>
                <c:pt idx="157">
                  <c:v>2014/15</c:v>
                </c:pt>
                <c:pt idx="158">
                  <c:v>2015/16</c:v>
                </c:pt>
                <c:pt idx="159">
                  <c:v>2016/17</c:v>
                </c:pt>
                <c:pt idx="162">
                  <c:v>2001/02</c:v>
                </c:pt>
                <c:pt idx="163">
                  <c:v>2002/03</c:v>
                </c:pt>
                <c:pt idx="164">
                  <c:v>2003/04</c:v>
                </c:pt>
                <c:pt idx="165">
                  <c:v>2004/05</c:v>
                </c:pt>
                <c:pt idx="166">
                  <c:v>2005/06</c:v>
                </c:pt>
                <c:pt idx="167">
                  <c:v>2006/07</c:v>
                </c:pt>
                <c:pt idx="168">
                  <c:v>2007/08</c:v>
                </c:pt>
                <c:pt idx="169">
                  <c:v>2008/09</c:v>
                </c:pt>
                <c:pt idx="170">
                  <c:v>2009/10</c:v>
                </c:pt>
                <c:pt idx="171">
                  <c:v>2010/11</c:v>
                </c:pt>
                <c:pt idx="172">
                  <c:v>2011/12</c:v>
                </c:pt>
                <c:pt idx="173">
                  <c:v>2012/13</c:v>
                </c:pt>
                <c:pt idx="174">
                  <c:v>2013/14</c:v>
                </c:pt>
                <c:pt idx="175">
                  <c:v>2014/15</c:v>
                </c:pt>
                <c:pt idx="176">
                  <c:v>2015/16</c:v>
                </c:pt>
                <c:pt idx="177">
                  <c:v>2016/17</c:v>
                </c:pt>
                <c:pt idx="180">
                  <c:v>2001/02</c:v>
                </c:pt>
                <c:pt idx="181">
                  <c:v>2002/03</c:v>
                </c:pt>
                <c:pt idx="182">
                  <c:v>2003/04</c:v>
                </c:pt>
                <c:pt idx="183">
                  <c:v>2004/05</c:v>
                </c:pt>
                <c:pt idx="184">
                  <c:v>2005/06</c:v>
                </c:pt>
                <c:pt idx="185">
                  <c:v>2006/07</c:v>
                </c:pt>
                <c:pt idx="186">
                  <c:v>2007/08</c:v>
                </c:pt>
                <c:pt idx="187">
                  <c:v>2008/09</c:v>
                </c:pt>
                <c:pt idx="188">
                  <c:v>2009/10</c:v>
                </c:pt>
                <c:pt idx="189">
                  <c:v>2010/11</c:v>
                </c:pt>
                <c:pt idx="190">
                  <c:v>2011/12</c:v>
                </c:pt>
                <c:pt idx="191">
                  <c:v>2012/13</c:v>
                </c:pt>
                <c:pt idx="192">
                  <c:v>2013/14</c:v>
                </c:pt>
                <c:pt idx="193">
                  <c:v>2014/15</c:v>
                </c:pt>
                <c:pt idx="194">
                  <c:v>2015/16</c:v>
                </c:pt>
                <c:pt idx="195">
                  <c:v>2016/17</c:v>
                </c:pt>
                <c:pt idx="198">
                  <c:v>2001/02</c:v>
                </c:pt>
                <c:pt idx="199">
                  <c:v>2002/03</c:v>
                </c:pt>
                <c:pt idx="200">
                  <c:v>2003/04</c:v>
                </c:pt>
                <c:pt idx="201">
                  <c:v>2004/05</c:v>
                </c:pt>
                <c:pt idx="202">
                  <c:v>2005/06</c:v>
                </c:pt>
                <c:pt idx="203">
                  <c:v>2006/07</c:v>
                </c:pt>
                <c:pt idx="204">
                  <c:v>2007/08</c:v>
                </c:pt>
                <c:pt idx="205">
                  <c:v>2008/09</c:v>
                </c:pt>
                <c:pt idx="206">
                  <c:v>2009/10</c:v>
                </c:pt>
                <c:pt idx="207">
                  <c:v>2010/11</c:v>
                </c:pt>
                <c:pt idx="208">
                  <c:v>2011/12</c:v>
                </c:pt>
                <c:pt idx="209">
                  <c:v>2012/13</c:v>
                </c:pt>
                <c:pt idx="210">
                  <c:v>2013/14</c:v>
                </c:pt>
                <c:pt idx="211">
                  <c:v>2014/15</c:v>
                </c:pt>
                <c:pt idx="212">
                  <c:v>2015/16</c:v>
                </c:pt>
                <c:pt idx="213">
                  <c:v>2016/17</c:v>
                </c:pt>
                <c:pt idx="216">
                  <c:v>2001/02</c:v>
                </c:pt>
                <c:pt idx="217">
                  <c:v>2002/03</c:v>
                </c:pt>
                <c:pt idx="218">
                  <c:v>2003/04</c:v>
                </c:pt>
                <c:pt idx="219">
                  <c:v>2004/05</c:v>
                </c:pt>
                <c:pt idx="220">
                  <c:v>2005/06</c:v>
                </c:pt>
                <c:pt idx="221">
                  <c:v>2006/07</c:v>
                </c:pt>
                <c:pt idx="222">
                  <c:v>2007/08</c:v>
                </c:pt>
                <c:pt idx="223">
                  <c:v>2008/09</c:v>
                </c:pt>
                <c:pt idx="224">
                  <c:v>2009/10</c:v>
                </c:pt>
                <c:pt idx="225">
                  <c:v>2010/11</c:v>
                </c:pt>
                <c:pt idx="226">
                  <c:v>2011/12</c:v>
                </c:pt>
                <c:pt idx="227">
                  <c:v>2012/13</c:v>
                </c:pt>
                <c:pt idx="228">
                  <c:v>2013/14</c:v>
                </c:pt>
                <c:pt idx="229">
                  <c:v>2014/15</c:v>
                </c:pt>
                <c:pt idx="230">
                  <c:v>2015/16</c:v>
                </c:pt>
                <c:pt idx="231">
                  <c:v>2016/17</c:v>
                </c:pt>
                <c:pt idx="234">
                  <c:v>2001/02</c:v>
                </c:pt>
                <c:pt idx="235">
                  <c:v>2002/03</c:v>
                </c:pt>
                <c:pt idx="236">
                  <c:v>2003/04</c:v>
                </c:pt>
                <c:pt idx="237">
                  <c:v>2004/05</c:v>
                </c:pt>
                <c:pt idx="238">
                  <c:v>2005/06</c:v>
                </c:pt>
                <c:pt idx="239">
                  <c:v>2006/07</c:v>
                </c:pt>
                <c:pt idx="240">
                  <c:v>2007/08</c:v>
                </c:pt>
                <c:pt idx="241">
                  <c:v>2008/09</c:v>
                </c:pt>
                <c:pt idx="242">
                  <c:v>2009/10</c:v>
                </c:pt>
                <c:pt idx="243">
                  <c:v>2010/11</c:v>
                </c:pt>
                <c:pt idx="244">
                  <c:v>2011/12</c:v>
                </c:pt>
                <c:pt idx="245">
                  <c:v>2012/13</c:v>
                </c:pt>
                <c:pt idx="246">
                  <c:v>2013/14</c:v>
                </c:pt>
                <c:pt idx="247">
                  <c:v>2014/15</c:v>
                </c:pt>
                <c:pt idx="248">
                  <c:v>2015/16</c:v>
                </c:pt>
                <c:pt idx="249">
                  <c:v>2016/17</c:v>
                </c:pt>
                <c:pt idx="252">
                  <c:v>2001/02</c:v>
                </c:pt>
                <c:pt idx="253">
                  <c:v>2002/03</c:v>
                </c:pt>
                <c:pt idx="254">
                  <c:v>2003/04</c:v>
                </c:pt>
                <c:pt idx="255">
                  <c:v>2004/05</c:v>
                </c:pt>
                <c:pt idx="256">
                  <c:v>2005/06</c:v>
                </c:pt>
                <c:pt idx="257">
                  <c:v>2006/07</c:v>
                </c:pt>
                <c:pt idx="258">
                  <c:v>2007/08</c:v>
                </c:pt>
                <c:pt idx="259">
                  <c:v>2008/09</c:v>
                </c:pt>
                <c:pt idx="260">
                  <c:v>2009/10</c:v>
                </c:pt>
                <c:pt idx="261">
                  <c:v>2010/11</c:v>
                </c:pt>
                <c:pt idx="262">
                  <c:v>2011/12</c:v>
                </c:pt>
                <c:pt idx="263">
                  <c:v>2012/13</c:v>
                </c:pt>
                <c:pt idx="264">
                  <c:v>2013/14</c:v>
                </c:pt>
                <c:pt idx="265">
                  <c:v>2014/15</c:v>
                </c:pt>
                <c:pt idx="266">
                  <c:v>2015/16</c:v>
                </c:pt>
              </c:strCache>
            </c:strRef>
          </c:cat>
          <c:val>
            <c:numRef>
              <c:f>'safety (2)'!$V$264:$KB$264</c:f>
              <c:numCache>
                <c:formatCode>General</c:formatCode>
                <c:ptCount val="267"/>
                <c:pt idx="234" formatCode="0%">
                  <c:v>1.8532101232880565</c:v>
                </c:pt>
                <c:pt idx="235" formatCode="0%">
                  <c:v>1.295140343071961</c:v>
                </c:pt>
                <c:pt idx="236" formatCode="0%">
                  <c:v>0.7560961821086376</c:v>
                </c:pt>
                <c:pt idx="237" formatCode="0%">
                  <c:v>-0.14646300796669487</c:v>
                </c:pt>
                <c:pt idx="238" formatCode="0%">
                  <c:v>0.12160114354544982</c:v>
                </c:pt>
                <c:pt idx="239" formatCode="0%">
                  <c:v>0.13419290198523037</c:v>
                </c:pt>
                <c:pt idx="240" formatCode="0%">
                  <c:v>1.1346170141786067</c:v>
                </c:pt>
                <c:pt idx="241" formatCode="0%">
                  <c:v>0.8430860934641653</c:v>
                </c:pt>
                <c:pt idx="242" formatCode="0%">
                  <c:v>0.76654339472441557</c:v>
                </c:pt>
                <c:pt idx="243" formatCode="0%">
                  <c:v>6.9006457320643477E-2</c:v>
                </c:pt>
                <c:pt idx="244" formatCode="0%">
                  <c:v>0.21976406095769807</c:v>
                </c:pt>
                <c:pt idx="245" formatCode="0%">
                  <c:v>-0.31646206293670998</c:v>
                </c:pt>
                <c:pt idx="246" formatCode="0%">
                  <c:v>6.3665751083643807E-2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CCC-45FC-8E5B-AFEB89DB287B}"/>
            </c:ext>
          </c:extLst>
        </c:ser>
        <c:ser>
          <c:idx val="14"/>
          <c:order val="14"/>
          <c:tx>
            <c:strRef>
              <c:f>'safety (2)'!$T$265:$U$265</c:f>
              <c:strCache>
                <c:ptCount val="2"/>
                <c:pt idx="0">
                  <c:v>NZ</c:v>
                </c:pt>
              </c:strCache>
            </c:strRef>
          </c:tx>
          <c:marker>
            <c:symbol val="none"/>
          </c:marker>
          <c:cat>
            <c:strRef>
              <c:f>'safety (2)'!$V$250:$KB$250</c:f>
              <c:strCache>
                <c:ptCount val="267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  <c:pt idx="14">
                  <c:v>2015/16</c:v>
                </c:pt>
                <c:pt idx="15">
                  <c:v>2016/17</c:v>
                </c:pt>
                <c:pt idx="18">
                  <c:v>2001/02</c:v>
                </c:pt>
                <c:pt idx="19">
                  <c:v>2002/03</c:v>
                </c:pt>
                <c:pt idx="20">
                  <c:v>2003/04</c:v>
                </c:pt>
                <c:pt idx="21">
                  <c:v>2004/05</c:v>
                </c:pt>
                <c:pt idx="22">
                  <c:v>2005/06</c:v>
                </c:pt>
                <c:pt idx="23">
                  <c:v>2006/07</c:v>
                </c:pt>
                <c:pt idx="24">
                  <c:v>2007/08</c:v>
                </c:pt>
                <c:pt idx="25">
                  <c:v>2008/09</c:v>
                </c:pt>
                <c:pt idx="26">
                  <c:v>2009/10</c:v>
                </c:pt>
                <c:pt idx="27">
                  <c:v>2010/11</c:v>
                </c:pt>
                <c:pt idx="28">
                  <c:v>2011/12</c:v>
                </c:pt>
                <c:pt idx="29">
                  <c:v>2012/13</c:v>
                </c:pt>
                <c:pt idx="30">
                  <c:v>2013/14</c:v>
                </c:pt>
                <c:pt idx="31">
                  <c:v>2014/15</c:v>
                </c:pt>
                <c:pt idx="32">
                  <c:v>2015/16</c:v>
                </c:pt>
                <c:pt idx="33">
                  <c:v>2016/17</c:v>
                </c:pt>
                <c:pt idx="36">
                  <c:v>2001/02</c:v>
                </c:pt>
                <c:pt idx="37">
                  <c:v>2002/03</c:v>
                </c:pt>
                <c:pt idx="38">
                  <c:v>2003/04</c:v>
                </c:pt>
                <c:pt idx="39">
                  <c:v>2004/05</c:v>
                </c:pt>
                <c:pt idx="40">
                  <c:v>2005/06</c:v>
                </c:pt>
                <c:pt idx="41">
                  <c:v>2006/07</c:v>
                </c:pt>
                <c:pt idx="42">
                  <c:v>2007/08</c:v>
                </c:pt>
                <c:pt idx="43">
                  <c:v>2008/09</c:v>
                </c:pt>
                <c:pt idx="44">
                  <c:v>2009/10</c:v>
                </c:pt>
                <c:pt idx="45">
                  <c:v>2010/11</c:v>
                </c:pt>
                <c:pt idx="46">
                  <c:v>2011/12</c:v>
                </c:pt>
                <c:pt idx="47">
                  <c:v>2012/13</c:v>
                </c:pt>
                <c:pt idx="48">
                  <c:v>2013/14</c:v>
                </c:pt>
                <c:pt idx="49">
                  <c:v>2014/15</c:v>
                </c:pt>
                <c:pt idx="50">
                  <c:v>2015/16</c:v>
                </c:pt>
                <c:pt idx="51">
                  <c:v>2016/17</c:v>
                </c:pt>
                <c:pt idx="54">
                  <c:v>2001/02</c:v>
                </c:pt>
                <c:pt idx="55">
                  <c:v>2002/03</c:v>
                </c:pt>
                <c:pt idx="56">
                  <c:v>2003/04</c:v>
                </c:pt>
                <c:pt idx="57">
                  <c:v>2004/05</c:v>
                </c:pt>
                <c:pt idx="58">
                  <c:v>2005/06</c:v>
                </c:pt>
                <c:pt idx="59">
                  <c:v>2006/07</c:v>
                </c:pt>
                <c:pt idx="60">
                  <c:v>2007/08</c:v>
                </c:pt>
                <c:pt idx="61">
                  <c:v>2008/09</c:v>
                </c:pt>
                <c:pt idx="62">
                  <c:v>2009/10</c:v>
                </c:pt>
                <c:pt idx="63">
                  <c:v>2010/11</c:v>
                </c:pt>
                <c:pt idx="64">
                  <c:v>2011/12</c:v>
                </c:pt>
                <c:pt idx="65">
                  <c:v>2012/13</c:v>
                </c:pt>
                <c:pt idx="66">
                  <c:v>2013/14</c:v>
                </c:pt>
                <c:pt idx="67">
                  <c:v>2014/15</c:v>
                </c:pt>
                <c:pt idx="68">
                  <c:v>2015/16</c:v>
                </c:pt>
                <c:pt idx="69">
                  <c:v>2016/17</c:v>
                </c:pt>
                <c:pt idx="72">
                  <c:v>2001/02</c:v>
                </c:pt>
                <c:pt idx="73">
                  <c:v>2002/03</c:v>
                </c:pt>
                <c:pt idx="74">
                  <c:v>2003/04</c:v>
                </c:pt>
                <c:pt idx="75">
                  <c:v>2004/05</c:v>
                </c:pt>
                <c:pt idx="76">
                  <c:v>2005/06</c:v>
                </c:pt>
                <c:pt idx="77">
                  <c:v>2006/07</c:v>
                </c:pt>
                <c:pt idx="78">
                  <c:v>2007/08</c:v>
                </c:pt>
                <c:pt idx="79">
                  <c:v>2008/09</c:v>
                </c:pt>
                <c:pt idx="80">
                  <c:v>2009/10</c:v>
                </c:pt>
                <c:pt idx="81">
                  <c:v>2010/11</c:v>
                </c:pt>
                <c:pt idx="82">
                  <c:v>2011/12</c:v>
                </c:pt>
                <c:pt idx="83">
                  <c:v>2012/13</c:v>
                </c:pt>
                <c:pt idx="84">
                  <c:v>2013/14</c:v>
                </c:pt>
                <c:pt idx="85">
                  <c:v>2014/15</c:v>
                </c:pt>
                <c:pt idx="86">
                  <c:v>2015/16</c:v>
                </c:pt>
                <c:pt idx="87">
                  <c:v>2016/17</c:v>
                </c:pt>
                <c:pt idx="90">
                  <c:v>2001/02</c:v>
                </c:pt>
                <c:pt idx="91">
                  <c:v>2002/03</c:v>
                </c:pt>
                <c:pt idx="92">
                  <c:v>2003/04</c:v>
                </c:pt>
                <c:pt idx="93">
                  <c:v>2004/05</c:v>
                </c:pt>
                <c:pt idx="94">
                  <c:v>2005/06</c:v>
                </c:pt>
                <c:pt idx="95">
                  <c:v>2006/07</c:v>
                </c:pt>
                <c:pt idx="96">
                  <c:v>2007/08</c:v>
                </c:pt>
                <c:pt idx="97">
                  <c:v>2008/09</c:v>
                </c:pt>
                <c:pt idx="98">
                  <c:v>2009/10</c:v>
                </c:pt>
                <c:pt idx="99">
                  <c:v>2010/11</c:v>
                </c:pt>
                <c:pt idx="100">
                  <c:v>2011/12</c:v>
                </c:pt>
                <c:pt idx="101">
                  <c:v>2012/13</c:v>
                </c:pt>
                <c:pt idx="102">
                  <c:v>2013/14</c:v>
                </c:pt>
                <c:pt idx="103">
                  <c:v>2014/15</c:v>
                </c:pt>
                <c:pt idx="104">
                  <c:v>2015/16</c:v>
                </c:pt>
                <c:pt idx="105">
                  <c:v>2016/17</c:v>
                </c:pt>
                <c:pt idx="108">
                  <c:v>2001/02</c:v>
                </c:pt>
                <c:pt idx="109">
                  <c:v>2002/03</c:v>
                </c:pt>
                <c:pt idx="110">
                  <c:v>2003/04</c:v>
                </c:pt>
                <c:pt idx="111">
                  <c:v>2004/05</c:v>
                </c:pt>
                <c:pt idx="112">
                  <c:v>2005/06</c:v>
                </c:pt>
                <c:pt idx="113">
                  <c:v>2006/07</c:v>
                </c:pt>
                <c:pt idx="114">
                  <c:v>2007/08</c:v>
                </c:pt>
                <c:pt idx="115">
                  <c:v>2008/09</c:v>
                </c:pt>
                <c:pt idx="116">
                  <c:v>2009/10</c:v>
                </c:pt>
                <c:pt idx="117">
                  <c:v>2010/11</c:v>
                </c:pt>
                <c:pt idx="118">
                  <c:v>2011/12</c:v>
                </c:pt>
                <c:pt idx="119">
                  <c:v>2012/13</c:v>
                </c:pt>
                <c:pt idx="120">
                  <c:v>2013/14</c:v>
                </c:pt>
                <c:pt idx="121">
                  <c:v>2014/15</c:v>
                </c:pt>
                <c:pt idx="122">
                  <c:v>2015/16</c:v>
                </c:pt>
                <c:pt idx="123">
                  <c:v>2016/17</c:v>
                </c:pt>
                <c:pt idx="126">
                  <c:v>2001/02</c:v>
                </c:pt>
                <c:pt idx="127">
                  <c:v>2002/03</c:v>
                </c:pt>
                <c:pt idx="128">
                  <c:v>2003/04</c:v>
                </c:pt>
                <c:pt idx="129">
                  <c:v>2004/05</c:v>
                </c:pt>
                <c:pt idx="130">
                  <c:v>2005/06</c:v>
                </c:pt>
                <c:pt idx="131">
                  <c:v>2006/07</c:v>
                </c:pt>
                <c:pt idx="132">
                  <c:v>2007/08</c:v>
                </c:pt>
                <c:pt idx="133">
                  <c:v>2008/09</c:v>
                </c:pt>
                <c:pt idx="134">
                  <c:v>2009/10</c:v>
                </c:pt>
                <c:pt idx="135">
                  <c:v>2010/11</c:v>
                </c:pt>
                <c:pt idx="136">
                  <c:v>2011/12</c:v>
                </c:pt>
                <c:pt idx="137">
                  <c:v>2012/13</c:v>
                </c:pt>
                <c:pt idx="138">
                  <c:v>2013/14</c:v>
                </c:pt>
                <c:pt idx="139">
                  <c:v>2014/15</c:v>
                </c:pt>
                <c:pt idx="140">
                  <c:v>2015/16</c:v>
                </c:pt>
                <c:pt idx="141">
                  <c:v>2016/17</c:v>
                </c:pt>
                <c:pt idx="144">
                  <c:v>2001/02</c:v>
                </c:pt>
                <c:pt idx="145">
                  <c:v>2002/03</c:v>
                </c:pt>
                <c:pt idx="146">
                  <c:v>2003/04</c:v>
                </c:pt>
                <c:pt idx="147">
                  <c:v>2004/05</c:v>
                </c:pt>
                <c:pt idx="148">
                  <c:v>2005/06</c:v>
                </c:pt>
                <c:pt idx="149">
                  <c:v>2006/07</c:v>
                </c:pt>
                <c:pt idx="150">
                  <c:v>2007/08</c:v>
                </c:pt>
                <c:pt idx="151">
                  <c:v>2008/09</c:v>
                </c:pt>
                <c:pt idx="152">
                  <c:v>2009/10</c:v>
                </c:pt>
                <c:pt idx="153">
                  <c:v>2010/11</c:v>
                </c:pt>
                <c:pt idx="154">
                  <c:v>2011/12</c:v>
                </c:pt>
                <c:pt idx="155">
                  <c:v>2012/13</c:v>
                </c:pt>
                <c:pt idx="156">
                  <c:v>2013/14</c:v>
                </c:pt>
                <c:pt idx="157">
                  <c:v>2014/15</c:v>
                </c:pt>
                <c:pt idx="158">
                  <c:v>2015/16</c:v>
                </c:pt>
                <c:pt idx="159">
                  <c:v>2016/17</c:v>
                </c:pt>
                <c:pt idx="162">
                  <c:v>2001/02</c:v>
                </c:pt>
                <c:pt idx="163">
                  <c:v>2002/03</c:v>
                </c:pt>
                <c:pt idx="164">
                  <c:v>2003/04</c:v>
                </c:pt>
                <c:pt idx="165">
                  <c:v>2004/05</c:v>
                </c:pt>
                <c:pt idx="166">
                  <c:v>2005/06</c:v>
                </c:pt>
                <c:pt idx="167">
                  <c:v>2006/07</c:v>
                </c:pt>
                <c:pt idx="168">
                  <c:v>2007/08</c:v>
                </c:pt>
                <c:pt idx="169">
                  <c:v>2008/09</c:v>
                </c:pt>
                <c:pt idx="170">
                  <c:v>2009/10</c:v>
                </c:pt>
                <c:pt idx="171">
                  <c:v>2010/11</c:v>
                </c:pt>
                <c:pt idx="172">
                  <c:v>2011/12</c:v>
                </c:pt>
                <c:pt idx="173">
                  <c:v>2012/13</c:v>
                </c:pt>
                <c:pt idx="174">
                  <c:v>2013/14</c:v>
                </c:pt>
                <c:pt idx="175">
                  <c:v>2014/15</c:v>
                </c:pt>
                <c:pt idx="176">
                  <c:v>2015/16</c:v>
                </c:pt>
                <c:pt idx="177">
                  <c:v>2016/17</c:v>
                </c:pt>
                <c:pt idx="180">
                  <c:v>2001/02</c:v>
                </c:pt>
                <c:pt idx="181">
                  <c:v>2002/03</c:v>
                </c:pt>
                <c:pt idx="182">
                  <c:v>2003/04</c:v>
                </c:pt>
                <c:pt idx="183">
                  <c:v>2004/05</c:v>
                </c:pt>
                <c:pt idx="184">
                  <c:v>2005/06</c:v>
                </c:pt>
                <c:pt idx="185">
                  <c:v>2006/07</c:v>
                </c:pt>
                <c:pt idx="186">
                  <c:v>2007/08</c:v>
                </c:pt>
                <c:pt idx="187">
                  <c:v>2008/09</c:v>
                </c:pt>
                <c:pt idx="188">
                  <c:v>2009/10</c:v>
                </c:pt>
                <c:pt idx="189">
                  <c:v>2010/11</c:v>
                </c:pt>
                <c:pt idx="190">
                  <c:v>2011/12</c:v>
                </c:pt>
                <c:pt idx="191">
                  <c:v>2012/13</c:v>
                </c:pt>
                <c:pt idx="192">
                  <c:v>2013/14</c:v>
                </c:pt>
                <c:pt idx="193">
                  <c:v>2014/15</c:v>
                </c:pt>
                <c:pt idx="194">
                  <c:v>2015/16</c:v>
                </c:pt>
                <c:pt idx="195">
                  <c:v>2016/17</c:v>
                </c:pt>
                <c:pt idx="198">
                  <c:v>2001/02</c:v>
                </c:pt>
                <c:pt idx="199">
                  <c:v>2002/03</c:v>
                </c:pt>
                <c:pt idx="200">
                  <c:v>2003/04</c:v>
                </c:pt>
                <c:pt idx="201">
                  <c:v>2004/05</c:v>
                </c:pt>
                <c:pt idx="202">
                  <c:v>2005/06</c:v>
                </c:pt>
                <c:pt idx="203">
                  <c:v>2006/07</c:v>
                </c:pt>
                <c:pt idx="204">
                  <c:v>2007/08</c:v>
                </c:pt>
                <c:pt idx="205">
                  <c:v>2008/09</c:v>
                </c:pt>
                <c:pt idx="206">
                  <c:v>2009/10</c:v>
                </c:pt>
                <c:pt idx="207">
                  <c:v>2010/11</c:v>
                </c:pt>
                <c:pt idx="208">
                  <c:v>2011/12</c:v>
                </c:pt>
                <c:pt idx="209">
                  <c:v>2012/13</c:v>
                </c:pt>
                <c:pt idx="210">
                  <c:v>2013/14</c:v>
                </c:pt>
                <c:pt idx="211">
                  <c:v>2014/15</c:v>
                </c:pt>
                <c:pt idx="212">
                  <c:v>2015/16</c:v>
                </c:pt>
                <c:pt idx="213">
                  <c:v>2016/17</c:v>
                </c:pt>
                <c:pt idx="216">
                  <c:v>2001/02</c:v>
                </c:pt>
                <c:pt idx="217">
                  <c:v>2002/03</c:v>
                </c:pt>
                <c:pt idx="218">
                  <c:v>2003/04</c:v>
                </c:pt>
                <c:pt idx="219">
                  <c:v>2004/05</c:v>
                </c:pt>
                <c:pt idx="220">
                  <c:v>2005/06</c:v>
                </c:pt>
                <c:pt idx="221">
                  <c:v>2006/07</c:v>
                </c:pt>
                <c:pt idx="222">
                  <c:v>2007/08</c:v>
                </c:pt>
                <c:pt idx="223">
                  <c:v>2008/09</c:v>
                </c:pt>
                <c:pt idx="224">
                  <c:v>2009/10</c:v>
                </c:pt>
                <c:pt idx="225">
                  <c:v>2010/11</c:v>
                </c:pt>
                <c:pt idx="226">
                  <c:v>2011/12</c:v>
                </c:pt>
                <c:pt idx="227">
                  <c:v>2012/13</c:v>
                </c:pt>
                <c:pt idx="228">
                  <c:v>2013/14</c:v>
                </c:pt>
                <c:pt idx="229">
                  <c:v>2014/15</c:v>
                </c:pt>
                <c:pt idx="230">
                  <c:v>2015/16</c:v>
                </c:pt>
                <c:pt idx="231">
                  <c:v>2016/17</c:v>
                </c:pt>
                <c:pt idx="234">
                  <c:v>2001/02</c:v>
                </c:pt>
                <c:pt idx="235">
                  <c:v>2002/03</c:v>
                </c:pt>
                <c:pt idx="236">
                  <c:v>2003/04</c:v>
                </c:pt>
                <c:pt idx="237">
                  <c:v>2004/05</c:v>
                </c:pt>
                <c:pt idx="238">
                  <c:v>2005/06</c:v>
                </c:pt>
                <c:pt idx="239">
                  <c:v>2006/07</c:v>
                </c:pt>
                <c:pt idx="240">
                  <c:v>2007/08</c:v>
                </c:pt>
                <c:pt idx="241">
                  <c:v>2008/09</c:v>
                </c:pt>
                <c:pt idx="242">
                  <c:v>2009/10</c:v>
                </c:pt>
                <c:pt idx="243">
                  <c:v>2010/11</c:v>
                </c:pt>
                <c:pt idx="244">
                  <c:v>2011/12</c:v>
                </c:pt>
                <c:pt idx="245">
                  <c:v>2012/13</c:v>
                </c:pt>
                <c:pt idx="246">
                  <c:v>2013/14</c:v>
                </c:pt>
                <c:pt idx="247">
                  <c:v>2014/15</c:v>
                </c:pt>
                <c:pt idx="248">
                  <c:v>2015/16</c:v>
                </c:pt>
                <c:pt idx="249">
                  <c:v>2016/17</c:v>
                </c:pt>
                <c:pt idx="252">
                  <c:v>2001/02</c:v>
                </c:pt>
                <c:pt idx="253">
                  <c:v>2002/03</c:v>
                </c:pt>
                <c:pt idx="254">
                  <c:v>2003/04</c:v>
                </c:pt>
                <c:pt idx="255">
                  <c:v>2004/05</c:v>
                </c:pt>
                <c:pt idx="256">
                  <c:v>2005/06</c:v>
                </c:pt>
                <c:pt idx="257">
                  <c:v>2006/07</c:v>
                </c:pt>
                <c:pt idx="258">
                  <c:v>2007/08</c:v>
                </c:pt>
                <c:pt idx="259">
                  <c:v>2008/09</c:v>
                </c:pt>
                <c:pt idx="260">
                  <c:v>2009/10</c:v>
                </c:pt>
                <c:pt idx="261">
                  <c:v>2010/11</c:v>
                </c:pt>
                <c:pt idx="262">
                  <c:v>2011/12</c:v>
                </c:pt>
                <c:pt idx="263">
                  <c:v>2012/13</c:v>
                </c:pt>
                <c:pt idx="264">
                  <c:v>2013/14</c:v>
                </c:pt>
                <c:pt idx="265">
                  <c:v>2014/15</c:v>
                </c:pt>
                <c:pt idx="266">
                  <c:v>2015/16</c:v>
                </c:pt>
              </c:strCache>
            </c:strRef>
          </c:cat>
          <c:val>
            <c:numRef>
              <c:f>'safety (2)'!$V$265:$KB$265</c:f>
              <c:numCache>
                <c:formatCode>General</c:formatCode>
                <c:ptCount val="267"/>
                <c:pt idx="252" formatCode="0%">
                  <c:v>0.71117108338477109</c:v>
                </c:pt>
                <c:pt idx="253" formatCode="0%">
                  <c:v>0.62502851496329748</c:v>
                </c:pt>
                <c:pt idx="254" formatCode="0%">
                  <c:v>0.68055211287291528</c:v>
                </c:pt>
                <c:pt idx="255" formatCode="0%">
                  <c:v>0.66826199511191131</c:v>
                </c:pt>
                <c:pt idx="256" formatCode="0%">
                  <c:v>0.3495798647981132</c:v>
                </c:pt>
                <c:pt idx="257" formatCode="0%">
                  <c:v>0.47123084999761367</c:v>
                </c:pt>
                <c:pt idx="258" formatCode="0%">
                  <c:v>0.52015739688227569</c:v>
                </c:pt>
                <c:pt idx="259" formatCode="0%">
                  <c:v>0.41249904650580649</c:v>
                </c:pt>
                <c:pt idx="260" formatCode="0%">
                  <c:v>0.36711526037300635</c:v>
                </c:pt>
                <c:pt idx="261" formatCode="0%">
                  <c:v>0.16922987974098058</c:v>
                </c:pt>
                <c:pt idx="262" formatCode="0%">
                  <c:v>6.4882539180676213E-2</c:v>
                </c:pt>
                <c:pt idx="263" formatCode="0%">
                  <c:v>9.0229292778411185E-2</c:v>
                </c:pt>
                <c:pt idx="264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CCC-45FC-8E5B-AFEB89DB2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53376"/>
        <c:axId val="202454912"/>
      </c:lineChart>
      <c:catAx>
        <c:axId val="202453376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one"/>
        <c:crossAx val="202454912"/>
        <c:crosses val="autoZero"/>
        <c:auto val="1"/>
        <c:lblAlgn val="ctr"/>
        <c:lblOffset val="100"/>
        <c:noMultiLvlLbl val="0"/>
      </c:catAx>
      <c:valAx>
        <c:axId val="202454912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crossAx val="2024533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'SHs and LRs'!$A$157</c:f>
              <c:strCache>
                <c:ptCount val="1"/>
                <c:pt idx="0">
                  <c:v>Northland</c:v>
                </c:pt>
              </c:strCache>
            </c:strRef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val>
            <c:numRef>
              <c:f>'safety (2)'!$U$268:$KB$268</c:f>
              <c:numCache>
                <c:formatCode>0%</c:formatCode>
                <c:ptCount val="268"/>
                <c:pt idx="14">
                  <c:v>0.79140460759581499</c:v>
                </c:pt>
                <c:pt idx="15">
                  <c:v>1.4540389896113832</c:v>
                </c:pt>
                <c:pt idx="16">
                  <c:v>1.0647528098681702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C6-4091-BEE5-8C0F93434836}"/>
            </c:ext>
          </c:extLst>
        </c:ser>
        <c:ser>
          <c:idx val="1"/>
          <c:order val="1"/>
          <c:tx>
            <c:strRef>
              <c:f>'SHs and LRs'!$A$158</c:f>
              <c:strCache>
                <c:ptCount val="1"/>
                <c:pt idx="0">
                  <c:v>Auckland</c:v>
                </c:pt>
              </c:strCache>
            </c:strRef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val>
            <c:numRef>
              <c:f>'safety (2)'!$U$269:$KB$269</c:f>
              <c:numCache>
                <c:formatCode>General</c:formatCode>
                <c:ptCount val="268"/>
                <c:pt idx="32" formatCode="0%">
                  <c:v>-0.50334748882314395</c:v>
                </c:pt>
                <c:pt idx="33" formatCode="0%">
                  <c:v>-0.44945856613620438</c:v>
                </c:pt>
                <c:pt idx="34" formatCode="0%">
                  <c:v>-0.4018601562947578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C6-4091-BEE5-8C0F93434836}"/>
            </c:ext>
          </c:extLst>
        </c:ser>
        <c:ser>
          <c:idx val="2"/>
          <c:order val="2"/>
          <c:tx>
            <c:strRef>
              <c:f>'SHs and LRs'!$A$159</c:f>
              <c:strCache>
                <c:ptCount val="1"/>
                <c:pt idx="0">
                  <c:v>Waikato</c:v>
                </c:pt>
              </c:strCache>
            </c:strRef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val>
            <c:numRef>
              <c:f>'safety (2)'!$U$270:$KB$270</c:f>
              <c:numCache>
                <c:formatCode>General</c:formatCode>
                <c:ptCount val="268"/>
                <c:pt idx="50" formatCode="0%">
                  <c:v>0.3450890889401621</c:v>
                </c:pt>
                <c:pt idx="51" formatCode="0%">
                  <c:v>1.1069007808589535</c:v>
                </c:pt>
                <c:pt idx="52" formatCode="0%">
                  <c:v>0.82281875964421669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C6-4091-BEE5-8C0F93434836}"/>
            </c:ext>
          </c:extLst>
        </c:ser>
        <c:ser>
          <c:idx val="3"/>
          <c:order val="3"/>
          <c:tx>
            <c:strRef>
              <c:f>'SHs and LRs'!$A$160</c:f>
              <c:strCache>
                <c:ptCount val="1"/>
                <c:pt idx="0">
                  <c:v>Bay of Plenty</c:v>
                </c:pt>
              </c:strCache>
            </c:strRef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val>
            <c:numRef>
              <c:f>'safety (2)'!$U$271:$KB$271</c:f>
              <c:numCache>
                <c:formatCode>General</c:formatCode>
                <c:ptCount val="268"/>
                <c:pt idx="68" formatCode="0%">
                  <c:v>0.85926675650970896</c:v>
                </c:pt>
                <c:pt idx="69" formatCode="0%">
                  <c:v>5.6647886287069626E-2</c:v>
                </c:pt>
                <c:pt idx="70" formatCode="0%">
                  <c:v>0.37908158609216125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C6-4091-BEE5-8C0F93434836}"/>
            </c:ext>
          </c:extLst>
        </c:ser>
        <c:ser>
          <c:idx val="4"/>
          <c:order val="4"/>
          <c:tx>
            <c:strRef>
              <c:f>'SHs and LRs'!$A$161</c:f>
              <c:strCache>
                <c:ptCount val="1"/>
                <c:pt idx="0">
                  <c:v>Gisborne</c:v>
                </c:pt>
              </c:strCache>
            </c:strRef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val>
            <c:numRef>
              <c:f>'safety (2)'!$U$272:$KB$272</c:f>
              <c:numCache>
                <c:formatCode>General</c:formatCode>
                <c:ptCount val="268"/>
                <c:pt idx="86" formatCode="0%">
                  <c:v>-0.2531461614786179</c:v>
                </c:pt>
                <c:pt idx="87" formatCode="0%">
                  <c:v>-1</c:v>
                </c:pt>
                <c:pt idx="88" formatCode="0%">
                  <c:v>2.9941735086655159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C6-4091-BEE5-8C0F93434836}"/>
            </c:ext>
          </c:extLst>
        </c:ser>
        <c:ser>
          <c:idx val="5"/>
          <c:order val="5"/>
          <c:tx>
            <c:strRef>
              <c:f>'SHs and LRs'!$A$162</c:f>
              <c:strCache>
                <c:ptCount val="1"/>
                <c:pt idx="0">
                  <c:v>Hawkes Bay</c:v>
                </c:pt>
              </c:strCache>
            </c:strRef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val>
            <c:numRef>
              <c:f>'safety (2)'!$U$273:$KB$273</c:f>
              <c:numCache>
                <c:formatCode>General</c:formatCode>
                <c:ptCount val="268"/>
                <c:pt idx="104" formatCode="0%">
                  <c:v>0.40763157153858653</c:v>
                </c:pt>
                <c:pt idx="105" formatCode="0%">
                  <c:v>0.62725956396857119</c:v>
                </c:pt>
                <c:pt idx="106" formatCode="0%">
                  <c:v>0.18388351014745474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C6-4091-BEE5-8C0F93434836}"/>
            </c:ext>
          </c:extLst>
        </c:ser>
        <c:ser>
          <c:idx val="6"/>
          <c:order val="6"/>
          <c:tx>
            <c:strRef>
              <c:f>'SHs and LRs'!$A$163</c:f>
              <c:strCache>
                <c:ptCount val="1"/>
                <c:pt idx="0">
                  <c:v>Taranaki</c:v>
                </c:pt>
              </c:strCache>
            </c:strRef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val>
            <c:numRef>
              <c:f>'safety (2)'!$U$274:$KB$274</c:f>
              <c:numCache>
                <c:formatCode>General</c:formatCode>
                <c:ptCount val="268"/>
                <c:pt idx="122" formatCode="0%">
                  <c:v>0.5340214470301925</c:v>
                </c:pt>
                <c:pt idx="123" formatCode="0%">
                  <c:v>7.8646989143165813E-2</c:v>
                </c:pt>
                <c:pt idx="124" formatCode="0%">
                  <c:v>-8.8042552982259603E-2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C6-4091-BEE5-8C0F93434836}"/>
            </c:ext>
          </c:extLst>
        </c:ser>
        <c:ser>
          <c:idx val="7"/>
          <c:order val="7"/>
          <c:tx>
            <c:strRef>
              <c:f>'SHs and LRs'!$A$164</c:f>
              <c:strCache>
                <c:ptCount val="1"/>
                <c:pt idx="0">
                  <c:v>Manawatu-Whanganui</c:v>
                </c:pt>
              </c:strCache>
            </c:strRef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val>
            <c:numRef>
              <c:f>'safety (2)'!$U$275:$KB$275</c:f>
              <c:numCache>
                <c:formatCode>General</c:formatCode>
                <c:ptCount val="268"/>
                <c:pt idx="140" formatCode="0%">
                  <c:v>1.1759119831304732</c:v>
                </c:pt>
                <c:pt idx="141" formatCode="0%">
                  <c:v>0.30242867714973753</c:v>
                </c:pt>
                <c:pt idx="142" formatCode="0%">
                  <c:v>8.390837112394367E-2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C6-4091-BEE5-8C0F93434836}"/>
            </c:ext>
          </c:extLst>
        </c:ser>
        <c:ser>
          <c:idx val="8"/>
          <c:order val="8"/>
          <c:tx>
            <c:strRef>
              <c:f>'SHs and LRs'!$A$165</c:f>
              <c:strCache>
                <c:ptCount val="1"/>
                <c:pt idx="0">
                  <c:v>Wellington</c:v>
                </c:pt>
              </c:strCache>
            </c:strRef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val>
            <c:numRef>
              <c:f>'safety (2)'!$U$276:$KB$276</c:f>
              <c:numCache>
                <c:formatCode>General</c:formatCode>
                <c:ptCount val="268"/>
                <c:pt idx="158" formatCode="0%">
                  <c:v>-0.45202349544610665</c:v>
                </c:pt>
                <c:pt idx="159" formatCode="0%">
                  <c:v>-0.38188353746371095</c:v>
                </c:pt>
                <c:pt idx="160" formatCode="0%">
                  <c:v>-0.50979617013428036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C6-4091-BEE5-8C0F93434836}"/>
            </c:ext>
          </c:extLst>
        </c:ser>
        <c:ser>
          <c:idx val="9"/>
          <c:order val="9"/>
          <c:tx>
            <c:strRef>
              <c:f>'SHs and LRs'!$A$166</c:f>
              <c:strCache>
                <c:ptCount val="1"/>
                <c:pt idx="0">
                  <c:v>Marlborough-Nelson-Tasman</c:v>
                </c:pt>
              </c:strCache>
            </c:strRef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val>
            <c:numRef>
              <c:f>'safety (2)'!$U$277:$KB$277</c:f>
              <c:numCache>
                <c:formatCode>General</c:formatCode>
                <c:ptCount val="268"/>
                <c:pt idx="176" formatCode="0%">
                  <c:v>-0.44787668520636614</c:v>
                </c:pt>
                <c:pt idx="177" formatCode="0%">
                  <c:v>4.4798581237526891E-2</c:v>
                </c:pt>
                <c:pt idx="178" formatCode="0%">
                  <c:v>0.19125832421281452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C6-4091-BEE5-8C0F93434836}"/>
            </c:ext>
          </c:extLst>
        </c:ser>
        <c:ser>
          <c:idx val="10"/>
          <c:order val="10"/>
          <c:tx>
            <c:strRef>
              <c:f>'SHs and LRs'!$A$167</c:f>
              <c:strCache>
                <c:ptCount val="1"/>
                <c:pt idx="0">
                  <c:v>West Coast</c:v>
                </c:pt>
              </c:strCache>
            </c:strRef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val>
            <c:numRef>
              <c:f>'safety (2)'!$U$278:$KB$278</c:f>
              <c:numCache>
                <c:formatCode>General</c:formatCode>
                <c:ptCount val="268"/>
                <c:pt idx="194" formatCode="0%">
                  <c:v>1.2793313032819404</c:v>
                </c:pt>
                <c:pt idx="195" formatCode="0%">
                  <c:v>0.64294429880334891</c:v>
                </c:pt>
                <c:pt idx="196" formatCode="0%">
                  <c:v>0.31193069646072757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C6-4091-BEE5-8C0F93434836}"/>
            </c:ext>
          </c:extLst>
        </c:ser>
        <c:ser>
          <c:idx val="11"/>
          <c:order val="11"/>
          <c:tx>
            <c:strRef>
              <c:f>'SHs and LRs'!$A$168</c:f>
              <c:strCache>
                <c:ptCount val="1"/>
                <c:pt idx="0">
                  <c:v>Canterbury</c:v>
                </c:pt>
              </c:strCache>
            </c:strRef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val>
            <c:numRef>
              <c:f>'safety (2)'!$U$279:$KB$279</c:f>
              <c:numCache>
                <c:formatCode>General</c:formatCode>
                <c:ptCount val="268"/>
                <c:pt idx="212" formatCode="0%">
                  <c:v>0.17868063315334615</c:v>
                </c:pt>
                <c:pt idx="213" formatCode="0%">
                  <c:v>-1.0443278152649449E-2</c:v>
                </c:pt>
                <c:pt idx="214" formatCode="0%">
                  <c:v>-2.9960222491067112E-2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C6-4091-BEE5-8C0F93434836}"/>
            </c:ext>
          </c:extLst>
        </c:ser>
        <c:ser>
          <c:idx val="12"/>
          <c:order val="12"/>
          <c:tx>
            <c:strRef>
              <c:f>'SHs and LRs'!$A$169</c:f>
              <c:strCache>
                <c:ptCount val="1"/>
                <c:pt idx="0">
                  <c:v>Otago</c:v>
                </c:pt>
              </c:strCache>
            </c:strRef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val>
            <c:numRef>
              <c:f>'safety (2)'!$U$280:$KB$280</c:f>
              <c:numCache>
                <c:formatCode>General</c:formatCode>
                <c:ptCount val="268"/>
                <c:pt idx="230" formatCode="0%">
                  <c:v>0.27522022309421357</c:v>
                </c:pt>
                <c:pt idx="231" formatCode="0%">
                  <c:v>0.2021587200231294</c:v>
                </c:pt>
                <c:pt idx="232" formatCode="0%">
                  <c:v>0.37884982375244203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C6-4091-BEE5-8C0F93434836}"/>
            </c:ext>
          </c:extLst>
        </c:ser>
        <c:ser>
          <c:idx val="13"/>
          <c:order val="13"/>
          <c:tx>
            <c:strRef>
              <c:f>'SHs and LRs'!$A$170</c:f>
              <c:strCache>
                <c:ptCount val="1"/>
                <c:pt idx="0">
                  <c:v>Southland</c:v>
                </c:pt>
              </c:strCache>
            </c:strRef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val>
            <c:numRef>
              <c:f>'safety (2)'!$U$281:$KB$281</c:f>
              <c:numCache>
                <c:formatCode>General</c:formatCode>
                <c:ptCount val="268"/>
                <c:pt idx="248" formatCode="0%">
                  <c:v>-0.10511153833814479</c:v>
                </c:pt>
                <c:pt idx="249" formatCode="0%">
                  <c:v>0.58745146184068875</c:v>
                </c:pt>
                <c:pt idx="250" formatCode="0%">
                  <c:v>1.1228843104177386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C6-4091-BEE5-8C0F93434836}"/>
            </c:ext>
          </c:extLst>
        </c:ser>
        <c:ser>
          <c:idx val="14"/>
          <c:order val="14"/>
          <c:tx>
            <c:strRef>
              <c:f>'SHs and LRs'!$A$171</c:f>
              <c:strCache>
                <c:ptCount val="1"/>
                <c:pt idx="0">
                  <c:v>New Zealand</c:v>
                </c:pt>
              </c:strCache>
            </c:strRef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val>
            <c:numRef>
              <c:f>'safety (2)'!$U$282:$KB$282</c:f>
              <c:numCache>
                <c:formatCode>General</c:formatCode>
                <c:ptCount val="268"/>
                <c:pt idx="266" formatCode="0%">
                  <c:v>7.3270139135329648E-2</c:v>
                </c:pt>
                <c:pt idx="267" formatCode="0%">
                  <c:v>0.10712717163882002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C6-4091-BEE5-8C0F93434836}"/>
            </c:ext>
          </c:extLst>
        </c:ser>
        <c:ser>
          <c:idx val="15"/>
          <c:order val="15"/>
          <c:tx>
            <c:strRef>
              <c:f>'SHs and LRs'!$A$175</c:f>
              <c:strCache>
                <c:ptCount val="1"/>
                <c:pt idx="0">
                  <c:v>Northland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'safety (2)'!$U$251:$KB$251</c:f>
              <c:numCache>
                <c:formatCode>0%</c:formatCode>
                <c:ptCount val="268"/>
                <c:pt idx="1">
                  <c:v>1.9641250813316056</c:v>
                </c:pt>
                <c:pt idx="2">
                  <c:v>2.413720167637853</c:v>
                </c:pt>
                <c:pt idx="3">
                  <c:v>2.3520184843324543</c:v>
                </c:pt>
                <c:pt idx="4">
                  <c:v>1.0724590124648001</c:v>
                </c:pt>
                <c:pt idx="5">
                  <c:v>1.3131701481615092</c:v>
                </c:pt>
                <c:pt idx="6">
                  <c:v>2.0098873171782285</c:v>
                </c:pt>
                <c:pt idx="7">
                  <c:v>1.1675574042531411</c:v>
                </c:pt>
                <c:pt idx="8">
                  <c:v>1.8544559104132743</c:v>
                </c:pt>
                <c:pt idx="9">
                  <c:v>1.7069107612317009</c:v>
                </c:pt>
                <c:pt idx="10">
                  <c:v>0.24148982520680717</c:v>
                </c:pt>
                <c:pt idx="11">
                  <c:v>-0.18446693975881467</c:v>
                </c:pt>
                <c:pt idx="12">
                  <c:v>0.85292451360967902</c:v>
                </c:pt>
                <c:pt idx="13">
                  <c:v>0.76010948377576604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C6-4091-BEE5-8C0F93434836}"/>
            </c:ext>
          </c:extLst>
        </c:ser>
        <c:ser>
          <c:idx val="16"/>
          <c:order val="16"/>
          <c:tx>
            <c:strRef>
              <c:f>'SHs and LRs'!$A$176</c:f>
              <c:strCache>
                <c:ptCount val="1"/>
                <c:pt idx="0">
                  <c:v>Auckland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'safety (2)'!$U$252:$KB$252</c:f>
              <c:numCache>
                <c:formatCode>General</c:formatCode>
                <c:ptCount val="268"/>
                <c:pt idx="19" formatCode="0%">
                  <c:v>0.14628258240901171</c:v>
                </c:pt>
                <c:pt idx="20" formatCode="0%">
                  <c:v>-7.7521371659286409E-2</c:v>
                </c:pt>
                <c:pt idx="21" formatCode="0%">
                  <c:v>-7.3252020228444126E-2</c:v>
                </c:pt>
                <c:pt idx="22" formatCode="0%">
                  <c:v>5.2434675516160656E-2</c:v>
                </c:pt>
                <c:pt idx="23" formatCode="0%">
                  <c:v>-0.12788167332454325</c:v>
                </c:pt>
                <c:pt idx="24" formatCode="0%">
                  <c:v>-0.19099679531953517</c:v>
                </c:pt>
                <c:pt idx="25" formatCode="0%">
                  <c:v>-0.23725018315134905</c:v>
                </c:pt>
                <c:pt idx="26" formatCode="0%">
                  <c:v>-0.20499408275466713</c:v>
                </c:pt>
                <c:pt idx="27" formatCode="0%">
                  <c:v>-0.31335963129227495</c:v>
                </c:pt>
                <c:pt idx="28" formatCode="0%">
                  <c:v>-0.38498855147409416</c:v>
                </c:pt>
                <c:pt idx="29" formatCode="0%">
                  <c:v>-0.4059544298341039</c:v>
                </c:pt>
                <c:pt idx="30" formatCode="0%">
                  <c:v>-0.41150578863984111</c:v>
                </c:pt>
                <c:pt idx="31" formatCode="0%">
                  <c:v>-0.51807449212242651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C6-4091-BEE5-8C0F93434836}"/>
            </c:ext>
          </c:extLst>
        </c:ser>
        <c:ser>
          <c:idx val="17"/>
          <c:order val="17"/>
          <c:tx>
            <c:strRef>
              <c:f>'SHs and LRs'!$A$177</c:f>
              <c:strCache>
                <c:ptCount val="1"/>
                <c:pt idx="0">
                  <c:v>Waikato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'safety (2)'!$U$253:$KB$253</c:f>
              <c:numCache>
                <c:formatCode>General</c:formatCode>
                <c:ptCount val="268"/>
                <c:pt idx="37" formatCode="0%">
                  <c:v>1.3111238820587605</c:v>
                </c:pt>
                <c:pt idx="38" formatCode="0%">
                  <c:v>1.3147460686287098</c:v>
                </c:pt>
                <c:pt idx="39" formatCode="0%">
                  <c:v>1.5164602464969743</c:v>
                </c:pt>
                <c:pt idx="40" formatCode="0%">
                  <c:v>2.5027925368741939</c:v>
                </c:pt>
                <c:pt idx="41" formatCode="0%">
                  <c:v>0.90979379791055348</c:v>
                </c:pt>
                <c:pt idx="42" formatCode="0%">
                  <c:v>1.4961185020456216</c:v>
                </c:pt>
                <c:pt idx="43" formatCode="0%">
                  <c:v>1.5985448476331015</c:v>
                </c:pt>
                <c:pt idx="44" formatCode="0%">
                  <c:v>1.5080087935846165</c:v>
                </c:pt>
                <c:pt idx="45" formatCode="0%">
                  <c:v>0.91778323078487545</c:v>
                </c:pt>
                <c:pt idx="46" formatCode="0%">
                  <c:v>0.86212064344256056</c:v>
                </c:pt>
                <c:pt idx="47" formatCode="0%">
                  <c:v>0.63233792783529141</c:v>
                </c:pt>
                <c:pt idx="48" formatCode="0%">
                  <c:v>0.68157596672232823</c:v>
                </c:pt>
                <c:pt idx="49" formatCode="0%">
                  <c:v>0.28450100178150373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C6-4091-BEE5-8C0F93434836}"/>
            </c:ext>
          </c:extLst>
        </c:ser>
        <c:ser>
          <c:idx val="18"/>
          <c:order val="18"/>
          <c:tx>
            <c:strRef>
              <c:f>'SHs and LRs'!$A$178</c:f>
              <c:strCache>
                <c:ptCount val="1"/>
                <c:pt idx="0">
                  <c:v>Bay of Plenty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'safety (2)'!$U$254:$KB$254</c:f>
              <c:numCache>
                <c:formatCode>General</c:formatCode>
                <c:ptCount val="268"/>
                <c:pt idx="55" formatCode="0%">
                  <c:v>1.7001146002333676</c:v>
                </c:pt>
                <c:pt idx="56" formatCode="0%">
                  <c:v>1.5758025315132471</c:v>
                </c:pt>
                <c:pt idx="57" formatCode="0%">
                  <c:v>1.4314400305139192</c:v>
                </c:pt>
                <c:pt idx="58" formatCode="0%">
                  <c:v>0.52154259228516464</c:v>
                </c:pt>
                <c:pt idx="59" formatCode="0%">
                  <c:v>0.53176306286444563</c:v>
                </c:pt>
                <c:pt idx="60" formatCode="0%">
                  <c:v>1.6015963320929938</c:v>
                </c:pt>
                <c:pt idx="61" formatCode="0%">
                  <c:v>0.88758194746858798</c:v>
                </c:pt>
                <c:pt idx="62" formatCode="0%">
                  <c:v>0.42619274360707426</c:v>
                </c:pt>
                <c:pt idx="63" formatCode="0%">
                  <c:v>0.90179508413719622</c:v>
                </c:pt>
                <c:pt idx="64" formatCode="0%">
                  <c:v>0.19704034897568734</c:v>
                </c:pt>
                <c:pt idx="65" formatCode="0%">
                  <c:v>0.18709388528033211</c:v>
                </c:pt>
                <c:pt idx="66" formatCode="0%">
                  <c:v>0.36874158296253645</c:v>
                </c:pt>
                <c:pt idx="67" formatCode="0%">
                  <c:v>0.37212412065952516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C6-4091-BEE5-8C0F93434836}"/>
            </c:ext>
          </c:extLst>
        </c:ser>
        <c:ser>
          <c:idx val="19"/>
          <c:order val="19"/>
          <c:tx>
            <c:strRef>
              <c:f>'SHs and LRs'!$A$179</c:f>
              <c:strCache>
                <c:ptCount val="1"/>
                <c:pt idx="0">
                  <c:v>Gisborne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'safety (2)'!$U$255:$KB$255</c:f>
              <c:numCache>
                <c:formatCode>General</c:formatCode>
                <c:ptCount val="268"/>
                <c:pt idx="73" formatCode="0%">
                  <c:v>-1.6446238823523474E-2</c:v>
                </c:pt>
                <c:pt idx="74" formatCode="0%">
                  <c:v>0.81600387327062318</c:v>
                </c:pt>
                <c:pt idx="75" formatCode="0%">
                  <c:v>0.28106095199331493</c:v>
                </c:pt>
                <c:pt idx="76" formatCode="0%">
                  <c:v>2.2224970834369473</c:v>
                </c:pt>
                <c:pt idx="77" formatCode="0%">
                  <c:v>9.6025099332155195E-2</c:v>
                </c:pt>
                <c:pt idx="78" formatCode="0%">
                  <c:v>0.89079189208996712</c:v>
                </c:pt>
                <c:pt idx="79" formatCode="0%">
                  <c:v>2.3526827749463215</c:v>
                </c:pt>
                <c:pt idx="80" formatCode="0%">
                  <c:v>0.36084650076433311</c:v>
                </c:pt>
                <c:pt idx="81" formatCode="0%">
                  <c:v>1.7424980415928273</c:v>
                </c:pt>
                <c:pt idx="82" formatCode="0%">
                  <c:v>0.58611212741562402</c:v>
                </c:pt>
                <c:pt idx="83" formatCode="0%">
                  <c:v>-0.19455722346855875</c:v>
                </c:pt>
                <c:pt idx="84" formatCode="0%">
                  <c:v>3.3861463947776231</c:v>
                </c:pt>
                <c:pt idx="85" formatCode="0%">
                  <c:v>0.17336053272153018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C6-4091-BEE5-8C0F93434836}"/>
            </c:ext>
          </c:extLst>
        </c:ser>
        <c:ser>
          <c:idx val="20"/>
          <c:order val="20"/>
          <c:tx>
            <c:strRef>
              <c:f>'SHs and LRs'!$A$180</c:f>
              <c:strCache>
                <c:ptCount val="1"/>
                <c:pt idx="0">
                  <c:v>Hawkes Bay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'safety (2)'!$U$256:$KB$256</c:f>
              <c:numCache>
                <c:formatCode>General</c:formatCode>
                <c:ptCount val="268"/>
                <c:pt idx="91" formatCode="0%">
                  <c:v>2.3365724299891699E-2</c:v>
                </c:pt>
                <c:pt idx="92" formatCode="0%">
                  <c:v>1.4875930306554137</c:v>
                </c:pt>
                <c:pt idx="93" formatCode="0%">
                  <c:v>1.3404115940013508</c:v>
                </c:pt>
                <c:pt idx="94" formatCode="0%">
                  <c:v>0.87272754133613728</c:v>
                </c:pt>
                <c:pt idx="95" formatCode="0%">
                  <c:v>2.1003525669212015</c:v>
                </c:pt>
                <c:pt idx="96" formatCode="0%">
                  <c:v>1.5054244021574363</c:v>
                </c:pt>
                <c:pt idx="97" formatCode="0%">
                  <c:v>1.336923939258289</c:v>
                </c:pt>
                <c:pt idx="98" formatCode="0%">
                  <c:v>0.32804702159815857</c:v>
                </c:pt>
                <c:pt idx="99" formatCode="0%">
                  <c:v>1.0333681454439332</c:v>
                </c:pt>
                <c:pt idx="100" formatCode="0%">
                  <c:v>0.87998121912325744</c:v>
                </c:pt>
                <c:pt idx="101" formatCode="0%">
                  <c:v>1.5531489734925996</c:v>
                </c:pt>
                <c:pt idx="102" formatCode="0%">
                  <c:v>0.16037296089532971</c:v>
                </c:pt>
                <c:pt idx="103" formatCode="0%">
                  <c:v>-5.2396254310778767E-2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C6-4091-BEE5-8C0F93434836}"/>
            </c:ext>
          </c:extLst>
        </c:ser>
        <c:ser>
          <c:idx val="21"/>
          <c:order val="21"/>
          <c:tx>
            <c:strRef>
              <c:f>'SHs and LRs'!$A$181</c:f>
              <c:strCache>
                <c:ptCount val="1"/>
                <c:pt idx="0">
                  <c:v>Taranaki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'safety (2)'!$U$257:$KB$257</c:f>
              <c:numCache>
                <c:formatCode>General</c:formatCode>
                <c:ptCount val="268"/>
                <c:pt idx="109" formatCode="0%">
                  <c:v>1.8753981297470768</c:v>
                </c:pt>
                <c:pt idx="110" formatCode="0%">
                  <c:v>8.6662015084465471E-2</c:v>
                </c:pt>
                <c:pt idx="111" formatCode="0%">
                  <c:v>0.79106204980410477</c:v>
                </c:pt>
                <c:pt idx="112" formatCode="0%">
                  <c:v>1.6905239041008802</c:v>
                </c:pt>
                <c:pt idx="113" formatCode="0%">
                  <c:v>0.79289188733898652</c:v>
                </c:pt>
                <c:pt idx="114" formatCode="0%">
                  <c:v>0.62685900204739387</c:v>
                </c:pt>
                <c:pt idx="115" formatCode="0%">
                  <c:v>0.16357003982563123</c:v>
                </c:pt>
                <c:pt idx="116" formatCode="0%">
                  <c:v>1.0685749095543722</c:v>
                </c:pt>
                <c:pt idx="117" formatCode="0%">
                  <c:v>0.60605679484945285</c:v>
                </c:pt>
                <c:pt idx="118" formatCode="0%">
                  <c:v>0.47322970318326618</c:v>
                </c:pt>
                <c:pt idx="119" formatCode="0%">
                  <c:v>0.63623972616392455</c:v>
                </c:pt>
                <c:pt idx="120" formatCode="0%">
                  <c:v>1.2343920347765023</c:v>
                </c:pt>
                <c:pt idx="121" formatCode="0%">
                  <c:v>0.44761884161390353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C6-4091-BEE5-8C0F93434836}"/>
            </c:ext>
          </c:extLst>
        </c:ser>
        <c:ser>
          <c:idx val="22"/>
          <c:order val="22"/>
          <c:tx>
            <c:strRef>
              <c:f>'SHs and LRs'!$A$182</c:f>
              <c:strCache>
                <c:ptCount val="1"/>
                <c:pt idx="0">
                  <c:v>Manawatu-Whanganui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'safety (2)'!$U$258:$KB$258</c:f>
              <c:numCache>
                <c:formatCode>General</c:formatCode>
                <c:ptCount val="268"/>
                <c:pt idx="127" formatCode="0%">
                  <c:v>0.95310548700556419</c:v>
                </c:pt>
                <c:pt idx="128" formatCode="0%">
                  <c:v>0.80712319230690555</c:v>
                </c:pt>
                <c:pt idx="129" formatCode="0%">
                  <c:v>0.88428737076836339</c:v>
                </c:pt>
                <c:pt idx="130" formatCode="0%">
                  <c:v>1.4196480315602367</c:v>
                </c:pt>
                <c:pt idx="131" formatCode="0%">
                  <c:v>0.73710042890523941</c:v>
                </c:pt>
                <c:pt idx="132" formatCode="0%">
                  <c:v>0.81610116860160575</c:v>
                </c:pt>
                <c:pt idx="133" formatCode="0%">
                  <c:v>1.4201901129131036</c:v>
                </c:pt>
                <c:pt idx="134" formatCode="0%">
                  <c:v>1.2034930193099704</c:v>
                </c:pt>
                <c:pt idx="135" formatCode="0%">
                  <c:v>1.2553433744682554</c:v>
                </c:pt>
                <c:pt idx="136" formatCode="0%">
                  <c:v>1.0232636671844899</c:v>
                </c:pt>
                <c:pt idx="137" formatCode="0%">
                  <c:v>0.80811353481836856</c:v>
                </c:pt>
                <c:pt idx="138" formatCode="0%">
                  <c:v>0.5462002337915477</c:v>
                </c:pt>
                <c:pt idx="139" formatCode="0%">
                  <c:v>0.52199859482707911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C6-4091-BEE5-8C0F93434836}"/>
            </c:ext>
          </c:extLst>
        </c:ser>
        <c:ser>
          <c:idx val="23"/>
          <c:order val="23"/>
          <c:tx>
            <c:strRef>
              <c:f>'SHs and LRs'!$A$183</c:f>
              <c:strCache>
                <c:ptCount val="1"/>
                <c:pt idx="0">
                  <c:v>Wellington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'safety (2)'!$U$259:$KB$259</c:f>
              <c:numCache>
                <c:formatCode>General</c:formatCode>
                <c:ptCount val="268"/>
                <c:pt idx="145" formatCode="0%">
                  <c:v>-0.18194362984842627</c:v>
                </c:pt>
                <c:pt idx="146" formatCode="0%">
                  <c:v>0.34758417417340337</c:v>
                </c:pt>
                <c:pt idx="147" formatCode="0%">
                  <c:v>0.40728878755218245</c:v>
                </c:pt>
                <c:pt idx="148" formatCode="0%">
                  <c:v>0.13382253376880326</c:v>
                </c:pt>
                <c:pt idx="149" formatCode="0%">
                  <c:v>3.3474712218724445E-2</c:v>
                </c:pt>
                <c:pt idx="150" formatCode="0%">
                  <c:v>1.4415893792543821E-2</c:v>
                </c:pt>
                <c:pt idx="151" formatCode="0%">
                  <c:v>-0.37818277557746638</c:v>
                </c:pt>
                <c:pt idx="152" formatCode="0%">
                  <c:v>-5.7870856687451844E-2</c:v>
                </c:pt>
                <c:pt idx="153" formatCode="0%">
                  <c:v>-0.38314135921922066</c:v>
                </c:pt>
                <c:pt idx="154" formatCode="0%">
                  <c:v>-0.38833229736552277</c:v>
                </c:pt>
                <c:pt idx="155" formatCode="0%">
                  <c:v>-0.50806794996560445</c:v>
                </c:pt>
                <c:pt idx="156" formatCode="0%">
                  <c:v>-0.46877935555193007</c:v>
                </c:pt>
                <c:pt idx="157" formatCode="0%">
                  <c:v>-0.3501925442574515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C6-4091-BEE5-8C0F93434836}"/>
            </c:ext>
          </c:extLst>
        </c:ser>
        <c:ser>
          <c:idx val="24"/>
          <c:order val="24"/>
          <c:tx>
            <c:strRef>
              <c:f>'SHs and LRs'!$A$184</c:f>
              <c:strCache>
                <c:ptCount val="1"/>
                <c:pt idx="0">
                  <c:v>Marlborough-Nelson-Tasman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'safety (2)'!$U$260:$KB$260</c:f>
              <c:numCache>
                <c:formatCode>General</c:formatCode>
                <c:ptCount val="268"/>
                <c:pt idx="163" formatCode="0%">
                  <c:v>1.5376301609033383</c:v>
                </c:pt>
                <c:pt idx="164" formatCode="0%">
                  <c:v>0.6352507906267908</c:v>
                </c:pt>
                <c:pt idx="165" formatCode="0%">
                  <c:v>1.5525639907017132</c:v>
                </c:pt>
                <c:pt idx="166" formatCode="0%">
                  <c:v>0.25543308405792753</c:v>
                </c:pt>
                <c:pt idx="167" formatCode="0%">
                  <c:v>-5.5898095532018188E-2</c:v>
                </c:pt>
                <c:pt idx="168" formatCode="0%">
                  <c:v>0.20741674915162323</c:v>
                </c:pt>
                <c:pt idx="169" formatCode="0%">
                  <c:v>0.1025189528170547</c:v>
                </c:pt>
                <c:pt idx="170" formatCode="0%">
                  <c:v>0.47175038733642416</c:v>
                </c:pt>
                <c:pt idx="171" formatCode="0%">
                  <c:v>1.8421548222671147</c:v>
                </c:pt>
                <c:pt idx="172" formatCode="0%">
                  <c:v>0.12339490363426231</c:v>
                </c:pt>
                <c:pt idx="173" formatCode="0%">
                  <c:v>-4.9271927337629973E-2</c:v>
                </c:pt>
                <c:pt idx="174" formatCode="0%">
                  <c:v>0.17684640276889674</c:v>
                </c:pt>
                <c:pt idx="175" formatCode="0%">
                  <c:v>-7.5822599613966535E-2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AC6-4091-BEE5-8C0F93434836}"/>
            </c:ext>
          </c:extLst>
        </c:ser>
        <c:ser>
          <c:idx val="25"/>
          <c:order val="25"/>
          <c:tx>
            <c:strRef>
              <c:f>'SHs and LRs'!$A$185</c:f>
              <c:strCache>
                <c:ptCount val="1"/>
                <c:pt idx="0">
                  <c:v>West Coast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'safety (2)'!$U$261:$KB$261</c:f>
              <c:numCache>
                <c:formatCode>General</c:formatCode>
                <c:ptCount val="268"/>
                <c:pt idx="181" formatCode="0%">
                  <c:v>3.3712678507247329</c:v>
                </c:pt>
                <c:pt idx="182" formatCode="0%">
                  <c:v>3.0586386416394138</c:v>
                </c:pt>
                <c:pt idx="183" formatCode="0%">
                  <c:v>0.54801431498357367</c:v>
                </c:pt>
                <c:pt idx="184" formatCode="0%">
                  <c:v>2.0969474463095907</c:v>
                </c:pt>
                <c:pt idx="185" formatCode="0%">
                  <c:v>0.47526008556092147</c:v>
                </c:pt>
                <c:pt idx="186" formatCode="0%">
                  <c:v>-5.0512271334741676E-2</c:v>
                </c:pt>
                <c:pt idx="187" formatCode="0%">
                  <c:v>1.3038282059699675</c:v>
                </c:pt>
                <c:pt idx="188" formatCode="0%">
                  <c:v>0.41243498061919781</c:v>
                </c:pt>
                <c:pt idx="189" formatCode="0%">
                  <c:v>0.43454621786374314</c:v>
                </c:pt>
                <c:pt idx="190" formatCode="0%">
                  <c:v>2.1396368226034017</c:v>
                </c:pt>
                <c:pt idx="191" formatCode="0%">
                  <c:v>1.6510713114684723</c:v>
                </c:pt>
                <c:pt idx="192" formatCode="0%">
                  <c:v>0.2150036115520948</c:v>
                </c:pt>
                <c:pt idx="193" formatCode="0%">
                  <c:v>2.347639396805083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AC6-4091-BEE5-8C0F93434836}"/>
            </c:ext>
          </c:extLst>
        </c:ser>
        <c:ser>
          <c:idx val="26"/>
          <c:order val="26"/>
          <c:tx>
            <c:strRef>
              <c:f>'SHs and LRs'!$A$186</c:f>
              <c:strCache>
                <c:ptCount val="1"/>
                <c:pt idx="0">
                  <c:v>Canterbury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'safety (2)'!$U$262:$KB$262</c:f>
              <c:numCache>
                <c:formatCode>General</c:formatCode>
                <c:ptCount val="268"/>
                <c:pt idx="199" formatCode="0%">
                  <c:v>0.58559773642291857</c:v>
                </c:pt>
                <c:pt idx="200" formatCode="0%">
                  <c:v>0.37248438326478417</c:v>
                </c:pt>
                <c:pt idx="201" formatCode="0%">
                  <c:v>0.54292323229281569</c:v>
                </c:pt>
                <c:pt idx="202" formatCode="0%">
                  <c:v>0.27228960201045682</c:v>
                </c:pt>
                <c:pt idx="203" formatCode="0%">
                  <c:v>0.23862292989996159</c:v>
                </c:pt>
                <c:pt idx="204" formatCode="0%">
                  <c:v>-2.8897456589392467E-2</c:v>
                </c:pt>
                <c:pt idx="205" formatCode="0%">
                  <c:v>0.60484106810628324</c:v>
                </c:pt>
                <c:pt idx="206" formatCode="0%">
                  <c:v>0.18922751757062617</c:v>
                </c:pt>
                <c:pt idx="207" formatCode="0%">
                  <c:v>0.10582448276294065</c:v>
                </c:pt>
                <c:pt idx="208" formatCode="0%">
                  <c:v>0.24206453070734169</c:v>
                </c:pt>
                <c:pt idx="209" formatCode="0%">
                  <c:v>9.86669768068138E-2</c:v>
                </c:pt>
                <c:pt idx="210" formatCode="0%">
                  <c:v>8.0336624454606653E-2</c:v>
                </c:pt>
                <c:pt idx="211" formatCode="0%">
                  <c:v>0.12938770793191678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C6-4091-BEE5-8C0F93434836}"/>
            </c:ext>
          </c:extLst>
        </c:ser>
        <c:ser>
          <c:idx val="27"/>
          <c:order val="27"/>
          <c:tx>
            <c:strRef>
              <c:f>'SHs and LRs'!$A$187</c:f>
              <c:strCache>
                <c:ptCount val="1"/>
                <c:pt idx="0">
                  <c:v>Otago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'safety (2)'!$U$263:$KB$263</c:f>
              <c:numCache>
                <c:formatCode>General</c:formatCode>
                <c:ptCount val="268"/>
                <c:pt idx="217" formatCode="0%">
                  <c:v>0.32860323691699378</c:v>
                </c:pt>
                <c:pt idx="218" formatCode="0%">
                  <c:v>7.6733552907553682E-2</c:v>
                </c:pt>
                <c:pt idx="219" formatCode="0%">
                  <c:v>0.4744781141987795</c:v>
                </c:pt>
                <c:pt idx="220" formatCode="0%">
                  <c:v>4.2409676235275029E-2</c:v>
                </c:pt>
                <c:pt idx="221" formatCode="0%">
                  <c:v>3.1501155546485249E-2</c:v>
                </c:pt>
                <c:pt idx="222" formatCode="0%">
                  <c:v>0.37150541810120319</c:v>
                </c:pt>
                <c:pt idx="223" formatCode="0%">
                  <c:v>0.57050706728360034</c:v>
                </c:pt>
                <c:pt idx="224" formatCode="0%">
                  <c:v>0.11427484161454737</c:v>
                </c:pt>
                <c:pt idx="225" formatCode="0%">
                  <c:v>9.5244587488549026E-2</c:v>
                </c:pt>
                <c:pt idx="226" formatCode="0%">
                  <c:v>0.17661324263448086</c:v>
                </c:pt>
                <c:pt idx="227" formatCode="0%">
                  <c:v>-0.15406083740281706</c:v>
                </c:pt>
                <c:pt idx="228" formatCode="0%">
                  <c:v>-1.3638435153713213E-2</c:v>
                </c:pt>
                <c:pt idx="229" formatCode="0%">
                  <c:v>0.1567989564114094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AC6-4091-BEE5-8C0F93434836}"/>
            </c:ext>
          </c:extLst>
        </c:ser>
        <c:ser>
          <c:idx val="28"/>
          <c:order val="28"/>
          <c:tx>
            <c:strRef>
              <c:f>'SHs and LRs'!$A$188</c:f>
              <c:strCache>
                <c:ptCount val="1"/>
                <c:pt idx="0">
                  <c:v>Southland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'safety (2)'!$U$264:$KB$264</c:f>
              <c:numCache>
                <c:formatCode>General</c:formatCode>
                <c:ptCount val="268"/>
                <c:pt idx="235" formatCode="0%">
                  <c:v>1.8532101232880565</c:v>
                </c:pt>
                <c:pt idx="236" formatCode="0%">
                  <c:v>1.295140343071961</c:v>
                </c:pt>
                <c:pt idx="237" formatCode="0%">
                  <c:v>0.7560961821086376</c:v>
                </c:pt>
                <c:pt idx="238" formatCode="0%">
                  <c:v>-0.14646300796669487</c:v>
                </c:pt>
                <c:pt idx="239" formatCode="0%">
                  <c:v>0.12160114354544982</c:v>
                </c:pt>
                <c:pt idx="240" formatCode="0%">
                  <c:v>0.13419290198523037</c:v>
                </c:pt>
                <c:pt idx="241" formatCode="0%">
                  <c:v>1.1346170141786067</c:v>
                </c:pt>
                <c:pt idx="242" formatCode="0%">
                  <c:v>0.8430860934641653</c:v>
                </c:pt>
                <c:pt idx="243" formatCode="0%">
                  <c:v>0.76654339472441557</c:v>
                </c:pt>
                <c:pt idx="244" formatCode="0%">
                  <c:v>6.9006457320643477E-2</c:v>
                </c:pt>
                <c:pt idx="245" formatCode="0%">
                  <c:v>0.21976406095769807</c:v>
                </c:pt>
                <c:pt idx="246" formatCode="0%">
                  <c:v>-0.31646206293670998</c:v>
                </c:pt>
                <c:pt idx="247" formatCode="0%">
                  <c:v>6.3665751083643807E-2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AC6-4091-BEE5-8C0F93434836}"/>
            </c:ext>
          </c:extLst>
        </c:ser>
        <c:ser>
          <c:idx val="29"/>
          <c:order val="29"/>
          <c:tx>
            <c:strRef>
              <c:f>'SHs and LRs'!$A$189</c:f>
              <c:strCache>
                <c:ptCount val="1"/>
                <c:pt idx="0">
                  <c:v>New Zealand</c:v>
                </c:pt>
              </c:strCache>
            </c:strRef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val>
            <c:numRef>
              <c:f>'safety (2)'!$U$265:$KB$265</c:f>
              <c:numCache>
                <c:formatCode>General</c:formatCode>
                <c:ptCount val="268"/>
                <c:pt idx="253" formatCode="0%">
                  <c:v>0.71117108338477109</c:v>
                </c:pt>
                <c:pt idx="254" formatCode="0%">
                  <c:v>0.62502851496329748</c:v>
                </c:pt>
                <c:pt idx="255" formatCode="0%">
                  <c:v>0.68055211287291528</c:v>
                </c:pt>
                <c:pt idx="256" formatCode="0%">
                  <c:v>0.66826199511191131</c:v>
                </c:pt>
                <c:pt idx="257" formatCode="0%">
                  <c:v>0.3495798647981132</c:v>
                </c:pt>
                <c:pt idx="258" formatCode="0%">
                  <c:v>0.47123084999761367</c:v>
                </c:pt>
                <c:pt idx="259" formatCode="0%">
                  <c:v>0.52015739688227569</c:v>
                </c:pt>
                <c:pt idx="260" formatCode="0%">
                  <c:v>0.41249904650580649</c:v>
                </c:pt>
                <c:pt idx="261" formatCode="0%">
                  <c:v>0.36711526037300635</c:v>
                </c:pt>
                <c:pt idx="262" formatCode="0%">
                  <c:v>0.16922987974098058</c:v>
                </c:pt>
                <c:pt idx="263" formatCode="0%">
                  <c:v>6.4882539180676213E-2</c:v>
                </c:pt>
                <c:pt idx="264" formatCode="0%">
                  <c:v>9.0229292778411185E-2</c:v>
                </c:pt>
                <c:pt idx="265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AC6-4091-BEE5-8C0F93434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826496"/>
        <c:axId val="202828032"/>
      </c:lineChart>
      <c:lineChart>
        <c:grouping val="standard"/>
        <c:varyColors val="0"/>
        <c:ser>
          <c:idx val="30"/>
          <c:order val="30"/>
          <c:tx>
            <c:v>Fatality rate</c:v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cat>
            <c:strRef>
              <c:f>labels!$A$1:$A$15</c:f>
              <c:strCache>
                <c:ptCount val="15"/>
                <c:pt idx="0">
                  <c:v> Northland
 </c:v>
                </c:pt>
                <c:pt idx="1">
                  <c:v> Auckland
 </c:v>
                </c:pt>
                <c:pt idx="2">
                  <c:v> Waikato
 </c:v>
                </c:pt>
                <c:pt idx="3">
                  <c:v> Bay of Plenty
 </c:v>
                </c:pt>
                <c:pt idx="4">
                  <c:v> Gisborne
 </c:v>
                </c:pt>
                <c:pt idx="5">
                  <c:v> Hawkes Bay
 </c:v>
                </c:pt>
                <c:pt idx="6">
                  <c:v> Taranaki
 </c:v>
                </c:pt>
                <c:pt idx="7">
                  <c:v>Manawatu
Whanganui</c:v>
                </c:pt>
                <c:pt idx="8">
                  <c:v> Wellington
 </c:v>
                </c:pt>
                <c:pt idx="9">
                  <c:v>Marlborough
Nelson
Tasman</c:v>
                </c:pt>
                <c:pt idx="10">
                  <c:v> West Coast
 </c:v>
                </c:pt>
                <c:pt idx="11">
                  <c:v> Canterbury
 </c:v>
                </c:pt>
                <c:pt idx="12">
                  <c:v> Otago
 </c:v>
                </c:pt>
                <c:pt idx="13">
                  <c:v> Southland
 </c:v>
                </c:pt>
                <c:pt idx="14">
                  <c:v> New Zealand
 </c:v>
                </c:pt>
              </c:strCache>
            </c:strRef>
          </c:cat>
          <c:val>
            <c:numRef>
              <c:f>'SHs and LRs'!$B$175:$B$189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AC6-4091-BEE5-8C0F93434836}"/>
            </c:ext>
          </c:extLst>
        </c:ser>
        <c:ser>
          <c:idx val="31"/>
          <c:order val="31"/>
          <c:tx>
            <c:v>Injury rate</c:v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cat>
            <c:strRef>
              <c:f>labels!$A$1:$A$15</c:f>
              <c:strCache>
                <c:ptCount val="15"/>
                <c:pt idx="0">
                  <c:v> Northland
 </c:v>
                </c:pt>
                <c:pt idx="1">
                  <c:v> Auckland
 </c:v>
                </c:pt>
                <c:pt idx="2">
                  <c:v> Waikato
 </c:v>
                </c:pt>
                <c:pt idx="3">
                  <c:v> Bay of Plenty
 </c:v>
                </c:pt>
                <c:pt idx="4">
                  <c:v> Gisborne
 </c:v>
                </c:pt>
                <c:pt idx="5">
                  <c:v> Hawkes Bay
 </c:v>
                </c:pt>
                <c:pt idx="6">
                  <c:v> Taranaki
 </c:v>
                </c:pt>
                <c:pt idx="7">
                  <c:v>Manawatu
Whanganui</c:v>
                </c:pt>
                <c:pt idx="8">
                  <c:v> Wellington
 </c:v>
                </c:pt>
                <c:pt idx="9">
                  <c:v>Marlborough
Nelson
Tasman</c:v>
                </c:pt>
                <c:pt idx="10">
                  <c:v> West Coast
 </c:v>
                </c:pt>
                <c:pt idx="11">
                  <c:v> Canterbury
 </c:v>
                </c:pt>
                <c:pt idx="12">
                  <c:v> Otago
 </c:v>
                </c:pt>
                <c:pt idx="13">
                  <c:v> Southland
 </c:v>
                </c:pt>
                <c:pt idx="14">
                  <c:v> New Zealand
 </c:v>
                </c:pt>
              </c:strCache>
            </c:strRef>
          </c:cat>
          <c:val>
            <c:numRef>
              <c:f>'SHs and LRs'!$B$175:$B$189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AC6-4091-BEE5-8C0F93434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831744"/>
        <c:axId val="202830208"/>
      </c:lineChart>
      <c:catAx>
        <c:axId val="202826496"/>
        <c:scaling>
          <c:orientation val="minMax"/>
        </c:scaling>
        <c:delete val="0"/>
        <c:axPos val="b"/>
        <c:majorGridlines>
          <c:spPr>
            <a:ln>
              <a:solidFill>
                <a:srgbClr val="868686"/>
              </a:solidFill>
              <a:prstDash val="dash"/>
            </a:ln>
          </c:spPr>
        </c:majorGridlines>
        <c:majorTickMark val="none"/>
        <c:minorTickMark val="none"/>
        <c:tickLblPos val="none"/>
        <c:crossAx val="202828032"/>
        <c:crosses val="autoZero"/>
        <c:auto val="1"/>
        <c:lblAlgn val="ctr"/>
        <c:lblOffset val="100"/>
        <c:tickMarkSkip val="18"/>
        <c:noMultiLvlLbl val="0"/>
      </c:catAx>
      <c:valAx>
        <c:axId val="202828032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Fatality and injury</a:t>
                </a:r>
                <a:br>
                  <a:rPr lang="en-US"/>
                </a:br>
                <a:r>
                  <a:rPr lang="en-US"/>
                  <a:t>rates relative to </a:t>
                </a:r>
                <a:br>
                  <a:rPr lang="en-US"/>
                </a:br>
                <a:r>
                  <a:rPr lang="en-US"/>
                  <a:t>New Zealand </a:t>
                </a:r>
                <a:br>
                  <a:rPr lang="en-US"/>
                </a:br>
                <a:r>
                  <a:rPr lang="en-US"/>
                  <a:t>2001/02</a:t>
                </a:r>
                <a:r>
                  <a:rPr lang="en-US" baseline="0"/>
                  <a:t> rates</a:t>
                </a:r>
                <a:endParaRPr lang="en-US"/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crossAx val="202826496"/>
        <c:crosses val="autoZero"/>
        <c:crossBetween val="between"/>
      </c:valAx>
      <c:valAx>
        <c:axId val="20283020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one"/>
        <c:crossAx val="202831744"/>
        <c:crosses val="max"/>
        <c:crossBetween val="between"/>
      </c:valAx>
      <c:catAx>
        <c:axId val="202831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2830208"/>
        <c:crossesAt val="1.2"/>
        <c:auto val="0"/>
        <c:lblAlgn val="ctr"/>
        <c:lblOffset val="100"/>
        <c:tickLblSkip val="1"/>
        <c:noMultiLvlLbl val="0"/>
      </c:cat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egendEntry>
        <c:idx val="17"/>
        <c:delete val="1"/>
      </c:legendEntry>
      <c:legendEntry>
        <c:idx val="18"/>
        <c:delete val="1"/>
      </c:legendEntry>
      <c:legendEntry>
        <c:idx val="19"/>
        <c:delete val="1"/>
      </c:legendEntry>
      <c:legendEntry>
        <c:idx val="20"/>
        <c:delete val="1"/>
      </c:legendEntry>
      <c:legendEntry>
        <c:idx val="21"/>
        <c:delete val="1"/>
      </c:legendEntry>
      <c:legendEntry>
        <c:idx val="22"/>
        <c:delete val="1"/>
      </c:legendEntry>
      <c:legendEntry>
        <c:idx val="23"/>
        <c:delete val="1"/>
      </c:legendEntry>
      <c:legendEntry>
        <c:idx val="24"/>
        <c:delete val="1"/>
      </c:legendEntry>
      <c:legendEntry>
        <c:idx val="25"/>
        <c:delete val="1"/>
      </c:legendEntry>
      <c:legendEntry>
        <c:idx val="26"/>
        <c:delete val="1"/>
      </c:legendEntry>
      <c:legendEntry>
        <c:idx val="27"/>
        <c:delete val="1"/>
      </c:legendEntry>
      <c:legendEntry>
        <c:idx val="28"/>
        <c:delete val="1"/>
      </c:legendEntry>
      <c:legendEntry>
        <c:idx val="29"/>
        <c:delete val="1"/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'safety (2)'!$AK$53</c:f>
              <c:strCache>
                <c:ptCount val="1"/>
                <c:pt idx="0">
                  <c:v>Cars</c:v>
                </c:pt>
              </c:strCache>
            </c:strRef>
          </c:tx>
          <c:spPr>
            <a:ln>
              <a:solidFill>
                <a:srgbClr val="CF030D">
                  <a:alpha val="70000"/>
                </a:srgbClr>
              </a:solidFill>
            </a:ln>
          </c:spPr>
          <c:marker>
            <c:symbol val="none"/>
          </c:marker>
          <c:cat>
            <c:numRef>
              <c:f>'safety (2)'!$AW$71:$AW$85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cat>
          <c:val>
            <c:numRef>
              <c:f>'safety (2)'!$AM$54:$AM$68</c:f>
              <c:numCache>
                <c:formatCode>General</c:formatCode>
                <c:ptCount val="15"/>
                <c:pt idx="0">
                  <c:v>0</c:v>
                </c:pt>
                <c:pt idx="1">
                  <c:v>-0.14677460557121214</c:v>
                </c:pt>
                <c:pt idx="2">
                  <c:v>-3.626819772020673E-2</c:v>
                </c:pt>
                <c:pt idx="3">
                  <c:v>-9.4530073819355409E-2</c:v>
                </c:pt>
                <c:pt idx="4">
                  <c:v>-0.17318993637052338</c:v>
                </c:pt>
                <c:pt idx="5">
                  <c:v>-0.23799690375370253</c:v>
                </c:pt>
                <c:pt idx="6">
                  <c:v>-0.19143439649455551</c:v>
                </c:pt>
                <c:pt idx="7">
                  <c:v>-0.31365996132598084</c:v>
                </c:pt>
                <c:pt idx="8">
                  <c:v>-0.24468403488485813</c:v>
                </c:pt>
                <c:pt idx="9">
                  <c:v>-0.28587930148538521</c:v>
                </c:pt>
                <c:pt idx="10">
                  <c:v>-0.44977807718526186</c:v>
                </c:pt>
                <c:pt idx="11">
                  <c:v>-0.43373963891856804</c:v>
                </c:pt>
                <c:pt idx="12">
                  <c:v>-0.55011779585798637</c:v>
                </c:pt>
                <c:pt idx="13">
                  <c:v>-0.50060167108687159</c:v>
                </c:pt>
                <c:pt idx="14">
                  <c:v>-0.43109748094036038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72-48CA-9899-F1087206EF62}"/>
            </c:ext>
          </c:extLst>
        </c:ser>
        <c:ser>
          <c:idx val="1"/>
          <c:order val="1"/>
          <c:tx>
            <c:strRef>
              <c:f>'safety (2)'!$AL$53</c:f>
              <c:strCache>
                <c:ptCount val="1"/>
                <c:pt idx="0">
                  <c:v>Motorbikes</c:v>
                </c:pt>
              </c:strCache>
            </c:strRef>
          </c:tx>
          <c:spPr>
            <a:ln>
              <a:solidFill>
                <a:srgbClr val="CF030D">
                  <a:alpha val="30000"/>
                </a:srgbClr>
              </a:solidFill>
            </a:ln>
          </c:spPr>
          <c:marker>
            <c:symbol val="none"/>
          </c:marker>
          <c:cat>
            <c:numRef>
              <c:f>'safety (2)'!$AW$71:$AW$85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cat>
          <c:val>
            <c:numRef>
              <c:f>'safety (2)'!$AN$54:$AN$68</c:f>
              <c:numCache>
                <c:formatCode>General</c:formatCode>
                <c:ptCount val="15"/>
                <c:pt idx="0">
                  <c:v>0</c:v>
                </c:pt>
                <c:pt idx="1">
                  <c:v>-0.14629366005750166</c:v>
                </c:pt>
                <c:pt idx="2">
                  <c:v>-0.21772317892194659</c:v>
                </c:pt>
                <c:pt idx="3">
                  <c:v>-7.7230111187153727E-2</c:v>
                </c:pt>
                <c:pt idx="4">
                  <c:v>-0.13622584423469453</c:v>
                </c:pt>
                <c:pt idx="5">
                  <c:v>-0.22914980382503058</c:v>
                </c:pt>
                <c:pt idx="6">
                  <c:v>-0.22769029756283399</c:v>
                </c:pt>
                <c:pt idx="7">
                  <c:v>-0.13788033713456715</c:v>
                </c:pt>
                <c:pt idx="8">
                  <c:v>-0.22112574998533385</c:v>
                </c:pt>
                <c:pt idx="9">
                  <c:v>-0.18439578696800474</c:v>
                </c:pt>
                <c:pt idx="10">
                  <c:v>-0.44454827551557918</c:v>
                </c:pt>
                <c:pt idx="11">
                  <c:v>-0.15845245020120668</c:v>
                </c:pt>
                <c:pt idx="12">
                  <c:v>-0.36073893875786789</c:v>
                </c:pt>
                <c:pt idx="13">
                  <c:v>-0.31495775148232219</c:v>
                </c:pt>
                <c:pt idx="14">
                  <c:v>-0.17300866939692383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72-48CA-9899-F1087206EF62}"/>
            </c:ext>
          </c:extLst>
        </c:ser>
        <c:ser>
          <c:idx val="2"/>
          <c:order val="2"/>
          <c:spPr>
            <a:ln>
              <a:solidFill>
                <a:srgbClr val="CF030D">
                  <a:alpha val="70000"/>
                </a:srgbClr>
              </a:solidFill>
              <a:prstDash val="sysDash"/>
            </a:ln>
          </c:spPr>
          <c:marker>
            <c:symbol val="none"/>
          </c:marker>
          <c:cat>
            <c:numRef>
              <c:f>'safety (2)'!$AW$71:$AW$85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</c:numCache>
            </c:numRef>
          </c:cat>
          <c:val>
            <c:numRef>
              <c:f>'safety (2)'!$AP$54:$AP$70</c:f>
              <c:numCache>
                <c:formatCode>General</c:formatCode>
                <c:ptCount val="17"/>
                <c:pt idx="0">
                  <c:v>0</c:v>
                </c:pt>
                <c:pt idx="1">
                  <c:v>-0.1473210106259385</c:v>
                </c:pt>
                <c:pt idx="2">
                  <c:v>-3.8640305797652652E-2</c:v>
                </c:pt>
                <c:pt idx="3">
                  <c:v>-9.6116628436012874E-2</c:v>
                </c:pt>
                <c:pt idx="4">
                  <c:v>-0.17483870268500401</c:v>
                </c:pt>
                <c:pt idx="5">
                  <c:v>-0.23769721300372593</c:v>
                </c:pt>
                <c:pt idx="6">
                  <c:v>-0.19063483459996577</c:v>
                </c:pt>
                <c:pt idx="7">
                  <c:v>-0.31156740553989482</c:v>
                </c:pt>
                <c:pt idx="8">
                  <c:v>-0.24108405312433623</c:v>
                </c:pt>
                <c:pt idx="9">
                  <c:v>-0.28350582695351256</c:v>
                </c:pt>
                <c:pt idx="10">
                  <c:v>-0.4477007540743343</c:v>
                </c:pt>
                <c:pt idx="11">
                  <c:v>-0.43150718987453307</c:v>
                </c:pt>
                <c:pt idx="12">
                  <c:v>-0.54862865941232886</c:v>
                </c:pt>
                <c:pt idx="13">
                  <c:v>-0.49902461210456128</c:v>
                </c:pt>
                <c:pt idx="14">
                  <c:v>-0.42742800250765978</c:v>
                </c:pt>
                <c:pt idx="15">
                  <c:v>-0.43048032845910877</c:v>
                </c:pt>
                <c:pt idx="16">
                  <c:v>-0.3633398867576324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72-48CA-9899-F1087206EF62}"/>
            </c:ext>
          </c:extLst>
        </c:ser>
        <c:ser>
          <c:idx val="3"/>
          <c:order val="3"/>
          <c:spPr>
            <a:ln>
              <a:noFill/>
            </a:ln>
          </c:spPr>
          <c:marker>
            <c:symbol val="none"/>
          </c:marker>
          <c:trendline>
            <c:spPr>
              <a:ln>
                <a:solidFill>
                  <a:schemeClr val="tx1"/>
                </a:solidFill>
              </a:ln>
            </c:spPr>
            <c:trendlineType val="linear"/>
            <c:dispRSqr val="0"/>
            <c:dispEq val="0"/>
          </c:trendline>
          <c:val>
            <c:numRef>
              <c:f>'safety (2)'!$AQ$54:$AQ$68</c:f>
              <c:numCache>
                <c:formatCode>General</c:formatCode>
                <c:ptCount val="15"/>
                <c:pt idx="2">
                  <c:v>-3.626819772020673E-2</c:v>
                </c:pt>
                <c:pt idx="6">
                  <c:v>-0.19143439649455551</c:v>
                </c:pt>
                <c:pt idx="8">
                  <c:v>-0.24468403488485813</c:v>
                </c:pt>
                <c:pt idx="9">
                  <c:v>-0.28587930148538521</c:v>
                </c:pt>
                <c:pt idx="11">
                  <c:v>-0.43373963891856804</c:v>
                </c:pt>
                <c:pt idx="13">
                  <c:v>-0.50060167108687159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72-48CA-9899-F1087206EF62}"/>
            </c:ext>
          </c:extLst>
        </c:ser>
        <c:ser>
          <c:idx val="4"/>
          <c:order val="4"/>
          <c:spPr>
            <a:ln>
              <a:noFill/>
            </a:ln>
          </c:spPr>
          <c:marker>
            <c:symbol val="none"/>
          </c:marker>
          <c:trendline>
            <c:spPr>
              <a:ln>
                <a:solidFill>
                  <a:schemeClr val="tx1"/>
                </a:solidFill>
              </a:ln>
            </c:spPr>
            <c:trendlineType val="linear"/>
            <c:dispRSqr val="0"/>
            <c:dispEq val="0"/>
          </c:trendline>
          <c:val>
            <c:numRef>
              <c:f>'safety (2)'!$AR$54:$AR$68</c:f>
              <c:numCache>
                <c:formatCode>General</c:formatCode>
                <c:ptCount val="15"/>
                <c:pt idx="5">
                  <c:v>-0.23799690375370253</c:v>
                </c:pt>
                <c:pt idx="7">
                  <c:v>-0.31365996132598084</c:v>
                </c:pt>
                <c:pt idx="10">
                  <c:v>-0.44977807718526186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772-48CA-9899-F1087206E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95104"/>
        <c:axId val="202496640"/>
      </c:lineChart>
      <c:catAx>
        <c:axId val="20249510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high"/>
        <c:crossAx val="202496640"/>
        <c:crosses val="autoZero"/>
        <c:auto val="1"/>
        <c:lblAlgn val="ctr"/>
        <c:lblOffset val="100"/>
        <c:noMultiLvlLbl val="0"/>
      </c:catAx>
      <c:valAx>
        <c:axId val="202496640"/>
        <c:scaling>
          <c:orientation val="minMax"/>
          <c:max val="0"/>
          <c:min val="-0.6000000000000006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NZ"/>
                  <a:t>Cumulative</a:t>
                </a:r>
                <a:r>
                  <a:rPr lang="en-NZ" baseline="0"/>
                  <a:t> </a:t>
                </a:r>
                <a:br>
                  <a:rPr lang="en-NZ" baseline="0"/>
                </a:br>
                <a:r>
                  <a:rPr lang="en-NZ" baseline="0"/>
                  <a:t>change in </a:t>
                </a:r>
                <a:br>
                  <a:rPr lang="en-NZ" baseline="0"/>
                </a:br>
                <a:r>
                  <a:rPr lang="en-NZ" baseline="0"/>
                  <a:t>fatality rate</a:t>
                </a:r>
                <a:endParaRPr lang="en-NZ"/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spPr>
          <a:ln>
            <a:noFill/>
          </a:ln>
        </c:spPr>
        <c:crossAx val="202495104"/>
        <c:crosses val="autoZero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'safety (2)'!$AK$53</c:f>
              <c:strCache>
                <c:ptCount val="1"/>
                <c:pt idx="0">
                  <c:v>Cars</c:v>
                </c:pt>
              </c:strCache>
            </c:strRef>
          </c:tx>
          <c:spPr>
            <a:ln>
              <a:solidFill>
                <a:srgbClr val="CF030D">
                  <a:alpha val="70000"/>
                </a:srgbClr>
              </a:solidFill>
            </a:ln>
          </c:spPr>
          <c:marker>
            <c:symbol val="none"/>
          </c:marker>
          <c:cat>
            <c:strRef>
              <c:f>'safety (2)'!$AW$71:$AW$87</c:f>
              <c:strCache>
                <c:ptCount val="17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
so far</c:v>
                </c:pt>
              </c:strCache>
            </c:strRef>
          </c:cat>
          <c:val>
            <c:numRef>
              <c:f>'safety (2)'!$AP$54:$AP$70</c:f>
              <c:numCache>
                <c:formatCode>General</c:formatCode>
                <c:ptCount val="17"/>
                <c:pt idx="0">
                  <c:v>0</c:v>
                </c:pt>
                <c:pt idx="1">
                  <c:v>-0.1473210106259385</c:v>
                </c:pt>
                <c:pt idx="2">
                  <c:v>-3.8640305797652652E-2</c:v>
                </c:pt>
                <c:pt idx="3">
                  <c:v>-9.6116628436012874E-2</c:v>
                </c:pt>
                <c:pt idx="4">
                  <c:v>-0.17483870268500401</c:v>
                </c:pt>
                <c:pt idx="5">
                  <c:v>-0.23769721300372593</c:v>
                </c:pt>
                <c:pt idx="6">
                  <c:v>-0.19063483459996577</c:v>
                </c:pt>
                <c:pt idx="7">
                  <c:v>-0.31156740553989482</c:v>
                </c:pt>
                <c:pt idx="8">
                  <c:v>-0.24108405312433623</c:v>
                </c:pt>
                <c:pt idx="9">
                  <c:v>-0.28350582695351256</c:v>
                </c:pt>
                <c:pt idx="10">
                  <c:v>-0.4477007540743343</c:v>
                </c:pt>
                <c:pt idx="11">
                  <c:v>-0.43150718987453307</c:v>
                </c:pt>
                <c:pt idx="12">
                  <c:v>-0.54862865941232886</c:v>
                </c:pt>
                <c:pt idx="13">
                  <c:v>-0.49902461210456128</c:v>
                </c:pt>
                <c:pt idx="14">
                  <c:v>-0.42742800250765978</c:v>
                </c:pt>
                <c:pt idx="15">
                  <c:v>-0.43048032845910877</c:v>
                </c:pt>
                <c:pt idx="16">
                  <c:v>-0.3633398867576324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0C-470F-9FDB-7FCCFA72C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95104"/>
        <c:axId val="202496640"/>
      </c:lineChart>
      <c:catAx>
        <c:axId val="20249510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high"/>
        <c:txPr>
          <a:bodyPr/>
          <a:lstStyle/>
          <a:p>
            <a:pPr>
              <a:defRPr sz="1100"/>
            </a:pPr>
            <a:endParaRPr lang="en-US"/>
          </a:p>
        </c:txPr>
        <c:crossAx val="202496640"/>
        <c:crosses val="autoZero"/>
        <c:auto val="1"/>
        <c:lblAlgn val="ctr"/>
        <c:lblOffset val="100"/>
        <c:noMultiLvlLbl val="0"/>
      </c:catAx>
      <c:valAx>
        <c:axId val="202496640"/>
        <c:scaling>
          <c:orientation val="minMax"/>
          <c:max val="0"/>
          <c:min val="-0.6000000000000006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0" vert="horz"/>
              <a:lstStyle/>
              <a:p>
                <a:pPr algn="r">
                  <a:defRPr sz="1200"/>
                </a:pPr>
                <a:r>
                  <a:rPr lang="en-NZ" sz="1200"/>
                  <a:t>Fatality rate</a:t>
                </a:r>
                <a:br>
                  <a:rPr lang="en-NZ" sz="1200"/>
                </a:br>
                <a:r>
                  <a:rPr lang="en-NZ" sz="1200"/>
                  <a:t>relative </a:t>
                </a:r>
                <a:br>
                  <a:rPr lang="en-NZ" sz="1200"/>
                </a:br>
                <a:r>
                  <a:rPr lang="en-NZ" sz="1200"/>
                  <a:t>to</a:t>
                </a:r>
                <a:r>
                  <a:rPr lang="en-NZ" sz="1200" baseline="0"/>
                  <a:t> </a:t>
                </a:r>
                <a:r>
                  <a:rPr lang="en-NZ" sz="1200"/>
                  <a:t>2001</a:t>
                </a:r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1100"/>
            </a:pPr>
            <a:endParaRPr lang="en-US"/>
          </a:p>
        </c:txPr>
        <c:crossAx val="20249510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'safety (2)'!$AK$53</c:f>
              <c:strCache>
                <c:ptCount val="1"/>
                <c:pt idx="0">
                  <c:v>Cars</c:v>
                </c:pt>
              </c:strCache>
            </c:strRef>
          </c:tx>
          <c:spPr>
            <a:ln>
              <a:solidFill>
                <a:srgbClr val="CF030D">
                  <a:alpha val="69804"/>
                </a:srgbClr>
              </a:solidFill>
            </a:ln>
          </c:spPr>
          <c:marker>
            <c:symbol val="none"/>
          </c:marker>
          <c:cat>
            <c:strRef>
              <c:f>'safety (2)'!$AW$71:$AW$87</c:f>
              <c:strCache>
                <c:ptCount val="17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
so far</c:v>
                </c:pt>
              </c:strCache>
            </c:strRef>
          </c:cat>
          <c:val>
            <c:numRef>
              <c:f>'safety (2)'!$AM$75:$AM$91</c:f>
              <c:numCache>
                <c:formatCode>General</c:formatCode>
                <c:ptCount val="17"/>
                <c:pt idx="0">
                  <c:v>1.2154707445493371</c:v>
                </c:pt>
                <c:pt idx="1">
                  <c:v>0.88908535545012835</c:v>
                </c:pt>
                <c:pt idx="2">
                  <c:v>1.1298642774941974</c:v>
                </c:pt>
                <c:pt idx="3">
                  <c:v>1.0025271661846316</c:v>
                </c:pt>
                <c:pt idx="4">
                  <c:v>0.82812071373575091</c:v>
                </c:pt>
                <c:pt idx="5">
                  <c:v>0.68885952307867004</c:v>
                </c:pt>
                <c:pt idx="6">
                  <c:v>0.79312484560111107</c:v>
                </c:pt>
                <c:pt idx="7">
                  <c:v>0.52520227262056096</c:v>
                </c:pt>
                <c:pt idx="8">
                  <c:v>0.68135607787499186</c:v>
                </c:pt>
                <c:pt idx="9">
                  <c:v>0.58737187902456323</c:v>
                </c:pt>
                <c:pt idx="10">
                  <c:v>0.22360282158497191</c:v>
                </c:pt>
                <c:pt idx="11">
                  <c:v>0.25947918931961311</c:v>
                </c:pt>
                <c:pt idx="12">
                  <c:v>0</c:v>
                </c:pt>
                <c:pt idx="13">
                  <c:v>0.1098963156216004</c:v>
                </c:pt>
                <c:pt idx="14">
                  <c:v>0.26851650959245621</c:v>
                </c:pt>
                <c:pt idx="15">
                  <c:v>0.26175417074419216</c:v>
                </c:pt>
                <c:pt idx="16">
                  <c:v>0.41050185510993331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03-49AF-A675-DC3CA6305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95104"/>
        <c:axId val="202496640"/>
      </c:lineChart>
      <c:catAx>
        <c:axId val="20249510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ln>
            <a:solidFill>
              <a:srgbClr val="868686"/>
            </a:solidFill>
          </a:ln>
        </c:spPr>
        <c:txPr>
          <a:bodyPr/>
          <a:lstStyle/>
          <a:p>
            <a:pPr>
              <a:defRPr sz="1100"/>
            </a:pPr>
            <a:endParaRPr lang="en-US"/>
          </a:p>
        </c:txPr>
        <c:crossAx val="202496640"/>
        <c:crosses val="autoZero"/>
        <c:auto val="1"/>
        <c:lblAlgn val="ctr"/>
        <c:lblOffset val="100"/>
        <c:noMultiLvlLbl val="0"/>
      </c:catAx>
      <c:valAx>
        <c:axId val="202496640"/>
        <c:scaling>
          <c:orientation val="minMax"/>
          <c:max val="1.2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0" vert="horz"/>
              <a:lstStyle/>
              <a:p>
                <a:pPr algn="r">
                  <a:defRPr sz="1200"/>
                </a:pPr>
                <a:r>
                  <a:rPr lang="en-NZ" sz="1200"/>
                  <a:t>Fatality rate</a:t>
                </a:r>
                <a:br>
                  <a:rPr lang="en-NZ" sz="1200"/>
                </a:br>
                <a:r>
                  <a:rPr lang="en-NZ" sz="1200"/>
                  <a:t>relative </a:t>
                </a:r>
                <a:br>
                  <a:rPr lang="en-NZ" sz="1200"/>
                </a:br>
                <a:r>
                  <a:rPr lang="en-NZ" sz="1200"/>
                  <a:t>to</a:t>
                </a:r>
                <a:r>
                  <a:rPr lang="en-NZ" sz="1200" baseline="0"/>
                  <a:t> </a:t>
                </a:r>
                <a:r>
                  <a:rPr lang="en-NZ" sz="1200"/>
                  <a:t>2013</a:t>
                </a:r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1100"/>
            </a:pPr>
            <a:endParaRPr lang="en-US"/>
          </a:p>
        </c:txPr>
        <c:crossAx val="20249510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'SHs and LRs'!$A$157</c:f>
              <c:strCache>
                <c:ptCount val="1"/>
                <c:pt idx="0">
                  <c:v>Northland</c:v>
                </c:pt>
              </c:strCache>
            </c:strRef>
          </c:tx>
          <c:spPr>
            <a:ln w="28575">
              <a:solidFill>
                <a:srgbClr val="CF030D">
                  <a:alpha val="69804"/>
                </a:srgbClr>
              </a:solidFill>
            </a:ln>
          </c:spPr>
          <c:marker>
            <c:symbol val="none"/>
          </c:marker>
          <c:val>
            <c:numRef>
              <c:f>'safety (2)'!$U$268:$KB$268</c:f>
              <c:numCache>
                <c:formatCode>0%</c:formatCode>
                <c:ptCount val="268"/>
                <c:pt idx="14">
                  <c:v>0.79140460759581499</c:v>
                </c:pt>
                <c:pt idx="15">
                  <c:v>1.4540389896113832</c:v>
                </c:pt>
                <c:pt idx="16">
                  <c:v>1.0647528098681702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23-4827-8AA7-5B3E013B9C4D}"/>
            </c:ext>
          </c:extLst>
        </c:ser>
        <c:ser>
          <c:idx val="1"/>
          <c:order val="1"/>
          <c:tx>
            <c:strRef>
              <c:f>'SHs and LRs'!$A$158</c:f>
              <c:strCache>
                <c:ptCount val="1"/>
                <c:pt idx="0">
                  <c:v>Auckland</c:v>
                </c:pt>
              </c:strCache>
            </c:strRef>
          </c:tx>
          <c:spPr>
            <a:ln w="28575">
              <a:solidFill>
                <a:srgbClr val="CF030D">
                  <a:alpha val="69804"/>
                </a:srgbClr>
              </a:solidFill>
            </a:ln>
          </c:spPr>
          <c:marker>
            <c:symbol val="none"/>
          </c:marker>
          <c:val>
            <c:numRef>
              <c:f>'safety (2)'!$U$269:$KB$269</c:f>
              <c:numCache>
                <c:formatCode>General</c:formatCode>
                <c:ptCount val="268"/>
                <c:pt idx="32" formatCode="0%">
                  <c:v>-0.50334748882314395</c:v>
                </c:pt>
                <c:pt idx="33" formatCode="0%">
                  <c:v>-0.44945856613620438</c:v>
                </c:pt>
                <c:pt idx="34" formatCode="0%">
                  <c:v>-0.4018601562947578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23-4827-8AA7-5B3E013B9C4D}"/>
            </c:ext>
          </c:extLst>
        </c:ser>
        <c:ser>
          <c:idx val="2"/>
          <c:order val="2"/>
          <c:tx>
            <c:strRef>
              <c:f>'SHs and LRs'!$A$159</c:f>
              <c:strCache>
                <c:ptCount val="1"/>
                <c:pt idx="0">
                  <c:v>Waikato</c:v>
                </c:pt>
              </c:strCache>
            </c:strRef>
          </c:tx>
          <c:spPr>
            <a:ln w="28575">
              <a:solidFill>
                <a:srgbClr val="CF030D">
                  <a:alpha val="69804"/>
                </a:srgbClr>
              </a:solidFill>
            </a:ln>
          </c:spPr>
          <c:marker>
            <c:symbol val="none"/>
          </c:marker>
          <c:val>
            <c:numRef>
              <c:f>'safety (2)'!$U$270:$KB$270</c:f>
              <c:numCache>
                <c:formatCode>General</c:formatCode>
                <c:ptCount val="268"/>
                <c:pt idx="50" formatCode="0%">
                  <c:v>0.3450890889401621</c:v>
                </c:pt>
                <c:pt idx="51" formatCode="0%">
                  <c:v>1.1069007808589535</c:v>
                </c:pt>
                <c:pt idx="52" formatCode="0%">
                  <c:v>0.82281875964421669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23-4827-8AA7-5B3E013B9C4D}"/>
            </c:ext>
          </c:extLst>
        </c:ser>
        <c:ser>
          <c:idx val="3"/>
          <c:order val="3"/>
          <c:tx>
            <c:strRef>
              <c:f>'SHs and LRs'!$A$160</c:f>
              <c:strCache>
                <c:ptCount val="1"/>
                <c:pt idx="0">
                  <c:v>Bay of Plenty</c:v>
                </c:pt>
              </c:strCache>
            </c:strRef>
          </c:tx>
          <c:spPr>
            <a:ln w="28575">
              <a:solidFill>
                <a:srgbClr val="CF030D">
                  <a:alpha val="69804"/>
                </a:srgbClr>
              </a:solidFill>
            </a:ln>
          </c:spPr>
          <c:marker>
            <c:symbol val="none"/>
          </c:marker>
          <c:val>
            <c:numRef>
              <c:f>'safety (2)'!$U$271:$KB$271</c:f>
              <c:numCache>
                <c:formatCode>General</c:formatCode>
                <c:ptCount val="268"/>
                <c:pt idx="68" formatCode="0%">
                  <c:v>0.85926675650970896</c:v>
                </c:pt>
                <c:pt idx="69" formatCode="0%">
                  <c:v>5.6647886287069626E-2</c:v>
                </c:pt>
                <c:pt idx="70" formatCode="0%">
                  <c:v>0.37908158609216125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23-4827-8AA7-5B3E013B9C4D}"/>
            </c:ext>
          </c:extLst>
        </c:ser>
        <c:ser>
          <c:idx val="4"/>
          <c:order val="4"/>
          <c:tx>
            <c:strRef>
              <c:f>'SHs and LRs'!$A$161</c:f>
              <c:strCache>
                <c:ptCount val="1"/>
                <c:pt idx="0">
                  <c:v>Gisborne</c:v>
                </c:pt>
              </c:strCache>
            </c:strRef>
          </c:tx>
          <c:spPr>
            <a:ln w="28575">
              <a:solidFill>
                <a:srgbClr val="CF030D">
                  <a:alpha val="69804"/>
                </a:srgbClr>
              </a:solidFill>
            </a:ln>
          </c:spPr>
          <c:marker>
            <c:symbol val="none"/>
          </c:marker>
          <c:val>
            <c:numRef>
              <c:f>'safety (2)'!$U$272:$KB$272</c:f>
              <c:numCache>
                <c:formatCode>General</c:formatCode>
                <c:ptCount val="268"/>
                <c:pt idx="86" formatCode="0%">
                  <c:v>-0.2531461614786179</c:v>
                </c:pt>
                <c:pt idx="87" formatCode="0%">
                  <c:v>-1</c:v>
                </c:pt>
                <c:pt idx="88" formatCode="0%">
                  <c:v>2.9941735086655159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23-4827-8AA7-5B3E013B9C4D}"/>
            </c:ext>
          </c:extLst>
        </c:ser>
        <c:ser>
          <c:idx val="5"/>
          <c:order val="5"/>
          <c:tx>
            <c:strRef>
              <c:f>'SHs and LRs'!$A$162</c:f>
              <c:strCache>
                <c:ptCount val="1"/>
                <c:pt idx="0">
                  <c:v>Hawkes Bay</c:v>
                </c:pt>
              </c:strCache>
            </c:strRef>
          </c:tx>
          <c:spPr>
            <a:ln w="28575">
              <a:solidFill>
                <a:srgbClr val="CF030D">
                  <a:alpha val="69804"/>
                </a:srgbClr>
              </a:solidFill>
            </a:ln>
          </c:spPr>
          <c:marker>
            <c:symbol val="none"/>
          </c:marker>
          <c:val>
            <c:numRef>
              <c:f>'safety (2)'!$U$273:$KB$273</c:f>
              <c:numCache>
                <c:formatCode>General</c:formatCode>
                <c:ptCount val="268"/>
                <c:pt idx="104" formatCode="0%">
                  <c:v>0.40763157153858653</c:v>
                </c:pt>
                <c:pt idx="105" formatCode="0%">
                  <c:v>0.62725956396857119</c:v>
                </c:pt>
                <c:pt idx="106" formatCode="0%">
                  <c:v>0.18388351014745474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23-4827-8AA7-5B3E013B9C4D}"/>
            </c:ext>
          </c:extLst>
        </c:ser>
        <c:ser>
          <c:idx val="6"/>
          <c:order val="6"/>
          <c:tx>
            <c:strRef>
              <c:f>'SHs and LRs'!$A$163</c:f>
              <c:strCache>
                <c:ptCount val="1"/>
                <c:pt idx="0">
                  <c:v>Taranaki</c:v>
                </c:pt>
              </c:strCache>
            </c:strRef>
          </c:tx>
          <c:spPr>
            <a:ln w="28575">
              <a:solidFill>
                <a:srgbClr val="CF030D">
                  <a:alpha val="69804"/>
                </a:srgbClr>
              </a:solidFill>
            </a:ln>
          </c:spPr>
          <c:marker>
            <c:symbol val="none"/>
          </c:marker>
          <c:val>
            <c:numRef>
              <c:f>'safety (2)'!$U$274:$KB$274</c:f>
              <c:numCache>
                <c:formatCode>General</c:formatCode>
                <c:ptCount val="268"/>
                <c:pt idx="122" formatCode="0%">
                  <c:v>0.5340214470301925</c:v>
                </c:pt>
                <c:pt idx="123" formatCode="0%">
                  <c:v>7.8646989143165813E-2</c:v>
                </c:pt>
                <c:pt idx="124" formatCode="0%">
                  <c:v>-8.8042552982259603E-2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23-4827-8AA7-5B3E013B9C4D}"/>
            </c:ext>
          </c:extLst>
        </c:ser>
        <c:ser>
          <c:idx val="7"/>
          <c:order val="7"/>
          <c:tx>
            <c:strRef>
              <c:f>'SHs and LRs'!$A$164</c:f>
              <c:strCache>
                <c:ptCount val="1"/>
                <c:pt idx="0">
                  <c:v>Manawatu-Whanganui</c:v>
                </c:pt>
              </c:strCache>
            </c:strRef>
          </c:tx>
          <c:spPr>
            <a:ln w="28575">
              <a:solidFill>
                <a:srgbClr val="CF030D">
                  <a:alpha val="69804"/>
                </a:srgbClr>
              </a:solidFill>
            </a:ln>
          </c:spPr>
          <c:marker>
            <c:symbol val="none"/>
          </c:marker>
          <c:val>
            <c:numRef>
              <c:f>'safety (2)'!$U$275:$KB$275</c:f>
              <c:numCache>
                <c:formatCode>General</c:formatCode>
                <c:ptCount val="268"/>
                <c:pt idx="140" formatCode="0%">
                  <c:v>1.1759119831304732</c:v>
                </c:pt>
                <c:pt idx="141" formatCode="0%">
                  <c:v>0.30242867714973753</c:v>
                </c:pt>
                <c:pt idx="142" formatCode="0%">
                  <c:v>8.390837112394367E-2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023-4827-8AA7-5B3E013B9C4D}"/>
            </c:ext>
          </c:extLst>
        </c:ser>
        <c:ser>
          <c:idx val="8"/>
          <c:order val="8"/>
          <c:tx>
            <c:strRef>
              <c:f>'SHs and LRs'!$A$165</c:f>
              <c:strCache>
                <c:ptCount val="1"/>
                <c:pt idx="0">
                  <c:v>Wellington</c:v>
                </c:pt>
              </c:strCache>
            </c:strRef>
          </c:tx>
          <c:spPr>
            <a:ln w="28575">
              <a:solidFill>
                <a:srgbClr val="CF030D">
                  <a:alpha val="69804"/>
                </a:srgbClr>
              </a:solidFill>
            </a:ln>
          </c:spPr>
          <c:marker>
            <c:symbol val="none"/>
          </c:marker>
          <c:val>
            <c:numRef>
              <c:f>'safety (2)'!$U$276:$KB$276</c:f>
              <c:numCache>
                <c:formatCode>General</c:formatCode>
                <c:ptCount val="268"/>
                <c:pt idx="158" formatCode="0%">
                  <c:v>-0.45202349544610665</c:v>
                </c:pt>
                <c:pt idx="159" formatCode="0%">
                  <c:v>-0.38188353746371095</c:v>
                </c:pt>
                <c:pt idx="160" formatCode="0%">
                  <c:v>-0.50979617013428036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023-4827-8AA7-5B3E013B9C4D}"/>
            </c:ext>
          </c:extLst>
        </c:ser>
        <c:ser>
          <c:idx val="9"/>
          <c:order val="9"/>
          <c:tx>
            <c:strRef>
              <c:f>'SHs and LRs'!$A$166</c:f>
              <c:strCache>
                <c:ptCount val="1"/>
                <c:pt idx="0">
                  <c:v>Marlborough-Nelson-Tasman</c:v>
                </c:pt>
              </c:strCache>
            </c:strRef>
          </c:tx>
          <c:spPr>
            <a:ln w="28575">
              <a:solidFill>
                <a:srgbClr val="CF030D">
                  <a:alpha val="69804"/>
                </a:srgbClr>
              </a:solidFill>
            </a:ln>
          </c:spPr>
          <c:marker>
            <c:symbol val="none"/>
          </c:marker>
          <c:val>
            <c:numRef>
              <c:f>'safety (2)'!$U$277:$KB$277</c:f>
              <c:numCache>
                <c:formatCode>General</c:formatCode>
                <c:ptCount val="268"/>
                <c:pt idx="176" formatCode="0%">
                  <c:v>-0.44787668520636614</c:v>
                </c:pt>
                <c:pt idx="177" formatCode="0%">
                  <c:v>4.4798581237526891E-2</c:v>
                </c:pt>
                <c:pt idx="178" formatCode="0%">
                  <c:v>0.19125832421281452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023-4827-8AA7-5B3E013B9C4D}"/>
            </c:ext>
          </c:extLst>
        </c:ser>
        <c:ser>
          <c:idx val="10"/>
          <c:order val="10"/>
          <c:tx>
            <c:strRef>
              <c:f>'SHs and LRs'!$A$167</c:f>
              <c:strCache>
                <c:ptCount val="1"/>
                <c:pt idx="0">
                  <c:v>West Coast</c:v>
                </c:pt>
              </c:strCache>
            </c:strRef>
          </c:tx>
          <c:spPr>
            <a:ln w="28575">
              <a:solidFill>
                <a:srgbClr val="CF030D">
                  <a:alpha val="69804"/>
                </a:srgbClr>
              </a:solidFill>
            </a:ln>
          </c:spPr>
          <c:marker>
            <c:symbol val="none"/>
          </c:marker>
          <c:val>
            <c:numRef>
              <c:f>'safety (2)'!$U$278:$KB$278</c:f>
              <c:numCache>
                <c:formatCode>General</c:formatCode>
                <c:ptCount val="268"/>
                <c:pt idx="194" formatCode="0%">
                  <c:v>1.2793313032819404</c:v>
                </c:pt>
                <c:pt idx="195" formatCode="0%">
                  <c:v>0.64294429880334891</c:v>
                </c:pt>
                <c:pt idx="196" formatCode="0%">
                  <c:v>0.31193069646072757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023-4827-8AA7-5B3E013B9C4D}"/>
            </c:ext>
          </c:extLst>
        </c:ser>
        <c:ser>
          <c:idx val="11"/>
          <c:order val="11"/>
          <c:tx>
            <c:strRef>
              <c:f>'SHs and LRs'!$A$168</c:f>
              <c:strCache>
                <c:ptCount val="1"/>
                <c:pt idx="0">
                  <c:v>Canterbury</c:v>
                </c:pt>
              </c:strCache>
            </c:strRef>
          </c:tx>
          <c:spPr>
            <a:ln w="28575">
              <a:solidFill>
                <a:srgbClr val="CF030D">
                  <a:alpha val="69804"/>
                </a:srgbClr>
              </a:solidFill>
            </a:ln>
          </c:spPr>
          <c:marker>
            <c:symbol val="none"/>
          </c:marker>
          <c:val>
            <c:numRef>
              <c:f>'safety (2)'!$U$279:$KB$279</c:f>
              <c:numCache>
                <c:formatCode>General</c:formatCode>
                <c:ptCount val="268"/>
                <c:pt idx="212" formatCode="0%">
                  <c:v>0.17868063315334615</c:v>
                </c:pt>
                <c:pt idx="213" formatCode="0%">
                  <c:v>-1.0443278152649449E-2</c:v>
                </c:pt>
                <c:pt idx="214" formatCode="0%">
                  <c:v>-2.9960222491067112E-2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023-4827-8AA7-5B3E013B9C4D}"/>
            </c:ext>
          </c:extLst>
        </c:ser>
        <c:ser>
          <c:idx val="12"/>
          <c:order val="12"/>
          <c:tx>
            <c:strRef>
              <c:f>'SHs and LRs'!$A$169</c:f>
              <c:strCache>
                <c:ptCount val="1"/>
                <c:pt idx="0">
                  <c:v>Otago</c:v>
                </c:pt>
              </c:strCache>
            </c:strRef>
          </c:tx>
          <c:spPr>
            <a:ln w="28575">
              <a:solidFill>
                <a:srgbClr val="CF030D">
                  <a:alpha val="69804"/>
                </a:srgbClr>
              </a:solidFill>
            </a:ln>
          </c:spPr>
          <c:marker>
            <c:symbol val="none"/>
          </c:marker>
          <c:val>
            <c:numRef>
              <c:f>'safety (2)'!$U$280:$KB$280</c:f>
              <c:numCache>
                <c:formatCode>General</c:formatCode>
                <c:ptCount val="268"/>
                <c:pt idx="230" formatCode="0%">
                  <c:v>0.27522022309421357</c:v>
                </c:pt>
                <c:pt idx="231" formatCode="0%">
                  <c:v>0.2021587200231294</c:v>
                </c:pt>
                <c:pt idx="232" formatCode="0%">
                  <c:v>0.37884982375244203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023-4827-8AA7-5B3E013B9C4D}"/>
            </c:ext>
          </c:extLst>
        </c:ser>
        <c:ser>
          <c:idx val="13"/>
          <c:order val="13"/>
          <c:tx>
            <c:strRef>
              <c:f>'SHs and LRs'!$A$170</c:f>
              <c:strCache>
                <c:ptCount val="1"/>
                <c:pt idx="0">
                  <c:v>Southland</c:v>
                </c:pt>
              </c:strCache>
            </c:strRef>
          </c:tx>
          <c:spPr>
            <a:ln w="28575">
              <a:solidFill>
                <a:srgbClr val="CF030D">
                  <a:alpha val="69804"/>
                </a:srgbClr>
              </a:solidFill>
            </a:ln>
          </c:spPr>
          <c:marker>
            <c:symbol val="none"/>
          </c:marker>
          <c:val>
            <c:numRef>
              <c:f>'safety (2)'!$U$281:$KB$281</c:f>
              <c:numCache>
                <c:formatCode>General</c:formatCode>
                <c:ptCount val="268"/>
                <c:pt idx="248" formatCode="0%">
                  <c:v>-0.10511153833814479</c:v>
                </c:pt>
                <c:pt idx="249" formatCode="0%">
                  <c:v>0.58745146184068875</c:v>
                </c:pt>
                <c:pt idx="250" formatCode="0%">
                  <c:v>1.1228843104177386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023-4827-8AA7-5B3E013B9C4D}"/>
            </c:ext>
          </c:extLst>
        </c:ser>
        <c:ser>
          <c:idx val="14"/>
          <c:order val="14"/>
          <c:tx>
            <c:strRef>
              <c:f>'SHs and LRs'!$A$171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>
              <a:solidFill>
                <a:srgbClr val="CF030D">
                  <a:alpha val="69804"/>
                </a:srgbClr>
              </a:solidFill>
            </a:ln>
          </c:spPr>
          <c:marker>
            <c:symbol val="none"/>
          </c:marker>
          <c:val>
            <c:numRef>
              <c:f>'safety (2)'!$U$282:$KD$282</c:f>
              <c:numCache>
                <c:formatCode>General</c:formatCode>
                <c:ptCount val="270"/>
                <c:pt idx="266" formatCode="0%">
                  <c:v>7.3270139135329648E-2</c:v>
                </c:pt>
                <c:pt idx="267" formatCode="0%">
                  <c:v>0.10712717163882002</c:v>
                </c:pt>
                <c:pt idx="268" formatCode="0%">
                  <c:v>0.10905596462076939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023-4827-8AA7-5B3E013B9C4D}"/>
            </c:ext>
          </c:extLst>
        </c:ser>
        <c:ser>
          <c:idx val="15"/>
          <c:order val="15"/>
          <c:tx>
            <c:strRef>
              <c:f>'SHs and LRs'!$A$175</c:f>
              <c:strCache>
                <c:ptCount val="1"/>
                <c:pt idx="0">
                  <c:v>Northland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</c:marker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val>
            <c:numRef>
              <c:f>'safety (2)'!$U$251:$KB$251</c:f>
              <c:numCache>
                <c:formatCode>0%</c:formatCode>
                <c:ptCount val="268"/>
                <c:pt idx="1">
                  <c:v>1.9641250813316056</c:v>
                </c:pt>
                <c:pt idx="2">
                  <c:v>2.413720167637853</c:v>
                </c:pt>
                <c:pt idx="3">
                  <c:v>2.3520184843324543</c:v>
                </c:pt>
                <c:pt idx="4">
                  <c:v>1.0724590124648001</c:v>
                </c:pt>
                <c:pt idx="5">
                  <c:v>1.3131701481615092</c:v>
                </c:pt>
                <c:pt idx="6">
                  <c:v>2.0098873171782285</c:v>
                </c:pt>
                <c:pt idx="7">
                  <c:v>1.1675574042531411</c:v>
                </c:pt>
                <c:pt idx="8">
                  <c:v>1.8544559104132743</c:v>
                </c:pt>
                <c:pt idx="9">
                  <c:v>1.7069107612317009</c:v>
                </c:pt>
                <c:pt idx="10">
                  <c:v>0.24148982520680717</c:v>
                </c:pt>
                <c:pt idx="11">
                  <c:v>-0.18446693975881467</c:v>
                </c:pt>
                <c:pt idx="12">
                  <c:v>0.85292451360967902</c:v>
                </c:pt>
                <c:pt idx="13">
                  <c:v>0.76010948377576604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023-4827-8AA7-5B3E013B9C4D}"/>
            </c:ext>
          </c:extLst>
        </c:ser>
        <c:ser>
          <c:idx val="16"/>
          <c:order val="16"/>
          <c:tx>
            <c:strRef>
              <c:f>'SHs and LRs'!$A$176</c:f>
              <c:strCache>
                <c:ptCount val="1"/>
                <c:pt idx="0">
                  <c:v>Auckland</c:v>
                </c:pt>
              </c:strCache>
            </c:strRef>
          </c:tx>
          <c:spPr>
            <a:ln w="28575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(2)'!$U$252:$KB$252</c:f>
              <c:numCache>
                <c:formatCode>General</c:formatCode>
                <c:ptCount val="268"/>
                <c:pt idx="19" formatCode="0%">
                  <c:v>0.14628258240901171</c:v>
                </c:pt>
                <c:pt idx="20" formatCode="0%">
                  <c:v>-7.7521371659286409E-2</c:v>
                </c:pt>
                <c:pt idx="21" formatCode="0%">
                  <c:v>-7.3252020228444126E-2</c:v>
                </c:pt>
                <c:pt idx="22" formatCode="0%">
                  <c:v>5.2434675516160656E-2</c:v>
                </c:pt>
                <c:pt idx="23" formatCode="0%">
                  <c:v>-0.12788167332454325</c:v>
                </c:pt>
                <c:pt idx="24" formatCode="0%">
                  <c:v>-0.19099679531953517</c:v>
                </c:pt>
                <c:pt idx="25" formatCode="0%">
                  <c:v>-0.23725018315134905</c:v>
                </c:pt>
                <c:pt idx="26" formatCode="0%">
                  <c:v>-0.20499408275466713</c:v>
                </c:pt>
                <c:pt idx="27" formatCode="0%">
                  <c:v>-0.31335963129227495</c:v>
                </c:pt>
                <c:pt idx="28" formatCode="0%">
                  <c:v>-0.38498855147409416</c:v>
                </c:pt>
                <c:pt idx="29" formatCode="0%">
                  <c:v>-0.4059544298341039</c:v>
                </c:pt>
                <c:pt idx="30" formatCode="0%">
                  <c:v>-0.41150578863984111</c:v>
                </c:pt>
                <c:pt idx="31" formatCode="0%">
                  <c:v>-0.51807449212242651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023-4827-8AA7-5B3E013B9C4D}"/>
            </c:ext>
          </c:extLst>
        </c:ser>
        <c:ser>
          <c:idx val="17"/>
          <c:order val="17"/>
          <c:tx>
            <c:strRef>
              <c:f>'SHs and LRs'!$A$177</c:f>
              <c:strCache>
                <c:ptCount val="1"/>
                <c:pt idx="0">
                  <c:v>Waikato</c:v>
                </c:pt>
              </c:strCache>
            </c:strRef>
          </c:tx>
          <c:spPr>
            <a:ln w="28575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(2)'!$U$253:$KB$253</c:f>
              <c:numCache>
                <c:formatCode>General</c:formatCode>
                <c:ptCount val="268"/>
                <c:pt idx="37" formatCode="0%">
                  <c:v>1.3111238820587605</c:v>
                </c:pt>
                <c:pt idx="38" formatCode="0%">
                  <c:v>1.3147460686287098</c:v>
                </c:pt>
                <c:pt idx="39" formatCode="0%">
                  <c:v>1.5164602464969743</c:v>
                </c:pt>
                <c:pt idx="40" formatCode="0%">
                  <c:v>2.5027925368741939</c:v>
                </c:pt>
                <c:pt idx="41" formatCode="0%">
                  <c:v>0.90979379791055348</c:v>
                </c:pt>
                <c:pt idx="42" formatCode="0%">
                  <c:v>1.4961185020456216</c:v>
                </c:pt>
                <c:pt idx="43" formatCode="0%">
                  <c:v>1.5985448476331015</c:v>
                </c:pt>
                <c:pt idx="44" formatCode="0%">
                  <c:v>1.5080087935846165</c:v>
                </c:pt>
                <c:pt idx="45" formatCode="0%">
                  <c:v>0.91778323078487545</c:v>
                </c:pt>
                <c:pt idx="46" formatCode="0%">
                  <c:v>0.86212064344256056</c:v>
                </c:pt>
                <c:pt idx="47" formatCode="0%">
                  <c:v>0.63233792783529141</c:v>
                </c:pt>
                <c:pt idx="48" formatCode="0%">
                  <c:v>0.68157596672232823</c:v>
                </c:pt>
                <c:pt idx="49" formatCode="0%">
                  <c:v>0.28450100178150373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023-4827-8AA7-5B3E013B9C4D}"/>
            </c:ext>
          </c:extLst>
        </c:ser>
        <c:ser>
          <c:idx val="18"/>
          <c:order val="18"/>
          <c:tx>
            <c:strRef>
              <c:f>'SHs and LRs'!$A$178</c:f>
              <c:strCache>
                <c:ptCount val="1"/>
                <c:pt idx="0">
                  <c:v>Bay of Plenty</c:v>
                </c:pt>
              </c:strCache>
            </c:strRef>
          </c:tx>
          <c:spPr>
            <a:ln w="28575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(2)'!$U$254:$KB$254</c:f>
              <c:numCache>
                <c:formatCode>General</c:formatCode>
                <c:ptCount val="268"/>
                <c:pt idx="55" formatCode="0%">
                  <c:v>1.7001146002333676</c:v>
                </c:pt>
                <c:pt idx="56" formatCode="0%">
                  <c:v>1.5758025315132471</c:v>
                </c:pt>
                <c:pt idx="57" formatCode="0%">
                  <c:v>1.4314400305139192</c:v>
                </c:pt>
                <c:pt idx="58" formatCode="0%">
                  <c:v>0.52154259228516464</c:v>
                </c:pt>
                <c:pt idx="59" formatCode="0%">
                  <c:v>0.53176306286444563</c:v>
                </c:pt>
                <c:pt idx="60" formatCode="0%">
                  <c:v>1.6015963320929938</c:v>
                </c:pt>
                <c:pt idx="61" formatCode="0%">
                  <c:v>0.88758194746858798</c:v>
                </c:pt>
                <c:pt idx="62" formatCode="0%">
                  <c:v>0.42619274360707426</c:v>
                </c:pt>
                <c:pt idx="63" formatCode="0%">
                  <c:v>0.90179508413719622</c:v>
                </c:pt>
                <c:pt idx="64" formatCode="0%">
                  <c:v>0.19704034897568734</c:v>
                </c:pt>
                <c:pt idx="65" formatCode="0%">
                  <c:v>0.18709388528033211</c:v>
                </c:pt>
                <c:pt idx="66" formatCode="0%">
                  <c:v>0.36874158296253645</c:v>
                </c:pt>
                <c:pt idx="67" formatCode="0%">
                  <c:v>0.37212412065952516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023-4827-8AA7-5B3E013B9C4D}"/>
            </c:ext>
          </c:extLst>
        </c:ser>
        <c:ser>
          <c:idx val="19"/>
          <c:order val="19"/>
          <c:tx>
            <c:strRef>
              <c:f>'SHs and LRs'!$A$179</c:f>
              <c:strCache>
                <c:ptCount val="1"/>
                <c:pt idx="0">
                  <c:v>Gisborne</c:v>
                </c:pt>
              </c:strCache>
            </c:strRef>
          </c:tx>
          <c:spPr>
            <a:ln w="28575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(2)'!$U$255:$KB$255</c:f>
              <c:numCache>
                <c:formatCode>General</c:formatCode>
                <c:ptCount val="268"/>
                <c:pt idx="73" formatCode="0%">
                  <c:v>-1.6446238823523474E-2</c:v>
                </c:pt>
                <c:pt idx="74" formatCode="0%">
                  <c:v>0.81600387327062318</c:v>
                </c:pt>
                <c:pt idx="75" formatCode="0%">
                  <c:v>0.28106095199331493</c:v>
                </c:pt>
                <c:pt idx="76" formatCode="0%">
                  <c:v>2.2224970834369473</c:v>
                </c:pt>
                <c:pt idx="77" formatCode="0%">
                  <c:v>9.6025099332155195E-2</c:v>
                </c:pt>
                <c:pt idx="78" formatCode="0%">
                  <c:v>0.89079189208996712</c:v>
                </c:pt>
                <c:pt idx="79" formatCode="0%">
                  <c:v>2.3526827749463215</c:v>
                </c:pt>
                <c:pt idx="80" formatCode="0%">
                  <c:v>0.36084650076433311</c:v>
                </c:pt>
                <c:pt idx="81" formatCode="0%">
                  <c:v>1.7424980415928273</c:v>
                </c:pt>
                <c:pt idx="82" formatCode="0%">
                  <c:v>0.58611212741562402</c:v>
                </c:pt>
                <c:pt idx="83" formatCode="0%">
                  <c:v>-0.19455722346855875</c:v>
                </c:pt>
                <c:pt idx="84" formatCode="0%">
                  <c:v>3.3861463947776231</c:v>
                </c:pt>
                <c:pt idx="85" formatCode="0%">
                  <c:v>0.17336053272153018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023-4827-8AA7-5B3E013B9C4D}"/>
            </c:ext>
          </c:extLst>
        </c:ser>
        <c:ser>
          <c:idx val="20"/>
          <c:order val="20"/>
          <c:tx>
            <c:strRef>
              <c:f>'SHs and LRs'!$A$180</c:f>
              <c:strCache>
                <c:ptCount val="1"/>
                <c:pt idx="0">
                  <c:v>Hawkes Bay</c:v>
                </c:pt>
              </c:strCache>
            </c:strRef>
          </c:tx>
          <c:spPr>
            <a:ln w="28575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(2)'!$U$256:$KB$256</c:f>
              <c:numCache>
                <c:formatCode>General</c:formatCode>
                <c:ptCount val="268"/>
                <c:pt idx="91" formatCode="0%">
                  <c:v>2.3365724299891699E-2</c:v>
                </c:pt>
                <c:pt idx="92" formatCode="0%">
                  <c:v>1.4875930306554137</c:v>
                </c:pt>
                <c:pt idx="93" formatCode="0%">
                  <c:v>1.3404115940013508</c:v>
                </c:pt>
                <c:pt idx="94" formatCode="0%">
                  <c:v>0.87272754133613728</c:v>
                </c:pt>
                <c:pt idx="95" formatCode="0%">
                  <c:v>2.1003525669212015</c:v>
                </c:pt>
                <c:pt idx="96" formatCode="0%">
                  <c:v>1.5054244021574363</c:v>
                </c:pt>
                <c:pt idx="97" formatCode="0%">
                  <c:v>1.336923939258289</c:v>
                </c:pt>
                <c:pt idx="98" formatCode="0%">
                  <c:v>0.32804702159815857</c:v>
                </c:pt>
                <c:pt idx="99" formatCode="0%">
                  <c:v>1.0333681454439332</c:v>
                </c:pt>
                <c:pt idx="100" formatCode="0%">
                  <c:v>0.87998121912325744</c:v>
                </c:pt>
                <c:pt idx="101" formatCode="0%">
                  <c:v>1.5531489734925996</c:v>
                </c:pt>
                <c:pt idx="102" formatCode="0%">
                  <c:v>0.16037296089532971</c:v>
                </c:pt>
                <c:pt idx="103" formatCode="0%">
                  <c:v>-5.2396254310778767E-2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023-4827-8AA7-5B3E013B9C4D}"/>
            </c:ext>
          </c:extLst>
        </c:ser>
        <c:ser>
          <c:idx val="21"/>
          <c:order val="21"/>
          <c:tx>
            <c:strRef>
              <c:f>'SHs and LRs'!$A$181</c:f>
              <c:strCache>
                <c:ptCount val="1"/>
                <c:pt idx="0">
                  <c:v>Taranaki</c:v>
                </c:pt>
              </c:strCache>
            </c:strRef>
          </c:tx>
          <c:spPr>
            <a:ln w="28575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(2)'!$U$257:$KB$257</c:f>
              <c:numCache>
                <c:formatCode>General</c:formatCode>
                <c:ptCount val="268"/>
                <c:pt idx="109" formatCode="0%">
                  <c:v>1.8753981297470768</c:v>
                </c:pt>
                <c:pt idx="110" formatCode="0%">
                  <c:v>8.6662015084465471E-2</c:v>
                </c:pt>
                <c:pt idx="111" formatCode="0%">
                  <c:v>0.79106204980410477</c:v>
                </c:pt>
                <c:pt idx="112" formatCode="0%">
                  <c:v>1.6905239041008802</c:v>
                </c:pt>
                <c:pt idx="113" formatCode="0%">
                  <c:v>0.79289188733898652</c:v>
                </c:pt>
                <c:pt idx="114" formatCode="0%">
                  <c:v>0.62685900204739387</c:v>
                </c:pt>
                <c:pt idx="115" formatCode="0%">
                  <c:v>0.16357003982563123</c:v>
                </c:pt>
                <c:pt idx="116" formatCode="0%">
                  <c:v>1.0685749095543722</c:v>
                </c:pt>
                <c:pt idx="117" formatCode="0%">
                  <c:v>0.60605679484945285</c:v>
                </c:pt>
                <c:pt idx="118" formatCode="0%">
                  <c:v>0.47322970318326618</c:v>
                </c:pt>
                <c:pt idx="119" formatCode="0%">
                  <c:v>0.63623972616392455</c:v>
                </c:pt>
                <c:pt idx="120" formatCode="0%">
                  <c:v>1.2343920347765023</c:v>
                </c:pt>
                <c:pt idx="121" formatCode="0%">
                  <c:v>0.44761884161390353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023-4827-8AA7-5B3E013B9C4D}"/>
            </c:ext>
          </c:extLst>
        </c:ser>
        <c:ser>
          <c:idx val="22"/>
          <c:order val="22"/>
          <c:tx>
            <c:strRef>
              <c:f>'SHs and LRs'!$A$182</c:f>
              <c:strCache>
                <c:ptCount val="1"/>
                <c:pt idx="0">
                  <c:v>Manawatu-Whanganui</c:v>
                </c:pt>
              </c:strCache>
            </c:strRef>
          </c:tx>
          <c:spPr>
            <a:ln w="28575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(2)'!$U$258:$KB$258</c:f>
              <c:numCache>
                <c:formatCode>General</c:formatCode>
                <c:ptCount val="268"/>
                <c:pt idx="127" formatCode="0%">
                  <c:v>0.95310548700556419</c:v>
                </c:pt>
                <c:pt idx="128" formatCode="0%">
                  <c:v>0.80712319230690555</c:v>
                </c:pt>
                <c:pt idx="129" formatCode="0%">
                  <c:v>0.88428737076836339</c:v>
                </c:pt>
                <c:pt idx="130" formatCode="0%">
                  <c:v>1.4196480315602367</c:v>
                </c:pt>
                <c:pt idx="131" formatCode="0%">
                  <c:v>0.73710042890523941</c:v>
                </c:pt>
                <c:pt idx="132" formatCode="0%">
                  <c:v>0.81610116860160575</c:v>
                </c:pt>
                <c:pt idx="133" formatCode="0%">
                  <c:v>1.4201901129131036</c:v>
                </c:pt>
                <c:pt idx="134" formatCode="0%">
                  <c:v>1.2034930193099704</c:v>
                </c:pt>
                <c:pt idx="135" formatCode="0%">
                  <c:v>1.2553433744682554</c:v>
                </c:pt>
                <c:pt idx="136" formatCode="0%">
                  <c:v>1.0232636671844899</c:v>
                </c:pt>
                <c:pt idx="137" formatCode="0%">
                  <c:v>0.80811353481836856</c:v>
                </c:pt>
                <c:pt idx="138" formatCode="0%">
                  <c:v>0.5462002337915477</c:v>
                </c:pt>
                <c:pt idx="139" formatCode="0%">
                  <c:v>0.52199859482707911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023-4827-8AA7-5B3E013B9C4D}"/>
            </c:ext>
          </c:extLst>
        </c:ser>
        <c:ser>
          <c:idx val="23"/>
          <c:order val="23"/>
          <c:tx>
            <c:strRef>
              <c:f>'SHs and LRs'!$A$183</c:f>
              <c:strCache>
                <c:ptCount val="1"/>
                <c:pt idx="0">
                  <c:v>Wellington</c:v>
                </c:pt>
              </c:strCache>
            </c:strRef>
          </c:tx>
          <c:spPr>
            <a:ln w="28575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(2)'!$U$259:$KB$259</c:f>
              <c:numCache>
                <c:formatCode>General</c:formatCode>
                <c:ptCount val="268"/>
                <c:pt idx="145" formatCode="0%">
                  <c:v>-0.18194362984842627</c:v>
                </c:pt>
                <c:pt idx="146" formatCode="0%">
                  <c:v>0.34758417417340337</c:v>
                </c:pt>
                <c:pt idx="147" formatCode="0%">
                  <c:v>0.40728878755218245</c:v>
                </c:pt>
                <c:pt idx="148" formatCode="0%">
                  <c:v>0.13382253376880326</c:v>
                </c:pt>
                <c:pt idx="149" formatCode="0%">
                  <c:v>3.3474712218724445E-2</c:v>
                </c:pt>
                <c:pt idx="150" formatCode="0%">
                  <c:v>1.4415893792543821E-2</c:v>
                </c:pt>
                <c:pt idx="151" formatCode="0%">
                  <c:v>-0.37818277557746638</c:v>
                </c:pt>
                <c:pt idx="152" formatCode="0%">
                  <c:v>-5.7870856687451844E-2</c:v>
                </c:pt>
                <c:pt idx="153" formatCode="0%">
                  <c:v>-0.38314135921922066</c:v>
                </c:pt>
                <c:pt idx="154" formatCode="0%">
                  <c:v>-0.38833229736552277</c:v>
                </c:pt>
                <c:pt idx="155" formatCode="0%">
                  <c:v>-0.50806794996560445</c:v>
                </c:pt>
                <c:pt idx="156" formatCode="0%">
                  <c:v>-0.46877935555193007</c:v>
                </c:pt>
                <c:pt idx="157" formatCode="0%">
                  <c:v>-0.3501925442574515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023-4827-8AA7-5B3E013B9C4D}"/>
            </c:ext>
          </c:extLst>
        </c:ser>
        <c:ser>
          <c:idx val="24"/>
          <c:order val="24"/>
          <c:tx>
            <c:strRef>
              <c:f>'SHs and LRs'!$A$184</c:f>
              <c:strCache>
                <c:ptCount val="1"/>
                <c:pt idx="0">
                  <c:v>Marlborough-Nelson-Tasman</c:v>
                </c:pt>
              </c:strCache>
            </c:strRef>
          </c:tx>
          <c:spPr>
            <a:ln w="28575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(2)'!$U$260:$KB$260</c:f>
              <c:numCache>
                <c:formatCode>General</c:formatCode>
                <c:ptCount val="268"/>
                <c:pt idx="163" formatCode="0%">
                  <c:v>1.5376301609033383</c:v>
                </c:pt>
                <c:pt idx="164" formatCode="0%">
                  <c:v>0.6352507906267908</c:v>
                </c:pt>
                <c:pt idx="165" formatCode="0%">
                  <c:v>1.5525639907017132</c:v>
                </c:pt>
                <c:pt idx="166" formatCode="0%">
                  <c:v>0.25543308405792753</c:v>
                </c:pt>
                <c:pt idx="167" formatCode="0%">
                  <c:v>-5.5898095532018188E-2</c:v>
                </c:pt>
                <c:pt idx="168" formatCode="0%">
                  <c:v>0.20741674915162323</c:v>
                </c:pt>
                <c:pt idx="169" formatCode="0%">
                  <c:v>0.1025189528170547</c:v>
                </c:pt>
                <c:pt idx="170" formatCode="0%">
                  <c:v>0.47175038733642416</c:v>
                </c:pt>
                <c:pt idx="171" formatCode="0%">
                  <c:v>1.8421548222671147</c:v>
                </c:pt>
                <c:pt idx="172" formatCode="0%">
                  <c:v>0.12339490363426231</c:v>
                </c:pt>
                <c:pt idx="173" formatCode="0%">
                  <c:v>-4.9271927337629973E-2</c:v>
                </c:pt>
                <c:pt idx="174" formatCode="0%">
                  <c:v>0.17684640276889674</c:v>
                </c:pt>
                <c:pt idx="175" formatCode="0%">
                  <c:v>-7.5822599613966535E-2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023-4827-8AA7-5B3E013B9C4D}"/>
            </c:ext>
          </c:extLst>
        </c:ser>
        <c:ser>
          <c:idx val="25"/>
          <c:order val="25"/>
          <c:tx>
            <c:strRef>
              <c:f>'SHs and LRs'!$A$185</c:f>
              <c:strCache>
                <c:ptCount val="1"/>
                <c:pt idx="0">
                  <c:v>West Coast</c:v>
                </c:pt>
              </c:strCache>
            </c:strRef>
          </c:tx>
          <c:spPr>
            <a:ln w="28575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(2)'!$U$261:$KB$261</c:f>
              <c:numCache>
                <c:formatCode>General</c:formatCode>
                <c:ptCount val="268"/>
                <c:pt idx="181" formatCode="0%">
                  <c:v>3.3712678507247329</c:v>
                </c:pt>
                <c:pt idx="182" formatCode="0%">
                  <c:v>3.0586386416394138</c:v>
                </c:pt>
                <c:pt idx="183" formatCode="0%">
                  <c:v>0.54801431498357367</c:v>
                </c:pt>
                <c:pt idx="184" formatCode="0%">
                  <c:v>2.0969474463095907</c:v>
                </c:pt>
                <c:pt idx="185" formatCode="0%">
                  <c:v>0.47526008556092147</c:v>
                </c:pt>
                <c:pt idx="186" formatCode="0%">
                  <c:v>-5.0512271334741676E-2</c:v>
                </c:pt>
                <c:pt idx="187" formatCode="0%">
                  <c:v>1.3038282059699675</c:v>
                </c:pt>
                <c:pt idx="188" formatCode="0%">
                  <c:v>0.41243498061919781</c:v>
                </c:pt>
                <c:pt idx="189" formatCode="0%">
                  <c:v>0.43454621786374314</c:v>
                </c:pt>
                <c:pt idx="190" formatCode="0%">
                  <c:v>2.1396368226034017</c:v>
                </c:pt>
                <c:pt idx="191" formatCode="0%">
                  <c:v>1.6510713114684723</c:v>
                </c:pt>
                <c:pt idx="192" formatCode="0%">
                  <c:v>0.2150036115520948</c:v>
                </c:pt>
                <c:pt idx="193" formatCode="0%">
                  <c:v>2.347639396805083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023-4827-8AA7-5B3E013B9C4D}"/>
            </c:ext>
          </c:extLst>
        </c:ser>
        <c:ser>
          <c:idx val="26"/>
          <c:order val="26"/>
          <c:tx>
            <c:strRef>
              <c:f>'SHs and LRs'!$A$186</c:f>
              <c:strCache>
                <c:ptCount val="1"/>
                <c:pt idx="0">
                  <c:v>Canterbury</c:v>
                </c:pt>
              </c:strCache>
            </c:strRef>
          </c:tx>
          <c:spPr>
            <a:ln w="28575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(2)'!$U$262:$KB$262</c:f>
              <c:numCache>
                <c:formatCode>General</c:formatCode>
                <c:ptCount val="268"/>
                <c:pt idx="199" formatCode="0%">
                  <c:v>0.58559773642291857</c:v>
                </c:pt>
                <c:pt idx="200" formatCode="0%">
                  <c:v>0.37248438326478417</c:v>
                </c:pt>
                <c:pt idx="201" formatCode="0%">
                  <c:v>0.54292323229281569</c:v>
                </c:pt>
                <c:pt idx="202" formatCode="0%">
                  <c:v>0.27228960201045682</c:v>
                </c:pt>
                <c:pt idx="203" formatCode="0%">
                  <c:v>0.23862292989996159</c:v>
                </c:pt>
                <c:pt idx="204" formatCode="0%">
                  <c:v>-2.8897456589392467E-2</c:v>
                </c:pt>
                <c:pt idx="205" formatCode="0%">
                  <c:v>0.60484106810628324</c:v>
                </c:pt>
                <c:pt idx="206" formatCode="0%">
                  <c:v>0.18922751757062617</c:v>
                </c:pt>
                <c:pt idx="207" formatCode="0%">
                  <c:v>0.10582448276294065</c:v>
                </c:pt>
                <c:pt idx="208" formatCode="0%">
                  <c:v>0.24206453070734169</c:v>
                </c:pt>
                <c:pt idx="209" formatCode="0%">
                  <c:v>9.86669768068138E-2</c:v>
                </c:pt>
                <c:pt idx="210" formatCode="0%">
                  <c:v>8.0336624454606653E-2</c:v>
                </c:pt>
                <c:pt idx="211" formatCode="0%">
                  <c:v>0.12938770793191678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023-4827-8AA7-5B3E013B9C4D}"/>
            </c:ext>
          </c:extLst>
        </c:ser>
        <c:ser>
          <c:idx val="27"/>
          <c:order val="27"/>
          <c:tx>
            <c:strRef>
              <c:f>'SHs and LRs'!$A$187</c:f>
              <c:strCache>
                <c:ptCount val="1"/>
                <c:pt idx="0">
                  <c:v>Otago</c:v>
                </c:pt>
              </c:strCache>
            </c:strRef>
          </c:tx>
          <c:spPr>
            <a:ln w="28575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(2)'!$U$263:$KB$263</c:f>
              <c:numCache>
                <c:formatCode>General</c:formatCode>
                <c:ptCount val="268"/>
                <c:pt idx="217" formatCode="0%">
                  <c:v>0.32860323691699378</c:v>
                </c:pt>
                <c:pt idx="218" formatCode="0%">
                  <c:v>7.6733552907553682E-2</c:v>
                </c:pt>
                <c:pt idx="219" formatCode="0%">
                  <c:v>0.4744781141987795</c:v>
                </c:pt>
                <c:pt idx="220" formatCode="0%">
                  <c:v>4.2409676235275029E-2</c:v>
                </c:pt>
                <c:pt idx="221" formatCode="0%">
                  <c:v>3.1501155546485249E-2</c:v>
                </c:pt>
                <c:pt idx="222" formatCode="0%">
                  <c:v>0.37150541810120319</c:v>
                </c:pt>
                <c:pt idx="223" formatCode="0%">
                  <c:v>0.57050706728360034</c:v>
                </c:pt>
                <c:pt idx="224" formatCode="0%">
                  <c:v>0.11427484161454737</c:v>
                </c:pt>
                <c:pt idx="225" formatCode="0%">
                  <c:v>9.5244587488549026E-2</c:v>
                </c:pt>
                <c:pt idx="226" formatCode="0%">
                  <c:v>0.17661324263448086</c:v>
                </c:pt>
                <c:pt idx="227" formatCode="0%">
                  <c:v>-0.15406083740281706</c:v>
                </c:pt>
                <c:pt idx="228" formatCode="0%">
                  <c:v>-1.3638435153713213E-2</c:v>
                </c:pt>
                <c:pt idx="229" formatCode="0%">
                  <c:v>0.1567989564114094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023-4827-8AA7-5B3E013B9C4D}"/>
            </c:ext>
          </c:extLst>
        </c:ser>
        <c:ser>
          <c:idx val="28"/>
          <c:order val="28"/>
          <c:tx>
            <c:strRef>
              <c:f>'SHs and LRs'!$A$188</c:f>
              <c:strCache>
                <c:ptCount val="1"/>
                <c:pt idx="0">
                  <c:v>Southland</c:v>
                </c:pt>
              </c:strCache>
            </c:strRef>
          </c:tx>
          <c:spPr>
            <a:ln w="28575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(2)'!$U$264:$KB$264</c:f>
              <c:numCache>
                <c:formatCode>General</c:formatCode>
                <c:ptCount val="268"/>
                <c:pt idx="235" formatCode="0%">
                  <c:v>1.8532101232880565</c:v>
                </c:pt>
                <c:pt idx="236" formatCode="0%">
                  <c:v>1.295140343071961</c:v>
                </c:pt>
                <c:pt idx="237" formatCode="0%">
                  <c:v>0.7560961821086376</c:v>
                </c:pt>
                <c:pt idx="238" formatCode="0%">
                  <c:v>-0.14646300796669487</c:v>
                </c:pt>
                <c:pt idx="239" formatCode="0%">
                  <c:v>0.12160114354544982</c:v>
                </c:pt>
                <c:pt idx="240" formatCode="0%">
                  <c:v>0.13419290198523037</c:v>
                </c:pt>
                <c:pt idx="241" formatCode="0%">
                  <c:v>1.1346170141786067</c:v>
                </c:pt>
                <c:pt idx="242" formatCode="0%">
                  <c:v>0.8430860934641653</c:v>
                </c:pt>
                <c:pt idx="243" formatCode="0%">
                  <c:v>0.76654339472441557</c:v>
                </c:pt>
                <c:pt idx="244" formatCode="0%">
                  <c:v>6.9006457320643477E-2</c:v>
                </c:pt>
                <c:pt idx="245" formatCode="0%">
                  <c:v>0.21976406095769807</c:v>
                </c:pt>
                <c:pt idx="246" formatCode="0%">
                  <c:v>-0.31646206293670998</c:v>
                </c:pt>
                <c:pt idx="247" formatCode="0%">
                  <c:v>6.3665751083643807E-2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023-4827-8AA7-5B3E013B9C4D}"/>
            </c:ext>
          </c:extLst>
        </c:ser>
        <c:ser>
          <c:idx val="29"/>
          <c:order val="29"/>
          <c:tx>
            <c:strRef>
              <c:f>'SHs and LRs'!$A$189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(2)'!$U$265:$KB$265</c:f>
              <c:numCache>
                <c:formatCode>General</c:formatCode>
                <c:ptCount val="268"/>
                <c:pt idx="253" formatCode="0%">
                  <c:v>0.71117108338477109</c:v>
                </c:pt>
                <c:pt idx="254" formatCode="0%">
                  <c:v>0.62502851496329748</c:v>
                </c:pt>
                <c:pt idx="255" formatCode="0%">
                  <c:v>0.68055211287291528</c:v>
                </c:pt>
                <c:pt idx="256" formatCode="0%">
                  <c:v>0.66826199511191131</c:v>
                </c:pt>
                <c:pt idx="257" formatCode="0%">
                  <c:v>0.3495798647981132</c:v>
                </c:pt>
                <c:pt idx="258" formatCode="0%">
                  <c:v>0.47123084999761367</c:v>
                </c:pt>
                <c:pt idx="259" formatCode="0%">
                  <c:v>0.52015739688227569</c:v>
                </c:pt>
                <c:pt idx="260" formatCode="0%">
                  <c:v>0.41249904650580649</c:v>
                </c:pt>
                <c:pt idx="261" formatCode="0%">
                  <c:v>0.36711526037300635</c:v>
                </c:pt>
                <c:pt idx="262" formatCode="0%">
                  <c:v>0.16922987974098058</c:v>
                </c:pt>
                <c:pt idx="263" formatCode="0%">
                  <c:v>6.4882539180676213E-2</c:v>
                </c:pt>
                <c:pt idx="264" formatCode="0%">
                  <c:v>9.0229292778411185E-2</c:v>
                </c:pt>
                <c:pt idx="265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023-4827-8AA7-5B3E013B9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826496"/>
        <c:axId val="202828032"/>
      </c:lineChart>
      <c:lineChart>
        <c:grouping val="standard"/>
        <c:varyColors val="0"/>
        <c:ser>
          <c:idx val="30"/>
          <c:order val="30"/>
          <c:tx>
            <c:v>Fatality rate</c:v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cat>
            <c:strRef>
              <c:f>labels!$A$1:$A$15</c:f>
              <c:strCache>
                <c:ptCount val="15"/>
                <c:pt idx="0">
                  <c:v> Northland
 </c:v>
                </c:pt>
                <c:pt idx="1">
                  <c:v> Auckland
 </c:v>
                </c:pt>
                <c:pt idx="2">
                  <c:v> Waikato
 </c:v>
                </c:pt>
                <c:pt idx="3">
                  <c:v> Bay of Plenty
 </c:v>
                </c:pt>
                <c:pt idx="4">
                  <c:v> Gisborne
 </c:v>
                </c:pt>
                <c:pt idx="5">
                  <c:v> Hawkes Bay
 </c:v>
                </c:pt>
                <c:pt idx="6">
                  <c:v> Taranaki
 </c:v>
                </c:pt>
                <c:pt idx="7">
                  <c:v>Manawatu
Whanganui</c:v>
                </c:pt>
                <c:pt idx="8">
                  <c:v> Wellington
 </c:v>
                </c:pt>
                <c:pt idx="9">
                  <c:v>Marlborough
Nelson
Tasman</c:v>
                </c:pt>
                <c:pt idx="10">
                  <c:v> West Coast
 </c:v>
                </c:pt>
                <c:pt idx="11">
                  <c:v> Canterbury
 </c:v>
                </c:pt>
                <c:pt idx="12">
                  <c:v> Otago
 </c:v>
                </c:pt>
                <c:pt idx="13">
                  <c:v> Southland
 </c:v>
                </c:pt>
                <c:pt idx="14">
                  <c:v> New Zealand
 </c:v>
                </c:pt>
              </c:strCache>
            </c:strRef>
          </c:cat>
          <c:val>
            <c:numRef>
              <c:f>'SHs and LRs'!$B$175:$B$189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023-4827-8AA7-5B3E013B9C4D}"/>
            </c:ext>
          </c:extLst>
        </c:ser>
        <c:ser>
          <c:idx val="31"/>
          <c:order val="31"/>
          <c:tx>
            <c:v>Injury rate</c:v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cat>
            <c:strRef>
              <c:f>labels!$A$1:$A$15</c:f>
              <c:strCache>
                <c:ptCount val="15"/>
                <c:pt idx="0">
                  <c:v> Northland
 </c:v>
                </c:pt>
                <c:pt idx="1">
                  <c:v> Auckland
 </c:v>
                </c:pt>
                <c:pt idx="2">
                  <c:v> Waikato
 </c:v>
                </c:pt>
                <c:pt idx="3">
                  <c:v> Bay of Plenty
 </c:v>
                </c:pt>
                <c:pt idx="4">
                  <c:v> Gisborne
 </c:v>
                </c:pt>
                <c:pt idx="5">
                  <c:v> Hawkes Bay
 </c:v>
                </c:pt>
                <c:pt idx="6">
                  <c:v> Taranaki
 </c:v>
                </c:pt>
                <c:pt idx="7">
                  <c:v>Manawatu
Whanganui</c:v>
                </c:pt>
                <c:pt idx="8">
                  <c:v> Wellington
 </c:v>
                </c:pt>
                <c:pt idx="9">
                  <c:v>Marlborough
Nelson
Tasman</c:v>
                </c:pt>
                <c:pt idx="10">
                  <c:v> West Coast
 </c:v>
                </c:pt>
                <c:pt idx="11">
                  <c:v> Canterbury
 </c:v>
                </c:pt>
                <c:pt idx="12">
                  <c:v> Otago
 </c:v>
                </c:pt>
                <c:pt idx="13">
                  <c:v> Southland
 </c:v>
                </c:pt>
                <c:pt idx="14">
                  <c:v> New Zealand
 </c:v>
                </c:pt>
              </c:strCache>
            </c:strRef>
          </c:cat>
          <c:val>
            <c:numRef>
              <c:f>'SHs and LRs'!$B$175:$B$189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023-4827-8AA7-5B3E013B9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831744"/>
        <c:axId val="202830208"/>
      </c:lineChart>
      <c:catAx>
        <c:axId val="202826496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majorTickMark val="none"/>
        <c:minorTickMark val="none"/>
        <c:tickLblPos val="none"/>
        <c:crossAx val="202828032"/>
        <c:crossesAt val="0"/>
        <c:auto val="1"/>
        <c:lblAlgn val="ctr"/>
        <c:lblOffset val="100"/>
        <c:tickMarkSkip val="18"/>
        <c:noMultiLvlLbl val="0"/>
      </c:catAx>
      <c:valAx>
        <c:axId val="202828032"/>
        <c:scaling>
          <c:orientation val="minMax"/>
          <c:min val="-1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 sz="1200">
                    <a:latin typeface="+mn-lt"/>
                  </a:rPr>
                  <a:t>Fatality rates</a:t>
                </a:r>
                <a:br>
                  <a:rPr lang="en-US" sz="1200">
                    <a:latin typeface="+mn-lt"/>
                  </a:rPr>
                </a:br>
                <a:r>
                  <a:rPr lang="en-US" sz="1200">
                    <a:latin typeface="+mn-lt"/>
                  </a:rPr>
                  <a:t>relative to </a:t>
                </a:r>
                <a:br>
                  <a:rPr lang="en-US" sz="1200">
                    <a:latin typeface="+mn-lt"/>
                  </a:rPr>
                </a:br>
                <a:r>
                  <a:rPr lang="en-US" sz="1200">
                    <a:latin typeface="+mn-lt"/>
                  </a:rPr>
                  <a:t>New Zealand </a:t>
                </a:r>
                <a:br>
                  <a:rPr lang="en-US" sz="1200">
                    <a:latin typeface="+mn-lt"/>
                  </a:rPr>
                </a:br>
                <a:r>
                  <a:rPr lang="en-US" sz="1200">
                    <a:latin typeface="+mn-lt"/>
                  </a:rPr>
                  <a:t>2013/14</a:t>
                </a:r>
                <a:r>
                  <a:rPr lang="en-US" sz="1200" baseline="0">
                    <a:latin typeface="+mn-lt"/>
                  </a:rPr>
                  <a:t> rates</a:t>
                </a:r>
                <a:endParaRPr lang="en-US" sz="1200">
                  <a:latin typeface="+mn-lt"/>
                </a:endParaRPr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spPr>
          <a:ln>
            <a:solidFill>
              <a:srgbClr val="868686"/>
            </a:solidFill>
          </a:ln>
        </c:spPr>
        <c:txPr>
          <a:bodyPr/>
          <a:lstStyle/>
          <a:p>
            <a:pPr>
              <a:defRPr sz="1100">
                <a:latin typeface="+mn-lt"/>
              </a:defRPr>
            </a:pPr>
            <a:endParaRPr lang="en-US"/>
          </a:p>
        </c:txPr>
        <c:crossAx val="202826496"/>
        <c:crosses val="autoZero"/>
        <c:crossBetween val="between"/>
      </c:valAx>
      <c:valAx>
        <c:axId val="20283020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2831744"/>
        <c:crosses val="max"/>
        <c:crossBetween val="between"/>
      </c:valAx>
      <c:catAx>
        <c:axId val="20283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1100">
                <a:latin typeface="+mn-lt"/>
              </a:defRPr>
            </a:pPr>
            <a:endParaRPr lang="en-US"/>
          </a:p>
        </c:txPr>
        <c:crossAx val="202830208"/>
        <c:crossesAt val="1.2"/>
        <c:auto val="0"/>
        <c:lblAlgn val="ctr"/>
        <c:lblOffset val="0"/>
        <c:tickLblSkip val="1"/>
        <c:noMultiLvlLbl val="0"/>
      </c:cat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5"/>
          <c:order val="0"/>
          <c:tx>
            <c:strRef>
              <c:f>'SHs and LRs'!$A$175</c:f>
              <c:strCache>
                <c:ptCount val="1"/>
                <c:pt idx="0">
                  <c:v>Northland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solidFill>
                  <a:schemeClr val="bg1">
                    <a:lumMod val="85000"/>
                  </a:schemeClr>
                </a:solidFill>
              </a:ln>
            </c:spPr>
          </c:marker>
          <c:val>
            <c:numRef>
              <c:f>'safety (2)'!$U$251:$KB$251</c:f>
              <c:numCache>
                <c:formatCode>0%</c:formatCode>
                <c:ptCount val="268"/>
                <c:pt idx="1">
                  <c:v>1.9641250813316056</c:v>
                </c:pt>
                <c:pt idx="2">
                  <c:v>2.413720167637853</c:v>
                </c:pt>
                <c:pt idx="3">
                  <c:v>2.3520184843324543</c:v>
                </c:pt>
                <c:pt idx="4">
                  <c:v>1.0724590124648001</c:v>
                </c:pt>
                <c:pt idx="5">
                  <c:v>1.3131701481615092</c:v>
                </c:pt>
                <c:pt idx="6">
                  <c:v>2.0098873171782285</c:v>
                </c:pt>
                <c:pt idx="7">
                  <c:v>1.1675574042531411</c:v>
                </c:pt>
                <c:pt idx="8">
                  <c:v>1.8544559104132743</c:v>
                </c:pt>
                <c:pt idx="9">
                  <c:v>1.7069107612317009</c:v>
                </c:pt>
                <c:pt idx="10">
                  <c:v>0.24148982520680717</c:v>
                </c:pt>
                <c:pt idx="11">
                  <c:v>-0.18446693975881467</c:v>
                </c:pt>
                <c:pt idx="12">
                  <c:v>0.85292451360967902</c:v>
                </c:pt>
                <c:pt idx="13">
                  <c:v>0.76010948377576604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18A-407C-ACF8-C4A3A8D96329}"/>
            </c:ext>
          </c:extLst>
        </c:ser>
        <c:ser>
          <c:idx val="32"/>
          <c:order val="1"/>
          <c:tx>
            <c:strRef>
              <c:f>'SHs and LRs'!$A$175</c:f>
              <c:strCache>
                <c:ptCount val="1"/>
                <c:pt idx="0">
                  <c:v>Northland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(2)'!$U$285:$KE$285</c:f>
              <c:numCache>
                <c:formatCode>0%</c:formatCode>
                <c:ptCount val="271"/>
                <c:pt idx="1">
                  <c:v>2.2393999999999998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1.1900000000000244E-2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C18A-407C-ACF8-C4A3A8D96329}"/>
            </c:ext>
          </c:extLst>
        </c:ser>
        <c:ser>
          <c:idx val="0"/>
          <c:order val="2"/>
          <c:tx>
            <c:strRef>
              <c:f>'SHs and LRs'!$A$157</c:f>
              <c:strCache>
                <c:ptCount val="1"/>
                <c:pt idx="0">
                  <c:v>Northland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CF030D"/>
              </a:solidFill>
              <a:ln>
                <a:noFill/>
              </a:ln>
            </c:spPr>
          </c:marker>
          <c:val>
            <c:numRef>
              <c:f>'safety (2)'!$U$268:$KB$268</c:f>
              <c:numCache>
                <c:formatCode>0%</c:formatCode>
                <c:ptCount val="268"/>
                <c:pt idx="14">
                  <c:v>0.79140460759581499</c:v>
                </c:pt>
                <c:pt idx="15">
                  <c:v>1.4540389896113832</c:v>
                </c:pt>
                <c:pt idx="16">
                  <c:v>1.0647528098681702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8A-407C-ACF8-C4A3A8D96329}"/>
            </c:ext>
          </c:extLst>
        </c:ser>
        <c:ser>
          <c:idx val="16"/>
          <c:order val="3"/>
          <c:tx>
            <c:strRef>
              <c:f>'SHs and LRs'!$A$176</c:f>
              <c:strCache>
                <c:ptCount val="1"/>
                <c:pt idx="0">
                  <c:v>Auckland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noFill/>
              </a:ln>
            </c:spPr>
          </c:marker>
          <c:val>
            <c:numRef>
              <c:f>'safety (2)'!$U$252:$KB$252</c:f>
              <c:numCache>
                <c:formatCode>General</c:formatCode>
                <c:ptCount val="268"/>
                <c:pt idx="19" formatCode="0%">
                  <c:v>0.14628258240901171</c:v>
                </c:pt>
                <c:pt idx="20" formatCode="0%">
                  <c:v>-7.7521371659286409E-2</c:v>
                </c:pt>
                <c:pt idx="21" formatCode="0%">
                  <c:v>-7.3252020228444126E-2</c:v>
                </c:pt>
                <c:pt idx="22" formatCode="0%">
                  <c:v>5.2434675516160656E-2</c:v>
                </c:pt>
                <c:pt idx="23" formatCode="0%">
                  <c:v>-0.12788167332454325</c:v>
                </c:pt>
                <c:pt idx="24" formatCode="0%">
                  <c:v>-0.19099679531953517</c:v>
                </c:pt>
                <c:pt idx="25" formatCode="0%">
                  <c:v>-0.23725018315134905</c:v>
                </c:pt>
                <c:pt idx="26" formatCode="0%">
                  <c:v>-0.20499408275466713</c:v>
                </c:pt>
                <c:pt idx="27" formatCode="0%">
                  <c:v>-0.31335963129227495</c:v>
                </c:pt>
                <c:pt idx="28" formatCode="0%">
                  <c:v>-0.38498855147409416</c:v>
                </c:pt>
                <c:pt idx="29" formatCode="0%">
                  <c:v>-0.4059544298341039</c:v>
                </c:pt>
                <c:pt idx="30" formatCode="0%">
                  <c:v>-0.41150578863984111</c:v>
                </c:pt>
                <c:pt idx="31" formatCode="0%">
                  <c:v>-0.51807449212242651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18A-407C-ACF8-C4A3A8D96329}"/>
            </c:ext>
          </c:extLst>
        </c:ser>
        <c:ser>
          <c:idx val="33"/>
          <c:order val="4"/>
          <c:tx>
            <c:strRef>
              <c:f>'SHs and LRs'!$A$176</c:f>
              <c:strCache>
                <c:ptCount val="1"/>
                <c:pt idx="0">
                  <c:v>Auckland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(2)'!$U$286:$KE$286</c:f>
              <c:numCache>
                <c:formatCode>General</c:formatCode>
                <c:ptCount val="271"/>
                <c:pt idx="19" formatCode="0%">
                  <c:v>7.5300000000000145E-2</c:v>
                </c:pt>
                <c:pt idx="20" formatCode="0%">
                  <c:v>#N/A</c:v>
                </c:pt>
                <c:pt idx="21" formatCode="0%">
                  <c:v>#N/A</c:v>
                </c:pt>
                <c:pt idx="22" formatCode="0%">
                  <c:v>#N/A</c:v>
                </c:pt>
                <c:pt idx="23" formatCode="0%">
                  <c:v>#N/A</c:v>
                </c:pt>
                <c:pt idx="24" formatCode="0%">
                  <c:v>#N/A</c:v>
                </c:pt>
                <c:pt idx="25" formatCode="0%">
                  <c:v>#N/A</c:v>
                </c:pt>
                <c:pt idx="26" formatCode="0%">
                  <c:v>#N/A</c:v>
                </c:pt>
                <c:pt idx="27" formatCode="0%">
                  <c:v>#N/A</c:v>
                </c:pt>
                <c:pt idx="28" formatCode="0%">
                  <c:v>#N/A</c:v>
                </c:pt>
                <c:pt idx="29" formatCode="0%">
                  <c:v>#N/A</c:v>
                </c:pt>
                <c:pt idx="30" formatCode="0%">
                  <c:v>#N/A</c:v>
                </c:pt>
                <c:pt idx="31" formatCode="0%">
                  <c:v>#N/A</c:v>
                </c:pt>
                <c:pt idx="32" formatCode="0%">
                  <c:v>#N/A</c:v>
                </c:pt>
                <c:pt idx="33" formatCode="0%">
                  <c:v>#N/A</c:v>
                </c:pt>
                <c:pt idx="34" formatCode="0%">
                  <c:v>-0.64019999999999988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C18A-407C-ACF8-C4A3A8D96329}"/>
            </c:ext>
          </c:extLst>
        </c:ser>
        <c:ser>
          <c:idx val="1"/>
          <c:order val="5"/>
          <c:tx>
            <c:strRef>
              <c:f>'SHs and LRs'!$A$158</c:f>
              <c:strCache>
                <c:ptCount val="1"/>
                <c:pt idx="0">
                  <c:v>Auckland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CF030D"/>
              </a:solidFill>
              <a:ln>
                <a:noFill/>
              </a:ln>
            </c:spPr>
          </c:marker>
          <c:val>
            <c:numRef>
              <c:f>'safety (2)'!$U$269:$KB$269</c:f>
              <c:numCache>
                <c:formatCode>General</c:formatCode>
                <c:ptCount val="268"/>
                <c:pt idx="32" formatCode="0%">
                  <c:v>-0.50334748882314395</c:v>
                </c:pt>
                <c:pt idx="33" formatCode="0%">
                  <c:v>-0.44945856613620438</c:v>
                </c:pt>
                <c:pt idx="34" formatCode="0%">
                  <c:v>-0.4018601562947578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8A-407C-ACF8-C4A3A8D96329}"/>
            </c:ext>
          </c:extLst>
        </c:ser>
        <c:ser>
          <c:idx val="17"/>
          <c:order val="6"/>
          <c:tx>
            <c:v>2001/02 to 2013/14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noFill/>
              </a:ln>
            </c:spPr>
          </c:marker>
          <c:val>
            <c:numRef>
              <c:f>'safety (2)'!$U$253:$KB$253</c:f>
              <c:numCache>
                <c:formatCode>General</c:formatCode>
                <c:ptCount val="268"/>
                <c:pt idx="37" formatCode="0%">
                  <c:v>1.3111238820587605</c:v>
                </c:pt>
                <c:pt idx="38" formatCode="0%">
                  <c:v>1.3147460686287098</c:v>
                </c:pt>
                <c:pt idx="39" formatCode="0%">
                  <c:v>1.5164602464969743</c:v>
                </c:pt>
                <c:pt idx="40" formatCode="0%">
                  <c:v>2.5027925368741939</c:v>
                </c:pt>
                <c:pt idx="41" formatCode="0%">
                  <c:v>0.90979379791055348</c:v>
                </c:pt>
                <c:pt idx="42" formatCode="0%">
                  <c:v>1.4961185020456216</c:v>
                </c:pt>
                <c:pt idx="43" formatCode="0%">
                  <c:v>1.5985448476331015</c:v>
                </c:pt>
                <c:pt idx="44" formatCode="0%">
                  <c:v>1.5080087935846165</c:v>
                </c:pt>
                <c:pt idx="45" formatCode="0%">
                  <c:v>0.91778323078487545</c:v>
                </c:pt>
                <c:pt idx="46" formatCode="0%">
                  <c:v>0.86212064344256056</c:v>
                </c:pt>
                <c:pt idx="47" formatCode="0%">
                  <c:v>0.63233792783529141</c:v>
                </c:pt>
                <c:pt idx="48" formatCode="0%">
                  <c:v>0.68157596672232823</c:v>
                </c:pt>
                <c:pt idx="49" formatCode="0%">
                  <c:v>0.28450100178150373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18A-407C-ACF8-C4A3A8D96329}"/>
            </c:ext>
          </c:extLst>
        </c:ser>
        <c:ser>
          <c:idx val="34"/>
          <c:order val="7"/>
          <c:tx>
            <c:v>Trend 2001/02 to 2013/14</c:v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(2)'!$U$287:$KE$287</c:f>
              <c:numCache>
                <c:formatCode>General</c:formatCode>
                <c:ptCount val="271"/>
                <c:pt idx="37" formatCode="0%">
                  <c:v>1.7789999999999999</c:v>
                </c:pt>
                <c:pt idx="38" formatCode="0%">
                  <c:v>#N/A</c:v>
                </c:pt>
                <c:pt idx="39" formatCode="0%">
                  <c:v>#N/A</c:v>
                </c:pt>
                <c:pt idx="40" formatCode="0%">
                  <c:v>#N/A</c:v>
                </c:pt>
                <c:pt idx="41" formatCode="0%">
                  <c:v>#N/A</c:v>
                </c:pt>
                <c:pt idx="42" formatCode="0%">
                  <c:v>#N/A</c:v>
                </c:pt>
                <c:pt idx="43" formatCode="0%">
                  <c:v>#N/A</c:v>
                </c:pt>
                <c:pt idx="44" formatCode="0%">
                  <c:v>#N/A</c:v>
                </c:pt>
                <c:pt idx="45" formatCode="0%">
                  <c:v>#N/A</c:v>
                </c:pt>
                <c:pt idx="46" formatCode="0%">
                  <c:v>#N/A</c:v>
                </c:pt>
                <c:pt idx="47" formatCode="0%">
                  <c:v>#N/A</c:v>
                </c:pt>
                <c:pt idx="48" formatCode="0%">
                  <c:v>#N/A</c:v>
                </c:pt>
                <c:pt idx="49" formatCode="0%">
                  <c:v>#N/A</c:v>
                </c:pt>
                <c:pt idx="50" formatCode="0%">
                  <c:v>#N/A</c:v>
                </c:pt>
                <c:pt idx="51" formatCode="0%">
                  <c:v>#N/A</c:v>
                </c:pt>
                <c:pt idx="52" formatCode="0%">
                  <c:v>0.3149999999999995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C18A-407C-ACF8-C4A3A8D96329}"/>
            </c:ext>
          </c:extLst>
        </c:ser>
        <c:ser>
          <c:idx val="2"/>
          <c:order val="8"/>
          <c:tx>
            <c:strRef>
              <c:f>'SHs and LRs'!$A$159</c:f>
              <c:strCache>
                <c:ptCount val="1"/>
                <c:pt idx="0">
                  <c:v>Waikato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CF030D"/>
              </a:solidFill>
              <a:ln>
                <a:noFill/>
              </a:ln>
            </c:spPr>
          </c:marker>
          <c:val>
            <c:numRef>
              <c:f>'safety (2)'!$U$270:$KB$270</c:f>
              <c:numCache>
                <c:formatCode>General</c:formatCode>
                <c:ptCount val="268"/>
                <c:pt idx="50" formatCode="0%">
                  <c:v>0.3450890889401621</c:v>
                </c:pt>
                <c:pt idx="51" formatCode="0%">
                  <c:v>1.1069007808589535</c:v>
                </c:pt>
                <c:pt idx="52" formatCode="0%">
                  <c:v>0.82281875964421669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8A-407C-ACF8-C4A3A8D96329}"/>
            </c:ext>
          </c:extLst>
        </c:ser>
        <c:ser>
          <c:idx val="18"/>
          <c:order val="9"/>
          <c:tx>
            <c:strRef>
              <c:f>'SHs and LRs'!$A$178</c:f>
              <c:strCache>
                <c:ptCount val="1"/>
                <c:pt idx="0">
                  <c:v>Bay of Plenty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noFill/>
              </a:ln>
            </c:spPr>
          </c:marker>
          <c:val>
            <c:numRef>
              <c:f>'safety (2)'!$U$254:$KB$254</c:f>
              <c:numCache>
                <c:formatCode>General</c:formatCode>
                <c:ptCount val="268"/>
                <c:pt idx="55" formatCode="0%">
                  <c:v>1.7001146002333676</c:v>
                </c:pt>
                <c:pt idx="56" formatCode="0%">
                  <c:v>1.5758025315132471</c:v>
                </c:pt>
                <c:pt idx="57" formatCode="0%">
                  <c:v>1.4314400305139192</c:v>
                </c:pt>
                <c:pt idx="58" formatCode="0%">
                  <c:v>0.52154259228516464</c:v>
                </c:pt>
                <c:pt idx="59" formatCode="0%">
                  <c:v>0.53176306286444563</c:v>
                </c:pt>
                <c:pt idx="60" formatCode="0%">
                  <c:v>1.6015963320929938</c:v>
                </c:pt>
                <c:pt idx="61" formatCode="0%">
                  <c:v>0.88758194746858798</c:v>
                </c:pt>
                <c:pt idx="62" formatCode="0%">
                  <c:v>0.42619274360707426</c:v>
                </c:pt>
                <c:pt idx="63" formatCode="0%">
                  <c:v>0.90179508413719622</c:v>
                </c:pt>
                <c:pt idx="64" formatCode="0%">
                  <c:v>0.19704034897568734</c:v>
                </c:pt>
                <c:pt idx="65" formatCode="0%">
                  <c:v>0.18709388528033211</c:v>
                </c:pt>
                <c:pt idx="66" formatCode="0%">
                  <c:v>0.36874158296253645</c:v>
                </c:pt>
                <c:pt idx="67" formatCode="0%">
                  <c:v>0.37212412065952516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18A-407C-ACF8-C4A3A8D96329}"/>
            </c:ext>
          </c:extLst>
        </c:ser>
        <c:ser>
          <c:idx val="35"/>
          <c:order val="10"/>
          <c:tx>
            <c:strRef>
              <c:f>'SHs and LRs'!$A$178</c:f>
              <c:strCache>
                <c:ptCount val="1"/>
                <c:pt idx="0">
                  <c:v>Bay of Plenty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(2)'!$U$288:$KE$288</c:f>
              <c:numCache>
                <c:formatCode>General</c:formatCode>
                <c:ptCount val="271"/>
                <c:pt idx="55" formatCode="0%">
                  <c:v>1.4971999999999994</c:v>
                </c:pt>
                <c:pt idx="56" formatCode="0%">
                  <c:v>#N/A</c:v>
                </c:pt>
                <c:pt idx="57" formatCode="0%">
                  <c:v>#N/A</c:v>
                </c:pt>
                <c:pt idx="58" formatCode="0%">
                  <c:v>#N/A</c:v>
                </c:pt>
                <c:pt idx="59" formatCode="0%">
                  <c:v>#N/A</c:v>
                </c:pt>
                <c:pt idx="60" formatCode="0%">
                  <c:v>#N/A</c:v>
                </c:pt>
                <c:pt idx="61" formatCode="0%">
                  <c:v>#N/A</c:v>
                </c:pt>
                <c:pt idx="62" formatCode="0%">
                  <c:v>#N/A</c:v>
                </c:pt>
                <c:pt idx="63" formatCode="0%">
                  <c:v>#N/A</c:v>
                </c:pt>
                <c:pt idx="64" formatCode="0%">
                  <c:v>#N/A</c:v>
                </c:pt>
                <c:pt idx="65" formatCode="0%">
                  <c:v>#N/A</c:v>
                </c:pt>
                <c:pt idx="66" formatCode="0%">
                  <c:v>#N/A</c:v>
                </c:pt>
                <c:pt idx="67" formatCode="0%">
                  <c:v>#N/A</c:v>
                </c:pt>
                <c:pt idx="68" formatCode="0%">
                  <c:v>#N/A</c:v>
                </c:pt>
                <c:pt idx="69" formatCode="0%">
                  <c:v>#N/A</c:v>
                </c:pt>
                <c:pt idx="70" formatCode="0%">
                  <c:v>-0.1828000000000003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C18A-407C-ACF8-C4A3A8D96329}"/>
            </c:ext>
          </c:extLst>
        </c:ser>
        <c:ser>
          <c:idx val="3"/>
          <c:order val="11"/>
          <c:tx>
            <c:strRef>
              <c:f>'SHs and LRs'!$A$160</c:f>
              <c:strCache>
                <c:ptCount val="1"/>
                <c:pt idx="0">
                  <c:v>Bay of Plenty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CF030D"/>
              </a:solidFill>
              <a:ln>
                <a:noFill/>
              </a:ln>
            </c:spPr>
          </c:marker>
          <c:val>
            <c:numRef>
              <c:f>'safety (2)'!$U$271:$KB$271</c:f>
              <c:numCache>
                <c:formatCode>General</c:formatCode>
                <c:ptCount val="268"/>
                <c:pt idx="68" formatCode="0%">
                  <c:v>0.85926675650970896</c:v>
                </c:pt>
                <c:pt idx="69" formatCode="0%">
                  <c:v>5.6647886287069626E-2</c:v>
                </c:pt>
                <c:pt idx="70" formatCode="0%">
                  <c:v>0.37908158609216125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8A-407C-ACF8-C4A3A8D96329}"/>
            </c:ext>
          </c:extLst>
        </c:ser>
        <c:ser>
          <c:idx val="19"/>
          <c:order val="12"/>
          <c:tx>
            <c:strRef>
              <c:f>'SHs and LRs'!$A$161</c:f>
              <c:strCache>
                <c:ptCount val="1"/>
                <c:pt idx="0">
                  <c:v>Gisborne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noFill/>
              </a:ln>
            </c:spPr>
          </c:marker>
          <c:val>
            <c:numRef>
              <c:f>'safety (2)'!$U$255:$KB$255</c:f>
              <c:numCache>
                <c:formatCode>General</c:formatCode>
                <c:ptCount val="268"/>
                <c:pt idx="73" formatCode="0%">
                  <c:v>-1.6446238823523474E-2</c:v>
                </c:pt>
                <c:pt idx="74" formatCode="0%">
                  <c:v>0.81600387327062318</c:v>
                </c:pt>
                <c:pt idx="75" formatCode="0%">
                  <c:v>0.28106095199331493</c:v>
                </c:pt>
                <c:pt idx="76" formatCode="0%">
                  <c:v>2.2224970834369473</c:v>
                </c:pt>
                <c:pt idx="77" formatCode="0%">
                  <c:v>9.6025099332155195E-2</c:v>
                </c:pt>
                <c:pt idx="78" formatCode="0%">
                  <c:v>0.89079189208996712</c:v>
                </c:pt>
                <c:pt idx="79" formatCode="0%">
                  <c:v>2.3526827749463215</c:v>
                </c:pt>
                <c:pt idx="80" formatCode="0%">
                  <c:v>0.36084650076433311</c:v>
                </c:pt>
                <c:pt idx="81" formatCode="0%">
                  <c:v>1.7424980415928273</c:v>
                </c:pt>
                <c:pt idx="82" formatCode="0%">
                  <c:v>0.58611212741562402</c:v>
                </c:pt>
                <c:pt idx="83" formatCode="0%">
                  <c:v>-0.19455722346855875</c:v>
                </c:pt>
                <c:pt idx="84" formatCode="0%">
                  <c:v>3.3861463947776231</c:v>
                </c:pt>
                <c:pt idx="85" formatCode="0%">
                  <c:v>0.17336053272153018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18A-407C-ACF8-C4A3A8D96329}"/>
            </c:ext>
          </c:extLst>
        </c:ser>
        <c:ser>
          <c:idx val="4"/>
          <c:order val="13"/>
          <c:tx>
            <c:v>2014/15 to 2016/17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marker>
          <c:val>
            <c:numRef>
              <c:f>'safety (2)'!$U$272:$KB$272</c:f>
              <c:numCache>
                <c:formatCode>General</c:formatCode>
                <c:ptCount val="268"/>
                <c:pt idx="86" formatCode="0%">
                  <c:v>-0.2531461614786179</c:v>
                </c:pt>
                <c:pt idx="87" formatCode="0%">
                  <c:v>-1</c:v>
                </c:pt>
                <c:pt idx="88" formatCode="0%">
                  <c:v>2.9941735086655159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8A-407C-ACF8-C4A3A8D96329}"/>
            </c:ext>
          </c:extLst>
        </c:ser>
        <c:ser>
          <c:idx val="20"/>
          <c:order val="14"/>
          <c:tx>
            <c:strRef>
              <c:f>'SHs and LRs'!$A$180</c:f>
              <c:strCache>
                <c:ptCount val="1"/>
                <c:pt idx="0">
                  <c:v>Hawkes Bay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noFill/>
              </a:ln>
            </c:spPr>
          </c:marker>
          <c:val>
            <c:numRef>
              <c:f>'safety (2)'!$U$256:$KB$256</c:f>
              <c:numCache>
                <c:formatCode>General</c:formatCode>
                <c:ptCount val="268"/>
                <c:pt idx="91" formatCode="0%">
                  <c:v>2.3365724299891699E-2</c:v>
                </c:pt>
                <c:pt idx="92" formatCode="0%">
                  <c:v>1.4875930306554137</c:v>
                </c:pt>
                <c:pt idx="93" formatCode="0%">
                  <c:v>1.3404115940013508</c:v>
                </c:pt>
                <c:pt idx="94" formatCode="0%">
                  <c:v>0.87272754133613728</c:v>
                </c:pt>
                <c:pt idx="95" formatCode="0%">
                  <c:v>2.1003525669212015</c:v>
                </c:pt>
                <c:pt idx="96" formatCode="0%">
                  <c:v>1.5054244021574363</c:v>
                </c:pt>
                <c:pt idx="97" formatCode="0%">
                  <c:v>1.336923939258289</c:v>
                </c:pt>
                <c:pt idx="98" formatCode="0%">
                  <c:v>0.32804702159815857</c:v>
                </c:pt>
                <c:pt idx="99" formatCode="0%">
                  <c:v>1.0333681454439332</c:v>
                </c:pt>
                <c:pt idx="100" formatCode="0%">
                  <c:v>0.87998121912325744</c:v>
                </c:pt>
                <c:pt idx="101" formatCode="0%">
                  <c:v>1.5531489734925996</c:v>
                </c:pt>
                <c:pt idx="102" formatCode="0%">
                  <c:v>0.16037296089532971</c:v>
                </c:pt>
                <c:pt idx="103" formatCode="0%">
                  <c:v>-5.2396254310778767E-2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18A-407C-ACF8-C4A3A8D96329}"/>
            </c:ext>
          </c:extLst>
        </c:ser>
        <c:ser>
          <c:idx val="36"/>
          <c:order val="15"/>
          <c:tx>
            <c:strRef>
              <c:f>'SHs and LRs'!$A$180</c:f>
              <c:strCache>
                <c:ptCount val="1"/>
                <c:pt idx="0">
                  <c:v>Hawkes Bay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(2)'!$U$290:$KE$290</c:f>
              <c:numCache>
                <c:formatCode>General</c:formatCode>
                <c:ptCount val="271"/>
                <c:pt idx="91" formatCode="0%">
                  <c:v>1.2771999999999997</c:v>
                </c:pt>
                <c:pt idx="92" formatCode="0%">
                  <c:v>#N/A</c:v>
                </c:pt>
                <c:pt idx="93" formatCode="0%">
                  <c:v>#N/A</c:v>
                </c:pt>
                <c:pt idx="94" formatCode="0%">
                  <c:v>#N/A</c:v>
                </c:pt>
                <c:pt idx="95" formatCode="0%">
                  <c:v>#N/A</c:v>
                </c:pt>
                <c:pt idx="96" formatCode="0%">
                  <c:v>#N/A</c:v>
                </c:pt>
                <c:pt idx="97" formatCode="0%">
                  <c:v>#N/A</c:v>
                </c:pt>
                <c:pt idx="98" formatCode="0%">
                  <c:v>#N/A</c:v>
                </c:pt>
                <c:pt idx="99" formatCode="0%">
                  <c:v>#N/A</c:v>
                </c:pt>
                <c:pt idx="100" formatCode="0%">
                  <c:v>#N/A</c:v>
                </c:pt>
                <c:pt idx="101" formatCode="0%">
                  <c:v>#N/A</c:v>
                </c:pt>
                <c:pt idx="102" formatCode="0%">
                  <c:v>#N/A</c:v>
                </c:pt>
                <c:pt idx="103" formatCode="0%">
                  <c:v>#N/A</c:v>
                </c:pt>
                <c:pt idx="104" formatCode="0%">
                  <c:v>#N/A</c:v>
                </c:pt>
                <c:pt idx="105" formatCode="0%">
                  <c:v>#N/A</c:v>
                </c:pt>
                <c:pt idx="106" formatCode="0%">
                  <c:v>0.49120000000000008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C18A-407C-ACF8-C4A3A8D96329}"/>
            </c:ext>
          </c:extLst>
        </c:ser>
        <c:ser>
          <c:idx val="5"/>
          <c:order val="16"/>
          <c:tx>
            <c:strRef>
              <c:f>'SHs and LRs'!$A$162</c:f>
              <c:strCache>
                <c:ptCount val="1"/>
                <c:pt idx="0">
                  <c:v>Hawkes Bay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marker>
          <c:val>
            <c:numRef>
              <c:f>'safety (2)'!$U$273:$KB$273</c:f>
              <c:numCache>
                <c:formatCode>General</c:formatCode>
                <c:ptCount val="268"/>
                <c:pt idx="104" formatCode="0%">
                  <c:v>0.40763157153858653</c:v>
                </c:pt>
                <c:pt idx="105" formatCode="0%">
                  <c:v>0.62725956396857119</c:v>
                </c:pt>
                <c:pt idx="106" formatCode="0%">
                  <c:v>0.18388351014745474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8A-407C-ACF8-C4A3A8D96329}"/>
            </c:ext>
          </c:extLst>
        </c:ser>
        <c:ser>
          <c:idx val="21"/>
          <c:order val="17"/>
          <c:tx>
            <c:strRef>
              <c:f>'SHs and LRs'!$A$181</c:f>
              <c:strCache>
                <c:ptCount val="1"/>
                <c:pt idx="0">
                  <c:v>Taranaki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noFill/>
              </a:ln>
            </c:spPr>
          </c:marker>
          <c:val>
            <c:numRef>
              <c:f>'safety (2)'!$U$257:$KB$257</c:f>
              <c:numCache>
                <c:formatCode>General</c:formatCode>
                <c:ptCount val="268"/>
                <c:pt idx="109" formatCode="0%">
                  <c:v>1.8753981297470768</c:v>
                </c:pt>
                <c:pt idx="110" formatCode="0%">
                  <c:v>8.6662015084465471E-2</c:v>
                </c:pt>
                <c:pt idx="111" formatCode="0%">
                  <c:v>0.79106204980410477</c:v>
                </c:pt>
                <c:pt idx="112" formatCode="0%">
                  <c:v>1.6905239041008802</c:v>
                </c:pt>
                <c:pt idx="113" formatCode="0%">
                  <c:v>0.79289188733898652</c:v>
                </c:pt>
                <c:pt idx="114" formatCode="0%">
                  <c:v>0.62685900204739387</c:v>
                </c:pt>
                <c:pt idx="115" formatCode="0%">
                  <c:v>0.16357003982563123</c:v>
                </c:pt>
                <c:pt idx="116" formatCode="0%">
                  <c:v>1.0685749095543722</c:v>
                </c:pt>
                <c:pt idx="117" formatCode="0%">
                  <c:v>0.60605679484945285</c:v>
                </c:pt>
                <c:pt idx="118" formatCode="0%">
                  <c:v>0.47322970318326618</c:v>
                </c:pt>
                <c:pt idx="119" formatCode="0%">
                  <c:v>0.63623972616392455</c:v>
                </c:pt>
                <c:pt idx="120" formatCode="0%">
                  <c:v>1.2343920347765023</c:v>
                </c:pt>
                <c:pt idx="121" formatCode="0%">
                  <c:v>0.44761884161390353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18A-407C-ACF8-C4A3A8D96329}"/>
            </c:ext>
          </c:extLst>
        </c:ser>
        <c:ser>
          <c:idx val="37"/>
          <c:order val="18"/>
          <c:tx>
            <c:strRef>
              <c:f>'SHs and LRs'!$A$181</c:f>
              <c:strCache>
                <c:ptCount val="1"/>
                <c:pt idx="0">
                  <c:v>Taranaki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(2)'!$U$291:$KE$291</c:f>
              <c:numCache>
                <c:formatCode>General</c:formatCode>
                <c:ptCount val="271"/>
                <c:pt idx="109" formatCode="0%">
                  <c:v>1.0425999999999993</c:v>
                </c:pt>
                <c:pt idx="110" formatCode="0%">
                  <c:v>#N/A</c:v>
                </c:pt>
                <c:pt idx="111" formatCode="0%">
                  <c:v>#N/A</c:v>
                </c:pt>
                <c:pt idx="112" formatCode="0%">
                  <c:v>#N/A</c:v>
                </c:pt>
                <c:pt idx="113" formatCode="0%">
                  <c:v>#N/A</c:v>
                </c:pt>
                <c:pt idx="114" formatCode="0%">
                  <c:v>#N/A</c:v>
                </c:pt>
                <c:pt idx="115" formatCode="0%">
                  <c:v>#N/A</c:v>
                </c:pt>
                <c:pt idx="116" formatCode="0%">
                  <c:v>#N/A</c:v>
                </c:pt>
                <c:pt idx="117" formatCode="0%">
                  <c:v>#N/A</c:v>
                </c:pt>
                <c:pt idx="118" formatCode="0%">
                  <c:v>#N/A</c:v>
                </c:pt>
                <c:pt idx="119" formatCode="0%">
                  <c:v>#N/A</c:v>
                </c:pt>
                <c:pt idx="120" formatCode="0%">
                  <c:v>#N/A</c:v>
                </c:pt>
                <c:pt idx="121" formatCode="0%">
                  <c:v>#N/A</c:v>
                </c:pt>
                <c:pt idx="122" formatCode="0%">
                  <c:v>#N/A</c:v>
                </c:pt>
                <c:pt idx="123" formatCode="0%">
                  <c:v>#N/A</c:v>
                </c:pt>
                <c:pt idx="124" formatCode="0%">
                  <c:v>0.46359999999999957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C18A-407C-ACF8-C4A3A8D96329}"/>
            </c:ext>
          </c:extLst>
        </c:ser>
        <c:ser>
          <c:idx val="6"/>
          <c:order val="19"/>
          <c:tx>
            <c:strRef>
              <c:f>'SHs and LRs'!$A$163</c:f>
              <c:strCache>
                <c:ptCount val="1"/>
                <c:pt idx="0">
                  <c:v>Taranaki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marker>
          <c:val>
            <c:numRef>
              <c:f>'safety (2)'!$U$274:$KB$274</c:f>
              <c:numCache>
                <c:formatCode>General</c:formatCode>
                <c:ptCount val="268"/>
                <c:pt idx="122" formatCode="0%">
                  <c:v>0.5340214470301925</c:v>
                </c:pt>
                <c:pt idx="123" formatCode="0%">
                  <c:v>7.8646989143165813E-2</c:v>
                </c:pt>
                <c:pt idx="124" formatCode="0%">
                  <c:v>-8.8042552982259603E-2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8A-407C-ACF8-C4A3A8D96329}"/>
            </c:ext>
          </c:extLst>
        </c:ser>
        <c:ser>
          <c:idx val="22"/>
          <c:order val="20"/>
          <c:tx>
            <c:strRef>
              <c:f>'SHs and LRs'!$A$182</c:f>
              <c:strCache>
                <c:ptCount val="1"/>
                <c:pt idx="0">
                  <c:v>Manawatu-Whanganui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noFill/>
              </a:ln>
            </c:spPr>
          </c:marker>
          <c:val>
            <c:numRef>
              <c:f>'safety (2)'!$U$258:$KB$258</c:f>
              <c:numCache>
                <c:formatCode>General</c:formatCode>
                <c:ptCount val="268"/>
                <c:pt idx="127" formatCode="0%">
                  <c:v>0.95310548700556419</c:v>
                </c:pt>
                <c:pt idx="128" formatCode="0%">
                  <c:v>0.80712319230690555</c:v>
                </c:pt>
                <c:pt idx="129" formatCode="0%">
                  <c:v>0.88428737076836339</c:v>
                </c:pt>
                <c:pt idx="130" formatCode="0%">
                  <c:v>1.4196480315602367</c:v>
                </c:pt>
                <c:pt idx="131" formatCode="0%">
                  <c:v>0.73710042890523941</c:v>
                </c:pt>
                <c:pt idx="132" formatCode="0%">
                  <c:v>0.81610116860160575</c:v>
                </c:pt>
                <c:pt idx="133" formatCode="0%">
                  <c:v>1.4201901129131036</c:v>
                </c:pt>
                <c:pt idx="134" formatCode="0%">
                  <c:v>1.2034930193099704</c:v>
                </c:pt>
                <c:pt idx="135" formatCode="0%">
                  <c:v>1.2553433744682554</c:v>
                </c:pt>
                <c:pt idx="136" formatCode="0%">
                  <c:v>1.0232636671844899</c:v>
                </c:pt>
                <c:pt idx="137" formatCode="0%">
                  <c:v>0.80811353481836856</c:v>
                </c:pt>
                <c:pt idx="138" formatCode="0%">
                  <c:v>0.5462002337915477</c:v>
                </c:pt>
                <c:pt idx="139" formatCode="0%">
                  <c:v>0.52199859482707911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18A-407C-ACF8-C4A3A8D96329}"/>
            </c:ext>
          </c:extLst>
        </c:ser>
        <c:ser>
          <c:idx val="38"/>
          <c:order val="21"/>
          <c:tx>
            <c:strRef>
              <c:f>'SHs and LRs'!$A$182</c:f>
              <c:strCache>
                <c:ptCount val="1"/>
                <c:pt idx="0">
                  <c:v>Manawatu-Whanganui</c:v>
                </c:pt>
              </c:strCache>
            </c:strRef>
          </c:tx>
          <c:spPr>
            <a:ln>
              <a:solidFill>
                <a:srgbClr val="BFBFBF"/>
              </a:solidFill>
            </a:ln>
          </c:spPr>
          <c:marker>
            <c:symbol val="none"/>
          </c:marker>
          <c:dPt>
            <c:idx val="142"/>
            <c:bubble3D val="0"/>
            <c:spPr>
              <a:ln>
                <a:solidFill>
                  <a:schemeClr val="bg1">
                    <a:lumMod val="75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AD-C18A-407C-ACF8-C4A3A8D96329}"/>
              </c:ext>
            </c:extLst>
          </c:dPt>
          <c:val>
            <c:numRef>
              <c:f>'safety (2)'!$U$292:$KE$292</c:f>
              <c:numCache>
                <c:formatCode>General</c:formatCode>
                <c:ptCount val="271"/>
                <c:pt idx="127" formatCode="0%">
                  <c:v>1.0796000000000001</c:v>
                </c:pt>
                <c:pt idx="128" formatCode="0%">
                  <c:v>#N/A</c:v>
                </c:pt>
                <c:pt idx="129" formatCode="0%">
                  <c:v>#N/A</c:v>
                </c:pt>
                <c:pt idx="130" formatCode="0%">
                  <c:v>#N/A</c:v>
                </c:pt>
                <c:pt idx="131" formatCode="0%">
                  <c:v>#N/A</c:v>
                </c:pt>
                <c:pt idx="132" formatCode="0%">
                  <c:v>#N/A</c:v>
                </c:pt>
                <c:pt idx="133" formatCode="0%">
                  <c:v>#N/A</c:v>
                </c:pt>
                <c:pt idx="134" formatCode="0%">
                  <c:v>#N/A</c:v>
                </c:pt>
                <c:pt idx="135" formatCode="0%">
                  <c:v>#N/A</c:v>
                </c:pt>
                <c:pt idx="136" formatCode="0%">
                  <c:v>#N/A</c:v>
                </c:pt>
                <c:pt idx="137" formatCode="0%">
                  <c:v>#N/A</c:v>
                </c:pt>
                <c:pt idx="138" formatCode="0%">
                  <c:v>#N/A</c:v>
                </c:pt>
                <c:pt idx="139" formatCode="0%">
                  <c:v>#N/A</c:v>
                </c:pt>
                <c:pt idx="140" formatCode="0%">
                  <c:v>#N/A</c:v>
                </c:pt>
                <c:pt idx="141" formatCode="0%">
                  <c:v>#N/A</c:v>
                </c:pt>
                <c:pt idx="142" formatCode="0%">
                  <c:v>0.75260000000000016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C18A-407C-ACF8-C4A3A8D96329}"/>
            </c:ext>
          </c:extLst>
        </c:ser>
        <c:ser>
          <c:idx val="7"/>
          <c:order val="22"/>
          <c:tx>
            <c:strRef>
              <c:f>'SHs and LRs'!$A$164</c:f>
              <c:strCache>
                <c:ptCount val="1"/>
                <c:pt idx="0">
                  <c:v>Manawatu-Whanganui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marker>
          <c:val>
            <c:numRef>
              <c:f>'safety (2)'!$U$275:$KB$275</c:f>
              <c:numCache>
                <c:formatCode>General</c:formatCode>
                <c:ptCount val="268"/>
                <c:pt idx="140" formatCode="0%">
                  <c:v>1.1759119831304732</c:v>
                </c:pt>
                <c:pt idx="141" formatCode="0%">
                  <c:v>0.30242867714973753</c:v>
                </c:pt>
                <c:pt idx="142" formatCode="0%">
                  <c:v>8.390837112394367E-2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18A-407C-ACF8-C4A3A8D96329}"/>
            </c:ext>
          </c:extLst>
        </c:ser>
        <c:ser>
          <c:idx val="23"/>
          <c:order val="23"/>
          <c:tx>
            <c:strRef>
              <c:f>'SHs and LRs'!$A$183</c:f>
              <c:strCache>
                <c:ptCount val="1"/>
                <c:pt idx="0">
                  <c:v>Wellington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noFill/>
              </a:ln>
            </c:spPr>
          </c:marker>
          <c:val>
            <c:numRef>
              <c:f>'safety (2)'!$U$259:$KB$259</c:f>
              <c:numCache>
                <c:formatCode>General</c:formatCode>
                <c:ptCount val="268"/>
                <c:pt idx="145" formatCode="0%">
                  <c:v>-0.18194362984842627</c:v>
                </c:pt>
                <c:pt idx="146" formatCode="0%">
                  <c:v>0.34758417417340337</c:v>
                </c:pt>
                <c:pt idx="147" formatCode="0%">
                  <c:v>0.40728878755218245</c:v>
                </c:pt>
                <c:pt idx="148" formatCode="0%">
                  <c:v>0.13382253376880326</c:v>
                </c:pt>
                <c:pt idx="149" formatCode="0%">
                  <c:v>3.3474712218724445E-2</c:v>
                </c:pt>
                <c:pt idx="150" formatCode="0%">
                  <c:v>1.4415893792543821E-2</c:v>
                </c:pt>
                <c:pt idx="151" formatCode="0%">
                  <c:v>-0.37818277557746638</c:v>
                </c:pt>
                <c:pt idx="152" formatCode="0%">
                  <c:v>-5.7870856687451844E-2</c:v>
                </c:pt>
                <c:pt idx="153" formatCode="0%">
                  <c:v>-0.38314135921922066</c:v>
                </c:pt>
                <c:pt idx="154" formatCode="0%">
                  <c:v>-0.38833229736552277</c:v>
                </c:pt>
                <c:pt idx="155" formatCode="0%">
                  <c:v>-0.50806794996560445</c:v>
                </c:pt>
                <c:pt idx="156" formatCode="0%">
                  <c:v>-0.46877935555193007</c:v>
                </c:pt>
                <c:pt idx="157" formatCode="0%">
                  <c:v>-0.3501925442574515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18A-407C-ACF8-C4A3A8D96329}"/>
            </c:ext>
          </c:extLst>
        </c:ser>
        <c:ser>
          <c:idx val="39"/>
          <c:order val="24"/>
          <c:tx>
            <c:strRef>
              <c:f>'SHs and LRs'!$A$183</c:f>
              <c:strCache>
                <c:ptCount val="1"/>
                <c:pt idx="0">
                  <c:v>Wellington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(2)'!$U$293:$KE$293</c:f>
              <c:numCache>
                <c:formatCode>General</c:formatCode>
                <c:ptCount val="271"/>
                <c:pt idx="145" formatCode="0%">
                  <c:v>0.22940000000000005</c:v>
                </c:pt>
                <c:pt idx="146" formatCode="0%">
                  <c:v>#N/A</c:v>
                </c:pt>
                <c:pt idx="147" formatCode="0%">
                  <c:v>#N/A</c:v>
                </c:pt>
                <c:pt idx="148" formatCode="0%">
                  <c:v>#N/A</c:v>
                </c:pt>
                <c:pt idx="149" formatCode="0%">
                  <c:v>#N/A</c:v>
                </c:pt>
                <c:pt idx="150" formatCode="0%">
                  <c:v>#N/A</c:v>
                </c:pt>
                <c:pt idx="151" formatCode="0%">
                  <c:v>#N/A</c:v>
                </c:pt>
                <c:pt idx="152" formatCode="0%">
                  <c:v>#N/A</c:v>
                </c:pt>
                <c:pt idx="153" formatCode="0%">
                  <c:v>#N/A</c:v>
                </c:pt>
                <c:pt idx="154" formatCode="0%">
                  <c:v>#N/A</c:v>
                </c:pt>
                <c:pt idx="155" formatCode="0%">
                  <c:v>#N/A</c:v>
                </c:pt>
                <c:pt idx="156" formatCode="0%">
                  <c:v>#N/A</c:v>
                </c:pt>
                <c:pt idx="157" formatCode="0%">
                  <c:v>#N/A</c:v>
                </c:pt>
                <c:pt idx="158" formatCode="0%">
                  <c:v>#N/A</c:v>
                </c:pt>
                <c:pt idx="159" formatCode="0%">
                  <c:v>#N/A</c:v>
                </c:pt>
                <c:pt idx="160" formatCode="0%">
                  <c:v>-0.6960999999999995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C18A-407C-ACF8-C4A3A8D96329}"/>
            </c:ext>
          </c:extLst>
        </c:ser>
        <c:ser>
          <c:idx val="8"/>
          <c:order val="25"/>
          <c:tx>
            <c:strRef>
              <c:f>'SHs and LRs'!$A$165</c:f>
              <c:strCache>
                <c:ptCount val="1"/>
                <c:pt idx="0">
                  <c:v>Wellington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CF030D"/>
              </a:solidFill>
              <a:ln>
                <a:noFill/>
              </a:ln>
            </c:spPr>
          </c:marker>
          <c:val>
            <c:numRef>
              <c:f>'safety (2)'!$U$276:$KB$276</c:f>
              <c:numCache>
                <c:formatCode>General</c:formatCode>
                <c:ptCount val="268"/>
                <c:pt idx="158" formatCode="0%">
                  <c:v>-0.45202349544610665</c:v>
                </c:pt>
                <c:pt idx="159" formatCode="0%">
                  <c:v>-0.38188353746371095</c:v>
                </c:pt>
                <c:pt idx="160" formatCode="0%">
                  <c:v>-0.50979617013428036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18A-407C-ACF8-C4A3A8D96329}"/>
            </c:ext>
          </c:extLst>
        </c:ser>
        <c:ser>
          <c:idx val="24"/>
          <c:order val="26"/>
          <c:tx>
            <c:strRef>
              <c:f>'SHs and LRs'!$A$184</c:f>
              <c:strCache>
                <c:ptCount val="1"/>
                <c:pt idx="0">
                  <c:v>Marlborough-Nelson-Tasman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noFill/>
              </a:ln>
            </c:spPr>
          </c:marker>
          <c:val>
            <c:numRef>
              <c:f>'safety (2)'!$U$260:$KB$260</c:f>
              <c:numCache>
                <c:formatCode>General</c:formatCode>
                <c:ptCount val="268"/>
                <c:pt idx="163" formatCode="0%">
                  <c:v>1.5376301609033383</c:v>
                </c:pt>
                <c:pt idx="164" formatCode="0%">
                  <c:v>0.6352507906267908</c:v>
                </c:pt>
                <c:pt idx="165" formatCode="0%">
                  <c:v>1.5525639907017132</c:v>
                </c:pt>
                <c:pt idx="166" formatCode="0%">
                  <c:v>0.25543308405792753</c:v>
                </c:pt>
                <c:pt idx="167" formatCode="0%">
                  <c:v>-5.5898095532018188E-2</c:v>
                </c:pt>
                <c:pt idx="168" formatCode="0%">
                  <c:v>0.20741674915162323</c:v>
                </c:pt>
                <c:pt idx="169" formatCode="0%">
                  <c:v>0.1025189528170547</c:v>
                </c:pt>
                <c:pt idx="170" formatCode="0%">
                  <c:v>0.47175038733642416</c:v>
                </c:pt>
                <c:pt idx="171" formatCode="0%">
                  <c:v>1.8421548222671147</c:v>
                </c:pt>
                <c:pt idx="172" formatCode="0%">
                  <c:v>0.12339490363426231</c:v>
                </c:pt>
                <c:pt idx="173" formatCode="0%">
                  <c:v>-4.9271927337629973E-2</c:v>
                </c:pt>
                <c:pt idx="174" formatCode="0%">
                  <c:v>0.17684640276889674</c:v>
                </c:pt>
                <c:pt idx="175" formatCode="0%">
                  <c:v>-7.5822599613966535E-2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18A-407C-ACF8-C4A3A8D96329}"/>
            </c:ext>
          </c:extLst>
        </c:ser>
        <c:ser>
          <c:idx val="40"/>
          <c:order val="27"/>
          <c:tx>
            <c:strRef>
              <c:f>'SHs and LRs'!$A$184</c:f>
              <c:strCache>
                <c:ptCount val="1"/>
                <c:pt idx="0">
                  <c:v>Marlborough-Nelson-Tasman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(2)'!$U$294:$KE$294</c:f>
              <c:numCache>
                <c:formatCode>General</c:formatCode>
                <c:ptCount val="271"/>
                <c:pt idx="163" formatCode="0%">
                  <c:v>0.99540000000000006</c:v>
                </c:pt>
                <c:pt idx="164" formatCode="0%">
                  <c:v>#N/A</c:v>
                </c:pt>
                <c:pt idx="165" formatCode="0%">
                  <c:v>#N/A</c:v>
                </c:pt>
                <c:pt idx="166" formatCode="0%">
                  <c:v>#N/A</c:v>
                </c:pt>
                <c:pt idx="167" formatCode="0%">
                  <c:v>#N/A</c:v>
                </c:pt>
                <c:pt idx="168" formatCode="0%">
                  <c:v>#N/A</c:v>
                </c:pt>
                <c:pt idx="169" formatCode="0%">
                  <c:v>#N/A</c:v>
                </c:pt>
                <c:pt idx="170" formatCode="0%">
                  <c:v>#N/A</c:v>
                </c:pt>
                <c:pt idx="171" formatCode="0%">
                  <c:v>#N/A</c:v>
                </c:pt>
                <c:pt idx="172" formatCode="0%">
                  <c:v>#N/A</c:v>
                </c:pt>
                <c:pt idx="173" formatCode="0%">
                  <c:v>#N/A</c:v>
                </c:pt>
                <c:pt idx="174" formatCode="0%">
                  <c:v>#N/A</c:v>
                </c:pt>
                <c:pt idx="175" formatCode="0%">
                  <c:v>#N/A</c:v>
                </c:pt>
                <c:pt idx="176" formatCode="0%">
                  <c:v>#N/A</c:v>
                </c:pt>
                <c:pt idx="177" formatCode="0%">
                  <c:v>#N/A</c:v>
                </c:pt>
                <c:pt idx="178" formatCode="0%">
                  <c:v>-0.21809999999999974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C18A-407C-ACF8-C4A3A8D96329}"/>
            </c:ext>
          </c:extLst>
        </c:ser>
        <c:ser>
          <c:idx val="9"/>
          <c:order val="28"/>
          <c:tx>
            <c:strRef>
              <c:f>'SHs and LRs'!$A$166</c:f>
              <c:strCache>
                <c:ptCount val="1"/>
                <c:pt idx="0">
                  <c:v>Marlborough-Nelson-Tasman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marker>
          <c:val>
            <c:numRef>
              <c:f>'safety (2)'!$U$277:$KB$277</c:f>
              <c:numCache>
                <c:formatCode>General</c:formatCode>
                <c:ptCount val="268"/>
                <c:pt idx="176" formatCode="0%">
                  <c:v>-0.44787668520636614</c:v>
                </c:pt>
                <c:pt idx="177" formatCode="0%">
                  <c:v>4.4798581237526891E-2</c:v>
                </c:pt>
                <c:pt idx="178" formatCode="0%">
                  <c:v>0.19125832421281452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18A-407C-ACF8-C4A3A8D96329}"/>
            </c:ext>
          </c:extLst>
        </c:ser>
        <c:ser>
          <c:idx val="25"/>
          <c:order val="29"/>
          <c:tx>
            <c:strRef>
              <c:f>'SHs and LRs'!$A$185</c:f>
              <c:strCache>
                <c:ptCount val="1"/>
                <c:pt idx="0">
                  <c:v>West Coast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noFill/>
              </a:ln>
            </c:spPr>
          </c:marker>
          <c:val>
            <c:numRef>
              <c:f>'safety (2)'!$U$261:$KB$261</c:f>
              <c:numCache>
                <c:formatCode>General</c:formatCode>
                <c:ptCount val="268"/>
                <c:pt idx="181" formatCode="0%">
                  <c:v>3.3712678507247329</c:v>
                </c:pt>
                <c:pt idx="182" formatCode="0%">
                  <c:v>3.0586386416394138</c:v>
                </c:pt>
                <c:pt idx="183" formatCode="0%">
                  <c:v>0.54801431498357367</c:v>
                </c:pt>
                <c:pt idx="184" formatCode="0%">
                  <c:v>2.0969474463095907</c:v>
                </c:pt>
                <c:pt idx="185" formatCode="0%">
                  <c:v>0.47526008556092147</c:v>
                </c:pt>
                <c:pt idx="186" formatCode="0%">
                  <c:v>-5.0512271334741676E-2</c:v>
                </c:pt>
                <c:pt idx="187" formatCode="0%">
                  <c:v>1.3038282059699675</c:v>
                </c:pt>
                <c:pt idx="188" formatCode="0%">
                  <c:v>0.41243498061919781</c:v>
                </c:pt>
                <c:pt idx="189" formatCode="0%">
                  <c:v>0.43454621786374314</c:v>
                </c:pt>
                <c:pt idx="190" formatCode="0%">
                  <c:v>2.1396368226034017</c:v>
                </c:pt>
                <c:pt idx="191" formatCode="0%">
                  <c:v>1.6510713114684723</c:v>
                </c:pt>
                <c:pt idx="192" formatCode="0%">
                  <c:v>0.2150036115520948</c:v>
                </c:pt>
                <c:pt idx="193" formatCode="0%">
                  <c:v>2.347639396805083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18A-407C-ACF8-C4A3A8D96329}"/>
            </c:ext>
          </c:extLst>
        </c:ser>
        <c:ser>
          <c:idx val="41"/>
          <c:order val="30"/>
          <c:tx>
            <c:strRef>
              <c:f>'SHs and LRs'!$A$185</c:f>
              <c:strCache>
                <c:ptCount val="1"/>
                <c:pt idx="0">
                  <c:v>West Coast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(2)'!$U$295:$KE$295</c:f>
              <c:numCache>
                <c:formatCode>General</c:formatCode>
                <c:ptCount val="271"/>
                <c:pt idx="181" formatCode="0%">
                  <c:v>1.8984000000000005</c:v>
                </c:pt>
                <c:pt idx="182" formatCode="0%">
                  <c:v>#N/A</c:v>
                </c:pt>
                <c:pt idx="183" formatCode="0%">
                  <c:v>#N/A</c:v>
                </c:pt>
                <c:pt idx="184" formatCode="0%">
                  <c:v>#N/A</c:v>
                </c:pt>
                <c:pt idx="185" formatCode="0%">
                  <c:v>#N/A</c:v>
                </c:pt>
                <c:pt idx="186" formatCode="0%">
                  <c:v>#N/A</c:v>
                </c:pt>
                <c:pt idx="187" formatCode="0%">
                  <c:v>#N/A</c:v>
                </c:pt>
                <c:pt idx="188" formatCode="0%">
                  <c:v>#N/A</c:v>
                </c:pt>
                <c:pt idx="189" formatCode="0%">
                  <c:v>#N/A</c:v>
                </c:pt>
                <c:pt idx="190" formatCode="0%">
                  <c:v>#N/A</c:v>
                </c:pt>
                <c:pt idx="191" formatCode="0%">
                  <c:v>#N/A</c:v>
                </c:pt>
                <c:pt idx="192" formatCode="0%">
                  <c:v>#N/A</c:v>
                </c:pt>
                <c:pt idx="193" formatCode="0%">
                  <c:v>#N/A</c:v>
                </c:pt>
                <c:pt idx="194" formatCode="0%">
                  <c:v>#N/A</c:v>
                </c:pt>
                <c:pt idx="195" formatCode="0%">
                  <c:v>#N/A</c:v>
                </c:pt>
                <c:pt idx="196" formatCode="0%">
                  <c:v>0.62640000000000029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C18A-407C-ACF8-C4A3A8D96329}"/>
            </c:ext>
          </c:extLst>
        </c:ser>
        <c:ser>
          <c:idx val="10"/>
          <c:order val="31"/>
          <c:tx>
            <c:strRef>
              <c:f>'SHs and LRs'!$A$167</c:f>
              <c:strCache>
                <c:ptCount val="1"/>
                <c:pt idx="0">
                  <c:v>West Coast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marker>
          <c:val>
            <c:numRef>
              <c:f>'safety (2)'!$U$278:$KB$278</c:f>
              <c:numCache>
                <c:formatCode>General</c:formatCode>
                <c:ptCount val="268"/>
                <c:pt idx="194" formatCode="0%">
                  <c:v>1.2793313032819404</c:v>
                </c:pt>
                <c:pt idx="195" formatCode="0%">
                  <c:v>0.64294429880334891</c:v>
                </c:pt>
                <c:pt idx="196" formatCode="0%">
                  <c:v>0.31193069646072757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18A-407C-ACF8-C4A3A8D96329}"/>
            </c:ext>
          </c:extLst>
        </c:ser>
        <c:ser>
          <c:idx val="26"/>
          <c:order val="32"/>
          <c:tx>
            <c:strRef>
              <c:f>'SHs and LRs'!$A$186</c:f>
              <c:strCache>
                <c:ptCount val="1"/>
                <c:pt idx="0">
                  <c:v>Canterbury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noFill/>
              </a:ln>
            </c:spPr>
          </c:marker>
          <c:val>
            <c:numRef>
              <c:f>'safety (2)'!$U$262:$KB$262</c:f>
              <c:numCache>
                <c:formatCode>General</c:formatCode>
                <c:ptCount val="268"/>
                <c:pt idx="199" formatCode="0%">
                  <c:v>0.58559773642291857</c:v>
                </c:pt>
                <c:pt idx="200" formatCode="0%">
                  <c:v>0.37248438326478417</c:v>
                </c:pt>
                <c:pt idx="201" formatCode="0%">
                  <c:v>0.54292323229281569</c:v>
                </c:pt>
                <c:pt idx="202" formatCode="0%">
                  <c:v>0.27228960201045682</c:v>
                </c:pt>
                <c:pt idx="203" formatCode="0%">
                  <c:v>0.23862292989996159</c:v>
                </c:pt>
                <c:pt idx="204" formatCode="0%">
                  <c:v>-2.8897456589392467E-2</c:v>
                </c:pt>
                <c:pt idx="205" formatCode="0%">
                  <c:v>0.60484106810628324</c:v>
                </c:pt>
                <c:pt idx="206" formatCode="0%">
                  <c:v>0.18922751757062617</c:v>
                </c:pt>
                <c:pt idx="207" formatCode="0%">
                  <c:v>0.10582448276294065</c:v>
                </c:pt>
                <c:pt idx="208" formatCode="0%">
                  <c:v>0.24206453070734169</c:v>
                </c:pt>
                <c:pt idx="209" formatCode="0%">
                  <c:v>9.86669768068138E-2</c:v>
                </c:pt>
                <c:pt idx="210" formatCode="0%">
                  <c:v>8.0336624454606653E-2</c:v>
                </c:pt>
                <c:pt idx="211" formatCode="0%">
                  <c:v>0.12938770793191678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18A-407C-ACF8-C4A3A8D96329}"/>
            </c:ext>
          </c:extLst>
        </c:ser>
        <c:ser>
          <c:idx val="42"/>
          <c:order val="33"/>
          <c:tx>
            <c:strRef>
              <c:f>'SHs and LRs'!$A$186</c:f>
              <c:strCache>
                <c:ptCount val="1"/>
                <c:pt idx="0">
                  <c:v>Canterbury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(2)'!$U$296:$KE$296</c:f>
              <c:numCache>
                <c:formatCode>General</c:formatCode>
                <c:ptCount val="271"/>
                <c:pt idx="199" formatCode="0%">
                  <c:v>0.46340000000000003</c:v>
                </c:pt>
                <c:pt idx="200" formatCode="0%">
                  <c:v>#N/A</c:v>
                </c:pt>
                <c:pt idx="201" formatCode="0%">
                  <c:v>#N/A</c:v>
                </c:pt>
                <c:pt idx="202" formatCode="0%">
                  <c:v>#N/A</c:v>
                </c:pt>
                <c:pt idx="203" formatCode="0%">
                  <c:v>#N/A</c:v>
                </c:pt>
                <c:pt idx="204" formatCode="0%">
                  <c:v>#N/A</c:v>
                </c:pt>
                <c:pt idx="205" formatCode="0%">
                  <c:v>#N/A</c:v>
                </c:pt>
                <c:pt idx="206" formatCode="0%">
                  <c:v>#N/A</c:v>
                </c:pt>
                <c:pt idx="207" formatCode="0%">
                  <c:v>#N/A</c:v>
                </c:pt>
                <c:pt idx="208" formatCode="0%">
                  <c:v>#N/A</c:v>
                </c:pt>
                <c:pt idx="209" formatCode="0%">
                  <c:v>#N/A</c:v>
                </c:pt>
                <c:pt idx="210" formatCode="0%">
                  <c:v>#N/A</c:v>
                </c:pt>
                <c:pt idx="211" formatCode="0%">
                  <c:v>#N/A</c:v>
                </c:pt>
                <c:pt idx="212" formatCode="0%">
                  <c:v>#N/A</c:v>
                </c:pt>
                <c:pt idx="213" formatCode="0%">
                  <c:v>#N/A</c:v>
                </c:pt>
                <c:pt idx="214" formatCode="0%">
                  <c:v>-4.0599999999999525E-2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C18A-407C-ACF8-C4A3A8D96329}"/>
            </c:ext>
          </c:extLst>
        </c:ser>
        <c:ser>
          <c:idx val="11"/>
          <c:order val="34"/>
          <c:tx>
            <c:strRef>
              <c:f>'SHs and LRs'!$A$168</c:f>
              <c:strCache>
                <c:ptCount val="1"/>
                <c:pt idx="0">
                  <c:v>Canterbury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marker>
          <c:val>
            <c:numRef>
              <c:f>'safety (2)'!$U$279:$KB$279</c:f>
              <c:numCache>
                <c:formatCode>General</c:formatCode>
                <c:ptCount val="268"/>
                <c:pt idx="212" formatCode="0%">
                  <c:v>0.17868063315334615</c:v>
                </c:pt>
                <c:pt idx="213" formatCode="0%">
                  <c:v>-1.0443278152649449E-2</c:v>
                </c:pt>
                <c:pt idx="214" formatCode="0%">
                  <c:v>-2.9960222491067112E-2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18A-407C-ACF8-C4A3A8D96329}"/>
            </c:ext>
          </c:extLst>
        </c:ser>
        <c:ser>
          <c:idx val="27"/>
          <c:order val="35"/>
          <c:tx>
            <c:strRef>
              <c:f>'SHs and LRs'!$A$187</c:f>
              <c:strCache>
                <c:ptCount val="1"/>
                <c:pt idx="0">
                  <c:v>Otago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noFill/>
              </a:ln>
            </c:spPr>
          </c:marker>
          <c:val>
            <c:numRef>
              <c:f>'safety (2)'!$U$263:$KB$263</c:f>
              <c:numCache>
                <c:formatCode>General</c:formatCode>
                <c:ptCount val="268"/>
                <c:pt idx="217" formatCode="0%">
                  <c:v>0.32860323691699378</c:v>
                </c:pt>
                <c:pt idx="218" formatCode="0%">
                  <c:v>7.6733552907553682E-2</c:v>
                </c:pt>
                <c:pt idx="219" formatCode="0%">
                  <c:v>0.4744781141987795</c:v>
                </c:pt>
                <c:pt idx="220" formatCode="0%">
                  <c:v>4.2409676235275029E-2</c:v>
                </c:pt>
                <c:pt idx="221" formatCode="0%">
                  <c:v>3.1501155546485249E-2</c:v>
                </c:pt>
                <c:pt idx="222" formatCode="0%">
                  <c:v>0.37150541810120319</c:v>
                </c:pt>
                <c:pt idx="223" formatCode="0%">
                  <c:v>0.57050706728360034</c:v>
                </c:pt>
                <c:pt idx="224" formatCode="0%">
                  <c:v>0.11427484161454737</c:v>
                </c:pt>
                <c:pt idx="225" formatCode="0%">
                  <c:v>9.5244587488549026E-2</c:v>
                </c:pt>
                <c:pt idx="226" formatCode="0%">
                  <c:v>0.17661324263448086</c:v>
                </c:pt>
                <c:pt idx="227" formatCode="0%">
                  <c:v>-0.15406083740281706</c:v>
                </c:pt>
                <c:pt idx="228" formatCode="0%">
                  <c:v>-1.3638435153713213E-2</c:v>
                </c:pt>
                <c:pt idx="229" formatCode="0%">
                  <c:v>0.1567989564114094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18A-407C-ACF8-C4A3A8D96329}"/>
            </c:ext>
          </c:extLst>
        </c:ser>
        <c:ser>
          <c:idx val="43"/>
          <c:order val="36"/>
          <c:tx>
            <c:strRef>
              <c:f>'SHs and LRs'!$A$187</c:f>
              <c:strCache>
                <c:ptCount val="1"/>
                <c:pt idx="0">
                  <c:v>Otago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(2)'!$U$297:$KE$297</c:f>
              <c:numCache>
                <c:formatCode>General</c:formatCode>
                <c:ptCount val="271"/>
                <c:pt idx="217" formatCode="0%">
                  <c:v>0.2889999999999997</c:v>
                </c:pt>
                <c:pt idx="218" formatCode="0%">
                  <c:v>#N/A</c:v>
                </c:pt>
                <c:pt idx="219" formatCode="0%">
                  <c:v>#N/A</c:v>
                </c:pt>
                <c:pt idx="220" formatCode="0%">
                  <c:v>#N/A</c:v>
                </c:pt>
                <c:pt idx="221" formatCode="0%">
                  <c:v>#N/A</c:v>
                </c:pt>
                <c:pt idx="222" formatCode="0%">
                  <c:v>#N/A</c:v>
                </c:pt>
                <c:pt idx="223" formatCode="0%">
                  <c:v>#N/A</c:v>
                </c:pt>
                <c:pt idx="224" formatCode="0%">
                  <c:v>#N/A</c:v>
                </c:pt>
                <c:pt idx="225" formatCode="0%">
                  <c:v>#N/A</c:v>
                </c:pt>
                <c:pt idx="226" formatCode="0%">
                  <c:v>#N/A</c:v>
                </c:pt>
                <c:pt idx="227" formatCode="0%">
                  <c:v>#N/A</c:v>
                </c:pt>
                <c:pt idx="228" formatCode="0%">
                  <c:v>#N/A</c:v>
                </c:pt>
                <c:pt idx="229" formatCode="0%">
                  <c:v>#N/A</c:v>
                </c:pt>
                <c:pt idx="230" formatCode="0%">
                  <c:v>#N/A</c:v>
                </c:pt>
                <c:pt idx="231" formatCode="0%">
                  <c:v>#N/A</c:v>
                </c:pt>
                <c:pt idx="232" formatCode="0%">
                  <c:v>-1.8500000000000405E-2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C18A-407C-ACF8-C4A3A8D96329}"/>
            </c:ext>
          </c:extLst>
        </c:ser>
        <c:ser>
          <c:idx val="12"/>
          <c:order val="37"/>
          <c:tx>
            <c:strRef>
              <c:f>'SHs and LRs'!$A$169</c:f>
              <c:strCache>
                <c:ptCount val="1"/>
                <c:pt idx="0">
                  <c:v>Otago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CF030D"/>
              </a:solidFill>
              <a:ln>
                <a:noFill/>
              </a:ln>
            </c:spPr>
          </c:marker>
          <c:val>
            <c:numRef>
              <c:f>'safety (2)'!$U$280:$KB$280</c:f>
              <c:numCache>
                <c:formatCode>General</c:formatCode>
                <c:ptCount val="268"/>
                <c:pt idx="230" formatCode="0%">
                  <c:v>0.27522022309421357</c:v>
                </c:pt>
                <c:pt idx="231" formatCode="0%">
                  <c:v>0.2021587200231294</c:v>
                </c:pt>
                <c:pt idx="232" formatCode="0%">
                  <c:v>0.37884982375244203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18A-407C-ACF8-C4A3A8D96329}"/>
            </c:ext>
          </c:extLst>
        </c:ser>
        <c:ser>
          <c:idx val="28"/>
          <c:order val="38"/>
          <c:tx>
            <c:strRef>
              <c:f>'SHs and LRs'!$A$188</c:f>
              <c:strCache>
                <c:ptCount val="1"/>
                <c:pt idx="0">
                  <c:v>Southland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noFill/>
              </a:ln>
            </c:spPr>
          </c:marker>
          <c:val>
            <c:numRef>
              <c:f>'safety (2)'!$U$264:$KB$264</c:f>
              <c:numCache>
                <c:formatCode>General</c:formatCode>
                <c:ptCount val="268"/>
                <c:pt idx="235" formatCode="0%">
                  <c:v>1.8532101232880565</c:v>
                </c:pt>
                <c:pt idx="236" formatCode="0%">
                  <c:v>1.295140343071961</c:v>
                </c:pt>
                <c:pt idx="237" formatCode="0%">
                  <c:v>0.7560961821086376</c:v>
                </c:pt>
                <c:pt idx="238" formatCode="0%">
                  <c:v>-0.14646300796669487</c:v>
                </c:pt>
                <c:pt idx="239" formatCode="0%">
                  <c:v>0.12160114354544982</c:v>
                </c:pt>
                <c:pt idx="240" formatCode="0%">
                  <c:v>0.13419290198523037</c:v>
                </c:pt>
                <c:pt idx="241" formatCode="0%">
                  <c:v>1.1346170141786067</c:v>
                </c:pt>
                <c:pt idx="242" formatCode="0%">
                  <c:v>0.8430860934641653</c:v>
                </c:pt>
                <c:pt idx="243" formatCode="0%">
                  <c:v>0.76654339472441557</c:v>
                </c:pt>
                <c:pt idx="244" formatCode="0%">
                  <c:v>6.9006457320643477E-2</c:v>
                </c:pt>
                <c:pt idx="245" formatCode="0%">
                  <c:v>0.21976406095769807</c:v>
                </c:pt>
                <c:pt idx="246" formatCode="0%">
                  <c:v>-0.31646206293670998</c:v>
                </c:pt>
                <c:pt idx="247" formatCode="0%">
                  <c:v>6.3665751083643807E-2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18A-407C-ACF8-C4A3A8D96329}"/>
            </c:ext>
          </c:extLst>
        </c:ser>
        <c:ser>
          <c:idx val="44"/>
          <c:order val="39"/>
          <c:tx>
            <c:strRef>
              <c:f>'SHs and LRs'!$A$188</c:f>
              <c:strCache>
                <c:ptCount val="1"/>
                <c:pt idx="0">
                  <c:v>Southland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(2)'!$U$298:$KE$298</c:f>
              <c:numCache>
                <c:formatCode>General</c:formatCode>
                <c:ptCount val="271"/>
                <c:pt idx="235" formatCode="0%">
                  <c:v>1.1310000000000002</c:v>
                </c:pt>
                <c:pt idx="236" formatCode="0%">
                  <c:v>#N/A</c:v>
                </c:pt>
                <c:pt idx="237" formatCode="0%">
                  <c:v>#N/A</c:v>
                </c:pt>
                <c:pt idx="238" formatCode="0%">
                  <c:v>#N/A</c:v>
                </c:pt>
                <c:pt idx="239" formatCode="0%">
                  <c:v>#N/A</c:v>
                </c:pt>
                <c:pt idx="240" formatCode="0%">
                  <c:v>#N/A</c:v>
                </c:pt>
                <c:pt idx="241" formatCode="0%">
                  <c:v>#N/A</c:v>
                </c:pt>
                <c:pt idx="242" formatCode="0%">
                  <c:v>#N/A</c:v>
                </c:pt>
                <c:pt idx="243" formatCode="0%">
                  <c:v>#N/A</c:v>
                </c:pt>
                <c:pt idx="244" formatCode="0%">
                  <c:v>#N/A</c:v>
                </c:pt>
                <c:pt idx="245" formatCode="0%">
                  <c:v>#N/A</c:v>
                </c:pt>
                <c:pt idx="246" formatCode="0%">
                  <c:v>#N/A</c:v>
                </c:pt>
                <c:pt idx="247" formatCode="0%">
                  <c:v>#N/A</c:v>
                </c:pt>
                <c:pt idx="248" formatCode="0%">
                  <c:v>#N/A</c:v>
                </c:pt>
                <c:pt idx="249" formatCode="0%">
                  <c:v>#N/A</c:v>
                </c:pt>
                <c:pt idx="250" formatCode="0%">
                  <c:v>-0.37650000000000006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C18A-407C-ACF8-C4A3A8D96329}"/>
            </c:ext>
          </c:extLst>
        </c:ser>
        <c:ser>
          <c:idx val="13"/>
          <c:order val="40"/>
          <c:tx>
            <c:strRef>
              <c:f>'SHs and LRs'!$A$170</c:f>
              <c:strCache>
                <c:ptCount val="1"/>
                <c:pt idx="0">
                  <c:v>Southland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CF030D"/>
              </a:solidFill>
              <a:ln>
                <a:noFill/>
              </a:ln>
            </c:spPr>
          </c:marker>
          <c:val>
            <c:numRef>
              <c:f>'safety (2)'!$U$281:$KB$281</c:f>
              <c:numCache>
                <c:formatCode>General</c:formatCode>
                <c:ptCount val="268"/>
                <c:pt idx="248" formatCode="0%">
                  <c:v>-0.10511153833814479</c:v>
                </c:pt>
                <c:pt idx="249" formatCode="0%">
                  <c:v>0.58745146184068875</c:v>
                </c:pt>
                <c:pt idx="250" formatCode="0%">
                  <c:v>1.1228843104177386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18A-407C-ACF8-C4A3A8D96329}"/>
            </c:ext>
          </c:extLst>
        </c:ser>
        <c:ser>
          <c:idx val="29"/>
          <c:order val="41"/>
          <c:tx>
            <c:strRef>
              <c:f>'SHs and LRs'!$A$189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noFill/>
              </a:ln>
            </c:spPr>
          </c:marker>
          <c:val>
            <c:numRef>
              <c:f>'safety (2)'!$U$265:$KB$265</c:f>
              <c:numCache>
                <c:formatCode>General</c:formatCode>
                <c:ptCount val="268"/>
                <c:pt idx="253" formatCode="0%">
                  <c:v>0.71117108338477109</c:v>
                </c:pt>
                <c:pt idx="254" formatCode="0%">
                  <c:v>0.62502851496329748</c:v>
                </c:pt>
                <c:pt idx="255" formatCode="0%">
                  <c:v>0.68055211287291528</c:v>
                </c:pt>
                <c:pt idx="256" formatCode="0%">
                  <c:v>0.66826199511191131</c:v>
                </c:pt>
                <c:pt idx="257" formatCode="0%">
                  <c:v>0.3495798647981132</c:v>
                </c:pt>
                <c:pt idx="258" formatCode="0%">
                  <c:v>0.47123084999761367</c:v>
                </c:pt>
                <c:pt idx="259" formatCode="0%">
                  <c:v>0.52015739688227569</c:v>
                </c:pt>
                <c:pt idx="260" formatCode="0%">
                  <c:v>0.41249904650580649</c:v>
                </c:pt>
                <c:pt idx="261" formatCode="0%">
                  <c:v>0.36711526037300635</c:v>
                </c:pt>
                <c:pt idx="262" formatCode="0%">
                  <c:v>0.16922987974098058</c:v>
                </c:pt>
                <c:pt idx="263" formatCode="0%">
                  <c:v>6.4882539180676213E-2</c:v>
                </c:pt>
                <c:pt idx="264" formatCode="0%">
                  <c:v>9.0229292778411185E-2</c:v>
                </c:pt>
                <c:pt idx="265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18A-407C-ACF8-C4A3A8D96329}"/>
            </c:ext>
          </c:extLst>
        </c:ser>
        <c:ser>
          <c:idx val="45"/>
          <c:order val="42"/>
          <c:tx>
            <c:strRef>
              <c:f>'SHs and LRs'!$A$189</c:f>
              <c:strCache>
                <c:ptCount val="1"/>
                <c:pt idx="0">
                  <c:v>New Zealand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(2)'!$U$299:$KE$299</c:f>
              <c:numCache>
                <c:formatCode>General</c:formatCode>
                <c:ptCount val="271"/>
                <c:pt idx="253" formatCode="0%">
                  <c:v>0.76100000000000101</c:v>
                </c:pt>
                <c:pt idx="254" formatCode="0%">
                  <c:v>#N/A</c:v>
                </c:pt>
                <c:pt idx="255" formatCode="0%">
                  <c:v>#N/A</c:v>
                </c:pt>
                <c:pt idx="256" formatCode="0%">
                  <c:v>#N/A</c:v>
                </c:pt>
                <c:pt idx="257" formatCode="0%">
                  <c:v>#N/A</c:v>
                </c:pt>
                <c:pt idx="258" formatCode="0%">
                  <c:v>#N/A</c:v>
                </c:pt>
                <c:pt idx="259" formatCode="0%">
                  <c:v>#N/A</c:v>
                </c:pt>
                <c:pt idx="260" formatCode="0%">
                  <c:v>#N/A</c:v>
                </c:pt>
                <c:pt idx="261" formatCode="0%">
                  <c:v>#N/A</c:v>
                </c:pt>
                <c:pt idx="262" formatCode="0%">
                  <c:v>#N/A</c:v>
                </c:pt>
                <c:pt idx="263" formatCode="0%">
                  <c:v>#N/A</c:v>
                </c:pt>
                <c:pt idx="264" formatCode="0%">
                  <c:v>#N/A</c:v>
                </c:pt>
                <c:pt idx="265" formatCode="0%">
                  <c:v>#N/A</c:v>
                </c:pt>
                <c:pt idx="266" formatCode="0%">
                  <c:v>#N/A</c:v>
                </c:pt>
                <c:pt idx="267" formatCode="0%">
                  <c:v>#N/A</c:v>
                </c:pt>
                <c:pt idx="268" formatCode="0%">
                  <c:v>-0.13899999999999935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C18A-407C-ACF8-C4A3A8D96329}"/>
            </c:ext>
          </c:extLst>
        </c:ser>
        <c:ser>
          <c:idx val="14"/>
          <c:order val="43"/>
          <c:tx>
            <c:strRef>
              <c:f>'SHs and LRs'!$A$171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CF030D"/>
              </a:solidFill>
              <a:ln>
                <a:noFill/>
              </a:ln>
            </c:spPr>
          </c:marker>
          <c:val>
            <c:numRef>
              <c:f>'safety (2)'!$U$282:$KD$282</c:f>
              <c:numCache>
                <c:formatCode>General</c:formatCode>
                <c:ptCount val="270"/>
                <c:pt idx="266" formatCode="0%">
                  <c:v>7.3270139135329648E-2</c:v>
                </c:pt>
                <c:pt idx="267" formatCode="0%">
                  <c:v>0.10712717163882002</c:v>
                </c:pt>
                <c:pt idx="268" formatCode="0%">
                  <c:v>0.10905596462076939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18A-407C-ACF8-C4A3A8D96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826496"/>
        <c:axId val="202828032"/>
      </c:lineChart>
      <c:lineChart>
        <c:grouping val="standard"/>
        <c:varyColors val="0"/>
        <c:ser>
          <c:idx val="30"/>
          <c:order val="44"/>
          <c:tx>
            <c:v>Fatality rate</c:v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cat>
            <c:strRef>
              <c:f>labels!$A$1:$A$15</c:f>
              <c:strCache>
                <c:ptCount val="15"/>
                <c:pt idx="0">
                  <c:v> Northland
 </c:v>
                </c:pt>
                <c:pt idx="1">
                  <c:v> Auckland
 </c:v>
                </c:pt>
                <c:pt idx="2">
                  <c:v> Waikato
 </c:v>
                </c:pt>
                <c:pt idx="3">
                  <c:v> Bay of Plenty
 </c:v>
                </c:pt>
                <c:pt idx="4">
                  <c:v> Gisborne
 </c:v>
                </c:pt>
                <c:pt idx="5">
                  <c:v> Hawkes Bay
 </c:v>
                </c:pt>
                <c:pt idx="6">
                  <c:v> Taranaki
 </c:v>
                </c:pt>
                <c:pt idx="7">
                  <c:v>Manawatu
Whanganui</c:v>
                </c:pt>
                <c:pt idx="8">
                  <c:v> Wellington
 </c:v>
                </c:pt>
                <c:pt idx="9">
                  <c:v>Marlborough
Nelson
Tasman</c:v>
                </c:pt>
                <c:pt idx="10">
                  <c:v> West Coast
 </c:v>
                </c:pt>
                <c:pt idx="11">
                  <c:v> Canterbury
 </c:v>
                </c:pt>
                <c:pt idx="12">
                  <c:v> Otago
 </c:v>
                </c:pt>
                <c:pt idx="13">
                  <c:v> Southland
 </c:v>
                </c:pt>
                <c:pt idx="14">
                  <c:v> New Zealand
 </c:v>
                </c:pt>
              </c:strCache>
            </c:strRef>
          </c:cat>
          <c:val>
            <c:numRef>
              <c:f>'SHs and LRs'!$B$175:$B$189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18A-407C-ACF8-C4A3A8D96329}"/>
            </c:ext>
          </c:extLst>
        </c:ser>
        <c:ser>
          <c:idx val="31"/>
          <c:order val="45"/>
          <c:tx>
            <c:v>Injury rate</c:v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cat>
            <c:strRef>
              <c:f>labels!$A$1:$A$15</c:f>
              <c:strCache>
                <c:ptCount val="15"/>
                <c:pt idx="0">
                  <c:v> Northland
 </c:v>
                </c:pt>
                <c:pt idx="1">
                  <c:v> Auckland
 </c:v>
                </c:pt>
                <c:pt idx="2">
                  <c:v> Waikato
 </c:v>
                </c:pt>
                <c:pt idx="3">
                  <c:v> Bay of Plenty
 </c:v>
                </c:pt>
                <c:pt idx="4">
                  <c:v> Gisborne
 </c:v>
                </c:pt>
                <c:pt idx="5">
                  <c:v> Hawkes Bay
 </c:v>
                </c:pt>
                <c:pt idx="6">
                  <c:v> Taranaki
 </c:v>
                </c:pt>
                <c:pt idx="7">
                  <c:v>Manawatu
Whanganui</c:v>
                </c:pt>
                <c:pt idx="8">
                  <c:v> Wellington
 </c:v>
                </c:pt>
                <c:pt idx="9">
                  <c:v>Marlborough
Nelson
Tasman</c:v>
                </c:pt>
                <c:pt idx="10">
                  <c:v> West Coast
 </c:v>
                </c:pt>
                <c:pt idx="11">
                  <c:v> Canterbury
 </c:v>
                </c:pt>
                <c:pt idx="12">
                  <c:v> Otago
 </c:v>
                </c:pt>
                <c:pt idx="13">
                  <c:v> Southland
 </c:v>
                </c:pt>
                <c:pt idx="14">
                  <c:v> New Zealand
 </c:v>
                </c:pt>
              </c:strCache>
            </c:strRef>
          </c:cat>
          <c:val>
            <c:numRef>
              <c:f>'SHs and LRs'!$B$175:$B$189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18A-407C-ACF8-C4A3A8D96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831744"/>
        <c:axId val="202830208"/>
      </c:lineChart>
      <c:catAx>
        <c:axId val="202826496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>
            <a:solidFill>
              <a:schemeClr val="bg1">
                <a:lumMod val="65000"/>
              </a:schemeClr>
            </a:solidFill>
          </a:ln>
        </c:spPr>
        <c:crossAx val="202828032"/>
        <c:crossesAt val="0"/>
        <c:auto val="1"/>
        <c:lblAlgn val="ctr"/>
        <c:lblOffset val="100"/>
        <c:tickMarkSkip val="18"/>
        <c:noMultiLvlLbl val="0"/>
      </c:catAx>
      <c:valAx>
        <c:axId val="202828032"/>
        <c:scaling>
          <c:orientation val="minMax"/>
          <c:min val="-1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 sz="1200">
                    <a:latin typeface="+mn-lt"/>
                  </a:rPr>
                  <a:t>Fatality rates</a:t>
                </a:r>
                <a:br>
                  <a:rPr lang="en-US" sz="1200">
                    <a:latin typeface="+mn-lt"/>
                  </a:rPr>
                </a:br>
                <a:r>
                  <a:rPr lang="en-US" sz="1200">
                    <a:latin typeface="+mn-lt"/>
                  </a:rPr>
                  <a:t>relative to </a:t>
                </a:r>
                <a:br>
                  <a:rPr lang="en-US" sz="1200">
                    <a:latin typeface="+mn-lt"/>
                  </a:rPr>
                </a:br>
                <a:r>
                  <a:rPr lang="en-US" sz="1200">
                    <a:latin typeface="+mn-lt"/>
                  </a:rPr>
                  <a:t>New Zealand </a:t>
                </a:r>
                <a:br>
                  <a:rPr lang="en-US" sz="1200">
                    <a:latin typeface="+mn-lt"/>
                  </a:rPr>
                </a:br>
                <a:r>
                  <a:rPr lang="en-US" sz="1200">
                    <a:latin typeface="+mn-lt"/>
                  </a:rPr>
                  <a:t>2013/14</a:t>
                </a:r>
                <a:r>
                  <a:rPr lang="en-US" sz="1200" baseline="0">
                    <a:latin typeface="+mn-lt"/>
                  </a:rPr>
                  <a:t> rates</a:t>
                </a:r>
                <a:endParaRPr lang="en-US" sz="1200">
                  <a:latin typeface="+mn-lt"/>
                </a:endParaRPr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spPr>
          <a:ln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1100">
                <a:latin typeface="+mn-lt"/>
              </a:defRPr>
            </a:pPr>
            <a:endParaRPr lang="en-US"/>
          </a:p>
        </c:txPr>
        <c:crossAx val="202826496"/>
        <c:crosses val="autoZero"/>
        <c:crossBetween val="between"/>
      </c:valAx>
      <c:valAx>
        <c:axId val="20283020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2831744"/>
        <c:crosses val="max"/>
        <c:crossBetween val="between"/>
      </c:valAx>
      <c:catAx>
        <c:axId val="20283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1100">
                <a:latin typeface="+mn-lt"/>
              </a:defRPr>
            </a:pPr>
            <a:endParaRPr lang="en-US"/>
          </a:p>
        </c:txPr>
        <c:crossAx val="202830208"/>
        <c:crossesAt val="1.2"/>
        <c:auto val="0"/>
        <c:lblAlgn val="ctr"/>
        <c:lblOffset val="0"/>
        <c:tickLblSkip val="1"/>
        <c:noMultiLvlLbl val="0"/>
      </c:cat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egendEntry>
        <c:idx val="17"/>
        <c:delete val="1"/>
      </c:legendEntry>
      <c:legendEntry>
        <c:idx val="18"/>
        <c:delete val="1"/>
      </c:legendEntry>
      <c:legendEntry>
        <c:idx val="19"/>
        <c:delete val="1"/>
      </c:legendEntry>
      <c:legendEntry>
        <c:idx val="20"/>
        <c:delete val="1"/>
      </c:legendEntry>
      <c:legendEntry>
        <c:idx val="21"/>
        <c:delete val="1"/>
      </c:legendEntry>
      <c:legendEntry>
        <c:idx val="22"/>
        <c:delete val="1"/>
      </c:legendEntry>
      <c:legendEntry>
        <c:idx val="23"/>
        <c:delete val="1"/>
      </c:legendEntry>
      <c:legendEntry>
        <c:idx val="24"/>
        <c:delete val="1"/>
      </c:legendEntry>
      <c:legendEntry>
        <c:idx val="25"/>
        <c:delete val="1"/>
      </c:legendEntry>
      <c:legendEntry>
        <c:idx val="26"/>
        <c:delete val="1"/>
      </c:legendEntry>
      <c:legendEntry>
        <c:idx val="27"/>
        <c:delete val="1"/>
      </c:legendEntry>
      <c:legendEntry>
        <c:idx val="28"/>
        <c:delete val="1"/>
      </c:legendEntry>
      <c:legendEntry>
        <c:idx val="29"/>
        <c:delete val="1"/>
      </c:legendEntry>
      <c:legendEntry>
        <c:idx val="30"/>
        <c:delete val="1"/>
      </c:legendEntry>
      <c:legendEntry>
        <c:idx val="31"/>
        <c:delete val="1"/>
      </c:legendEntry>
      <c:legendEntry>
        <c:idx val="32"/>
        <c:delete val="1"/>
      </c:legendEntry>
      <c:legendEntry>
        <c:idx val="33"/>
        <c:delete val="1"/>
      </c:legendEntry>
      <c:legendEntry>
        <c:idx val="34"/>
        <c:delete val="1"/>
      </c:legendEntry>
      <c:legendEntry>
        <c:idx val="35"/>
        <c:delete val="1"/>
      </c:legendEntry>
      <c:legendEntry>
        <c:idx val="36"/>
        <c:delete val="1"/>
      </c:legendEntry>
      <c:legendEntry>
        <c:idx val="37"/>
        <c:delete val="1"/>
      </c:legendEntry>
      <c:legendEntry>
        <c:idx val="38"/>
        <c:delete val="1"/>
      </c:legendEntry>
      <c:legendEntry>
        <c:idx val="39"/>
        <c:delete val="1"/>
      </c:legendEntry>
      <c:legendEntry>
        <c:idx val="40"/>
        <c:delete val="1"/>
      </c:legendEntry>
      <c:legendEntry>
        <c:idx val="41"/>
        <c:delete val="1"/>
      </c:legendEntry>
      <c:legendEntry>
        <c:idx val="42"/>
        <c:delete val="1"/>
      </c:legendEntry>
      <c:legendEntry>
        <c:idx val="43"/>
        <c:delete val="1"/>
      </c:legendEntry>
      <c:legendEntry>
        <c:idx val="44"/>
        <c:delete val="1"/>
      </c:legendEntry>
      <c:legendEntry>
        <c:idx val="45"/>
        <c:delete val="1"/>
      </c:legendEntry>
      <c:overlay val="0"/>
      <c:txPr>
        <a:bodyPr/>
        <a:lstStyle/>
        <a:p>
          <a:pPr>
            <a:defRPr sz="1100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2"/>
          <c:order val="0"/>
          <c:tx>
            <c:strRef>
              <c:f>'SHs and LRs'!$A$182</c:f>
              <c:strCache>
                <c:ptCount val="1"/>
                <c:pt idx="0">
                  <c:v>Manawatu-Whanganui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noFill/>
              </a:ln>
            </c:spPr>
          </c:marker>
          <c:val>
            <c:numRef>
              <c:f>'safety (2)'!$EQ$258:$KB$258</c:f>
              <c:numCache>
                <c:formatCode>0%</c:formatCode>
                <c:ptCount val="142"/>
                <c:pt idx="1">
                  <c:v>0.95310548700556419</c:v>
                </c:pt>
                <c:pt idx="2">
                  <c:v>0.80712319230690555</c:v>
                </c:pt>
                <c:pt idx="3">
                  <c:v>0.88428737076836339</c:v>
                </c:pt>
                <c:pt idx="4">
                  <c:v>1.4196480315602367</c:v>
                </c:pt>
                <c:pt idx="5">
                  <c:v>0.73710042890523941</c:v>
                </c:pt>
                <c:pt idx="6">
                  <c:v>0.81610116860160575</c:v>
                </c:pt>
                <c:pt idx="7">
                  <c:v>1.4201901129131036</c:v>
                </c:pt>
                <c:pt idx="8">
                  <c:v>1.2034930193099704</c:v>
                </c:pt>
                <c:pt idx="9">
                  <c:v>1.2553433744682554</c:v>
                </c:pt>
                <c:pt idx="10">
                  <c:v>1.0232636671844899</c:v>
                </c:pt>
                <c:pt idx="11">
                  <c:v>0.80811353481836856</c:v>
                </c:pt>
                <c:pt idx="12">
                  <c:v>0.5462002337915477</c:v>
                </c:pt>
                <c:pt idx="13">
                  <c:v>0.52199859482707911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D4A-4C77-89CC-7851419BB6AF}"/>
            </c:ext>
          </c:extLst>
        </c:ser>
        <c:ser>
          <c:idx val="38"/>
          <c:order val="1"/>
          <c:tx>
            <c:strRef>
              <c:f>'SHs and LRs'!$A$182</c:f>
              <c:strCache>
                <c:ptCount val="1"/>
                <c:pt idx="0">
                  <c:v>Manawatu-Whanganui</c:v>
                </c:pt>
              </c:strCache>
            </c:strRef>
          </c:tx>
          <c:spPr>
            <a:ln>
              <a:solidFill>
                <a:srgbClr val="BFBFBF"/>
              </a:solidFill>
            </a:ln>
          </c:spPr>
          <c:marker>
            <c:symbol val="none"/>
          </c:marker>
          <c:dPt>
            <c:idx val="142"/>
            <c:bubble3D val="0"/>
            <c:spPr>
              <a:ln>
                <a:solidFill>
                  <a:schemeClr val="bg1">
                    <a:lumMod val="75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16-1D4A-4C77-89CC-7851419BB6AF}"/>
              </c:ext>
            </c:extLst>
          </c:dPt>
          <c:val>
            <c:numRef>
              <c:f>'safety (2)'!$EQ$292:$KE$292</c:f>
              <c:numCache>
                <c:formatCode>0%</c:formatCode>
                <c:ptCount val="145"/>
                <c:pt idx="1">
                  <c:v>1.0796000000000001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0.75260000000000016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D4A-4C77-89CC-7851419BB6AF}"/>
            </c:ext>
          </c:extLst>
        </c:ser>
        <c:ser>
          <c:idx val="7"/>
          <c:order val="2"/>
          <c:tx>
            <c:strRef>
              <c:f>'SHs and LRs'!$A$164</c:f>
              <c:strCache>
                <c:ptCount val="1"/>
                <c:pt idx="0">
                  <c:v>Manawatu-Whanganui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marker>
          <c:val>
            <c:numRef>
              <c:f>'safety (2)'!$EQ$275:$KB$275</c:f>
              <c:numCache>
                <c:formatCode>0%</c:formatCode>
                <c:ptCount val="142"/>
                <c:pt idx="14">
                  <c:v>1.1759119831304732</c:v>
                </c:pt>
                <c:pt idx="15">
                  <c:v>0.30242867714973753</c:v>
                </c:pt>
                <c:pt idx="16">
                  <c:v>8.390837112394367E-2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D4A-4C77-89CC-7851419BB6AF}"/>
            </c:ext>
          </c:extLst>
        </c:ser>
        <c:ser>
          <c:idx val="23"/>
          <c:order val="3"/>
          <c:tx>
            <c:strRef>
              <c:f>'SHs and LRs'!$A$183</c:f>
              <c:strCache>
                <c:ptCount val="1"/>
                <c:pt idx="0">
                  <c:v>Wellington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noFill/>
              </a:ln>
            </c:spPr>
          </c:marker>
          <c:val>
            <c:numRef>
              <c:f>'safety (2)'!$EQ$259:$KB$259</c:f>
              <c:numCache>
                <c:formatCode>General</c:formatCode>
                <c:ptCount val="142"/>
                <c:pt idx="19" formatCode="0%">
                  <c:v>-0.18194362984842627</c:v>
                </c:pt>
                <c:pt idx="20" formatCode="0%">
                  <c:v>0.34758417417340337</c:v>
                </c:pt>
                <c:pt idx="21" formatCode="0%">
                  <c:v>0.40728878755218245</c:v>
                </c:pt>
                <c:pt idx="22" formatCode="0%">
                  <c:v>0.13382253376880326</c:v>
                </c:pt>
                <c:pt idx="23" formatCode="0%">
                  <c:v>3.3474712218724445E-2</c:v>
                </c:pt>
                <c:pt idx="24" formatCode="0%">
                  <c:v>1.4415893792543821E-2</c:v>
                </c:pt>
                <c:pt idx="25" formatCode="0%">
                  <c:v>-0.37818277557746638</c:v>
                </c:pt>
                <c:pt idx="26" formatCode="0%">
                  <c:v>-5.7870856687451844E-2</c:v>
                </c:pt>
                <c:pt idx="27" formatCode="0%">
                  <c:v>-0.38314135921922066</c:v>
                </c:pt>
                <c:pt idx="28" formatCode="0%">
                  <c:v>-0.38833229736552277</c:v>
                </c:pt>
                <c:pt idx="29" formatCode="0%">
                  <c:v>-0.50806794996560445</c:v>
                </c:pt>
                <c:pt idx="30" formatCode="0%">
                  <c:v>-0.46877935555193007</c:v>
                </c:pt>
                <c:pt idx="31" formatCode="0%">
                  <c:v>-0.3501925442574515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D4A-4C77-89CC-7851419BB6AF}"/>
            </c:ext>
          </c:extLst>
        </c:ser>
        <c:ser>
          <c:idx val="39"/>
          <c:order val="4"/>
          <c:tx>
            <c:strRef>
              <c:f>'SHs and LRs'!$A$183</c:f>
              <c:strCache>
                <c:ptCount val="1"/>
                <c:pt idx="0">
                  <c:v>Wellington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(2)'!$EQ$293:$KE$293</c:f>
              <c:numCache>
                <c:formatCode>General</c:formatCode>
                <c:ptCount val="145"/>
                <c:pt idx="19" formatCode="0%">
                  <c:v>0.22940000000000005</c:v>
                </c:pt>
                <c:pt idx="20" formatCode="0%">
                  <c:v>#N/A</c:v>
                </c:pt>
                <c:pt idx="21" formatCode="0%">
                  <c:v>#N/A</c:v>
                </c:pt>
                <c:pt idx="22" formatCode="0%">
                  <c:v>#N/A</c:v>
                </c:pt>
                <c:pt idx="23" formatCode="0%">
                  <c:v>#N/A</c:v>
                </c:pt>
                <c:pt idx="24" formatCode="0%">
                  <c:v>#N/A</c:v>
                </c:pt>
                <c:pt idx="25" formatCode="0%">
                  <c:v>#N/A</c:v>
                </c:pt>
                <c:pt idx="26" formatCode="0%">
                  <c:v>#N/A</c:v>
                </c:pt>
                <c:pt idx="27" formatCode="0%">
                  <c:v>#N/A</c:v>
                </c:pt>
                <c:pt idx="28" formatCode="0%">
                  <c:v>#N/A</c:v>
                </c:pt>
                <c:pt idx="29" formatCode="0%">
                  <c:v>#N/A</c:v>
                </c:pt>
                <c:pt idx="30" formatCode="0%">
                  <c:v>#N/A</c:v>
                </c:pt>
                <c:pt idx="31" formatCode="0%">
                  <c:v>#N/A</c:v>
                </c:pt>
                <c:pt idx="32" formatCode="0%">
                  <c:v>#N/A</c:v>
                </c:pt>
                <c:pt idx="33" formatCode="0%">
                  <c:v>#N/A</c:v>
                </c:pt>
                <c:pt idx="34" formatCode="0%">
                  <c:v>-0.6960999999999995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D4A-4C77-89CC-7851419BB6AF}"/>
            </c:ext>
          </c:extLst>
        </c:ser>
        <c:ser>
          <c:idx val="8"/>
          <c:order val="5"/>
          <c:tx>
            <c:strRef>
              <c:f>'SHs and LRs'!$A$165</c:f>
              <c:strCache>
                <c:ptCount val="1"/>
                <c:pt idx="0">
                  <c:v>Wellington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CF030D"/>
              </a:solidFill>
              <a:ln>
                <a:noFill/>
              </a:ln>
            </c:spPr>
          </c:marker>
          <c:val>
            <c:numRef>
              <c:f>'safety (2)'!$EQ$276:$KB$276</c:f>
              <c:numCache>
                <c:formatCode>General</c:formatCode>
                <c:ptCount val="142"/>
                <c:pt idx="32" formatCode="0%">
                  <c:v>-0.45202349544610665</c:v>
                </c:pt>
                <c:pt idx="33" formatCode="0%">
                  <c:v>-0.38188353746371095</c:v>
                </c:pt>
                <c:pt idx="34" formatCode="0%">
                  <c:v>-0.50979617013428036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D4A-4C77-89CC-7851419BB6AF}"/>
            </c:ext>
          </c:extLst>
        </c:ser>
        <c:ser>
          <c:idx val="24"/>
          <c:order val="6"/>
          <c:tx>
            <c:strRef>
              <c:f>'SHs and LRs'!$A$184</c:f>
              <c:strCache>
                <c:ptCount val="1"/>
                <c:pt idx="0">
                  <c:v>Marlborough-Nelson-Tasman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noFill/>
              </a:ln>
            </c:spPr>
          </c:marker>
          <c:val>
            <c:numRef>
              <c:f>'safety (2)'!$EQ$260:$KB$260</c:f>
              <c:numCache>
                <c:formatCode>General</c:formatCode>
                <c:ptCount val="142"/>
                <c:pt idx="37" formatCode="0%">
                  <c:v>1.5376301609033383</c:v>
                </c:pt>
                <c:pt idx="38" formatCode="0%">
                  <c:v>0.6352507906267908</c:v>
                </c:pt>
                <c:pt idx="39" formatCode="0%">
                  <c:v>1.5525639907017132</c:v>
                </c:pt>
                <c:pt idx="40" formatCode="0%">
                  <c:v>0.25543308405792753</c:v>
                </c:pt>
                <c:pt idx="41" formatCode="0%">
                  <c:v>-5.5898095532018188E-2</c:v>
                </c:pt>
                <c:pt idx="42" formatCode="0%">
                  <c:v>0.20741674915162323</c:v>
                </c:pt>
                <c:pt idx="43" formatCode="0%">
                  <c:v>0.1025189528170547</c:v>
                </c:pt>
                <c:pt idx="44" formatCode="0%">
                  <c:v>0.47175038733642416</c:v>
                </c:pt>
                <c:pt idx="45" formatCode="0%">
                  <c:v>1.8421548222671147</c:v>
                </c:pt>
                <c:pt idx="46" formatCode="0%">
                  <c:v>0.12339490363426231</c:v>
                </c:pt>
                <c:pt idx="47" formatCode="0%">
                  <c:v>-4.9271927337629973E-2</c:v>
                </c:pt>
                <c:pt idx="48" formatCode="0%">
                  <c:v>0.17684640276889674</c:v>
                </c:pt>
                <c:pt idx="49" formatCode="0%">
                  <c:v>-7.5822599613966535E-2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D4A-4C77-89CC-7851419BB6AF}"/>
            </c:ext>
          </c:extLst>
        </c:ser>
        <c:ser>
          <c:idx val="40"/>
          <c:order val="7"/>
          <c:tx>
            <c:strRef>
              <c:f>'SHs and LRs'!$A$184</c:f>
              <c:strCache>
                <c:ptCount val="1"/>
                <c:pt idx="0">
                  <c:v>Marlborough-Nelson-Tasman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(2)'!$EQ$294:$KE$294</c:f>
              <c:numCache>
                <c:formatCode>General</c:formatCode>
                <c:ptCount val="145"/>
                <c:pt idx="37" formatCode="0%">
                  <c:v>0.99540000000000006</c:v>
                </c:pt>
                <c:pt idx="38" formatCode="0%">
                  <c:v>#N/A</c:v>
                </c:pt>
                <c:pt idx="39" formatCode="0%">
                  <c:v>#N/A</c:v>
                </c:pt>
                <c:pt idx="40" formatCode="0%">
                  <c:v>#N/A</c:v>
                </c:pt>
                <c:pt idx="41" formatCode="0%">
                  <c:v>#N/A</c:v>
                </c:pt>
                <c:pt idx="42" formatCode="0%">
                  <c:v>#N/A</c:v>
                </c:pt>
                <c:pt idx="43" formatCode="0%">
                  <c:v>#N/A</c:v>
                </c:pt>
                <c:pt idx="44" formatCode="0%">
                  <c:v>#N/A</c:v>
                </c:pt>
                <c:pt idx="45" formatCode="0%">
                  <c:v>#N/A</c:v>
                </c:pt>
                <c:pt idx="46" formatCode="0%">
                  <c:v>#N/A</c:v>
                </c:pt>
                <c:pt idx="47" formatCode="0%">
                  <c:v>#N/A</c:v>
                </c:pt>
                <c:pt idx="48" formatCode="0%">
                  <c:v>#N/A</c:v>
                </c:pt>
                <c:pt idx="49" formatCode="0%">
                  <c:v>#N/A</c:v>
                </c:pt>
                <c:pt idx="50" formatCode="0%">
                  <c:v>#N/A</c:v>
                </c:pt>
                <c:pt idx="51" formatCode="0%">
                  <c:v>#N/A</c:v>
                </c:pt>
                <c:pt idx="52" formatCode="0%">
                  <c:v>-0.21809999999999974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D4A-4C77-89CC-7851419BB6AF}"/>
            </c:ext>
          </c:extLst>
        </c:ser>
        <c:ser>
          <c:idx val="9"/>
          <c:order val="8"/>
          <c:tx>
            <c:strRef>
              <c:f>'SHs and LRs'!$A$166</c:f>
              <c:strCache>
                <c:ptCount val="1"/>
                <c:pt idx="0">
                  <c:v>Marlborough-Nelson-Tasman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marker>
          <c:val>
            <c:numRef>
              <c:f>'safety (2)'!$EQ$277:$KB$277</c:f>
              <c:numCache>
                <c:formatCode>General</c:formatCode>
                <c:ptCount val="142"/>
                <c:pt idx="50" formatCode="0%">
                  <c:v>-0.44787668520636614</c:v>
                </c:pt>
                <c:pt idx="51" formatCode="0%">
                  <c:v>4.4798581237526891E-2</c:v>
                </c:pt>
                <c:pt idx="52" formatCode="0%">
                  <c:v>0.19125832421281452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D4A-4C77-89CC-7851419BB6AF}"/>
            </c:ext>
          </c:extLst>
        </c:ser>
        <c:ser>
          <c:idx val="25"/>
          <c:order val="9"/>
          <c:tx>
            <c:strRef>
              <c:f>'SHs and LRs'!$A$185</c:f>
              <c:strCache>
                <c:ptCount val="1"/>
                <c:pt idx="0">
                  <c:v>West Coast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noFill/>
              </a:ln>
            </c:spPr>
          </c:marker>
          <c:val>
            <c:numRef>
              <c:f>'safety (2)'!$EQ$261:$KB$261</c:f>
              <c:numCache>
                <c:formatCode>General</c:formatCode>
                <c:ptCount val="142"/>
                <c:pt idx="55" formatCode="0%">
                  <c:v>3.3712678507247329</c:v>
                </c:pt>
                <c:pt idx="56" formatCode="0%">
                  <c:v>3.0586386416394138</c:v>
                </c:pt>
                <c:pt idx="57" formatCode="0%">
                  <c:v>0.54801431498357367</c:v>
                </c:pt>
                <c:pt idx="58" formatCode="0%">
                  <c:v>2.0969474463095907</c:v>
                </c:pt>
                <c:pt idx="59" formatCode="0%">
                  <c:v>0.47526008556092147</c:v>
                </c:pt>
                <c:pt idx="60" formatCode="0%">
                  <c:v>-5.0512271334741676E-2</c:v>
                </c:pt>
                <c:pt idx="61" formatCode="0%">
                  <c:v>1.3038282059699675</c:v>
                </c:pt>
                <c:pt idx="62" formatCode="0%">
                  <c:v>0.41243498061919781</c:v>
                </c:pt>
                <c:pt idx="63" formatCode="0%">
                  <c:v>0.43454621786374314</c:v>
                </c:pt>
                <c:pt idx="64" formatCode="0%">
                  <c:v>2.1396368226034017</c:v>
                </c:pt>
                <c:pt idx="65" formatCode="0%">
                  <c:v>1.6510713114684723</c:v>
                </c:pt>
                <c:pt idx="66" formatCode="0%">
                  <c:v>0.2150036115520948</c:v>
                </c:pt>
                <c:pt idx="67" formatCode="0%">
                  <c:v>2.347639396805083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D4A-4C77-89CC-7851419BB6AF}"/>
            </c:ext>
          </c:extLst>
        </c:ser>
        <c:ser>
          <c:idx val="41"/>
          <c:order val="10"/>
          <c:tx>
            <c:strRef>
              <c:f>'SHs and LRs'!$A$185</c:f>
              <c:strCache>
                <c:ptCount val="1"/>
                <c:pt idx="0">
                  <c:v>West Coast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(2)'!$EQ$295:$KE$295</c:f>
              <c:numCache>
                <c:formatCode>General</c:formatCode>
                <c:ptCount val="145"/>
                <c:pt idx="55" formatCode="0%">
                  <c:v>1.8984000000000005</c:v>
                </c:pt>
                <c:pt idx="56" formatCode="0%">
                  <c:v>#N/A</c:v>
                </c:pt>
                <c:pt idx="57" formatCode="0%">
                  <c:v>#N/A</c:v>
                </c:pt>
                <c:pt idx="58" formatCode="0%">
                  <c:v>#N/A</c:v>
                </c:pt>
                <c:pt idx="59" formatCode="0%">
                  <c:v>#N/A</c:v>
                </c:pt>
                <c:pt idx="60" formatCode="0%">
                  <c:v>#N/A</c:v>
                </c:pt>
                <c:pt idx="61" formatCode="0%">
                  <c:v>#N/A</c:v>
                </c:pt>
                <c:pt idx="62" formatCode="0%">
                  <c:v>#N/A</c:v>
                </c:pt>
                <c:pt idx="63" formatCode="0%">
                  <c:v>#N/A</c:v>
                </c:pt>
                <c:pt idx="64" formatCode="0%">
                  <c:v>#N/A</c:v>
                </c:pt>
                <c:pt idx="65" formatCode="0%">
                  <c:v>#N/A</c:v>
                </c:pt>
                <c:pt idx="66" formatCode="0%">
                  <c:v>#N/A</c:v>
                </c:pt>
                <c:pt idx="67" formatCode="0%">
                  <c:v>#N/A</c:v>
                </c:pt>
                <c:pt idx="68" formatCode="0%">
                  <c:v>#N/A</c:v>
                </c:pt>
                <c:pt idx="69" formatCode="0%">
                  <c:v>#N/A</c:v>
                </c:pt>
                <c:pt idx="70" formatCode="0%">
                  <c:v>0.62640000000000029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D4A-4C77-89CC-7851419BB6AF}"/>
            </c:ext>
          </c:extLst>
        </c:ser>
        <c:ser>
          <c:idx val="10"/>
          <c:order val="11"/>
          <c:tx>
            <c:strRef>
              <c:f>'SHs and LRs'!$A$167</c:f>
              <c:strCache>
                <c:ptCount val="1"/>
                <c:pt idx="0">
                  <c:v>West Coast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marker>
          <c:val>
            <c:numRef>
              <c:f>'safety (2)'!$EQ$278:$KB$278</c:f>
              <c:numCache>
                <c:formatCode>General</c:formatCode>
                <c:ptCount val="142"/>
                <c:pt idx="68" formatCode="0%">
                  <c:v>1.2793313032819404</c:v>
                </c:pt>
                <c:pt idx="69" formatCode="0%">
                  <c:v>0.64294429880334891</c:v>
                </c:pt>
                <c:pt idx="70" formatCode="0%">
                  <c:v>0.31193069646072757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D4A-4C77-89CC-7851419BB6AF}"/>
            </c:ext>
          </c:extLst>
        </c:ser>
        <c:ser>
          <c:idx val="26"/>
          <c:order val="12"/>
          <c:tx>
            <c:strRef>
              <c:f>'SHs and LRs'!$A$186</c:f>
              <c:strCache>
                <c:ptCount val="1"/>
                <c:pt idx="0">
                  <c:v>Canterbury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noFill/>
              </a:ln>
            </c:spPr>
          </c:marker>
          <c:val>
            <c:numRef>
              <c:f>'safety (2)'!$EQ$262:$KB$262</c:f>
              <c:numCache>
                <c:formatCode>General</c:formatCode>
                <c:ptCount val="142"/>
                <c:pt idx="73" formatCode="0%">
                  <c:v>0.58559773642291857</c:v>
                </c:pt>
                <c:pt idx="74" formatCode="0%">
                  <c:v>0.37248438326478417</c:v>
                </c:pt>
                <c:pt idx="75" formatCode="0%">
                  <c:v>0.54292323229281569</c:v>
                </c:pt>
                <c:pt idx="76" formatCode="0%">
                  <c:v>0.27228960201045682</c:v>
                </c:pt>
                <c:pt idx="77" formatCode="0%">
                  <c:v>0.23862292989996159</c:v>
                </c:pt>
                <c:pt idx="78" formatCode="0%">
                  <c:v>-2.8897456589392467E-2</c:v>
                </c:pt>
                <c:pt idx="79" formatCode="0%">
                  <c:v>0.60484106810628324</c:v>
                </c:pt>
                <c:pt idx="80" formatCode="0%">
                  <c:v>0.18922751757062617</c:v>
                </c:pt>
                <c:pt idx="81" formatCode="0%">
                  <c:v>0.10582448276294065</c:v>
                </c:pt>
                <c:pt idx="82" formatCode="0%">
                  <c:v>0.24206453070734169</c:v>
                </c:pt>
                <c:pt idx="83" formatCode="0%">
                  <c:v>9.86669768068138E-2</c:v>
                </c:pt>
                <c:pt idx="84" formatCode="0%">
                  <c:v>8.0336624454606653E-2</c:v>
                </c:pt>
                <c:pt idx="85" formatCode="0%">
                  <c:v>0.12938770793191678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D4A-4C77-89CC-7851419BB6AF}"/>
            </c:ext>
          </c:extLst>
        </c:ser>
        <c:ser>
          <c:idx val="42"/>
          <c:order val="13"/>
          <c:tx>
            <c:strRef>
              <c:f>'SHs and LRs'!$A$186</c:f>
              <c:strCache>
                <c:ptCount val="1"/>
                <c:pt idx="0">
                  <c:v>Canterbury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(2)'!$EQ$296:$KE$296</c:f>
              <c:numCache>
                <c:formatCode>General</c:formatCode>
                <c:ptCount val="145"/>
                <c:pt idx="73" formatCode="0%">
                  <c:v>0.46340000000000003</c:v>
                </c:pt>
                <c:pt idx="74" formatCode="0%">
                  <c:v>#N/A</c:v>
                </c:pt>
                <c:pt idx="75" formatCode="0%">
                  <c:v>#N/A</c:v>
                </c:pt>
                <c:pt idx="76" formatCode="0%">
                  <c:v>#N/A</c:v>
                </c:pt>
                <c:pt idx="77" formatCode="0%">
                  <c:v>#N/A</c:v>
                </c:pt>
                <c:pt idx="78" formatCode="0%">
                  <c:v>#N/A</c:v>
                </c:pt>
                <c:pt idx="79" formatCode="0%">
                  <c:v>#N/A</c:v>
                </c:pt>
                <c:pt idx="80" formatCode="0%">
                  <c:v>#N/A</c:v>
                </c:pt>
                <c:pt idx="81" formatCode="0%">
                  <c:v>#N/A</c:v>
                </c:pt>
                <c:pt idx="82" formatCode="0%">
                  <c:v>#N/A</c:v>
                </c:pt>
                <c:pt idx="83" formatCode="0%">
                  <c:v>#N/A</c:v>
                </c:pt>
                <c:pt idx="84" formatCode="0%">
                  <c:v>#N/A</c:v>
                </c:pt>
                <c:pt idx="85" formatCode="0%">
                  <c:v>#N/A</c:v>
                </c:pt>
                <c:pt idx="86" formatCode="0%">
                  <c:v>#N/A</c:v>
                </c:pt>
                <c:pt idx="87" formatCode="0%">
                  <c:v>#N/A</c:v>
                </c:pt>
                <c:pt idx="88" formatCode="0%">
                  <c:v>-4.0599999999999525E-2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D4A-4C77-89CC-7851419BB6AF}"/>
            </c:ext>
          </c:extLst>
        </c:ser>
        <c:ser>
          <c:idx val="11"/>
          <c:order val="14"/>
          <c:tx>
            <c:strRef>
              <c:f>'SHs and LRs'!$A$168</c:f>
              <c:strCache>
                <c:ptCount val="1"/>
                <c:pt idx="0">
                  <c:v>Canterbury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marker>
          <c:val>
            <c:numRef>
              <c:f>'safety (2)'!$EQ$279:$KB$279</c:f>
              <c:numCache>
                <c:formatCode>General</c:formatCode>
                <c:ptCount val="142"/>
                <c:pt idx="86" formatCode="0%">
                  <c:v>0.17868063315334615</c:v>
                </c:pt>
                <c:pt idx="87" formatCode="0%">
                  <c:v>-1.0443278152649449E-2</c:v>
                </c:pt>
                <c:pt idx="88" formatCode="0%">
                  <c:v>-2.9960222491067112E-2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D4A-4C77-89CC-7851419BB6AF}"/>
            </c:ext>
          </c:extLst>
        </c:ser>
        <c:ser>
          <c:idx val="27"/>
          <c:order val="15"/>
          <c:tx>
            <c:strRef>
              <c:f>'SHs and LRs'!$A$187</c:f>
              <c:strCache>
                <c:ptCount val="1"/>
                <c:pt idx="0">
                  <c:v>Otago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noFill/>
              </a:ln>
            </c:spPr>
          </c:marker>
          <c:val>
            <c:numRef>
              <c:f>'safety (2)'!$EQ$263:$KB$263</c:f>
              <c:numCache>
                <c:formatCode>General</c:formatCode>
                <c:ptCount val="142"/>
                <c:pt idx="91" formatCode="0%">
                  <c:v>0.32860323691699378</c:v>
                </c:pt>
                <c:pt idx="92" formatCode="0%">
                  <c:v>7.6733552907553682E-2</c:v>
                </c:pt>
                <c:pt idx="93" formatCode="0%">
                  <c:v>0.4744781141987795</c:v>
                </c:pt>
                <c:pt idx="94" formatCode="0%">
                  <c:v>4.2409676235275029E-2</c:v>
                </c:pt>
                <c:pt idx="95" formatCode="0%">
                  <c:v>3.1501155546485249E-2</c:v>
                </c:pt>
                <c:pt idx="96" formatCode="0%">
                  <c:v>0.37150541810120319</c:v>
                </c:pt>
                <c:pt idx="97" formatCode="0%">
                  <c:v>0.57050706728360034</c:v>
                </c:pt>
                <c:pt idx="98" formatCode="0%">
                  <c:v>0.11427484161454737</c:v>
                </c:pt>
                <c:pt idx="99" formatCode="0%">
                  <c:v>9.5244587488549026E-2</c:v>
                </c:pt>
                <c:pt idx="100" formatCode="0%">
                  <c:v>0.17661324263448086</c:v>
                </c:pt>
                <c:pt idx="101" formatCode="0%">
                  <c:v>-0.15406083740281706</c:v>
                </c:pt>
                <c:pt idx="102" formatCode="0%">
                  <c:v>-1.3638435153713213E-2</c:v>
                </c:pt>
                <c:pt idx="103" formatCode="0%">
                  <c:v>0.1567989564114094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D4A-4C77-89CC-7851419BB6AF}"/>
            </c:ext>
          </c:extLst>
        </c:ser>
        <c:ser>
          <c:idx val="43"/>
          <c:order val="16"/>
          <c:tx>
            <c:strRef>
              <c:f>'SHs and LRs'!$A$187</c:f>
              <c:strCache>
                <c:ptCount val="1"/>
                <c:pt idx="0">
                  <c:v>Otago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(2)'!$EQ$297:$KE$297</c:f>
              <c:numCache>
                <c:formatCode>General</c:formatCode>
                <c:ptCount val="145"/>
                <c:pt idx="91" formatCode="0%">
                  <c:v>0.2889999999999997</c:v>
                </c:pt>
                <c:pt idx="92" formatCode="0%">
                  <c:v>#N/A</c:v>
                </c:pt>
                <c:pt idx="93" formatCode="0%">
                  <c:v>#N/A</c:v>
                </c:pt>
                <c:pt idx="94" formatCode="0%">
                  <c:v>#N/A</c:v>
                </c:pt>
                <c:pt idx="95" formatCode="0%">
                  <c:v>#N/A</c:v>
                </c:pt>
                <c:pt idx="96" formatCode="0%">
                  <c:v>#N/A</c:v>
                </c:pt>
                <c:pt idx="97" formatCode="0%">
                  <c:v>#N/A</c:v>
                </c:pt>
                <c:pt idx="98" formatCode="0%">
                  <c:v>#N/A</c:v>
                </c:pt>
                <c:pt idx="99" formatCode="0%">
                  <c:v>#N/A</c:v>
                </c:pt>
                <c:pt idx="100" formatCode="0%">
                  <c:v>#N/A</c:v>
                </c:pt>
                <c:pt idx="101" formatCode="0%">
                  <c:v>#N/A</c:v>
                </c:pt>
                <c:pt idx="102" formatCode="0%">
                  <c:v>#N/A</c:v>
                </c:pt>
                <c:pt idx="103" formatCode="0%">
                  <c:v>#N/A</c:v>
                </c:pt>
                <c:pt idx="104" formatCode="0%">
                  <c:v>#N/A</c:v>
                </c:pt>
                <c:pt idx="105" formatCode="0%">
                  <c:v>#N/A</c:v>
                </c:pt>
                <c:pt idx="106" formatCode="0%">
                  <c:v>-1.8500000000000405E-2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D4A-4C77-89CC-7851419BB6AF}"/>
            </c:ext>
          </c:extLst>
        </c:ser>
        <c:ser>
          <c:idx val="12"/>
          <c:order val="17"/>
          <c:tx>
            <c:strRef>
              <c:f>'SHs and LRs'!$A$169</c:f>
              <c:strCache>
                <c:ptCount val="1"/>
                <c:pt idx="0">
                  <c:v>Otago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CF030D"/>
              </a:solidFill>
              <a:ln>
                <a:noFill/>
              </a:ln>
            </c:spPr>
          </c:marker>
          <c:val>
            <c:numRef>
              <c:f>'safety (2)'!$EQ$280:$KB$280</c:f>
              <c:numCache>
                <c:formatCode>General</c:formatCode>
                <c:ptCount val="142"/>
                <c:pt idx="104" formatCode="0%">
                  <c:v>0.27522022309421357</c:v>
                </c:pt>
                <c:pt idx="105" formatCode="0%">
                  <c:v>0.2021587200231294</c:v>
                </c:pt>
                <c:pt idx="106" formatCode="0%">
                  <c:v>0.37884982375244203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D4A-4C77-89CC-7851419BB6AF}"/>
            </c:ext>
          </c:extLst>
        </c:ser>
        <c:ser>
          <c:idx val="28"/>
          <c:order val="18"/>
          <c:tx>
            <c:strRef>
              <c:f>'SHs and LRs'!$A$188</c:f>
              <c:strCache>
                <c:ptCount val="1"/>
                <c:pt idx="0">
                  <c:v>Southland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noFill/>
              </a:ln>
            </c:spPr>
          </c:marker>
          <c:val>
            <c:numRef>
              <c:f>'safety (2)'!$EQ$264:$KB$264</c:f>
              <c:numCache>
                <c:formatCode>General</c:formatCode>
                <c:ptCount val="142"/>
                <c:pt idx="109" formatCode="0%">
                  <c:v>1.8532101232880565</c:v>
                </c:pt>
                <c:pt idx="110" formatCode="0%">
                  <c:v>1.295140343071961</c:v>
                </c:pt>
                <c:pt idx="111" formatCode="0%">
                  <c:v>0.7560961821086376</c:v>
                </c:pt>
                <c:pt idx="112" formatCode="0%">
                  <c:v>-0.14646300796669487</c:v>
                </c:pt>
                <c:pt idx="113" formatCode="0%">
                  <c:v>0.12160114354544982</c:v>
                </c:pt>
                <c:pt idx="114" formatCode="0%">
                  <c:v>0.13419290198523037</c:v>
                </c:pt>
                <c:pt idx="115" formatCode="0%">
                  <c:v>1.1346170141786067</c:v>
                </c:pt>
                <c:pt idx="116" formatCode="0%">
                  <c:v>0.8430860934641653</c:v>
                </c:pt>
                <c:pt idx="117" formatCode="0%">
                  <c:v>0.76654339472441557</c:v>
                </c:pt>
                <c:pt idx="118" formatCode="0%">
                  <c:v>6.9006457320643477E-2</c:v>
                </c:pt>
                <c:pt idx="119" formatCode="0%">
                  <c:v>0.21976406095769807</c:v>
                </c:pt>
                <c:pt idx="120" formatCode="0%">
                  <c:v>-0.31646206293670998</c:v>
                </c:pt>
                <c:pt idx="121" formatCode="0%">
                  <c:v>6.3665751083643807E-2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D4A-4C77-89CC-7851419BB6AF}"/>
            </c:ext>
          </c:extLst>
        </c:ser>
        <c:ser>
          <c:idx val="44"/>
          <c:order val="19"/>
          <c:tx>
            <c:strRef>
              <c:f>'SHs and LRs'!$A$188</c:f>
              <c:strCache>
                <c:ptCount val="1"/>
                <c:pt idx="0">
                  <c:v>Southland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(2)'!$EQ$298:$KE$298</c:f>
              <c:numCache>
                <c:formatCode>General</c:formatCode>
                <c:ptCount val="145"/>
                <c:pt idx="109" formatCode="0%">
                  <c:v>1.1310000000000002</c:v>
                </c:pt>
                <c:pt idx="110" formatCode="0%">
                  <c:v>#N/A</c:v>
                </c:pt>
                <c:pt idx="111" formatCode="0%">
                  <c:v>#N/A</c:v>
                </c:pt>
                <c:pt idx="112" formatCode="0%">
                  <c:v>#N/A</c:v>
                </c:pt>
                <c:pt idx="113" formatCode="0%">
                  <c:v>#N/A</c:v>
                </c:pt>
                <c:pt idx="114" formatCode="0%">
                  <c:v>#N/A</c:v>
                </c:pt>
                <c:pt idx="115" formatCode="0%">
                  <c:v>#N/A</c:v>
                </c:pt>
                <c:pt idx="116" formatCode="0%">
                  <c:v>#N/A</c:v>
                </c:pt>
                <c:pt idx="117" formatCode="0%">
                  <c:v>#N/A</c:v>
                </c:pt>
                <c:pt idx="118" formatCode="0%">
                  <c:v>#N/A</c:v>
                </c:pt>
                <c:pt idx="119" formatCode="0%">
                  <c:v>#N/A</c:v>
                </c:pt>
                <c:pt idx="120" formatCode="0%">
                  <c:v>#N/A</c:v>
                </c:pt>
                <c:pt idx="121" formatCode="0%">
                  <c:v>#N/A</c:v>
                </c:pt>
                <c:pt idx="122" formatCode="0%">
                  <c:v>#N/A</c:v>
                </c:pt>
                <c:pt idx="123" formatCode="0%">
                  <c:v>#N/A</c:v>
                </c:pt>
                <c:pt idx="124" formatCode="0%">
                  <c:v>-0.37650000000000006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D4A-4C77-89CC-7851419BB6AF}"/>
            </c:ext>
          </c:extLst>
        </c:ser>
        <c:ser>
          <c:idx val="13"/>
          <c:order val="20"/>
          <c:tx>
            <c:strRef>
              <c:f>'SHs and LRs'!$A$170</c:f>
              <c:strCache>
                <c:ptCount val="1"/>
                <c:pt idx="0">
                  <c:v>Southland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CF030D"/>
              </a:solidFill>
              <a:ln>
                <a:noFill/>
              </a:ln>
            </c:spPr>
          </c:marker>
          <c:val>
            <c:numRef>
              <c:f>'safety (2)'!$EQ$281:$KB$281</c:f>
              <c:numCache>
                <c:formatCode>General</c:formatCode>
                <c:ptCount val="142"/>
                <c:pt idx="122" formatCode="0%">
                  <c:v>-0.10511153833814479</c:v>
                </c:pt>
                <c:pt idx="123" formatCode="0%">
                  <c:v>0.58745146184068875</c:v>
                </c:pt>
                <c:pt idx="124" formatCode="0%">
                  <c:v>1.1228843104177386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D4A-4C77-89CC-7851419BB6AF}"/>
            </c:ext>
          </c:extLst>
        </c:ser>
        <c:ser>
          <c:idx val="29"/>
          <c:order val="21"/>
          <c:tx>
            <c:strRef>
              <c:f>'SHs and LRs'!$A$189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noFill/>
              </a:ln>
            </c:spPr>
          </c:marker>
          <c:val>
            <c:numRef>
              <c:f>'safety (2)'!$EQ$265:$KB$265</c:f>
              <c:numCache>
                <c:formatCode>General</c:formatCode>
                <c:ptCount val="142"/>
                <c:pt idx="127" formatCode="0%">
                  <c:v>0.71117108338477109</c:v>
                </c:pt>
                <c:pt idx="128" formatCode="0%">
                  <c:v>0.62502851496329748</c:v>
                </c:pt>
                <c:pt idx="129" formatCode="0%">
                  <c:v>0.68055211287291528</c:v>
                </c:pt>
                <c:pt idx="130" formatCode="0%">
                  <c:v>0.66826199511191131</c:v>
                </c:pt>
                <c:pt idx="131" formatCode="0%">
                  <c:v>0.3495798647981132</c:v>
                </c:pt>
                <c:pt idx="132" formatCode="0%">
                  <c:v>0.47123084999761367</c:v>
                </c:pt>
                <c:pt idx="133" formatCode="0%">
                  <c:v>0.52015739688227569</c:v>
                </c:pt>
                <c:pt idx="134" formatCode="0%">
                  <c:v>0.41249904650580649</c:v>
                </c:pt>
                <c:pt idx="135" formatCode="0%">
                  <c:v>0.36711526037300635</c:v>
                </c:pt>
                <c:pt idx="136" formatCode="0%">
                  <c:v>0.16922987974098058</c:v>
                </c:pt>
                <c:pt idx="137" formatCode="0%">
                  <c:v>6.4882539180676213E-2</c:v>
                </c:pt>
                <c:pt idx="138" formatCode="0%">
                  <c:v>9.0229292778411185E-2</c:v>
                </c:pt>
                <c:pt idx="139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D4A-4C77-89CC-7851419BB6AF}"/>
            </c:ext>
          </c:extLst>
        </c:ser>
        <c:ser>
          <c:idx val="45"/>
          <c:order val="22"/>
          <c:tx>
            <c:strRef>
              <c:f>'SHs and LRs'!$A$189</c:f>
              <c:strCache>
                <c:ptCount val="1"/>
                <c:pt idx="0">
                  <c:v>New Zealand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'safety (2)'!$EQ$299:$KE$299</c:f>
              <c:numCache>
                <c:formatCode>General</c:formatCode>
                <c:ptCount val="145"/>
                <c:pt idx="127" formatCode="0%">
                  <c:v>0.76100000000000101</c:v>
                </c:pt>
                <c:pt idx="128" formatCode="0%">
                  <c:v>#N/A</c:v>
                </c:pt>
                <c:pt idx="129" formatCode="0%">
                  <c:v>#N/A</c:v>
                </c:pt>
                <c:pt idx="130" formatCode="0%">
                  <c:v>#N/A</c:v>
                </c:pt>
                <c:pt idx="131" formatCode="0%">
                  <c:v>#N/A</c:v>
                </c:pt>
                <c:pt idx="132" formatCode="0%">
                  <c:v>#N/A</c:v>
                </c:pt>
                <c:pt idx="133" formatCode="0%">
                  <c:v>#N/A</c:v>
                </c:pt>
                <c:pt idx="134" formatCode="0%">
                  <c:v>#N/A</c:v>
                </c:pt>
                <c:pt idx="135" formatCode="0%">
                  <c:v>#N/A</c:v>
                </c:pt>
                <c:pt idx="136" formatCode="0%">
                  <c:v>#N/A</c:v>
                </c:pt>
                <c:pt idx="137" formatCode="0%">
                  <c:v>#N/A</c:v>
                </c:pt>
                <c:pt idx="138" formatCode="0%">
                  <c:v>#N/A</c:v>
                </c:pt>
                <c:pt idx="139" formatCode="0%">
                  <c:v>#N/A</c:v>
                </c:pt>
                <c:pt idx="140" formatCode="0%">
                  <c:v>#N/A</c:v>
                </c:pt>
                <c:pt idx="141" formatCode="0%">
                  <c:v>#N/A</c:v>
                </c:pt>
                <c:pt idx="142" formatCode="0%">
                  <c:v>-0.13899999999999935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D4A-4C77-89CC-7851419BB6AF}"/>
            </c:ext>
          </c:extLst>
        </c:ser>
        <c:ser>
          <c:idx val="14"/>
          <c:order val="23"/>
          <c:tx>
            <c:strRef>
              <c:f>'SHs and LRs'!$A$171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CF030D"/>
              </a:solidFill>
              <a:ln>
                <a:noFill/>
              </a:ln>
            </c:spPr>
          </c:marker>
          <c:val>
            <c:numRef>
              <c:f>'safety (2)'!$EQ$282:$KD$282</c:f>
              <c:numCache>
                <c:formatCode>General</c:formatCode>
                <c:ptCount val="144"/>
                <c:pt idx="140" formatCode="0%">
                  <c:v>7.3270139135329648E-2</c:v>
                </c:pt>
                <c:pt idx="141" formatCode="0%">
                  <c:v>0.10712717163882002</c:v>
                </c:pt>
                <c:pt idx="142" formatCode="0%">
                  <c:v>0.10905596462076939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D4A-4C77-89CC-7851419BB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826496"/>
        <c:axId val="202828032"/>
      </c:lineChart>
      <c:lineChart>
        <c:grouping val="standard"/>
        <c:varyColors val="0"/>
        <c:ser>
          <c:idx val="30"/>
          <c:order val="24"/>
          <c:tx>
            <c:v>Fatality rate</c:v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labels!$A$1:$A$15</c15:sqref>
                  </c15:fullRef>
                </c:ext>
              </c:extLst>
              <c:f>labels!$A$8:$A$15</c:f>
              <c:strCache>
                <c:ptCount val="8"/>
                <c:pt idx="0">
                  <c:v>Manawatu
Whanganui</c:v>
                </c:pt>
                <c:pt idx="1">
                  <c:v> Wellington
 </c:v>
                </c:pt>
                <c:pt idx="2">
                  <c:v>Marlborough
Nelson
Tasman</c:v>
                </c:pt>
                <c:pt idx="3">
                  <c:v> West Coast
 </c:v>
                </c:pt>
                <c:pt idx="4">
                  <c:v> Canterbury
 </c:v>
                </c:pt>
                <c:pt idx="5">
                  <c:v> Otago
 </c:v>
                </c:pt>
                <c:pt idx="6">
                  <c:v> Southland
 </c:v>
                </c:pt>
                <c:pt idx="7">
                  <c:v> New Zealand
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'SHs and LRs'!$B$175:$B$189</c15:sqref>
                  </c15:fullRef>
                </c:ext>
              </c:extLst>
              <c:f/>
              <c:numCache>
                <c:formatCode>General</c:formatCode>
                <c:ptCount val="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D4A-4C77-89CC-7851419BB6AF}"/>
            </c:ext>
          </c:extLst>
        </c:ser>
        <c:ser>
          <c:idx val="31"/>
          <c:order val="25"/>
          <c:tx>
            <c:v>Injury rate</c:v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labels!$A$1:$A$15</c15:sqref>
                  </c15:fullRef>
                </c:ext>
              </c:extLst>
              <c:f>labels!$A$8:$A$15</c:f>
              <c:strCache>
                <c:ptCount val="8"/>
                <c:pt idx="0">
                  <c:v>Manawatu
Whanganui</c:v>
                </c:pt>
                <c:pt idx="1">
                  <c:v> Wellington
 </c:v>
                </c:pt>
                <c:pt idx="2">
                  <c:v>Marlborough
Nelson
Tasman</c:v>
                </c:pt>
                <c:pt idx="3">
                  <c:v> West Coast
 </c:v>
                </c:pt>
                <c:pt idx="4">
                  <c:v> Canterbury
 </c:v>
                </c:pt>
                <c:pt idx="5">
                  <c:v> Otago
 </c:v>
                </c:pt>
                <c:pt idx="6">
                  <c:v> Southland
 </c:v>
                </c:pt>
                <c:pt idx="7">
                  <c:v> New Zealand
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'SHs and LRs'!$B$175:$B$189</c15:sqref>
                  </c15:fullRef>
                </c:ext>
              </c:extLst>
              <c:f/>
              <c:numCache>
                <c:formatCode>General</c:formatCode>
                <c:ptCount val="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D4A-4C77-89CC-7851419BB6AF}"/>
            </c:ext>
          </c:extLst>
        </c:ser>
        <c:ser>
          <c:idx val="0"/>
          <c:order val="26"/>
          <c:spPr>
            <a:ln>
              <a:noFill/>
            </a:ln>
          </c:spPr>
          <c:marker>
            <c:symbol val="none"/>
          </c:marker>
          <c:cat>
            <c:strLit>
              <c:ptCount val="8"/>
              <c:pt idx="0">
                <c:v>Manawatu
Whanganui</c:v>
              </c:pt>
              <c:pt idx="1">
                <c:v> Wellington
 </c:v>
              </c:pt>
              <c:pt idx="2">
                <c:v>Marlborough
Nelson
Tasman</c:v>
              </c:pt>
              <c:pt idx="3">
                <c:v> West Coast
 </c:v>
              </c:pt>
              <c:pt idx="4">
                <c:v> Canterbury
 </c:v>
              </c:pt>
              <c:pt idx="5">
                <c:v> Otago
 </c:v>
              </c:pt>
              <c:pt idx="6">
                <c:v> Southland
 </c:v>
              </c:pt>
              <c:pt idx="7">
                <c:v> New Zealand
 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'safety (2)'!$Z$309:$Z$316</c15:sqref>
                  </c15:fullRef>
                </c:ext>
              </c:extLst>
              <c:f/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D4A-4C77-89CC-7851419BB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831744"/>
        <c:axId val="202830208"/>
      </c:lineChart>
      <c:catAx>
        <c:axId val="202826496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>
            <a:solidFill>
              <a:schemeClr val="bg1">
                <a:lumMod val="65000"/>
              </a:schemeClr>
            </a:solidFill>
          </a:ln>
        </c:spPr>
        <c:crossAx val="202828032"/>
        <c:crossesAt val="0"/>
        <c:auto val="1"/>
        <c:lblAlgn val="ctr"/>
        <c:lblOffset val="100"/>
        <c:tickMarkSkip val="18"/>
        <c:noMultiLvlLbl val="0"/>
      </c:catAx>
      <c:valAx>
        <c:axId val="202828032"/>
        <c:scaling>
          <c:orientation val="minMax"/>
          <c:min val="-1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 sz="1200">
                    <a:latin typeface="+mn-lt"/>
                  </a:rPr>
                  <a:t>Fatality rates</a:t>
                </a:r>
                <a:br>
                  <a:rPr lang="en-US" sz="1200">
                    <a:latin typeface="+mn-lt"/>
                  </a:rPr>
                </a:br>
                <a:r>
                  <a:rPr lang="en-US" sz="1200">
                    <a:latin typeface="+mn-lt"/>
                  </a:rPr>
                  <a:t>relative to </a:t>
                </a:r>
                <a:br>
                  <a:rPr lang="en-US" sz="1200">
                    <a:latin typeface="+mn-lt"/>
                  </a:rPr>
                </a:br>
                <a:r>
                  <a:rPr lang="en-US" sz="1200">
                    <a:latin typeface="+mn-lt"/>
                  </a:rPr>
                  <a:t>New Zealand </a:t>
                </a:r>
                <a:br>
                  <a:rPr lang="en-US" sz="1200">
                    <a:latin typeface="+mn-lt"/>
                  </a:rPr>
                </a:br>
                <a:r>
                  <a:rPr lang="en-US" sz="1200">
                    <a:latin typeface="+mn-lt"/>
                  </a:rPr>
                  <a:t>2013/14</a:t>
                </a:r>
                <a:r>
                  <a:rPr lang="en-US" sz="1200" baseline="0">
                    <a:latin typeface="+mn-lt"/>
                  </a:rPr>
                  <a:t> rates</a:t>
                </a:r>
                <a:endParaRPr lang="en-US" sz="1200">
                  <a:latin typeface="+mn-lt"/>
                </a:endParaRPr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spPr>
          <a:ln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1100">
                <a:latin typeface="+mn-lt"/>
              </a:defRPr>
            </a:pPr>
            <a:endParaRPr lang="en-US"/>
          </a:p>
        </c:txPr>
        <c:crossAx val="202826496"/>
        <c:crosses val="autoZero"/>
        <c:crossBetween val="between"/>
        <c:majorUnit val="1"/>
      </c:valAx>
      <c:valAx>
        <c:axId val="20283020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2831744"/>
        <c:crosses val="max"/>
        <c:crossBetween val="between"/>
      </c:valAx>
      <c:catAx>
        <c:axId val="20283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1100">
                <a:latin typeface="+mn-lt"/>
              </a:defRPr>
            </a:pPr>
            <a:endParaRPr lang="en-US"/>
          </a:p>
        </c:txPr>
        <c:crossAx val="202830208"/>
        <c:crossesAt val="1.2"/>
        <c:auto val="0"/>
        <c:lblAlgn val="ctr"/>
        <c:lblOffset val="0"/>
        <c:tickLblSkip val="1"/>
        <c:noMultiLvlLbl val="0"/>
      </c:cat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egendEntry>
        <c:idx val="17"/>
        <c:delete val="1"/>
      </c:legendEntry>
      <c:legendEntry>
        <c:idx val="18"/>
        <c:delete val="1"/>
      </c:legendEntry>
      <c:legendEntry>
        <c:idx val="19"/>
        <c:delete val="1"/>
      </c:legendEntry>
      <c:legendEntry>
        <c:idx val="20"/>
        <c:delete val="1"/>
      </c:legendEntry>
      <c:legendEntry>
        <c:idx val="21"/>
        <c:delete val="1"/>
      </c:legendEntry>
      <c:legendEntry>
        <c:idx val="22"/>
        <c:delete val="1"/>
      </c:legendEntry>
      <c:legendEntry>
        <c:idx val="23"/>
        <c:delete val="1"/>
      </c:legendEntry>
      <c:legendEntry>
        <c:idx val="24"/>
        <c:delete val="1"/>
      </c:legendEntry>
      <c:legendEntry>
        <c:idx val="25"/>
        <c:delete val="1"/>
      </c:legendEntry>
      <c:overlay val="0"/>
      <c:txPr>
        <a:bodyPr/>
        <a:lstStyle/>
        <a:p>
          <a:pPr>
            <a:defRPr sz="1100" baseline="0">
              <a:solidFill>
                <a:schemeClr val="bg1"/>
              </a:solidFill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5"/>
          <c:order val="0"/>
          <c:tx>
            <c:strRef>
              <c:f>'SHs and LRs'!$A$175</c:f>
              <c:strCache>
                <c:ptCount val="1"/>
                <c:pt idx="0">
                  <c:v>Northland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solidFill>
                  <a:schemeClr val="bg1">
                    <a:lumMod val="85000"/>
                  </a:schemeClr>
                </a:solidFill>
              </a:ln>
            </c:spPr>
          </c:marker>
          <c:cat>
            <c:numRef>
              <c:f>'safety (2)'!$ER$283:$FI$283</c:f>
              <c:numCache>
                <c:formatCode>General</c:formatCode>
                <c:ptCount val="18"/>
                <c:pt idx="0">
                  <c:v>128</c:v>
                </c:pt>
                <c:pt idx="1">
                  <c:v>129</c:v>
                </c:pt>
                <c:pt idx="2">
                  <c:v>130</c:v>
                </c:pt>
                <c:pt idx="3">
                  <c:v>131</c:v>
                </c:pt>
                <c:pt idx="4">
                  <c:v>132</c:v>
                </c:pt>
                <c:pt idx="5">
                  <c:v>133</c:v>
                </c:pt>
                <c:pt idx="6">
                  <c:v>134</c:v>
                </c:pt>
                <c:pt idx="7">
                  <c:v>135</c:v>
                </c:pt>
                <c:pt idx="8">
                  <c:v>136</c:v>
                </c:pt>
                <c:pt idx="9">
                  <c:v>137</c:v>
                </c:pt>
                <c:pt idx="10">
                  <c:v>138</c:v>
                </c:pt>
                <c:pt idx="11">
                  <c:v>139</c:v>
                </c:pt>
                <c:pt idx="12">
                  <c:v>140</c:v>
                </c:pt>
                <c:pt idx="13">
                  <c:v>141</c:v>
                </c:pt>
                <c:pt idx="14">
                  <c:v>142</c:v>
                </c:pt>
                <c:pt idx="15">
                  <c:v>143</c:v>
                </c:pt>
                <c:pt idx="16">
                  <c:v>144</c:v>
                </c:pt>
                <c:pt idx="17">
                  <c:v>145</c:v>
                </c:pt>
              </c:numCache>
            </c:numRef>
          </c:cat>
          <c:val>
            <c:numRef>
              <c:f>'safety (2)'!$U$251:$FH$251</c:f>
              <c:numCache>
                <c:formatCode>0%</c:formatCode>
                <c:ptCount val="144"/>
                <c:pt idx="1">
                  <c:v>1.9641250813316056</c:v>
                </c:pt>
                <c:pt idx="2">
                  <c:v>2.413720167637853</c:v>
                </c:pt>
                <c:pt idx="3">
                  <c:v>2.3520184843324543</c:v>
                </c:pt>
                <c:pt idx="4">
                  <c:v>1.0724590124648001</c:v>
                </c:pt>
                <c:pt idx="5">
                  <c:v>1.3131701481615092</c:v>
                </c:pt>
                <c:pt idx="6">
                  <c:v>2.0098873171782285</c:v>
                </c:pt>
                <c:pt idx="7">
                  <c:v>1.1675574042531411</c:v>
                </c:pt>
                <c:pt idx="8">
                  <c:v>1.8544559104132743</c:v>
                </c:pt>
                <c:pt idx="9">
                  <c:v>1.7069107612317009</c:v>
                </c:pt>
                <c:pt idx="10">
                  <c:v>0.24148982520680717</c:v>
                </c:pt>
                <c:pt idx="11">
                  <c:v>-0.18446693975881467</c:v>
                </c:pt>
                <c:pt idx="12">
                  <c:v>0.85292451360967902</c:v>
                </c:pt>
                <c:pt idx="13">
                  <c:v>0.76010948377576604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30-43FE-AEAF-863AEEDEA58C}"/>
            </c:ext>
          </c:extLst>
        </c:ser>
        <c:ser>
          <c:idx val="32"/>
          <c:order val="1"/>
          <c:tx>
            <c:strRef>
              <c:f>'SHs and LRs'!$A$175</c:f>
              <c:strCache>
                <c:ptCount val="1"/>
                <c:pt idx="0">
                  <c:v>Northland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'safety (2)'!$ER$283:$FI$283</c:f>
              <c:numCache>
                <c:formatCode>General</c:formatCode>
                <c:ptCount val="18"/>
                <c:pt idx="0">
                  <c:v>128</c:v>
                </c:pt>
                <c:pt idx="1">
                  <c:v>129</c:v>
                </c:pt>
                <c:pt idx="2">
                  <c:v>130</c:v>
                </c:pt>
                <c:pt idx="3">
                  <c:v>131</c:v>
                </c:pt>
                <c:pt idx="4">
                  <c:v>132</c:v>
                </c:pt>
                <c:pt idx="5">
                  <c:v>133</c:v>
                </c:pt>
                <c:pt idx="6">
                  <c:v>134</c:v>
                </c:pt>
                <c:pt idx="7">
                  <c:v>135</c:v>
                </c:pt>
                <c:pt idx="8">
                  <c:v>136</c:v>
                </c:pt>
                <c:pt idx="9">
                  <c:v>137</c:v>
                </c:pt>
                <c:pt idx="10">
                  <c:v>138</c:v>
                </c:pt>
                <c:pt idx="11">
                  <c:v>139</c:v>
                </c:pt>
                <c:pt idx="12">
                  <c:v>140</c:v>
                </c:pt>
                <c:pt idx="13">
                  <c:v>141</c:v>
                </c:pt>
                <c:pt idx="14">
                  <c:v>142</c:v>
                </c:pt>
                <c:pt idx="15">
                  <c:v>143</c:v>
                </c:pt>
                <c:pt idx="16">
                  <c:v>144</c:v>
                </c:pt>
                <c:pt idx="17">
                  <c:v>145</c:v>
                </c:pt>
              </c:numCache>
            </c:numRef>
          </c:cat>
          <c:val>
            <c:numRef>
              <c:f>'safety (2)'!$U$285:$FH$285</c:f>
              <c:numCache>
                <c:formatCode>0%</c:formatCode>
                <c:ptCount val="144"/>
                <c:pt idx="1">
                  <c:v>2.2393999999999998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1.1900000000000244E-2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0-43FE-AEAF-863AEEDEA58C}"/>
            </c:ext>
          </c:extLst>
        </c:ser>
        <c:ser>
          <c:idx val="0"/>
          <c:order val="2"/>
          <c:tx>
            <c:strRef>
              <c:f>'SHs and LRs'!$A$157</c:f>
              <c:strCache>
                <c:ptCount val="1"/>
                <c:pt idx="0">
                  <c:v>Northland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CF030D"/>
              </a:solidFill>
              <a:ln>
                <a:noFill/>
              </a:ln>
            </c:spPr>
          </c:marker>
          <c:cat>
            <c:numRef>
              <c:f>'safety (2)'!$ER$283:$FI$283</c:f>
              <c:numCache>
                <c:formatCode>General</c:formatCode>
                <c:ptCount val="18"/>
                <c:pt idx="0">
                  <c:v>128</c:v>
                </c:pt>
                <c:pt idx="1">
                  <c:v>129</c:v>
                </c:pt>
                <c:pt idx="2">
                  <c:v>130</c:v>
                </c:pt>
                <c:pt idx="3">
                  <c:v>131</c:v>
                </c:pt>
                <c:pt idx="4">
                  <c:v>132</c:v>
                </c:pt>
                <c:pt idx="5">
                  <c:v>133</c:v>
                </c:pt>
                <c:pt idx="6">
                  <c:v>134</c:v>
                </c:pt>
                <c:pt idx="7">
                  <c:v>135</c:v>
                </c:pt>
                <c:pt idx="8">
                  <c:v>136</c:v>
                </c:pt>
                <c:pt idx="9">
                  <c:v>137</c:v>
                </c:pt>
                <c:pt idx="10">
                  <c:v>138</c:v>
                </c:pt>
                <c:pt idx="11">
                  <c:v>139</c:v>
                </c:pt>
                <c:pt idx="12">
                  <c:v>140</c:v>
                </c:pt>
                <c:pt idx="13">
                  <c:v>141</c:v>
                </c:pt>
                <c:pt idx="14">
                  <c:v>142</c:v>
                </c:pt>
                <c:pt idx="15">
                  <c:v>143</c:v>
                </c:pt>
                <c:pt idx="16">
                  <c:v>144</c:v>
                </c:pt>
                <c:pt idx="17">
                  <c:v>145</c:v>
                </c:pt>
              </c:numCache>
            </c:numRef>
          </c:cat>
          <c:val>
            <c:numRef>
              <c:f>'safety (2)'!$U$268:$FH$268</c:f>
              <c:numCache>
                <c:formatCode>0%</c:formatCode>
                <c:ptCount val="144"/>
                <c:pt idx="14">
                  <c:v>0.79140460759581499</c:v>
                </c:pt>
                <c:pt idx="15">
                  <c:v>1.4540389896113832</c:v>
                </c:pt>
                <c:pt idx="16">
                  <c:v>1.0647528098681702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0-43FE-AEAF-863AEEDEA58C}"/>
            </c:ext>
          </c:extLst>
        </c:ser>
        <c:ser>
          <c:idx val="16"/>
          <c:order val="3"/>
          <c:tx>
            <c:strRef>
              <c:f>'SHs and LRs'!$A$176</c:f>
              <c:strCache>
                <c:ptCount val="1"/>
                <c:pt idx="0">
                  <c:v>Auckland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noFill/>
              </a:ln>
            </c:spPr>
          </c:marker>
          <c:cat>
            <c:numRef>
              <c:f>'safety (2)'!$ER$283:$FI$283</c:f>
              <c:numCache>
                <c:formatCode>General</c:formatCode>
                <c:ptCount val="18"/>
                <c:pt idx="0">
                  <c:v>128</c:v>
                </c:pt>
                <c:pt idx="1">
                  <c:v>129</c:v>
                </c:pt>
                <c:pt idx="2">
                  <c:v>130</c:v>
                </c:pt>
                <c:pt idx="3">
                  <c:v>131</c:v>
                </c:pt>
                <c:pt idx="4">
                  <c:v>132</c:v>
                </c:pt>
                <c:pt idx="5">
                  <c:v>133</c:v>
                </c:pt>
                <c:pt idx="6">
                  <c:v>134</c:v>
                </c:pt>
                <c:pt idx="7">
                  <c:v>135</c:v>
                </c:pt>
                <c:pt idx="8">
                  <c:v>136</c:v>
                </c:pt>
                <c:pt idx="9">
                  <c:v>137</c:v>
                </c:pt>
                <c:pt idx="10">
                  <c:v>138</c:v>
                </c:pt>
                <c:pt idx="11">
                  <c:v>139</c:v>
                </c:pt>
                <c:pt idx="12">
                  <c:v>140</c:v>
                </c:pt>
                <c:pt idx="13">
                  <c:v>141</c:v>
                </c:pt>
                <c:pt idx="14">
                  <c:v>142</c:v>
                </c:pt>
                <c:pt idx="15">
                  <c:v>143</c:v>
                </c:pt>
                <c:pt idx="16">
                  <c:v>144</c:v>
                </c:pt>
                <c:pt idx="17">
                  <c:v>145</c:v>
                </c:pt>
              </c:numCache>
            </c:numRef>
          </c:cat>
          <c:val>
            <c:numRef>
              <c:f>'safety (2)'!$U$252:$FH$252</c:f>
              <c:numCache>
                <c:formatCode>General</c:formatCode>
                <c:ptCount val="144"/>
                <c:pt idx="19" formatCode="0%">
                  <c:v>0.14628258240901171</c:v>
                </c:pt>
                <c:pt idx="20" formatCode="0%">
                  <c:v>-7.7521371659286409E-2</c:v>
                </c:pt>
                <c:pt idx="21" formatCode="0%">
                  <c:v>-7.3252020228444126E-2</c:v>
                </c:pt>
                <c:pt idx="22" formatCode="0%">
                  <c:v>5.2434675516160656E-2</c:v>
                </c:pt>
                <c:pt idx="23" formatCode="0%">
                  <c:v>-0.12788167332454325</c:v>
                </c:pt>
                <c:pt idx="24" formatCode="0%">
                  <c:v>-0.19099679531953517</c:v>
                </c:pt>
                <c:pt idx="25" formatCode="0%">
                  <c:v>-0.23725018315134905</c:v>
                </c:pt>
                <c:pt idx="26" formatCode="0%">
                  <c:v>-0.20499408275466713</c:v>
                </c:pt>
                <c:pt idx="27" formatCode="0%">
                  <c:v>-0.31335963129227495</c:v>
                </c:pt>
                <c:pt idx="28" formatCode="0%">
                  <c:v>-0.38498855147409416</c:v>
                </c:pt>
                <c:pt idx="29" formatCode="0%">
                  <c:v>-0.4059544298341039</c:v>
                </c:pt>
                <c:pt idx="30" formatCode="0%">
                  <c:v>-0.41150578863984111</c:v>
                </c:pt>
                <c:pt idx="31" formatCode="0%">
                  <c:v>-0.51807449212242651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30-43FE-AEAF-863AEEDEA58C}"/>
            </c:ext>
          </c:extLst>
        </c:ser>
        <c:ser>
          <c:idx val="33"/>
          <c:order val="4"/>
          <c:tx>
            <c:strRef>
              <c:f>'SHs and LRs'!$A$176</c:f>
              <c:strCache>
                <c:ptCount val="1"/>
                <c:pt idx="0">
                  <c:v>Auckland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'safety (2)'!$ER$283:$FI$283</c:f>
              <c:numCache>
                <c:formatCode>General</c:formatCode>
                <c:ptCount val="18"/>
                <c:pt idx="0">
                  <c:v>128</c:v>
                </c:pt>
                <c:pt idx="1">
                  <c:v>129</c:v>
                </c:pt>
                <c:pt idx="2">
                  <c:v>130</c:v>
                </c:pt>
                <c:pt idx="3">
                  <c:v>131</c:v>
                </c:pt>
                <c:pt idx="4">
                  <c:v>132</c:v>
                </c:pt>
                <c:pt idx="5">
                  <c:v>133</c:v>
                </c:pt>
                <c:pt idx="6">
                  <c:v>134</c:v>
                </c:pt>
                <c:pt idx="7">
                  <c:v>135</c:v>
                </c:pt>
                <c:pt idx="8">
                  <c:v>136</c:v>
                </c:pt>
                <c:pt idx="9">
                  <c:v>137</c:v>
                </c:pt>
                <c:pt idx="10">
                  <c:v>138</c:v>
                </c:pt>
                <c:pt idx="11">
                  <c:v>139</c:v>
                </c:pt>
                <c:pt idx="12">
                  <c:v>140</c:v>
                </c:pt>
                <c:pt idx="13">
                  <c:v>141</c:v>
                </c:pt>
                <c:pt idx="14">
                  <c:v>142</c:v>
                </c:pt>
                <c:pt idx="15">
                  <c:v>143</c:v>
                </c:pt>
                <c:pt idx="16">
                  <c:v>144</c:v>
                </c:pt>
                <c:pt idx="17">
                  <c:v>145</c:v>
                </c:pt>
              </c:numCache>
            </c:numRef>
          </c:cat>
          <c:val>
            <c:numRef>
              <c:f>'safety (2)'!$U$286:$FH$286</c:f>
              <c:numCache>
                <c:formatCode>General</c:formatCode>
                <c:ptCount val="144"/>
                <c:pt idx="19" formatCode="0%">
                  <c:v>7.5300000000000145E-2</c:v>
                </c:pt>
                <c:pt idx="20" formatCode="0%">
                  <c:v>#N/A</c:v>
                </c:pt>
                <c:pt idx="21" formatCode="0%">
                  <c:v>#N/A</c:v>
                </c:pt>
                <c:pt idx="22" formatCode="0%">
                  <c:v>#N/A</c:v>
                </c:pt>
                <c:pt idx="23" formatCode="0%">
                  <c:v>#N/A</c:v>
                </c:pt>
                <c:pt idx="24" formatCode="0%">
                  <c:v>#N/A</c:v>
                </c:pt>
                <c:pt idx="25" formatCode="0%">
                  <c:v>#N/A</c:v>
                </c:pt>
                <c:pt idx="26" formatCode="0%">
                  <c:v>#N/A</c:v>
                </c:pt>
                <c:pt idx="27" formatCode="0%">
                  <c:v>#N/A</c:v>
                </c:pt>
                <c:pt idx="28" formatCode="0%">
                  <c:v>#N/A</c:v>
                </c:pt>
                <c:pt idx="29" formatCode="0%">
                  <c:v>#N/A</c:v>
                </c:pt>
                <c:pt idx="30" formatCode="0%">
                  <c:v>#N/A</c:v>
                </c:pt>
                <c:pt idx="31" formatCode="0%">
                  <c:v>#N/A</c:v>
                </c:pt>
                <c:pt idx="32" formatCode="0%">
                  <c:v>#N/A</c:v>
                </c:pt>
                <c:pt idx="33" formatCode="0%">
                  <c:v>#N/A</c:v>
                </c:pt>
                <c:pt idx="34" formatCode="0%">
                  <c:v>-0.64019999999999988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30-43FE-AEAF-863AEEDEA58C}"/>
            </c:ext>
          </c:extLst>
        </c:ser>
        <c:ser>
          <c:idx val="1"/>
          <c:order val="5"/>
          <c:tx>
            <c:strRef>
              <c:f>'SHs and LRs'!$A$158</c:f>
              <c:strCache>
                <c:ptCount val="1"/>
                <c:pt idx="0">
                  <c:v>Auckland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CF030D"/>
              </a:solidFill>
              <a:ln>
                <a:noFill/>
              </a:ln>
            </c:spPr>
          </c:marker>
          <c:cat>
            <c:numRef>
              <c:f>'safety (2)'!$ER$283:$FI$283</c:f>
              <c:numCache>
                <c:formatCode>General</c:formatCode>
                <c:ptCount val="18"/>
                <c:pt idx="0">
                  <c:v>128</c:v>
                </c:pt>
                <c:pt idx="1">
                  <c:v>129</c:v>
                </c:pt>
                <c:pt idx="2">
                  <c:v>130</c:v>
                </c:pt>
                <c:pt idx="3">
                  <c:v>131</c:v>
                </c:pt>
                <c:pt idx="4">
                  <c:v>132</c:v>
                </c:pt>
                <c:pt idx="5">
                  <c:v>133</c:v>
                </c:pt>
                <c:pt idx="6">
                  <c:v>134</c:v>
                </c:pt>
                <c:pt idx="7">
                  <c:v>135</c:v>
                </c:pt>
                <c:pt idx="8">
                  <c:v>136</c:v>
                </c:pt>
                <c:pt idx="9">
                  <c:v>137</c:v>
                </c:pt>
                <c:pt idx="10">
                  <c:v>138</c:v>
                </c:pt>
                <c:pt idx="11">
                  <c:v>139</c:v>
                </c:pt>
                <c:pt idx="12">
                  <c:v>140</c:v>
                </c:pt>
                <c:pt idx="13">
                  <c:v>141</c:v>
                </c:pt>
                <c:pt idx="14">
                  <c:v>142</c:v>
                </c:pt>
                <c:pt idx="15">
                  <c:v>143</c:v>
                </c:pt>
                <c:pt idx="16">
                  <c:v>144</c:v>
                </c:pt>
                <c:pt idx="17">
                  <c:v>145</c:v>
                </c:pt>
              </c:numCache>
            </c:numRef>
          </c:cat>
          <c:val>
            <c:numRef>
              <c:f>'safety (2)'!$U$269:$FH$269</c:f>
              <c:numCache>
                <c:formatCode>General</c:formatCode>
                <c:ptCount val="144"/>
                <c:pt idx="32" formatCode="0%">
                  <c:v>-0.50334748882314395</c:v>
                </c:pt>
                <c:pt idx="33" formatCode="0%">
                  <c:v>-0.44945856613620438</c:v>
                </c:pt>
                <c:pt idx="34" formatCode="0%">
                  <c:v>-0.4018601562947578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30-43FE-AEAF-863AEEDEA58C}"/>
            </c:ext>
          </c:extLst>
        </c:ser>
        <c:ser>
          <c:idx val="17"/>
          <c:order val="6"/>
          <c:tx>
            <c:v>2001/02 to 2013/14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noFill/>
              </a:ln>
            </c:spPr>
          </c:marker>
          <c:cat>
            <c:numRef>
              <c:f>'safety (2)'!$ER$283:$FI$283</c:f>
              <c:numCache>
                <c:formatCode>General</c:formatCode>
                <c:ptCount val="18"/>
                <c:pt idx="0">
                  <c:v>128</c:v>
                </c:pt>
                <c:pt idx="1">
                  <c:v>129</c:v>
                </c:pt>
                <c:pt idx="2">
                  <c:v>130</c:v>
                </c:pt>
                <c:pt idx="3">
                  <c:v>131</c:v>
                </c:pt>
                <c:pt idx="4">
                  <c:v>132</c:v>
                </c:pt>
                <c:pt idx="5">
                  <c:v>133</c:v>
                </c:pt>
                <c:pt idx="6">
                  <c:v>134</c:v>
                </c:pt>
                <c:pt idx="7">
                  <c:v>135</c:v>
                </c:pt>
                <c:pt idx="8">
                  <c:v>136</c:v>
                </c:pt>
                <c:pt idx="9">
                  <c:v>137</c:v>
                </c:pt>
                <c:pt idx="10">
                  <c:v>138</c:v>
                </c:pt>
                <c:pt idx="11">
                  <c:v>139</c:v>
                </c:pt>
                <c:pt idx="12">
                  <c:v>140</c:v>
                </c:pt>
                <c:pt idx="13">
                  <c:v>141</c:v>
                </c:pt>
                <c:pt idx="14">
                  <c:v>142</c:v>
                </c:pt>
                <c:pt idx="15">
                  <c:v>143</c:v>
                </c:pt>
                <c:pt idx="16">
                  <c:v>144</c:v>
                </c:pt>
                <c:pt idx="17">
                  <c:v>145</c:v>
                </c:pt>
              </c:numCache>
            </c:numRef>
          </c:cat>
          <c:val>
            <c:numRef>
              <c:f>'safety (2)'!$U$253:$FH$253</c:f>
              <c:numCache>
                <c:formatCode>General</c:formatCode>
                <c:ptCount val="144"/>
                <c:pt idx="37" formatCode="0%">
                  <c:v>1.3111238820587605</c:v>
                </c:pt>
                <c:pt idx="38" formatCode="0%">
                  <c:v>1.3147460686287098</c:v>
                </c:pt>
                <c:pt idx="39" formatCode="0%">
                  <c:v>1.5164602464969743</c:v>
                </c:pt>
                <c:pt idx="40" formatCode="0%">
                  <c:v>2.5027925368741939</c:v>
                </c:pt>
                <c:pt idx="41" formatCode="0%">
                  <c:v>0.90979379791055348</c:v>
                </c:pt>
                <c:pt idx="42" formatCode="0%">
                  <c:v>1.4961185020456216</c:v>
                </c:pt>
                <c:pt idx="43" formatCode="0%">
                  <c:v>1.5985448476331015</c:v>
                </c:pt>
                <c:pt idx="44" formatCode="0%">
                  <c:v>1.5080087935846165</c:v>
                </c:pt>
                <c:pt idx="45" formatCode="0%">
                  <c:v>0.91778323078487545</c:v>
                </c:pt>
                <c:pt idx="46" formatCode="0%">
                  <c:v>0.86212064344256056</c:v>
                </c:pt>
                <c:pt idx="47" formatCode="0%">
                  <c:v>0.63233792783529141</c:v>
                </c:pt>
                <c:pt idx="48" formatCode="0%">
                  <c:v>0.68157596672232823</c:v>
                </c:pt>
                <c:pt idx="49" formatCode="0%">
                  <c:v>0.28450100178150373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30-43FE-AEAF-863AEEDEA58C}"/>
            </c:ext>
          </c:extLst>
        </c:ser>
        <c:ser>
          <c:idx val="34"/>
          <c:order val="7"/>
          <c:tx>
            <c:v>Trend 2001/02 to 2013/14</c:v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'safety (2)'!$ER$283:$FI$283</c:f>
              <c:numCache>
                <c:formatCode>General</c:formatCode>
                <c:ptCount val="18"/>
                <c:pt idx="0">
                  <c:v>128</c:v>
                </c:pt>
                <c:pt idx="1">
                  <c:v>129</c:v>
                </c:pt>
                <c:pt idx="2">
                  <c:v>130</c:v>
                </c:pt>
                <c:pt idx="3">
                  <c:v>131</c:v>
                </c:pt>
                <c:pt idx="4">
                  <c:v>132</c:v>
                </c:pt>
                <c:pt idx="5">
                  <c:v>133</c:v>
                </c:pt>
                <c:pt idx="6">
                  <c:v>134</c:v>
                </c:pt>
                <c:pt idx="7">
                  <c:v>135</c:v>
                </c:pt>
                <c:pt idx="8">
                  <c:v>136</c:v>
                </c:pt>
                <c:pt idx="9">
                  <c:v>137</c:v>
                </c:pt>
                <c:pt idx="10">
                  <c:v>138</c:v>
                </c:pt>
                <c:pt idx="11">
                  <c:v>139</c:v>
                </c:pt>
                <c:pt idx="12">
                  <c:v>140</c:v>
                </c:pt>
                <c:pt idx="13">
                  <c:v>141</c:v>
                </c:pt>
                <c:pt idx="14">
                  <c:v>142</c:v>
                </c:pt>
                <c:pt idx="15">
                  <c:v>143</c:v>
                </c:pt>
                <c:pt idx="16">
                  <c:v>144</c:v>
                </c:pt>
                <c:pt idx="17">
                  <c:v>145</c:v>
                </c:pt>
              </c:numCache>
            </c:numRef>
          </c:cat>
          <c:val>
            <c:numRef>
              <c:f>'safety (2)'!$U$287:$FH$287</c:f>
              <c:numCache>
                <c:formatCode>General</c:formatCode>
                <c:ptCount val="144"/>
                <c:pt idx="37" formatCode="0%">
                  <c:v>1.7789999999999999</c:v>
                </c:pt>
                <c:pt idx="38" formatCode="0%">
                  <c:v>#N/A</c:v>
                </c:pt>
                <c:pt idx="39" formatCode="0%">
                  <c:v>#N/A</c:v>
                </c:pt>
                <c:pt idx="40" formatCode="0%">
                  <c:v>#N/A</c:v>
                </c:pt>
                <c:pt idx="41" formatCode="0%">
                  <c:v>#N/A</c:v>
                </c:pt>
                <c:pt idx="42" formatCode="0%">
                  <c:v>#N/A</c:v>
                </c:pt>
                <c:pt idx="43" formatCode="0%">
                  <c:v>#N/A</c:v>
                </c:pt>
                <c:pt idx="44" formatCode="0%">
                  <c:v>#N/A</c:v>
                </c:pt>
                <c:pt idx="45" formatCode="0%">
                  <c:v>#N/A</c:v>
                </c:pt>
                <c:pt idx="46" formatCode="0%">
                  <c:v>#N/A</c:v>
                </c:pt>
                <c:pt idx="47" formatCode="0%">
                  <c:v>#N/A</c:v>
                </c:pt>
                <c:pt idx="48" formatCode="0%">
                  <c:v>#N/A</c:v>
                </c:pt>
                <c:pt idx="49" formatCode="0%">
                  <c:v>#N/A</c:v>
                </c:pt>
                <c:pt idx="50" formatCode="0%">
                  <c:v>#N/A</c:v>
                </c:pt>
                <c:pt idx="51" formatCode="0%">
                  <c:v>#N/A</c:v>
                </c:pt>
                <c:pt idx="52" formatCode="0%">
                  <c:v>0.3149999999999995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430-43FE-AEAF-863AEEDEA58C}"/>
            </c:ext>
          </c:extLst>
        </c:ser>
        <c:ser>
          <c:idx val="2"/>
          <c:order val="8"/>
          <c:tx>
            <c:strRef>
              <c:f>'SHs and LRs'!$A$159</c:f>
              <c:strCache>
                <c:ptCount val="1"/>
                <c:pt idx="0">
                  <c:v>Waikato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CF030D"/>
              </a:solidFill>
              <a:ln>
                <a:noFill/>
              </a:ln>
            </c:spPr>
          </c:marker>
          <c:cat>
            <c:numRef>
              <c:f>'safety (2)'!$ER$283:$FI$283</c:f>
              <c:numCache>
                <c:formatCode>General</c:formatCode>
                <c:ptCount val="18"/>
                <c:pt idx="0">
                  <c:v>128</c:v>
                </c:pt>
                <c:pt idx="1">
                  <c:v>129</c:v>
                </c:pt>
                <c:pt idx="2">
                  <c:v>130</c:v>
                </c:pt>
                <c:pt idx="3">
                  <c:v>131</c:v>
                </c:pt>
                <c:pt idx="4">
                  <c:v>132</c:v>
                </c:pt>
                <c:pt idx="5">
                  <c:v>133</c:v>
                </c:pt>
                <c:pt idx="6">
                  <c:v>134</c:v>
                </c:pt>
                <c:pt idx="7">
                  <c:v>135</c:v>
                </c:pt>
                <c:pt idx="8">
                  <c:v>136</c:v>
                </c:pt>
                <c:pt idx="9">
                  <c:v>137</c:v>
                </c:pt>
                <c:pt idx="10">
                  <c:v>138</c:v>
                </c:pt>
                <c:pt idx="11">
                  <c:v>139</c:v>
                </c:pt>
                <c:pt idx="12">
                  <c:v>140</c:v>
                </c:pt>
                <c:pt idx="13">
                  <c:v>141</c:v>
                </c:pt>
                <c:pt idx="14">
                  <c:v>142</c:v>
                </c:pt>
                <c:pt idx="15">
                  <c:v>143</c:v>
                </c:pt>
                <c:pt idx="16">
                  <c:v>144</c:v>
                </c:pt>
                <c:pt idx="17">
                  <c:v>145</c:v>
                </c:pt>
              </c:numCache>
            </c:numRef>
          </c:cat>
          <c:val>
            <c:numRef>
              <c:f>'safety (2)'!$U$270:$FH$270</c:f>
              <c:numCache>
                <c:formatCode>General</c:formatCode>
                <c:ptCount val="144"/>
                <c:pt idx="50" formatCode="0%">
                  <c:v>0.3450890889401621</c:v>
                </c:pt>
                <c:pt idx="51" formatCode="0%">
                  <c:v>1.1069007808589535</c:v>
                </c:pt>
                <c:pt idx="52" formatCode="0%">
                  <c:v>0.82281875964421669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430-43FE-AEAF-863AEEDEA58C}"/>
            </c:ext>
          </c:extLst>
        </c:ser>
        <c:ser>
          <c:idx val="18"/>
          <c:order val="9"/>
          <c:tx>
            <c:strRef>
              <c:f>'SHs and LRs'!$A$178</c:f>
              <c:strCache>
                <c:ptCount val="1"/>
                <c:pt idx="0">
                  <c:v>Bay of Plenty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noFill/>
              </a:ln>
            </c:spPr>
          </c:marker>
          <c:cat>
            <c:numRef>
              <c:f>'safety (2)'!$ER$283:$FI$283</c:f>
              <c:numCache>
                <c:formatCode>General</c:formatCode>
                <c:ptCount val="18"/>
                <c:pt idx="0">
                  <c:v>128</c:v>
                </c:pt>
                <c:pt idx="1">
                  <c:v>129</c:v>
                </c:pt>
                <c:pt idx="2">
                  <c:v>130</c:v>
                </c:pt>
                <c:pt idx="3">
                  <c:v>131</c:v>
                </c:pt>
                <c:pt idx="4">
                  <c:v>132</c:v>
                </c:pt>
                <c:pt idx="5">
                  <c:v>133</c:v>
                </c:pt>
                <c:pt idx="6">
                  <c:v>134</c:v>
                </c:pt>
                <c:pt idx="7">
                  <c:v>135</c:v>
                </c:pt>
                <c:pt idx="8">
                  <c:v>136</c:v>
                </c:pt>
                <c:pt idx="9">
                  <c:v>137</c:v>
                </c:pt>
                <c:pt idx="10">
                  <c:v>138</c:v>
                </c:pt>
                <c:pt idx="11">
                  <c:v>139</c:v>
                </c:pt>
                <c:pt idx="12">
                  <c:v>140</c:v>
                </c:pt>
                <c:pt idx="13">
                  <c:v>141</c:v>
                </c:pt>
                <c:pt idx="14">
                  <c:v>142</c:v>
                </c:pt>
                <c:pt idx="15">
                  <c:v>143</c:v>
                </c:pt>
                <c:pt idx="16">
                  <c:v>144</c:v>
                </c:pt>
                <c:pt idx="17">
                  <c:v>145</c:v>
                </c:pt>
              </c:numCache>
            </c:numRef>
          </c:cat>
          <c:val>
            <c:numRef>
              <c:f>'safety (2)'!$U$254:$FH$254</c:f>
              <c:numCache>
                <c:formatCode>General</c:formatCode>
                <c:ptCount val="144"/>
                <c:pt idx="55" formatCode="0%">
                  <c:v>1.7001146002333676</c:v>
                </c:pt>
                <c:pt idx="56" formatCode="0%">
                  <c:v>1.5758025315132471</c:v>
                </c:pt>
                <c:pt idx="57" formatCode="0%">
                  <c:v>1.4314400305139192</c:v>
                </c:pt>
                <c:pt idx="58" formatCode="0%">
                  <c:v>0.52154259228516464</c:v>
                </c:pt>
                <c:pt idx="59" formatCode="0%">
                  <c:v>0.53176306286444563</c:v>
                </c:pt>
                <c:pt idx="60" formatCode="0%">
                  <c:v>1.6015963320929938</c:v>
                </c:pt>
                <c:pt idx="61" formatCode="0%">
                  <c:v>0.88758194746858798</c:v>
                </c:pt>
                <c:pt idx="62" formatCode="0%">
                  <c:v>0.42619274360707426</c:v>
                </c:pt>
                <c:pt idx="63" formatCode="0%">
                  <c:v>0.90179508413719622</c:v>
                </c:pt>
                <c:pt idx="64" formatCode="0%">
                  <c:v>0.19704034897568734</c:v>
                </c:pt>
                <c:pt idx="65" formatCode="0%">
                  <c:v>0.18709388528033211</c:v>
                </c:pt>
                <c:pt idx="66" formatCode="0%">
                  <c:v>0.36874158296253645</c:v>
                </c:pt>
                <c:pt idx="67" formatCode="0%">
                  <c:v>0.37212412065952516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430-43FE-AEAF-863AEEDEA58C}"/>
            </c:ext>
          </c:extLst>
        </c:ser>
        <c:ser>
          <c:idx val="35"/>
          <c:order val="10"/>
          <c:tx>
            <c:strRef>
              <c:f>'SHs and LRs'!$A$178</c:f>
              <c:strCache>
                <c:ptCount val="1"/>
                <c:pt idx="0">
                  <c:v>Bay of Plenty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'safety (2)'!$ER$283:$FI$283</c:f>
              <c:numCache>
                <c:formatCode>General</c:formatCode>
                <c:ptCount val="18"/>
                <c:pt idx="0">
                  <c:v>128</c:v>
                </c:pt>
                <c:pt idx="1">
                  <c:v>129</c:v>
                </c:pt>
                <c:pt idx="2">
                  <c:v>130</c:v>
                </c:pt>
                <c:pt idx="3">
                  <c:v>131</c:v>
                </c:pt>
                <c:pt idx="4">
                  <c:v>132</c:v>
                </c:pt>
                <c:pt idx="5">
                  <c:v>133</c:v>
                </c:pt>
                <c:pt idx="6">
                  <c:v>134</c:v>
                </c:pt>
                <c:pt idx="7">
                  <c:v>135</c:v>
                </c:pt>
                <c:pt idx="8">
                  <c:v>136</c:v>
                </c:pt>
                <c:pt idx="9">
                  <c:v>137</c:v>
                </c:pt>
                <c:pt idx="10">
                  <c:v>138</c:v>
                </c:pt>
                <c:pt idx="11">
                  <c:v>139</c:v>
                </c:pt>
                <c:pt idx="12">
                  <c:v>140</c:v>
                </c:pt>
                <c:pt idx="13">
                  <c:v>141</c:v>
                </c:pt>
                <c:pt idx="14">
                  <c:v>142</c:v>
                </c:pt>
                <c:pt idx="15">
                  <c:v>143</c:v>
                </c:pt>
                <c:pt idx="16">
                  <c:v>144</c:v>
                </c:pt>
                <c:pt idx="17">
                  <c:v>145</c:v>
                </c:pt>
              </c:numCache>
            </c:numRef>
          </c:cat>
          <c:val>
            <c:numRef>
              <c:f>'safety (2)'!$U$288:$FH$288</c:f>
              <c:numCache>
                <c:formatCode>General</c:formatCode>
                <c:ptCount val="144"/>
                <c:pt idx="55" formatCode="0%">
                  <c:v>1.4971999999999994</c:v>
                </c:pt>
                <c:pt idx="56" formatCode="0%">
                  <c:v>#N/A</c:v>
                </c:pt>
                <c:pt idx="57" formatCode="0%">
                  <c:v>#N/A</c:v>
                </c:pt>
                <c:pt idx="58" formatCode="0%">
                  <c:v>#N/A</c:v>
                </c:pt>
                <c:pt idx="59" formatCode="0%">
                  <c:v>#N/A</c:v>
                </c:pt>
                <c:pt idx="60" formatCode="0%">
                  <c:v>#N/A</c:v>
                </c:pt>
                <c:pt idx="61" formatCode="0%">
                  <c:v>#N/A</c:v>
                </c:pt>
                <c:pt idx="62" formatCode="0%">
                  <c:v>#N/A</c:v>
                </c:pt>
                <c:pt idx="63" formatCode="0%">
                  <c:v>#N/A</c:v>
                </c:pt>
                <c:pt idx="64" formatCode="0%">
                  <c:v>#N/A</c:v>
                </c:pt>
                <c:pt idx="65" formatCode="0%">
                  <c:v>#N/A</c:v>
                </c:pt>
                <c:pt idx="66" formatCode="0%">
                  <c:v>#N/A</c:v>
                </c:pt>
                <c:pt idx="67" formatCode="0%">
                  <c:v>#N/A</c:v>
                </c:pt>
                <c:pt idx="68" formatCode="0%">
                  <c:v>#N/A</c:v>
                </c:pt>
                <c:pt idx="69" formatCode="0%">
                  <c:v>#N/A</c:v>
                </c:pt>
                <c:pt idx="70" formatCode="0%">
                  <c:v>-0.1828000000000003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430-43FE-AEAF-863AEEDEA58C}"/>
            </c:ext>
          </c:extLst>
        </c:ser>
        <c:ser>
          <c:idx val="3"/>
          <c:order val="11"/>
          <c:tx>
            <c:strRef>
              <c:f>'SHs and LRs'!$A$160</c:f>
              <c:strCache>
                <c:ptCount val="1"/>
                <c:pt idx="0">
                  <c:v>Bay of Plenty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CF030D"/>
              </a:solidFill>
              <a:ln>
                <a:noFill/>
              </a:ln>
            </c:spPr>
          </c:marker>
          <c:cat>
            <c:numRef>
              <c:f>'safety (2)'!$ER$283:$FI$283</c:f>
              <c:numCache>
                <c:formatCode>General</c:formatCode>
                <c:ptCount val="18"/>
                <c:pt idx="0">
                  <c:v>128</c:v>
                </c:pt>
                <c:pt idx="1">
                  <c:v>129</c:v>
                </c:pt>
                <c:pt idx="2">
                  <c:v>130</c:v>
                </c:pt>
                <c:pt idx="3">
                  <c:v>131</c:v>
                </c:pt>
                <c:pt idx="4">
                  <c:v>132</c:v>
                </c:pt>
                <c:pt idx="5">
                  <c:v>133</c:v>
                </c:pt>
                <c:pt idx="6">
                  <c:v>134</c:v>
                </c:pt>
                <c:pt idx="7">
                  <c:v>135</c:v>
                </c:pt>
                <c:pt idx="8">
                  <c:v>136</c:v>
                </c:pt>
                <c:pt idx="9">
                  <c:v>137</c:v>
                </c:pt>
                <c:pt idx="10">
                  <c:v>138</c:v>
                </c:pt>
                <c:pt idx="11">
                  <c:v>139</c:v>
                </c:pt>
                <c:pt idx="12">
                  <c:v>140</c:v>
                </c:pt>
                <c:pt idx="13">
                  <c:v>141</c:v>
                </c:pt>
                <c:pt idx="14">
                  <c:v>142</c:v>
                </c:pt>
                <c:pt idx="15">
                  <c:v>143</c:v>
                </c:pt>
                <c:pt idx="16">
                  <c:v>144</c:v>
                </c:pt>
                <c:pt idx="17">
                  <c:v>145</c:v>
                </c:pt>
              </c:numCache>
            </c:numRef>
          </c:cat>
          <c:val>
            <c:numRef>
              <c:f>'safety (2)'!$U$271:$FH$271</c:f>
              <c:numCache>
                <c:formatCode>General</c:formatCode>
                <c:ptCount val="144"/>
                <c:pt idx="68" formatCode="0%">
                  <c:v>0.85926675650970896</c:v>
                </c:pt>
                <c:pt idx="69" formatCode="0%">
                  <c:v>5.6647886287069626E-2</c:v>
                </c:pt>
                <c:pt idx="70" formatCode="0%">
                  <c:v>0.37908158609216125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430-43FE-AEAF-863AEEDEA58C}"/>
            </c:ext>
          </c:extLst>
        </c:ser>
        <c:ser>
          <c:idx val="19"/>
          <c:order val="12"/>
          <c:tx>
            <c:strRef>
              <c:f>'SHs and LRs'!$A$161</c:f>
              <c:strCache>
                <c:ptCount val="1"/>
                <c:pt idx="0">
                  <c:v>Gisborne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noFill/>
              </a:ln>
            </c:spPr>
          </c:marker>
          <c:cat>
            <c:numRef>
              <c:f>'safety (2)'!$ER$283:$FI$283</c:f>
              <c:numCache>
                <c:formatCode>General</c:formatCode>
                <c:ptCount val="18"/>
                <c:pt idx="0">
                  <c:v>128</c:v>
                </c:pt>
                <c:pt idx="1">
                  <c:v>129</c:v>
                </c:pt>
                <c:pt idx="2">
                  <c:v>130</c:v>
                </c:pt>
                <c:pt idx="3">
                  <c:v>131</c:v>
                </c:pt>
                <c:pt idx="4">
                  <c:v>132</c:v>
                </c:pt>
                <c:pt idx="5">
                  <c:v>133</c:v>
                </c:pt>
                <c:pt idx="6">
                  <c:v>134</c:v>
                </c:pt>
                <c:pt idx="7">
                  <c:v>135</c:v>
                </c:pt>
                <c:pt idx="8">
                  <c:v>136</c:v>
                </c:pt>
                <c:pt idx="9">
                  <c:v>137</c:v>
                </c:pt>
                <c:pt idx="10">
                  <c:v>138</c:v>
                </c:pt>
                <c:pt idx="11">
                  <c:v>139</c:v>
                </c:pt>
                <c:pt idx="12">
                  <c:v>140</c:v>
                </c:pt>
                <c:pt idx="13">
                  <c:v>141</c:v>
                </c:pt>
                <c:pt idx="14">
                  <c:v>142</c:v>
                </c:pt>
                <c:pt idx="15">
                  <c:v>143</c:v>
                </c:pt>
                <c:pt idx="16">
                  <c:v>144</c:v>
                </c:pt>
                <c:pt idx="17">
                  <c:v>145</c:v>
                </c:pt>
              </c:numCache>
            </c:numRef>
          </c:cat>
          <c:val>
            <c:numRef>
              <c:f>'safety (2)'!$U$255:$FH$255</c:f>
              <c:numCache>
                <c:formatCode>General</c:formatCode>
                <c:ptCount val="144"/>
                <c:pt idx="73" formatCode="0%">
                  <c:v>-1.6446238823523474E-2</c:v>
                </c:pt>
                <c:pt idx="74" formatCode="0%">
                  <c:v>0.81600387327062318</c:v>
                </c:pt>
                <c:pt idx="75" formatCode="0%">
                  <c:v>0.28106095199331493</c:v>
                </c:pt>
                <c:pt idx="76" formatCode="0%">
                  <c:v>2.2224970834369473</c:v>
                </c:pt>
                <c:pt idx="77" formatCode="0%">
                  <c:v>9.6025099332155195E-2</c:v>
                </c:pt>
                <c:pt idx="78" formatCode="0%">
                  <c:v>0.89079189208996712</c:v>
                </c:pt>
                <c:pt idx="79" formatCode="0%">
                  <c:v>2.3526827749463215</c:v>
                </c:pt>
                <c:pt idx="80" formatCode="0%">
                  <c:v>0.36084650076433311</c:v>
                </c:pt>
                <c:pt idx="81" formatCode="0%">
                  <c:v>1.7424980415928273</c:v>
                </c:pt>
                <c:pt idx="82" formatCode="0%">
                  <c:v>0.58611212741562402</c:v>
                </c:pt>
                <c:pt idx="83" formatCode="0%">
                  <c:v>-0.19455722346855875</c:v>
                </c:pt>
                <c:pt idx="84" formatCode="0%">
                  <c:v>3.3861463947776231</c:v>
                </c:pt>
                <c:pt idx="85" formatCode="0%">
                  <c:v>0.17336053272153018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430-43FE-AEAF-863AEEDEA58C}"/>
            </c:ext>
          </c:extLst>
        </c:ser>
        <c:ser>
          <c:idx val="4"/>
          <c:order val="13"/>
          <c:tx>
            <c:v>2014/15 to 2016/17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marker>
          <c:cat>
            <c:numRef>
              <c:f>'safety (2)'!$ER$283:$FI$283</c:f>
              <c:numCache>
                <c:formatCode>General</c:formatCode>
                <c:ptCount val="18"/>
                <c:pt idx="0">
                  <c:v>128</c:v>
                </c:pt>
                <c:pt idx="1">
                  <c:v>129</c:v>
                </c:pt>
                <c:pt idx="2">
                  <c:v>130</c:v>
                </c:pt>
                <c:pt idx="3">
                  <c:v>131</c:v>
                </c:pt>
                <c:pt idx="4">
                  <c:v>132</c:v>
                </c:pt>
                <c:pt idx="5">
                  <c:v>133</c:v>
                </c:pt>
                <c:pt idx="6">
                  <c:v>134</c:v>
                </c:pt>
                <c:pt idx="7">
                  <c:v>135</c:v>
                </c:pt>
                <c:pt idx="8">
                  <c:v>136</c:v>
                </c:pt>
                <c:pt idx="9">
                  <c:v>137</c:v>
                </c:pt>
                <c:pt idx="10">
                  <c:v>138</c:v>
                </c:pt>
                <c:pt idx="11">
                  <c:v>139</c:v>
                </c:pt>
                <c:pt idx="12">
                  <c:v>140</c:v>
                </c:pt>
                <c:pt idx="13">
                  <c:v>141</c:v>
                </c:pt>
                <c:pt idx="14">
                  <c:v>142</c:v>
                </c:pt>
                <c:pt idx="15">
                  <c:v>143</c:v>
                </c:pt>
                <c:pt idx="16">
                  <c:v>144</c:v>
                </c:pt>
                <c:pt idx="17">
                  <c:v>145</c:v>
                </c:pt>
              </c:numCache>
            </c:numRef>
          </c:cat>
          <c:val>
            <c:numRef>
              <c:f>'safety (2)'!$U$272:$FH$272</c:f>
              <c:numCache>
                <c:formatCode>General</c:formatCode>
                <c:ptCount val="144"/>
                <c:pt idx="86" formatCode="0%">
                  <c:v>-0.2531461614786179</c:v>
                </c:pt>
                <c:pt idx="87" formatCode="0%">
                  <c:v>-1</c:v>
                </c:pt>
                <c:pt idx="88" formatCode="0%">
                  <c:v>2.9941735086655159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430-43FE-AEAF-863AEEDEA58C}"/>
            </c:ext>
          </c:extLst>
        </c:ser>
        <c:ser>
          <c:idx val="20"/>
          <c:order val="14"/>
          <c:tx>
            <c:strRef>
              <c:f>'SHs and LRs'!$A$180</c:f>
              <c:strCache>
                <c:ptCount val="1"/>
                <c:pt idx="0">
                  <c:v>Hawkes Bay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noFill/>
              </a:ln>
            </c:spPr>
          </c:marker>
          <c:cat>
            <c:numRef>
              <c:f>'safety (2)'!$ER$283:$FI$283</c:f>
              <c:numCache>
                <c:formatCode>General</c:formatCode>
                <c:ptCount val="18"/>
                <c:pt idx="0">
                  <c:v>128</c:v>
                </c:pt>
                <c:pt idx="1">
                  <c:v>129</c:v>
                </c:pt>
                <c:pt idx="2">
                  <c:v>130</c:v>
                </c:pt>
                <c:pt idx="3">
                  <c:v>131</c:v>
                </c:pt>
                <c:pt idx="4">
                  <c:v>132</c:v>
                </c:pt>
                <c:pt idx="5">
                  <c:v>133</c:v>
                </c:pt>
                <c:pt idx="6">
                  <c:v>134</c:v>
                </c:pt>
                <c:pt idx="7">
                  <c:v>135</c:v>
                </c:pt>
                <c:pt idx="8">
                  <c:v>136</c:v>
                </c:pt>
                <c:pt idx="9">
                  <c:v>137</c:v>
                </c:pt>
                <c:pt idx="10">
                  <c:v>138</c:v>
                </c:pt>
                <c:pt idx="11">
                  <c:v>139</c:v>
                </c:pt>
                <c:pt idx="12">
                  <c:v>140</c:v>
                </c:pt>
                <c:pt idx="13">
                  <c:v>141</c:v>
                </c:pt>
                <c:pt idx="14">
                  <c:v>142</c:v>
                </c:pt>
                <c:pt idx="15">
                  <c:v>143</c:v>
                </c:pt>
                <c:pt idx="16">
                  <c:v>144</c:v>
                </c:pt>
                <c:pt idx="17">
                  <c:v>145</c:v>
                </c:pt>
              </c:numCache>
            </c:numRef>
          </c:cat>
          <c:val>
            <c:numRef>
              <c:f>'safety (2)'!$U$256:$FH$256</c:f>
              <c:numCache>
                <c:formatCode>General</c:formatCode>
                <c:ptCount val="144"/>
                <c:pt idx="91" formatCode="0%">
                  <c:v>2.3365724299891699E-2</c:v>
                </c:pt>
                <c:pt idx="92" formatCode="0%">
                  <c:v>1.4875930306554137</c:v>
                </c:pt>
                <c:pt idx="93" formatCode="0%">
                  <c:v>1.3404115940013508</c:v>
                </c:pt>
                <c:pt idx="94" formatCode="0%">
                  <c:v>0.87272754133613728</c:v>
                </c:pt>
                <c:pt idx="95" formatCode="0%">
                  <c:v>2.1003525669212015</c:v>
                </c:pt>
                <c:pt idx="96" formatCode="0%">
                  <c:v>1.5054244021574363</c:v>
                </c:pt>
                <c:pt idx="97" formatCode="0%">
                  <c:v>1.336923939258289</c:v>
                </c:pt>
                <c:pt idx="98" formatCode="0%">
                  <c:v>0.32804702159815857</c:v>
                </c:pt>
                <c:pt idx="99" formatCode="0%">
                  <c:v>1.0333681454439332</c:v>
                </c:pt>
                <c:pt idx="100" formatCode="0%">
                  <c:v>0.87998121912325744</c:v>
                </c:pt>
                <c:pt idx="101" formatCode="0%">
                  <c:v>1.5531489734925996</c:v>
                </c:pt>
                <c:pt idx="102" formatCode="0%">
                  <c:v>0.16037296089532971</c:v>
                </c:pt>
                <c:pt idx="103" formatCode="0%">
                  <c:v>-5.2396254310778767E-2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430-43FE-AEAF-863AEEDEA58C}"/>
            </c:ext>
          </c:extLst>
        </c:ser>
        <c:ser>
          <c:idx val="36"/>
          <c:order val="15"/>
          <c:tx>
            <c:strRef>
              <c:f>'SHs and LRs'!$A$180</c:f>
              <c:strCache>
                <c:ptCount val="1"/>
                <c:pt idx="0">
                  <c:v>Hawkes Bay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'safety (2)'!$ER$283:$FI$283</c:f>
              <c:numCache>
                <c:formatCode>General</c:formatCode>
                <c:ptCount val="18"/>
                <c:pt idx="0">
                  <c:v>128</c:v>
                </c:pt>
                <c:pt idx="1">
                  <c:v>129</c:v>
                </c:pt>
                <c:pt idx="2">
                  <c:v>130</c:v>
                </c:pt>
                <c:pt idx="3">
                  <c:v>131</c:v>
                </c:pt>
                <c:pt idx="4">
                  <c:v>132</c:v>
                </c:pt>
                <c:pt idx="5">
                  <c:v>133</c:v>
                </c:pt>
                <c:pt idx="6">
                  <c:v>134</c:v>
                </c:pt>
                <c:pt idx="7">
                  <c:v>135</c:v>
                </c:pt>
                <c:pt idx="8">
                  <c:v>136</c:v>
                </c:pt>
                <c:pt idx="9">
                  <c:v>137</c:v>
                </c:pt>
                <c:pt idx="10">
                  <c:v>138</c:v>
                </c:pt>
                <c:pt idx="11">
                  <c:v>139</c:v>
                </c:pt>
                <c:pt idx="12">
                  <c:v>140</c:v>
                </c:pt>
                <c:pt idx="13">
                  <c:v>141</c:v>
                </c:pt>
                <c:pt idx="14">
                  <c:v>142</c:v>
                </c:pt>
                <c:pt idx="15">
                  <c:v>143</c:v>
                </c:pt>
                <c:pt idx="16">
                  <c:v>144</c:v>
                </c:pt>
                <c:pt idx="17">
                  <c:v>145</c:v>
                </c:pt>
              </c:numCache>
            </c:numRef>
          </c:cat>
          <c:val>
            <c:numRef>
              <c:f>'safety (2)'!$U$290:$FH$290</c:f>
              <c:numCache>
                <c:formatCode>General</c:formatCode>
                <c:ptCount val="144"/>
                <c:pt idx="91" formatCode="0%">
                  <c:v>1.2771999999999997</c:v>
                </c:pt>
                <c:pt idx="92" formatCode="0%">
                  <c:v>#N/A</c:v>
                </c:pt>
                <c:pt idx="93" formatCode="0%">
                  <c:v>#N/A</c:v>
                </c:pt>
                <c:pt idx="94" formatCode="0%">
                  <c:v>#N/A</c:v>
                </c:pt>
                <c:pt idx="95" formatCode="0%">
                  <c:v>#N/A</c:v>
                </c:pt>
                <c:pt idx="96" formatCode="0%">
                  <c:v>#N/A</c:v>
                </c:pt>
                <c:pt idx="97" formatCode="0%">
                  <c:v>#N/A</c:v>
                </c:pt>
                <c:pt idx="98" formatCode="0%">
                  <c:v>#N/A</c:v>
                </c:pt>
                <c:pt idx="99" formatCode="0%">
                  <c:v>#N/A</c:v>
                </c:pt>
                <c:pt idx="100" formatCode="0%">
                  <c:v>#N/A</c:v>
                </c:pt>
                <c:pt idx="101" formatCode="0%">
                  <c:v>#N/A</c:v>
                </c:pt>
                <c:pt idx="102" formatCode="0%">
                  <c:v>#N/A</c:v>
                </c:pt>
                <c:pt idx="103" formatCode="0%">
                  <c:v>#N/A</c:v>
                </c:pt>
                <c:pt idx="104" formatCode="0%">
                  <c:v>#N/A</c:v>
                </c:pt>
                <c:pt idx="105" formatCode="0%">
                  <c:v>#N/A</c:v>
                </c:pt>
                <c:pt idx="106" formatCode="0%">
                  <c:v>0.49120000000000008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430-43FE-AEAF-863AEEDEA58C}"/>
            </c:ext>
          </c:extLst>
        </c:ser>
        <c:ser>
          <c:idx val="5"/>
          <c:order val="16"/>
          <c:tx>
            <c:strRef>
              <c:f>'SHs and LRs'!$A$162</c:f>
              <c:strCache>
                <c:ptCount val="1"/>
                <c:pt idx="0">
                  <c:v>Hawkes Bay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marker>
          <c:cat>
            <c:numRef>
              <c:f>'safety (2)'!$ER$283:$FI$283</c:f>
              <c:numCache>
                <c:formatCode>General</c:formatCode>
                <c:ptCount val="18"/>
                <c:pt idx="0">
                  <c:v>128</c:v>
                </c:pt>
                <c:pt idx="1">
                  <c:v>129</c:v>
                </c:pt>
                <c:pt idx="2">
                  <c:v>130</c:v>
                </c:pt>
                <c:pt idx="3">
                  <c:v>131</c:v>
                </c:pt>
                <c:pt idx="4">
                  <c:v>132</c:v>
                </c:pt>
                <c:pt idx="5">
                  <c:v>133</c:v>
                </c:pt>
                <c:pt idx="6">
                  <c:v>134</c:v>
                </c:pt>
                <c:pt idx="7">
                  <c:v>135</c:v>
                </c:pt>
                <c:pt idx="8">
                  <c:v>136</c:v>
                </c:pt>
                <c:pt idx="9">
                  <c:v>137</c:v>
                </c:pt>
                <c:pt idx="10">
                  <c:v>138</c:v>
                </c:pt>
                <c:pt idx="11">
                  <c:v>139</c:v>
                </c:pt>
                <c:pt idx="12">
                  <c:v>140</c:v>
                </c:pt>
                <c:pt idx="13">
                  <c:v>141</c:v>
                </c:pt>
                <c:pt idx="14">
                  <c:v>142</c:v>
                </c:pt>
                <c:pt idx="15">
                  <c:v>143</c:v>
                </c:pt>
                <c:pt idx="16">
                  <c:v>144</c:v>
                </c:pt>
                <c:pt idx="17">
                  <c:v>145</c:v>
                </c:pt>
              </c:numCache>
            </c:numRef>
          </c:cat>
          <c:val>
            <c:numRef>
              <c:f>'safety (2)'!$U$273:$FH$273</c:f>
              <c:numCache>
                <c:formatCode>General</c:formatCode>
                <c:ptCount val="144"/>
                <c:pt idx="104" formatCode="0%">
                  <c:v>0.40763157153858653</c:v>
                </c:pt>
                <c:pt idx="105" formatCode="0%">
                  <c:v>0.62725956396857119</c:v>
                </c:pt>
                <c:pt idx="106" formatCode="0%">
                  <c:v>0.18388351014745474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430-43FE-AEAF-863AEEDEA58C}"/>
            </c:ext>
          </c:extLst>
        </c:ser>
        <c:ser>
          <c:idx val="21"/>
          <c:order val="17"/>
          <c:tx>
            <c:strRef>
              <c:f>'SHs and LRs'!$A$181</c:f>
              <c:strCache>
                <c:ptCount val="1"/>
                <c:pt idx="0">
                  <c:v>Taranaki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noFill/>
              </a:ln>
            </c:spPr>
          </c:marker>
          <c:cat>
            <c:numRef>
              <c:f>'safety (2)'!$ER$283:$FI$283</c:f>
              <c:numCache>
                <c:formatCode>General</c:formatCode>
                <c:ptCount val="18"/>
                <c:pt idx="0">
                  <c:v>128</c:v>
                </c:pt>
                <c:pt idx="1">
                  <c:v>129</c:v>
                </c:pt>
                <c:pt idx="2">
                  <c:v>130</c:v>
                </c:pt>
                <c:pt idx="3">
                  <c:v>131</c:v>
                </c:pt>
                <c:pt idx="4">
                  <c:v>132</c:v>
                </c:pt>
                <c:pt idx="5">
                  <c:v>133</c:v>
                </c:pt>
                <c:pt idx="6">
                  <c:v>134</c:v>
                </c:pt>
                <c:pt idx="7">
                  <c:v>135</c:v>
                </c:pt>
                <c:pt idx="8">
                  <c:v>136</c:v>
                </c:pt>
                <c:pt idx="9">
                  <c:v>137</c:v>
                </c:pt>
                <c:pt idx="10">
                  <c:v>138</c:v>
                </c:pt>
                <c:pt idx="11">
                  <c:v>139</c:v>
                </c:pt>
                <c:pt idx="12">
                  <c:v>140</c:v>
                </c:pt>
                <c:pt idx="13">
                  <c:v>141</c:v>
                </c:pt>
                <c:pt idx="14">
                  <c:v>142</c:v>
                </c:pt>
                <c:pt idx="15">
                  <c:v>143</c:v>
                </c:pt>
                <c:pt idx="16">
                  <c:v>144</c:v>
                </c:pt>
                <c:pt idx="17">
                  <c:v>145</c:v>
                </c:pt>
              </c:numCache>
            </c:numRef>
          </c:cat>
          <c:val>
            <c:numRef>
              <c:f>'safety (2)'!$U$257:$FH$257</c:f>
              <c:numCache>
                <c:formatCode>General</c:formatCode>
                <c:ptCount val="144"/>
                <c:pt idx="109" formatCode="0%">
                  <c:v>1.8753981297470768</c:v>
                </c:pt>
                <c:pt idx="110" formatCode="0%">
                  <c:v>8.6662015084465471E-2</c:v>
                </c:pt>
                <c:pt idx="111" formatCode="0%">
                  <c:v>0.79106204980410477</c:v>
                </c:pt>
                <c:pt idx="112" formatCode="0%">
                  <c:v>1.6905239041008802</c:v>
                </c:pt>
                <c:pt idx="113" formatCode="0%">
                  <c:v>0.79289188733898652</c:v>
                </c:pt>
                <c:pt idx="114" formatCode="0%">
                  <c:v>0.62685900204739387</c:v>
                </c:pt>
                <c:pt idx="115" formatCode="0%">
                  <c:v>0.16357003982563123</c:v>
                </c:pt>
                <c:pt idx="116" formatCode="0%">
                  <c:v>1.0685749095543722</c:v>
                </c:pt>
                <c:pt idx="117" formatCode="0%">
                  <c:v>0.60605679484945285</c:v>
                </c:pt>
                <c:pt idx="118" formatCode="0%">
                  <c:v>0.47322970318326618</c:v>
                </c:pt>
                <c:pt idx="119" formatCode="0%">
                  <c:v>0.63623972616392455</c:v>
                </c:pt>
                <c:pt idx="120" formatCode="0%">
                  <c:v>1.2343920347765023</c:v>
                </c:pt>
                <c:pt idx="121" formatCode="0%">
                  <c:v>0.44761884161390353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430-43FE-AEAF-863AEEDEA58C}"/>
            </c:ext>
          </c:extLst>
        </c:ser>
        <c:ser>
          <c:idx val="37"/>
          <c:order val="18"/>
          <c:tx>
            <c:strRef>
              <c:f>'SHs and LRs'!$A$181</c:f>
              <c:strCache>
                <c:ptCount val="1"/>
                <c:pt idx="0">
                  <c:v>Taranaki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'safety (2)'!$ER$283:$FI$283</c:f>
              <c:numCache>
                <c:formatCode>General</c:formatCode>
                <c:ptCount val="18"/>
                <c:pt idx="0">
                  <c:v>128</c:v>
                </c:pt>
                <c:pt idx="1">
                  <c:v>129</c:v>
                </c:pt>
                <c:pt idx="2">
                  <c:v>130</c:v>
                </c:pt>
                <c:pt idx="3">
                  <c:v>131</c:v>
                </c:pt>
                <c:pt idx="4">
                  <c:v>132</c:v>
                </c:pt>
                <c:pt idx="5">
                  <c:v>133</c:v>
                </c:pt>
                <c:pt idx="6">
                  <c:v>134</c:v>
                </c:pt>
                <c:pt idx="7">
                  <c:v>135</c:v>
                </c:pt>
                <c:pt idx="8">
                  <c:v>136</c:v>
                </c:pt>
                <c:pt idx="9">
                  <c:v>137</c:v>
                </c:pt>
                <c:pt idx="10">
                  <c:v>138</c:v>
                </c:pt>
                <c:pt idx="11">
                  <c:v>139</c:v>
                </c:pt>
                <c:pt idx="12">
                  <c:v>140</c:v>
                </c:pt>
                <c:pt idx="13">
                  <c:v>141</c:v>
                </c:pt>
                <c:pt idx="14">
                  <c:v>142</c:v>
                </c:pt>
                <c:pt idx="15">
                  <c:v>143</c:v>
                </c:pt>
                <c:pt idx="16">
                  <c:v>144</c:v>
                </c:pt>
                <c:pt idx="17">
                  <c:v>145</c:v>
                </c:pt>
              </c:numCache>
            </c:numRef>
          </c:cat>
          <c:val>
            <c:numRef>
              <c:f>'safety (2)'!$U$291:$FH$291</c:f>
              <c:numCache>
                <c:formatCode>General</c:formatCode>
                <c:ptCount val="144"/>
                <c:pt idx="109" formatCode="0%">
                  <c:v>1.0425999999999993</c:v>
                </c:pt>
                <c:pt idx="110" formatCode="0%">
                  <c:v>#N/A</c:v>
                </c:pt>
                <c:pt idx="111" formatCode="0%">
                  <c:v>#N/A</c:v>
                </c:pt>
                <c:pt idx="112" formatCode="0%">
                  <c:v>#N/A</c:v>
                </c:pt>
                <c:pt idx="113" formatCode="0%">
                  <c:v>#N/A</c:v>
                </c:pt>
                <c:pt idx="114" formatCode="0%">
                  <c:v>#N/A</c:v>
                </c:pt>
                <c:pt idx="115" formatCode="0%">
                  <c:v>#N/A</c:v>
                </c:pt>
                <c:pt idx="116" formatCode="0%">
                  <c:v>#N/A</c:v>
                </c:pt>
                <c:pt idx="117" formatCode="0%">
                  <c:v>#N/A</c:v>
                </c:pt>
                <c:pt idx="118" formatCode="0%">
                  <c:v>#N/A</c:v>
                </c:pt>
                <c:pt idx="119" formatCode="0%">
                  <c:v>#N/A</c:v>
                </c:pt>
                <c:pt idx="120" formatCode="0%">
                  <c:v>#N/A</c:v>
                </c:pt>
                <c:pt idx="121" formatCode="0%">
                  <c:v>#N/A</c:v>
                </c:pt>
                <c:pt idx="122" formatCode="0%">
                  <c:v>#N/A</c:v>
                </c:pt>
                <c:pt idx="123" formatCode="0%">
                  <c:v>#N/A</c:v>
                </c:pt>
                <c:pt idx="124" formatCode="0%">
                  <c:v>0.46359999999999957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430-43FE-AEAF-863AEEDEA58C}"/>
            </c:ext>
          </c:extLst>
        </c:ser>
        <c:ser>
          <c:idx val="6"/>
          <c:order val="19"/>
          <c:tx>
            <c:strRef>
              <c:f>'SHs and LRs'!$A$163</c:f>
              <c:strCache>
                <c:ptCount val="1"/>
                <c:pt idx="0">
                  <c:v>Taranaki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marker>
          <c:cat>
            <c:numRef>
              <c:f>'safety (2)'!$ER$283:$FI$283</c:f>
              <c:numCache>
                <c:formatCode>General</c:formatCode>
                <c:ptCount val="18"/>
                <c:pt idx="0">
                  <c:v>128</c:v>
                </c:pt>
                <c:pt idx="1">
                  <c:v>129</c:v>
                </c:pt>
                <c:pt idx="2">
                  <c:v>130</c:v>
                </c:pt>
                <c:pt idx="3">
                  <c:v>131</c:v>
                </c:pt>
                <c:pt idx="4">
                  <c:v>132</c:v>
                </c:pt>
                <c:pt idx="5">
                  <c:v>133</c:v>
                </c:pt>
                <c:pt idx="6">
                  <c:v>134</c:v>
                </c:pt>
                <c:pt idx="7">
                  <c:v>135</c:v>
                </c:pt>
                <c:pt idx="8">
                  <c:v>136</c:v>
                </c:pt>
                <c:pt idx="9">
                  <c:v>137</c:v>
                </c:pt>
                <c:pt idx="10">
                  <c:v>138</c:v>
                </c:pt>
                <c:pt idx="11">
                  <c:v>139</c:v>
                </c:pt>
                <c:pt idx="12">
                  <c:v>140</c:v>
                </c:pt>
                <c:pt idx="13">
                  <c:v>141</c:v>
                </c:pt>
                <c:pt idx="14">
                  <c:v>142</c:v>
                </c:pt>
                <c:pt idx="15">
                  <c:v>143</c:v>
                </c:pt>
                <c:pt idx="16">
                  <c:v>144</c:v>
                </c:pt>
                <c:pt idx="17">
                  <c:v>145</c:v>
                </c:pt>
              </c:numCache>
            </c:numRef>
          </c:cat>
          <c:val>
            <c:numRef>
              <c:f>'safety (2)'!$U$274:$FH$274</c:f>
              <c:numCache>
                <c:formatCode>General</c:formatCode>
                <c:ptCount val="144"/>
                <c:pt idx="122" formatCode="0%">
                  <c:v>0.5340214470301925</c:v>
                </c:pt>
                <c:pt idx="123" formatCode="0%">
                  <c:v>7.8646989143165813E-2</c:v>
                </c:pt>
                <c:pt idx="124" formatCode="0%">
                  <c:v>-8.8042552982259603E-2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430-43FE-AEAF-863AEEDEA58C}"/>
            </c:ext>
          </c:extLst>
        </c:ser>
        <c:ser>
          <c:idx val="29"/>
          <c:order val="20"/>
          <c:tx>
            <c:strRef>
              <c:f>'SHs and LRs'!$A$189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>
                <a:noFill/>
              </a:ln>
            </c:spPr>
          </c:marker>
          <c:cat>
            <c:numRef>
              <c:f>'safety (2)'!$ER$283:$FI$283</c:f>
              <c:numCache>
                <c:formatCode>General</c:formatCode>
                <c:ptCount val="18"/>
                <c:pt idx="0">
                  <c:v>128</c:v>
                </c:pt>
                <c:pt idx="1">
                  <c:v>129</c:v>
                </c:pt>
                <c:pt idx="2">
                  <c:v>130</c:v>
                </c:pt>
                <c:pt idx="3">
                  <c:v>131</c:v>
                </c:pt>
                <c:pt idx="4">
                  <c:v>132</c:v>
                </c:pt>
                <c:pt idx="5">
                  <c:v>133</c:v>
                </c:pt>
                <c:pt idx="6">
                  <c:v>134</c:v>
                </c:pt>
                <c:pt idx="7">
                  <c:v>135</c:v>
                </c:pt>
                <c:pt idx="8">
                  <c:v>136</c:v>
                </c:pt>
                <c:pt idx="9">
                  <c:v>137</c:v>
                </c:pt>
                <c:pt idx="10">
                  <c:v>138</c:v>
                </c:pt>
                <c:pt idx="11">
                  <c:v>139</c:v>
                </c:pt>
                <c:pt idx="12">
                  <c:v>140</c:v>
                </c:pt>
                <c:pt idx="13">
                  <c:v>141</c:v>
                </c:pt>
                <c:pt idx="14">
                  <c:v>142</c:v>
                </c:pt>
                <c:pt idx="15">
                  <c:v>143</c:v>
                </c:pt>
                <c:pt idx="16">
                  <c:v>144</c:v>
                </c:pt>
                <c:pt idx="17">
                  <c:v>145</c:v>
                </c:pt>
              </c:numCache>
            </c:numRef>
          </c:cat>
          <c:val>
            <c:numRef>
              <c:f>'safety (2)'!$EQ$265:$KB$265</c:f>
              <c:numCache>
                <c:formatCode>General</c:formatCode>
                <c:ptCount val="142"/>
                <c:pt idx="127" formatCode="0%">
                  <c:v>0.71117108338477109</c:v>
                </c:pt>
                <c:pt idx="128" formatCode="0%">
                  <c:v>0.62502851496329748</c:v>
                </c:pt>
                <c:pt idx="129" formatCode="0%">
                  <c:v>0.68055211287291528</c:v>
                </c:pt>
                <c:pt idx="130" formatCode="0%">
                  <c:v>0.66826199511191131</c:v>
                </c:pt>
                <c:pt idx="131" formatCode="0%">
                  <c:v>0.3495798647981132</c:v>
                </c:pt>
                <c:pt idx="132" formatCode="0%">
                  <c:v>0.47123084999761367</c:v>
                </c:pt>
                <c:pt idx="133" formatCode="0%">
                  <c:v>0.52015739688227569</c:v>
                </c:pt>
                <c:pt idx="134" formatCode="0%">
                  <c:v>0.41249904650580649</c:v>
                </c:pt>
                <c:pt idx="135" formatCode="0%">
                  <c:v>0.36711526037300635</c:v>
                </c:pt>
                <c:pt idx="136" formatCode="0%">
                  <c:v>0.16922987974098058</c:v>
                </c:pt>
                <c:pt idx="137" formatCode="0%">
                  <c:v>6.4882539180676213E-2</c:v>
                </c:pt>
                <c:pt idx="138" formatCode="0%">
                  <c:v>9.0229292778411185E-2</c:v>
                </c:pt>
                <c:pt idx="139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430-43FE-AEAF-863AEEDEA58C}"/>
            </c:ext>
          </c:extLst>
        </c:ser>
        <c:ser>
          <c:idx val="45"/>
          <c:order val="21"/>
          <c:tx>
            <c:strRef>
              <c:f>'SHs and LRs'!$A$189</c:f>
              <c:strCache>
                <c:ptCount val="1"/>
                <c:pt idx="0">
                  <c:v>New Zealand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'safety (2)'!$ER$283:$FI$283</c:f>
              <c:numCache>
                <c:formatCode>General</c:formatCode>
                <c:ptCount val="18"/>
                <c:pt idx="0">
                  <c:v>128</c:v>
                </c:pt>
                <c:pt idx="1">
                  <c:v>129</c:v>
                </c:pt>
                <c:pt idx="2">
                  <c:v>130</c:v>
                </c:pt>
                <c:pt idx="3">
                  <c:v>131</c:v>
                </c:pt>
                <c:pt idx="4">
                  <c:v>132</c:v>
                </c:pt>
                <c:pt idx="5">
                  <c:v>133</c:v>
                </c:pt>
                <c:pt idx="6">
                  <c:v>134</c:v>
                </c:pt>
                <c:pt idx="7">
                  <c:v>135</c:v>
                </c:pt>
                <c:pt idx="8">
                  <c:v>136</c:v>
                </c:pt>
                <c:pt idx="9">
                  <c:v>137</c:v>
                </c:pt>
                <c:pt idx="10">
                  <c:v>138</c:v>
                </c:pt>
                <c:pt idx="11">
                  <c:v>139</c:v>
                </c:pt>
                <c:pt idx="12">
                  <c:v>140</c:v>
                </c:pt>
                <c:pt idx="13">
                  <c:v>141</c:v>
                </c:pt>
                <c:pt idx="14">
                  <c:v>142</c:v>
                </c:pt>
                <c:pt idx="15">
                  <c:v>143</c:v>
                </c:pt>
                <c:pt idx="16">
                  <c:v>144</c:v>
                </c:pt>
                <c:pt idx="17">
                  <c:v>145</c:v>
                </c:pt>
              </c:numCache>
            </c:numRef>
          </c:cat>
          <c:val>
            <c:numRef>
              <c:f>'safety (2)'!$EQ$299:$KE$299</c:f>
              <c:numCache>
                <c:formatCode>General</c:formatCode>
                <c:ptCount val="145"/>
                <c:pt idx="127" formatCode="0%">
                  <c:v>0.76100000000000101</c:v>
                </c:pt>
                <c:pt idx="128" formatCode="0%">
                  <c:v>#N/A</c:v>
                </c:pt>
                <c:pt idx="129" formatCode="0%">
                  <c:v>#N/A</c:v>
                </c:pt>
                <c:pt idx="130" formatCode="0%">
                  <c:v>#N/A</c:v>
                </c:pt>
                <c:pt idx="131" formatCode="0%">
                  <c:v>#N/A</c:v>
                </c:pt>
                <c:pt idx="132" formatCode="0%">
                  <c:v>#N/A</c:v>
                </c:pt>
                <c:pt idx="133" formatCode="0%">
                  <c:v>#N/A</c:v>
                </c:pt>
                <c:pt idx="134" formatCode="0%">
                  <c:v>#N/A</c:v>
                </c:pt>
                <c:pt idx="135" formatCode="0%">
                  <c:v>#N/A</c:v>
                </c:pt>
                <c:pt idx="136" formatCode="0%">
                  <c:v>#N/A</c:v>
                </c:pt>
                <c:pt idx="137" formatCode="0%">
                  <c:v>#N/A</c:v>
                </c:pt>
                <c:pt idx="138" formatCode="0%">
                  <c:v>#N/A</c:v>
                </c:pt>
                <c:pt idx="139" formatCode="0%">
                  <c:v>#N/A</c:v>
                </c:pt>
                <c:pt idx="140" formatCode="0%">
                  <c:v>#N/A</c:v>
                </c:pt>
                <c:pt idx="141" formatCode="0%">
                  <c:v>#N/A</c:v>
                </c:pt>
                <c:pt idx="142" formatCode="0%">
                  <c:v>-0.13899999999999935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430-43FE-AEAF-863AEEDEA58C}"/>
            </c:ext>
          </c:extLst>
        </c:ser>
        <c:ser>
          <c:idx val="14"/>
          <c:order val="22"/>
          <c:tx>
            <c:strRef>
              <c:f>'SHs and LRs'!$A$171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CF030D"/>
              </a:solidFill>
              <a:ln>
                <a:noFill/>
              </a:ln>
            </c:spPr>
          </c:marker>
          <c:cat>
            <c:numRef>
              <c:f>'safety (2)'!$ER$283:$FI$283</c:f>
              <c:numCache>
                <c:formatCode>General</c:formatCode>
                <c:ptCount val="18"/>
                <c:pt idx="0">
                  <c:v>128</c:v>
                </c:pt>
                <c:pt idx="1">
                  <c:v>129</c:v>
                </c:pt>
                <c:pt idx="2">
                  <c:v>130</c:v>
                </c:pt>
                <c:pt idx="3">
                  <c:v>131</c:v>
                </c:pt>
                <c:pt idx="4">
                  <c:v>132</c:v>
                </c:pt>
                <c:pt idx="5">
                  <c:v>133</c:v>
                </c:pt>
                <c:pt idx="6">
                  <c:v>134</c:v>
                </c:pt>
                <c:pt idx="7">
                  <c:v>135</c:v>
                </c:pt>
                <c:pt idx="8">
                  <c:v>136</c:v>
                </c:pt>
                <c:pt idx="9">
                  <c:v>137</c:v>
                </c:pt>
                <c:pt idx="10">
                  <c:v>138</c:v>
                </c:pt>
                <c:pt idx="11">
                  <c:v>139</c:v>
                </c:pt>
                <c:pt idx="12">
                  <c:v>140</c:v>
                </c:pt>
                <c:pt idx="13">
                  <c:v>141</c:v>
                </c:pt>
                <c:pt idx="14">
                  <c:v>142</c:v>
                </c:pt>
                <c:pt idx="15">
                  <c:v>143</c:v>
                </c:pt>
                <c:pt idx="16">
                  <c:v>144</c:v>
                </c:pt>
                <c:pt idx="17">
                  <c:v>145</c:v>
                </c:pt>
              </c:numCache>
            </c:numRef>
          </c:cat>
          <c:val>
            <c:numRef>
              <c:f>'safety (2)'!$EQ$282:$KD$282</c:f>
              <c:numCache>
                <c:formatCode>General</c:formatCode>
                <c:ptCount val="144"/>
                <c:pt idx="140" formatCode="0%">
                  <c:v>7.3270139135329648E-2</c:v>
                </c:pt>
                <c:pt idx="141" formatCode="0%">
                  <c:v>0.10712717163882002</c:v>
                </c:pt>
                <c:pt idx="142" formatCode="0%">
                  <c:v>0.10905596462076939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430-43FE-AEAF-863AEEDEA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826496"/>
        <c:axId val="202828032"/>
      </c:lineChart>
      <c:lineChart>
        <c:grouping val="standard"/>
        <c:varyColors val="0"/>
        <c:ser>
          <c:idx val="30"/>
          <c:order val="23"/>
          <c:tx>
            <c:v>Fatality rate</c:v>
          </c:tx>
          <c:spPr>
            <a:ln w="25400">
              <a:solidFill>
                <a:srgbClr val="F09E30"/>
              </a:solidFill>
            </a:ln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labels!$A$1:$A$15</c15:sqref>
                  </c15:fullRef>
                </c:ext>
              </c:extLst>
              <c:f>(labels!$A$1:$A$7,labels!$A$15)</c:f>
              <c:strCache>
                <c:ptCount val="8"/>
                <c:pt idx="0">
                  <c:v> Northland
 </c:v>
                </c:pt>
                <c:pt idx="1">
                  <c:v> Auckland
 </c:v>
                </c:pt>
                <c:pt idx="2">
                  <c:v> Waikato
 </c:v>
                </c:pt>
                <c:pt idx="3">
                  <c:v> Bay of Plenty
 </c:v>
                </c:pt>
                <c:pt idx="4">
                  <c:v> Gisborne
 </c:v>
                </c:pt>
                <c:pt idx="5">
                  <c:v> Hawkes Bay
 </c:v>
                </c:pt>
                <c:pt idx="6">
                  <c:v> Taranaki
 </c:v>
                </c:pt>
                <c:pt idx="7">
                  <c:v> New Zealand
 </c:v>
                </c:pt>
              </c:strCache>
            </c:strRef>
          </c:cat>
          <c:val>
            <c:numRef>
              <c:f>'SHs and LRs'!$B$175:$B$189</c:f>
              <c:numCache>
                <c:formatCode>General</c:formatCode>
                <c:ptCount val="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430-43FE-AEAF-863AEEDEA58C}"/>
            </c:ext>
          </c:extLst>
        </c:ser>
        <c:ser>
          <c:idx val="31"/>
          <c:order val="24"/>
          <c:tx>
            <c:v>Injury rate</c:v>
          </c:tx>
          <c:spPr>
            <a:ln w="25400">
              <a:solidFill>
                <a:srgbClr val="54AFCC"/>
              </a:solidFill>
            </a:ln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labels!$A$1:$A$15</c15:sqref>
                  </c15:fullRef>
                </c:ext>
              </c:extLst>
              <c:f>(labels!$A$1:$A$7,labels!$A$15)</c:f>
              <c:strCache>
                <c:ptCount val="8"/>
                <c:pt idx="0">
                  <c:v> Northland
 </c:v>
                </c:pt>
                <c:pt idx="1">
                  <c:v> Auckland
 </c:v>
                </c:pt>
                <c:pt idx="2">
                  <c:v> Waikato
 </c:v>
                </c:pt>
                <c:pt idx="3">
                  <c:v> Bay of Plenty
 </c:v>
                </c:pt>
                <c:pt idx="4">
                  <c:v> Gisborne
 </c:v>
                </c:pt>
                <c:pt idx="5">
                  <c:v> Hawkes Bay
 </c:v>
                </c:pt>
                <c:pt idx="6">
                  <c:v> Taranaki
 </c:v>
                </c:pt>
                <c:pt idx="7">
                  <c:v> New Zealand
 </c:v>
                </c:pt>
              </c:strCache>
            </c:strRef>
          </c:cat>
          <c:val>
            <c:numRef>
              <c:f>'SHs and LRs'!$B$175:$B$189</c:f>
              <c:numCache>
                <c:formatCode>General</c:formatCode>
                <c:ptCount val="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430-43FE-AEAF-863AEEDEA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831744"/>
        <c:axId val="202830208"/>
      </c:lineChart>
      <c:catAx>
        <c:axId val="202826496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>
            <a:solidFill>
              <a:schemeClr val="bg1">
                <a:lumMod val="65000"/>
              </a:schemeClr>
            </a:solidFill>
          </a:ln>
        </c:spPr>
        <c:crossAx val="202828032"/>
        <c:crossesAt val="0"/>
        <c:auto val="1"/>
        <c:lblAlgn val="ctr"/>
        <c:lblOffset val="100"/>
        <c:tickMarkSkip val="18"/>
        <c:noMultiLvlLbl val="0"/>
      </c:catAx>
      <c:valAx>
        <c:axId val="202828032"/>
        <c:scaling>
          <c:orientation val="minMax"/>
          <c:min val="-1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 sz="1200">
                    <a:latin typeface="+mn-lt"/>
                  </a:rPr>
                  <a:t>Fatality rates</a:t>
                </a:r>
                <a:br>
                  <a:rPr lang="en-US" sz="1200">
                    <a:latin typeface="+mn-lt"/>
                  </a:rPr>
                </a:br>
                <a:r>
                  <a:rPr lang="en-US" sz="1200">
                    <a:latin typeface="+mn-lt"/>
                  </a:rPr>
                  <a:t>relative to </a:t>
                </a:r>
                <a:br>
                  <a:rPr lang="en-US" sz="1200">
                    <a:latin typeface="+mn-lt"/>
                  </a:rPr>
                </a:br>
                <a:r>
                  <a:rPr lang="en-US" sz="1200">
                    <a:latin typeface="+mn-lt"/>
                  </a:rPr>
                  <a:t>New Zealand </a:t>
                </a:r>
                <a:br>
                  <a:rPr lang="en-US" sz="1200">
                    <a:latin typeface="+mn-lt"/>
                  </a:rPr>
                </a:br>
                <a:r>
                  <a:rPr lang="en-US" sz="1200">
                    <a:latin typeface="+mn-lt"/>
                  </a:rPr>
                  <a:t>2013/14</a:t>
                </a:r>
                <a:r>
                  <a:rPr lang="en-US" sz="1200" baseline="0">
                    <a:latin typeface="+mn-lt"/>
                  </a:rPr>
                  <a:t> rates</a:t>
                </a:r>
                <a:endParaRPr lang="en-US" sz="1200">
                  <a:latin typeface="+mn-lt"/>
                </a:endParaRPr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spPr>
          <a:ln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1100">
                <a:latin typeface="+mn-lt"/>
              </a:defRPr>
            </a:pPr>
            <a:endParaRPr lang="en-US"/>
          </a:p>
        </c:txPr>
        <c:crossAx val="202826496"/>
        <c:crosses val="autoZero"/>
        <c:crossBetween val="between"/>
        <c:majorUnit val="1"/>
      </c:valAx>
      <c:valAx>
        <c:axId val="20283020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2831744"/>
        <c:crosses val="max"/>
        <c:crossBetween val="between"/>
      </c:valAx>
      <c:catAx>
        <c:axId val="20283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1100">
                <a:latin typeface="+mn-lt"/>
              </a:defRPr>
            </a:pPr>
            <a:endParaRPr lang="en-US"/>
          </a:p>
        </c:txPr>
        <c:crossAx val="202830208"/>
        <c:crossesAt val="1.2"/>
        <c:auto val="0"/>
        <c:lblAlgn val="ctr"/>
        <c:lblOffset val="0"/>
        <c:tickLblSkip val="1"/>
        <c:noMultiLvlLbl val="0"/>
      </c:cat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egendEntry>
        <c:idx val="17"/>
        <c:delete val="1"/>
      </c:legendEntry>
      <c:legendEntry>
        <c:idx val="18"/>
        <c:delete val="1"/>
      </c:legendEntry>
      <c:legendEntry>
        <c:idx val="19"/>
        <c:delete val="1"/>
      </c:legendEntry>
      <c:legendEntry>
        <c:idx val="20"/>
        <c:delete val="1"/>
      </c:legendEntry>
      <c:legendEntry>
        <c:idx val="21"/>
        <c:delete val="1"/>
      </c:legendEntry>
      <c:legendEntry>
        <c:idx val="22"/>
        <c:delete val="1"/>
      </c:legendEntry>
      <c:legendEntry>
        <c:idx val="23"/>
        <c:delete val="1"/>
      </c:legendEntry>
      <c:legendEntry>
        <c:idx val="24"/>
        <c:delete val="1"/>
      </c:legendEntry>
      <c:overlay val="0"/>
      <c:txPr>
        <a:bodyPr/>
        <a:lstStyle/>
        <a:p>
          <a:pPr>
            <a:defRPr sz="1100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3"/>
            <c:dispRSqr val="0"/>
            <c:dispEq val="0"/>
          </c:trendline>
          <c:cat>
            <c:strRef>
              <c:f>Sheet1!$E$1:$X$1</c:f>
              <c:strCache>
                <c:ptCount val="20"/>
                <c:pt idx="0">
                  <c:v>1998/99</c:v>
                </c:pt>
                <c:pt idx="1">
                  <c:v>1999/00</c:v>
                </c:pt>
                <c:pt idx="2">
                  <c:v>2000/01</c:v>
                </c:pt>
                <c:pt idx="3">
                  <c:v>2001/02</c:v>
                </c:pt>
                <c:pt idx="4">
                  <c:v>2002/03</c:v>
                </c:pt>
                <c:pt idx="5">
                  <c:v>2003/04</c:v>
                </c:pt>
                <c:pt idx="6">
                  <c:v>2004/05</c:v>
                </c:pt>
                <c:pt idx="7">
                  <c:v>2005/06</c:v>
                </c:pt>
                <c:pt idx="8">
                  <c:v>2006/07</c:v>
                </c:pt>
                <c:pt idx="9">
                  <c:v>2007/08</c:v>
                </c:pt>
                <c:pt idx="10">
                  <c:v>2008/09</c:v>
                </c:pt>
                <c:pt idx="11">
                  <c:v>2009/10</c:v>
                </c:pt>
                <c:pt idx="12">
                  <c:v>2010/11</c:v>
                </c:pt>
                <c:pt idx="13">
                  <c:v>2011/12</c:v>
                </c:pt>
                <c:pt idx="14">
                  <c:v>2012/13</c:v>
                </c:pt>
                <c:pt idx="15">
                  <c:v>2013/14</c:v>
                </c:pt>
                <c:pt idx="16">
                  <c:v>2014/15</c:v>
                </c:pt>
                <c:pt idx="17">
                  <c:v>2015/16</c:v>
                </c:pt>
                <c:pt idx="18">
                  <c:v>2016/17</c:v>
                </c:pt>
                <c:pt idx="19">
                  <c:v>2017/18</c:v>
                </c:pt>
              </c:strCache>
            </c:strRef>
          </c:cat>
          <c:val>
            <c:numRef>
              <c:f>Sheet1!$E$8:$X$8</c:f>
              <c:numCache>
                <c:formatCode>General</c:formatCode>
                <c:ptCount val="20"/>
                <c:pt idx="0">
                  <c:v>1</c:v>
                </c:pt>
                <c:pt idx="1">
                  <c:v>0.98745387453874534</c:v>
                </c:pt>
                <c:pt idx="2">
                  <c:v>1.0483896103896104</c:v>
                </c:pt>
                <c:pt idx="3">
                  <c:v>1.0905329153605015</c:v>
                </c:pt>
                <c:pt idx="4">
                  <c:v>1.1514909090909093</c:v>
                </c:pt>
                <c:pt idx="5">
                  <c:v>1.2052625340760934</c:v>
                </c:pt>
                <c:pt idx="6">
                  <c:v>1.1887937390120797</c:v>
                </c:pt>
                <c:pt idx="7">
                  <c:v>0.99694117647058833</c:v>
                </c:pt>
                <c:pt idx="8">
                  <c:v>1.0631919191919192</c:v>
                </c:pt>
                <c:pt idx="9">
                  <c:v>1.1071612121212122</c:v>
                </c:pt>
                <c:pt idx="10">
                  <c:v>1.1525190555865403</c:v>
                </c:pt>
                <c:pt idx="11">
                  <c:v>1.1670846909090911</c:v>
                </c:pt>
                <c:pt idx="12">
                  <c:v>1.1645581978139163</c:v>
                </c:pt>
                <c:pt idx="13">
                  <c:v>1.121097264069264</c:v>
                </c:pt>
                <c:pt idx="14">
                  <c:v>1.0771488078186875</c:v>
                </c:pt>
                <c:pt idx="15">
                  <c:v>1.1361499834710744</c:v>
                </c:pt>
                <c:pt idx="16">
                  <c:v>1.0584796718830887</c:v>
                </c:pt>
                <c:pt idx="17">
                  <c:v>1.0863558187236351</c:v>
                </c:pt>
                <c:pt idx="18">
                  <c:v>1.0826466051731092</c:v>
                </c:pt>
                <c:pt idx="19">
                  <c:v>1.048711772640599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8-4A82-9D28-220CF5C218F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3"/>
            <c:dispRSqr val="0"/>
            <c:dispEq val="0"/>
          </c:trendline>
          <c:cat>
            <c:strRef>
              <c:f>Sheet1!$E$1:$X$1</c:f>
              <c:strCache>
                <c:ptCount val="20"/>
                <c:pt idx="0">
                  <c:v>1998/99</c:v>
                </c:pt>
                <c:pt idx="1">
                  <c:v>1999/00</c:v>
                </c:pt>
                <c:pt idx="2">
                  <c:v>2000/01</c:v>
                </c:pt>
                <c:pt idx="3">
                  <c:v>2001/02</c:v>
                </c:pt>
                <c:pt idx="4">
                  <c:v>2002/03</c:v>
                </c:pt>
                <c:pt idx="5">
                  <c:v>2003/04</c:v>
                </c:pt>
                <c:pt idx="6">
                  <c:v>2004/05</c:v>
                </c:pt>
                <c:pt idx="7">
                  <c:v>2005/06</c:v>
                </c:pt>
                <c:pt idx="8">
                  <c:v>2006/07</c:v>
                </c:pt>
                <c:pt idx="9">
                  <c:v>2007/08</c:v>
                </c:pt>
                <c:pt idx="10">
                  <c:v>2008/09</c:v>
                </c:pt>
                <c:pt idx="11">
                  <c:v>2009/10</c:v>
                </c:pt>
                <c:pt idx="12">
                  <c:v>2010/11</c:v>
                </c:pt>
                <c:pt idx="13">
                  <c:v>2011/12</c:v>
                </c:pt>
                <c:pt idx="14">
                  <c:v>2012/13</c:v>
                </c:pt>
                <c:pt idx="15">
                  <c:v>2013/14</c:v>
                </c:pt>
                <c:pt idx="16">
                  <c:v>2014/15</c:v>
                </c:pt>
                <c:pt idx="17">
                  <c:v>2015/16</c:v>
                </c:pt>
                <c:pt idx="18">
                  <c:v>2016/17</c:v>
                </c:pt>
                <c:pt idx="19">
                  <c:v>2017/18</c:v>
                </c:pt>
              </c:strCache>
            </c:strRef>
          </c:cat>
          <c:val>
            <c:numRef>
              <c:f>Sheet1!$E$21:$X$21</c:f>
              <c:numCache>
                <c:formatCode>General</c:formatCode>
                <c:ptCount val="20"/>
                <c:pt idx="0">
                  <c:v>1</c:v>
                </c:pt>
                <c:pt idx="1">
                  <c:v>1.0147529973627227</c:v>
                </c:pt>
                <c:pt idx="2">
                  <c:v>1.0636102851534239</c:v>
                </c:pt>
                <c:pt idx="3">
                  <c:v>1.1480716537962898</c:v>
                </c:pt>
                <c:pt idx="4">
                  <c:v>1.5238329150526804</c:v>
                </c:pt>
                <c:pt idx="5">
                  <c:v>1.5463945880540479</c:v>
                </c:pt>
                <c:pt idx="6">
                  <c:v>1.4186330526176172</c:v>
                </c:pt>
                <c:pt idx="7">
                  <c:v>1.6715410611561901</c:v>
                </c:pt>
                <c:pt idx="8">
                  <c:v>1.5187888229874493</c:v>
                </c:pt>
                <c:pt idx="9">
                  <c:v>1.3060757106076215</c:v>
                </c:pt>
                <c:pt idx="10">
                  <c:v>1.4346318703927787</c:v>
                </c:pt>
                <c:pt idx="11">
                  <c:v>1.5770770748042922</c:v>
                </c:pt>
                <c:pt idx="12">
                  <c:v>1.3977582514113316</c:v>
                </c:pt>
                <c:pt idx="13">
                  <c:v>1.7692930060650267</c:v>
                </c:pt>
                <c:pt idx="14">
                  <c:v>1.1937979016093958</c:v>
                </c:pt>
                <c:pt idx="15">
                  <c:v>1.4200376495748066</c:v>
                </c:pt>
                <c:pt idx="16">
                  <c:v>1.4297744291582881</c:v>
                </c:pt>
                <c:pt idx="17">
                  <c:v>1.2770381920084277</c:v>
                </c:pt>
                <c:pt idx="18">
                  <c:v>1.5312635571615785</c:v>
                </c:pt>
                <c:pt idx="19">
                  <c:v>1.5699544970659758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88-4A82-9D28-220CF5C21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9018864"/>
        <c:axId val="889018536"/>
      </c:lineChart>
      <c:catAx>
        <c:axId val="88901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018536"/>
        <c:crosses val="autoZero"/>
        <c:auto val="1"/>
        <c:lblAlgn val="ctr"/>
        <c:lblOffset val="100"/>
        <c:noMultiLvlLbl val="0"/>
      </c:catAx>
      <c:valAx>
        <c:axId val="889018536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01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'SHs and LRs'!$A$157</c:f>
              <c:strCache>
                <c:ptCount val="1"/>
                <c:pt idx="0">
                  <c:v>Northland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LRs'!$B$157:$II$157</c:f>
              <c:numCache>
                <c:formatCode>#,##0</c:formatCode>
                <c:ptCount val="242"/>
                <c:pt idx="1">
                  <c:v>4721.6948357331166</c:v>
                </c:pt>
                <c:pt idx="2">
                  <c:v>4525.8768571200189</c:v>
                </c:pt>
                <c:pt idx="3">
                  <c:v>4703.0452017563503</c:v>
                </c:pt>
                <c:pt idx="4">
                  <c:v>4543.5279257748407</c:v>
                </c:pt>
                <c:pt idx="5">
                  <c:v>4946.4348573267289</c:v>
                </c:pt>
                <c:pt idx="6">
                  <c:v>4932.2478910898872</c:v>
                </c:pt>
                <c:pt idx="7">
                  <c:v>4970.1677751699062</c:v>
                </c:pt>
                <c:pt idx="8">
                  <c:v>5064.8092671624054</c:v>
                </c:pt>
                <c:pt idx="9">
                  <c:v>4876.900918957439</c:v>
                </c:pt>
                <c:pt idx="10">
                  <c:v>4696.5122334111329</c:v>
                </c:pt>
                <c:pt idx="11">
                  <c:v>4579.0240778264033</c:v>
                </c:pt>
                <c:pt idx="12">
                  <c:v>4368.3262351290668</c:v>
                </c:pt>
                <c:pt idx="13">
                  <c:v>4732.1245143910282</c:v>
                </c:pt>
                <c:pt idx="14">
                  <c:v>4811.8028130599623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E5-4D48-85EF-2CE366DB7CA4}"/>
            </c:ext>
          </c:extLst>
        </c:ser>
        <c:ser>
          <c:idx val="1"/>
          <c:order val="1"/>
          <c:tx>
            <c:strRef>
              <c:f>'SHs and LRs'!$A$158</c:f>
              <c:strCache>
                <c:ptCount val="1"/>
                <c:pt idx="0">
                  <c:v>Auckland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LRs'!$B$158:$II$158</c:f>
              <c:numCache>
                <c:formatCode>#,##0</c:formatCode>
                <c:ptCount val="242"/>
                <c:pt idx="19">
                  <c:v>5618.4293426494814</c:v>
                </c:pt>
                <c:pt idx="20">
                  <c:v>5595.104736246316</c:v>
                </c:pt>
                <c:pt idx="21">
                  <c:v>5886.2532886287636</c:v>
                </c:pt>
                <c:pt idx="22">
                  <c:v>5656.2706934444905</c:v>
                </c:pt>
                <c:pt idx="23">
                  <c:v>5808.6950939738672</c:v>
                </c:pt>
                <c:pt idx="24">
                  <c:v>5859.8352673377385</c:v>
                </c:pt>
                <c:pt idx="25">
                  <c:v>5741.4666806191417</c:v>
                </c:pt>
                <c:pt idx="26">
                  <c:v>5642.1029480839697</c:v>
                </c:pt>
                <c:pt idx="27">
                  <c:v>5489.1560094784563</c:v>
                </c:pt>
                <c:pt idx="28">
                  <c:v>5332.6711735384324</c:v>
                </c:pt>
                <c:pt idx="29">
                  <c:v>5119.9822578146041</c:v>
                </c:pt>
                <c:pt idx="30">
                  <c:v>5272.551438789138</c:v>
                </c:pt>
                <c:pt idx="31">
                  <c:v>5225.1483585647038</c:v>
                </c:pt>
                <c:pt idx="32">
                  <c:v>5124.3779545123598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E5-4D48-85EF-2CE366DB7CA4}"/>
            </c:ext>
          </c:extLst>
        </c:ser>
        <c:ser>
          <c:idx val="2"/>
          <c:order val="2"/>
          <c:tx>
            <c:strRef>
              <c:f>'SHs and LRs'!$A$159</c:f>
              <c:strCache>
                <c:ptCount val="1"/>
                <c:pt idx="0">
                  <c:v>Waikato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LRs'!$B$159:$II$159</c:f>
              <c:numCache>
                <c:formatCode>#,##0</c:formatCode>
                <c:ptCount val="242"/>
                <c:pt idx="35">
                  <c:v>4606.5010869208263</c:v>
                </c:pt>
                <c:pt idx="36">
                  <c:v>4463.2777520185027</c:v>
                </c:pt>
                <c:pt idx="37">
                  <c:v>4603.319832738789</c:v>
                </c:pt>
                <c:pt idx="38">
                  <c:v>4591.1256704706202</c:v>
                </c:pt>
                <c:pt idx="39">
                  <c:v>4481.297037724893</c:v>
                </c:pt>
                <c:pt idx="40">
                  <c:v>4523.8582559596089</c:v>
                </c:pt>
                <c:pt idx="41">
                  <c:v>4387.5196947108707</c:v>
                </c:pt>
                <c:pt idx="42">
                  <c:v>4549.0599270343973</c:v>
                </c:pt>
                <c:pt idx="43">
                  <c:v>4500.0542676026707</c:v>
                </c:pt>
                <c:pt idx="44">
                  <c:v>4744.3589063659274</c:v>
                </c:pt>
                <c:pt idx="45">
                  <c:v>4557.73947717584</c:v>
                </c:pt>
                <c:pt idx="46">
                  <c:v>4630.4697960519716</c:v>
                </c:pt>
                <c:pt idx="47">
                  <c:v>4519.628328160582</c:v>
                </c:pt>
                <c:pt idx="48">
                  <c:v>4846.1290655824787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E5-4D48-85EF-2CE366DB7CA4}"/>
            </c:ext>
          </c:extLst>
        </c:ser>
        <c:ser>
          <c:idx val="3"/>
          <c:order val="3"/>
          <c:tx>
            <c:strRef>
              <c:f>'SHs and LRs'!$A$160</c:f>
              <c:strCache>
                <c:ptCount val="1"/>
                <c:pt idx="0">
                  <c:v>Bay of Plenty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LRs'!$B$160:$II$160</c:f>
              <c:numCache>
                <c:formatCode>#,##0</c:formatCode>
                <c:ptCount val="242"/>
                <c:pt idx="51">
                  <c:v>3771.4919460143369</c:v>
                </c:pt>
                <c:pt idx="52">
                  <c:v>3874.734666993586</c:v>
                </c:pt>
                <c:pt idx="53">
                  <c:v>4096.0642399461085</c:v>
                </c:pt>
                <c:pt idx="54">
                  <c:v>4339.6259723645953</c:v>
                </c:pt>
                <c:pt idx="55">
                  <c:v>4287.0766053534026</c:v>
                </c:pt>
                <c:pt idx="56">
                  <c:v>4365.1050669524657</c:v>
                </c:pt>
                <c:pt idx="57">
                  <c:v>4176.5961429002909</c:v>
                </c:pt>
                <c:pt idx="58">
                  <c:v>4088.8466072854585</c:v>
                </c:pt>
                <c:pt idx="59">
                  <c:v>4220.7727751167158</c:v>
                </c:pt>
                <c:pt idx="60">
                  <c:v>4029.093977278068</c:v>
                </c:pt>
                <c:pt idx="61">
                  <c:v>3963.1035703983684</c:v>
                </c:pt>
                <c:pt idx="62">
                  <c:v>3939.0072735506055</c:v>
                </c:pt>
                <c:pt idx="63">
                  <c:v>4118.0932795712306</c:v>
                </c:pt>
                <c:pt idx="64">
                  <c:v>3901.0304965017235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E5-4D48-85EF-2CE366DB7CA4}"/>
            </c:ext>
          </c:extLst>
        </c:ser>
        <c:ser>
          <c:idx val="4"/>
          <c:order val="4"/>
          <c:tx>
            <c:strRef>
              <c:f>'SHs and LRs'!$A$161</c:f>
              <c:strCache>
                <c:ptCount val="1"/>
                <c:pt idx="0">
                  <c:v>Gisborne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LRs'!$B$161:$II$161</c:f>
              <c:numCache>
                <c:formatCode>#,##0</c:formatCode>
                <c:ptCount val="242"/>
                <c:pt idx="67">
                  <c:v>3337.8290659612881</c:v>
                </c:pt>
                <c:pt idx="68">
                  <c:v>3227.3234912560538</c:v>
                </c:pt>
                <c:pt idx="69">
                  <c:v>3508.8377468933882</c:v>
                </c:pt>
                <c:pt idx="70">
                  <c:v>4947.7612718093014</c:v>
                </c:pt>
                <c:pt idx="71">
                  <c:v>4881.0550064531481</c:v>
                </c:pt>
                <c:pt idx="72">
                  <c:v>4915.2519182659462</c:v>
                </c:pt>
                <c:pt idx="73">
                  <c:v>4814.6152635948647</c:v>
                </c:pt>
                <c:pt idx="74">
                  <c:v>5766.5408967425174</c:v>
                </c:pt>
                <c:pt idx="75">
                  <c:v>4407.7310591046107</c:v>
                </c:pt>
                <c:pt idx="76">
                  <c:v>4248.1301954882802</c:v>
                </c:pt>
                <c:pt idx="77">
                  <c:v>4122.6038634769293</c:v>
                </c:pt>
                <c:pt idx="78">
                  <c:v>4144.4630266725335</c:v>
                </c:pt>
                <c:pt idx="79">
                  <c:v>4311.0497988118723</c:v>
                </c:pt>
                <c:pt idx="80">
                  <c:v>4538.680646484926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E5-4D48-85EF-2CE366DB7CA4}"/>
            </c:ext>
          </c:extLst>
        </c:ser>
        <c:ser>
          <c:idx val="5"/>
          <c:order val="5"/>
          <c:tx>
            <c:strRef>
              <c:f>'SHs and LRs'!$A$162</c:f>
              <c:strCache>
                <c:ptCount val="1"/>
                <c:pt idx="0">
                  <c:v>Hawkes Bay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LRs'!$B$162:$II$162</c:f>
              <c:numCache>
                <c:formatCode>#,##0</c:formatCode>
                <c:ptCount val="242"/>
                <c:pt idx="83">
                  <c:v>5706.3561820710729</c:v>
                </c:pt>
                <c:pt idx="84">
                  <c:v>5553.1228819550815</c:v>
                </c:pt>
                <c:pt idx="85">
                  <c:v>5826.1994350477853</c:v>
                </c:pt>
                <c:pt idx="86">
                  <c:v>5515.9226291711338</c:v>
                </c:pt>
                <c:pt idx="87">
                  <c:v>5425.0700232981917</c:v>
                </c:pt>
                <c:pt idx="88">
                  <c:v>5762.157724656814</c:v>
                </c:pt>
                <c:pt idx="89">
                  <c:v>5601.1489994986687</c:v>
                </c:pt>
                <c:pt idx="90">
                  <c:v>5270.0815288045123</c:v>
                </c:pt>
                <c:pt idx="91">
                  <c:v>5228.7597448030601</c:v>
                </c:pt>
                <c:pt idx="92">
                  <c:v>5003.3995906994696</c:v>
                </c:pt>
                <c:pt idx="93">
                  <c:v>4892.3744442491625</c:v>
                </c:pt>
                <c:pt idx="94">
                  <c:v>4995.5835624648198</c:v>
                </c:pt>
                <c:pt idx="95">
                  <c:v>5010.8201486570661</c:v>
                </c:pt>
                <c:pt idx="96">
                  <c:v>5231.6505450094719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CE5-4D48-85EF-2CE366DB7CA4}"/>
            </c:ext>
          </c:extLst>
        </c:ser>
        <c:ser>
          <c:idx val="6"/>
          <c:order val="6"/>
          <c:tx>
            <c:strRef>
              <c:f>'SHs and LRs'!$A$163</c:f>
              <c:strCache>
                <c:ptCount val="1"/>
                <c:pt idx="0">
                  <c:v>Taranaki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LRs'!$B$163:$II$163</c:f>
              <c:numCache>
                <c:formatCode>#,##0</c:formatCode>
                <c:ptCount val="242"/>
                <c:pt idx="99">
                  <c:v>3568.1329618168402</c:v>
                </c:pt>
                <c:pt idx="100">
                  <c:v>3436.8120423136857</c:v>
                </c:pt>
                <c:pt idx="101">
                  <c:v>3604.3405472176496</c:v>
                </c:pt>
                <c:pt idx="102">
                  <c:v>3343.5051006656258</c:v>
                </c:pt>
                <c:pt idx="103">
                  <c:v>3302.0275490916993</c:v>
                </c:pt>
                <c:pt idx="104">
                  <c:v>3372.041424751204</c:v>
                </c:pt>
                <c:pt idx="105">
                  <c:v>3395.1996323434755</c:v>
                </c:pt>
                <c:pt idx="106">
                  <c:v>3352.3524703632947</c:v>
                </c:pt>
                <c:pt idx="107">
                  <c:v>3224.9692438013176</c:v>
                </c:pt>
                <c:pt idx="108">
                  <c:v>3225.4949767862654</c:v>
                </c:pt>
                <c:pt idx="109">
                  <c:v>3137.7795092092847</c:v>
                </c:pt>
                <c:pt idx="110">
                  <c:v>3095.2068119907976</c:v>
                </c:pt>
                <c:pt idx="111">
                  <c:v>3189.4976778822975</c:v>
                </c:pt>
                <c:pt idx="112">
                  <c:v>3401.360583796813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E5-4D48-85EF-2CE366DB7CA4}"/>
            </c:ext>
          </c:extLst>
        </c:ser>
        <c:ser>
          <c:idx val="7"/>
          <c:order val="7"/>
          <c:tx>
            <c:strRef>
              <c:f>'SHs and LRs'!$A$164</c:f>
              <c:strCache>
                <c:ptCount val="1"/>
                <c:pt idx="0">
                  <c:v>Manawatu-Whanganui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LRs'!$B$164:$II$164</c:f>
              <c:numCache>
                <c:formatCode>#,##0</c:formatCode>
                <c:ptCount val="242"/>
                <c:pt idx="115">
                  <c:v>4879.5498051918148</c:v>
                </c:pt>
                <c:pt idx="116">
                  <c:v>4702.6713729731055</c:v>
                </c:pt>
                <c:pt idx="117">
                  <c:v>4942.4906492963901</c:v>
                </c:pt>
                <c:pt idx="118">
                  <c:v>5057.5425126860437</c:v>
                </c:pt>
                <c:pt idx="119">
                  <c:v>5009.9985924046769</c:v>
                </c:pt>
                <c:pt idx="120">
                  <c:v>5013.6812841426727</c:v>
                </c:pt>
                <c:pt idx="121">
                  <c:v>4862.1211836566963</c:v>
                </c:pt>
                <c:pt idx="122">
                  <c:v>4777.6031707217307</c:v>
                </c:pt>
                <c:pt idx="123">
                  <c:v>4757.4652462313161</c:v>
                </c:pt>
                <c:pt idx="124">
                  <c:v>4425.1689104134139</c:v>
                </c:pt>
                <c:pt idx="125">
                  <c:v>4380.8433480729054</c:v>
                </c:pt>
                <c:pt idx="126">
                  <c:v>4503.72641987322</c:v>
                </c:pt>
                <c:pt idx="127">
                  <c:v>4522.4317584138662</c:v>
                </c:pt>
                <c:pt idx="128">
                  <c:v>4465.5965146813614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CE5-4D48-85EF-2CE366DB7CA4}"/>
            </c:ext>
          </c:extLst>
        </c:ser>
        <c:ser>
          <c:idx val="8"/>
          <c:order val="8"/>
          <c:tx>
            <c:strRef>
              <c:f>'SHs and LRs'!$A$165</c:f>
              <c:strCache>
                <c:ptCount val="1"/>
                <c:pt idx="0">
                  <c:v>Wellington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LRs'!$B$165:$II$165</c:f>
              <c:numCache>
                <c:formatCode>#,##0</c:formatCode>
                <c:ptCount val="242"/>
                <c:pt idx="131">
                  <c:v>4552.2186815511541</c:v>
                </c:pt>
                <c:pt idx="132">
                  <c:v>4347.1483247519536</c:v>
                </c:pt>
                <c:pt idx="133">
                  <c:v>4486.3305531990054</c:v>
                </c:pt>
                <c:pt idx="134">
                  <c:v>4301.9973842678755</c:v>
                </c:pt>
                <c:pt idx="135">
                  <c:v>4259.7308155224864</c:v>
                </c:pt>
                <c:pt idx="136">
                  <c:v>4156.4530729099752</c:v>
                </c:pt>
                <c:pt idx="137">
                  <c:v>4062.8260111538166</c:v>
                </c:pt>
                <c:pt idx="138">
                  <c:v>3948.5554136108722</c:v>
                </c:pt>
                <c:pt idx="139">
                  <c:v>4180.5532922274897</c:v>
                </c:pt>
                <c:pt idx="140">
                  <c:v>3690.3150212446758</c:v>
                </c:pt>
                <c:pt idx="141">
                  <c:v>3611.9923464673088</c:v>
                </c:pt>
                <c:pt idx="142">
                  <c:v>3582.7353501545326</c:v>
                </c:pt>
                <c:pt idx="143">
                  <c:v>3642.1470722537301</c:v>
                </c:pt>
                <c:pt idx="144">
                  <c:v>3723.2475872889986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CE5-4D48-85EF-2CE366DB7CA4}"/>
            </c:ext>
          </c:extLst>
        </c:ser>
        <c:ser>
          <c:idx val="9"/>
          <c:order val="9"/>
          <c:tx>
            <c:strRef>
              <c:f>'SHs and LRs'!$A$166</c:f>
              <c:strCache>
                <c:ptCount val="1"/>
                <c:pt idx="0">
                  <c:v>Marlborough-Nelson-Tasman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LRs'!$B$166:$II$166</c:f>
              <c:numCache>
                <c:formatCode>#,##0</c:formatCode>
                <c:ptCount val="242"/>
                <c:pt idx="147">
                  <c:v>3885.5753742216025</c:v>
                </c:pt>
                <c:pt idx="148">
                  <c:v>3930.9123035243269</c:v>
                </c:pt>
                <c:pt idx="149">
                  <c:v>4059.552357779829</c:v>
                </c:pt>
                <c:pt idx="150">
                  <c:v>3841.5195784746406</c:v>
                </c:pt>
                <c:pt idx="151">
                  <c:v>3697.4355541909154</c:v>
                </c:pt>
                <c:pt idx="152">
                  <c:v>4392.930960829146</c:v>
                </c:pt>
                <c:pt idx="153">
                  <c:v>4161.6975121585874</c:v>
                </c:pt>
                <c:pt idx="154">
                  <c:v>4092.6274416027163</c:v>
                </c:pt>
                <c:pt idx="155">
                  <c:v>3986.5777536971018</c:v>
                </c:pt>
                <c:pt idx="156">
                  <c:v>4002.1139556119169</c:v>
                </c:pt>
                <c:pt idx="157">
                  <c:v>3852.9706796975497</c:v>
                </c:pt>
                <c:pt idx="158">
                  <c:v>3881.9264817423009</c:v>
                </c:pt>
                <c:pt idx="159">
                  <c:v>3833.6319064691529</c:v>
                </c:pt>
                <c:pt idx="160">
                  <c:v>4033.4564301169553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CE5-4D48-85EF-2CE366DB7CA4}"/>
            </c:ext>
          </c:extLst>
        </c:ser>
        <c:ser>
          <c:idx val="10"/>
          <c:order val="10"/>
          <c:tx>
            <c:strRef>
              <c:f>'SHs and LRs'!$A$167</c:f>
              <c:strCache>
                <c:ptCount val="1"/>
                <c:pt idx="0">
                  <c:v>West Coast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LRs'!$B$167:$II$167</c:f>
              <c:numCache>
                <c:formatCode>#,##0</c:formatCode>
                <c:ptCount val="242"/>
                <c:pt idx="163">
                  <c:v>4394.987146338095</c:v>
                </c:pt>
                <c:pt idx="164">
                  <c:v>4243.0267404241586</c:v>
                </c:pt>
                <c:pt idx="165">
                  <c:v>4405.0427281321527</c:v>
                </c:pt>
                <c:pt idx="166">
                  <c:v>4147.9224137056135</c:v>
                </c:pt>
                <c:pt idx="167">
                  <c:v>4073.5201266958902</c:v>
                </c:pt>
                <c:pt idx="168">
                  <c:v>3946.2071709576544</c:v>
                </c:pt>
                <c:pt idx="169">
                  <c:v>3834.1404398697528</c:v>
                </c:pt>
                <c:pt idx="170">
                  <c:v>3743.2064539873454</c:v>
                </c:pt>
                <c:pt idx="171">
                  <c:v>3651.9417295317421</c:v>
                </c:pt>
                <c:pt idx="172">
                  <c:v>3539.9991028374279</c:v>
                </c:pt>
                <c:pt idx="173">
                  <c:v>3452.808932245583</c:v>
                </c:pt>
                <c:pt idx="174">
                  <c:v>3459.0578545630092</c:v>
                </c:pt>
                <c:pt idx="175">
                  <c:v>3564.7350382100194</c:v>
                </c:pt>
                <c:pt idx="176">
                  <c:v>4075.9491669859553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CE5-4D48-85EF-2CE366DB7CA4}"/>
            </c:ext>
          </c:extLst>
        </c:ser>
        <c:ser>
          <c:idx val="11"/>
          <c:order val="11"/>
          <c:tx>
            <c:strRef>
              <c:f>'SHs and LRs'!$A$168</c:f>
              <c:strCache>
                <c:ptCount val="1"/>
                <c:pt idx="0">
                  <c:v>Canterbury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LRs'!$B$168:$II$168</c:f>
              <c:numCache>
                <c:formatCode>#,##0</c:formatCode>
                <c:ptCount val="242"/>
                <c:pt idx="179">
                  <c:v>5674.1095022280624</c:v>
                </c:pt>
                <c:pt idx="180">
                  <c:v>5547.3038792447924</c:v>
                </c:pt>
                <c:pt idx="181">
                  <c:v>5729.5822932237907</c:v>
                </c:pt>
                <c:pt idx="182">
                  <c:v>5498.2538846325797</c:v>
                </c:pt>
                <c:pt idx="183">
                  <c:v>5424.787487838028</c:v>
                </c:pt>
                <c:pt idx="184">
                  <c:v>5632.4015655709145</c:v>
                </c:pt>
                <c:pt idx="185">
                  <c:v>5408.6609449349644</c:v>
                </c:pt>
                <c:pt idx="186">
                  <c:v>5296.6486787071435</c:v>
                </c:pt>
                <c:pt idx="187">
                  <c:v>5187.6441113519077</c:v>
                </c:pt>
                <c:pt idx="188">
                  <c:v>5263.3032404219675</c:v>
                </c:pt>
                <c:pt idx="189">
                  <c:v>5246.0260029479978</c:v>
                </c:pt>
                <c:pt idx="190">
                  <c:v>5355.2308111095481</c:v>
                </c:pt>
                <c:pt idx="191">
                  <c:v>5536.0253631158885</c:v>
                </c:pt>
                <c:pt idx="192">
                  <c:v>5757.2823711006158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CE5-4D48-85EF-2CE366DB7CA4}"/>
            </c:ext>
          </c:extLst>
        </c:ser>
        <c:ser>
          <c:idx val="12"/>
          <c:order val="12"/>
          <c:tx>
            <c:strRef>
              <c:f>'SHs and LRs'!$A$169</c:f>
              <c:strCache>
                <c:ptCount val="1"/>
                <c:pt idx="0">
                  <c:v>Otago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LRs'!$B$169:$II$169</c:f>
              <c:numCache>
                <c:formatCode>#,##0</c:formatCode>
                <c:ptCount val="242"/>
                <c:pt idx="195">
                  <c:v>4261.3860405793666</c:v>
                </c:pt>
                <c:pt idx="196">
                  <c:v>4192.9305260966948</c:v>
                </c:pt>
                <c:pt idx="197">
                  <c:v>4422.9886957333565</c:v>
                </c:pt>
                <c:pt idx="198">
                  <c:v>4267.1567502296048</c:v>
                </c:pt>
                <c:pt idx="199">
                  <c:v>4507.080962627695</c:v>
                </c:pt>
                <c:pt idx="200">
                  <c:v>4529.1254143833712</c:v>
                </c:pt>
                <c:pt idx="201">
                  <c:v>4432.2460334764446</c:v>
                </c:pt>
                <c:pt idx="202">
                  <c:v>4395.1610817369574</c:v>
                </c:pt>
                <c:pt idx="203">
                  <c:v>4471.5158748715712</c:v>
                </c:pt>
                <c:pt idx="204">
                  <c:v>4260.635484912179</c:v>
                </c:pt>
                <c:pt idx="205">
                  <c:v>4156.5439031226779</c:v>
                </c:pt>
                <c:pt idx="206">
                  <c:v>4151.8920257283326</c:v>
                </c:pt>
                <c:pt idx="207">
                  <c:v>4309.1279109251263</c:v>
                </c:pt>
                <c:pt idx="208">
                  <c:v>4202.0873607397825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CE5-4D48-85EF-2CE366DB7CA4}"/>
            </c:ext>
          </c:extLst>
        </c:ser>
        <c:ser>
          <c:idx val="13"/>
          <c:order val="13"/>
          <c:tx>
            <c:strRef>
              <c:f>'SHs and LRs'!$A$170</c:f>
              <c:strCache>
                <c:ptCount val="1"/>
                <c:pt idx="0">
                  <c:v>Southland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LRs'!$B$170:$II$170</c:f>
              <c:numCache>
                <c:formatCode>#,##0</c:formatCode>
                <c:ptCount val="242"/>
                <c:pt idx="211">
                  <c:v>5203.2967023978963</c:v>
                </c:pt>
                <c:pt idx="212">
                  <c:v>5228.0330412078047</c:v>
                </c:pt>
                <c:pt idx="213">
                  <c:v>5323.6509583413217</c:v>
                </c:pt>
                <c:pt idx="214">
                  <c:v>5189.7533034049129</c:v>
                </c:pt>
                <c:pt idx="215">
                  <c:v>5291.3419234175317</c:v>
                </c:pt>
                <c:pt idx="216">
                  <c:v>5420.5227945012612</c:v>
                </c:pt>
                <c:pt idx="217">
                  <c:v>5297.9821502588429</c:v>
                </c:pt>
                <c:pt idx="218">
                  <c:v>5380.3381558717665</c:v>
                </c:pt>
                <c:pt idx="219">
                  <c:v>5504.2397621735881</c:v>
                </c:pt>
                <c:pt idx="220">
                  <c:v>5337.9755639711702</c:v>
                </c:pt>
                <c:pt idx="221">
                  <c:v>5233.2235067266756</c:v>
                </c:pt>
                <c:pt idx="222">
                  <c:v>5136.1265127309371</c:v>
                </c:pt>
                <c:pt idx="223">
                  <c:v>5283.3749319781246</c:v>
                </c:pt>
                <c:pt idx="224">
                  <c:v>5406.5226162583458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CE5-4D48-85EF-2CE366DB7CA4}"/>
            </c:ext>
          </c:extLst>
        </c:ser>
        <c:ser>
          <c:idx val="14"/>
          <c:order val="14"/>
          <c:tx>
            <c:strRef>
              <c:f>'SHs and LRs'!$A$171</c:f>
              <c:strCache>
                <c:ptCount val="1"/>
                <c:pt idx="0">
                  <c:v>New Zealand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LRs'!$B$171:$II$171</c:f>
              <c:numCache>
                <c:formatCode>#,##0</c:formatCode>
                <c:ptCount val="242"/>
                <c:pt idx="227">
                  <c:v>4993.7401774945165</c:v>
                </c:pt>
                <c:pt idx="228">
                  <c:v>4914.0860079865288</c:v>
                </c:pt>
                <c:pt idx="229">
                  <c:v>5135.1488530032984</c:v>
                </c:pt>
                <c:pt idx="230">
                  <c:v>5006.1245036646369</c:v>
                </c:pt>
                <c:pt idx="231">
                  <c:v>5045.2719255076236</c:v>
                </c:pt>
                <c:pt idx="232">
                  <c:v>5127.6904482750469</c:v>
                </c:pt>
                <c:pt idx="233">
                  <c:v>4997.2255278935691</c:v>
                </c:pt>
                <c:pt idx="234">
                  <c:v>4940.9754944839506</c:v>
                </c:pt>
                <c:pt idx="235">
                  <c:v>4881.1659209850814</c:v>
                </c:pt>
                <c:pt idx="236">
                  <c:v>4748.3771562894326</c:v>
                </c:pt>
                <c:pt idx="237">
                  <c:v>4617.8226887466444</c:v>
                </c:pt>
                <c:pt idx="238">
                  <c:v>4686.3211512245362</c:v>
                </c:pt>
                <c:pt idx="239">
                  <c:v>4732.0328259016514</c:v>
                </c:pt>
                <c:pt idx="240">
                  <c:v>4778.7185848025047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CE5-4D48-85EF-2CE366DB7CA4}"/>
            </c:ext>
          </c:extLst>
        </c:ser>
        <c:ser>
          <c:idx val="15"/>
          <c:order val="15"/>
          <c:tx>
            <c:strRef>
              <c:f>'SHs and LRs'!$A$175</c:f>
              <c:strCache>
                <c:ptCount val="1"/>
                <c:pt idx="0">
                  <c:v>Northland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LRs'!$B$175:$II$175</c:f>
              <c:numCache>
                <c:formatCode>#,##0</c:formatCode>
                <c:ptCount val="242"/>
                <c:pt idx="1">
                  <c:v>5736.1880202348702</c:v>
                </c:pt>
                <c:pt idx="2">
                  <c:v>5642.8614148205361</c:v>
                </c:pt>
                <c:pt idx="3">
                  <c:v>5831.9982606661461</c:v>
                </c:pt>
                <c:pt idx="4">
                  <c:v>6056.521996360475</c:v>
                </c:pt>
                <c:pt idx="5">
                  <c:v>6159.0272172993127</c:v>
                </c:pt>
                <c:pt idx="6">
                  <c:v>6094.3229812985583</c:v>
                </c:pt>
                <c:pt idx="7">
                  <c:v>6158.0257090030873</c:v>
                </c:pt>
                <c:pt idx="8">
                  <c:v>5965.4471142113825</c:v>
                </c:pt>
                <c:pt idx="9">
                  <c:v>5902.2635584520776</c:v>
                </c:pt>
                <c:pt idx="10">
                  <c:v>5776.306082143692</c:v>
                </c:pt>
                <c:pt idx="11">
                  <c:v>5578.7604105610808</c:v>
                </c:pt>
                <c:pt idx="12">
                  <c:v>5500.1329285163874</c:v>
                </c:pt>
                <c:pt idx="13">
                  <c:v>5578.1866880237949</c:v>
                </c:pt>
                <c:pt idx="14">
                  <c:v>5710.3568511194271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CE5-4D48-85EF-2CE366DB7CA4}"/>
            </c:ext>
          </c:extLst>
        </c:ser>
        <c:ser>
          <c:idx val="16"/>
          <c:order val="16"/>
          <c:tx>
            <c:strRef>
              <c:f>'SHs and LRs'!$A$176</c:f>
              <c:strCache>
                <c:ptCount val="1"/>
                <c:pt idx="0">
                  <c:v>Auckland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LRs'!$B$176:$II$176</c:f>
              <c:numCache>
                <c:formatCode>#,##0</c:formatCode>
                <c:ptCount val="242"/>
                <c:pt idx="19">
                  <c:v>3269.2013413196364</c:v>
                </c:pt>
                <c:pt idx="20">
                  <c:v>3194.9095237344382</c:v>
                </c:pt>
                <c:pt idx="21">
                  <c:v>3246.2135905209084</c:v>
                </c:pt>
                <c:pt idx="22">
                  <c:v>3190.6278988038548</c:v>
                </c:pt>
                <c:pt idx="23">
                  <c:v>3039.7328349447239</c:v>
                </c:pt>
                <c:pt idx="24">
                  <c:v>2998.7750245560783</c:v>
                </c:pt>
                <c:pt idx="25">
                  <c:v>2982.2911201660327</c:v>
                </c:pt>
                <c:pt idx="26">
                  <c:v>2902.0445498887875</c:v>
                </c:pt>
                <c:pt idx="27">
                  <c:v>2910.9664661208831</c:v>
                </c:pt>
                <c:pt idx="28">
                  <c:v>2913.4622987107095</c:v>
                </c:pt>
                <c:pt idx="29">
                  <c:v>3137.8544153400148</c:v>
                </c:pt>
                <c:pt idx="30">
                  <c:v>2968.869929853332</c:v>
                </c:pt>
                <c:pt idx="31">
                  <c:v>3021.4417843040765</c:v>
                </c:pt>
                <c:pt idx="32">
                  <c:v>3069.6822907243431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CE5-4D48-85EF-2CE366DB7CA4}"/>
            </c:ext>
          </c:extLst>
        </c:ser>
        <c:ser>
          <c:idx val="17"/>
          <c:order val="17"/>
          <c:tx>
            <c:strRef>
              <c:f>'SHs and LRs'!$A$177</c:f>
              <c:strCache>
                <c:ptCount val="1"/>
                <c:pt idx="0">
                  <c:v>Waikato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LRs'!$B$177:$II$177</c:f>
              <c:numCache>
                <c:formatCode>#,##0</c:formatCode>
                <c:ptCount val="242"/>
                <c:pt idx="35">
                  <c:v>7995.4589588617928</c:v>
                </c:pt>
                <c:pt idx="36">
                  <c:v>7938.4040331008882</c:v>
                </c:pt>
                <c:pt idx="37">
                  <c:v>8199.8245765814736</c:v>
                </c:pt>
                <c:pt idx="38">
                  <c:v>8260.775714025669</c:v>
                </c:pt>
                <c:pt idx="39">
                  <c:v>8178.2601214243714</c:v>
                </c:pt>
                <c:pt idx="40">
                  <c:v>8098.0981244807354</c:v>
                </c:pt>
                <c:pt idx="41">
                  <c:v>8187.604158973475</c:v>
                </c:pt>
                <c:pt idx="42">
                  <c:v>7589.9036324731505</c:v>
                </c:pt>
                <c:pt idx="43">
                  <c:v>7726.728936956576</c:v>
                </c:pt>
                <c:pt idx="44">
                  <c:v>7685.515070837364</c:v>
                </c:pt>
                <c:pt idx="45">
                  <c:v>7495.668381563969</c:v>
                </c:pt>
                <c:pt idx="46">
                  <c:v>7601.7552649882045</c:v>
                </c:pt>
                <c:pt idx="47">
                  <c:v>7496.5022620849259</c:v>
                </c:pt>
                <c:pt idx="48">
                  <c:v>7463.2604048508156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CE5-4D48-85EF-2CE366DB7CA4}"/>
            </c:ext>
          </c:extLst>
        </c:ser>
        <c:ser>
          <c:idx val="18"/>
          <c:order val="18"/>
          <c:tx>
            <c:strRef>
              <c:f>'SHs and LRs'!$A$178</c:f>
              <c:strCache>
                <c:ptCount val="1"/>
                <c:pt idx="0">
                  <c:v>Bay of Plenty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LRs'!$B$178:$II$178</c:f>
              <c:numCache>
                <c:formatCode>#,##0</c:formatCode>
                <c:ptCount val="242"/>
                <c:pt idx="51">
                  <c:v>5385.1650103268448</c:v>
                </c:pt>
                <c:pt idx="52">
                  <c:v>5339.7304081823231</c:v>
                </c:pt>
                <c:pt idx="53">
                  <c:v>5505.9972159031777</c:v>
                </c:pt>
                <c:pt idx="54">
                  <c:v>5874.6498579912968</c:v>
                </c:pt>
                <c:pt idx="55">
                  <c:v>5739.792922105541</c:v>
                </c:pt>
                <c:pt idx="56">
                  <c:v>5585.361288974198</c:v>
                </c:pt>
                <c:pt idx="57">
                  <c:v>5867.8447188658374</c:v>
                </c:pt>
                <c:pt idx="58">
                  <c:v>5599.6769789571545</c:v>
                </c:pt>
                <c:pt idx="59">
                  <c:v>5561.356699048486</c:v>
                </c:pt>
                <c:pt idx="60">
                  <c:v>5474.6514897494908</c:v>
                </c:pt>
                <c:pt idx="61">
                  <c:v>5566.9356491880344</c:v>
                </c:pt>
                <c:pt idx="62">
                  <c:v>5481.6728792879203</c:v>
                </c:pt>
                <c:pt idx="63">
                  <c:v>5609.9602238012567</c:v>
                </c:pt>
                <c:pt idx="64">
                  <c:v>5735.8263196218195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CE5-4D48-85EF-2CE366DB7CA4}"/>
            </c:ext>
          </c:extLst>
        </c:ser>
        <c:ser>
          <c:idx val="19"/>
          <c:order val="19"/>
          <c:tx>
            <c:strRef>
              <c:f>'SHs and LRs'!$A$179</c:f>
              <c:strCache>
                <c:ptCount val="1"/>
                <c:pt idx="0">
                  <c:v>Gisborne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LRs'!$B$179:$II$179</c:f>
              <c:numCache>
                <c:formatCode>#,##0</c:formatCode>
                <c:ptCount val="242"/>
                <c:pt idx="67">
                  <c:v>3367.2847803602599</c:v>
                </c:pt>
                <c:pt idx="68">
                  <c:v>4011.8352437099561</c:v>
                </c:pt>
                <c:pt idx="69">
                  <c:v>4162.5095347397455</c:v>
                </c:pt>
                <c:pt idx="70">
                  <c:v>4191.1886406644808</c:v>
                </c:pt>
                <c:pt idx="71">
                  <c:v>4056.1331205171368</c:v>
                </c:pt>
                <c:pt idx="72">
                  <c:v>3709.6487478256836</c:v>
                </c:pt>
                <c:pt idx="73">
                  <c:v>3940.8227004455348</c:v>
                </c:pt>
                <c:pt idx="74">
                  <c:v>3789.2096884985476</c:v>
                </c:pt>
                <c:pt idx="75">
                  <c:v>3827.6636994919668</c:v>
                </c:pt>
                <c:pt idx="76">
                  <c:v>3845.2538886954039</c:v>
                </c:pt>
                <c:pt idx="77">
                  <c:v>3820.8270484090272</c:v>
                </c:pt>
                <c:pt idx="78">
                  <c:v>3861.2010895363283</c:v>
                </c:pt>
                <c:pt idx="79">
                  <c:v>3841.9195847780729</c:v>
                </c:pt>
                <c:pt idx="80">
                  <c:v>3964.4377468395815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CE5-4D48-85EF-2CE366DB7CA4}"/>
            </c:ext>
          </c:extLst>
        </c:ser>
        <c:ser>
          <c:idx val="20"/>
          <c:order val="20"/>
          <c:tx>
            <c:strRef>
              <c:f>'SHs and LRs'!$A$180</c:f>
              <c:strCache>
                <c:ptCount val="1"/>
                <c:pt idx="0">
                  <c:v>Hawkes Bay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LRs'!$B$180:$II$180</c:f>
              <c:numCache>
                <c:formatCode>#,##0</c:formatCode>
                <c:ptCount val="242"/>
                <c:pt idx="83">
                  <c:v>4206.2218618315046</c:v>
                </c:pt>
                <c:pt idx="84">
                  <c:v>4569.7977161469362</c:v>
                </c:pt>
                <c:pt idx="85">
                  <c:v>4437.4788031032858</c:v>
                </c:pt>
                <c:pt idx="86">
                  <c:v>4578.0778858245521</c:v>
                </c:pt>
                <c:pt idx="87">
                  <c:v>4467.1520167749768</c:v>
                </c:pt>
                <c:pt idx="88">
                  <c:v>4447.4219318281566</c:v>
                </c:pt>
                <c:pt idx="89">
                  <c:v>4456.4324792903308</c:v>
                </c:pt>
                <c:pt idx="90">
                  <c:v>4266.546420706738</c:v>
                </c:pt>
                <c:pt idx="91">
                  <c:v>4267.4134354504422</c:v>
                </c:pt>
                <c:pt idx="92">
                  <c:v>4157.9318763767396</c:v>
                </c:pt>
                <c:pt idx="93">
                  <c:v>4067.7907820731293</c:v>
                </c:pt>
                <c:pt idx="94">
                  <c:v>4020.3640092731134</c:v>
                </c:pt>
                <c:pt idx="95">
                  <c:v>3982.2743676396121</c:v>
                </c:pt>
                <c:pt idx="96">
                  <c:v>4126.7186347757679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CE5-4D48-85EF-2CE366DB7CA4}"/>
            </c:ext>
          </c:extLst>
        </c:ser>
        <c:ser>
          <c:idx val="21"/>
          <c:order val="21"/>
          <c:tx>
            <c:strRef>
              <c:f>'SHs and LRs'!$A$181</c:f>
              <c:strCache>
                <c:ptCount val="1"/>
                <c:pt idx="0">
                  <c:v>Taranaki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LRs'!$B$181:$II$181</c:f>
              <c:numCache>
                <c:formatCode>#,##0</c:formatCode>
                <c:ptCount val="242"/>
                <c:pt idx="99">
                  <c:v>5802.2126166450507</c:v>
                </c:pt>
                <c:pt idx="100">
                  <c:v>5659.3937158346389</c:v>
                </c:pt>
                <c:pt idx="101">
                  <c:v>5816.5477709729203</c:v>
                </c:pt>
                <c:pt idx="102">
                  <c:v>6054.811221833852</c:v>
                </c:pt>
                <c:pt idx="103">
                  <c:v>6078.4755867945241</c:v>
                </c:pt>
                <c:pt idx="104">
                  <c:v>6069.045825249912</c:v>
                </c:pt>
                <c:pt idx="105">
                  <c:v>6160.4555700043684</c:v>
                </c:pt>
                <c:pt idx="106">
                  <c:v>5980.481680787303</c:v>
                </c:pt>
                <c:pt idx="107">
                  <c:v>6116.705918422057</c:v>
                </c:pt>
                <c:pt idx="108">
                  <c:v>5928.594950253716</c:v>
                </c:pt>
                <c:pt idx="109">
                  <c:v>5847.7787316636559</c:v>
                </c:pt>
                <c:pt idx="110">
                  <c:v>5806.2888984426418</c:v>
                </c:pt>
                <c:pt idx="111">
                  <c:v>5885.893000321601</c:v>
                </c:pt>
                <c:pt idx="112">
                  <c:v>5933.4601088207701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CE5-4D48-85EF-2CE366DB7CA4}"/>
            </c:ext>
          </c:extLst>
        </c:ser>
        <c:ser>
          <c:idx val="22"/>
          <c:order val="22"/>
          <c:tx>
            <c:strRef>
              <c:f>'SHs and LRs'!$A$182</c:f>
              <c:strCache>
                <c:ptCount val="1"/>
                <c:pt idx="0">
                  <c:v>Manawatu-Whanganui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LRs'!$B$182:$II$182</c:f>
              <c:numCache>
                <c:formatCode>#,##0</c:formatCode>
                <c:ptCount val="242"/>
                <c:pt idx="115">
                  <c:v>6255.8610561766236</c:v>
                </c:pt>
                <c:pt idx="116">
                  <c:v>6209.4294383199658</c:v>
                </c:pt>
                <c:pt idx="117">
                  <c:v>6186.2969524556065</c:v>
                </c:pt>
                <c:pt idx="118">
                  <c:v>6312.2478705139665</c:v>
                </c:pt>
                <c:pt idx="119">
                  <c:v>6297.3850209698576</c:v>
                </c:pt>
                <c:pt idx="120">
                  <c:v>6167.2253387064793</c:v>
                </c:pt>
                <c:pt idx="121">
                  <c:v>6253.8862680289767</c:v>
                </c:pt>
                <c:pt idx="122">
                  <c:v>5928.6087230538806</c:v>
                </c:pt>
                <c:pt idx="123">
                  <c:v>5951.0733010564154</c:v>
                </c:pt>
                <c:pt idx="124">
                  <c:v>5853.8881603463051</c:v>
                </c:pt>
                <c:pt idx="125">
                  <c:v>5666.1532085394647</c:v>
                </c:pt>
                <c:pt idx="126">
                  <c:v>5568.9141743998152</c:v>
                </c:pt>
                <c:pt idx="127">
                  <c:v>5681.688086305222</c:v>
                </c:pt>
                <c:pt idx="128">
                  <c:v>5869.7608114567938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CE5-4D48-85EF-2CE366DB7CA4}"/>
            </c:ext>
          </c:extLst>
        </c:ser>
        <c:ser>
          <c:idx val="23"/>
          <c:order val="23"/>
          <c:tx>
            <c:strRef>
              <c:f>'SHs and LRs'!$A$183</c:f>
              <c:strCache>
                <c:ptCount val="1"/>
                <c:pt idx="0">
                  <c:v>Wellington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LRs'!$B$183:$II$183</c:f>
              <c:numCache>
                <c:formatCode>#,##0</c:formatCode>
                <c:ptCount val="242"/>
                <c:pt idx="131">
                  <c:v>3727.7500985541719</c:v>
                </c:pt>
                <c:pt idx="132">
                  <c:v>3586.7208731976657</c:v>
                </c:pt>
                <c:pt idx="133">
                  <c:v>3713.6223652340173</c:v>
                </c:pt>
                <c:pt idx="134">
                  <c:v>3757.7996300487957</c:v>
                </c:pt>
                <c:pt idx="135">
                  <c:v>3562.9324459978684</c:v>
                </c:pt>
                <c:pt idx="136">
                  <c:v>3431.4301725755845</c:v>
                </c:pt>
                <c:pt idx="137">
                  <c:v>3628.627050801073</c:v>
                </c:pt>
                <c:pt idx="138">
                  <c:v>3447.4039874088967</c:v>
                </c:pt>
                <c:pt idx="139">
                  <c:v>3459.8782915511606</c:v>
                </c:pt>
                <c:pt idx="140">
                  <c:v>3443.0107947276892</c:v>
                </c:pt>
                <c:pt idx="141">
                  <c:v>3315.9393627699624</c:v>
                </c:pt>
                <c:pt idx="142">
                  <c:v>3392.2783224145014</c:v>
                </c:pt>
                <c:pt idx="143">
                  <c:v>3439.5764331667451</c:v>
                </c:pt>
                <c:pt idx="144">
                  <c:v>3479.6671755178454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CE5-4D48-85EF-2CE366DB7CA4}"/>
            </c:ext>
          </c:extLst>
        </c:ser>
        <c:ser>
          <c:idx val="24"/>
          <c:order val="24"/>
          <c:tx>
            <c:strRef>
              <c:f>'SHs and LRs'!$A$184</c:f>
              <c:strCache>
                <c:ptCount val="1"/>
                <c:pt idx="0">
                  <c:v>Marlborough-Nelson-Tasman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LRs'!$B$184:$II$184</c:f>
              <c:numCache>
                <c:formatCode>#,##0</c:formatCode>
                <c:ptCount val="242"/>
                <c:pt idx="147">
                  <c:v>5443.5163012741832</c:v>
                </c:pt>
                <c:pt idx="148">
                  <c:v>6065.0866242336961</c:v>
                </c:pt>
                <c:pt idx="149">
                  <c:v>5398.8504476900989</c:v>
                </c:pt>
                <c:pt idx="150">
                  <c:v>6113.5974766863756</c:v>
                </c:pt>
                <c:pt idx="151">
                  <c:v>5850.6346404075266</c:v>
                </c:pt>
                <c:pt idx="152">
                  <c:v>5792.2472883212831</c:v>
                </c:pt>
                <c:pt idx="153">
                  <c:v>5896.0748063378596</c:v>
                </c:pt>
                <c:pt idx="154">
                  <c:v>5616.0976239543043</c:v>
                </c:pt>
                <c:pt idx="155">
                  <c:v>5590.405321973125</c:v>
                </c:pt>
                <c:pt idx="156">
                  <c:v>5575.0008312108976</c:v>
                </c:pt>
                <c:pt idx="157">
                  <c:v>5107.0360690027055</c:v>
                </c:pt>
                <c:pt idx="158">
                  <c:v>5108.6935920464748</c:v>
                </c:pt>
                <c:pt idx="159">
                  <c:v>5267.5193114069125</c:v>
                </c:pt>
                <c:pt idx="160">
                  <c:v>5405.1506900360846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CE5-4D48-85EF-2CE366DB7CA4}"/>
            </c:ext>
          </c:extLst>
        </c:ser>
        <c:ser>
          <c:idx val="25"/>
          <c:order val="25"/>
          <c:tx>
            <c:strRef>
              <c:f>'SHs and LRs'!$A$185</c:f>
              <c:strCache>
                <c:ptCount val="1"/>
                <c:pt idx="0">
                  <c:v>West Coast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LRs'!$B$185:$II$185</c:f>
              <c:numCache>
                <c:formatCode>#,##0</c:formatCode>
                <c:ptCount val="242"/>
                <c:pt idx="163">
                  <c:v>9952.0163813254348</c:v>
                </c:pt>
                <c:pt idx="164">
                  <c:v>11134.928955621859</c:v>
                </c:pt>
                <c:pt idx="165">
                  <c:v>11003.445920857961</c:v>
                </c:pt>
                <c:pt idx="166">
                  <c:v>12689.313452178551</c:v>
                </c:pt>
                <c:pt idx="167">
                  <c:v>11841.830472036192</c:v>
                </c:pt>
                <c:pt idx="168">
                  <c:v>10775.619067268317</c:v>
                </c:pt>
                <c:pt idx="169">
                  <c:v>12270.508846197192</c:v>
                </c:pt>
                <c:pt idx="170">
                  <c:v>12573.639267649865</c:v>
                </c:pt>
                <c:pt idx="171">
                  <c:v>12315.29689991156</c:v>
                </c:pt>
                <c:pt idx="172">
                  <c:v>12413.043055668348</c:v>
                </c:pt>
                <c:pt idx="173">
                  <c:v>11935.070196341265</c:v>
                </c:pt>
                <c:pt idx="174">
                  <c:v>11485.966230846469</c:v>
                </c:pt>
                <c:pt idx="175">
                  <c:v>11419.817460238446</c:v>
                </c:pt>
                <c:pt idx="176">
                  <c:v>12002.971349826646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CE5-4D48-85EF-2CE366DB7CA4}"/>
            </c:ext>
          </c:extLst>
        </c:ser>
        <c:ser>
          <c:idx val="26"/>
          <c:order val="26"/>
          <c:tx>
            <c:strRef>
              <c:f>'SHs and LRs'!$A$186</c:f>
              <c:strCache>
                <c:ptCount val="1"/>
                <c:pt idx="0">
                  <c:v>Canterbury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LRs'!$B$186:$II$186</c:f>
              <c:numCache>
                <c:formatCode>#,##0</c:formatCode>
                <c:ptCount val="242"/>
                <c:pt idx="179">
                  <c:v>3582.1962527672163</c:v>
                </c:pt>
                <c:pt idx="180">
                  <c:v>4306.6497090031626</c:v>
                </c:pt>
                <c:pt idx="181">
                  <c:v>3804.588236252539</c:v>
                </c:pt>
                <c:pt idx="182">
                  <c:v>4322.1793528705639</c:v>
                </c:pt>
                <c:pt idx="183">
                  <c:v>4067.5148014862621</c:v>
                </c:pt>
                <c:pt idx="184">
                  <c:v>4029.0004368677737</c:v>
                </c:pt>
                <c:pt idx="185">
                  <c:v>4099.6954369021441</c:v>
                </c:pt>
                <c:pt idx="186">
                  <c:v>3986.460533797343</c:v>
                </c:pt>
                <c:pt idx="187">
                  <c:v>3951.140965953161</c:v>
                </c:pt>
                <c:pt idx="188">
                  <c:v>3954.2580894256521</c:v>
                </c:pt>
                <c:pt idx="189">
                  <c:v>4059.5118443810115</c:v>
                </c:pt>
                <c:pt idx="190">
                  <c:v>4077.7484523356666</c:v>
                </c:pt>
                <c:pt idx="191">
                  <c:v>4276.5959520288734</c:v>
                </c:pt>
                <c:pt idx="192">
                  <c:v>4331.9321393700584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CE5-4D48-85EF-2CE366DB7CA4}"/>
            </c:ext>
          </c:extLst>
        </c:ser>
        <c:ser>
          <c:idx val="27"/>
          <c:order val="27"/>
          <c:tx>
            <c:strRef>
              <c:f>'SHs and LRs'!$A$187</c:f>
              <c:strCache>
                <c:ptCount val="1"/>
                <c:pt idx="0">
                  <c:v>Otago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LRs'!$B$187:$II$187</c:f>
              <c:numCache>
                <c:formatCode>#,##0</c:formatCode>
                <c:ptCount val="242"/>
                <c:pt idx="195">
                  <c:v>5861.0823386920638</c:v>
                </c:pt>
                <c:pt idx="196">
                  <c:v>6678.8912567751395</c:v>
                </c:pt>
                <c:pt idx="197">
                  <c:v>6029.2994593408494</c:v>
                </c:pt>
                <c:pt idx="198">
                  <c:v>6697.442660961382</c:v>
                </c:pt>
                <c:pt idx="199">
                  <c:v>6464.8130962104924</c:v>
                </c:pt>
                <c:pt idx="200">
                  <c:v>6388.3044721226779</c:v>
                </c:pt>
                <c:pt idx="201">
                  <c:v>6469.3679279849166</c:v>
                </c:pt>
                <c:pt idx="202">
                  <c:v>6233.035278664247</c:v>
                </c:pt>
                <c:pt idx="203">
                  <c:v>6275.0775361592268</c:v>
                </c:pt>
                <c:pt idx="204">
                  <c:v>6282.6930534634976</c:v>
                </c:pt>
                <c:pt idx="205">
                  <c:v>6124.9785959401279</c:v>
                </c:pt>
                <c:pt idx="206">
                  <c:v>6081.166904810043</c:v>
                </c:pt>
                <c:pt idx="207">
                  <c:v>6180.1111163938849</c:v>
                </c:pt>
                <c:pt idx="208">
                  <c:v>6277.9592636263105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CE5-4D48-85EF-2CE366DB7CA4}"/>
            </c:ext>
          </c:extLst>
        </c:ser>
        <c:ser>
          <c:idx val="28"/>
          <c:order val="28"/>
          <c:tx>
            <c:strRef>
              <c:f>'SHs and LRs'!$A$188</c:f>
              <c:strCache>
                <c:ptCount val="1"/>
                <c:pt idx="0">
                  <c:v>Southland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LRs'!$B$188:$II$188</c:f>
              <c:numCache>
                <c:formatCode>#,##0</c:formatCode>
                <c:ptCount val="242"/>
                <c:pt idx="211">
                  <c:v>5493.6203739195998</c:v>
                </c:pt>
                <c:pt idx="212">
                  <c:v>5922.4468293026721</c:v>
                </c:pt>
                <c:pt idx="213">
                  <c:v>5571.3929426192453</c:v>
                </c:pt>
                <c:pt idx="214">
                  <c:v>6042.0365884765561</c:v>
                </c:pt>
                <c:pt idx="215">
                  <c:v>6160.0399767519448</c:v>
                </c:pt>
                <c:pt idx="216">
                  <c:v>5940.1973921652325</c:v>
                </c:pt>
                <c:pt idx="217">
                  <c:v>6014.0606759386746</c:v>
                </c:pt>
                <c:pt idx="218">
                  <c:v>5925.6243776932588</c:v>
                </c:pt>
                <c:pt idx="219">
                  <c:v>6204.0378130067165</c:v>
                </c:pt>
                <c:pt idx="220">
                  <c:v>6455.9496803461061</c:v>
                </c:pt>
                <c:pt idx="221">
                  <c:v>6322.2255642281852</c:v>
                </c:pt>
                <c:pt idx="222">
                  <c:v>6301.820031949338</c:v>
                </c:pt>
                <c:pt idx="223">
                  <c:v>6440.4610456051741</c:v>
                </c:pt>
                <c:pt idx="224">
                  <c:v>6704.7844464063201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CE5-4D48-85EF-2CE366DB7CA4}"/>
            </c:ext>
          </c:extLst>
        </c:ser>
        <c:ser>
          <c:idx val="29"/>
          <c:order val="29"/>
          <c:tx>
            <c:strRef>
              <c:f>'SHs and LRs'!$A$189</c:f>
              <c:strCache>
                <c:ptCount val="1"/>
                <c:pt idx="0">
                  <c:v>New Zealand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LRs'!$B$189:$II$189</c:f>
              <c:numCache>
                <c:formatCode>#,##0</c:formatCode>
                <c:ptCount val="242"/>
                <c:pt idx="227">
                  <c:v>4615.1498467742276</c:v>
                </c:pt>
                <c:pt idx="228">
                  <c:v>4740.2390042381048</c:v>
                </c:pt>
                <c:pt idx="229">
                  <c:v>4678.3993989345427</c:v>
                </c:pt>
                <c:pt idx="230">
                  <c:v>4860.8081355452296</c:v>
                </c:pt>
                <c:pt idx="231">
                  <c:v>4710.5734793129577</c:v>
                </c:pt>
                <c:pt idx="232">
                  <c:v>4623.2728741168467</c:v>
                </c:pt>
                <c:pt idx="233">
                  <c:v>4705.2592662975785</c:v>
                </c:pt>
                <c:pt idx="234">
                  <c:v>4511.7480409733971</c:v>
                </c:pt>
                <c:pt idx="235">
                  <c:v>4529.1168613060681</c:v>
                </c:pt>
                <c:pt idx="236">
                  <c:v>4506.6630855047906</c:v>
                </c:pt>
                <c:pt idx="237">
                  <c:v>4516.2863409504707</c:v>
                </c:pt>
                <c:pt idx="238">
                  <c:v>4456.749061877993</c:v>
                </c:pt>
                <c:pt idx="239">
                  <c:v>4519.5143489682068</c:v>
                </c:pt>
                <c:pt idx="240">
                  <c:v>4586.2736176268227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CE5-4D48-85EF-2CE366DB7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1856"/>
        <c:axId val="4780032"/>
      </c:lineChart>
      <c:lineChart>
        <c:grouping val="standard"/>
        <c:varyColors val="0"/>
        <c:ser>
          <c:idx val="30"/>
          <c:order val="30"/>
          <c:tx>
            <c:v>State highways</c:v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cat>
            <c:strRef>
              <c:f>labels!$A$1:$A$15</c:f>
              <c:strCache>
                <c:ptCount val="15"/>
                <c:pt idx="0">
                  <c:v> Northland
 </c:v>
                </c:pt>
                <c:pt idx="1">
                  <c:v> Auckland
 </c:v>
                </c:pt>
                <c:pt idx="2">
                  <c:v> Waikato
 </c:v>
                </c:pt>
                <c:pt idx="3">
                  <c:v> Bay of Plenty
 </c:v>
                </c:pt>
                <c:pt idx="4">
                  <c:v> Gisborne
 </c:v>
                </c:pt>
                <c:pt idx="5">
                  <c:v> Hawkes Bay
 </c:v>
                </c:pt>
                <c:pt idx="6">
                  <c:v> Taranaki
 </c:v>
                </c:pt>
                <c:pt idx="7">
                  <c:v>Manawatu
Whanganui</c:v>
                </c:pt>
                <c:pt idx="8">
                  <c:v> Wellington
 </c:v>
                </c:pt>
                <c:pt idx="9">
                  <c:v>Marlborough
Nelson
Tasman</c:v>
                </c:pt>
                <c:pt idx="10">
                  <c:v> West Coast
 </c:v>
                </c:pt>
                <c:pt idx="11">
                  <c:v> Canterbury
 </c:v>
                </c:pt>
                <c:pt idx="12">
                  <c:v> Otago
 </c:v>
                </c:pt>
                <c:pt idx="13">
                  <c:v> Southland
 </c:v>
                </c:pt>
                <c:pt idx="14">
                  <c:v> New Zealand
 </c:v>
                </c:pt>
              </c:strCache>
            </c:strRef>
          </c:cat>
          <c:val>
            <c:numRef>
              <c:f>'SHs and LRs'!$B$175:$B$189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CE5-4D48-85EF-2CE366DB7CA4}"/>
            </c:ext>
          </c:extLst>
        </c:ser>
        <c:ser>
          <c:idx val="31"/>
          <c:order val="31"/>
          <c:tx>
            <c:v>Local roads</c:v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cat>
            <c:strRef>
              <c:f>labels!$A$1:$A$15</c:f>
              <c:strCache>
                <c:ptCount val="15"/>
                <c:pt idx="0">
                  <c:v> Northland
 </c:v>
                </c:pt>
                <c:pt idx="1">
                  <c:v> Auckland
 </c:v>
                </c:pt>
                <c:pt idx="2">
                  <c:v> Waikato
 </c:v>
                </c:pt>
                <c:pt idx="3">
                  <c:v> Bay of Plenty
 </c:v>
                </c:pt>
                <c:pt idx="4">
                  <c:v> Gisborne
 </c:v>
                </c:pt>
                <c:pt idx="5">
                  <c:v> Hawkes Bay
 </c:v>
                </c:pt>
                <c:pt idx="6">
                  <c:v> Taranaki
 </c:v>
                </c:pt>
                <c:pt idx="7">
                  <c:v>Manawatu
Whanganui</c:v>
                </c:pt>
                <c:pt idx="8">
                  <c:v> Wellington
 </c:v>
                </c:pt>
                <c:pt idx="9">
                  <c:v>Marlborough
Nelson
Tasman</c:v>
                </c:pt>
                <c:pt idx="10">
                  <c:v> West Coast
 </c:v>
                </c:pt>
                <c:pt idx="11">
                  <c:v> Canterbury
 </c:v>
                </c:pt>
                <c:pt idx="12">
                  <c:v> Otago
 </c:v>
                </c:pt>
                <c:pt idx="13">
                  <c:v> Southland
 </c:v>
                </c:pt>
                <c:pt idx="14">
                  <c:v> New Zealand
 </c:v>
                </c:pt>
              </c:strCache>
            </c:strRef>
          </c:cat>
          <c:val>
            <c:numRef>
              <c:f>'SHs and LRs'!$B$175:$B$189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CE5-4D48-85EF-2CE366DB7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3488"/>
        <c:axId val="4781952"/>
      </c:lineChart>
      <c:catAx>
        <c:axId val="4761856"/>
        <c:scaling>
          <c:orientation val="minMax"/>
        </c:scaling>
        <c:delete val="0"/>
        <c:axPos val="b"/>
        <c:majorGridlines>
          <c:spPr>
            <a:ln>
              <a:solidFill>
                <a:srgbClr val="868686"/>
              </a:solidFill>
              <a:prstDash val="dash"/>
            </a:ln>
          </c:spPr>
        </c:majorGridlines>
        <c:majorTickMark val="out"/>
        <c:minorTickMark val="none"/>
        <c:tickLblPos val="none"/>
        <c:spPr>
          <a:ln>
            <a:noFill/>
          </a:ln>
        </c:spPr>
        <c:crossAx val="4780032"/>
        <c:crosses val="autoZero"/>
        <c:auto val="1"/>
        <c:lblAlgn val="ctr"/>
        <c:lblOffset val="100"/>
        <c:tickMarkSkip val="16"/>
        <c:noMultiLvlLbl val="0"/>
      </c:catAx>
      <c:valAx>
        <c:axId val="4780032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VKT per capita</a:t>
                </a:r>
                <a:br>
                  <a:rPr lang="en-US"/>
                </a:br>
                <a:r>
                  <a:rPr lang="en-US"/>
                  <a:t>2001/02 to 2014/15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4761856"/>
        <c:crosses val="autoZero"/>
        <c:crossBetween val="between"/>
      </c:valAx>
      <c:valAx>
        <c:axId val="478195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one"/>
        <c:crossAx val="4783488"/>
        <c:crosses val="max"/>
        <c:crossBetween val="between"/>
      </c:valAx>
      <c:catAx>
        <c:axId val="4783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/>
          <a:lstStyle/>
          <a:p>
            <a:pPr>
              <a:defRPr/>
            </a:pPr>
            <a:endParaRPr lang="en-US"/>
          </a:p>
        </c:txPr>
        <c:crossAx val="4781952"/>
        <c:crossesAt val="1.2"/>
        <c:auto val="0"/>
        <c:lblAlgn val="ctr"/>
        <c:lblOffset val="100"/>
        <c:tickLblSkip val="1"/>
        <c:noMultiLvlLbl val="0"/>
      </c:cat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egendEntry>
        <c:idx val="17"/>
        <c:delete val="1"/>
      </c:legendEntry>
      <c:legendEntry>
        <c:idx val="18"/>
        <c:delete val="1"/>
      </c:legendEntry>
      <c:legendEntry>
        <c:idx val="19"/>
        <c:delete val="1"/>
      </c:legendEntry>
      <c:legendEntry>
        <c:idx val="20"/>
        <c:delete val="1"/>
      </c:legendEntry>
      <c:legendEntry>
        <c:idx val="21"/>
        <c:delete val="1"/>
      </c:legendEntry>
      <c:legendEntry>
        <c:idx val="22"/>
        <c:delete val="1"/>
      </c:legendEntry>
      <c:legendEntry>
        <c:idx val="23"/>
        <c:delete val="1"/>
      </c:legendEntry>
      <c:legendEntry>
        <c:idx val="24"/>
        <c:delete val="1"/>
      </c:legendEntry>
      <c:legendEntry>
        <c:idx val="25"/>
        <c:delete val="1"/>
      </c:legendEntry>
      <c:legendEntry>
        <c:idx val="26"/>
        <c:delete val="1"/>
      </c:legendEntry>
      <c:legendEntry>
        <c:idx val="27"/>
        <c:delete val="1"/>
      </c:legendEntry>
      <c:legendEntry>
        <c:idx val="28"/>
        <c:delete val="1"/>
      </c:legendEntry>
      <c:legendEntry>
        <c:idx val="29"/>
        <c:delete val="1"/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'SHs and LRs'!$A$157</c:f>
              <c:strCache>
                <c:ptCount val="1"/>
                <c:pt idx="0">
                  <c:v>Northland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LRs'!$B$194:$II$194</c:f>
              <c:numCache>
                <c:formatCode>0.0%</c:formatCode>
                <c:ptCount val="242"/>
                <c:pt idx="1">
                  <c:v>0</c:v>
                </c:pt>
                <c:pt idx="2">
                  <c:v>-4.1471968313406271E-2</c:v>
                </c:pt>
                <c:pt idx="3">
                  <c:v>-3.9497753721033924E-3</c:v>
                </c:pt>
                <c:pt idx="4">
                  <c:v>-3.7733677451989078E-2</c:v>
                </c:pt>
                <c:pt idx="5">
                  <c:v>4.7597320329304527E-2</c:v>
                </c:pt>
                <c:pt idx="6">
                  <c:v>4.4592686033696038E-2</c:v>
                </c:pt>
                <c:pt idx="7">
                  <c:v>5.2623676048774159E-2</c:v>
                </c:pt>
                <c:pt idx="8">
                  <c:v>7.2667642311961211E-2</c:v>
                </c:pt>
                <c:pt idx="9">
                  <c:v>3.2870841641383652E-2</c:v>
                </c:pt>
                <c:pt idx="10">
                  <c:v>-5.3333820160094136E-3</c:v>
                </c:pt>
                <c:pt idx="11">
                  <c:v>-3.0216005665381296E-2</c:v>
                </c:pt>
                <c:pt idx="12">
                  <c:v>-7.4839355972310284E-2</c:v>
                </c:pt>
                <c:pt idx="13">
                  <c:v>2.2088845257388634E-3</c:v>
                </c:pt>
                <c:pt idx="14">
                  <c:v>1.9083820632566306E-2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9A-43F2-9618-0C4938A90F8E}"/>
            </c:ext>
          </c:extLst>
        </c:ser>
        <c:ser>
          <c:idx val="1"/>
          <c:order val="1"/>
          <c:tx>
            <c:strRef>
              <c:f>'SHs and LRs'!$A$158</c:f>
              <c:strCache>
                <c:ptCount val="1"/>
                <c:pt idx="0">
                  <c:v>Auckland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LRs'!$B$195:$II$195</c:f>
              <c:numCache>
                <c:formatCode>#,##0</c:formatCode>
                <c:ptCount val="242"/>
                <c:pt idx="19" formatCode="0.0%">
                  <c:v>0</c:v>
                </c:pt>
                <c:pt idx="20" formatCode="0.0%">
                  <c:v>-4.1514460680511789E-3</c:v>
                </c:pt>
                <c:pt idx="21" formatCode="0.0%">
                  <c:v>4.7668828714500622E-2</c:v>
                </c:pt>
                <c:pt idx="22" formatCode="0.0%">
                  <c:v>6.7352187750686632E-3</c:v>
                </c:pt>
                <c:pt idx="23" formatCode="0.0%">
                  <c:v>3.386458024488781E-2</c:v>
                </c:pt>
                <c:pt idx="24" formatCode="0.0%">
                  <c:v>4.2966799075988327E-2</c:v>
                </c:pt>
                <c:pt idx="25" formatCode="0.0%">
                  <c:v>2.1898884984756117E-2</c:v>
                </c:pt>
                <c:pt idx="26" formatCode="0.0%">
                  <c:v>4.2135629000050745E-3</c:v>
                </c:pt>
                <c:pt idx="27" formatCode="0.0%">
                  <c:v>-2.3008802867682587E-2</c:v>
                </c:pt>
                <c:pt idx="28" formatCode="0.0%">
                  <c:v>-5.0860863718950711E-2</c:v>
                </c:pt>
                <c:pt idx="29" formatCode="0.0%">
                  <c:v>-8.8716446258595205E-2</c:v>
                </c:pt>
                <c:pt idx="30" formatCode="0.0%">
                  <c:v>-6.1561315941945804E-2</c:v>
                </c:pt>
                <c:pt idx="31" formatCode="0.0%">
                  <c:v>-6.9998385687505715E-2</c:v>
                </c:pt>
                <c:pt idx="32" formatCode="0.0%">
                  <c:v>-8.7934075167018455E-2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9A-43F2-9618-0C4938A90F8E}"/>
            </c:ext>
          </c:extLst>
        </c:ser>
        <c:ser>
          <c:idx val="2"/>
          <c:order val="2"/>
          <c:tx>
            <c:strRef>
              <c:f>'SHs and LRs'!$A$159</c:f>
              <c:strCache>
                <c:ptCount val="1"/>
                <c:pt idx="0">
                  <c:v>Waikato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LRs'!$B$196:$II$196</c:f>
              <c:numCache>
                <c:formatCode>#,##0</c:formatCode>
                <c:ptCount val="242"/>
                <c:pt idx="35" formatCode="0.0%">
                  <c:v>0</c:v>
                </c:pt>
                <c:pt idx="36" formatCode="0.0%">
                  <c:v>-3.1091566505644708E-2</c:v>
                </c:pt>
                <c:pt idx="37" formatCode="0.0%">
                  <c:v>-6.9060098369888578E-4</c:v>
                </c:pt>
                <c:pt idx="38" formatCode="0.0%">
                  <c:v>-3.3377646417714901E-3</c:v>
                </c:pt>
                <c:pt idx="39" formatCode="0.0%">
                  <c:v>-2.7179858819836866E-2</c:v>
                </c:pt>
                <c:pt idx="40" formatCode="0.0%">
                  <c:v>-1.7940477903253704E-2</c:v>
                </c:pt>
                <c:pt idx="41" formatCode="0.0%">
                  <c:v>-4.7537466740582457E-2</c:v>
                </c:pt>
                <c:pt idx="42" formatCode="0.0%">
                  <c:v>-1.2469585657869708E-2</c:v>
                </c:pt>
                <c:pt idx="43" formatCode="0.0%">
                  <c:v>-2.3107954890185245E-2</c:v>
                </c:pt>
                <c:pt idx="44" formatCode="0.0%">
                  <c:v>2.9926796248136878E-2</c:v>
                </c:pt>
                <c:pt idx="45" formatCode="0.0%">
                  <c:v>-1.0585389827310498E-2</c:v>
                </c:pt>
                <c:pt idx="46" formatCode="0.0%">
                  <c:v>5.203235314368948E-3</c:v>
                </c:pt>
                <c:pt idx="47" formatCode="0.0%">
                  <c:v>-1.8858729678128405E-2</c:v>
                </c:pt>
                <c:pt idx="48" formatCode="0.0%">
                  <c:v>5.2019520703473709E-2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9A-43F2-9618-0C4938A90F8E}"/>
            </c:ext>
          </c:extLst>
        </c:ser>
        <c:ser>
          <c:idx val="3"/>
          <c:order val="3"/>
          <c:tx>
            <c:strRef>
              <c:f>'SHs and LRs'!$A$160</c:f>
              <c:strCache>
                <c:ptCount val="1"/>
                <c:pt idx="0">
                  <c:v>Bay of Plenty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LRs'!$B$197:$II$197</c:f>
              <c:numCache>
                <c:formatCode>#,##0</c:formatCode>
                <c:ptCount val="242"/>
                <c:pt idx="51" formatCode="0.0%">
                  <c:v>0</c:v>
                </c:pt>
                <c:pt idx="52" formatCode="0.0%">
                  <c:v>2.7374503898478286E-2</c:v>
                </c:pt>
                <c:pt idx="53" formatCode="0.0%">
                  <c:v>8.605938938164126E-2</c:v>
                </c:pt>
                <c:pt idx="54" formatCode="0.0%">
                  <c:v>0.15063906657699611</c:v>
                </c:pt>
                <c:pt idx="55" formatCode="0.0%">
                  <c:v>0.13670575642722205</c:v>
                </c:pt>
                <c:pt idx="56" formatCode="0.0%">
                  <c:v>0.1573947735896537</c:v>
                </c:pt>
                <c:pt idx="57" formatCode="0.0%">
                  <c:v>0.10741218665840258</c:v>
                </c:pt>
                <c:pt idx="58" formatCode="0.0%">
                  <c:v>8.4145655303996536E-2</c:v>
                </c:pt>
                <c:pt idx="59" formatCode="0.0%">
                  <c:v>0.11912549079606882</c:v>
                </c:pt>
                <c:pt idx="60" formatCode="0.0%">
                  <c:v>6.8302421150855608E-2</c:v>
                </c:pt>
                <c:pt idx="61" formatCode="0.0%">
                  <c:v>5.0805258801234876E-2</c:v>
                </c:pt>
                <c:pt idx="62" formatCode="0.0%">
                  <c:v>4.441619654346507E-2</c:v>
                </c:pt>
                <c:pt idx="63" formatCode="0.0%">
                  <c:v>9.1900324465276295E-2</c:v>
                </c:pt>
                <c:pt idx="64" formatCode="0.0%">
                  <c:v>3.4346765773762611E-2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9A-43F2-9618-0C4938A90F8E}"/>
            </c:ext>
          </c:extLst>
        </c:ser>
        <c:ser>
          <c:idx val="4"/>
          <c:order val="4"/>
          <c:tx>
            <c:strRef>
              <c:f>'SHs and LRs'!$A$161</c:f>
              <c:strCache>
                <c:ptCount val="1"/>
                <c:pt idx="0">
                  <c:v>Gisborne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LRs'!$B$198:$II$198</c:f>
              <c:numCache>
                <c:formatCode>#,##0</c:formatCode>
                <c:ptCount val="242"/>
                <c:pt idx="67" formatCode="0.0%">
                  <c:v>0</c:v>
                </c:pt>
                <c:pt idx="68" formatCode="0.0%">
                  <c:v>-3.3107020318132729E-2</c:v>
                </c:pt>
                <c:pt idx="69" formatCode="0.0%">
                  <c:v>5.1233504638096283E-2</c:v>
                </c:pt>
                <c:pt idx="70" formatCode="0.0%">
                  <c:v>0.48232913490564155</c:v>
                </c:pt>
                <c:pt idx="71" formatCode="0.0%">
                  <c:v>0.46234420936334386</c:v>
                </c:pt>
                <c:pt idx="72" formatCode="0.0%">
                  <c:v>0.47258946492826581</c:v>
                </c:pt>
                <c:pt idx="73" formatCode="0.0%">
                  <c:v>0.44243913287640613</c:v>
                </c:pt>
                <c:pt idx="74" formatCode="0.0%">
                  <c:v>0.72763217731815311</c:v>
                </c:pt>
                <c:pt idx="75" formatCode="0.0%">
                  <c:v>0.32053828161964093</c:v>
                </c:pt>
                <c:pt idx="76" formatCode="0.0%">
                  <c:v>0.27272251260860392</c:v>
                </c:pt>
                <c:pt idx="77" formatCode="0.0%">
                  <c:v>0.2351153345504311</c:v>
                </c:pt>
                <c:pt idx="78" formatCode="0.0%">
                  <c:v>0.24166425085609844</c:v>
                </c:pt>
                <c:pt idx="79" formatCode="0.0%">
                  <c:v>0.29157296962128854</c:v>
                </c:pt>
                <c:pt idx="80" formatCode="0.0%">
                  <c:v>0.35977024490851073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9A-43F2-9618-0C4938A90F8E}"/>
            </c:ext>
          </c:extLst>
        </c:ser>
        <c:ser>
          <c:idx val="5"/>
          <c:order val="5"/>
          <c:tx>
            <c:strRef>
              <c:f>'SHs and LRs'!$A$162</c:f>
              <c:strCache>
                <c:ptCount val="1"/>
                <c:pt idx="0">
                  <c:v>Hawkes Bay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LRs'!$B$199:$II$199</c:f>
              <c:numCache>
                <c:formatCode>#,##0</c:formatCode>
                <c:ptCount val="242"/>
                <c:pt idx="83" formatCode="0.0%">
                  <c:v>0</c:v>
                </c:pt>
                <c:pt idx="84" formatCode="0.0%">
                  <c:v>-2.6853090698656046E-2</c:v>
                </c:pt>
                <c:pt idx="85" formatCode="0.0%">
                  <c:v>2.1001712678442752E-2</c:v>
                </c:pt>
                <c:pt idx="86" formatCode="0.0%">
                  <c:v>-3.3372181270118872E-2</c:v>
                </c:pt>
                <c:pt idx="87" formatCode="0.0%">
                  <c:v>-4.9293480777919285E-2</c:v>
                </c:pt>
                <c:pt idx="88" formatCode="0.0%">
                  <c:v>9.778839736829914E-3</c:v>
                </c:pt>
                <c:pt idx="89" formatCode="0.0%">
                  <c:v>-1.8436841167215778E-2</c:v>
                </c:pt>
                <c:pt idx="90" formatCode="0.0%">
                  <c:v>-7.645415731974492E-2</c:v>
                </c:pt>
                <c:pt idx="91" formatCode="0.0%">
                  <c:v>-8.3695518125662005E-2</c:v>
                </c:pt>
                <c:pt idx="92" formatCode="0.0%">
                  <c:v>-0.12318834803551837</c:v>
                </c:pt>
                <c:pt idx="93" formatCode="0.0%">
                  <c:v>-0.14264474769019464</c:v>
                </c:pt>
                <c:pt idx="94" formatCode="0.0%">
                  <c:v>-0.12455805367345374</c:v>
                </c:pt>
                <c:pt idx="95" formatCode="0.0%">
                  <c:v>-0.12188794586628271</c:v>
                </c:pt>
                <c:pt idx="96" formatCode="0.0%">
                  <c:v>-8.3188925106548628E-2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9A-43F2-9618-0C4938A90F8E}"/>
            </c:ext>
          </c:extLst>
        </c:ser>
        <c:ser>
          <c:idx val="6"/>
          <c:order val="6"/>
          <c:tx>
            <c:strRef>
              <c:f>'SHs and LRs'!$A$163</c:f>
              <c:strCache>
                <c:ptCount val="1"/>
                <c:pt idx="0">
                  <c:v>Taranaki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LRs'!$B$200:$II$200</c:f>
              <c:numCache>
                <c:formatCode>#,##0</c:formatCode>
                <c:ptCount val="242"/>
                <c:pt idx="99" formatCode="0.0%">
                  <c:v>0</c:v>
                </c:pt>
                <c:pt idx="100" formatCode="0.0%">
                  <c:v>-3.6803818946334332E-2</c:v>
                </c:pt>
                <c:pt idx="101" formatCode="0.0%">
                  <c:v>1.0147487716481551E-2</c:v>
                </c:pt>
                <c:pt idx="102" formatCode="0.0%">
                  <c:v>-6.2953893129822469E-2</c:v>
                </c:pt>
                <c:pt idx="103" formatCode="0.0%">
                  <c:v>-7.4578334264103208E-2</c:v>
                </c:pt>
                <c:pt idx="104" formatCode="0.0%">
                  <c:v>-5.4956342480519393E-2</c:v>
                </c:pt>
                <c:pt idx="105" formatCode="0.0%">
                  <c:v>-4.8466055307902378E-2</c:v>
                </c:pt>
                <c:pt idx="106" formatCode="0.0%">
                  <c:v>-6.047434155695619E-2</c:v>
                </c:pt>
                <c:pt idx="107" formatCode="0.0%">
                  <c:v>-9.6174588135524153E-2</c:v>
                </c:pt>
                <c:pt idx="108" formatCode="0.0%">
                  <c:v>-9.6027246937599675E-2</c:v>
                </c:pt>
                <c:pt idx="109" formatCode="0.0%">
                  <c:v>-0.12061026234527594</c:v>
                </c:pt>
                <c:pt idx="110" formatCode="0.0%">
                  <c:v>-0.13254162748050613</c:v>
                </c:pt>
                <c:pt idx="111" formatCode="0.0%">
                  <c:v>-0.10611580005184207</c:v>
                </c:pt>
                <c:pt idx="112" formatCode="0.0%">
                  <c:v>-4.673939558998641E-2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19A-43F2-9618-0C4938A90F8E}"/>
            </c:ext>
          </c:extLst>
        </c:ser>
        <c:ser>
          <c:idx val="7"/>
          <c:order val="7"/>
          <c:tx>
            <c:strRef>
              <c:f>'SHs and LRs'!$A$164</c:f>
              <c:strCache>
                <c:ptCount val="1"/>
                <c:pt idx="0">
                  <c:v>Manawatu-Whanganui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LRs'!$B$201:$II$201</c:f>
              <c:numCache>
                <c:formatCode>#,##0</c:formatCode>
                <c:ptCount val="242"/>
                <c:pt idx="115" formatCode="0.0%">
                  <c:v>0</c:v>
                </c:pt>
                <c:pt idx="116" formatCode="0.0%">
                  <c:v>-3.6248924445962505E-2</c:v>
                </c:pt>
                <c:pt idx="117" formatCode="0.0%">
                  <c:v>1.2898903918883375E-2</c:v>
                </c:pt>
                <c:pt idx="118" formatCode="0.0%">
                  <c:v>3.6477280609954033E-2</c:v>
                </c:pt>
                <c:pt idx="119" formatCode="0.0%">
                  <c:v>2.6733775126972725E-2</c:v>
                </c:pt>
                <c:pt idx="120" formatCode="0.0%">
                  <c:v>2.7488494698454158E-2</c:v>
                </c:pt>
                <c:pt idx="121" formatCode="0.0%">
                  <c:v>-3.5717683456318872E-3</c:v>
                </c:pt>
                <c:pt idx="122" formatCode="0.0%">
                  <c:v>-2.0892631193478839E-2</c:v>
                </c:pt>
                <c:pt idx="123" formatCode="0.0%">
                  <c:v>-2.501963579316302E-2</c:v>
                </c:pt>
                <c:pt idx="124" formatCode="0.0%">
                  <c:v>-9.3119429643886864E-2</c:v>
                </c:pt>
                <c:pt idx="125" formatCode="0.0%">
                  <c:v>-0.10220337470237284</c:v>
                </c:pt>
                <c:pt idx="126" formatCode="0.0%">
                  <c:v>-7.7020094132192463E-2</c:v>
                </c:pt>
                <c:pt idx="127" formatCode="0.0%">
                  <c:v>-7.3186679311680991E-2</c:v>
                </c:pt>
                <c:pt idx="128" formatCode="0.0%">
                  <c:v>-8.4834320180523504E-2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19A-43F2-9618-0C4938A90F8E}"/>
            </c:ext>
          </c:extLst>
        </c:ser>
        <c:ser>
          <c:idx val="8"/>
          <c:order val="8"/>
          <c:tx>
            <c:strRef>
              <c:f>'SHs and LRs'!$A$165</c:f>
              <c:strCache>
                <c:ptCount val="1"/>
                <c:pt idx="0">
                  <c:v>Wellington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LRs'!$B$202:$II$202</c:f>
              <c:numCache>
                <c:formatCode>#,##0</c:formatCode>
                <c:ptCount val="242"/>
                <c:pt idx="131" formatCode="0.0%">
                  <c:v>0</c:v>
                </c:pt>
                <c:pt idx="132" formatCode="0.0%">
                  <c:v>-4.504844146224618E-2</c:v>
                </c:pt>
                <c:pt idx="133" formatCode="0.0%">
                  <c:v>-1.4473849558057195E-2</c:v>
                </c:pt>
                <c:pt idx="134" formatCode="0.0%">
                  <c:v>-5.4966888628912747E-2</c:v>
                </c:pt>
                <c:pt idx="135" formatCode="0.0%">
                  <c:v>-6.4251716907633982E-2</c:v>
                </c:pt>
                <c:pt idx="136" formatCode="0.0%">
                  <c:v>-8.6939059023043885E-2</c:v>
                </c:pt>
                <c:pt idx="137" formatCode="0.0%">
                  <c:v>-0.10750640613569529</c:v>
                </c:pt>
                <c:pt idx="138" formatCode="0.0%">
                  <c:v>-0.132608582796507</c:v>
                </c:pt>
                <c:pt idx="139" formatCode="0.0%">
                  <c:v>-8.164488908011347E-2</c:v>
                </c:pt>
                <c:pt idx="140" formatCode="0.0%">
                  <c:v>-0.18933705091970388</c:v>
                </c:pt>
                <c:pt idx="141" formatCode="0.0%">
                  <c:v>-0.20654243586634247</c:v>
                </c:pt>
                <c:pt idx="142" formatCode="0.0%">
                  <c:v>-0.21296941100955047</c:v>
                </c:pt>
                <c:pt idx="143" formatCode="0.0%">
                  <c:v>-0.19991825370465721</c:v>
                </c:pt>
                <c:pt idx="144" formatCode="0.0%">
                  <c:v>-0.18210265197094755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19A-43F2-9618-0C4938A90F8E}"/>
            </c:ext>
          </c:extLst>
        </c:ser>
        <c:ser>
          <c:idx val="9"/>
          <c:order val="9"/>
          <c:tx>
            <c:strRef>
              <c:f>'SHs and LRs'!$A$166</c:f>
              <c:strCache>
                <c:ptCount val="1"/>
                <c:pt idx="0">
                  <c:v>Marlborough-Nelson-Tasman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LRs'!$B$203:$II$203</c:f>
              <c:numCache>
                <c:formatCode>#,##0</c:formatCode>
                <c:ptCount val="242"/>
                <c:pt idx="147" formatCode="0.0%">
                  <c:v>0</c:v>
                </c:pt>
                <c:pt idx="148" formatCode="0.0%">
                  <c:v>1.1668009222908671E-2</c:v>
                </c:pt>
                <c:pt idx="149" formatCode="0.0%">
                  <c:v>4.477508909297101E-2</c:v>
                </c:pt>
                <c:pt idx="150" formatCode="0.0%">
                  <c:v>-1.1338293947209199E-2</c:v>
                </c:pt>
                <c:pt idx="151" formatCode="0.0%">
                  <c:v>-4.8420067019901092E-2</c:v>
                </c:pt>
                <c:pt idx="152" formatCode="0.0%">
                  <c:v>0.1305741203667119</c:v>
                </c:pt>
                <c:pt idx="153" formatCode="0.0%">
                  <c:v>7.1063384786944406E-2</c:v>
                </c:pt>
                <c:pt idx="154" formatCode="0.0%">
                  <c:v>5.3287363502140916E-2</c:v>
                </c:pt>
                <c:pt idx="155" formatCode="0.0%">
                  <c:v>2.5994188697403109E-2</c:v>
                </c:pt>
                <c:pt idx="156" formatCode="0.0%">
                  <c:v>2.9992618895897882E-2</c:v>
                </c:pt>
                <c:pt idx="157" formatCode="0.0%">
                  <c:v>-8.3912140117946565E-3</c:v>
                </c:pt>
                <c:pt idx="158" formatCode="0.0%">
                  <c:v>-9.3908678326248829E-4</c:v>
                </c:pt>
                <c:pt idx="159" formatCode="0.0%">
                  <c:v>-1.3368282107474316E-2</c:v>
                </c:pt>
                <c:pt idx="160" formatCode="0.0%">
                  <c:v>3.8058985260317479E-2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19A-43F2-9618-0C4938A90F8E}"/>
            </c:ext>
          </c:extLst>
        </c:ser>
        <c:ser>
          <c:idx val="10"/>
          <c:order val="10"/>
          <c:tx>
            <c:strRef>
              <c:f>'SHs and LRs'!$A$167</c:f>
              <c:strCache>
                <c:ptCount val="1"/>
                <c:pt idx="0">
                  <c:v>West Coast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LRs'!$B$204:$II$204</c:f>
              <c:numCache>
                <c:formatCode>#,##0</c:formatCode>
                <c:ptCount val="242"/>
                <c:pt idx="163" formatCode="0.0%">
                  <c:v>0</c:v>
                </c:pt>
                <c:pt idx="164" formatCode="0.0%">
                  <c:v>-3.4575847631443057E-2</c:v>
                </c:pt>
                <c:pt idx="165" formatCode="0.0%">
                  <c:v>2.2879661439820786E-3</c:v>
                </c:pt>
                <c:pt idx="166" formatCode="0.0%">
                  <c:v>-5.621512063768741E-2</c:v>
                </c:pt>
                <c:pt idx="167" formatCode="0.0%">
                  <c:v>-7.3144018159427726E-2</c:v>
                </c:pt>
                <c:pt idx="168" formatCode="0.0%">
                  <c:v>-0.10211178336536531</c:v>
                </c:pt>
                <c:pt idx="169" formatCode="0.0%">
                  <c:v>-0.1276105453313191</c:v>
                </c:pt>
                <c:pt idx="170" formatCode="0.0%">
                  <c:v>-0.14830093255080701</c:v>
                </c:pt>
                <c:pt idx="171" formatCode="0.0%">
                  <c:v>-0.16906657336312314</c:v>
                </c:pt>
                <c:pt idx="172" formatCode="0.0%">
                  <c:v>-0.19453709761427707</c:v>
                </c:pt>
                <c:pt idx="173" formatCode="0.0%">
                  <c:v>-0.21437564723654201</c:v>
                </c:pt>
                <c:pt idx="174" formatCode="0.0%">
                  <c:v>-0.21295381775004796</c:v>
                </c:pt>
                <c:pt idx="175" formatCode="0.0%">
                  <c:v>-0.18890888197928901</c:v>
                </c:pt>
                <c:pt idx="176" formatCode="0.0%">
                  <c:v>-7.259133388318606E-2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19A-43F2-9618-0C4938A90F8E}"/>
            </c:ext>
          </c:extLst>
        </c:ser>
        <c:ser>
          <c:idx val="11"/>
          <c:order val="11"/>
          <c:tx>
            <c:strRef>
              <c:f>'SHs and LRs'!$A$168</c:f>
              <c:strCache>
                <c:ptCount val="1"/>
                <c:pt idx="0">
                  <c:v>Canterbury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LRs'!$B$205:$II$205</c:f>
              <c:numCache>
                <c:formatCode>#,##0</c:formatCode>
                <c:ptCount val="242"/>
                <c:pt idx="179" formatCode="0.0%">
                  <c:v>0</c:v>
                </c:pt>
                <c:pt idx="180" formatCode="0.0%">
                  <c:v>-2.2348109942798455E-2</c:v>
                </c:pt>
                <c:pt idx="181" formatCode="0.0%">
                  <c:v>9.7764752290989687E-3</c:v>
                </c:pt>
                <c:pt idx="182" formatCode="0.0%">
                  <c:v>-3.0992637263420719E-2</c:v>
                </c:pt>
                <c:pt idx="183" formatCode="0.0%">
                  <c:v>-4.3940289536557708E-2</c:v>
                </c:pt>
                <c:pt idx="184" formatCode="0.0%">
                  <c:v>-7.3505695723302678E-3</c:v>
                </c:pt>
                <c:pt idx="185" formatCode="0.0%">
                  <c:v>-4.6782417080400651E-2</c:v>
                </c:pt>
                <c:pt idx="186" formatCode="0.0%">
                  <c:v>-6.6523359017428341E-2</c:v>
                </c:pt>
                <c:pt idx="187" formatCode="0.0%">
                  <c:v>-8.5734226786623235E-2</c:v>
                </c:pt>
                <c:pt idx="188" formatCode="0.0%">
                  <c:v>-7.2400129332150343E-2</c:v>
                </c:pt>
                <c:pt idx="189" formatCode="0.0%">
                  <c:v>-7.5445054261284228E-2</c:v>
                </c:pt>
                <c:pt idx="190" formatCode="0.0%">
                  <c:v>-5.6198896230906348E-2</c:v>
                </c:pt>
                <c:pt idx="191" formatCode="0.0%">
                  <c:v>-2.433582557015368E-2</c:v>
                </c:pt>
                <c:pt idx="192" formatCode="0.0%">
                  <c:v>1.4658312258495121E-2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19A-43F2-9618-0C4938A90F8E}"/>
            </c:ext>
          </c:extLst>
        </c:ser>
        <c:ser>
          <c:idx val="12"/>
          <c:order val="12"/>
          <c:tx>
            <c:strRef>
              <c:f>'SHs and LRs'!$A$169</c:f>
              <c:strCache>
                <c:ptCount val="1"/>
                <c:pt idx="0">
                  <c:v>Otago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LRs'!$B$206:$II$206</c:f>
              <c:numCache>
                <c:formatCode>#,##0</c:formatCode>
                <c:ptCount val="242"/>
                <c:pt idx="195" formatCode="0.0%">
                  <c:v>0</c:v>
                </c:pt>
                <c:pt idx="196" formatCode="0.0%">
                  <c:v>-1.6064142941005333E-2</c:v>
                </c:pt>
                <c:pt idx="197" formatCode="0.0%">
                  <c:v>3.7922557030767967E-2</c:v>
                </c:pt>
                <c:pt idx="198" formatCode="0.0%">
                  <c:v>1.3541860782586568E-3</c:v>
                </c:pt>
                <c:pt idx="199" formatCode="0.0%">
                  <c:v>5.765610524573006E-2</c:v>
                </c:pt>
                <c:pt idx="200" formatCode="0.0%">
                  <c:v>6.2829176060191783E-2</c:v>
                </c:pt>
                <c:pt idx="201" formatCode="0.0%">
                  <c:v>4.0094934199824017E-2</c:v>
                </c:pt>
                <c:pt idx="202" formatCode="0.0%">
                  <c:v>3.1392377945510752E-2</c:v>
                </c:pt>
                <c:pt idx="203" formatCode="0.0%">
                  <c:v>4.9310208531033739E-2</c:v>
                </c:pt>
                <c:pt idx="204" formatCode="0.0%">
                  <c:v>-1.7612947056200312E-4</c:v>
                </c:pt>
                <c:pt idx="205" formatCode="0.0%">
                  <c:v>-2.4602825573257547E-2</c:v>
                </c:pt>
                <c:pt idx="206" formatCode="0.0%">
                  <c:v>-2.5694460395835783E-2</c:v>
                </c:pt>
                <c:pt idx="207" formatCode="0.0%">
                  <c:v>1.1203366672517756E-2</c:v>
                </c:pt>
                <c:pt idx="208" formatCode="0.0%">
                  <c:v>-1.3915350375419688E-2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19A-43F2-9618-0C4938A90F8E}"/>
            </c:ext>
          </c:extLst>
        </c:ser>
        <c:ser>
          <c:idx val="13"/>
          <c:order val="13"/>
          <c:tx>
            <c:strRef>
              <c:f>'SHs and LRs'!$A$170</c:f>
              <c:strCache>
                <c:ptCount val="1"/>
                <c:pt idx="0">
                  <c:v>Southland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LRs'!$B$207:$II$207</c:f>
              <c:numCache>
                <c:formatCode>#,##0</c:formatCode>
                <c:ptCount val="242"/>
                <c:pt idx="211" formatCode="0.0%">
                  <c:v>0</c:v>
                </c:pt>
                <c:pt idx="212" formatCode="0.0%">
                  <c:v>4.7539743021973724E-3</c:v>
                </c:pt>
                <c:pt idx="213" formatCode="0.0%">
                  <c:v>2.3130384989954678E-2</c:v>
                </c:pt>
                <c:pt idx="214" formatCode="0.0%">
                  <c:v>-2.6028496485203112E-3</c:v>
                </c:pt>
                <c:pt idx="215" formatCode="0.0%">
                  <c:v>1.6921045647668054E-2</c:v>
                </c:pt>
                <c:pt idx="216" formatCode="0.0%">
                  <c:v>4.1747781171744158E-2</c:v>
                </c:pt>
                <c:pt idx="217" formatCode="0.0%">
                  <c:v>1.8197203287929398E-2</c:v>
                </c:pt>
                <c:pt idx="218" formatCode="0.0%">
                  <c:v>3.4024862236336162E-2</c:v>
                </c:pt>
                <c:pt idx="219" formatCode="0.0%">
                  <c:v>5.7836997770472021E-2</c:v>
                </c:pt>
                <c:pt idx="220" formatCode="0.0%">
                  <c:v>2.5883371500073915E-2</c:v>
                </c:pt>
                <c:pt idx="221" formatCode="0.0%">
                  <c:v>5.7515083302837056E-3</c:v>
                </c:pt>
                <c:pt idx="222" formatCode="0.0%">
                  <c:v>-1.2909160001582154E-2</c:v>
                </c:pt>
                <c:pt idx="223" formatCode="0.0%">
                  <c:v>1.5389902625257745E-2</c:v>
                </c:pt>
                <c:pt idx="224" formatCode="0.0%">
                  <c:v>3.9057145014773864E-2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19A-43F2-9618-0C4938A90F8E}"/>
            </c:ext>
          </c:extLst>
        </c:ser>
        <c:ser>
          <c:idx val="14"/>
          <c:order val="14"/>
          <c:tx>
            <c:strRef>
              <c:f>'SHs and LRs'!$A$171</c:f>
              <c:strCache>
                <c:ptCount val="1"/>
                <c:pt idx="0">
                  <c:v>New Zealand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LRs'!$B$208:$II$208</c:f>
              <c:numCache>
                <c:formatCode>#,##0</c:formatCode>
                <c:ptCount val="242"/>
                <c:pt idx="227" formatCode="0.0%">
                  <c:v>0</c:v>
                </c:pt>
                <c:pt idx="228" formatCode="0.0%">
                  <c:v>-1.5950803741646036E-2</c:v>
                </c:pt>
                <c:pt idx="229" formatCode="0.0%">
                  <c:v>2.8317187214920381E-2</c:v>
                </c:pt>
                <c:pt idx="230" formatCode="0.0%">
                  <c:v>2.4799700685136372E-3</c:v>
                </c:pt>
                <c:pt idx="231" formatCode="0.0%">
                  <c:v>1.0319268961037853E-2</c:v>
                </c:pt>
                <c:pt idx="232" formatCode="0.0%">
                  <c:v>2.6823636396664963E-2</c:v>
                </c:pt>
                <c:pt idx="233" formatCode="0.0%">
                  <c:v>6.9794388077304426E-4</c:v>
                </c:pt>
                <c:pt idx="234" formatCode="0.0%">
                  <c:v>-1.0566165065688193E-2</c:v>
                </c:pt>
                <c:pt idx="235" formatCode="0.0%">
                  <c:v>-2.2543074430820043E-2</c:v>
                </c:pt>
                <c:pt idx="236" formatCode="0.0%">
                  <c:v>-4.9134118413062589E-2</c:v>
                </c:pt>
                <c:pt idx="237" formatCode="0.0%">
                  <c:v>-7.5277742811296844E-2</c:v>
                </c:pt>
                <c:pt idx="238" formatCode="0.0%">
                  <c:v>-6.1560877287015758E-2</c:v>
                </c:pt>
                <c:pt idx="239" formatCode="0.0%">
                  <c:v>-5.240708212499956E-2</c:v>
                </c:pt>
                <c:pt idx="240" formatCode="0.0%">
                  <c:v>-4.3058225908720327E-2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19A-43F2-9618-0C4938A90F8E}"/>
            </c:ext>
          </c:extLst>
        </c:ser>
        <c:ser>
          <c:idx val="15"/>
          <c:order val="15"/>
          <c:tx>
            <c:strRef>
              <c:f>'SHs and LRs'!$A$175</c:f>
              <c:strCache>
                <c:ptCount val="1"/>
                <c:pt idx="0">
                  <c:v>Northland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LRs'!$B$212:$II$212</c:f>
              <c:numCache>
                <c:formatCode>0.0%</c:formatCode>
                <c:ptCount val="242"/>
                <c:pt idx="1">
                  <c:v>0</c:v>
                </c:pt>
                <c:pt idx="2">
                  <c:v>-1.6269795391140818E-2</c:v>
                </c:pt>
                <c:pt idx="3">
                  <c:v>1.6702771961675245E-2</c:v>
                </c:pt>
                <c:pt idx="4">
                  <c:v>5.5844399624907837E-2</c:v>
                </c:pt>
                <c:pt idx="5">
                  <c:v>7.3714319609615719E-2</c:v>
                </c:pt>
                <c:pt idx="6">
                  <c:v>6.2434313484902804E-2</c:v>
                </c:pt>
                <c:pt idx="7">
                  <c:v>7.3539724862600409E-2</c:v>
                </c:pt>
                <c:pt idx="8">
                  <c:v>3.9967151210487106E-2</c:v>
                </c:pt>
                <c:pt idx="9">
                  <c:v>2.8952248014075366E-2</c:v>
                </c:pt>
                <c:pt idx="10">
                  <c:v>6.993854066028149E-3</c:v>
                </c:pt>
                <c:pt idx="11">
                  <c:v>-2.7444639038757268E-2</c:v>
                </c:pt>
                <c:pt idx="12">
                  <c:v>-4.1151909750130056E-2</c:v>
                </c:pt>
                <c:pt idx="13">
                  <c:v>-2.7544657123112604E-2</c:v>
                </c:pt>
                <c:pt idx="14">
                  <c:v>-4.5031942858779761E-3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19A-43F2-9618-0C4938A90F8E}"/>
            </c:ext>
          </c:extLst>
        </c:ser>
        <c:ser>
          <c:idx val="16"/>
          <c:order val="16"/>
          <c:tx>
            <c:strRef>
              <c:f>'SHs and LRs'!$A$176</c:f>
              <c:strCache>
                <c:ptCount val="1"/>
                <c:pt idx="0">
                  <c:v>Auckland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LRs'!$B$213:$II$213</c:f>
              <c:numCache>
                <c:formatCode>#,##0</c:formatCode>
                <c:ptCount val="242"/>
                <c:pt idx="19" formatCode="0.0%">
                  <c:v>0</c:v>
                </c:pt>
                <c:pt idx="20" formatCode="0.0%">
                  <c:v>-2.2724760523684884E-2</c:v>
                </c:pt>
                <c:pt idx="21" formatCode="0.0%">
                  <c:v>-7.0316105980333665E-3</c:v>
                </c:pt>
                <c:pt idx="22" formatCode="0.0%">
                  <c:v>-2.4034445820967698E-2</c:v>
                </c:pt>
                <c:pt idx="23" formatCode="0.0%">
                  <c:v>-7.0190998478633304E-2</c:v>
                </c:pt>
                <c:pt idx="24" formatCode="0.0%">
                  <c:v>-8.2719382665614183E-2</c:v>
                </c:pt>
                <c:pt idx="25" formatCode="0.0%">
                  <c:v>-8.7761563513182206E-2</c:v>
                </c:pt>
                <c:pt idx="26" formatCode="0.0%">
                  <c:v>-0.1123077941974181</c:v>
                </c:pt>
                <c:pt idx="27" formatCode="0.0%">
                  <c:v>-0.10957871290183352</c:v>
                </c:pt>
                <c:pt idx="28" formatCode="0.0%">
                  <c:v>-0.10881527488463905</c:v>
                </c:pt>
                <c:pt idx="29" formatCode="0.0%">
                  <c:v>-4.0177068423262852E-2</c:v>
                </c:pt>
                <c:pt idx="30" formatCode="0.0%">
                  <c:v>-9.1866905739452998E-2</c:v>
                </c:pt>
                <c:pt idx="31" formatCode="0.0%">
                  <c:v>-7.5785958449273716E-2</c:v>
                </c:pt>
                <c:pt idx="32" formatCode="0.0%">
                  <c:v>-6.1029906012076918E-2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19A-43F2-9618-0C4938A90F8E}"/>
            </c:ext>
          </c:extLst>
        </c:ser>
        <c:ser>
          <c:idx val="17"/>
          <c:order val="17"/>
          <c:tx>
            <c:strRef>
              <c:f>'SHs and LRs'!$A$177</c:f>
              <c:strCache>
                <c:ptCount val="1"/>
                <c:pt idx="0">
                  <c:v>Waikato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LRs'!$B$214:$II$214</c:f>
              <c:numCache>
                <c:formatCode>#,##0</c:formatCode>
                <c:ptCount val="242"/>
                <c:pt idx="35" formatCode="0.0%">
                  <c:v>0</c:v>
                </c:pt>
                <c:pt idx="36" formatCode="0.0%">
                  <c:v>-7.1359162812870691E-3</c:v>
                </c:pt>
                <c:pt idx="37" formatCode="0.0%">
                  <c:v>2.556021096114458E-2</c:v>
                </c:pt>
                <c:pt idx="38" formatCode="0.0%">
                  <c:v>3.3183430310752993E-2</c:v>
                </c:pt>
                <c:pt idx="39" formatCode="0.0%">
                  <c:v>2.2863123118150863E-2</c:v>
                </c:pt>
                <c:pt idx="40" formatCode="0.0%">
                  <c:v>1.2837182474082054E-2</c:v>
                </c:pt>
                <c:pt idx="41" formatCode="0.0%">
                  <c:v>2.4031791183008577E-2</c:v>
                </c:pt>
                <c:pt idx="42" formatCode="0.0%">
                  <c:v>-5.072320782025197E-2</c:v>
                </c:pt>
                <c:pt idx="43" formatCode="0.0%">
                  <c:v>-3.3610330975105462E-2</c:v>
                </c:pt>
                <c:pt idx="44" formatCode="0.0%">
                  <c:v>-3.8764990179944725E-2</c:v>
                </c:pt>
                <c:pt idx="45" formatCode="0.0%">
                  <c:v>-6.2509304327536985E-2</c:v>
                </c:pt>
                <c:pt idx="46" formatCode="0.0%">
                  <c:v>-4.9240912360287381E-2</c:v>
                </c:pt>
                <c:pt idx="47" formatCode="0.0%">
                  <c:v>-6.2405010061848509E-2</c:v>
                </c:pt>
                <c:pt idx="48" formatCode="0.0%">
                  <c:v>-6.6562602190723963E-2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19A-43F2-9618-0C4938A90F8E}"/>
            </c:ext>
          </c:extLst>
        </c:ser>
        <c:ser>
          <c:idx val="18"/>
          <c:order val="18"/>
          <c:tx>
            <c:strRef>
              <c:f>'SHs and LRs'!$A$178</c:f>
              <c:strCache>
                <c:ptCount val="1"/>
                <c:pt idx="0">
                  <c:v>Bay of Plenty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LRs'!$B$215:$II$215</c:f>
              <c:numCache>
                <c:formatCode>#,##0</c:formatCode>
                <c:ptCount val="242"/>
                <c:pt idx="51" formatCode="0.0%">
                  <c:v>0</c:v>
                </c:pt>
                <c:pt idx="52" formatCode="0.0%">
                  <c:v>-8.4369934918232525E-3</c:v>
                </c:pt>
                <c:pt idx="53" formatCode="0.0%">
                  <c:v>2.2437976430549345E-2</c:v>
                </c:pt>
                <c:pt idx="54" formatCode="0.0%">
                  <c:v>9.0895050889952866E-2</c:v>
                </c:pt>
                <c:pt idx="55" formatCode="0.0%">
                  <c:v>6.5852747520019461E-2</c:v>
                </c:pt>
                <c:pt idx="56" formatCode="0.0%">
                  <c:v>3.7175514262505871E-2</c:v>
                </c:pt>
                <c:pt idx="57" formatCode="0.0%">
                  <c:v>8.9631368326389849E-2</c:v>
                </c:pt>
                <c:pt idx="58" formatCode="0.0%">
                  <c:v>3.9833871054824055E-2</c:v>
                </c:pt>
                <c:pt idx="59" formatCode="0.0%">
                  <c:v>3.2717973986640558E-2</c:v>
                </c:pt>
                <c:pt idx="60" formatCode="0.0%">
                  <c:v>1.6617221431663109E-2</c:v>
                </c:pt>
                <c:pt idx="61" formatCode="0.0%">
                  <c:v>3.3753958980387466E-2</c:v>
                </c:pt>
                <c:pt idx="62" formatCode="0.0%">
                  <c:v>1.792106068727839E-2</c:v>
                </c:pt>
                <c:pt idx="63" formatCode="0.0%">
                  <c:v>4.1743421611656117E-2</c:v>
                </c:pt>
                <c:pt idx="64" formatCode="0.0%">
                  <c:v>6.5116167958183313E-2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19A-43F2-9618-0C4938A90F8E}"/>
            </c:ext>
          </c:extLst>
        </c:ser>
        <c:ser>
          <c:idx val="19"/>
          <c:order val="19"/>
          <c:tx>
            <c:strRef>
              <c:f>'SHs and LRs'!$A$179</c:f>
              <c:strCache>
                <c:ptCount val="1"/>
                <c:pt idx="0">
                  <c:v>Gisborne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LRs'!$B$216:$II$216</c:f>
              <c:numCache>
                <c:formatCode>#,##0</c:formatCode>
                <c:ptCount val="242"/>
                <c:pt idx="67" formatCode="0.0%">
                  <c:v>0</c:v>
                </c:pt>
                <c:pt idx="68" formatCode="0.0%">
                  <c:v>0.19141548915287676</c:v>
                </c:pt>
                <c:pt idx="69" formatCode="0.0%">
                  <c:v>0.23616201368462986</c:v>
                </c:pt>
                <c:pt idx="70" formatCode="0.0%">
                  <c:v>0.24467899629685408</c:v>
                </c:pt>
                <c:pt idx="71" formatCode="0.0%">
                  <c:v>0.20457085904185934</c:v>
                </c:pt>
                <c:pt idx="72" formatCode="0.0%">
                  <c:v>0.10167360048139273</c:v>
                </c:pt>
                <c:pt idx="73" formatCode="0.0%">
                  <c:v>0.17032652641393553</c:v>
                </c:pt>
                <c:pt idx="74" formatCode="0.0%">
                  <c:v>0.12530122506987573</c:v>
                </c:pt>
                <c:pt idx="75" formatCode="0.0%">
                  <c:v>0.13672111186344371</c:v>
                </c:pt>
                <c:pt idx="76" formatCode="0.0%">
                  <c:v>0.14194496144873336</c:v>
                </c:pt>
                <c:pt idx="77" formatCode="0.0%">
                  <c:v>0.13469079618512203</c:v>
                </c:pt>
                <c:pt idx="78" formatCode="0.0%">
                  <c:v>0.14668088427116199</c:v>
                </c:pt>
                <c:pt idx="79" formatCode="0.0%">
                  <c:v>0.14095475594643125</c:v>
                </c:pt>
                <c:pt idx="80" formatCode="0.0%">
                  <c:v>0.17733960904115542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19A-43F2-9618-0C4938A90F8E}"/>
            </c:ext>
          </c:extLst>
        </c:ser>
        <c:ser>
          <c:idx val="20"/>
          <c:order val="20"/>
          <c:tx>
            <c:strRef>
              <c:f>'SHs and LRs'!$A$180</c:f>
              <c:strCache>
                <c:ptCount val="1"/>
                <c:pt idx="0">
                  <c:v>Hawkes Bay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LRs'!$B$217:$II$217</c:f>
              <c:numCache>
                <c:formatCode>#,##0</c:formatCode>
                <c:ptCount val="242"/>
                <c:pt idx="83" formatCode="0.0%">
                  <c:v>0</c:v>
                </c:pt>
                <c:pt idx="84" formatCode="0.0%">
                  <c:v>8.6437631265869674E-2</c:v>
                </c:pt>
                <c:pt idx="85" formatCode="0.0%">
                  <c:v>5.4979729759448759E-2</c:v>
                </c:pt>
                <c:pt idx="86" formatCode="0.0%">
                  <c:v>8.8406184031179835E-2</c:v>
                </c:pt>
                <c:pt idx="87" formatCode="0.0%">
                  <c:v>6.203432997941194E-2</c:v>
                </c:pt>
                <c:pt idx="88" formatCode="0.0%">
                  <c:v>5.7343639474981778E-2</c:v>
                </c:pt>
                <c:pt idx="89" formatCode="0.0%">
                  <c:v>5.9485834479942934E-2</c:v>
                </c:pt>
                <c:pt idx="90" formatCode="0.0%">
                  <c:v>1.4341744410259594E-2</c:v>
                </c:pt>
                <c:pt idx="91" formatCode="0.0%">
                  <c:v>1.4547871136852741E-2</c:v>
                </c:pt>
                <c:pt idx="92" formatCode="0.0%">
                  <c:v>-1.1480608261053127E-2</c:v>
                </c:pt>
                <c:pt idx="93" formatCode="0.0%">
                  <c:v>-3.2911026642350905E-2</c:v>
                </c:pt>
                <c:pt idx="94" formatCode="0.0%">
                  <c:v>-4.4186412097022232E-2</c:v>
                </c:pt>
                <c:pt idx="95" formatCode="0.0%">
                  <c:v>-5.3241959541901029E-2</c:v>
                </c:pt>
                <c:pt idx="96" formatCode="0.0%">
                  <c:v>-1.890133941273342E-2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19A-43F2-9618-0C4938A90F8E}"/>
            </c:ext>
          </c:extLst>
        </c:ser>
        <c:ser>
          <c:idx val="21"/>
          <c:order val="21"/>
          <c:tx>
            <c:strRef>
              <c:f>'SHs and LRs'!$A$181</c:f>
              <c:strCache>
                <c:ptCount val="1"/>
                <c:pt idx="0">
                  <c:v>Taranaki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LRs'!$B$218:$II$218</c:f>
              <c:numCache>
                <c:formatCode>#,##0</c:formatCode>
                <c:ptCount val="242"/>
                <c:pt idx="99" formatCode="0.0%">
                  <c:v>0</c:v>
                </c:pt>
                <c:pt idx="100" formatCode="0.0%">
                  <c:v>-2.4614558315340096E-2</c:v>
                </c:pt>
                <c:pt idx="101" formatCode="0.0%">
                  <c:v>2.4706358203328005E-3</c:v>
                </c:pt>
                <c:pt idx="102" formatCode="0.0%">
                  <c:v>4.3534875723816313E-2</c:v>
                </c:pt>
                <c:pt idx="103" formatCode="0.0%">
                  <c:v>4.761338275625171E-2</c:v>
                </c:pt>
                <c:pt idx="104" formatCode="0.0%">
                  <c:v>4.598818179109565E-2</c:v>
                </c:pt>
                <c:pt idx="105" formatCode="0.0%">
                  <c:v>6.1742472575308849E-2</c:v>
                </c:pt>
                <c:pt idx="106" formatCode="0.0%">
                  <c:v>3.0724324653468305E-2</c:v>
                </c:pt>
                <c:pt idx="107" formatCode="0.0%">
                  <c:v>5.4202305664360795E-2</c:v>
                </c:pt>
                <c:pt idx="108" formatCode="0.0%">
                  <c:v>2.1781748094874542E-2</c:v>
                </c:pt>
                <c:pt idx="109" formatCode="0.0%">
                  <c:v>7.8532308326459965E-3</c:v>
                </c:pt>
                <c:pt idx="110" formatCode="0.0%">
                  <c:v>7.0253919787388597E-4</c:v>
                </c:pt>
                <c:pt idx="111" formatCode="0.0%">
                  <c:v>1.4422150514872945E-2</c:v>
                </c:pt>
                <c:pt idx="112" formatCode="0.0%">
                  <c:v>2.2620248661554321E-2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19A-43F2-9618-0C4938A90F8E}"/>
            </c:ext>
          </c:extLst>
        </c:ser>
        <c:ser>
          <c:idx val="22"/>
          <c:order val="22"/>
          <c:tx>
            <c:strRef>
              <c:f>'SHs and LRs'!$A$182</c:f>
              <c:strCache>
                <c:ptCount val="1"/>
                <c:pt idx="0">
                  <c:v>Manawatu-Whanganui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LRs'!$B$219:$II$219</c:f>
              <c:numCache>
                <c:formatCode>#,##0</c:formatCode>
                <c:ptCount val="242"/>
                <c:pt idx="115" formatCode="0.0%">
                  <c:v>0</c:v>
                </c:pt>
                <c:pt idx="116" formatCode="0.0%">
                  <c:v>-7.4220986431299263E-3</c:v>
                </c:pt>
                <c:pt idx="117" formatCode="0.0%">
                  <c:v>-1.1119828764792339E-2</c:v>
                </c:pt>
                <c:pt idx="118" formatCode="0.0%">
                  <c:v>9.0134377715551661E-3</c:v>
                </c:pt>
                <c:pt idx="119" formatCode="0.0%">
                  <c:v>6.6376098222700186E-3</c:v>
                </c:pt>
                <c:pt idx="120" formatCode="0.0%">
                  <c:v>-1.4168428082754647E-2</c:v>
                </c:pt>
                <c:pt idx="121" formatCode="0.0%">
                  <c:v>-3.1567007801380775E-4</c:v>
                </c:pt>
                <c:pt idx="122" formatCode="0.0%">
                  <c:v>-5.2311317368475718E-2</c:v>
                </c:pt>
                <c:pt idx="123" formatCode="0.0%">
                  <c:v>-4.8720352383670784E-2</c:v>
                </c:pt>
                <c:pt idx="124" formatCode="0.0%">
                  <c:v>-6.4255406605208565E-2</c:v>
                </c:pt>
                <c:pt idx="125" formatCode="0.0%">
                  <c:v>-9.4264856962403387E-2</c:v>
                </c:pt>
                <c:pt idx="126" formatCode="0.0%">
                  <c:v>-0.10980852605390945</c:v>
                </c:pt>
                <c:pt idx="127" formatCode="0.0%">
                  <c:v>-9.1781605236340935E-2</c:v>
                </c:pt>
                <c:pt idx="128" formatCode="0.0%">
                  <c:v>-6.171816177704581E-2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19A-43F2-9618-0C4938A90F8E}"/>
            </c:ext>
          </c:extLst>
        </c:ser>
        <c:ser>
          <c:idx val="23"/>
          <c:order val="23"/>
          <c:tx>
            <c:strRef>
              <c:f>'SHs and LRs'!$A$183</c:f>
              <c:strCache>
                <c:ptCount val="1"/>
                <c:pt idx="0">
                  <c:v>Wellington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LRs'!$B$220:$II$220</c:f>
              <c:numCache>
                <c:formatCode>#,##0</c:formatCode>
                <c:ptCount val="242"/>
                <c:pt idx="131" formatCode="0.0%">
                  <c:v>0</c:v>
                </c:pt>
                <c:pt idx="132" formatCode="0.0%">
                  <c:v>-3.7832263866401705E-2</c:v>
                </c:pt>
                <c:pt idx="133" formatCode="0.0%">
                  <c:v>-3.7898820861500537E-3</c:v>
                </c:pt>
                <c:pt idx="134" formatCode="0.0%">
                  <c:v>8.061037006283911E-3</c:v>
                </c:pt>
                <c:pt idx="135" formatCode="0.0%">
                  <c:v>-4.4213707517633427E-2</c:v>
                </c:pt>
                <c:pt idx="136" formatCode="0.0%">
                  <c:v>-7.9490287209305399E-2</c:v>
                </c:pt>
                <c:pt idx="137" formatCode="0.0%">
                  <c:v>-2.6590582826768405E-2</c:v>
                </c:pt>
                <c:pt idx="138" formatCode="0.0%">
                  <c:v>-7.5205178387362626E-2</c:v>
                </c:pt>
                <c:pt idx="139" formatCode="0.0%">
                  <c:v>-7.1858842444107784E-2</c:v>
                </c:pt>
                <c:pt idx="140" formatCode="0.0%">
                  <c:v>-7.6383688900422908E-2</c:v>
                </c:pt>
                <c:pt idx="141" formatCode="0.0%">
                  <c:v>-0.11047165847944918</c:v>
                </c:pt>
                <c:pt idx="142" formatCode="0.0%">
                  <c:v>-8.9993096980879983E-2</c:v>
                </c:pt>
                <c:pt idx="143" formatCode="0.0%">
                  <c:v>-7.730498498254923E-2</c:v>
                </c:pt>
                <c:pt idx="144" formatCode="0.0%">
                  <c:v>-6.6550309564084476E-2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19A-43F2-9618-0C4938A90F8E}"/>
            </c:ext>
          </c:extLst>
        </c:ser>
        <c:ser>
          <c:idx val="24"/>
          <c:order val="24"/>
          <c:tx>
            <c:strRef>
              <c:f>'SHs and LRs'!$A$184</c:f>
              <c:strCache>
                <c:ptCount val="1"/>
                <c:pt idx="0">
                  <c:v>Marlborough-Nelson-Tasman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LRs'!$B$221:$II$221</c:f>
              <c:numCache>
                <c:formatCode>#,##0</c:formatCode>
                <c:ptCount val="242"/>
                <c:pt idx="147" formatCode="0.0%">
                  <c:v>0</c:v>
                </c:pt>
                <c:pt idx="148" formatCode="0.0%">
                  <c:v>0.11418544348145332</c:v>
                </c:pt>
                <c:pt idx="149" formatCode="0.0%">
                  <c:v>-8.2053310970391369E-3</c:v>
                </c:pt>
                <c:pt idx="150" formatCode="0.0%">
                  <c:v>0.1230971192747865</c:v>
                </c:pt>
                <c:pt idx="151" formatCode="0.0%">
                  <c:v>7.4789587575598393E-2</c:v>
                </c:pt>
                <c:pt idx="152" formatCode="0.0%">
                  <c:v>6.4063551525595841E-2</c:v>
                </c:pt>
                <c:pt idx="153" formatCode="0.0%">
                  <c:v>8.3137163556898708E-2</c:v>
                </c:pt>
                <c:pt idx="154" formatCode="0.0%">
                  <c:v>3.1704015038904965E-2</c:v>
                </c:pt>
                <c:pt idx="155" formatCode="0.0%">
                  <c:v>2.6984216188451482E-2</c:v>
                </c:pt>
                <c:pt idx="156" formatCode="0.0%">
                  <c:v>2.4154337501650858E-2</c:v>
                </c:pt>
                <c:pt idx="157" formatCode="0.0%">
                  <c:v>-6.1813029234929706E-2</c:v>
                </c:pt>
                <c:pt idx="158" formatCode="0.0%">
                  <c:v>-6.1508534318035379E-2</c:v>
                </c:pt>
                <c:pt idx="159" formatCode="0.0%">
                  <c:v>-3.2331489450316275E-2</c:v>
                </c:pt>
                <c:pt idx="160" formatCode="0.0%">
                  <c:v>-7.0479464218961008E-3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19A-43F2-9618-0C4938A90F8E}"/>
            </c:ext>
          </c:extLst>
        </c:ser>
        <c:ser>
          <c:idx val="25"/>
          <c:order val="25"/>
          <c:tx>
            <c:strRef>
              <c:f>'SHs and LRs'!$A$185</c:f>
              <c:strCache>
                <c:ptCount val="1"/>
                <c:pt idx="0">
                  <c:v>West Coast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LRs'!$B$222:$II$222</c:f>
              <c:numCache>
                <c:formatCode>#,##0</c:formatCode>
                <c:ptCount val="242"/>
                <c:pt idx="163" formatCode="0.0%">
                  <c:v>0</c:v>
                </c:pt>
                <c:pt idx="164" formatCode="0.0%">
                  <c:v>0.11886159839086607</c:v>
                </c:pt>
                <c:pt idx="165" formatCode="0.0%">
                  <c:v>0.10564990040666444</c:v>
                </c:pt>
                <c:pt idx="166" formatCode="0.0%">
                  <c:v>0.27504949408941348</c:v>
                </c:pt>
                <c:pt idx="167" formatCode="0.0%">
                  <c:v>0.18989258239736406</c:v>
                </c:pt>
                <c:pt idx="168" formatCode="0.0%">
                  <c:v>8.2757368395045994E-2</c:v>
                </c:pt>
                <c:pt idx="169" formatCode="0.0%">
                  <c:v>0.23296710696963041</c:v>
                </c:pt>
                <c:pt idx="170" formatCode="0.0%">
                  <c:v>0.26342630336137729</c:v>
                </c:pt>
                <c:pt idx="171" formatCode="0.0%">
                  <c:v>0.23746750688842599</c:v>
                </c:pt>
                <c:pt idx="172" formatCode="0.0%">
                  <c:v>0.2472892507452995</c:v>
                </c:pt>
                <c:pt idx="173" formatCode="0.0%">
                  <c:v>0.19926151033442352</c:v>
                </c:pt>
                <c:pt idx="174" formatCode="0.0%">
                  <c:v>0.15413457843572576</c:v>
                </c:pt>
                <c:pt idx="175" formatCode="0.0%">
                  <c:v>0.14748780776399051</c:v>
                </c:pt>
                <c:pt idx="176" formatCode="0.0%">
                  <c:v>0.20608436420480047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19A-43F2-9618-0C4938A90F8E}"/>
            </c:ext>
          </c:extLst>
        </c:ser>
        <c:ser>
          <c:idx val="26"/>
          <c:order val="26"/>
          <c:tx>
            <c:strRef>
              <c:f>'SHs and LRs'!$A$186</c:f>
              <c:strCache>
                <c:ptCount val="1"/>
                <c:pt idx="0">
                  <c:v>Canterbury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LRs'!$B$223:$II$223</c:f>
              <c:numCache>
                <c:formatCode>#,##0</c:formatCode>
                <c:ptCount val="242"/>
                <c:pt idx="179" formatCode="0.0%">
                  <c:v>0</c:v>
                </c:pt>
                <c:pt idx="180" formatCode="0.0%">
                  <c:v>0.20223723244540603</c:v>
                </c:pt>
                <c:pt idx="181" formatCode="0.0%">
                  <c:v>6.2082579454860065E-2</c:v>
                </c:pt>
                <c:pt idx="182" formatCode="0.0%">
                  <c:v>0.20657246222389891</c:v>
                </c:pt>
                <c:pt idx="183" formatCode="0.0%">
                  <c:v>0.13548072592174187</c:v>
                </c:pt>
                <c:pt idx="184" formatCode="0.0%">
                  <c:v>0.12472911939299958</c:v>
                </c:pt>
                <c:pt idx="185" formatCode="0.0%">
                  <c:v>0.14446421904862539</c:v>
                </c:pt>
                <c:pt idx="186" formatCode="0.0%">
                  <c:v>0.11285375018686827</c:v>
                </c:pt>
                <c:pt idx="187" formatCode="0.0%">
                  <c:v>0.10299399785841934</c:v>
                </c:pt>
                <c:pt idx="188" formatCode="0.0%">
                  <c:v>0.10386416890783723</c:v>
                </c:pt>
                <c:pt idx="189" formatCode="0.0%">
                  <c:v>0.13324663361061617</c:v>
                </c:pt>
                <c:pt idx="190" formatCode="0.0%">
                  <c:v>0.13833753502076851</c:v>
                </c:pt>
                <c:pt idx="191" formatCode="0.0%">
                  <c:v>0.19384747519771972</c:v>
                </c:pt>
                <c:pt idx="192" formatCode="0.0%">
                  <c:v>0.20929503402379956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19A-43F2-9618-0C4938A90F8E}"/>
            </c:ext>
          </c:extLst>
        </c:ser>
        <c:ser>
          <c:idx val="27"/>
          <c:order val="27"/>
          <c:tx>
            <c:strRef>
              <c:f>'SHs and LRs'!$A$187</c:f>
              <c:strCache>
                <c:ptCount val="1"/>
                <c:pt idx="0">
                  <c:v>Otago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LRs'!$B$224:$II$224</c:f>
              <c:numCache>
                <c:formatCode>#,##0</c:formatCode>
                <c:ptCount val="242"/>
                <c:pt idx="195" formatCode="0.0%">
                  <c:v>0</c:v>
                </c:pt>
                <c:pt idx="196" formatCode="0.0%">
                  <c:v>0.13953206435683252</c:v>
                </c:pt>
                <c:pt idx="197" formatCode="0.0%">
                  <c:v>2.8700692283112339E-2</c:v>
                </c:pt>
                <c:pt idx="198" formatCode="0.0%">
                  <c:v>0.14269724838159448</c:v>
                </c:pt>
                <c:pt idx="199" formatCode="0.0%">
                  <c:v>0.10300670125940514</c:v>
                </c:pt>
                <c:pt idx="200" formatCode="0.0%">
                  <c:v>8.9953033068678412E-2</c:v>
                </c:pt>
                <c:pt idx="201" formatCode="0.0%">
                  <c:v>0.10378383277048364</c:v>
                </c:pt>
                <c:pt idx="202" formatCode="0.0%">
                  <c:v>6.3461476648558168E-2</c:v>
                </c:pt>
                <c:pt idx="203" formatCode="0.0%">
                  <c:v>7.0634598448509278E-2</c:v>
                </c:pt>
                <c:pt idx="204" formatCode="0.0%">
                  <c:v>7.1933934793606547E-2</c:v>
                </c:pt>
                <c:pt idx="205" formatCode="0.0%">
                  <c:v>4.5025174873580376E-2</c:v>
                </c:pt>
                <c:pt idx="206" formatCode="0.0%">
                  <c:v>3.7550157701263798E-2</c:v>
                </c:pt>
                <c:pt idx="207" formatCode="0.0%">
                  <c:v>5.4431717431394189E-2</c:v>
                </c:pt>
                <c:pt idx="208" formatCode="0.0%">
                  <c:v>7.1126270003447178E-2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19A-43F2-9618-0C4938A90F8E}"/>
            </c:ext>
          </c:extLst>
        </c:ser>
        <c:ser>
          <c:idx val="28"/>
          <c:order val="28"/>
          <c:tx>
            <c:strRef>
              <c:f>'SHs and LRs'!$A$188</c:f>
              <c:strCache>
                <c:ptCount val="1"/>
                <c:pt idx="0">
                  <c:v>Southland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LRs'!$B$225:$II$225</c:f>
              <c:numCache>
                <c:formatCode>#,##0</c:formatCode>
                <c:ptCount val="242"/>
                <c:pt idx="211" formatCode="0.0%">
                  <c:v>0</c:v>
                </c:pt>
                <c:pt idx="212" formatCode="0.0%">
                  <c:v>7.8058989554298686E-2</c:v>
                </c:pt>
                <c:pt idx="213" formatCode="0.0%">
                  <c:v>1.4156888063991957E-2</c:v>
                </c:pt>
                <c:pt idx="214" formatCode="0.0%">
                  <c:v>9.9827832509232994E-2</c:v>
                </c:pt>
                <c:pt idx="215" formatCode="0.0%">
                  <c:v>0.12130790944276093</c:v>
                </c:pt>
                <c:pt idx="216" formatCode="0.0%">
                  <c:v>8.1290112503170198E-2</c:v>
                </c:pt>
                <c:pt idx="217" formatCode="0.0%">
                  <c:v>9.4735396076840672E-2</c:v>
                </c:pt>
                <c:pt idx="218" formatCode="0.0%">
                  <c:v>7.863739653809243E-2</c:v>
                </c:pt>
                <c:pt idx="219" formatCode="0.0%">
                  <c:v>0.12931680580983551</c:v>
                </c:pt>
                <c:pt idx="220" formatCode="0.0%">
                  <c:v>0.17517215259268126</c:v>
                </c:pt>
                <c:pt idx="221" formatCode="0.0%">
                  <c:v>0.15083044220570896</c:v>
                </c:pt>
                <c:pt idx="222" formatCode="0.0%">
                  <c:v>0.14711603697018871</c:v>
                </c:pt>
                <c:pt idx="223" formatCode="0.0%">
                  <c:v>0.17235276688950041</c:v>
                </c:pt>
                <c:pt idx="224" formatCode="0.0%">
                  <c:v>0.22046737671146666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19A-43F2-9618-0C4938A90F8E}"/>
            </c:ext>
          </c:extLst>
        </c:ser>
        <c:ser>
          <c:idx val="29"/>
          <c:order val="29"/>
          <c:tx>
            <c:strRef>
              <c:f>'SHs and LRs'!$A$189</c:f>
              <c:strCache>
                <c:ptCount val="1"/>
                <c:pt idx="0">
                  <c:v>New Zealand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LRs'!$B$226:$II$226</c:f>
              <c:numCache>
                <c:formatCode>#,##0</c:formatCode>
                <c:ptCount val="242"/>
                <c:pt idx="227" formatCode="0.0%">
                  <c:v>0</c:v>
                </c:pt>
                <c:pt idx="228" formatCode="0.0%">
                  <c:v>2.7104029471829216E-2</c:v>
                </c:pt>
                <c:pt idx="229" formatCode="0.0%">
                  <c:v>1.3704766748694697E-2</c:v>
                </c:pt>
                <c:pt idx="230" formatCode="0.0%">
                  <c:v>5.3228670124916055E-2</c:v>
                </c:pt>
                <c:pt idx="231" formatCode="0.0%">
                  <c:v>2.067617210856687E-2</c:v>
                </c:pt>
                <c:pt idx="232" formatCode="0.0%">
                  <c:v>1.760078786671837E-3</c:v>
                </c:pt>
                <c:pt idx="233" formatCode="0.0%">
                  <c:v>1.9524700717211463E-2</c:v>
                </c:pt>
                <c:pt idx="234" formatCode="0.0%">
                  <c:v>-2.2404864247929757E-2</c:v>
                </c:pt>
                <c:pt idx="235" formatCode="0.0%">
                  <c:v>-1.8641428409587268E-2</c:v>
                </c:pt>
                <c:pt idx="236" formatCode="0.0%">
                  <c:v>-2.350666064402307E-2</c:v>
                </c:pt>
                <c:pt idx="237" formatCode="0.0%">
                  <c:v>-2.1421515900043375E-2</c:v>
                </c:pt>
                <c:pt idx="238" formatCode="0.0%">
                  <c:v>-3.4321915897692734E-2</c:v>
                </c:pt>
                <c:pt idx="239" formatCode="0.0%">
                  <c:v>-2.0722078584916481E-2</c:v>
                </c:pt>
                <c:pt idx="240" formatCode="0.0%">
                  <c:v>-6.2568345787489266E-3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19A-43F2-9618-0C4938A90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841152"/>
        <c:axId val="205842688"/>
      </c:lineChart>
      <c:lineChart>
        <c:grouping val="standard"/>
        <c:varyColors val="0"/>
        <c:ser>
          <c:idx val="30"/>
          <c:order val="30"/>
          <c:tx>
            <c:v>State highways</c:v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cat>
            <c:strRef>
              <c:f>labels!$A$1:$A$15</c:f>
              <c:strCache>
                <c:ptCount val="15"/>
                <c:pt idx="0">
                  <c:v> Northland
 </c:v>
                </c:pt>
                <c:pt idx="1">
                  <c:v> Auckland
 </c:v>
                </c:pt>
                <c:pt idx="2">
                  <c:v> Waikato
 </c:v>
                </c:pt>
                <c:pt idx="3">
                  <c:v> Bay of Plenty
 </c:v>
                </c:pt>
                <c:pt idx="4">
                  <c:v> Gisborne
 </c:v>
                </c:pt>
                <c:pt idx="5">
                  <c:v> Hawkes Bay
 </c:v>
                </c:pt>
                <c:pt idx="6">
                  <c:v> Taranaki
 </c:v>
                </c:pt>
                <c:pt idx="7">
                  <c:v>Manawatu
Whanganui</c:v>
                </c:pt>
                <c:pt idx="8">
                  <c:v> Wellington
 </c:v>
                </c:pt>
                <c:pt idx="9">
                  <c:v>Marlborough
Nelson
Tasman</c:v>
                </c:pt>
                <c:pt idx="10">
                  <c:v> West Coast
 </c:v>
                </c:pt>
                <c:pt idx="11">
                  <c:v> Canterbury
 </c:v>
                </c:pt>
                <c:pt idx="12">
                  <c:v> Otago
 </c:v>
                </c:pt>
                <c:pt idx="13">
                  <c:v> Southland
 </c:v>
                </c:pt>
                <c:pt idx="14">
                  <c:v> New Zealand
 </c:v>
                </c:pt>
              </c:strCache>
            </c:strRef>
          </c:cat>
          <c:val>
            <c:numRef>
              <c:f>'SHs and LRs'!$B$175:$B$189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19A-43F2-9618-0C4938A90F8E}"/>
            </c:ext>
          </c:extLst>
        </c:ser>
        <c:ser>
          <c:idx val="31"/>
          <c:order val="31"/>
          <c:tx>
            <c:v>Local roads</c:v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cat>
            <c:strRef>
              <c:f>labels!$A$1:$A$15</c:f>
              <c:strCache>
                <c:ptCount val="15"/>
                <c:pt idx="0">
                  <c:v> Northland
 </c:v>
                </c:pt>
                <c:pt idx="1">
                  <c:v> Auckland
 </c:v>
                </c:pt>
                <c:pt idx="2">
                  <c:v> Waikato
 </c:v>
                </c:pt>
                <c:pt idx="3">
                  <c:v> Bay of Plenty
 </c:v>
                </c:pt>
                <c:pt idx="4">
                  <c:v> Gisborne
 </c:v>
                </c:pt>
                <c:pt idx="5">
                  <c:v> Hawkes Bay
 </c:v>
                </c:pt>
                <c:pt idx="6">
                  <c:v> Taranaki
 </c:v>
                </c:pt>
                <c:pt idx="7">
                  <c:v>Manawatu
Whanganui</c:v>
                </c:pt>
                <c:pt idx="8">
                  <c:v> Wellington
 </c:v>
                </c:pt>
                <c:pt idx="9">
                  <c:v>Marlborough
Nelson
Tasman</c:v>
                </c:pt>
                <c:pt idx="10">
                  <c:v> West Coast
 </c:v>
                </c:pt>
                <c:pt idx="11">
                  <c:v> Canterbury
 </c:v>
                </c:pt>
                <c:pt idx="12">
                  <c:v> Otago
 </c:v>
                </c:pt>
                <c:pt idx="13">
                  <c:v> Southland
 </c:v>
                </c:pt>
                <c:pt idx="14">
                  <c:v> New Zealand
 </c:v>
                </c:pt>
              </c:strCache>
            </c:strRef>
          </c:cat>
          <c:val>
            <c:numRef>
              <c:f>'SHs and LRs'!$B$175:$B$189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19A-43F2-9618-0C4938A90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850496"/>
        <c:axId val="205848960"/>
      </c:lineChart>
      <c:catAx>
        <c:axId val="205841152"/>
        <c:scaling>
          <c:orientation val="minMax"/>
        </c:scaling>
        <c:delete val="0"/>
        <c:axPos val="b"/>
        <c:majorGridlines>
          <c:spPr>
            <a:ln>
              <a:solidFill>
                <a:srgbClr val="868686"/>
              </a:solidFill>
              <a:prstDash val="dash"/>
            </a:ln>
          </c:spPr>
        </c:majorGridlines>
        <c:majorTickMark val="out"/>
        <c:minorTickMark val="none"/>
        <c:tickLblPos val="none"/>
        <c:crossAx val="205842688"/>
        <c:crossesAt val="0"/>
        <c:auto val="1"/>
        <c:lblAlgn val="ctr"/>
        <c:lblOffset val="100"/>
        <c:tickMarkSkip val="16"/>
        <c:noMultiLvlLbl val="0"/>
      </c:catAx>
      <c:valAx>
        <c:axId val="205842688"/>
        <c:scaling>
          <c:orientation val="minMax"/>
          <c:max val="0.8"/>
          <c:min val="-0.4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Cumulative</a:t>
                </a:r>
                <a:br>
                  <a:rPr lang="en-US"/>
                </a:br>
                <a:r>
                  <a:rPr lang="en-US"/>
                  <a:t>change in</a:t>
                </a:r>
                <a:br>
                  <a:rPr lang="en-US"/>
                </a:br>
                <a:r>
                  <a:rPr lang="en-US"/>
                  <a:t>VKT per capita</a:t>
                </a:r>
                <a:br>
                  <a:rPr lang="en-US"/>
                </a:br>
                <a:r>
                  <a:rPr lang="en-US"/>
                  <a:t>2001/02 to</a:t>
                </a:r>
                <a:r>
                  <a:rPr lang="en-US" baseline="0"/>
                  <a:t> 2014/15</a:t>
                </a:r>
                <a:endParaRPr lang="en-US"/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crossAx val="205841152"/>
        <c:crosses val="autoZero"/>
        <c:crossBetween val="between"/>
      </c:valAx>
      <c:valAx>
        <c:axId val="20584896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one"/>
        <c:crossAx val="205850496"/>
        <c:crosses val="max"/>
        <c:crossBetween val="between"/>
      </c:valAx>
      <c:catAx>
        <c:axId val="205850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/>
          <a:lstStyle/>
          <a:p>
            <a:pPr>
              <a:defRPr/>
            </a:pPr>
            <a:endParaRPr lang="en-US"/>
          </a:p>
        </c:txPr>
        <c:crossAx val="205848960"/>
        <c:crossesAt val="1.2"/>
        <c:auto val="0"/>
        <c:lblAlgn val="ctr"/>
        <c:lblOffset val="100"/>
        <c:tickLblSkip val="1"/>
        <c:noMultiLvlLbl val="0"/>
      </c:cat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egendEntry>
        <c:idx val="17"/>
        <c:delete val="1"/>
      </c:legendEntry>
      <c:legendEntry>
        <c:idx val="18"/>
        <c:delete val="1"/>
      </c:legendEntry>
      <c:legendEntry>
        <c:idx val="19"/>
        <c:delete val="1"/>
      </c:legendEntry>
      <c:legendEntry>
        <c:idx val="20"/>
        <c:delete val="1"/>
      </c:legendEntry>
      <c:legendEntry>
        <c:idx val="21"/>
        <c:delete val="1"/>
      </c:legendEntry>
      <c:legendEntry>
        <c:idx val="22"/>
        <c:delete val="1"/>
      </c:legendEntry>
      <c:legendEntry>
        <c:idx val="23"/>
        <c:delete val="1"/>
      </c:legendEntry>
      <c:legendEntry>
        <c:idx val="24"/>
        <c:delete val="1"/>
      </c:legendEntry>
      <c:legendEntry>
        <c:idx val="25"/>
        <c:delete val="1"/>
      </c:legendEntry>
      <c:legendEntry>
        <c:idx val="26"/>
        <c:delete val="1"/>
      </c:legendEntry>
      <c:legendEntry>
        <c:idx val="27"/>
        <c:delete val="1"/>
      </c:legendEntry>
      <c:legendEntry>
        <c:idx val="28"/>
        <c:delete val="1"/>
      </c:legendEntry>
      <c:legendEntry>
        <c:idx val="29"/>
        <c:delete val="1"/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'SHs and LRs'!$A$157</c:f>
              <c:strCache>
                <c:ptCount val="1"/>
                <c:pt idx="0">
                  <c:v>Northland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LRs'!$B$231:$GO$231</c:f>
              <c:numCache>
                <c:formatCode>0.0%</c:formatCode>
                <c:ptCount val="196"/>
                <c:pt idx="1">
                  <c:v>0</c:v>
                </c:pt>
                <c:pt idx="2">
                  <c:v>8.8677111296323163E-2</c:v>
                </c:pt>
                <c:pt idx="3">
                  <c:v>8.5554655251459666E-2</c:v>
                </c:pt>
                <c:pt idx="4">
                  <c:v>9.3900567216676167E-2</c:v>
                </c:pt>
                <c:pt idx="5">
                  <c:v>0.11473052436420694</c:v>
                </c:pt>
                <c:pt idx="6">
                  <c:v>7.3373158177683306E-2</c:v>
                </c:pt>
                <c:pt idx="7">
                  <c:v>3.3670819269852492E-2</c:v>
                </c:pt>
                <c:pt idx="8">
                  <c:v>7.8124648140045494E-3</c:v>
                </c:pt>
                <c:pt idx="9">
                  <c:v>-3.8560716145680018E-2</c:v>
                </c:pt>
                <c:pt idx="10">
                  <c:v>4.1508843281517827E-2</c:v>
                </c:pt>
                <c:pt idx="11">
                  <c:v>5.9045502012485374E-2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76-4652-9B48-7F11551366CB}"/>
            </c:ext>
          </c:extLst>
        </c:ser>
        <c:ser>
          <c:idx val="1"/>
          <c:order val="1"/>
          <c:tx>
            <c:strRef>
              <c:f>'SHs and LRs'!$A$158</c:f>
              <c:strCache>
                <c:ptCount val="1"/>
                <c:pt idx="0">
                  <c:v>Auckland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LRs'!$B$232:$GO$232</c:f>
              <c:numCache>
                <c:formatCode>#,##0</c:formatCode>
                <c:ptCount val="196"/>
                <c:pt idx="14" formatCode="0.0%">
                  <c:v>0</c:v>
                </c:pt>
                <c:pt idx="17" formatCode="0.0%">
                  <c:v>2.6947861725577171E-2</c:v>
                </c:pt>
                <c:pt idx="18" formatCode="0.0%">
                  <c:v>3.5989185264625911E-2</c:v>
                </c:pt>
                <c:pt idx="19" formatCode="0.0%">
                  <c:v>1.5062218870357746E-2</c:v>
                </c:pt>
                <c:pt idx="20" formatCode="0.0%">
                  <c:v>-2.5047855960891319E-3</c:v>
                </c:pt>
                <c:pt idx="21" formatCode="0.0%">
                  <c:v>-2.9545029405986023E-2</c:v>
                </c:pt>
                <c:pt idx="22" formatCode="0.0%">
                  <c:v>-5.7210755539175984E-2</c:v>
                </c:pt>
                <c:pt idx="23" formatCode="0.0%">
                  <c:v>-9.4813078209187274E-2</c:v>
                </c:pt>
                <c:pt idx="24" formatCode="0.0%">
                  <c:v>-6.7839620034464754E-2</c:v>
                </c:pt>
                <c:pt idx="25" formatCode="0.0%">
                  <c:v>-7.6220244441173812E-2</c:v>
                </c:pt>
                <c:pt idx="26" formatCode="0.0%">
                  <c:v>-9.4035941304680515E-2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76-4652-9B48-7F11551366CB}"/>
            </c:ext>
          </c:extLst>
        </c:ser>
        <c:ser>
          <c:idx val="2"/>
          <c:order val="2"/>
          <c:tx>
            <c:strRef>
              <c:f>'SHs and LRs'!$A$159</c:f>
              <c:strCache>
                <c:ptCount val="1"/>
                <c:pt idx="0">
                  <c:v>Waikato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LRs'!$B$233:$GO$233</c:f>
              <c:numCache>
                <c:formatCode>#,##0</c:formatCode>
                <c:ptCount val="196"/>
                <c:pt idx="29" formatCode="0.0%">
                  <c:v>0</c:v>
                </c:pt>
                <c:pt idx="30" formatCode="0.0%">
                  <c:v>-2.3921939983505003E-2</c:v>
                </c:pt>
                <c:pt idx="31" formatCode="0.0%">
                  <c:v>-1.465161691035044E-2</c:v>
                </c:pt>
                <c:pt idx="32" formatCode="0.0%">
                  <c:v>-4.4347724365140007E-2</c:v>
                </c:pt>
                <c:pt idx="33" formatCode="0.0%">
                  <c:v>-9.1624029607342283E-3</c:v>
                </c:pt>
                <c:pt idx="34" formatCode="0.0%">
                  <c:v>-1.9836399481222178E-2</c:v>
                </c:pt>
                <c:pt idx="35" formatCode="0.0%">
                  <c:v>3.3375961995742998E-2</c:v>
                </c:pt>
                <c:pt idx="36" formatCode="0.0%">
                  <c:v>-7.2718970664460425E-3</c:v>
                </c:pt>
                <c:pt idx="37" formatCode="0.0%">
                  <c:v>8.569603274945603E-3</c:v>
                </c:pt>
                <c:pt idx="38" formatCode="0.0%">
                  <c:v>-1.5572943857733557E-2</c:v>
                </c:pt>
                <c:pt idx="39" formatCode="0.0%">
                  <c:v>5.5542673717689617E-2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76-4652-9B48-7F11551366CB}"/>
            </c:ext>
          </c:extLst>
        </c:ser>
        <c:ser>
          <c:idx val="3"/>
          <c:order val="3"/>
          <c:tx>
            <c:strRef>
              <c:f>'SHs and LRs'!$A$160</c:f>
              <c:strCache>
                <c:ptCount val="1"/>
                <c:pt idx="0">
                  <c:v>Bay of Plenty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LRs'!$B$234:$GO$234</c:f>
              <c:numCache>
                <c:formatCode>#,##0</c:formatCode>
                <c:ptCount val="196"/>
                <c:pt idx="42" formatCode="0.0%">
                  <c:v>0</c:v>
                </c:pt>
                <c:pt idx="43" formatCode="0.0%">
                  <c:v>-1.2109192669099822E-2</c:v>
                </c:pt>
                <c:pt idx="44" formatCode="0.0%">
                  <c:v>5.8712651159626983E-3</c:v>
                </c:pt>
                <c:pt idx="45" formatCode="0.0%">
                  <c:v>-3.756771447643259E-2</c:v>
                </c:pt>
                <c:pt idx="46" formatCode="0.0%">
                  <c:v>-5.7788244119686416E-2</c:v>
                </c:pt>
                <c:pt idx="47" formatCode="0.0%">
                  <c:v>-2.7387889648728958E-2</c:v>
                </c:pt>
                <c:pt idx="48" formatCode="0.0%">
                  <c:v>-7.1557317857355196E-2</c:v>
                </c:pt>
                <c:pt idx="49" formatCode="0.0%">
                  <c:v>-8.6763791249287237E-2</c:v>
                </c:pt>
                <c:pt idx="50" formatCode="0.0%">
                  <c:v>-9.231641191319051E-2</c:v>
                </c:pt>
                <c:pt idx="51" formatCode="0.0%">
                  <c:v>-5.1048798722313604E-2</c:v>
                </c:pt>
                <c:pt idx="52" formatCode="0.0%">
                  <c:v>-0.10106757555971757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76-4652-9B48-7F11551366CB}"/>
            </c:ext>
          </c:extLst>
        </c:ser>
        <c:ser>
          <c:idx val="4"/>
          <c:order val="4"/>
          <c:tx>
            <c:strRef>
              <c:f>'SHs and LRs'!$A$161</c:f>
              <c:strCache>
                <c:ptCount val="1"/>
                <c:pt idx="0">
                  <c:v>Gisborne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LRs'!$B$235:$GO$235</c:f>
              <c:numCache>
                <c:formatCode>#,##0</c:formatCode>
                <c:ptCount val="196"/>
                <c:pt idx="55" formatCode="0.0%">
                  <c:v>0</c:v>
                </c:pt>
                <c:pt idx="56" formatCode="0.0%">
                  <c:v>-1.3482110734853614E-2</c:v>
                </c:pt>
                <c:pt idx="57" formatCode="0.0%">
                  <c:v>-6.5705178074340065E-3</c:v>
                </c:pt>
                <c:pt idx="58" formatCode="0.0%">
                  <c:v>-2.6910354178375284E-2</c:v>
                </c:pt>
                <c:pt idx="59" formatCode="0.0%">
                  <c:v>0.16548486880285629</c:v>
                </c:pt>
                <c:pt idx="60" formatCode="0.0%">
                  <c:v>-0.10914637611592204</c:v>
                </c:pt>
                <c:pt idx="61" formatCode="0.0%">
                  <c:v>-0.14140356373038576</c:v>
                </c:pt>
                <c:pt idx="62" formatCode="0.0%">
                  <c:v>-0.16677389287834976</c:v>
                </c:pt>
                <c:pt idx="63" formatCode="0.0%">
                  <c:v>-0.16235590219635176</c:v>
                </c:pt>
                <c:pt idx="64" formatCode="0.0%">
                  <c:v>-0.12868678135810618</c:v>
                </c:pt>
                <c:pt idx="65" formatCode="0.0%">
                  <c:v>-8.2679944090104152E-2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76-4652-9B48-7F11551366CB}"/>
            </c:ext>
          </c:extLst>
        </c:ser>
        <c:ser>
          <c:idx val="5"/>
          <c:order val="5"/>
          <c:tx>
            <c:strRef>
              <c:f>'SHs and LRs'!$A$162</c:f>
              <c:strCache>
                <c:ptCount val="1"/>
                <c:pt idx="0">
                  <c:v>Hawkes Bay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LRs'!$B$236:$GO$236</c:f>
              <c:numCache>
                <c:formatCode>#,##0</c:formatCode>
                <c:ptCount val="196"/>
                <c:pt idx="68" formatCode="0.0%">
                  <c:v>0</c:v>
                </c:pt>
                <c:pt idx="69" formatCode="0.0%">
                  <c:v>-1.6470971763176134E-2</c:v>
                </c:pt>
                <c:pt idx="70" formatCode="0.0%">
                  <c:v>4.4640781250893102E-2</c:v>
                </c:pt>
                <c:pt idx="71" formatCode="0.0%">
                  <c:v>1.5450972766879012E-2</c:v>
                </c:pt>
                <c:pt idx="72" formatCode="0.0%">
                  <c:v>-4.456935256243133E-2</c:v>
                </c:pt>
                <c:pt idx="73" formatCode="0.0%">
                  <c:v>-5.2060716524449324E-2</c:v>
                </c:pt>
                <c:pt idx="74" formatCode="0.0%">
                  <c:v>-9.2917010068482409E-2</c:v>
                </c:pt>
                <c:pt idx="75" formatCode="0.0%">
                  <c:v>-0.11304512895527519</c:v>
                </c:pt>
                <c:pt idx="76" formatCode="0.0%">
                  <c:v>-9.4334003880780393E-2</c:v>
                </c:pt>
                <c:pt idx="77" formatCode="0.0%">
                  <c:v>-9.1571712380956405E-2</c:v>
                </c:pt>
                <c:pt idx="78" formatCode="0.0%">
                  <c:v>-5.1536633718950231E-2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76-4652-9B48-7F11551366CB}"/>
            </c:ext>
          </c:extLst>
        </c:ser>
        <c:ser>
          <c:idx val="6"/>
          <c:order val="6"/>
          <c:tx>
            <c:strRef>
              <c:f>'SHs and LRs'!$A$163</c:f>
              <c:strCache>
                <c:ptCount val="1"/>
                <c:pt idx="0">
                  <c:v>Taranaki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LRs'!$B$237:$GO$237</c:f>
              <c:numCache>
                <c:formatCode>#,##0</c:formatCode>
                <c:ptCount val="196"/>
                <c:pt idx="81" formatCode="0.0%">
                  <c:v>0</c:v>
                </c:pt>
                <c:pt idx="82" formatCode="0.0%">
                  <c:v>-1.2405409988957117E-2</c:v>
                </c:pt>
                <c:pt idx="83" formatCode="0.0%">
                  <c:v>8.5348528644078048E-3</c:v>
                </c:pt>
                <c:pt idx="84" formatCode="0.0%">
                  <c:v>1.5461179247956869E-2</c:v>
                </c:pt>
                <c:pt idx="85" formatCode="0.0%">
                  <c:v>2.646136144941913E-3</c:v>
                </c:pt>
                <c:pt idx="86" formatCode="0.0%">
                  <c:v>-3.5452572463762655E-2</c:v>
                </c:pt>
                <c:pt idx="87" formatCode="0.0%">
                  <c:v>-3.5295332391108603E-2</c:v>
                </c:pt>
                <c:pt idx="88" formatCode="0.0%">
                  <c:v>-6.1529917036880044E-2</c:v>
                </c:pt>
                <c:pt idx="89" formatCode="0.0%">
                  <c:v>-7.4262871208241044E-2</c:v>
                </c:pt>
                <c:pt idx="90" formatCode="0.0%">
                  <c:v>-4.6061668263245203E-2</c:v>
                </c:pt>
                <c:pt idx="91" formatCode="0.0%">
                  <c:v>1.7303841743704584E-2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76-4652-9B48-7F11551366CB}"/>
            </c:ext>
          </c:extLst>
        </c:ser>
        <c:ser>
          <c:idx val="7"/>
          <c:order val="7"/>
          <c:tx>
            <c:strRef>
              <c:f>'SHs and LRs'!$A$164</c:f>
              <c:strCache>
                <c:ptCount val="1"/>
                <c:pt idx="0">
                  <c:v>Manawatu-Whanganui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LRs'!$B$238:$GO$238</c:f>
              <c:numCache>
                <c:formatCode>#,##0</c:formatCode>
                <c:ptCount val="196"/>
                <c:pt idx="94" formatCode="0.0%">
                  <c:v>0</c:v>
                </c:pt>
                <c:pt idx="95" formatCode="0.0%">
                  <c:v>-9.4005972588684372E-3</c:v>
                </c:pt>
                <c:pt idx="96" formatCode="0.0%">
                  <c:v>-8.6724389233213683E-3</c:v>
                </c:pt>
                <c:pt idx="97" formatCode="0.0%">
                  <c:v>-3.8639582077493961E-2</c:v>
                </c:pt>
                <c:pt idx="98" formatCode="0.0%">
                  <c:v>-5.5350862847347249E-2</c:v>
                </c:pt>
                <c:pt idx="99" formatCode="0.0%">
                  <c:v>-5.9332623641231153E-2</c:v>
                </c:pt>
                <c:pt idx="100" formatCode="0.0%">
                  <c:v>-0.12503574625154823</c:v>
                </c:pt>
                <c:pt idx="101" formatCode="0.0%">
                  <c:v>-0.13379999533681541</c:v>
                </c:pt>
                <c:pt idx="102" formatCode="0.0%">
                  <c:v>-0.10950300297499505</c:v>
                </c:pt>
                <c:pt idx="103" formatCode="0.0%">
                  <c:v>-0.10580449950345194</c:v>
                </c:pt>
                <c:pt idx="104" formatCode="0.0%">
                  <c:v>-0.11704221892744937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476-4652-9B48-7F11551366CB}"/>
            </c:ext>
          </c:extLst>
        </c:ser>
        <c:ser>
          <c:idx val="8"/>
          <c:order val="8"/>
          <c:tx>
            <c:strRef>
              <c:f>'SHs and LRs'!$A$165</c:f>
              <c:strCache>
                <c:ptCount val="1"/>
                <c:pt idx="0">
                  <c:v>Wellington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LRs'!$B$239:$GO$239</c:f>
              <c:numCache>
                <c:formatCode>#,##0</c:formatCode>
                <c:ptCount val="196"/>
                <c:pt idx="107" formatCode="0.0%">
                  <c:v>0</c:v>
                </c:pt>
                <c:pt idx="108" formatCode="0.0%">
                  <c:v>-9.8248708611389235E-3</c:v>
                </c:pt>
                <c:pt idx="109" formatCode="0.0%">
                  <c:v>-3.3831799128968942E-2</c:v>
                </c:pt>
                <c:pt idx="110" formatCode="0.0%">
                  <c:v>-5.5595425043421298E-2</c:v>
                </c:pt>
                <c:pt idx="111" formatCode="0.0%">
                  <c:v>-8.2157644249045259E-2</c:v>
                </c:pt>
                <c:pt idx="112" formatCode="0.0%">
                  <c:v>-2.8229699182174994E-2</c:v>
                </c:pt>
                <c:pt idx="113" formatCode="0.0%">
                  <c:v>-0.14218566595602367</c:v>
                </c:pt>
                <c:pt idx="114" formatCode="0.0%">
                  <c:v>-0.16039178459844494</c:v>
                </c:pt>
                <c:pt idx="115" formatCode="0.0%">
                  <c:v>-0.1671925782064948</c:v>
                </c:pt>
                <c:pt idx="116" formatCode="0.0%">
                  <c:v>-0.15338231362649712</c:v>
                </c:pt>
                <c:pt idx="117" formatCode="0.0%">
                  <c:v>-0.13453048555894698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476-4652-9B48-7F11551366CB}"/>
            </c:ext>
          </c:extLst>
        </c:ser>
        <c:ser>
          <c:idx val="9"/>
          <c:order val="9"/>
          <c:tx>
            <c:strRef>
              <c:f>'SHs and LRs'!$A$166</c:f>
              <c:strCache>
                <c:ptCount val="1"/>
                <c:pt idx="0">
                  <c:v>Marlborough-Nelson-Tasman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LRs'!$B$240:$GO$240</c:f>
              <c:numCache>
                <c:formatCode>#,##0</c:formatCode>
                <c:ptCount val="196"/>
                <c:pt idx="120" formatCode="0.0%">
                  <c:v>0</c:v>
                </c:pt>
                <c:pt idx="121" formatCode="0.0%">
                  <c:v>-3.7507038904884826E-2</c:v>
                </c:pt>
                <c:pt idx="122" formatCode="0.0%">
                  <c:v>0.14353991202967009</c:v>
                </c:pt>
                <c:pt idx="123" formatCode="0.0%">
                  <c:v>8.334668798201994E-2</c:v>
                </c:pt>
                <c:pt idx="124" formatCode="0.0%">
                  <c:v>6.5366805504550873E-2</c:v>
                </c:pt>
                <c:pt idx="125" formatCode="0.0%">
                  <c:v>3.776062369570421E-2</c:v>
                </c:pt>
                <c:pt idx="126" formatCode="0.0%">
                  <c:v>4.1804909191961892E-2</c:v>
                </c:pt>
                <c:pt idx="127" formatCode="0.0%">
                  <c:v>2.9808780064726204E-3</c:v>
                </c:pt>
                <c:pt idx="128" formatCode="0.0%">
                  <c:v>1.051846865341366E-2</c:v>
                </c:pt>
                <c:pt idx="129" formatCode="0.0%">
                  <c:v>-2.0532687246175296E-3</c:v>
                </c:pt>
                <c:pt idx="130" formatCode="0.0%">
                  <c:v>4.9963783268944573E-2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476-4652-9B48-7F11551366CB}"/>
            </c:ext>
          </c:extLst>
        </c:ser>
        <c:ser>
          <c:idx val="10"/>
          <c:order val="10"/>
          <c:tx>
            <c:strRef>
              <c:f>'SHs and LRs'!$A$167</c:f>
              <c:strCache>
                <c:ptCount val="1"/>
                <c:pt idx="0">
                  <c:v>West Coast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LRs'!$B$241:$GO$241</c:f>
              <c:numCache>
                <c:formatCode>#,##0</c:formatCode>
                <c:ptCount val="196"/>
                <c:pt idx="133" formatCode="0.0%">
                  <c:v>0</c:v>
                </c:pt>
                <c:pt idx="134" formatCode="0.0%">
                  <c:v>-1.7937241729469755E-2</c:v>
                </c:pt>
                <c:pt idx="135" formatCode="0.0%">
                  <c:v>-4.8630428110576385E-2</c:v>
                </c:pt>
                <c:pt idx="136" formatCode="0.0%">
                  <c:v>-7.5647985314059585E-2</c:v>
                </c:pt>
                <c:pt idx="137" formatCode="0.0%">
                  <c:v>-9.7570764192936865E-2</c:v>
                </c:pt>
                <c:pt idx="138" formatCode="0.0%">
                  <c:v>-0.11957327903121961</c:v>
                </c:pt>
                <c:pt idx="139" formatCode="0.0%">
                  <c:v>-0.14656091658307746</c:v>
                </c:pt>
                <c:pt idx="140" formatCode="0.0%">
                  <c:v>-0.16758111944505727</c:v>
                </c:pt>
                <c:pt idx="141" formatCode="0.0%">
                  <c:v>-0.16607460083304593</c:v>
                </c:pt>
                <c:pt idx="142" formatCode="0.0%">
                  <c:v>-0.14059746478589363</c:v>
                </c:pt>
                <c:pt idx="143" formatCode="0.0%">
                  <c:v>-1.7351637649210438E-2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476-4652-9B48-7F11551366CB}"/>
            </c:ext>
          </c:extLst>
        </c:ser>
        <c:ser>
          <c:idx val="11"/>
          <c:order val="11"/>
          <c:tx>
            <c:strRef>
              <c:f>'SHs and LRs'!$A$168</c:f>
              <c:strCache>
                <c:ptCount val="1"/>
                <c:pt idx="0">
                  <c:v>Canterbury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LRs'!$B$242:$GO$242</c:f>
              <c:numCache>
                <c:formatCode>#,##0</c:formatCode>
                <c:ptCount val="196"/>
                <c:pt idx="146" formatCode="0.0%">
                  <c:v>0</c:v>
                </c:pt>
                <c:pt idx="147" formatCode="0.0%">
                  <c:v>-1.3361768724410417E-2</c:v>
                </c:pt>
                <c:pt idx="148" formatCode="0.0%">
                  <c:v>2.4398233285165771E-2</c:v>
                </c:pt>
                <c:pt idx="149" formatCode="0.0%">
                  <c:v>-1.6294798599246985E-2</c:v>
                </c:pt>
                <c:pt idx="150" formatCode="0.0%">
                  <c:v>-3.6667132903577926E-2</c:v>
                </c:pt>
                <c:pt idx="151" formatCode="0.0%">
                  <c:v>-5.6492439199436584E-2</c:v>
                </c:pt>
                <c:pt idx="152" formatCode="0.0%">
                  <c:v>-4.2731865268588409E-2</c:v>
                </c:pt>
                <c:pt idx="153" formatCode="0.0%">
                  <c:v>-4.5874178780566988E-2</c:v>
                </c:pt>
                <c:pt idx="154" formatCode="0.0%">
                  <c:v>-2.6012453503243216E-2</c:v>
                </c:pt>
                <c:pt idx="155" formatCode="0.0%">
                  <c:v>6.8697225111555849E-3</c:v>
                </c:pt>
                <c:pt idx="156" formatCode="0.0%">
                  <c:v>4.7111045052323108E-2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476-4652-9B48-7F11551366CB}"/>
            </c:ext>
          </c:extLst>
        </c:ser>
        <c:ser>
          <c:idx val="12"/>
          <c:order val="12"/>
          <c:tx>
            <c:strRef>
              <c:f>'SHs and LRs'!$A$169</c:f>
              <c:strCache>
                <c:ptCount val="1"/>
                <c:pt idx="0">
                  <c:v>Otago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LRs'!$B$243:$GO$243</c:f>
              <c:numCache>
                <c:formatCode>#,##0</c:formatCode>
                <c:ptCount val="196"/>
                <c:pt idx="159" formatCode="0.0%">
                  <c:v>0</c:v>
                </c:pt>
                <c:pt idx="160" formatCode="0.0%">
                  <c:v>5.6225779000309783E-2</c:v>
                </c:pt>
                <c:pt idx="161" formatCode="0.0%">
                  <c:v>6.1391853987944112E-2</c:v>
                </c:pt>
                <c:pt idx="162" formatCode="0.0%">
                  <c:v>3.8688356887277786E-2</c:v>
                </c:pt>
                <c:pt idx="163" formatCode="0.0%">
                  <c:v>2.9997569576150518E-2</c:v>
                </c:pt>
                <c:pt idx="164" formatCode="0.0%">
                  <c:v>4.7891168898581027E-2</c:v>
                </c:pt>
                <c:pt idx="165" formatCode="0.0%">
                  <c:v>-1.5282460193370984E-3</c:v>
                </c:pt>
                <c:pt idx="166" formatCode="0.0%">
                  <c:v>-2.5921908563817153E-2</c:v>
                </c:pt>
                <c:pt idx="167" formatCode="0.0%">
                  <c:v>-2.7012067108870608E-2</c:v>
                </c:pt>
                <c:pt idx="168" formatCode="0.0%">
                  <c:v>9.8358610082143194E-3</c:v>
                </c:pt>
                <c:pt idx="169" formatCode="0.0%">
                  <c:v>-1.5248886623703495E-2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476-4652-9B48-7F11551366CB}"/>
            </c:ext>
          </c:extLst>
        </c:ser>
        <c:ser>
          <c:idx val="13"/>
          <c:order val="13"/>
          <c:tx>
            <c:strRef>
              <c:f>'SHs and LRs'!$A$170</c:f>
              <c:strCache>
                <c:ptCount val="1"/>
                <c:pt idx="0">
                  <c:v>Southland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LRs'!$B$244:$GO$244</c:f>
              <c:numCache>
                <c:formatCode>#,##0</c:formatCode>
                <c:ptCount val="196"/>
                <c:pt idx="172" formatCode="0.0%">
                  <c:v>0</c:v>
                </c:pt>
                <c:pt idx="173" formatCode="0.0%">
                  <c:v>1.9574845676376906E-2</c:v>
                </c:pt>
                <c:pt idx="174" formatCode="0.0%">
                  <c:v>4.4466370096039931E-2</c:v>
                </c:pt>
                <c:pt idx="175" formatCode="0.0%">
                  <c:v>2.0854333631412203E-2</c:v>
                </c:pt>
                <c:pt idx="176" formatCode="0.0%">
                  <c:v>3.6723297105820896E-2</c:v>
                </c:pt>
                <c:pt idx="177" formatCode="0.0%">
                  <c:v>6.0597573792639858E-2</c:v>
                </c:pt>
                <c:pt idx="178" formatCode="0.0%">
                  <c:v>2.8560559992131251E-2</c:v>
                </c:pt>
                <c:pt idx="179" formatCode="0.0%">
                  <c:v>8.3761598635607726E-3</c:v>
                </c:pt>
                <c:pt idx="180" formatCode="0.0%">
                  <c:v>-1.0333206135018425E-2</c:v>
                </c:pt>
                <c:pt idx="181" formatCode="0.0%">
                  <c:v>1.803970691859047E-2</c:v>
                </c:pt>
                <c:pt idx="182" formatCode="0.0%">
                  <c:v>4.1768712341531566E-2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476-4652-9B48-7F11551366CB}"/>
            </c:ext>
          </c:extLst>
        </c:ser>
        <c:ser>
          <c:idx val="14"/>
          <c:order val="14"/>
          <c:tx>
            <c:strRef>
              <c:f>'SHs and LRs'!$A$171</c:f>
              <c:strCache>
                <c:ptCount val="1"/>
                <c:pt idx="0">
                  <c:v>New Zealand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LRs'!$B$245:$GP$245</c:f>
              <c:numCache>
                <c:formatCode>#,##0</c:formatCode>
                <c:ptCount val="197"/>
                <c:pt idx="185" formatCode="0.0%">
                  <c:v>0</c:v>
                </c:pt>
                <c:pt idx="186" formatCode="0.0%">
                  <c:v>7.8199057603001165E-3</c:v>
                </c:pt>
                <c:pt idx="187" formatCode="0.0%">
                  <c:v>2.4283444113589292E-2</c:v>
                </c:pt>
                <c:pt idx="188" formatCode="0.0%">
                  <c:v>-1.7776177489300382E-3</c:v>
                </c:pt>
                <c:pt idx="189" formatCode="0.0%">
                  <c:v>-1.3013861148078787E-2</c:v>
                </c:pt>
                <c:pt idx="190" formatCode="0.0%">
                  <c:v>-2.4961141615251869E-2</c:v>
                </c:pt>
                <c:pt idx="191" formatCode="0.0%">
                  <c:v>-5.1486403741362263E-2</c:v>
                </c:pt>
                <c:pt idx="192" formatCode="0.0%">
                  <c:v>-7.7565353125705006E-2</c:v>
                </c:pt>
                <c:pt idx="193" formatCode="0.0%">
                  <c:v>-6.3882420863882849E-2</c:v>
                </c:pt>
                <c:pt idx="194" formatCode="0.0%">
                  <c:v>-5.4751270681011266E-2</c:v>
                </c:pt>
                <c:pt idx="195" formatCode="0.0%">
                  <c:v>-4.5425541992745955E-2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476-4652-9B48-7F11551366CB}"/>
            </c:ext>
          </c:extLst>
        </c:ser>
        <c:ser>
          <c:idx val="15"/>
          <c:order val="15"/>
          <c:tx>
            <c:strRef>
              <c:f>'SHs and LRs'!$A$175</c:f>
              <c:strCache>
                <c:ptCount val="1"/>
                <c:pt idx="0">
                  <c:v>Northland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LRs'!$B$249:$GO$249</c:f>
              <c:numCache>
                <c:formatCode>0.0%</c:formatCode>
                <c:ptCount val="196"/>
                <c:pt idx="1">
                  <c:v>0</c:v>
                </c:pt>
                <c:pt idx="2">
                  <c:v>1.6924766557512072E-2</c:v>
                </c:pt>
                <c:pt idx="3">
                  <c:v>6.2413683894484429E-3</c:v>
                </c:pt>
                <c:pt idx="4">
                  <c:v>1.6759406257189857E-2</c:v>
                </c:pt>
                <c:pt idx="5">
                  <c:v>-1.5037488876259664E-2</c:v>
                </c:pt>
                <c:pt idx="6">
                  <c:v>-2.5469805608085871E-2</c:v>
                </c:pt>
                <c:pt idx="7">
                  <c:v>-4.6266803684552271E-2</c:v>
                </c:pt>
                <c:pt idx="8">
                  <c:v>-7.8883819143477751E-2</c:v>
                </c:pt>
                <c:pt idx="9">
                  <c:v>-9.1866102059636967E-2</c:v>
                </c:pt>
                <c:pt idx="10">
                  <c:v>-7.8978547196579929E-2</c:v>
                </c:pt>
                <c:pt idx="11">
                  <c:v>-5.7155764554156274E-2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476-4652-9B48-7F11551366CB}"/>
            </c:ext>
          </c:extLst>
        </c:ser>
        <c:ser>
          <c:idx val="16"/>
          <c:order val="16"/>
          <c:tx>
            <c:strRef>
              <c:f>'SHs and LRs'!$A$176</c:f>
              <c:strCache>
                <c:ptCount val="1"/>
                <c:pt idx="0">
                  <c:v>Auckland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LRs'!$B$250:$GO$250</c:f>
              <c:numCache>
                <c:formatCode>#,##0</c:formatCode>
                <c:ptCount val="196"/>
                <c:pt idx="14" formatCode="0.0%">
                  <c:v>0</c:v>
                </c:pt>
                <c:pt idx="17" formatCode="0.0%">
                  <c:v>-4.7293218966617978E-2</c:v>
                </c:pt>
                <c:pt idx="18" formatCode="0.0%">
                  <c:v>-6.0130131225800687E-2</c:v>
                </c:pt>
                <c:pt idx="19" formatCode="0.0%">
                  <c:v>-6.5296482462253391E-2</c:v>
                </c:pt>
                <c:pt idx="20" formatCode="0.0%">
                  <c:v>-9.0447196623352766E-2</c:v>
                </c:pt>
                <c:pt idx="21" formatCode="0.0%">
                  <c:v>-8.7650908082329115E-2</c:v>
                </c:pt>
                <c:pt idx="22" formatCode="0.0%">
                  <c:v>-8.6868669391705899E-2</c:v>
                </c:pt>
                <c:pt idx="23" formatCode="0.0%">
                  <c:v>-1.6540156087654245E-2</c:v>
                </c:pt>
                <c:pt idx="24" formatCode="0.0%">
                  <c:v>-6.9502924184189019E-2</c:v>
                </c:pt>
                <c:pt idx="25" formatCode="0.0%">
                  <c:v>-5.3025962244987901E-2</c:v>
                </c:pt>
                <c:pt idx="26" formatCode="0.0%">
                  <c:v>-3.79065224512245E-2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476-4652-9B48-7F11551366CB}"/>
            </c:ext>
          </c:extLst>
        </c:ser>
        <c:ser>
          <c:idx val="17"/>
          <c:order val="17"/>
          <c:tx>
            <c:strRef>
              <c:f>'SHs and LRs'!$A$177</c:f>
              <c:strCache>
                <c:ptCount val="1"/>
                <c:pt idx="0">
                  <c:v>Waikato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LRs'!$B$251:$GO$251</c:f>
              <c:numCache>
                <c:formatCode>#,##0</c:formatCode>
                <c:ptCount val="196"/>
                <c:pt idx="29" formatCode="0.0%">
                  <c:v>0</c:v>
                </c:pt>
                <c:pt idx="30" formatCode="0.0%">
                  <c:v>-9.9888431132680866E-3</c:v>
                </c:pt>
                <c:pt idx="31" formatCode="0.0%">
                  <c:v>-1.9692774041635053E-2</c:v>
                </c:pt>
                <c:pt idx="32" formatCode="0.0%">
                  <c:v>-8.8577099276474502E-3</c:v>
                </c:pt>
                <c:pt idx="33" formatCode="0.0%">
                  <c:v>-8.1211753566129308E-2</c:v>
                </c:pt>
                <c:pt idx="34" formatCode="0.0%">
                  <c:v>-6.4648502217818926E-2</c:v>
                </c:pt>
                <c:pt idx="35" formatCode="0.0%">
                  <c:v>-6.9637605849967699E-2</c:v>
                </c:pt>
                <c:pt idx="36" formatCode="0.0%">
                  <c:v>-9.2619308276661316E-2</c:v>
                </c:pt>
                <c:pt idx="37" formatCode="0.0%">
                  <c:v>-7.9777065962284621E-2</c:v>
                </c:pt>
                <c:pt idx="38" formatCode="0.0%">
                  <c:v>-9.2518363698352313E-2</c:v>
                </c:pt>
                <c:pt idx="39" formatCode="0.0%">
                  <c:v>-9.6542423712192238E-2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476-4652-9B48-7F11551366CB}"/>
            </c:ext>
          </c:extLst>
        </c:ser>
        <c:ser>
          <c:idx val="18"/>
          <c:order val="18"/>
          <c:tx>
            <c:strRef>
              <c:f>'SHs and LRs'!$A$178</c:f>
              <c:strCache>
                <c:ptCount val="1"/>
                <c:pt idx="0">
                  <c:v>Bay of Plenty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LRs'!$B$252:$GO$252</c:f>
              <c:numCache>
                <c:formatCode>#,##0</c:formatCode>
                <c:ptCount val="196"/>
                <c:pt idx="42" formatCode="0.0%">
                  <c:v>0</c:v>
                </c:pt>
                <c:pt idx="43" formatCode="0.0%">
                  <c:v>-2.2955740196551444E-2</c:v>
                </c:pt>
                <c:pt idx="44" formatCode="0.0%">
                  <c:v>-4.9243542340413504E-2</c:v>
                </c:pt>
                <c:pt idx="45" formatCode="0.0%">
                  <c:v>-1.1583905917732507E-3</c:v>
                </c:pt>
                <c:pt idx="46" formatCode="0.0%">
                  <c:v>-4.6806683918377945E-2</c:v>
                </c:pt>
                <c:pt idx="47" formatCode="0.0%">
                  <c:v>-5.3329673515203235E-2</c:v>
                </c:pt>
                <c:pt idx="48" formatCode="0.0%">
                  <c:v>-6.8088886641931134E-2</c:v>
                </c:pt>
                <c:pt idx="49" formatCode="0.0%">
                  <c:v>-5.2380008382061805E-2</c:v>
                </c:pt>
                <c:pt idx="50" formatCode="0.0%">
                  <c:v>-6.6893685275354664E-2</c:v>
                </c:pt>
                <c:pt idx="51" formatCode="0.0%">
                  <c:v>-4.5056240046371876E-2</c:v>
                </c:pt>
                <c:pt idx="52" formatCode="0.0%">
                  <c:v>-2.3630946818155585E-2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476-4652-9B48-7F11551366CB}"/>
            </c:ext>
          </c:extLst>
        </c:ser>
        <c:ser>
          <c:idx val="19"/>
          <c:order val="19"/>
          <c:tx>
            <c:strRef>
              <c:f>'SHs and LRs'!$A$179</c:f>
              <c:strCache>
                <c:ptCount val="1"/>
                <c:pt idx="0">
                  <c:v>Gisborne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LRs'!$B$253:$GO$253</c:f>
              <c:numCache>
                <c:formatCode>#,##0</c:formatCode>
                <c:ptCount val="196"/>
                <c:pt idx="55" formatCode="0.0%">
                  <c:v>0</c:v>
                </c:pt>
                <c:pt idx="56" formatCode="0.0%">
                  <c:v>-3.2223679659031501E-2</c:v>
                </c:pt>
                <c:pt idx="57" formatCode="0.0%">
                  <c:v>-0.11489339519741892</c:v>
                </c:pt>
                <c:pt idx="58" formatCode="0.0%">
                  <c:v>-5.9736261400835544E-2</c:v>
                </c:pt>
                <c:pt idx="59" formatCode="0.0%">
                  <c:v>-9.591048903544519E-2</c:v>
                </c:pt>
                <c:pt idx="60" formatCode="0.0%">
                  <c:v>-8.6735523580460883E-2</c:v>
                </c:pt>
                <c:pt idx="61" formatCode="0.0%">
                  <c:v>-8.2538578343310132E-2</c:v>
                </c:pt>
                <c:pt idx="62" formatCode="0.0%">
                  <c:v>-8.836671980403521E-2</c:v>
                </c:pt>
                <c:pt idx="63" formatCode="0.0%">
                  <c:v>-7.8733643226289063E-2</c:v>
                </c:pt>
                <c:pt idx="64" formatCode="0.0%">
                  <c:v>-8.3334129248602395E-2</c:v>
                </c:pt>
                <c:pt idx="65" formatCode="0.0%">
                  <c:v>-5.4101810551994034E-2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476-4652-9B48-7F11551366CB}"/>
            </c:ext>
          </c:extLst>
        </c:ser>
        <c:ser>
          <c:idx val="20"/>
          <c:order val="20"/>
          <c:tx>
            <c:strRef>
              <c:f>'SHs and LRs'!$A$180</c:f>
              <c:strCache>
                <c:ptCount val="1"/>
                <c:pt idx="0">
                  <c:v>Hawkes Bay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LRs'!$B$254:$GO$254</c:f>
              <c:numCache>
                <c:formatCode>#,##0</c:formatCode>
                <c:ptCount val="196"/>
                <c:pt idx="68" formatCode="0.0%">
                  <c:v>0</c:v>
                </c:pt>
                <c:pt idx="69" formatCode="0.0%">
                  <c:v>-2.422979071479836E-2</c:v>
                </c:pt>
                <c:pt idx="70" formatCode="0.0%">
                  <c:v>-2.8539478194758439E-2</c:v>
                </c:pt>
                <c:pt idx="71" formatCode="0.0%">
                  <c:v>-2.6571283750082331E-2</c:v>
                </c:pt>
                <c:pt idx="72" formatCode="0.0%">
                  <c:v>-6.8048528855839785E-2</c:v>
                </c:pt>
                <c:pt idx="73" formatCode="0.0%">
                  <c:v>-6.7859144846802111E-2</c:v>
                </c:pt>
                <c:pt idx="74" formatCode="0.0%">
                  <c:v>-9.1773451637583991E-2</c:v>
                </c:pt>
                <c:pt idx="75" formatCode="0.0%">
                  <c:v>-0.11146317657274096</c:v>
                </c:pt>
                <c:pt idx="76" formatCode="0.0%">
                  <c:v>-0.12182271478568119</c:v>
                </c:pt>
                <c:pt idx="77" formatCode="0.0%">
                  <c:v>-0.13014272213012612</c:v>
                </c:pt>
                <c:pt idx="78" formatCode="0.0%">
                  <c:v>-9.8591431230639848E-2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476-4652-9B48-7F11551366CB}"/>
            </c:ext>
          </c:extLst>
        </c:ser>
        <c:ser>
          <c:idx val="21"/>
          <c:order val="21"/>
          <c:tx>
            <c:strRef>
              <c:f>'SHs and LRs'!$A$181</c:f>
              <c:strCache>
                <c:ptCount val="1"/>
                <c:pt idx="0">
                  <c:v>Taranaki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LRs'!$B$255:$GO$255</c:f>
              <c:numCache>
                <c:formatCode>#,##0</c:formatCode>
                <c:ptCount val="196"/>
                <c:pt idx="81" formatCode="0.0%">
                  <c:v>0</c:v>
                </c:pt>
                <c:pt idx="82" formatCode="0.0%">
                  <c:v>3.9083571879727774E-3</c:v>
                </c:pt>
                <c:pt idx="83" formatCode="0.0%">
                  <c:v>2.3509574278268719E-3</c:v>
                </c:pt>
                <c:pt idx="84" formatCode="0.0%">
                  <c:v>1.744800032568472E-2</c:v>
                </c:pt>
                <c:pt idx="85" formatCode="0.0%">
                  <c:v>-1.2276112057550859E-2</c:v>
                </c:pt>
                <c:pt idx="86" formatCode="0.0%">
                  <c:v>1.0222399067540078E-2</c:v>
                </c:pt>
                <c:pt idx="87" formatCode="0.0%">
                  <c:v>-2.0845616313353577E-2</c:v>
                </c:pt>
                <c:pt idx="88" formatCode="0.0%">
                  <c:v>-3.4193054512356991E-2</c:v>
                </c:pt>
                <c:pt idx="89" formatCode="0.0%">
                  <c:v>-4.1045428880595036E-2</c:v>
                </c:pt>
                <c:pt idx="90" formatCode="0.0%">
                  <c:v>-2.7898181350910822E-2</c:v>
                </c:pt>
                <c:pt idx="91" formatCode="0.0%">
                  <c:v>-2.0042096865957704E-2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476-4652-9B48-7F11551366CB}"/>
            </c:ext>
          </c:extLst>
        </c:ser>
        <c:ser>
          <c:idx val="22"/>
          <c:order val="22"/>
          <c:tx>
            <c:strRef>
              <c:f>'SHs and LRs'!$A$182</c:f>
              <c:strCache>
                <c:ptCount val="1"/>
                <c:pt idx="0">
                  <c:v>Manawatu-Whanganui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LRs'!$B$256:$GO$256</c:f>
              <c:numCache>
                <c:formatCode>#,##0</c:formatCode>
                <c:ptCount val="196"/>
                <c:pt idx="94" formatCode="0.0%">
                  <c:v>0</c:v>
                </c:pt>
                <c:pt idx="95" formatCode="0.0%">
                  <c:v>-2.3546048648591666E-3</c:v>
                </c:pt>
                <c:pt idx="96" formatCode="0.0%">
                  <c:v>-2.2974784067799736E-2</c:v>
                </c:pt>
                <c:pt idx="97" formatCode="0.0%">
                  <c:v>-9.2457716620431007E-3</c:v>
                </c:pt>
                <c:pt idx="98" formatCode="0.0%">
                  <c:v>-6.0776945920035352E-2</c:v>
                </c:pt>
                <c:pt idx="99" formatCode="0.0%">
                  <c:v>-5.7218058743333633E-2</c:v>
                </c:pt>
                <c:pt idx="100" formatCode="0.0%">
                  <c:v>-7.2614339545943762E-2</c:v>
                </c:pt>
                <c:pt idx="101" formatCode="0.0%">
                  <c:v>-0.10235571784063902</c:v>
                </c:pt>
                <c:pt idx="102" formatCode="0.0%">
                  <c:v>-0.11776053655726071</c:v>
                </c:pt>
                <c:pt idx="103" formatCode="0.0%">
                  <c:v>-9.9894648807161257E-2</c:v>
                </c:pt>
                <c:pt idx="104" formatCode="0.0%">
                  <c:v>-7.0099759726505173E-2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476-4652-9B48-7F11551366CB}"/>
            </c:ext>
          </c:extLst>
        </c:ser>
        <c:ser>
          <c:idx val="23"/>
          <c:order val="23"/>
          <c:tx>
            <c:strRef>
              <c:f>'SHs and LRs'!$A$183</c:f>
              <c:strCache>
                <c:ptCount val="1"/>
                <c:pt idx="0">
                  <c:v>Wellington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LRs'!$B$257:$GO$257</c:f>
              <c:numCache>
                <c:formatCode>#,##0</c:formatCode>
                <c:ptCount val="196"/>
                <c:pt idx="107" formatCode="0.0%">
                  <c:v>0</c:v>
                </c:pt>
                <c:pt idx="108" formatCode="0.0%">
                  <c:v>-5.1856725540312287E-2</c:v>
                </c:pt>
                <c:pt idx="109" formatCode="0.0%">
                  <c:v>-8.6851213370568447E-2</c:v>
                </c:pt>
                <c:pt idx="110" formatCode="0.0%">
                  <c:v>-3.4374525510836085E-2</c:v>
                </c:pt>
                <c:pt idx="111" formatCode="0.0%">
                  <c:v>-8.2600370748311724E-2</c:v>
                </c:pt>
                <c:pt idx="112" formatCode="0.0%">
                  <c:v>-7.9280794035781699E-2</c:v>
                </c:pt>
                <c:pt idx="113" formatCode="0.0%">
                  <c:v>-8.3769457212123588E-2</c:v>
                </c:pt>
                <c:pt idx="114" formatCode="0.0%">
                  <c:v>-0.11758483974120137</c:v>
                </c:pt>
                <c:pt idx="115" formatCode="0.0%">
                  <c:v>-9.7270036622348566E-2</c:v>
                </c:pt>
                <c:pt idx="116" formatCode="0.0%">
                  <c:v>-8.4683386079826284E-2</c:v>
                </c:pt>
                <c:pt idx="117" formatCode="0.0%">
                  <c:v>-7.4014711244020925E-2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476-4652-9B48-7F11551366CB}"/>
            </c:ext>
          </c:extLst>
        </c:ser>
        <c:ser>
          <c:idx val="24"/>
          <c:order val="24"/>
          <c:tx>
            <c:strRef>
              <c:f>'SHs and LRs'!$A$184</c:f>
              <c:strCache>
                <c:ptCount val="1"/>
                <c:pt idx="0">
                  <c:v>Marlborough-Nelson-Tasman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LRs'!$B$258:$GO$258</c:f>
              <c:numCache>
                <c:formatCode>#,##0</c:formatCode>
                <c:ptCount val="196"/>
                <c:pt idx="120" formatCode="0.0%">
                  <c:v>0</c:v>
                </c:pt>
                <c:pt idx="121" formatCode="0.0%">
                  <c:v>-4.3012782127320737E-2</c:v>
                </c:pt>
                <c:pt idx="122" formatCode="0.0%">
                  <c:v>-5.2563190427654227E-2</c:v>
                </c:pt>
                <c:pt idx="123" formatCode="0.0%">
                  <c:v>-3.5580142653816815E-2</c:v>
                </c:pt>
                <c:pt idx="124" formatCode="0.0%">
                  <c:v>-8.1375958202881349E-2</c:v>
                </c:pt>
                <c:pt idx="125" formatCode="0.0%">
                  <c:v>-8.5578443250213021E-2</c:v>
                </c:pt>
                <c:pt idx="126" formatCode="0.0%">
                  <c:v>-8.8098152933582141E-2</c:v>
                </c:pt>
                <c:pt idx="127" formatCode="0.0%">
                  <c:v>-0.16464306188330136</c:v>
                </c:pt>
                <c:pt idx="128" formatCode="0.0%">
                  <c:v>-0.16437194114790943</c:v>
                </c:pt>
                <c:pt idx="129" formatCode="0.0%">
                  <c:v>-0.13839284782910588</c:v>
                </c:pt>
                <c:pt idx="130" formatCode="0.0%">
                  <c:v>-0.11588050887417523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476-4652-9B48-7F11551366CB}"/>
            </c:ext>
          </c:extLst>
        </c:ser>
        <c:ser>
          <c:idx val="25"/>
          <c:order val="25"/>
          <c:tx>
            <c:strRef>
              <c:f>'SHs and LRs'!$A$185</c:f>
              <c:strCache>
                <c:ptCount val="1"/>
                <c:pt idx="0">
                  <c:v>West Coast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LRs'!$B$259:$GO$259</c:f>
              <c:numCache>
                <c:formatCode>#,##0</c:formatCode>
                <c:ptCount val="196"/>
                <c:pt idx="133" formatCode="0.0%">
                  <c:v>0</c:v>
                </c:pt>
                <c:pt idx="134" formatCode="0.0%">
                  <c:v>-6.6787142057465609E-2</c:v>
                </c:pt>
                <c:pt idx="135" formatCode="0.0%">
                  <c:v>-0.15081149915023051</c:v>
                </c:pt>
                <c:pt idx="136" formatCode="0.0%">
                  <c:v>-3.3004512620771975E-2</c:v>
                </c:pt>
                <c:pt idx="137" formatCode="0.0%">
                  <c:v>-9.1158741538397425E-3</c:v>
                </c:pt>
                <c:pt idx="138" formatCode="0.0%">
                  <c:v>-2.94749242089829E-2</c:v>
                </c:pt>
                <c:pt idx="139" formatCode="0.0%">
                  <c:v>-2.1771894716870688E-2</c:v>
                </c:pt>
                <c:pt idx="140" formatCode="0.0%">
                  <c:v>-5.9439248520399168E-2</c:v>
                </c:pt>
                <c:pt idx="141" formatCode="0.0%">
                  <c:v>-9.4831546707949466E-2</c:v>
                </c:pt>
                <c:pt idx="142" formatCode="0.0%">
                  <c:v>-0.10004449781498248</c:v>
                </c:pt>
                <c:pt idx="143" formatCode="0.0%">
                  <c:v>-5.408819830469791E-2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476-4652-9B48-7F11551366CB}"/>
            </c:ext>
          </c:extLst>
        </c:ser>
        <c:ser>
          <c:idx val="26"/>
          <c:order val="26"/>
          <c:tx>
            <c:strRef>
              <c:f>'SHs and LRs'!$A$186</c:f>
              <c:strCache>
                <c:ptCount val="1"/>
                <c:pt idx="0">
                  <c:v>Canterbury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LRs'!$B$260:$GO$260</c:f>
              <c:numCache>
                <c:formatCode>#,##0</c:formatCode>
                <c:ptCount val="196"/>
                <c:pt idx="146" formatCode="0.0%">
                  <c:v>0</c:v>
                </c:pt>
                <c:pt idx="147" formatCode="0.0%">
                  <c:v>-5.8920403480056227E-2</c:v>
                </c:pt>
                <c:pt idx="148" formatCode="0.0%">
                  <c:v>-6.7831270307669222E-2</c:v>
                </c:pt>
                <c:pt idx="149" formatCode="0.0%">
                  <c:v>-5.1474938405935755E-2</c:v>
                </c:pt>
                <c:pt idx="150" formatCode="0.0%">
                  <c:v>-7.7673504883654099E-2</c:v>
                </c:pt>
                <c:pt idx="151" formatCode="0.0%">
                  <c:v>-8.5845208313944377E-2</c:v>
                </c:pt>
                <c:pt idx="152" formatCode="0.0%">
                  <c:v>-8.5124015781658402E-2</c:v>
                </c:pt>
                <c:pt idx="153" formatCode="0.0%">
                  <c:v>-6.0772005751011382E-2</c:v>
                </c:pt>
                <c:pt idx="154" formatCode="0.0%">
                  <c:v>-5.6552697280495612E-2</c:v>
                </c:pt>
                <c:pt idx="155" formatCode="0.0%">
                  <c:v>-1.0546392715382491E-2</c:v>
                </c:pt>
                <c:pt idx="156" formatCode="0.0%">
                  <c:v>2.2564511333889037E-3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476-4652-9B48-7F11551366CB}"/>
            </c:ext>
          </c:extLst>
        </c:ser>
        <c:ser>
          <c:idx val="27"/>
          <c:order val="27"/>
          <c:tx>
            <c:strRef>
              <c:f>'SHs and LRs'!$A$187</c:f>
              <c:strCache>
                <c:ptCount val="1"/>
                <c:pt idx="0">
                  <c:v>Otago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LRs'!$B$261:$GO$261</c:f>
              <c:numCache>
                <c:formatCode>#,##0</c:formatCode>
                <c:ptCount val="196"/>
                <c:pt idx="159" formatCode="0.0%">
                  <c:v>0</c:v>
                </c:pt>
                <c:pt idx="160" formatCode="0.0%">
                  <c:v>-3.4734088297143639E-2</c:v>
                </c:pt>
                <c:pt idx="161" formatCode="0.0%">
                  <c:v>-4.6157646207355407E-2</c:v>
                </c:pt>
                <c:pt idx="162" formatCode="0.0%">
                  <c:v>-3.4054003075813744E-2</c:v>
                </c:pt>
                <c:pt idx="163" formatCode="0.0%">
                  <c:v>-6.9341001604106611E-2</c:v>
                </c:pt>
                <c:pt idx="164" formatCode="0.0%">
                  <c:v>-6.306364177838697E-2</c:v>
                </c:pt>
                <c:pt idx="165" formatCode="0.0%">
                  <c:v>-6.1926563390443334E-2</c:v>
                </c:pt>
                <c:pt idx="166" formatCode="0.0%">
                  <c:v>-8.5475022930480704E-2</c:v>
                </c:pt>
                <c:pt idx="167" formatCode="0.0%">
                  <c:v>-9.2016578169984098E-2</c:v>
                </c:pt>
                <c:pt idx="168" formatCode="0.0%">
                  <c:v>-7.7243146489773262E-2</c:v>
                </c:pt>
                <c:pt idx="169" formatCode="0.0%">
                  <c:v>-6.2633368969351788E-2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476-4652-9B48-7F11551366CB}"/>
            </c:ext>
          </c:extLst>
        </c:ser>
        <c:ser>
          <c:idx val="28"/>
          <c:order val="28"/>
          <c:tx>
            <c:strRef>
              <c:f>'SHs and LRs'!$A$188</c:f>
              <c:strCache>
                <c:ptCount val="1"/>
                <c:pt idx="0">
                  <c:v>Southland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LRs'!$B$262:$GO$262</c:f>
              <c:numCache>
                <c:formatCode>#,##0</c:formatCode>
                <c:ptCount val="196"/>
                <c:pt idx="172" formatCode="0.0%">
                  <c:v>0</c:v>
                </c:pt>
                <c:pt idx="173" formatCode="0.0%">
                  <c:v>1.9530399484909866E-2</c:v>
                </c:pt>
                <c:pt idx="174" formatCode="0.0%">
                  <c:v>-1.6855110825636621E-2</c:v>
                </c:pt>
                <c:pt idx="175" formatCode="0.0%">
                  <c:v>-4.6302123676704721E-3</c:v>
                </c:pt>
                <c:pt idx="176" formatCode="0.0%">
                  <c:v>-1.9267048300455558E-2</c:v>
                </c:pt>
                <c:pt idx="177" formatCode="0.0%">
                  <c:v>2.6812354105754777E-2</c:v>
                </c:pt>
                <c:pt idx="178" formatCode="0.0%">
                  <c:v>6.8505558648712883E-2</c:v>
                </c:pt>
                <c:pt idx="179" formatCode="0.0%">
                  <c:v>4.637326696862587E-2</c:v>
                </c:pt>
                <c:pt idx="180" formatCode="0.0%">
                  <c:v>4.2996006341345927E-2</c:v>
                </c:pt>
                <c:pt idx="181" formatCode="0.0%">
                  <c:v>6.5942079511484231E-2</c:v>
                </c:pt>
                <c:pt idx="182" formatCode="0.0%">
                  <c:v>0.1096894810590463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476-4652-9B48-7F11551366CB}"/>
            </c:ext>
          </c:extLst>
        </c:ser>
        <c:ser>
          <c:idx val="29"/>
          <c:order val="29"/>
          <c:tx>
            <c:strRef>
              <c:f>'SHs and LRs'!$A$189</c:f>
              <c:strCache>
                <c:ptCount val="1"/>
                <c:pt idx="0">
                  <c:v>New Zealand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LRs'!$B$263:$GP$263</c:f>
              <c:numCache>
                <c:formatCode>#,##0</c:formatCode>
                <c:ptCount val="197"/>
                <c:pt idx="185" formatCode="0.0%">
                  <c:v>0</c:v>
                </c:pt>
                <c:pt idx="186" formatCode="0.0%">
                  <c:v>-3.0907341339738048E-2</c:v>
                </c:pt>
                <c:pt idx="187" formatCode="0.0%">
                  <c:v>-4.8867442368559777E-2</c:v>
                </c:pt>
                <c:pt idx="188" formatCode="0.0%">
                  <c:v>-3.2000619014394327E-2</c:v>
                </c:pt>
                <c:pt idx="189" formatCode="0.0%">
                  <c:v>-7.1811123755181727E-2</c:v>
                </c:pt>
                <c:pt idx="190" formatCode="0.0%">
                  <c:v>-6.8237886579729401E-2</c:v>
                </c:pt>
                <c:pt idx="191" formatCode="0.0%">
                  <c:v>-7.2857236937765912E-2</c:v>
                </c:pt>
                <c:pt idx="192" formatCode="0.0%">
                  <c:v>-7.0877472425912691E-2</c:v>
                </c:pt>
                <c:pt idx="193" formatCode="0.0%">
                  <c:v>-8.3125904664392625E-2</c:v>
                </c:pt>
                <c:pt idx="194" formatCode="0.0%">
                  <c:v>-7.0213383672001362E-2</c:v>
                </c:pt>
                <c:pt idx="195" formatCode="0.0%">
                  <c:v>-5.6479192402358214E-2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476-4652-9B48-7F1155136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257536"/>
        <c:axId val="206275712"/>
      </c:lineChart>
      <c:lineChart>
        <c:grouping val="standard"/>
        <c:varyColors val="0"/>
        <c:ser>
          <c:idx val="30"/>
          <c:order val="30"/>
          <c:tx>
            <c:v>State highways</c:v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cat>
            <c:strRef>
              <c:f>labels!$A$1:$A$15</c:f>
              <c:strCache>
                <c:ptCount val="15"/>
                <c:pt idx="0">
                  <c:v> Northland
 </c:v>
                </c:pt>
                <c:pt idx="1">
                  <c:v> Auckland
 </c:v>
                </c:pt>
                <c:pt idx="2">
                  <c:v> Waikato
 </c:v>
                </c:pt>
                <c:pt idx="3">
                  <c:v> Bay of Plenty
 </c:v>
                </c:pt>
                <c:pt idx="4">
                  <c:v> Gisborne
 </c:v>
                </c:pt>
                <c:pt idx="5">
                  <c:v> Hawkes Bay
 </c:v>
                </c:pt>
                <c:pt idx="6">
                  <c:v> Taranaki
 </c:v>
                </c:pt>
                <c:pt idx="7">
                  <c:v>Manawatu
Whanganui</c:v>
                </c:pt>
                <c:pt idx="8">
                  <c:v> Wellington
 </c:v>
                </c:pt>
                <c:pt idx="9">
                  <c:v>Marlborough
Nelson
Tasman</c:v>
                </c:pt>
                <c:pt idx="10">
                  <c:v> West Coast
 </c:v>
                </c:pt>
                <c:pt idx="11">
                  <c:v> Canterbury
 </c:v>
                </c:pt>
                <c:pt idx="12">
                  <c:v> Otago
 </c:v>
                </c:pt>
                <c:pt idx="13">
                  <c:v> Southland
 </c:v>
                </c:pt>
                <c:pt idx="14">
                  <c:v> New Zealand
 </c:v>
                </c:pt>
              </c:strCache>
            </c:strRef>
          </c:cat>
          <c:val>
            <c:numRef>
              <c:f>'SHs and LRs'!$B$175:$B$189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476-4652-9B48-7F11551366CB}"/>
            </c:ext>
          </c:extLst>
        </c:ser>
        <c:ser>
          <c:idx val="31"/>
          <c:order val="31"/>
          <c:tx>
            <c:v>Local roads</c:v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cat>
            <c:strRef>
              <c:f>labels!$A$1:$A$15</c:f>
              <c:strCache>
                <c:ptCount val="15"/>
                <c:pt idx="0">
                  <c:v> Northland
 </c:v>
                </c:pt>
                <c:pt idx="1">
                  <c:v> Auckland
 </c:v>
                </c:pt>
                <c:pt idx="2">
                  <c:v> Waikato
 </c:v>
                </c:pt>
                <c:pt idx="3">
                  <c:v> Bay of Plenty
 </c:v>
                </c:pt>
                <c:pt idx="4">
                  <c:v> Gisborne
 </c:v>
                </c:pt>
                <c:pt idx="5">
                  <c:v> Hawkes Bay
 </c:v>
                </c:pt>
                <c:pt idx="6">
                  <c:v> Taranaki
 </c:v>
                </c:pt>
                <c:pt idx="7">
                  <c:v>Manawatu
Whanganui</c:v>
                </c:pt>
                <c:pt idx="8">
                  <c:v> Wellington
 </c:v>
                </c:pt>
                <c:pt idx="9">
                  <c:v>Marlborough
Nelson
Tasman</c:v>
                </c:pt>
                <c:pt idx="10">
                  <c:v> West Coast
 </c:v>
                </c:pt>
                <c:pt idx="11">
                  <c:v> Canterbury
 </c:v>
                </c:pt>
                <c:pt idx="12">
                  <c:v> Otago
 </c:v>
                </c:pt>
                <c:pt idx="13">
                  <c:v> Southland
 </c:v>
                </c:pt>
                <c:pt idx="14">
                  <c:v> New Zealand
 </c:v>
                </c:pt>
              </c:strCache>
            </c:strRef>
          </c:cat>
          <c:val>
            <c:numRef>
              <c:f>'SHs and LRs'!$B$175:$B$189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476-4652-9B48-7F1155136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283520"/>
        <c:axId val="206277632"/>
      </c:lineChart>
      <c:catAx>
        <c:axId val="206257536"/>
        <c:scaling>
          <c:orientation val="minMax"/>
        </c:scaling>
        <c:delete val="0"/>
        <c:axPos val="b"/>
        <c:majorGridlines>
          <c:spPr>
            <a:ln>
              <a:solidFill>
                <a:srgbClr val="868686"/>
              </a:solidFill>
              <a:prstDash val="dash"/>
            </a:ln>
          </c:spPr>
        </c:majorGridlines>
        <c:majorTickMark val="out"/>
        <c:minorTickMark val="none"/>
        <c:tickLblPos val="none"/>
        <c:crossAx val="206275712"/>
        <c:crossesAt val="0"/>
        <c:auto val="1"/>
        <c:lblAlgn val="ctr"/>
        <c:lblOffset val="100"/>
        <c:tickMarkSkip val="13"/>
        <c:noMultiLvlLbl val="0"/>
      </c:catAx>
      <c:valAx>
        <c:axId val="206275712"/>
        <c:scaling>
          <c:orientation val="minMax"/>
          <c:max val="0.2"/>
          <c:min val="-0.2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Cumulative</a:t>
                </a:r>
                <a:br>
                  <a:rPr lang="en-US"/>
                </a:br>
                <a:r>
                  <a:rPr lang="en-US"/>
                  <a:t>change in</a:t>
                </a:r>
                <a:br>
                  <a:rPr lang="en-US"/>
                </a:br>
                <a:r>
                  <a:rPr lang="en-US"/>
                  <a:t>VKT per capita</a:t>
                </a:r>
                <a:br>
                  <a:rPr lang="en-US"/>
                </a:br>
                <a:r>
                  <a:rPr lang="en-US"/>
                  <a:t>2004/05 to 2014/15</a:t>
                </a:r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crossAx val="206257536"/>
        <c:crosses val="autoZero"/>
        <c:crossBetween val="between"/>
      </c:valAx>
      <c:valAx>
        <c:axId val="20627763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one"/>
        <c:crossAx val="206283520"/>
        <c:crosses val="max"/>
        <c:crossBetween val="between"/>
      </c:valAx>
      <c:catAx>
        <c:axId val="206283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/>
          <a:lstStyle/>
          <a:p>
            <a:pPr>
              <a:defRPr/>
            </a:pPr>
            <a:endParaRPr lang="en-US"/>
          </a:p>
        </c:txPr>
        <c:crossAx val="206277632"/>
        <c:crossesAt val="1.2"/>
        <c:auto val="0"/>
        <c:lblAlgn val="ctr"/>
        <c:lblOffset val="100"/>
        <c:tickLblSkip val="1"/>
        <c:noMultiLvlLbl val="0"/>
      </c:cat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egendEntry>
        <c:idx val="17"/>
        <c:delete val="1"/>
      </c:legendEntry>
      <c:legendEntry>
        <c:idx val="18"/>
        <c:delete val="1"/>
      </c:legendEntry>
      <c:legendEntry>
        <c:idx val="19"/>
        <c:delete val="1"/>
      </c:legendEntry>
      <c:legendEntry>
        <c:idx val="20"/>
        <c:delete val="1"/>
      </c:legendEntry>
      <c:legendEntry>
        <c:idx val="21"/>
        <c:delete val="1"/>
      </c:legendEntry>
      <c:legendEntry>
        <c:idx val="22"/>
        <c:delete val="1"/>
      </c:legendEntry>
      <c:legendEntry>
        <c:idx val="23"/>
        <c:delete val="1"/>
      </c:legendEntry>
      <c:legendEntry>
        <c:idx val="24"/>
        <c:delete val="1"/>
      </c:legendEntry>
      <c:legendEntry>
        <c:idx val="25"/>
        <c:delete val="1"/>
      </c:legendEntry>
      <c:legendEntry>
        <c:idx val="26"/>
        <c:delete val="1"/>
      </c:legendEntry>
      <c:legendEntry>
        <c:idx val="27"/>
        <c:delete val="1"/>
      </c:legendEntry>
      <c:legendEntry>
        <c:idx val="28"/>
        <c:delete val="1"/>
      </c:legendEntry>
      <c:legendEntry>
        <c:idx val="29"/>
        <c:delete val="1"/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'SHs and LRs'!$A$157</c:f>
              <c:strCache>
                <c:ptCount val="1"/>
                <c:pt idx="0">
                  <c:v>Northland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LRs'!$B$287:$II$287</c:f>
              <c:numCache>
                <c:formatCode>0.0%</c:formatCode>
                <c:ptCount val="242"/>
                <c:pt idx="1">
                  <c:v>0</c:v>
                </c:pt>
                <c:pt idx="2">
                  <c:v>-2.9919461044456308E-2</c:v>
                </c:pt>
                <c:pt idx="3">
                  <c:v>2.0059699739450654E-2</c:v>
                </c:pt>
                <c:pt idx="4">
                  <c:v>-4.266425875766866E-3</c:v>
                </c:pt>
                <c:pt idx="5">
                  <c:v>9.5576123223174214E-2</c:v>
                </c:pt>
                <c:pt idx="6">
                  <c:v>0.10574308432079227</c:v>
                </c:pt>
                <c:pt idx="7">
                  <c:v>0.12729326188418999</c:v>
                </c:pt>
                <c:pt idx="8">
                  <c:v>0.16168723659473772</c:v>
                </c:pt>
                <c:pt idx="9">
                  <c:v>0.13388162643000401</c:v>
                </c:pt>
                <c:pt idx="10">
                  <c:v>0.10666936732309695</c:v>
                </c:pt>
                <c:pt idx="11">
                  <c:v>8.8669360031286892E-2</c:v>
                </c:pt>
                <c:pt idx="12">
                  <c:v>4.5584446866004713E-2</c:v>
                </c:pt>
                <c:pt idx="13">
                  <c:v>0.14128952518134241</c:v>
                </c:pt>
                <c:pt idx="14">
                  <c:v>0.17313953594169074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EF-4399-93FA-6B236CFBC31D}"/>
            </c:ext>
          </c:extLst>
        </c:ser>
        <c:ser>
          <c:idx val="1"/>
          <c:order val="1"/>
          <c:tx>
            <c:strRef>
              <c:f>'SHs and LRs'!$A$158</c:f>
              <c:strCache>
                <c:ptCount val="1"/>
                <c:pt idx="0">
                  <c:v>Auckland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LRs'!$B$288:$II$288</c:f>
              <c:numCache>
                <c:formatCode>#,##0</c:formatCode>
                <c:ptCount val="242"/>
                <c:pt idx="19" formatCode="0.0%">
                  <c:v>0</c:v>
                </c:pt>
                <c:pt idx="20" formatCode="0.0%">
                  <c:v>2.776755087095828E-2</c:v>
                </c:pt>
                <c:pt idx="21" formatCode="0.0%">
                  <c:v>0.11097527950178376</c:v>
                </c:pt>
                <c:pt idx="22" formatCode="0.0%">
                  <c:v>8.8442680854222022E-2</c:v>
                </c:pt>
                <c:pt idx="23" formatCode="0.0%">
                  <c:v>0.13741400952611449</c:v>
                </c:pt>
                <c:pt idx="24" formatCode="0.0%">
                  <c:v>0.16492237685080879</c:v>
                </c:pt>
                <c:pt idx="25" formatCode="0.0%">
                  <c:v>0.15481471748469322</c:v>
                </c:pt>
                <c:pt idx="26" formatCode="0.0%">
                  <c:v>0.14753348087421481</c:v>
                </c:pt>
                <c:pt idx="27" formatCode="0.0%">
                  <c:v>0.12989164235669537</c:v>
                </c:pt>
                <c:pt idx="28" formatCode="0.0%">
                  <c:v>0.11222027561780767</c:v>
                </c:pt>
                <c:pt idx="29" formatCode="0.0%">
                  <c:v>8.1451696431081411E-2</c:v>
                </c:pt>
                <c:pt idx="30" formatCode="0.0%">
                  <c:v>0.12642227882753465</c:v>
                </c:pt>
                <c:pt idx="31" formatCode="0.0%">
                  <c:v>0.13524023903042059</c:v>
                </c:pt>
                <c:pt idx="32" formatCode="0.0%">
                  <c:v>0.14162150116114014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EF-4399-93FA-6B236CFBC31D}"/>
            </c:ext>
          </c:extLst>
        </c:ser>
        <c:ser>
          <c:idx val="2"/>
          <c:order val="2"/>
          <c:tx>
            <c:strRef>
              <c:f>'SHs and LRs'!$A$159</c:f>
              <c:strCache>
                <c:ptCount val="1"/>
                <c:pt idx="0">
                  <c:v>Waikato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LRs'!$B$289:$II$289</c:f>
              <c:numCache>
                <c:formatCode>#,##0</c:formatCode>
                <c:ptCount val="242"/>
                <c:pt idx="35" formatCode="0.0%">
                  <c:v>0</c:v>
                </c:pt>
                <c:pt idx="36" formatCode="0.0%">
                  <c:v>-1.6985053858382448E-2</c:v>
                </c:pt>
                <c:pt idx="37" formatCode="0.0%">
                  <c:v>2.8811792974857475E-2</c:v>
                </c:pt>
                <c:pt idx="38" formatCode="0.0%">
                  <c:v>3.8850418413295174E-2</c:v>
                </c:pt>
                <c:pt idx="39" formatCode="0.0%">
                  <c:v>2.5408558086774891E-2</c:v>
                </c:pt>
                <c:pt idx="40" formatCode="0.0%">
                  <c:v>4.65328285487705E-2</c:v>
                </c:pt>
                <c:pt idx="41" formatCode="0.0%">
                  <c:v>2.5778266137703953E-2</c:v>
                </c:pt>
                <c:pt idx="42" formatCode="0.0%">
                  <c:v>7.5926234660703473E-2</c:v>
                </c:pt>
                <c:pt idx="43" formatCode="0.0%">
                  <c:v>7.8558351233402934E-2</c:v>
                </c:pt>
                <c:pt idx="44" formatCode="0.0%">
                  <c:v>0.15196853983159797</c:v>
                </c:pt>
                <c:pt idx="45" formatCode="0.0%">
                  <c:v>0.11879344164579675</c:v>
                </c:pt>
                <c:pt idx="46" formatCode="0.0%">
                  <c:v>0.14653876705242319</c:v>
                </c:pt>
                <c:pt idx="47" formatCode="0.0%">
                  <c:v>0.13139423380065951</c:v>
                </c:pt>
                <c:pt idx="48" formatCode="0.0%">
                  <c:v>0.23369072669176605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EF-4399-93FA-6B236CFBC31D}"/>
            </c:ext>
          </c:extLst>
        </c:ser>
        <c:ser>
          <c:idx val="3"/>
          <c:order val="3"/>
          <c:tx>
            <c:strRef>
              <c:f>'SHs and LRs'!$A$160</c:f>
              <c:strCache>
                <c:ptCount val="1"/>
                <c:pt idx="0">
                  <c:v>Bay of Plenty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LRs'!$B$290:$II$290</c:f>
              <c:numCache>
                <c:formatCode>#,##0</c:formatCode>
                <c:ptCount val="242"/>
                <c:pt idx="51" formatCode="0.0%">
                  <c:v>0</c:v>
                </c:pt>
                <c:pt idx="52" formatCode="0.0%">
                  <c:v>4.4098244818047583E-2</c:v>
                </c:pt>
                <c:pt idx="53" formatCode="0.0%">
                  <c:v>0.12207221077391806</c:v>
                </c:pt>
                <c:pt idx="54" formatCode="0.0%">
                  <c:v>0.20544241440230704</c:v>
                </c:pt>
                <c:pt idx="55" formatCode="0.0%">
                  <c:v>0.20500861437974205</c:v>
                </c:pt>
                <c:pt idx="56" formatCode="0.0%">
                  <c:v>0.24019874051045687</c:v>
                </c:pt>
                <c:pt idx="57" formatCode="0.0%">
                  <c:v>0.19754521230081679</c:v>
                </c:pt>
                <c:pt idx="58" formatCode="0.0%">
                  <c:v>0.18284299892391398</c:v>
                </c:pt>
                <c:pt idx="59" formatCode="0.0%">
                  <c:v>0.23337704813618187</c:v>
                </c:pt>
                <c:pt idx="60" formatCode="0.0%">
                  <c:v>0.18917345473363922</c:v>
                </c:pt>
                <c:pt idx="61" formatCode="0.0%">
                  <c:v>0.17624302482372944</c:v>
                </c:pt>
                <c:pt idx="62" formatCode="0.0%">
                  <c:v>0.17223964181978535</c:v>
                </c:pt>
                <c:pt idx="63" formatCode="0.0%">
                  <c:v>0.23321539861230933</c:v>
                </c:pt>
                <c:pt idx="64" formatCode="0.0%">
                  <c:v>0.18359535456507303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EF-4399-93FA-6B236CFBC31D}"/>
            </c:ext>
          </c:extLst>
        </c:ser>
        <c:ser>
          <c:idx val="4"/>
          <c:order val="4"/>
          <c:tx>
            <c:strRef>
              <c:f>'SHs and LRs'!$A$161</c:f>
              <c:strCache>
                <c:ptCount val="1"/>
                <c:pt idx="0">
                  <c:v>Gisborne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LRs'!$B$291:$II$291</c:f>
              <c:numCache>
                <c:formatCode>#,##0</c:formatCode>
                <c:ptCount val="242"/>
                <c:pt idx="67" formatCode="0.0%">
                  <c:v>0</c:v>
                </c:pt>
                <c:pt idx="68" formatCode="0.0%">
                  <c:v>-2.9919461044456308E-2</c:v>
                </c:pt>
                <c:pt idx="69" formatCode="0.0%">
                  <c:v>5.8164714558787134E-2</c:v>
                </c:pt>
                <c:pt idx="70" formatCode="0.0%">
                  <c:v>0.49373166671260793</c:v>
                </c:pt>
                <c:pt idx="71" formatCode="0.0%">
                  <c:v>0.47680695429111331</c:v>
                </c:pt>
                <c:pt idx="72" formatCode="0.0%">
                  <c:v>0.48877176674066414</c:v>
                </c:pt>
                <c:pt idx="73" formatCode="0.0%">
                  <c:v>0.45829011235856432</c:v>
                </c:pt>
                <c:pt idx="74" formatCode="0.0%">
                  <c:v>0.75231263699412687</c:v>
                </c:pt>
                <c:pt idx="75" formatCode="0.0%">
                  <c:v>0.34956110099589699</c:v>
                </c:pt>
                <c:pt idx="76" formatCode="0.0%">
                  <c:v>0.30768741680114786</c:v>
                </c:pt>
                <c:pt idx="77" formatCode="0.0%">
                  <c:v>0.2731188833058289</c:v>
                </c:pt>
                <c:pt idx="78" formatCode="0.0%">
                  <c:v>0.28259823714805798</c:v>
                </c:pt>
                <c:pt idx="79" formatCode="0.0%">
                  <c:v>0.33557160924574991</c:v>
                </c:pt>
                <c:pt idx="80" formatCode="0.0%">
                  <c:v>0.41206910048191503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EF-4399-93FA-6B236CFBC31D}"/>
            </c:ext>
          </c:extLst>
        </c:ser>
        <c:ser>
          <c:idx val="5"/>
          <c:order val="5"/>
          <c:tx>
            <c:strRef>
              <c:f>'SHs and LRs'!$A$162</c:f>
              <c:strCache>
                <c:ptCount val="1"/>
                <c:pt idx="0">
                  <c:v>Hawkes Bay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LRs'!$B$292:$II$292</c:f>
              <c:numCache>
                <c:formatCode>#,##0</c:formatCode>
                <c:ptCount val="242"/>
                <c:pt idx="83" formatCode="0.0%">
                  <c:v>0</c:v>
                </c:pt>
                <c:pt idx="84" formatCode="0.0%">
                  <c:v>-1.9944339821263202E-2</c:v>
                </c:pt>
                <c:pt idx="85" formatCode="0.0%">
                  <c:v>3.4808361937110011E-2</c:v>
                </c:pt>
                <c:pt idx="86" formatCode="0.0%">
                  <c:v>-1.4418694628356432E-2</c:v>
                </c:pt>
                <c:pt idx="87" formatCode="0.0%">
                  <c:v>-2.5188345909205268E-2</c:v>
                </c:pt>
                <c:pt idx="88" formatCode="0.0%">
                  <c:v>4.1185078160017152E-2</c:v>
                </c:pt>
                <c:pt idx="89" formatCode="0.0%">
                  <c:v>1.6737497857894024E-2</c:v>
                </c:pt>
                <c:pt idx="90" formatCode="0.0%">
                  <c:v>-3.8363355153757439E-2</c:v>
                </c:pt>
                <c:pt idx="91" formatCode="0.0%">
                  <c:v>-3.7229773608707828E-2</c:v>
                </c:pt>
                <c:pt idx="92" formatCode="0.0%">
                  <c:v>-7.0425510290529347E-2</c:v>
                </c:pt>
                <c:pt idx="93" formatCode="0.0%">
                  <c:v>-8.7574599637840755E-2</c:v>
                </c:pt>
                <c:pt idx="94" formatCode="0.0%">
                  <c:v>-6.6254448728785165E-2</c:v>
                </c:pt>
                <c:pt idx="95" formatCode="0.0%">
                  <c:v>-5.9250473444979801E-2</c:v>
                </c:pt>
                <c:pt idx="96" formatCode="0.0%">
                  <c:v>-1.1592117026633986E-2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CEF-4399-93FA-6B236CFBC31D}"/>
            </c:ext>
          </c:extLst>
        </c:ser>
        <c:ser>
          <c:idx val="6"/>
          <c:order val="6"/>
          <c:tx>
            <c:strRef>
              <c:f>'SHs and LRs'!$A$163</c:f>
              <c:strCache>
                <c:ptCount val="1"/>
                <c:pt idx="0">
                  <c:v>Taranaki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LRs'!$B$293:$II$293</c:f>
              <c:numCache>
                <c:formatCode>#,##0</c:formatCode>
                <c:ptCount val="242"/>
                <c:pt idx="99" formatCode="0.0%">
                  <c:v>0</c:v>
                </c:pt>
                <c:pt idx="100" formatCode="0.0%">
                  <c:v>-3.27070488000758E-2</c:v>
                </c:pt>
                <c:pt idx="101" formatCode="0.0%">
                  <c:v>1.8740424757548002E-2</c:v>
                </c:pt>
                <c:pt idx="102" formatCode="0.0%">
                  <c:v>-5.4097124633885052E-2</c:v>
                </c:pt>
                <c:pt idx="103" formatCode="0.0%">
                  <c:v>-6.3644713449643064E-2</c:v>
                </c:pt>
                <c:pt idx="104" formatCode="0.0%">
                  <c:v>-4.0217948955877048E-2</c:v>
                </c:pt>
                <c:pt idx="105" formatCode="0.0%">
                  <c:v>-2.9129590458299326E-2</c:v>
                </c:pt>
                <c:pt idx="106" formatCode="0.0%">
                  <c:v>-3.3833727423410509E-2</c:v>
                </c:pt>
                <c:pt idx="107" formatCode="0.0%">
                  <c:v>-6.0294940405554498E-2</c:v>
                </c:pt>
                <c:pt idx="108" formatCode="0.0%">
                  <c:v>-4.9461542739205888E-2</c:v>
                </c:pt>
                <c:pt idx="109" formatCode="0.0%">
                  <c:v>-6.6999073234945472E-2</c:v>
                </c:pt>
                <c:pt idx="110" formatCode="0.0%">
                  <c:v>-7.2278687612658543E-2</c:v>
                </c:pt>
                <c:pt idx="111" formatCode="0.0%">
                  <c:v>-3.5145787957659325E-2</c:v>
                </c:pt>
                <c:pt idx="112" formatCode="0.0%">
                  <c:v>3.8405337034537634E-2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CEF-4399-93FA-6B236CFBC31D}"/>
            </c:ext>
          </c:extLst>
        </c:ser>
        <c:ser>
          <c:idx val="7"/>
          <c:order val="7"/>
          <c:tx>
            <c:strRef>
              <c:f>'SHs and LRs'!$A$164</c:f>
              <c:strCache>
                <c:ptCount val="1"/>
                <c:pt idx="0">
                  <c:v>Manawatu-Whanganui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LRs'!$B$294:$II$294</c:f>
              <c:numCache>
                <c:formatCode>#,##0</c:formatCode>
                <c:ptCount val="242"/>
                <c:pt idx="115" formatCode="0.0%">
                  <c:v>0</c:v>
                </c:pt>
                <c:pt idx="116" formatCode="0.0%">
                  <c:v>-3.3708838149751563E-2</c:v>
                </c:pt>
                <c:pt idx="117" formatCode="0.0%">
                  <c:v>1.868308391051321E-2</c:v>
                </c:pt>
                <c:pt idx="118" formatCode="0.0%">
                  <c:v>4.285139962095319E-2</c:v>
                </c:pt>
                <c:pt idx="119" formatCode="0.0%">
                  <c:v>3.3498987789790435E-2</c:v>
                </c:pt>
                <c:pt idx="120" formatCode="0.0%">
                  <c:v>3.3807334551640311E-2</c:v>
                </c:pt>
                <c:pt idx="121" formatCode="0.0%">
                  <c:v>8.0525002315501304E-4</c:v>
                </c:pt>
                <c:pt idx="122" formatCode="0.0%">
                  <c:v>-1.5301418457048022E-2</c:v>
                </c:pt>
                <c:pt idx="123" formatCode="0.0%">
                  <c:v>-1.5597466668388127E-2</c:v>
                </c:pt>
                <c:pt idx="124" formatCode="0.0%">
                  <c:v>-8.0371712423858099E-2</c:v>
                </c:pt>
                <c:pt idx="125" formatCode="0.0%">
                  <c:v>-8.8005844058527183E-2</c:v>
                </c:pt>
                <c:pt idx="126" formatCode="0.0%">
                  <c:v>-6.2627040471613826E-2</c:v>
                </c:pt>
                <c:pt idx="127" formatCode="0.0%">
                  <c:v>-5.6087553693886294E-2</c:v>
                </c:pt>
                <c:pt idx="128" formatCode="0.0%">
                  <c:v>-6.1316994342860753E-2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CEF-4399-93FA-6B236CFBC31D}"/>
            </c:ext>
          </c:extLst>
        </c:ser>
        <c:ser>
          <c:idx val="8"/>
          <c:order val="8"/>
          <c:tx>
            <c:strRef>
              <c:f>'SHs and LRs'!$A$165</c:f>
              <c:strCache>
                <c:ptCount val="1"/>
                <c:pt idx="0">
                  <c:v>Wellington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LRs'!$B$295:$II$295</c:f>
              <c:numCache>
                <c:formatCode>#,##0</c:formatCode>
                <c:ptCount val="242"/>
                <c:pt idx="131" formatCode="0.0%">
                  <c:v>0</c:v>
                </c:pt>
                <c:pt idx="132" formatCode="0.0%">
                  <c:v>-3.2006777965285949E-2</c:v>
                </c:pt>
                <c:pt idx="133" formatCode="0.0%">
                  <c:v>1.2333351599562281E-2</c:v>
                </c:pt>
                <c:pt idx="134" formatCode="0.0%">
                  <c:v>-1.9341486913569295E-2</c:v>
                </c:pt>
                <c:pt idx="135" formatCode="0.0%">
                  <c:v>-1.9999061081934055E-2</c:v>
                </c:pt>
                <c:pt idx="136" formatCode="0.0%">
                  <c:v>-3.5824135013498681E-2</c:v>
                </c:pt>
                <c:pt idx="137" formatCode="0.0%">
                  <c:v>-5.2002572025172444E-2</c:v>
                </c:pt>
                <c:pt idx="138" formatCode="0.0%">
                  <c:v>-7.2498161784887771E-2</c:v>
                </c:pt>
                <c:pt idx="139" formatCode="0.0%">
                  <c:v>-1.0125134392221513E-2</c:v>
                </c:pt>
                <c:pt idx="140" formatCode="0.0%">
                  <c:v>-0.11906739573983172</c:v>
                </c:pt>
                <c:pt idx="141" formatCode="0.0%">
                  <c:v>-0.13265953627150417</c:v>
                </c:pt>
                <c:pt idx="142" formatCode="0.0%">
                  <c:v>-0.13675358196284548</c:v>
                </c:pt>
                <c:pt idx="143" formatCode="0.0%">
                  <c:v>-0.1167494852692158</c:v>
                </c:pt>
                <c:pt idx="144" formatCode="0.0%">
                  <c:v>-8.7665971718834612E-2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CEF-4399-93FA-6B236CFBC31D}"/>
            </c:ext>
          </c:extLst>
        </c:ser>
        <c:ser>
          <c:idx val="9"/>
          <c:order val="9"/>
          <c:tx>
            <c:strRef>
              <c:f>'SHs and LRs'!$A$166</c:f>
              <c:strCache>
                <c:ptCount val="1"/>
                <c:pt idx="0">
                  <c:v>Marlborough-Nelson-Tasman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LRs'!$B$296:$II$296</c:f>
              <c:numCache>
                <c:formatCode>#,##0</c:formatCode>
                <c:ptCount val="242"/>
                <c:pt idx="147" formatCode="0.0%">
                  <c:v>0</c:v>
                </c:pt>
                <c:pt idx="148" formatCode="0.0%">
                  <c:v>2.563581211158783E-2</c:v>
                </c:pt>
                <c:pt idx="149" formatCode="0.0%">
                  <c:v>7.5685594687437741E-2</c:v>
                </c:pt>
                <c:pt idx="150" formatCode="0.0%">
                  <c:v>3.0002195536654952E-2</c:v>
                </c:pt>
                <c:pt idx="151" formatCode="0.0%">
                  <c:v>-3.7184949664559319E-4</c:v>
                </c:pt>
                <c:pt idx="152" formatCode="0.0%">
                  <c:v>0.19702601146518939</c:v>
                </c:pt>
                <c:pt idx="153" formatCode="0.0%">
                  <c:v>0.14331263086132995</c:v>
                </c:pt>
                <c:pt idx="154" formatCode="0.0%">
                  <c:v>0.13430946838692104</c:v>
                </c:pt>
                <c:pt idx="155" formatCode="0.0%">
                  <c:v>0.11543983591717666</c:v>
                </c:pt>
                <c:pt idx="156" formatCode="0.0%">
                  <c:v>0.1331950351481892</c:v>
                </c:pt>
                <c:pt idx="157" formatCode="0.0%">
                  <c:v>0.10230909621884132</c:v>
                </c:pt>
                <c:pt idx="158" formatCode="0.0%">
                  <c:v>0.11768708082156509</c:v>
                </c:pt>
                <c:pt idx="159" formatCode="0.0%">
                  <c:v>0.11078774077525377</c:v>
                </c:pt>
                <c:pt idx="160" formatCode="0.0%">
                  <c:v>0.17892379430550465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CEF-4399-93FA-6B236CFBC31D}"/>
            </c:ext>
          </c:extLst>
        </c:ser>
        <c:ser>
          <c:idx val="10"/>
          <c:order val="10"/>
          <c:tx>
            <c:strRef>
              <c:f>'SHs and LRs'!$A$167</c:f>
              <c:strCache>
                <c:ptCount val="1"/>
                <c:pt idx="0">
                  <c:v>West Coast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LRs'!$B$297:$II$297</c:f>
              <c:numCache>
                <c:formatCode>#,##0</c:formatCode>
                <c:ptCount val="242"/>
                <c:pt idx="163" formatCode="0.0%">
                  <c:v>0</c:v>
                </c:pt>
                <c:pt idx="164" formatCode="0.0%">
                  <c:v>-2.9919461044456419E-2</c:v>
                </c:pt>
                <c:pt idx="165" formatCode="0.0%">
                  <c:v>1.3567734251711761E-2</c:v>
                </c:pt>
                <c:pt idx="166" formatCode="0.0%">
                  <c:v>-3.9524391259897262E-2</c:v>
                </c:pt>
                <c:pt idx="167" formatCode="0.0%">
                  <c:v>-4.7811941485328413E-2</c:v>
                </c:pt>
                <c:pt idx="168" formatCode="0.0%">
                  <c:v>-7.0353679240024447E-2</c:v>
                </c:pt>
                <c:pt idx="169" formatCode="0.0%">
                  <c:v>-9.2546660497368927E-2</c:v>
                </c:pt>
                <c:pt idx="170" formatCode="0.0%">
                  <c:v>-0.10859149049931738</c:v>
                </c:pt>
                <c:pt idx="171" formatCode="0.0%">
                  <c:v>-0.124981680953128</c:v>
                </c:pt>
                <c:pt idx="172" formatCode="0.0%">
                  <c:v>-0.14662370953023895</c:v>
                </c:pt>
                <c:pt idx="173" formatCode="0.0%">
                  <c:v>-0.16385318082088551</c:v>
                </c:pt>
                <c:pt idx="174" formatCode="0.0%">
                  <c:v>-0.16360526291444011</c:v>
                </c:pt>
                <c:pt idx="175" formatCode="0.0%">
                  <c:v>-0.14196470151506779</c:v>
                </c:pt>
                <c:pt idx="176" formatCode="0.0%">
                  <c:v>-2.3387980214609083E-2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CEF-4399-93FA-6B236CFBC31D}"/>
            </c:ext>
          </c:extLst>
        </c:ser>
        <c:ser>
          <c:idx val="11"/>
          <c:order val="11"/>
          <c:tx>
            <c:strRef>
              <c:f>'SHs and LRs'!$A$168</c:f>
              <c:strCache>
                <c:ptCount val="1"/>
                <c:pt idx="0">
                  <c:v>Canterbury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LRs'!$B$298:$II$298</c:f>
              <c:numCache>
                <c:formatCode>#,##0</c:formatCode>
                <c:ptCount val="242"/>
                <c:pt idx="179" formatCode="0.0%">
                  <c:v>0</c:v>
                </c:pt>
                <c:pt idx="180" formatCode="0.0%">
                  <c:v>-4.0012787059494626E-3</c:v>
                </c:pt>
                <c:pt idx="181" formatCode="0.0%">
                  <c:v>4.8583017748883739E-2</c:v>
                </c:pt>
                <c:pt idx="182" formatCode="0.0%">
                  <c:v>2.211028169668916E-2</c:v>
                </c:pt>
                <c:pt idx="183" formatCode="0.0%">
                  <c:v>2.295907730661173E-2</c:v>
                </c:pt>
                <c:pt idx="184" formatCode="0.0%">
                  <c:v>7.7467549058742202E-2</c:v>
                </c:pt>
                <c:pt idx="185" formatCode="0.0%">
                  <c:v>4.7797167409725061E-2</c:v>
                </c:pt>
                <c:pt idx="186" formatCode="0.0%">
                  <c:v>3.8397253654399943E-2</c:v>
                </c:pt>
                <c:pt idx="187" formatCode="0.0%">
                  <c:v>2.9712589255992183E-2</c:v>
                </c:pt>
                <c:pt idx="188" formatCode="0.0%">
                  <c:v>4.3526706171557628E-2</c:v>
                </c:pt>
                <c:pt idx="189" formatCode="0.0%">
                  <c:v>2.930338488958828E-2</c:v>
                </c:pt>
                <c:pt idx="190" formatCode="0.0%">
                  <c:v>5.412163606232645E-2</c:v>
                </c:pt>
                <c:pt idx="191" formatCode="0.0%">
                  <c:v>0.10753174202597426</c:v>
                </c:pt>
                <c:pt idx="192" formatCode="0.0%">
                  <c:v>0.17559782694992543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CEF-4399-93FA-6B236CFBC31D}"/>
            </c:ext>
          </c:extLst>
        </c:ser>
        <c:ser>
          <c:idx val="12"/>
          <c:order val="12"/>
          <c:tx>
            <c:strRef>
              <c:f>'SHs and LRs'!$A$169</c:f>
              <c:strCache>
                <c:ptCount val="1"/>
                <c:pt idx="0">
                  <c:v>Otago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LRs'!$B$299:$II$299</c:f>
              <c:numCache>
                <c:formatCode>#,##0</c:formatCode>
                <c:ptCount val="242"/>
                <c:pt idx="195" formatCode="0.0%">
                  <c:v>0</c:v>
                </c:pt>
                <c:pt idx="196" formatCode="0.0%">
                  <c:v>-2.5749089396692737E-3</c:v>
                </c:pt>
                <c:pt idx="197" formatCode="0.0%">
                  <c:v>6.5560357784816947E-2</c:v>
                </c:pt>
                <c:pt idx="198" formatCode="0.0%">
                  <c:v>3.9634269648347598E-2</c:v>
                </c:pt>
                <c:pt idx="199" formatCode="0.0%">
                  <c:v>0.10896344069661712</c:v>
                </c:pt>
                <c:pt idx="200" formatCode="0.0%">
                  <c:v>0.12307390921414418</c:v>
                </c:pt>
                <c:pt idx="201" formatCode="0.0%">
                  <c:v>0.10535794351687078</c:v>
                </c:pt>
                <c:pt idx="202" formatCode="0.0%">
                  <c:v>0.1023634854181652</c:v>
                </c:pt>
                <c:pt idx="203" formatCode="0.0%">
                  <c:v>0.12843035607647946</c:v>
                </c:pt>
                <c:pt idx="204" formatCode="0.0%">
                  <c:v>8.3911351335894668E-2</c:v>
                </c:pt>
                <c:pt idx="205" formatCode="0.0%">
                  <c:v>6.4630715034725617E-2</c:v>
                </c:pt>
                <c:pt idx="206" formatCode="0.0%">
                  <c:v>6.9090339001458556E-2</c:v>
                </c:pt>
                <c:pt idx="207" formatCode="0.0%">
                  <c:v>0.12077483614322837</c:v>
                </c:pt>
                <c:pt idx="208" formatCode="0.0%">
                  <c:v>0.10905275910847867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CEF-4399-93FA-6B236CFBC31D}"/>
            </c:ext>
          </c:extLst>
        </c:ser>
        <c:ser>
          <c:idx val="13"/>
          <c:order val="13"/>
          <c:tx>
            <c:strRef>
              <c:f>'SHs and LRs'!$A$170</c:f>
              <c:strCache>
                <c:ptCount val="1"/>
                <c:pt idx="0">
                  <c:v>Southland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LRs'!$B$300:$II$300</c:f>
              <c:numCache>
                <c:formatCode>#,##0</c:formatCode>
                <c:ptCount val="242"/>
                <c:pt idx="211" formatCode="0.0%">
                  <c:v>0</c:v>
                </c:pt>
                <c:pt idx="212" formatCode="0.0%">
                  <c:v>9.0569891814360481E-3</c:v>
                </c:pt>
                <c:pt idx="213" formatCode="0.0%">
                  <c:v>3.0798385733990852E-2</c:v>
                </c:pt>
                <c:pt idx="214" formatCode="0.0%">
                  <c:v>2.7365355246673495E-3</c:v>
                </c:pt>
                <c:pt idx="215" formatCode="0.0%">
                  <c:v>1.7465435929064022E-2</c:v>
                </c:pt>
                <c:pt idx="216" formatCode="0.0%">
                  <c:v>3.8959377046552168E-2</c:v>
                </c:pt>
                <c:pt idx="217" formatCode="0.0%">
                  <c:v>1.6016909490738751E-2</c:v>
                </c:pt>
                <c:pt idx="218" formatCode="0.0%">
                  <c:v>3.6239048236842208E-2</c:v>
                </c:pt>
                <c:pt idx="219" formatCode="0.0%">
                  <c:v>6.8030287898881436E-2</c:v>
                </c:pt>
                <c:pt idx="220" formatCode="0.0%">
                  <c:v>4.5654143113565526E-2</c:v>
                </c:pt>
                <c:pt idx="221" formatCode="0.0%">
                  <c:v>3.1595230171747035E-2</c:v>
                </c:pt>
                <c:pt idx="222" formatCode="0.0%">
                  <c:v>1.4040322246768655E-2</c:v>
                </c:pt>
                <c:pt idx="223" formatCode="0.0%">
                  <c:v>4.6373427491231967E-2</c:v>
                </c:pt>
                <c:pt idx="224" formatCode="0.0%">
                  <c:v>7.7993975930745085E-2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CEF-4399-93FA-6B236CFBC31D}"/>
            </c:ext>
          </c:extLst>
        </c:ser>
        <c:ser>
          <c:idx val="14"/>
          <c:order val="14"/>
          <c:tx>
            <c:strRef>
              <c:f>'SHs and LRs'!$A$171</c:f>
              <c:strCache>
                <c:ptCount val="1"/>
                <c:pt idx="0">
                  <c:v>New Zealand</c:v>
                </c:pt>
              </c:strCache>
            </c:strRef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val>
            <c:numRef>
              <c:f>'SHs and LRs'!$B$301:$II$301</c:f>
              <c:numCache>
                <c:formatCode>#,##0</c:formatCode>
                <c:ptCount val="242"/>
                <c:pt idx="227" formatCode="0.0%">
                  <c:v>0</c:v>
                </c:pt>
                <c:pt idx="228" formatCode="0.0%">
                  <c:v>2.4883349850239878E-3</c:v>
                </c:pt>
                <c:pt idx="229" formatCode="0.0%">
                  <c:v>6.584308073737577E-2</c:v>
                </c:pt>
                <c:pt idx="230" formatCode="0.0%">
                  <c:v>5.2725613222797119E-2</c:v>
                </c:pt>
                <c:pt idx="231" formatCode="0.0%">
                  <c:v>7.3488419830424867E-2</c:v>
                </c:pt>
                <c:pt idx="232" formatCode="0.0%">
                  <c:v>0.10281566793686547</c:v>
                </c:pt>
                <c:pt idx="233" formatCode="0.0%">
                  <c:v>8.4368511522151746E-2</c:v>
                </c:pt>
                <c:pt idx="234" formatCode="0.0%">
                  <c:v>8.2121377984615052E-2</c:v>
                </c:pt>
                <c:pt idx="235" formatCode="0.0%">
                  <c:v>8.0371441311506642E-2</c:v>
                </c:pt>
                <c:pt idx="236" formatCode="0.0%">
                  <c:v>6.0867060403298368E-2</c:v>
                </c:pt>
                <c:pt idx="237" formatCode="0.0%">
                  <c:v>3.8478804116591991E-2</c:v>
                </c:pt>
                <c:pt idx="238" formatCode="0.0%">
                  <c:v>6.0847352642030117E-2</c:v>
                </c:pt>
                <c:pt idx="239" formatCode="0.0%">
                  <c:v>8.3492436100834011E-2</c:v>
                </c:pt>
                <c:pt idx="240" formatCode="0.0%">
                  <c:v>0.11295665216639916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CEF-4399-93FA-6B236CFBC31D}"/>
            </c:ext>
          </c:extLst>
        </c:ser>
        <c:ser>
          <c:idx val="15"/>
          <c:order val="15"/>
          <c:tx>
            <c:strRef>
              <c:f>'SHs and LRs'!$A$175</c:f>
              <c:strCache>
                <c:ptCount val="1"/>
                <c:pt idx="0">
                  <c:v>Northland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LRs'!$B$305:$II$305</c:f>
              <c:numCache>
                <c:formatCode>0.0%</c:formatCode>
                <c:ptCount val="242"/>
                <c:pt idx="1">
                  <c:v>0</c:v>
                </c:pt>
                <c:pt idx="2">
                  <c:v>-4.4135429251247471E-3</c:v>
                </c:pt>
                <c:pt idx="3">
                  <c:v>4.1210070183891778E-2</c:v>
                </c:pt>
                <c:pt idx="4">
                  <c:v>9.2566260631146147E-2</c:v>
                </c:pt>
                <c:pt idx="5">
                  <c:v>0.1228892522914613</c:v>
                </c:pt>
                <c:pt idx="6">
                  <c:v>0.12462915965998334</c:v>
                </c:pt>
                <c:pt idx="7">
                  <c:v>0.14969302490450676</c:v>
                </c:pt>
                <c:pt idx="8">
                  <c:v>0.12627296506783137</c:v>
                </c:pt>
                <c:pt idx="9">
                  <c:v>0.12957980945897796</c:v>
                </c:pt>
                <c:pt idx="10">
                  <c:v>0.12038469093916571</c:v>
                </c:pt>
                <c:pt idx="11">
                  <c:v>9.1780467194783499E-2</c:v>
                </c:pt>
                <c:pt idx="12">
                  <c:v>8.3656829269997512E-2</c:v>
                </c:pt>
                <c:pt idx="13">
                  <c:v>0.1074069624290177</c:v>
                </c:pt>
                <c:pt idx="14">
                  <c:v>0.1459868531344044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CEF-4399-93FA-6B236CFBC31D}"/>
            </c:ext>
          </c:extLst>
        </c:ser>
        <c:ser>
          <c:idx val="16"/>
          <c:order val="16"/>
          <c:tx>
            <c:strRef>
              <c:f>'SHs and LRs'!$A$176</c:f>
              <c:strCache>
                <c:ptCount val="1"/>
                <c:pt idx="0">
                  <c:v>Auckland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LRs'!$B$306:$II$306</c:f>
              <c:numCache>
                <c:formatCode>#,##0</c:formatCode>
                <c:ptCount val="242"/>
                <c:pt idx="19" formatCode="0.0%">
                  <c:v>0</c:v>
                </c:pt>
                <c:pt idx="20" formatCode="0.0%">
                  <c:v>8.5989234383505586E-3</c:v>
                </c:pt>
                <c:pt idx="21" formatCode="0.0%">
                  <c:v>5.2969510704902634E-2</c:v>
                </c:pt>
                <c:pt idx="22" formatCode="0.0%">
                  <c:v>5.5175724858936182E-2</c:v>
                </c:pt>
                <c:pt idx="23" formatCode="0.0%">
                  <c:v>2.2936470329011804E-2</c:v>
                </c:pt>
                <c:pt idx="24" formatCode="0.0%">
                  <c:v>2.4539532735880387E-2</c:v>
                </c:pt>
                <c:pt idx="25" formatCode="0.0%">
                  <c:v>3.0891008679315268E-2</c:v>
                </c:pt>
                <c:pt idx="26" formatCode="0.0%">
                  <c:v>1.4382362978480945E-2</c:v>
                </c:pt>
                <c:pt idx="27" formatCode="0.0%">
                  <c:v>2.9773424184141195E-2</c:v>
                </c:pt>
                <c:pt idx="28" formatCode="0.0%">
                  <c:v>4.4308134293058021E-2</c:v>
                </c:pt>
                <c:pt idx="29" formatCode="0.0%">
                  <c:v>0.13905505412168395</c:v>
                </c:pt>
                <c:pt idx="30" formatCode="0.0%">
                  <c:v>9.0046016743683177E-2</c:v>
                </c:pt>
                <c:pt idx="31" formatCode="0.0%">
                  <c:v>0.12817542819099814</c:v>
                </c:pt>
                <c:pt idx="32" formatCode="0.0%">
                  <c:v>0.17529711291451444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CEF-4399-93FA-6B236CFBC31D}"/>
            </c:ext>
          </c:extLst>
        </c:ser>
        <c:ser>
          <c:idx val="17"/>
          <c:order val="17"/>
          <c:tx>
            <c:strRef>
              <c:f>'SHs and LRs'!$A$177</c:f>
              <c:strCache>
                <c:ptCount val="1"/>
                <c:pt idx="0">
                  <c:v>Waikato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LRs'!$B$307:$II$307</c:f>
              <c:numCache>
                <c:formatCode>#,##0</c:formatCode>
                <c:ptCount val="242"/>
                <c:pt idx="35" formatCode="0.0%">
                  <c:v>0</c:v>
                </c:pt>
                <c:pt idx="36" formatCode="0.0%">
                  <c:v>7.3193709985215349E-3</c:v>
                </c:pt>
                <c:pt idx="37" formatCode="0.0%">
                  <c:v>5.5837601929126679E-2</c:v>
                </c:pt>
                <c:pt idx="38" formatCode="0.0%">
                  <c:v>7.6917536150275412E-2</c:v>
                </c:pt>
                <c:pt idx="39" formatCode="0.0%">
                  <c:v>7.8156748403993115E-2</c:v>
                </c:pt>
                <c:pt idx="40" formatCode="0.0%">
                  <c:v>7.9331076767001685E-2</c:v>
                </c:pt>
                <c:pt idx="41" formatCode="0.0%">
                  <c:v>0.10285656238353424</c:v>
                </c:pt>
                <c:pt idx="42" formatCode="0.0%">
                  <c:v>3.4248454353831725E-2</c:v>
                </c:pt>
                <c:pt idx="43" formatCode="0.0%">
                  <c:v>6.69629804952665E-2</c:v>
                </c:pt>
                <c:pt idx="44" formatCode="0.0%">
                  <c:v>7.5137082296710567E-2</c:v>
                </c:pt>
                <c:pt idx="45" formatCode="0.0%">
                  <c:v>6.0079799851795679E-2</c:v>
                </c:pt>
                <c:pt idx="46" formatCode="0.0%">
                  <c:v>8.4439557902346918E-2</c:v>
                </c:pt>
                <c:pt idx="47" formatCode="0.0%">
                  <c:v>8.1179232128734125E-2</c:v>
                </c:pt>
                <c:pt idx="48" formatCode="0.0%">
                  <c:v>9.4630887509152384E-2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CEF-4399-93FA-6B236CFBC31D}"/>
            </c:ext>
          </c:extLst>
        </c:ser>
        <c:ser>
          <c:idx val="18"/>
          <c:order val="18"/>
          <c:tx>
            <c:strRef>
              <c:f>'SHs and LRs'!$A$178</c:f>
              <c:strCache>
                <c:ptCount val="1"/>
                <c:pt idx="0">
                  <c:v>Bay of Plenty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LRs'!$B$308:$II$308</c:f>
              <c:numCache>
                <c:formatCode>#,##0</c:formatCode>
                <c:ptCount val="242"/>
                <c:pt idx="51" formatCode="0.0%">
                  <c:v>0</c:v>
                </c:pt>
                <c:pt idx="52" formatCode="0.0%">
                  <c:v>7.7038030369473987E-3</c:v>
                </c:pt>
                <c:pt idx="53" formatCode="0.0%">
                  <c:v>5.6341164957687928E-2</c:v>
                </c:pt>
                <c:pt idx="54" formatCode="0.0%">
                  <c:v>0.14285287385235601</c:v>
                </c:pt>
                <c:pt idx="55" formatCode="0.0%">
                  <c:v>0.12989815980066366</c:v>
                </c:pt>
                <c:pt idx="56" formatCode="0.0%">
                  <c:v>0.11137858562051473</c:v>
                </c:pt>
                <c:pt idx="57" formatCode="0.0%">
                  <c:v>0.17831720115842131</c:v>
                </c:pt>
                <c:pt idx="58" formatCode="0.0%">
                  <c:v>0.1344972037694212</c:v>
                </c:pt>
                <c:pt idx="59" formatCode="0.0%">
                  <c:v>0.13814818515730254</c:v>
                </c:pt>
                <c:pt idx="60" formatCode="0.0%">
                  <c:v>0.13164043197547892</c:v>
                </c:pt>
                <c:pt idx="61" formatCode="0.0%">
                  <c:v>0.15715626035384989</c:v>
                </c:pt>
                <c:pt idx="62" formatCode="0.0%">
                  <c:v>0.14250183358891699</c:v>
                </c:pt>
                <c:pt idx="63" formatCode="0.0%">
                  <c:v>0.17656712810641229</c:v>
                </c:pt>
                <c:pt idx="64" formatCode="0.0%">
                  <c:v>0.21880455392964149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CEF-4399-93FA-6B236CFBC31D}"/>
            </c:ext>
          </c:extLst>
        </c:ser>
        <c:ser>
          <c:idx val="19"/>
          <c:order val="19"/>
          <c:tx>
            <c:strRef>
              <c:f>'SHs and LRs'!$A$179</c:f>
              <c:strCache>
                <c:ptCount val="1"/>
                <c:pt idx="0">
                  <c:v>Gisborne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LRs'!$B$309:$II$309</c:f>
              <c:numCache>
                <c:formatCode>#,##0</c:formatCode>
                <c:ptCount val="242"/>
                <c:pt idx="67" formatCode="0.0%">
                  <c:v>0</c:v>
                </c:pt>
                <c:pt idx="68" formatCode="0.0%">
                  <c:v>0.19534323252371055</c:v>
                </c:pt>
                <c:pt idx="69" formatCode="0.0%">
                  <c:v>0.24431253245617723</c:v>
                </c:pt>
                <c:pt idx="70" formatCode="0.0%">
                  <c:v>0.25425345011452238</c:v>
                </c:pt>
                <c:pt idx="71" formatCode="0.0%">
                  <c:v>0.21648419720820744</c:v>
                </c:pt>
                <c:pt idx="72" formatCode="0.0%">
                  <c:v>0.11377990378338643</c:v>
                </c:pt>
                <c:pt idx="73" formatCode="0.0%">
                  <c:v>0.18318725747342945</c:v>
                </c:pt>
                <c:pt idx="74" formatCode="0.0%">
                  <c:v>0.14137695685658813</c:v>
                </c:pt>
                <c:pt idx="75" formatCode="0.0%">
                  <c:v>0.16170399344286035</c:v>
                </c:pt>
                <c:pt idx="76" formatCode="0.0%">
                  <c:v>0.17331707577424815</c:v>
                </c:pt>
                <c:pt idx="77" formatCode="0.0%">
                  <c:v>0.16960435914466432</c:v>
                </c:pt>
                <c:pt idx="78" formatCode="0.0%">
                  <c:v>0.18448355078559597</c:v>
                </c:pt>
                <c:pt idx="79" formatCode="0.0%">
                  <c:v>0.17982244543471637</c:v>
                </c:pt>
                <c:pt idx="80" formatCode="0.0%">
                  <c:v>0.22262190169658447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CEF-4399-93FA-6B236CFBC31D}"/>
            </c:ext>
          </c:extLst>
        </c:ser>
        <c:ser>
          <c:idx val="20"/>
          <c:order val="20"/>
          <c:tx>
            <c:strRef>
              <c:f>'SHs and LRs'!$A$180</c:f>
              <c:strCache>
                <c:ptCount val="1"/>
                <c:pt idx="0">
                  <c:v>Hawkes Bay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LRs'!$B$310:$II$310</c:f>
              <c:numCache>
                <c:formatCode>#,##0</c:formatCode>
                <c:ptCount val="242"/>
                <c:pt idx="83" formatCode="0.0%">
                  <c:v>0</c:v>
                </c:pt>
                <c:pt idx="84" formatCode="0.0%">
                  <c:v>9.4150677329623456E-2</c:v>
                </c:pt>
                <c:pt idx="85" formatCode="0.0%">
                  <c:v>6.9245851865729513E-2</c:v>
                </c:pt>
                <c:pt idx="86" formatCode="0.0%">
                  <c:v>0.10974748175728166</c:v>
                </c:pt>
                <c:pt idx="87" formatCode="0.0%">
                  <c:v>8.8962178102622413E-2</c:v>
                </c:pt>
                <c:pt idx="88" formatCode="0.0%">
                  <c:v>9.0229242866360693E-2</c:v>
                </c:pt>
                <c:pt idx="89" formatCode="0.0%">
                  <c:v>9.7452534430880755E-2</c:v>
                </c:pt>
                <c:pt idx="90" formatCode="0.0%">
                  <c:v>5.617734035956734E-2</c:v>
                </c:pt>
                <c:pt idx="91" formatCode="0.0%">
                  <c:v>6.5995531945009844E-2</c:v>
                </c:pt>
                <c:pt idx="92" formatCode="0.0%">
                  <c:v>4.8004331471716677E-2</c:v>
                </c:pt>
                <c:pt idx="93" formatCode="0.0%">
                  <c:v>2.920760247798504E-2</c:v>
                </c:pt>
                <c:pt idx="94" formatCode="0.0%">
                  <c:v>1.9469868098003662E-2</c:v>
                </c:pt>
                <c:pt idx="95" formatCode="0.0%">
                  <c:v>1.4292167076306983E-2</c:v>
                </c:pt>
                <c:pt idx="96" formatCode="0.0%">
                  <c:v>5.7715898787286557E-2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CEF-4399-93FA-6B236CFBC31D}"/>
            </c:ext>
          </c:extLst>
        </c:ser>
        <c:ser>
          <c:idx val="21"/>
          <c:order val="21"/>
          <c:tx>
            <c:strRef>
              <c:f>'SHs and LRs'!$A$181</c:f>
              <c:strCache>
                <c:ptCount val="1"/>
                <c:pt idx="0">
                  <c:v>Taranaki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LRs'!$B$311:$II$311</c:f>
              <c:numCache>
                <c:formatCode>#,##0</c:formatCode>
                <c:ptCount val="242"/>
                <c:pt idx="99" formatCode="0.0%">
                  <c:v>0</c:v>
                </c:pt>
                <c:pt idx="100" formatCode="0.0%">
                  <c:v>-2.0465943487758764E-2</c:v>
                </c:pt>
                <c:pt idx="101" formatCode="0.0%">
                  <c:v>1.0998268828255942E-2</c:v>
                </c:pt>
                <c:pt idx="102" formatCode="0.0%">
                  <c:v>5.3398154322340075E-2</c:v>
                </c:pt>
                <c:pt idx="103" formatCode="0.0%">
                  <c:v>5.9990667524165708E-2</c:v>
                </c:pt>
                <c:pt idx="104" formatCode="0.0%">
                  <c:v>6.230085192299839E-2</c:v>
                </c:pt>
                <c:pt idx="105" formatCode="0.0%">
                  <c:v>8.3318524711763597E-2</c:v>
                </c:pt>
                <c:pt idx="106" formatCode="0.0%">
                  <c:v>5.9950912309048698E-2</c:v>
                </c:pt>
                <c:pt idx="107" formatCode="0.0%">
                  <c:v>9.6051546531944254E-2</c:v>
                </c:pt>
                <c:pt idx="108" formatCode="0.0%">
                  <c:v>7.4416063095980922E-2</c:v>
                </c:pt>
                <c:pt idx="109" formatCode="0.0%">
                  <c:v>6.9296079026129886E-2</c:v>
                </c:pt>
                <c:pt idx="110" formatCode="0.0%">
                  <c:v>7.0222044520221294E-2</c:v>
                </c:pt>
                <c:pt idx="111" formatCode="0.0%">
                  <c:v>9.4962283448000839E-2</c:v>
                </c:pt>
                <c:pt idx="112" formatCode="0.0%">
                  <c:v>0.11396014799852683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CEF-4399-93FA-6B236CFBC31D}"/>
            </c:ext>
          </c:extLst>
        </c:ser>
        <c:ser>
          <c:idx val="22"/>
          <c:order val="22"/>
          <c:tx>
            <c:strRef>
              <c:f>'SHs and LRs'!$A$182</c:f>
              <c:strCache>
                <c:ptCount val="1"/>
                <c:pt idx="0">
                  <c:v>Manawatu-Whanganui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LRs'!$B$312:$II$312</c:f>
              <c:numCache>
                <c:formatCode>#,##0</c:formatCode>
                <c:ptCount val="242"/>
                <c:pt idx="115" formatCode="0.0%">
                  <c:v>0</c:v>
                </c:pt>
                <c:pt idx="116" formatCode="0.0%">
                  <c:v>-4.8060356481195443E-3</c:v>
                </c:pt>
                <c:pt idx="117" formatCode="0.0%">
                  <c:v>-5.4728082393989963E-3</c:v>
                </c:pt>
                <c:pt idx="118" formatCode="0.0%">
                  <c:v>1.5218659879528529E-2</c:v>
                </c:pt>
                <c:pt idx="119" formatCode="0.0%">
                  <c:v>1.3270407602781198E-2</c:v>
                </c:pt>
                <c:pt idx="120" formatCode="0.0%">
                  <c:v>-8.1057696128045142E-3</c:v>
                </c:pt>
                <c:pt idx="121" formatCode="0.0%">
                  <c:v>4.0756513800224159E-3</c:v>
                </c:pt>
                <c:pt idx="122" formatCode="0.0%">
                  <c:v>-4.6899521684658607E-2</c:v>
                </c:pt>
                <c:pt idx="123" formatCode="0.0%">
                  <c:v>-3.952722598456726E-2</c:v>
                </c:pt>
                <c:pt idx="124" formatCode="0.0%">
                  <c:v>-5.1101957455798042E-2</c:v>
                </c:pt>
                <c:pt idx="125" formatCode="0.0%">
                  <c:v>-7.9941788590185636E-2</c:v>
                </c:pt>
                <c:pt idx="126" formatCode="0.0%">
                  <c:v>-9.5926778931095358E-2</c:v>
                </c:pt>
                <c:pt idx="127" formatCode="0.0%">
                  <c:v>-7.5025544362159691E-2</c:v>
                </c:pt>
                <c:pt idx="128" formatCode="0.0%">
                  <c:v>-3.7606812101648179E-2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CEF-4399-93FA-6B236CFBC31D}"/>
            </c:ext>
          </c:extLst>
        </c:ser>
        <c:ser>
          <c:idx val="23"/>
          <c:order val="23"/>
          <c:tx>
            <c:strRef>
              <c:f>'SHs and LRs'!$A$183</c:f>
              <c:strCache>
                <c:ptCount val="1"/>
                <c:pt idx="0">
                  <c:v>Wellington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LRs'!$B$313:$II$313</c:f>
              <c:numCache>
                <c:formatCode>#,##0</c:formatCode>
                <c:ptCount val="242"/>
                <c:pt idx="131" formatCode="0.0%">
                  <c:v>0</c:v>
                </c:pt>
                <c:pt idx="132" formatCode="0.0%">
                  <c:v>-2.4692049862771293E-2</c:v>
                </c:pt>
                <c:pt idx="133" formatCode="0.0%">
                  <c:v>2.3307932633628514E-2</c:v>
                </c:pt>
                <c:pt idx="134" formatCode="0.0%">
                  <c:v>4.6062435015324477E-2</c:v>
                </c:pt>
                <c:pt idx="135" formatCode="0.0%">
                  <c:v>9.8656974535882291E-4</c:v>
                </c:pt>
                <c:pt idx="136" formatCode="0.0%">
                  <c:v>-2.7958366493257336E-2</c:v>
                </c:pt>
                <c:pt idx="137" formatCode="0.0%">
                  <c:v>3.3945375284117674E-2</c:v>
                </c:pt>
                <c:pt idx="138" formatCode="0.0%">
                  <c:v>-1.1116688492310733E-2</c:v>
                </c:pt>
                <c:pt idx="139" formatCode="0.0%">
                  <c:v>4.2303099986118475E-4</c:v>
                </c:pt>
                <c:pt idx="140" formatCode="0.0%">
                  <c:v>3.6769574793147353E-3</c:v>
                </c:pt>
                <c:pt idx="141" formatCode="0.0%">
                  <c:v>-2.7643116520707167E-2</c:v>
                </c:pt>
                <c:pt idx="142" formatCode="0.0%">
                  <c:v>-1.8682749955069022E-3</c:v>
                </c:pt>
                <c:pt idx="143" formatCode="0.0%">
                  <c:v>1.8609474253463487E-2</c:v>
                </c:pt>
                <c:pt idx="144" formatCode="0.0%">
                  <c:v>4.1228362367737414E-2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CEF-4399-93FA-6B236CFBC31D}"/>
            </c:ext>
          </c:extLst>
        </c:ser>
        <c:ser>
          <c:idx val="24"/>
          <c:order val="24"/>
          <c:tx>
            <c:strRef>
              <c:f>'SHs and LRs'!$A$184</c:f>
              <c:strCache>
                <c:ptCount val="1"/>
                <c:pt idx="0">
                  <c:v>Marlborough-Nelson-Tasman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LRs'!$B$314:$II$314</c:f>
              <c:numCache>
                <c:formatCode>#,##0</c:formatCode>
                <c:ptCount val="242"/>
                <c:pt idx="147" formatCode="0.0%">
                  <c:v>0</c:v>
                </c:pt>
                <c:pt idx="148" formatCode="0.0%">
                  <c:v>0.12956867445654252</c:v>
                </c:pt>
                <c:pt idx="149" formatCode="0.0%">
                  <c:v>2.1137706444468662E-2</c:v>
                </c:pt>
                <c:pt idx="150" formatCode="0.0%">
                  <c:v>0.17005897120501423</c:v>
                </c:pt>
                <c:pt idx="151" formatCode="0.0%">
                  <c:v>0.12905904209618102</c:v>
                </c:pt>
                <c:pt idx="152" formatCode="0.0%">
                  <c:v>0.12660614291704131</c:v>
                </c:pt>
                <c:pt idx="153" formatCode="0.0%">
                  <c:v>0.15620085387967197</c:v>
                </c:pt>
                <c:pt idx="154" formatCode="0.0%">
                  <c:v>0.11106586234959015</c:v>
                </c:pt>
                <c:pt idx="155" formatCode="0.0%">
                  <c:v>0.11651617349718846</c:v>
                </c:pt>
                <c:pt idx="156" formatCode="0.0%">
                  <c:v>0.12677177407972562</c:v>
                </c:pt>
                <c:pt idx="157" formatCode="0.0%">
                  <c:v>4.2923425489533873E-2</c:v>
                </c:pt>
                <c:pt idx="158" formatCode="0.0%">
                  <c:v>4.9925758056825309E-2</c:v>
                </c:pt>
                <c:pt idx="159" formatCode="0.0%">
                  <c:v>8.9438236334831389E-2</c:v>
                </c:pt>
                <c:pt idx="160" formatCode="0.0%">
                  <c:v>0.12769584309718396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CEF-4399-93FA-6B236CFBC31D}"/>
            </c:ext>
          </c:extLst>
        </c:ser>
        <c:ser>
          <c:idx val="25"/>
          <c:order val="25"/>
          <c:tx>
            <c:strRef>
              <c:f>'SHs and LRs'!$A$185</c:f>
              <c:strCache>
                <c:ptCount val="1"/>
                <c:pt idx="0">
                  <c:v>West Coast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LRs'!$B$315:$II$315</c:f>
              <c:numCache>
                <c:formatCode>#,##0</c:formatCode>
                <c:ptCount val="242"/>
                <c:pt idx="163" formatCode="0.0%">
                  <c:v>0</c:v>
                </c:pt>
                <c:pt idx="164" formatCode="0.0%">
                  <c:v>0.12425803696831395</c:v>
                </c:pt>
                <c:pt idx="165" formatCode="0.0%">
                  <c:v>0.11809290571670727</c:v>
                </c:pt>
                <c:pt idx="166" formatCode="0.0%">
                  <c:v>0.29759860089806867</c:v>
                </c:pt>
                <c:pt idx="167" formatCode="0.0%">
                  <c:v>0.22241376230211518</c:v>
                </c:pt>
                <c:pt idx="168" formatCode="0.0%">
                  <c:v>0.12105425280773252</c:v>
                </c:pt>
                <c:pt idx="169" formatCode="0.0%">
                  <c:v>0.28252366271599816</c:v>
                </c:pt>
                <c:pt idx="170" formatCode="0.0%">
                  <c:v>0.32233203133160226</c:v>
                </c:pt>
                <c:pt idx="171" formatCode="0.0%">
                  <c:v>0.30312092767189558</c:v>
                </c:pt>
                <c:pt idx="172" formatCode="0.0%">
                  <c:v>0.32148491357098452</c:v>
                </c:pt>
                <c:pt idx="173" formatCode="0.0%">
                  <c:v>0.27638443704403293</c:v>
                </c:pt>
                <c:pt idx="174" formatCode="0.0%">
                  <c:v>0.22649992981674405</c:v>
                </c:pt>
                <c:pt idx="175" formatCode="0.0%">
                  <c:v>0.2139018931008132</c:v>
                </c:pt>
                <c:pt idx="176" formatCode="0.0%">
                  <c:v>0.27007276294878535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CEF-4399-93FA-6B236CFBC31D}"/>
            </c:ext>
          </c:extLst>
        </c:ser>
        <c:ser>
          <c:idx val="26"/>
          <c:order val="26"/>
          <c:tx>
            <c:strRef>
              <c:f>'SHs and LRs'!$A$186</c:f>
              <c:strCache>
                <c:ptCount val="1"/>
                <c:pt idx="0">
                  <c:v>Canterbury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LRs'!$B$316:$II$316</c:f>
              <c:numCache>
                <c:formatCode>#,##0</c:formatCode>
                <c:ptCount val="242"/>
                <c:pt idx="179" formatCode="0.0%">
                  <c:v>0</c:v>
                </c:pt>
                <c:pt idx="180" formatCode="0.0%">
                  <c:v>0.22479868180652995</c:v>
                </c:pt>
                <c:pt idx="181" formatCode="0.0%">
                  <c:v>0.10289928868725395</c:v>
                </c:pt>
                <c:pt idx="182" formatCode="0.0%">
                  <c:v>0.27269427114393485</c:v>
                </c:pt>
                <c:pt idx="183" formatCode="0.0%">
                  <c:v>0.21493490728240694</c:v>
                </c:pt>
                <c:pt idx="184" formatCode="0.0%">
                  <c:v>0.22083294512671969</c:v>
                </c:pt>
                <c:pt idx="185" formatCode="0.0%">
                  <c:v>0.25801956280330018</c:v>
                </c:pt>
                <c:pt idx="186" formatCode="0.0%">
                  <c:v>0.23793593452609918</c:v>
                </c:pt>
                <c:pt idx="187" formatCode="0.0%">
                  <c:v>0.24227203811504761</c:v>
                </c:pt>
                <c:pt idx="188" formatCode="0.0%">
                  <c:v>0.24181964300172964</c:v>
                </c:pt>
                <c:pt idx="189" formatCode="0.0%">
                  <c:v>0.26163902022950714</c:v>
                </c:pt>
                <c:pt idx="190" formatCode="0.0%">
                  <c:v>0.2713973526998783</c:v>
                </c:pt>
                <c:pt idx="191" formatCode="0.0%">
                  <c:v>0.35520398162791644</c:v>
                </c:pt>
                <c:pt idx="192" formatCode="0.0%">
                  <c:v>0.40110675383452232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CEF-4399-93FA-6B236CFBC31D}"/>
            </c:ext>
          </c:extLst>
        </c:ser>
        <c:ser>
          <c:idx val="27"/>
          <c:order val="27"/>
          <c:tx>
            <c:strRef>
              <c:f>'SHs and LRs'!$A$187</c:f>
              <c:strCache>
                <c:ptCount val="1"/>
                <c:pt idx="0">
                  <c:v>Otago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LRs'!$B$317:$II$317</c:f>
              <c:numCache>
                <c:formatCode>#,##0</c:formatCode>
                <c:ptCount val="242"/>
                <c:pt idx="195" formatCode="0.0%">
                  <c:v>0</c:v>
                </c:pt>
                <c:pt idx="196" formatCode="0.0%">
                  <c:v>0.1551544390856896</c:v>
                </c:pt>
                <c:pt idx="197" formatCode="0.0%">
                  <c:v>5.6092933232385622E-2</c:v>
                </c:pt>
                <c:pt idx="198" formatCode="0.0%">
                  <c:v>0.18638063910538349</c:v>
                </c:pt>
                <c:pt idx="199" formatCode="0.0%">
                  <c:v>0.1565140128944511</c:v>
                </c:pt>
                <c:pt idx="200" formatCode="0.0%">
                  <c:v>0.15173523768501518</c:v>
                </c:pt>
                <c:pt idx="201" formatCode="0.0%">
                  <c:v>0.17304313996778786</c:v>
                </c:pt>
                <c:pt idx="202" formatCode="0.0%">
                  <c:v>0.13663928983212603</c:v>
                </c:pt>
                <c:pt idx="203" formatCode="0.0%">
                  <c:v>0.15136264884562856</c:v>
                </c:pt>
                <c:pt idx="204" formatCode="0.0%">
                  <c:v>0.16208603740345651</c:v>
                </c:pt>
                <c:pt idx="205" formatCode="0.0%">
                  <c:v>0.14062858528252642</c:v>
                </c:pt>
                <c:pt idx="206" formatCode="0.0%">
                  <c:v>0.13848767633869241</c:v>
                </c:pt>
                <c:pt idx="207" formatCode="0.0%">
                  <c:v>0.16868730294795165</c:v>
                </c:pt>
                <c:pt idx="208" formatCode="0.0%">
                  <c:v>0.20469935877529788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6CEF-4399-93FA-6B236CFBC31D}"/>
            </c:ext>
          </c:extLst>
        </c:ser>
        <c:ser>
          <c:idx val="28"/>
          <c:order val="28"/>
          <c:tx>
            <c:strRef>
              <c:f>'SHs and LRs'!$A$188</c:f>
              <c:strCache>
                <c:ptCount val="1"/>
                <c:pt idx="0">
                  <c:v>Southland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LRs'!$B$318:$II$318</c:f>
              <c:numCache>
                <c:formatCode>#,##0</c:formatCode>
                <c:ptCount val="242"/>
                <c:pt idx="211" formatCode="0.0%">
                  <c:v>0</c:v>
                </c:pt>
                <c:pt idx="212" formatCode="0.0%">
                  <c:v>8.2675944541683144E-2</c:v>
                </c:pt>
                <c:pt idx="213" formatCode="0.0%">
                  <c:v>2.1757635619075399E-2</c:v>
                </c:pt>
                <c:pt idx="214" formatCode="0.0%">
                  <c:v>0.10571556180532116</c:v>
                </c:pt>
                <c:pt idx="215" formatCode="0.0%">
                  <c:v>0.12190818134289083</c:v>
                </c:pt>
                <c:pt idx="216" formatCode="0.0%">
                  <c:v>7.8395867020024657E-2</c:v>
                </c:pt>
                <c:pt idx="217" formatCode="0.0%">
                  <c:v>9.239120893320707E-2</c:v>
                </c:pt>
                <c:pt idx="218" formatCode="0.0%">
                  <c:v>8.094711259063625E-2</c:v>
                </c:pt>
                <c:pt idx="219" formatCode="0.0%">
                  <c:v>0.14019887353177185</c:v>
                </c:pt>
                <c:pt idx="220" formatCode="0.0%">
                  <c:v>0.19782000992316107</c:v>
                </c:pt>
                <c:pt idx="221" formatCode="0.0%">
                  <c:v>0.1804021023908664</c:v>
                </c:pt>
                <c:pt idx="222" formatCode="0.0%">
                  <c:v>0.17843451549560618</c:v>
                </c:pt>
                <c:pt idx="223" formatCode="0.0%">
                  <c:v>0.20812584382349453</c:v>
                </c:pt>
                <c:pt idx="224" formatCode="0.0%">
                  <c:v>0.26620223558181055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CEF-4399-93FA-6B236CFBC31D}"/>
            </c:ext>
          </c:extLst>
        </c:ser>
        <c:ser>
          <c:idx val="29"/>
          <c:order val="29"/>
          <c:tx>
            <c:strRef>
              <c:f>'SHs and LRs'!$A$189</c:f>
              <c:strCache>
                <c:ptCount val="1"/>
                <c:pt idx="0">
                  <c:v>New Zealand</c:v>
                </c:pt>
              </c:strCache>
            </c:strRef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val>
            <c:numRef>
              <c:f>'SHs and LRs'!$B$319:$II$319</c:f>
              <c:numCache>
                <c:formatCode>#,##0</c:formatCode>
                <c:ptCount val="242"/>
                <c:pt idx="227" formatCode="0.0%">
                  <c:v>0</c:v>
                </c:pt>
                <c:pt idx="228" formatCode="0.0%">
                  <c:v>4.6349930752135338E-2</c:v>
                </c:pt>
                <c:pt idx="229" formatCode="0.0%">
                  <c:v>5.0697416111333826E-2</c:v>
                </c:pt>
                <c:pt idx="230" formatCode="0.0%">
                  <c:v>0.10601790631817387</c:v>
                </c:pt>
                <c:pt idx="231" formatCode="0.0%">
                  <c:v>8.4492877466485039E-2</c:v>
                </c:pt>
                <c:pt idx="232" formatCode="0.0%">
                  <c:v>7.5897234189532314E-2</c:v>
                </c:pt>
                <c:pt idx="233" formatCode="0.0%">
                  <c:v>0.10476941512383853</c:v>
                </c:pt>
                <c:pt idx="234" formatCode="0.0%">
                  <c:v>6.9173660794932257E-2</c:v>
                </c:pt>
                <c:pt idx="235" formatCode="0.0%">
                  <c:v>8.4683883962615392E-2</c:v>
                </c:pt>
                <c:pt idx="236" formatCode="0.0%">
                  <c:v>8.9459237613060516E-2</c:v>
                </c:pt>
                <c:pt idx="237" formatCode="0.0%">
                  <c:v>9.8960261854033282E-2</c:v>
                </c:pt>
                <c:pt idx="238" formatCode="0.0%">
                  <c:v>9.1639312801410133E-2</c:v>
                </c:pt>
                <c:pt idx="239" formatCode="0.0%">
                  <c:v>0.11972156047049975</c:v>
                </c:pt>
                <c:pt idx="240" formatCode="0.0%">
                  <c:v>0.15575795356069189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CEF-4399-93FA-6B236CFBC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658560"/>
        <c:axId val="206668544"/>
      </c:lineChart>
      <c:lineChart>
        <c:grouping val="standard"/>
        <c:varyColors val="0"/>
        <c:ser>
          <c:idx val="30"/>
          <c:order val="30"/>
          <c:tx>
            <c:v>State highways</c:v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cat>
            <c:strRef>
              <c:f>labels!$A$1:$A$15</c:f>
              <c:strCache>
                <c:ptCount val="15"/>
                <c:pt idx="0">
                  <c:v> Northland
 </c:v>
                </c:pt>
                <c:pt idx="1">
                  <c:v> Auckland
 </c:v>
                </c:pt>
                <c:pt idx="2">
                  <c:v> Waikato
 </c:v>
                </c:pt>
                <c:pt idx="3">
                  <c:v> Bay of Plenty
 </c:v>
                </c:pt>
                <c:pt idx="4">
                  <c:v> Gisborne
 </c:v>
                </c:pt>
                <c:pt idx="5">
                  <c:v> Hawkes Bay
 </c:v>
                </c:pt>
                <c:pt idx="6">
                  <c:v> Taranaki
 </c:v>
                </c:pt>
                <c:pt idx="7">
                  <c:v>Manawatu
Whanganui</c:v>
                </c:pt>
                <c:pt idx="8">
                  <c:v> Wellington
 </c:v>
                </c:pt>
                <c:pt idx="9">
                  <c:v>Marlborough
Nelson
Tasman</c:v>
                </c:pt>
                <c:pt idx="10">
                  <c:v> West Coast
 </c:v>
                </c:pt>
                <c:pt idx="11">
                  <c:v> Canterbury
 </c:v>
                </c:pt>
                <c:pt idx="12">
                  <c:v> Otago
 </c:v>
                </c:pt>
                <c:pt idx="13">
                  <c:v> Southland
 </c:v>
                </c:pt>
                <c:pt idx="14">
                  <c:v> New Zealand
 </c:v>
                </c:pt>
              </c:strCache>
            </c:strRef>
          </c:cat>
          <c:val>
            <c:numRef>
              <c:f>'SHs and LRs'!$B$175:$B$189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CEF-4399-93FA-6B236CFBC31D}"/>
            </c:ext>
          </c:extLst>
        </c:ser>
        <c:ser>
          <c:idx val="31"/>
          <c:order val="31"/>
          <c:tx>
            <c:v>Local roads</c:v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cat>
            <c:strRef>
              <c:f>labels!$A$1:$A$15</c:f>
              <c:strCache>
                <c:ptCount val="15"/>
                <c:pt idx="0">
                  <c:v> Northland
 </c:v>
                </c:pt>
                <c:pt idx="1">
                  <c:v> Auckland
 </c:v>
                </c:pt>
                <c:pt idx="2">
                  <c:v> Waikato
 </c:v>
                </c:pt>
                <c:pt idx="3">
                  <c:v> Bay of Plenty
 </c:v>
                </c:pt>
                <c:pt idx="4">
                  <c:v> Gisborne
 </c:v>
                </c:pt>
                <c:pt idx="5">
                  <c:v> Hawkes Bay
 </c:v>
                </c:pt>
                <c:pt idx="6">
                  <c:v> Taranaki
 </c:v>
                </c:pt>
                <c:pt idx="7">
                  <c:v>Manawatu
Whanganui</c:v>
                </c:pt>
                <c:pt idx="8">
                  <c:v> Wellington
 </c:v>
                </c:pt>
                <c:pt idx="9">
                  <c:v>Marlborough
Nelson
Tasman</c:v>
                </c:pt>
                <c:pt idx="10">
                  <c:v> West Coast
 </c:v>
                </c:pt>
                <c:pt idx="11">
                  <c:v> Canterbury
 </c:v>
                </c:pt>
                <c:pt idx="12">
                  <c:v> Otago
 </c:v>
                </c:pt>
                <c:pt idx="13">
                  <c:v> Southland
 </c:v>
                </c:pt>
                <c:pt idx="14">
                  <c:v> New Zealand
 </c:v>
                </c:pt>
              </c:strCache>
            </c:strRef>
          </c:cat>
          <c:val>
            <c:numRef>
              <c:f>'SHs and LRs'!$B$175:$B$189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CEF-4399-93FA-6B236CFBC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676352"/>
        <c:axId val="206670464"/>
      </c:lineChart>
      <c:catAx>
        <c:axId val="206658560"/>
        <c:scaling>
          <c:orientation val="minMax"/>
        </c:scaling>
        <c:delete val="0"/>
        <c:axPos val="b"/>
        <c:majorGridlines>
          <c:spPr>
            <a:ln>
              <a:solidFill>
                <a:srgbClr val="868686"/>
              </a:solidFill>
              <a:prstDash val="dash"/>
            </a:ln>
          </c:spPr>
        </c:majorGridlines>
        <c:majorTickMark val="out"/>
        <c:minorTickMark val="none"/>
        <c:tickLblPos val="none"/>
        <c:crossAx val="206668544"/>
        <c:crossesAt val="0"/>
        <c:auto val="1"/>
        <c:lblAlgn val="ctr"/>
        <c:lblOffset val="100"/>
        <c:tickMarkSkip val="16"/>
        <c:noMultiLvlLbl val="0"/>
      </c:catAx>
      <c:valAx>
        <c:axId val="206668544"/>
        <c:scaling>
          <c:orientation val="minMax"/>
          <c:max val="0.8"/>
          <c:min val="-0.4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Cumulative</a:t>
                </a:r>
                <a:br>
                  <a:rPr lang="en-US"/>
                </a:br>
                <a:r>
                  <a:rPr lang="en-US"/>
                  <a:t>change in</a:t>
                </a:r>
                <a:r>
                  <a:rPr lang="en-US" baseline="0"/>
                  <a:t> </a:t>
                </a:r>
                <a:r>
                  <a:rPr lang="en-US"/>
                  <a:t>VKT</a:t>
                </a:r>
                <a:br>
                  <a:rPr lang="en-US"/>
                </a:br>
                <a:r>
                  <a:rPr lang="en-US"/>
                  <a:t>2001/02 to</a:t>
                </a:r>
                <a:r>
                  <a:rPr lang="en-US" baseline="0"/>
                  <a:t> 2014/15</a:t>
                </a:r>
                <a:endParaRPr lang="en-US"/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crossAx val="206658560"/>
        <c:crosses val="autoZero"/>
        <c:crossBetween val="between"/>
      </c:valAx>
      <c:valAx>
        <c:axId val="206670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one"/>
        <c:crossAx val="206676352"/>
        <c:crosses val="max"/>
        <c:crossBetween val="between"/>
      </c:valAx>
      <c:catAx>
        <c:axId val="206676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/>
          <a:lstStyle/>
          <a:p>
            <a:pPr>
              <a:defRPr/>
            </a:pPr>
            <a:endParaRPr lang="en-US"/>
          </a:p>
        </c:txPr>
        <c:crossAx val="206670464"/>
        <c:crossesAt val="1.2"/>
        <c:auto val="0"/>
        <c:lblAlgn val="ctr"/>
        <c:lblOffset val="100"/>
        <c:tickLblSkip val="1"/>
        <c:noMultiLvlLbl val="0"/>
      </c:cat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egendEntry>
        <c:idx val="17"/>
        <c:delete val="1"/>
      </c:legendEntry>
      <c:legendEntry>
        <c:idx val="18"/>
        <c:delete val="1"/>
      </c:legendEntry>
      <c:legendEntry>
        <c:idx val="19"/>
        <c:delete val="1"/>
      </c:legendEntry>
      <c:legendEntry>
        <c:idx val="20"/>
        <c:delete val="1"/>
      </c:legendEntry>
      <c:legendEntry>
        <c:idx val="21"/>
        <c:delete val="1"/>
      </c:legendEntry>
      <c:legendEntry>
        <c:idx val="22"/>
        <c:delete val="1"/>
      </c:legendEntry>
      <c:legendEntry>
        <c:idx val="23"/>
        <c:delete val="1"/>
      </c:legendEntry>
      <c:legendEntry>
        <c:idx val="24"/>
        <c:delete val="1"/>
      </c:legendEntry>
      <c:legendEntry>
        <c:idx val="25"/>
        <c:delete val="1"/>
      </c:legendEntry>
      <c:legendEntry>
        <c:idx val="26"/>
        <c:delete val="1"/>
      </c:legendEntry>
      <c:legendEntry>
        <c:idx val="27"/>
        <c:delete val="1"/>
      </c:legendEntry>
      <c:legendEntry>
        <c:idx val="28"/>
        <c:delete val="1"/>
      </c:legendEntry>
      <c:legendEntry>
        <c:idx val="29"/>
        <c:delete val="1"/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5"/>
          <c:order val="0"/>
          <c:tx>
            <c:strRef>
              <c:f>'SHs and LRs'!$A$175</c:f>
              <c:strCache>
                <c:ptCount val="1"/>
                <c:pt idx="0">
                  <c:v>Northland</c:v>
                </c:pt>
              </c:strCache>
            </c:strRef>
          </c:tx>
          <c:spPr>
            <a:ln w="25400">
              <a:solidFill>
                <a:srgbClr val="000000">
                  <a:alpha val="64706"/>
                </a:srgbClr>
              </a:solidFill>
            </a:ln>
          </c:spPr>
          <c:marker>
            <c:symbol val="none"/>
          </c:marker>
          <c:val>
            <c:numRef>
              <c:f>'SHs and LRs'!$B$360:$II$360</c:f>
              <c:numCache>
                <c:formatCode>0.0%</c:formatCode>
                <c:ptCount val="242"/>
                <c:pt idx="1">
                  <c:v>0</c:v>
                </c:pt>
                <c:pt idx="2">
                  <c:v>-1.592936917058263E-2</c:v>
                </c:pt>
                <c:pt idx="3">
                  <c:v>3.1660757356738678E-2</c:v>
                </c:pt>
                <c:pt idx="4">
                  <c:v>4.8846666320626841E-2</c:v>
                </c:pt>
                <c:pt idx="5">
                  <c:v>0.11055747708938513</c:v>
                </c:pt>
                <c:pt idx="6">
                  <c:v>0.11610216756947289</c:v>
                </c:pt>
                <c:pt idx="7">
                  <c:v>0.13957961602133895</c:v>
                </c:pt>
                <c:pt idx="8">
                  <c:v>0.14226237566678646</c:v>
                </c:pt>
                <c:pt idx="9">
                  <c:v>0.13152206366626928</c:v>
                </c:pt>
                <c:pt idx="10">
                  <c:v>0.11419227383330322</c:v>
                </c:pt>
                <c:pt idx="11">
                  <c:v>9.0375813993977205E-2</c:v>
                </c:pt>
                <c:pt idx="12">
                  <c:v>6.6467291592359201E-2</c:v>
                </c:pt>
                <c:pt idx="13">
                  <c:v>0.12270481226845797</c:v>
                </c:pt>
                <c:pt idx="14">
                  <c:v>0.15824618745218144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9A-4B9D-BF54-DC21E91A3038}"/>
            </c:ext>
          </c:extLst>
        </c:ser>
        <c:ser>
          <c:idx val="16"/>
          <c:order val="1"/>
          <c:tx>
            <c:strRef>
              <c:f>'SHs and LRs'!$A$176</c:f>
              <c:strCache>
                <c:ptCount val="1"/>
                <c:pt idx="0">
                  <c:v>Auckland</c:v>
                </c:pt>
              </c:strCache>
            </c:strRef>
          </c:tx>
          <c:spPr>
            <a:ln w="25400">
              <a:solidFill>
                <a:srgbClr val="000000">
                  <a:alpha val="64706"/>
                </a:srgbClr>
              </a:solidFill>
            </a:ln>
          </c:spPr>
          <c:marker>
            <c:symbol val="none"/>
          </c:marker>
          <c:val>
            <c:numRef>
              <c:f>'SHs and LRs'!$B$361:$II$361</c:f>
              <c:numCache>
                <c:formatCode>#,##0</c:formatCode>
                <c:ptCount val="242"/>
                <c:pt idx="19" formatCode="0.0%">
                  <c:v>0</c:v>
                </c:pt>
                <c:pt idx="20" formatCode="0.0%">
                  <c:v>2.0716616292075551E-2</c:v>
                </c:pt>
                <c:pt idx="21" formatCode="0.0%">
                  <c:v>8.9638598906235822E-2</c:v>
                </c:pt>
                <c:pt idx="22" formatCode="0.0%">
                  <c:v>7.6205856324870425E-2</c:v>
                </c:pt>
                <c:pt idx="23" formatCode="0.0%">
                  <c:v>9.5304910036957624E-2</c:v>
                </c:pt>
                <c:pt idx="24" formatCode="0.0%">
                  <c:v>0.11328434208113802</c:v>
                </c:pt>
                <c:pt idx="25" formatCode="0.0%">
                  <c:v>0.10923096525041176</c:v>
                </c:pt>
                <c:pt idx="26" formatCode="0.0%">
                  <c:v>9.8555544155027874E-2</c:v>
                </c:pt>
                <c:pt idx="27" formatCode="0.0%">
                  <c:v>9.3064435558980474E-2</c:v>
                </c:pt>
                <c:pt idx="28" formatCode="0.0%">
                  <c:v>8.7239662515687932E-2</c:v>
                </c:pt>
                <c:pt idx="29" formatCode="0.0%">
                  <c:v>0.10264035524498816</c:v>
                </c:pt>
                <c:pt idx="30" formatCode="0.0%">
                  <c:v>0.1130417357980833</c:v>
                </c:pt>
                <c:pt idx="31" formatCode="0.0%">
                  <c:v>0.13264153866879669</c:v>
                </c:pt>
                <c:pt idx="32" formatCode="0.0%">
                  <c:v>0.15400864448747864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9A-4B9D-BF54-DC21E91A3038}"/>
            </c:ext>
          </c:extLst>
        </c:ser>
        <c:ser>
          <c:idx val="17"/>
          <c:order val="2"/>
          <c:tx>
            <c:strRef>
              <c:f>'SHs and LRs'!$A$177</c:f>
              <c:strCache>
                <c:ptCount val="1"/>
                <c:pt idx="0">
                  <c:v>Waikato</c:v>
                </c:pt>
              </c:strCache>
            </c:strRef>
          </c:tx>
          <c:spPr>
            <a:ln w="25400">
              <a:solidFill>
                <a:srgbClr val="000000">
                  <a:alpha val="64706"/>
                </a:srgbClr>
              </a:solidFill>
            </a:ln>
          </c:spPr>
          <c:marker>
            <c:symbol val="none"/>
          </c:marker>
          <c:val>
            <c:numRef>
              <c:f>'SHs and LRs'!$B$362:$II$362</c:f>
              <c:numCache>
                <c:formatCode>#,##0</c:formatCode>
                <c:ptCount val="242"/>
                <c:pt idx="35" formatCode="0.0%">
                  <c:v>0</c:v>
                </c:pt>
                <c:pt idx="36" formatCode="0.0%">
                  <c:v>-1.5648310711224855E-3</c:v>
                </c:pt>
                <c:pt idx="37" formatCode="0.0%">
                  <c:v>4.5958629303402443E-2</c:v>
                </c:pt>
                <c:pt idx="38" formatCode="0.0%">
                  <c:v>6.3002540499259352E-2</c:v>
                </c:pt>
                <c:pt idx="39" formatCode="0.0%">
                  <c:v>5.8875256068942505E-2</c:v>
                </c:pt>
                <c:pt idx="40" formatCode="0.0%">
                  <c:v>6.7342055573672122E-2</c:v>
                </c:pt>
                <c:pt idx="41" formatCode="0.0%">
                  <c:v>7.4681480559397828E-2</c:v>
                </c:pt>
                <c:pt idx="42" formatCode="0.0%">
                  <c:v>4.948328604561314E-2</c:v>
                </c:pt>
                <c:pt idx="43" formatCode="0.0%">
                  <c:v>7.1201534475315853E-2</c:v>
                </c:pt>
                <c:pt idx="44" formatCode="0.0%">
                  <c:v>0.1032219350782122</c:v>
                </c:pt>
                <c:pt idx="45" formatCode="0.0%">
                  <c:v>8.1541894141775595E-2</c:v>
                </c:pt>
                <c:pt idx="46" formatCode="0.0%">
                  <c:v>0.10713920727494464</c:v>
                </c:pt>
                <c:pt idx="47" formatCode="0.0%">
                  <c:v>9.9534746583714862E-2</c:v>
                </c:pt>
                <c:pt idx="48" formatCode="0.0%">
                  <c:v>0.14546260717930948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9A-4B9D-BF54-DC21E91A3038}"/>
            </c:ext>
          </c:extLst>
        </c:ser>
        <c:ser>
          <c:idx val="18"/>
          <c:order val="3"/>
          <c:tx>
            <c:strRef>
              <c:f>'SHs and LRs'!$A$178</c:f>
              <c:strCache>
                <c:ptCount val="1"/>
                <c:pt idx="0">
                  <c:v>Bay of Plenty</c:v>
                </c:pt>
              </c:strCache>
            </c:strRef>
          </c:tx>
          <c:spPr>
            <a:ln w="25400">
              <a:solidFill>
                <a:srgbClr val="000000">
                  <a:alpha val="64706"/>
                </a:srgbClr>
              </a:solidFill>
            </a:ln>
          </c:spPr>
          <c:marker>
            <c:symbol val="none"/>
          </c:marker>
          <c:val>
            <c:numRef>
              <c:f>'SHs and LRs'!$B$363:$II$363</c:f>
              <c:numCache>
                <c:formatCode>#,##0</c:formatCode>
                <c:ptCount val="242"/>
                <c:pt idx="51" formatCode="0.0%">
                  <c:v>0</c:v>
                </c:pt>
                <c:pt idx="52" formatCode="0.0%">
                  <c:v>2.269413681395438E-2</c:v>
                </c:pt>
                <c:pt idx="53" formatCode="0.0%">
                  <c:v>8.3414813242320029E-2</c:v>
                </c:pt>
                <c:pt idx="54" formatCode="0.0%">
                  <c:v>0.16863258245281898</c:v>
                </c:pt>
                <c:pt idx="55" formatCode="0.0%">
                  <c:v>0.16083504821497652</c:v>
                </c:pt>
                <c:pt idx="56" formatCode="0.0%">
                  <c:v>0.16443770741225983</c:v>
                </c:pt>
                <c:pt idx="57" formatCode="0.0%">
                  <c:v>0.18623693534822272</c:v>
                </c:pt>
                <c:pt idx="58" formatCode="0.0%">
                  <c:v>0.15441012372680341</c:v>
                </c:pt>
                <c:pt idx="59" formatCode="0.0%">
                  <c:v>0.17737154925900378</c:v>
                </c:pt>
                <c:pt idx="60" formatCode="0.0%">
                  <c:v>0.15533743547761336</c:v>
                </c:pt>
                <c:pt idx="61" formatCode="0.0%">
                  <c:v>0.16501781712253183</c:v>
                </c:pt>
                <c:pt idx="62" formatCode="0.0%">
                  <c:v>0.15475039818728464</c:v>
                </c:pt>
                <c:pt idx="63" formatCode="0.0%">
                  <c:v>0.19989971520531813</c:v>
                </c:pt>
                <c:pt idx="64" formatCode="0.0%">
                  <c:v>0.20430240402250499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9A-4B9D-BF54-DC21E91A3038}"/>
            </c:ext>
          </c:extLst>
        </c:ser>
        <c:ser>
          <c:idx val="19"/>
          <c:order val="4"/>
          <c:tx>
            <c:strRef>
              <c:f>'SHs and LRs'!$A$179</c:f>
              <c:strCache>
                <c:ptCount val="1"/>
                <c:pt idx="0">
                  <c:v>Gisborne</c:v>
                </c:pt>
              </c:strCache>
            </c:strRef>
          </c:tx>
          <c:spPr>
            <a:ln w="25400">
              <a:solidFill>
                <a:srgbClr val="000000">
                  <a:alpha val="64706"/>
                </a:srgbClr>
              </a:solidFill>
            </a:ln>
          </c:spPr>
          <c:marker>
            <c:symbol val="none"/>
          </c:marker>
          <c:val>
            <c:numRef>
              <c:f>'SHs and LRs'!$B$364:$II$364</c:f>
              <c:numCache>
                <c:formatCode>#,##0</c:formatCode>
                <c:ptCount val="242"/>
                <c:pt idx="67" formatCode="0.0%">
                  <c:v>0</c:v>
                </c:pt>
                <c:pt idx="68" formatCode="0.0%">
                  <c:v>8.3206677753496328E-2</c:v>
                </c:pt>
                <c:pt idx="69" formatCode="0.0%">
                  <c:v>0.15164749926154442</c:v>
                </c:pt>
                <c:pt idx="70" formatCode="0.0%">
                  <c:v>0.37346654184512484</c:v>
                </c:pt>
                <c:pt idx="71" formatCode="0.0%">
                  <c:v>0.34607377391602001</c:v>
                </c:pt>
                <c:pt idx="72" formatCode="0.0%">
                  <c:v>0.3004521614609259</c:v>
                </c:pt>
                <c:pt idx="73" formatCode="0.0%">
                  <c:v>0.32013441843301349</c:v>
                </c:pt>
                <c:pt idx="74" formatCode="0.0%">
                  <c:v>0.44550286990348109</c:v>
                </c:pt>
                <c:pt idx="75" formatCode="0.0%">
                  <c:v>0.25521991699156121</c:v>
                </c:pt>
                <c:pt idx="76" formatCode="0.0%">
                  <c:v>0.2402071003379278</c:v>
                </c:pt>
                <c:pt idx="77" formatCode="0.0%">
                  <c:v>0.22113425042068457</c:v>
                </c:pt>
                <c:pt idx="78" formatCode="0.0%">
                  <c:v>0.23332538396609648</c:v>
                </c:pt>
                <c:pt idx="79" formatCode="0.0%">
                  <c:v>0.25735492256824544</c:v>
                </c:pt>
                <c:pt idx="80" formatCode="0.0%">
                  <c:v>0.31692937820834088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9A-4B9D-BF54-DC21E91A3038}"/>
            </c:ext>
          </c:extLst>
        </c:ser>
        <c:ser>
          <c:idx val="20"/>
          <c:order val="5"/>
          <c:tx>
            <c:strRef>
              <c:f>'SHs and LRs'!$A$180</c:f>
              <c:strCache>
                <c:ptCount val="1"/>
                <c:pt idx="0">
                  <c:v>Hawkes Bay</c:v>
                </c:pt>
              </c:strCache>
            </c:strRef>
          </c:tx>
          <c:spPr>
            <a:ln w="25400">
              <a:solidFill>
                <a:srgbClr val="000000">
                  <a:alpha val="64706"/>
                </a:srgbClr>
              </a:solidFill>
            </a:ln>
          </c:spPr>
          <c:marker>
            <c:symbol val="none"/>
          </c:marker>
          <c:val>
            <c:numRef>
              <c:f>'SHs and LRs'!$B$365:$II$365</c:f>
              <c:numCache>
                <c:formatCode>#,##0</c:formatCode>
                <c:ptCount val="242"/>
                <c:pt idx="83" formatCode="0.0%">
                  <c:v>0</c:v>
                </c:pt>
                <c:pt idx="84" formatCode="0.0%">
                  <c:v>2.8469801620104818E-2</c:v>
                </c:pt>
                <c:pt idx="85" formatCode="0.0%">
                  <c:v>4.94212832541292E-2</c:v>
                </c:pt>
                <c:pt idx="86" formatCode="0.0%">
                  <c:v>3.8268959713447792E-2</c:v>
                </c:pt>
                <c:pt idx="87" formatCode="0.0%">
                  <c:v>2.3249348857134144E-2</c:v>
                </c:pt>
                <c:pt idx="88" formatCode="0.0%">
                  <c:v>6.1996075750092139E-2</c:v>
                </c:pt>
                <c:pt idx="89" formatCode="0.0%">
                  <c:v>5.0987452804847733E-2</c:v>
                </c:pt>
                <c:pt idx="90" formatCode="0.0%">
                  <c:v>1.7532662276509292E-3</c:v>
                </c:pt>
                <c:pt idx="91" formatCode="0.0%">
                  <c:v>6.5720037887837535E-3</c:v>
                </c:pt>
                <c:pt idx="92" formatCode="0.0%">
                  <c:v>-2.0171965016298588E-2</c:v>
                </c:pt>
                <c:pt idx="93" formatCode="0.0%">
                  <c:v>-3.8020200223597089E-2</c:v>
                </c:pt>
                <c:pt idx="94" formatCode="0.0%">
                  <c:v>-2.9878896987307946E-2</c:v>
                </c:pt>
                <c:pt idx="95" formatCode="0.0%">
                  <c:v>-2.8043994064196442E-2</c:v>
                </c:pt>
                <c:pt idx="96" formatCode="0.0%">
                  <c:v>1.7817476524661924E-2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9A-4B9D-BF54-DC21E91A3038}"/>
            </c:ext>
          </c:extLst>
        </c:ser>
        <c:ser>
          <c:idx val="21"/>
          <c:order val="6"/>
          <c:tx>
            <c:strRef>
              <c:f>'SHs and LRs'!$A$181</c:f>
              <c:strCache>
                <c:ptCount val="1"/>
                <c:pt idx="0">
                  <c:v>Taranaki</c:v>
                </c:pt>
              </c:strCache>
            </c:strRef>
          </c:tx>
          <c:spPr>
            <a:ln w="25400">
              <a:solidFill>
                <a:srgbClr val="000000">
                  <a:alpha val="64706"/>
                </a:srgbClr>
              </a:solidFill>
            </a:ln>
          </c:spPr>
          <c:marker>
            <c:symbol val="none"/>
          </c:marker>
          <c:val>
            <c:numRef>
              <c:f>'SHs and LRs'!$B$366:$II$366</c:f>
              <c:numCache>
                <c:formatCode>#,##0</c:formatCode>
                <c:ptCount val="242"/>
                <c:pt idx="99" formatCode="0.0%">
                  <c:v>0</c:v>
                </c:pt>
                <c:pt idx="100" formatCode="0.0%">
                  <c:v>-2.5127232763401341E-2</c:v>
                </c:pt>
                <c:pt idx="101" formatCode="0.0%">
                  <c:v>1.3946403615336944E-2</c:v>
                </c:pt>
                <c:pt idx="102" formatCode="0.0%">
                  <c:v>1.2465037728964345E-2</c:v>
                </c:pt>
                <c:pt idx="103" formatCode="0.0%">
                  <c:v>1.2911563087139921E-2</c:v>
                </c:pt>
                <c:pt idx="104" formatCode="0.0%">
                  <c:v>2.3262727922250814E-2</c:v>
                </c:pt>
                <c:pt idx="105" formatCode="0.0%">
                  <c:v>4.0499418108617569E-2</c:v>
                </c:pt>
                <c:pt idx="106" formatCode="0.0%">
                  <c:v>2.4238668663448371E-2</c:v>
                </c:pt>
                <c:pt idx="107" formatCode="0.0%">
                  <c:v>3.6516383305069455E-2</c:v>
                </c:pt>
                <c:pt idx="108" formatCode="0.0%">
                  <c:v>2.724472187805782E-2</c:v>
                </c:pt>
                <c:pt idx="109" formatCode="0.0%">
                  <c:v>1.7396261538457747E-2</c:v>
                </c:pt>
                <c:pt idx="110" formatCode="0.0%">
                  <c:v>1.5959204889730128E-2</c:v>
                </c:pt>
                <c:pt idx="111" formatCode="0.0%">
                  <c:v>4.5418443864535085E-2</c:v>
                </c:pt>
                <c:pt idx="112" formatCode="0.0%">
                  <c:v>8.5189639038418363E-2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9A-4B9D-BF54-DC21E91A3038}"/>
            </c:ext>
          </c:extLst>
        </c:ser>
        <c:ser>
          <c:idx val="22"/>
          <c:order val="7"/>
          <c:tx>
            <c:strRef>
              <c:f>'SHs and LRs'!$A$182</c:f>
              <c:strCache>
                <c:ptCount val="1"/>
                <c:pt idx="0">
                  <c:v>Manawatu-Whanganui</c:v>
                </c:pt>
              </c:strCache>
            </c:strRef>
          </c:tx>
          <c:spPr>
            <a:ln w="25400">
              <a:solidFill>
                <a:srgbClr val="000000">
                  <a:alpha val="64706"/>
                </a:srgbClr>
              </a:solidFill>
            </a:ln>
          </c:spPr>
          <c:marker>
            <c:symbol val="none"/>
          </c:marker>
          <c:val>
            <c:numRef>
              <c:f>'SHs and LRs'!$B$367:$II$367</c:f>
              <c:numCache>
                <c:formatCode>#,##0</c:formatCode>
                <c:ptCount val="242"/>
                <c:pt idx="115" formatCode="0.0%">
                  <c:v>0</c:v>
                </c:pt>
                <c:pt idx="116" formatCode="0.0%">
                  <c:v>-1.7471276838780359E-2</c:v>
                </c:pt>
                <c:pt idx="117" formatCode="0.0%">
                  <c:v>5.1123313932355252E-3</c:v>
                </c:pt>
                <c:pt idx="118" formatCode="0.0%">
                  <c:v>2.7327358112654743E-2</c:v>
                </c:pt>
                <c:pt idx="119" formatCode="0.0%">
                  <c:v>2.2134594630964122E-2</c:v>
                </c:pt>
                <c:pt idx="120" formatCode="0.0%">
                  <c:v>1.0260600681633703E-2</c:v>
                </c:pt>
                <c:pt idx="121" formatCode="0.0%">
                  <c:v>2.6425577562241287E-3</c:v>
                </c:pt>
                <c:pt idx="122" formatCode="0.0%">
                  <c:v>-3.3053196625955739E-2</c:v>
                </c:pt>
                <c:pt idx="123" formatCode="0.0%">
                  <c:v>-2.904117801891537E-2</c:v>
                </c:pt>
                <c:pt idx="124" formatCode="0.0%">
                  <c:v>-6.3927997637925449E-2</c:v>
                </c:pt>
                <c:pt idx="125" formatCode="0.0%">
                  <c:v>-8.3475466941122178E-2</c:v>
                </c:pt>
                <c:pt idx="126" formatCode="0.0%">
                  <c:v>-8.1334795363016021E-2</c:v>
                </c:pt>
                <c:pt idx="127" formatCode="0.0%">
                  <c:v>-6.6726895140630904E-2</c:v>
                </c:pt>
                <c:pt idx="128" formatCode="0.0%">
                  <c:v>-4.7996641141324181E-2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9A-4B9D-BF54-DC21E91A3038}"/>
            </c:ext>
          </c:extLst>
        </c:ser>
        <c:ser>
          <c:idx val="23"/>
          <c:order val="8"/>
          <c:tx>
            <c:strRef>
              <c:f>'SHs and LRs'!$A$183</c:f>
              <c:strCache>
                <c:ptCount val="1"/>
                <c:pt idx="0">
                  <c:v>Wellington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LRs'!$B$368:$II$368</c:f>
              <c:numCache>
                <c:formatCode>#,##0</c:formatCode>
                <c:ptCount val="242"/>
                <c:pt idx="131" formatCode="0.0%">
                  <c:v>0</c:v>
                </c:pt>
                <c:pt idx="132" formatCode="0.0%">
                  <c:v>-2.8713591827849938E-2</c:v>
                </c:pt>
                <c:pt idx="133" formatCode="0.0%">
                  <c:v>1.7274251332134893E-2</c:v>
                </c:pt>
                <c:pt idx="134" formatCode="0.0%">
                  <c:v>1.0104213051154609E-2</c:v>
                </c:pt>
                <c:pt idx="135" formatCode="0.0%">
                  <c:v>-1.0551055967153E-2</c:v>
                </c:pt>
                <c:pt idx="136" formatCode="0.0%">
                  <c:v>-3.2282863282259044E-2</c:v>
                </c:pt>
                <c:pt idx="137" formatCode="0.0%">
                  <c:v>-1.3307683486153299E-2</c:v>
                </c:pt>
                <c:pt idx="138" formatCode="0.0%">
                  <c:v>-4.4863420737845661E-2</c:v>
                </c:pt>
                <c:pt idx="139" formatCode="0.0%">
                  <c:v>-5.3762125515522952E-3</c:v>
                </c:pt>
                <c:pt idx="140" formatCode="0.0%">
                  <c:v>-6.3806284621992337E-2</c:v>
                </c:pt>
                <c:pt idx="141" formatCode="0.0%">
                  <c:v>-8.5379772365092421E-2</c:v>
                </c:pt>
                <c:pt idx="142" formatCode="0.0%">
                  <c:v>-7.6026454881261252E-2</c:v>
                </c:pt>
                <c:pt idx="143" formatCode="0.0%">
                  <c:v>-5.5809113620321815E-2</c:v>
                </c:pt>
                <c:pt idx="144" formatCode="0.0%">
                  <c:v>-2.9636058882837046E-2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69A-4B9D-BF54-DC21E91A3038}"/>
            </c:ext>
          </c:extLst>
        </c:ser>
        <c:ser>
          <c:idx val="24"/>
          <c:order val="9"/>
          <c:tx>
            <c:strRef>
              <c:f>'SHs and LRs'!$A$184</c:f>
              <c:strCache>
                <c:ptCount val="1"/>
                <c:pt idx="0">
                  <c:v>Marlborough-Nelson-Tasman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LRs'!$B$369:$II$369</c:f>
              <c:numCache>
                <c:formatCode>#,##0</c:formatCode>
                <c:ptCount val="242"/>
                <c:pt idx="147" formatCode="0.0%">
                  <c:v>0</c:v>
                </c:pt>
                <c:pt idx="148" formatCode="0.0%">
                  <c:v>8.6280540461604716E-2</c:v>
                </c:pt>
                <c:pt idx="149" formatCode="0.0%">
                  <c:v>4.3856952716792241E-2</c:v>
                </c:pt>
                <c:pt idx="150" formatCode="0.0%">
                  <c:v>0.1117251936563084</c:v>
                </c:pt>
                <c:pt idx="151" formatCode="0.0%">
                  <c:v>7.5150955164458688E-2</c:v>
                </c:pt>
                <c:pt idx="152" formatCode="0.0%">
                  <c:v>0.15593608377348223</c:v>
                </c:pt>
                <c:pt idx="153" formatCode="0.0%">
                  <c:v>0.15083289698531721</c:v>
                </c:pt>
                <c:pt idx="154" formatCode="0.0%">
                  <c:v>0.12074684591886808</c:v>
                </c:pt>
                <c:pt idx="155" formatCode="0.0%">
                  <c:v>0.11606787789235185</c:v>
                </c:pt>
                <c:pt idx="156" formatCode="0.0%">
                  <c:v>0.12944706829892327</c:v>
                </c:pt>
                <c:pt idx="157" formatCode="0.0%">
                  <c:v>6.7657612674500767E-2</c:v>
                </c:pt>
                <c:pt idx="158" formatCode="0.0%">
                  <c:v>7.8148412117662547E-2</c:v>
                </c:pt>
                <c:pt idx="159" formatCode="0.0%">
                  <c:v>9.8330324824371429E-2</c:v>
                </c:pt>
                <c:pt idx="160" formatCode="0.0%">
                  <c:v>0.14903233250158254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69A-4B9D-BF54-DC21E91A3038}"/>
            </c:ext>
          </c:extLst>
        </c:ser>
        <c:ser>
          <c:idx val="25"/>
          <c:order val="10"/>
          <c:tx>
            <c:strRef>
              <c:f>'SHs and LRs'!$A$185</c:f>
              <c:strCache>
                <c:ptCount val="1"/>
                <c:pt idx="0">
                  <c:v>West Coast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LRs'!$B$370:$II$370</c:f>
              <c:numCache>
                <c:formatCode>#,##0</c:formatCode>
                <c:ptCount val="242"/>
                <c:pt idx="163" formatCode="0.0%">
                  <c:v>0</c:v>
                </c:pt>
                <c:pt idx="164" formatCode="0.0%">
                  <c:v>7.7028096534121904E-2</c:v>
                </c:pt>
                <c:pt idx="165" formatCode="0.0%">
                  <c:v>8.6073203193343328E-2</c:v>
                </c:pt>
                <c:pt idx="166" formatCode="0.0%">
                  <c:v>0.19432608030431431</c:v>
                </c:pt>
                <c:pt idx="167" formatCode="0.0%">
                  <c:v>0.1396342123796519</c:v>
                </c:pt>
                <c:pt idx="168" formatCode="0.0%">
                  <c:v>6.2419333018732814E-2</c:v>
                </c:pt>
                <c:pt idx="169" formatCode="0.0%">
                  <c:v>0.16762655222758416</c:v>
                </c:pt>
                <c:pt idx="170" formatCode="0.0%">
                  <c:v>0.19032513972877663</c:v>
                </c:pt>
                <c:pt idx="171" formatCode="0.0%">
                  <c:v>0.17197818008750176</c:v>
                </c:pt>
                <c:pt idx="172" formatCode="0.0%">
                  <c:v>0.17808692961893446</c:v>
                </c:pt>
                <c:pt idx="173" formatCode="0.0%">
                  <c:v>0.14152431324744286</c:v>
                </c:pt>
                <c:pt idx="174" formatCode="0.0%">
                  <c:v>0.10699711485838503</c:v>
                </c:pt>
                <c:pt idx="175" formatCode="0.0%">
                  <c:v>0.10488755389526538</c:v>
                </c:pt>
                <c:pt idx="176" formatCode="0.0%">
                  <c:v>0.18017551076849081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69A-4B9D-BF54-DC21E91A3038}"/>
            </c:ext>
          </c:extLst>
        </c:ser>
        <c:ser>
          <c:idx val="26"/>
          <c:order val="11"/>
          <c:tx>
            <c:strRef>
              <c:f>'SHs and LRs'!$A$186</c:f>
              <c:strCache>
                <c:ptCount val="1"/>
                <c:pt idx="0">
                  <c:v>Canterbury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LRs'!$B$371:$II$371</c:f>
              <c:numCache>
                <c:formatCode>#,##0</c:formatCode>
                <c:ptCount val="242"/>
                <c:pt idx="179" formatCode="0.0%">
                  <c:v>0</c:v>
                </c:pt>
                <c:pt idx="180" formatCode="0.0%">
                  <c:v>8.4544452482627541E-2</c:v>
                </c:pt>
                <c:pt idx="181" formatCode="0.0%">
                  <c:v>6.9603449373532467E-2</c:v>
                </c:pt>
                <c:pt idx="182" formatCode="0.0%">
                  <c:v>0.11908644602844332</c:v>
                </c:pt>
                <c:pt idx="183" formatCode="0.0%">
                  <c:v>9.7253846403888788E-2</c:v>
                </c:pt>
                <c:pt idx="184" formatCode="0.0%">
                  <c:v>0.13295004911488473</c:v>
                </c:pt>
                <c:pt idx="185" formatCode="0.0%">
                  <c:v>0.129153369004537</c:v>
                </c:pt>
                <c:pt idx="186" formatCode="0.0%">
                  <c:v>0.11561885088988144</c:v>
                </c:pt>
                <c:pt idx="187" formatCode="0.0%">
                  <c:v>0.11197323203805021</c:v>
                </c:pt>
                <c:pt idx="188" formatCode="0.0%">
                  <c:v>0.12026619966548346</c:v>
                </c:pt>
                <c:pt idx="189" formatCode="0.0%">
                  <c:v>0.11921742449980788</c:v>
                </c:pt>
                <c:pt idx="190" formatCode="0.0%">
                  <c:v>0.13820747749386286</c:v>
                </c:pt>
                <c:pt idx="191" formatCode="0.0%">
                  <c:v>0.20338105730358902</c:v>
                </c:pt>
                <c:pt idx="192" formatCode="0.0%">
                  <c:v>0.2628699260177001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69A-4B9D-BF54-DC21E91A3038}"/>
            </c:ext>
          </c:extLst>
        </c:ser>
        <c:ser>
          <c:idx val="27"/>
          <c:order val="12"/>
          <c:tx>
            <c:strRef>
              <c:f>'SHs and LRs'!$A$187</c:f>
              <c:strCache>
                <c:ptCount val="1"/>
                <c:pt idx="0">
                  <c:v>Otago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LRs'!$B$372:$II$372</c:f>
              <c:numCache>
                <c:formatCode>#,##0</c:formatCode>
                <c:ptCount val="242"/>
                <c:pt idx="195" formatCode="0.0%">
                  <c:v>0</c:v>
                </c:pt>
                <c:pt idx="196" formatCode="0.0%">
                  <c:v>8.8753081562918279E-2</c:v>
                </c:pt>
                <c:pt idx="197" formatCode="0.0%">
                  <c:v>6.0078557026536972E-2</c:v>
                </c:pt>
                <c:pt idx="198" formatCode="0.0%">
                  <c:v>0.12460292769356229</c:v>
                </c:pt>
                <c:pt idx="199" formatCode="0.0%">
                  <c:v>0.13649603536237453</c:v>
                </c:pt>
                <c:pt idx="200" formatCode="0.0%">
                  <c:v>0.13966930865723581</c:v>
                </c:pt>
                <c:pt idx="201" formatCode="0.0%">
                  <c:v>0.14454883003243091</c:v>
                </c:pt>
                <c:pt idx="202" formatCode="0.0%">
                  <c:v>0.12220976246917714</c:v>
                </c:pt>
                <c:pt idx="203" formatCode="0.0%">
                  <c:v>0.14170854585183212</c:v>
                </c:pt>
                <c:pt idx="204" formatCode="0.0%">
                  <c:v>0.1291758317645666</c:v>
                </c:pt>
                <c:pt idx="205" formatCode="0.0%">
                  <c:v>0.10863478186883269</c:v>
                </c:pt>
                <c:pt idx="206" formatCode="0.0%">
                  <c:v>0.10927258437675014</c:v>
                </c:pt>
                <c:pt idx="207" formatCode="0.0%">
                  <c:v>0.14851697397666297</c:v>
                </c:pt>
                <c:pt idx="208" formatCode="0.0%">
                  <c:v>0.16443377637212508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69A-4B9D-BF54-DC21E91A3038}"/>
            </c:ext>
          </c:extLst>
        </c:ser>
        <c:ser>
          <c:idx val="28"/>
          <c:order val="13"/>
          <c:tx>
            <c:strRef>
              <c:f>'SHs and LRs'!$A$188</c:f>
              <c:strCache>
                <c:ptCount val="1"/>
                <c:pt idx="0">
                  <c:v>Southland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LRs'!$B$373:$II$373</c:f>
              <c:numCache>
                <c:formatCode>#,##0</c:formatCode>
                <c:ptCount val="242"/>
                <c:pt idx="211" formatCode="0.0%">
                  <c:v>0</c:v>
                </c:pt>
                <c:pt idx="212" formatCode="0.0%">
                  <c:v>4.6865508233073117E-2</c:v>
                </c:pt>
                <c:pt idx="213" formatCode="0.0%">
                  <c:v>2.6155323749638804E-2</c:v>
                </c:pt>
                <c:pt idx="214" formatCode="0.0%">
                  <c:v>5.5623519019593948E-2</c:v>
                </c:pt>
                <c:pt idx="215" formatCode="0.0%">
                  <c:v>7.1104142298378248E-2</c:v>
                </c:pt>
                <c:pt idx="216" formatCode="0.0%">
                  <c:v>5.9212792423006366E-2</c:v>
                </c:pt>
                <c:pt idx="217" formatCode="0.0%">
                  <c:v>5.5240491805861325E-2</c:v>
                </c:pt>
                <c:pt idx="218" formatCode="0.0%">
                  <c:v>5.9199788369742601E-2</c:v>
                </c:pt>
                <c:pt idx="219" formatCode="0.0%">
                  <c:v>0.10509393993630511</c:v>
                </c:pt>
                <c:pt idx="220" formatCode="0.0%">
                  <c:v>0.12380203377741572</c:v>
                </c:pt>
                <c:pt idx="221" formatCode="0.0%">
                  <c:v>0.10801804051699015</c:v>
                </c:pt>
                <c:pt idx="222" formatCode="0.0%">
                  <c:v>9.8468319859777775E-2</c:v>
                </c:pt>
                <c:pt idx="223" formatCode="0.0%">
                  <c:v>0.12944468657960773</c:v>
                </c:pt>
                <c:pt idx="224" formatCode="0.0%">
                  <c:v>0.17465217402486255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69A-4B9D-BF54-DC21E91A3038}"/>
            </c:ext>
          </c:extLst>
        </c:ser>
        <c:ser>
          <c:idx val="29"/>
          <c:order val="14"/>
          <c:tx>
            <c:strRef>
              <c:f>'SHs and LRs'!$A$189</c:f>
              <c:strCache>
                <c:ptCount val="1"/>
                <c:pt idx="0">
                  <c:v>New Zealand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LRs'!$B$374:$II$374</c:f>
              <c:numCache>
                <c:formatCode>#,##0</c:formatCode>
                <c:ptCount val="242"/>
                <c:pt idx="227" formatCode="0.0%">
                  <c:v>0</c:v>
                </c:pt>
                <c:pt idx="228" formatCode="0.0%">
                  <c:v>2.3555059286435975E-2</c:v>
                </c:pt>
                <c:pt idx="229" formatCode="0.0%">
                  <c:v>5.8568618067740719E-2</c:v>
                </c:pt>
                <c:pt idx="230" formatCode="0.0%">
                  <c:v>7.8321901419684092E-2</c:v>
                </c:pt>
                <c:pt idx="231" formatCode="0.0%">
                  <c:v>7.877386079651183E-2</c:v>
                </c:pt>
                <c:pt idx="232" formatCode="0.0%">
                  <c:v>8.9886744297336119E-2</c:v>
                </c:pt>
                <c:pt idx="233" formatCode="0.0%">
                  <c:v>9.4167065454352272E-2</c:v>
                </c:pt>
                <c:pt idx="234" formatCode="0.0%">
                  <c:v>7.590258946137074E-2</c:v>
                </c:pt>
                <c:pt idx="235" formatCode="0.0%">
                  <c:v>8.2442707502525581E-2</c:v>
                </c:pt>
                <c:pt idx="236" formatCode="0.0%">
                  <c:v>7.4599883022278934E-2</c:v>
                </c:pt>
                <c:pt idx="237" formatCode="0.0%">
                  <c:v>6.7528048067208912E-2</c:v>
                </c:pt>
                <c:pt idx="238" formatCode="0.0%">
                  <c:v>7.563673100441326E-2</c:v>
                </c:pt>
                <c:pt idx="239" formatCode="0.0%">
                  <c:v>0.10089328441537715</c:v>
                </c:pt>
                <c:pt idx="240" formatCode="0.0%">
                  <c:v>0.13351411708406435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69A-4B9D-BF54-DC21E91A3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125312"/>
        <c:axId val="206139392"/>
      </c:lineChart>
      <c:lineChart>
        <c:grouping val="standard"/>
        <c:varyColors val="0"/>
        <c:ser>
          <c:idx val="30"/>
          <c:order val="15"/>
          <c:tx>
            <c:v>State highways</c:v>
          </c:tx>
          <c:spPr>
            <a:ln w="25400">
              <a:noFill/>
            </a:ln>
          </c:spPr>
          <c:marker>
            <c:symbol val="none"/>
          </c:marker>
          <c:cat>
            <c:strRef>
              <c:f>labels!$A$1:$A$15</c:f>
              <c:strCache>
                <c:ptCount val="15"/>
                <c:pt idx="0">
                  <c:v> Northland
 </c:v>
                </c:pt>
                <c:pt idx="1">
                  <c:v> Auckland
 </c:v>
                </c:pt>
                <c:pt idx="2">
                  <c:v> Waikato
 </c:v>
                </c:pt>
                <c:pt idx="3">
                  <c:v> Bay of Plenty
 </c:v>
                </c:pt>
                <c:pt idx="4">
                  <c:v> Gisborne
 </c:v>
                </c:pt>
                <c:pt idx="5">
                  <c:v> Hawkes Bay
 </c:v>
                </c:pt>
                <c:pt idx="6">
                  <c:v> Taranaki
 </c:v>
                </c:pt>
                <c:pt idx="7">
                  <c:v>Manawatu
Whanganui</c:v>
                </c:pt>
                <c:pt idx="8">
                  <c:v> Wellington
 </c:v>
                </c:pt>
                <c:pt idx="9">
                  <c:v>Marlborough
Nelson
Tasman</c:v>
                </c:pt>
                <c:pt idx="10">
                  <c:v> West Coast
 </c:v>
                </c:pt>
                <c:pt idx="11">
                  <c:v> Canterbury
 </c:v>
                </c:pt>
                <c:pt idx="12">
                  <c:v> Otago
 </c:v>
                </c:pt>
                <c:pt idx="13">
                  <c:v> Southland
 </c:v>
                </c:pt>
                <c:pt idx="14">
                  <c:v> New Zealand
 </c:v>
                </c:pt>
              </c:strCache>
            </c:strRef>
          </c:cat>
          <c:val>
            <c:numRef>
              <c:f>'SHs and LRs'!$B$175:$B$189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69A-4B9D-BF54-DC21E91A3038}"/>
            </c:ext>
          </c:extLst>
        </c:ser>
        <c:ser>
          <c:idx val="31"/>
          <c:order val="16"/>
          <c:tx>
            <c:v>Local roads</c:v>
          </c:tx>
          <c:spPr>
            <a:ln w="25400">
              <a:noFill/>
            </a:ln>
          </c:spPr>
          <c:marker>
            <c:symbol val="none"/>
          </c:marker>
          <c:cat>
            <c:strRef>
              <c:f>labels!$A$1:$A$15</c:f>
              <c:strCache>
                <c:ptCount val="15"/>
                <c:pt idx="0">
                  <c:v> Northland
 </c:v>
                </c:pt>
                <c:pt idx="1">
                  <c:v> Auckland
 </c:v>
                </c:pt>
                <c:pt idx="2">
                  <c:v> Waikato
 </c:v>
                </c:pt>
                <c:pt idx="3">
                  <c:v> Bay of Plenty
 </c:v>
                </c:pt>
                <c:pt idx="4">
                  <c:v> Gisborne
 </c:v>
                </c:pt>
                <c:pt idx="5">
                  <c:v> Hawkes Bay
 </c:v>
                </c:pt>
                <c:pt idx="6">
                  <c:v> Taranaki
 </c:v>
                </c:pt>
                <c:pt idx="7">
                  <c:v>Manawatu
Whanganui</c:v>
                </c:pt>
                <c:pt idx="8">
                  <c:v> Wellington
 </c:v>
                </c:pt>
                <c:pt idx="9">
                  <c:v>Marlborough
Nelson
Tasman</c:v>
                </c:pt>
                <c:pt idx="10">
                  <c:v> West Coast
 </c:v>
                </c:pt>
                <c:pt idx="11">
                  <c:v> Canterbury
 </c:v>
                </c:pt>
                <c:pt idx="12">
                  <c:v> Otago
 </c:v>
                </c:pt>
                <c:pt idx="13">
                  <c:v> Southland
 </c:v>
                </c:pt>
                <c:pt idx="14">
                  <c:v> New Zealand
 </c:v>
                </c:pt>
              </c:strCache>
            </c:strRef>
          </c:cat>
          <c:val>
            <c:numRef>
              <c:f>'SHs and LRs'!$B$175:$B$189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69A-4B9D-BF54-DC21E91A3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142848"/>
        <c:axId val="206141312"/>
      </c:lineChart>
      <c:catAx>
        <c:axId val="206125312"/>
        <c:scaling>
          <c:orientation val="minMax"/>
        </c:scaling>
        <c:delete val="0"/>
        <c:axPos val="b"/>
        <c:majorGridlines>
          <c:spPr>
            <a:ln>
              <a:solidFill>
                <a:srgbClr val="868686"/>
              </a:solidFill>
              <a:prstDash val="dash"/>
            </a:ln>
          </c:spPr>
        </c:majorGridlines>
        <c:majorTickMark val="out"/>
        <c:minorTickMark val="none"/>
        <c:tickLblPos val="none"/>
        <c:crossAx val="206139392"/>
        <c:crossesAt val="0"/>
        <c:auto val="1"/>
        <c:lblAlgn val="ctr"/>
        <c:lblOffset val="100"/>
        <c:tickMarkSkip val="16"/>
        <c:noMultiLvlLbl val="0"/>
      </c:catAx>
      <c:valAx>
        <c:axId val="206139392"/>
        <c:scaling>
          <c:orientation val="minMax"/>
          <c:max val="0.8"/>
          <c:min val="-0.4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Cumulative</a:t>
                </a:r>
                <a:br>
                  <a:rPr lang="en-US"/>
                </a:br>
                <a:r>
                  <a:rPr lang="en-US"/>
                  <a:t>change in</a:t>
                </a:r>
                <a:r>
                  <a:rPr lang="en-US" baseline="0"/>
                  <a:t> </a:t>
                </a:r>
                <a:r>
                  <a:rPr lang="en-US"/>
                  <a:t>VKT</a:t>
                </a:r>
                <a:br>
                  <a:rPr lang="en-US"/>
                </a:br>
                <a:r>
                  <a:rPr lang="en-US"/>
                  <a:t>2001/02 to</a:t>
                </a:r>
                <a:r>
                  <a:rPr lang="en-US" baseline="0"/>
                  <a:t> 2014/15</a:t>
                </a:r>
                <a:endParaRPr lang="en-US"/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crossAx val="206125312"/>
        <c:crosses val="autoZero"/>
        <c:crossBetween val="between"/>
      </c:valAx>
      <c:valAx>
        <c:axId val="20614131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one"/>
        <c:crossAx val="206142848"/>
        <c:crosses val="max"/>
        <c:crossBetween val="between"/>
      </c:valAx>
      <c:catAx>
        <c:axId val="206142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/>
          <a:lstStyle/>
          <a:p>
            <a:pPr>
              <a:defRPr/>
            </a:pPr>
            <a:endParaRPr lang="en-US"/>
          </a:p>
        </c:txPr>
        <c:crossAx val="206141312"/>
        <c:crossesAt val="1.2"/>
        <c:auto val="0"/>
        <c:lblAlgn val="ctr"/>
        <c:lblOffset val="100"/>
        <c:tickLblSkip val="1"/>
        <c:noMultiLvlLbl val="0"/>
      </c:cat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overlay val="0"/>
      <c:txPr>
        <a:bodyPr/>
        <a:lstStyle/>
        <a:p>
          <a:pPr>
            <a:defRPr baseline="0"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5"/>
          <c:order val="0"/>
          <c:tx>
            <c:strRef>
              <c:f>'SHs and LRs'!$A$175</c:f>
              <c:strCache>
                <c:ptCount val="1"/>
                <c:pt idx="0">
                  <c:v>Northland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LRs'!$B$379:$II$379</c:f>
              <c:numCache>
                <c:formatCode>#,##0</c:formatCode>
                <c:ptCount val="242"/>
                <c:pt idx="1">
                  <c:v>10457.882855967986</c:v>
                </c:pt>
                <c:pt idx="2">
                  <c:v>10168.738271940554</c:v>
                </c:pt>
                <c:pt idx="3">
                  <c:v>10535.043462422496</c:v>
                </c:pt>
                <c:pt idx="4">
                  <c:v>10600.049922135317</c:v>
                </c:pt>
                <c:pt idx="5">
                  <c:v>11105.462074626041</c:v>
                </c:pt>
                <c:pt idx="6">
                  <c:v>11026.570872388445</c:v>
                </c:pt>
                <c:pt idx="7">
                  <c:v>11128.193484172993</c:v>
                </c:pt>
                <c:pt idx="8">
                  <c:v>11030.256381373787</c:v>
                </c:pt>
                <c:pt idx="9">
                  <c:v>10779.164477409517</c:v>
                </c:pt>
                <c:pt idx="10">
                  <c:v>10472.818315554825</c:v>
                </c:pt>
                <c:pt idx="11">
                  <c:v>10157.784488387484</c:v>
                </c:pt>
                <c:pt idx="12">
                  <c:v>9868.4591636454534</c:v>
                </c:pt>
                <c:pt idx="13">
                  <c:v>10310.311202414823</c:v>
                </c:pt>
                <c:pt idx="14">
                  <c:v>10522.159664179389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26-4E72-8AB0-31C741E0AEED}"/>
            </c:ext>
          </c:extLst>
        </c:ser>
        <c:ser>
          <c:idx val="16"/>
          <c:order val="1"/>
          <c:tx>
            <c:strRef>
              <c:f>'SHs and LRs'!$A$176</c:f>
              <c:strCache>
                <c:ptCount val="1"/>
                <c:pt idx="0">
                  <c:v>Auckland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LRs'!$B$380:$II$380</c:f>
              <c:numCache>
                <c:formatCode>#,##0</c:formatCode>
                <c:ptCount val="24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8887.6306839691169</c:v>
                </c:pt>
                <c:pt idx="20">
                  <c:v>8790.014259980755</c:v>
                </c:pt>
                <c:pt idx="21">
                  <c:v>9132.4668791496715</c:v>
                </c:pt>
                <c:pt idx="22">
                  <c:v>8846.8985922483444</c:v>
                </c:pt>
                <c:pt idx="23">
                  <c:v>8848.4279289185906</c:v>
                </c:pt>
                <c:pt idx="24">
                  <c:v>8858.6102918938159</c:v>
                </c:pt>
                <c:pt idx="25">
                  <c:v>8723.7578007851735</c:v>
                </c:pt>
                <c:pt idx="26">
                  <c:v>8544.1474979727573</c:v>
                </c:pt>
                <c:pt idx="27">
                  <c:v>8400.1224755993389</c:v>
                </c:pt>
                <c:pt idx="28">
                  <c:v>8246.1334722491411</c:v>
                </c:pt>
                <c:pt idx="29">
                  <c:v>8257.8366731546193</c:v>
                </c:pt>
                <c:pt idx="30">
                  <c:v>8241.42136864247</c:v>
                </c:pt>
                <c:pt idx="31">
                  <c:v>8246.5901428687794</c:v>
                </c:pt>
                <c:pt idx="32">
                  <c:v>8194.060245236702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26-4E72-8AB0-31C741E0AEED}"/>
            </c:ext>
          </c:extLst>
        </c:ser>
        <c:ser>
          <c:idx val="17"/>
          <c:order val="2"/>
          <c:tx>
            <c:strRef>
              <c:f>'SHs and LRs'!$A$177</c:f>
              <c:strCache>
                <c:ptCount val="1"/>
                <c:pt idx="0">
                  <c:v>Waikato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LRs'!$B$381:$II$381</c:f>
              <c:numCache>
                <c:formatCode>#,##0</c:formatCode>
                <c:ptCount val="24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12601.96004578262</c:v>
                </c:pt>
                <c:pt idx="36">
                  <c:v>12401.681785119392</c:v>
                </c:pt>
                <c:pt idx="37">
                  <c:v>12803.144409320263</c:v>
                </c:pt>
                <c:pt idx="38">
                  <c:v>12851.90138449629</c:v>
                </c:pt>
                <c:pt idx="39">
                  <c:v>12659.557159149264</c:v>
                </c:pt>
                <c:pt idx="40">
                  <c:v>12621.956380440344</c:v>
                </c:pt>
                <c:pt idx="41">
                  <c:v>12575.123853684345</c:v>
                </c:pt>
                <c:pt idx="42">
                  <c:v>12138.963559507549</c:v>
                </c:pt>
                <c:pt idx="43">
                  <c:v>12226.783204559248</c:v>
                </c:pt>
                <c:pt idx="44">
                  <c:v>12429.873977203291</c:v>
                </c:pt>
                <c:pt idx="45">
                  <c:v>12053.407858739809</c:v>
                </c:pt>
                <c:pt idx="46">
                  <c:v>12232.225061040175</c:v>
                </c:pt>
                <c:pt idx="47">
                  <c:v>12016.130590245508</c:v>
                </c:pt>
                <c:pt idx="48">
                  <c:v>12309.389470433294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26-4E72-8AB0-31C741E0AEED}"/>
            </c:ext>
          </c:extLst>
        </c:ser>
        <c:ser>
          <c:idx val="18"/>
          <c:order val="3"/>
          <c:tx>
            <c:strRef>
              <c:f>'SHs and LRs'!$A$178</c:f>
              <c:strCache>
                <c:ptCount val="1"/>
                <c:pt idx="0">
                  <c:v>Bay of Plenty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LRs'!$B$382:$II$382</c:f>
              <c:numCache>
                <c:formatCode>#,##0</c:formatCode>
                <c:ptCount val="24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9156.6569563411813</c:v>
                </c:pt>
                <c:pt idx="52">
                  <c:v>9214.4650751759091</c:v>
                </c:pt>
                <c:pt idx="53">
                  <c:v>9602.0614558492853</c:v>
                </c:pt>
                <c:pt idx="54">
                  <c:v>10214.275830355891</c:v>
                </c:pt>
                <c:pt idx="55">
                  <c:v>10026.869527458945</c:v>
                </c:pt>
                <c:pt idx="56">
                  <c:v>9950.4663559266628</c:v>
                </c:pt>
                <c:pt idx="57">
                  <c:v>10044.440861766128</c:v>
                </c:pt>
                <c:pt idx="58">
                  <c:v>9688.5235862426125</c:v>
                </c:pt>
                <c:pt idx="59">
                  <c:v>9782.1294741652018</c:v>
                </c:pt>
                <c:pt idx="60">
                  <c:v>9503.7454670275583</c:v>
                </c:pt>
                <c:pt idx="61">
                  <c:v>9530.0392195864024</c:v>
                </c:pt>
                <c:pt idx="62">
                  <c:v>9420.6801528385258</c:v>
                </c:pt>
                <c:pt idx="63">
                  <c:v>9728.0535033724882</c:v>
                </c:pt>
                <c:pt idx="64">
                  <c:v>9636.8568161235435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26-4E72-8AB0-31C741E0AEED}"/>
            </c:ext>
          </c:extLst>
        </c:ser>
        <c:ser>
          <c:idx val="19"/>
          <c:order val="4"/>
          <c:tx>
            <c:strRef>
              <c:f>'SHs and LRs'!$A$179</c:f>
              <c:strCache>
                <c:ptCount val="1"/>
                <c:pt idx="0">
                  <c:v>Gisborne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LRs'!$B$383:$II$383</c:f>
              <c:numCache>
                <c:formatCode>#,##0</c:formatCode>
                <c:ptCount val="24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6705.1138463215484</c:v>
                </c:pt>
                <c:pt idx="68">
                  <c:v>7239.1587349660094</c:v>
                </c:pt>
                <c:pt idx="69">
                  <c:v>7671.3472816331341</c:v>
                </c:pt>
                <c:pt idx="70">
                  <c:v>9138.9499124737813</c:v>
                </c:pt>
                <c:pt idx="71">
                  <c:v>8937.1881269702844</c:v>
                </c:pt>
                <c:pt idx="72">
                  <c:v>8624.9006660916293</c:v>
                </c:pt>
                <c:pt idx="73">
                  <c:v>8755.4379640404004</c:v>
                </c:pt>
                <c:pt idx="74">
                  <c:v>9555.750585241065</c:v>
                </c:pt>
                <c:pt idx="75">
                  <c:v>8235.394758596578</c:v>
                </c:pt>
                <c:pt idx="76">
                  <c:v>8093.3840841836845</c:v>
                </c:pt>
                <c:pt idx="77">
                  <c:v>7943.4309118859564</c:v>
                </c:pt>
                <c:pt idx="78">
                  <c:v>8005.6641162088617</c:v>
                </c:pt>
                <c:pt idx="79">
                  <c:v>8152.9693835899452</c:v>
                </c:pt>
                <c:pt idx="80">
                  <c:v>8503.1183933245084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26-4E72-8AB0-31C741E0AEED}"/>
            </c:ext>
          </c:extLst>
        </c:ser>
        <c:ser>
          <c:idx val="20"/>
          <c:order val="5"/>
          <c:tx>
            <c:strRef>
              <c:f>'SHs and LRs'!$A$180</c:f>
              <c:strCache>
                <c:ptCount val="1"/>
                <c:pt idx="0">
                  <c:v>Hawkes Bay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LRs'!$B$384:$II$384</c:f>
              <c:numCache>
                <c:formatCode>#,##0</c:formatCode>
                <c:ptCount val="24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9912.5780439025766</c:v>
                </c:pt>
                <c:pt idx="84">
                  <c:v>10122.920598102017</c:v>
                </c:pt>
                <c:pt idx="85">
                  <c:v>10263.678238151071</c:v>
                </c:pt>
                <c:pt idx="86">
                  <c:v>10094.000514995685</c:v>
                </c:pt>
                <c:pt idx="87">
                  <c:v>9892.2220400731676</c:v>
                </c:pt>
                <c:pt idx="88">
                  <c:v>10209.57965648497</c:v>
                </c:pt>
                <c:pt idx="89">
                  <c:v>10057.581478788999</c:v>
                </c:pt>
                <c:pt idx="90">
                  <c:v>9536.6279495112503</c:v>
                </c:pt>
                <c:pt idx="91">
                  <c:v>9496.1731802535032</c:v>
                </c:pt>
                <c:pt idx="92">
                  <c:v>9161.3314670762084</c:v>
                </c:pt>
                <c:pt idx="93">
                  <c:v>8960.1652263222913</c:v>
                </c:pt>
                <c:pt idx="94">
                  <c:v>9015.9475717379337</c:v>
                </c:pt>
                <c:pt idx="95">
                  <c:v>8993.0945162966782</c:v>
                </c:pt>
                <c:pt idx="96">
                  <c:v>9358.3691797852407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26-4E72-8AB0-31C741E0AEED}"/>
            </c:ext>
          </c:extLst>
        </c:ser>
        <c:ser>
          <c:idx val="21"/>
          <c:order val="6"/>
          <c:tx>
            <c:strRef>
              <c:f>'SHs and LRs'!$A$181</c:f>
              <c:strCache>
                <c:ptCount val="1"/>
                <c:pt idx="0">
                  <c:v>Taranaki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LRs'!$B$385:$II$385</c:f>
              <c:numCache>
                <c:formatCode>#,##0</c:formatCode>
                <c:ptCount val="24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9370.3455784618909</c:v>
                </c:pt>
                <c:pt idx="100">
                  <c:v>9096.2057581483241</c:v>
                </c:pt>
                <c:pt idx="101">
                  <c:v>9420.8883181905694</c:v>
                </c:pt>
                <c:pt idx="102">
                  <c:v>9398.3163224994787</c:v>
                </c:pt>
                <c:pt idx="103">
                  <c:v>9380.5031358862234</c:v>
                </c:pt>
                <c:pt idx="104">
                  <c:v>9441.0872500011155</c:v>
                </c:pt>
                <c:pt idx="105">
                  <c:v>9555.6552023478434</c:v>
                </c:pt>
                <c:pt idx="106">
                  <c:v>9332.8341511505969</c:v>
                </c:pt>
                <c:pt idx="107">
                  <c:v>9341.6751622233751</c:v>
                </c:pt>
                <c:pt idx="108">
                  <c:v>9154.0899270399823</c:v>
                </c:pt>
                <c:pt idx="109">
                  <c:v>8985.5582408729406</c:v>
                </c:pt>
                <c:pt idx="110">
                  <c:v>8901.4957104334389</c:v>
                </c:pt>
                <c:pt idx="111">
                  <c:v>9075.3906782038976</c:v>
                </c:pt>
                <c:pt idx="112">
                  <c:v>9334.8206926175826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B26-4E72-8AB0-31C741E0AEED}"/>
            </c:ext>
          </c:extLst>
        </c:ser>
        <c:ser>
          <c:idx val="22"/>
          <c:order val="7"/>
          <c:tx>
            <c:strRef>
              <c:f>'SHs and LRs'!$A$182</c:f>
              <c:strCache>
                <c:ptCount val="1"/>
                <c:pt idx="0">
                  <c:v>Manawatu-Whanganui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LRs'!$B$386:$II$386</c:f>
              <c:numCache>
                <c:formatCode>#,##0</c:formatCode>
                <c:ptCount val="24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11135.410861368438</c:v>
                </c:pt>
                <c:pt idx="116">
                  <c:v>10912.100811293072</c:v>
                </c:pt>
                <c:pt idx="117">
                  <c:v>11128.787601751996</c:v>
                </c:pt>
                <c:pt idx="118">
                  <c:v>11369.79038320001</c:v>
                </c:pt>
                <c:pt idx="119">
                  <c:v>11307.383613374535</c:v>
                </c:pt>
                <c:pt idx="120">
                  <c:v>11180.906622849152</c:v>
                </c:pt>
                <c:pt idx="121">
                  <c:v>11116.007451685673</c:v>
                </c:pt>
                <c:pt idx="122">
                  <c:v>10706.211893775611</c:v>
                </c:pt>
                <c:pt idx="123">
                  <c:v>10708.538547287731</c:v>
                </c:pt>
                <c:pt idx="124">
                  <c:v>10279.057070759718</c:v>
                </c:pt>
                <c:pt idx="125">
                  <c:v>10046.99655661237</c:v>
                </c:pt>
                <c:pt idx="126">
                  <c:v>10072.640594273034</c:v>
                </c:pt>
                <c:pt idx="127">
                  <c:v>10204.119844719087</c:v>
                </c:pt>
                <c:pt idx="128">
                  <c:v>10335.357326138155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B26-4E72-8AB0-31C741E0AEED}"/>
            </c:ext>
          </c:extLst>
        </c:ser>
        <c:ser>
          <c:idx val="23"/>
          <c:order val="8"/>
          <c:tx>
            <c:strRef>
              <c:f>'SHs and LRs'!$A$183</c:f>
              <c:strCache>
                <c:ptCount val="1"/>
                <c:pt idx="0">
                  <c:v>Wellington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LRs'!$B$387:$II$387</c:f>
              <c:numCache>
                <c:formatCode>#,##0</c:formatCode>
                <c:ptCount val="24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8279.968780105326</c:v>
                </c:pt>
                <c:pt idx="132">
                  <c:v>7933.8691979496198</c:v>
                </c:pt>
                <c:pt idx="133">
                  <c:v>8199.9529184330222</c:v>
                </c:pt>
                <c:pt idx="134">
                  <c:v>8059.7970143166713</c:v>
                </c:pt>
                <c:pt idx="135">
                  <c:v>7822.6632615203544</c:v>
                </c:pt>
                <c:pt idx="136">
                  <c:v>7587.8832454855601</c:v>
                </c:pt>
                <c:pt idx="137">
                  <c:v>7691.4530619548896</c:v>
                </c:pt>
                <c:pt idx="138">
                  <c:v>7395.9594010197688</c:v>
                </c:pt>
                <c:pt idx="139">
                  <c:v>7640.4315837786507</c:v>
                </c:pt>
                <c:pt idx="140">
                  <c:v>7133.3258159723646</c:v>
                </c:pt>
                <c:pt idx="141">
                  <c:v>6927.9317092372712</c:v>
                </c:pt>
                <c:pt idx="142">
                  <c:v>6975.0136725690336</c:v>
                </c:pt>
                <c:pt idx="143">
                  <c:v>7081.7235054204757</c:v>
                </c:pt>
                <c:pt idx="144">
                  <c:v>7202.914762806844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B26-4E72-8AB0-31C741E0AEED}"/>
            </c:ext>
          </c:extLst>
        </c:ser>
        <c:ser>
          <c:idx val="24"/>
          <c:order val="9"/>
          <c:tx>
            <c:strRef>
              <c:f>'SHs and LRs'!$A$184</c:f>
              <c:strCache>
                <c:ptCount val="1"/>
                <c:pt idx="0">
                  <c:v>Marlborough-Nelson-Tasman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LRs'!$B$388:$II$388</c:f>
              <c:numCache>
                <c:formatCode>#,##0</c:formatCode>
                <c:ptCount val="24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9329.0916754957852</c:v>
                </c:pt>
                <c:pt idx="148">
                  <c:v>9995.9989277580225</c:v>
                </c:pt>
                <c:pt idx="149">
                  <c:v>9458.4028054699284</c:v>
                </c:pt>
                <c:pt idx="150">
                  <c:v>9955.1170551610157</c:v>
                </c:pt>
                <c:pt idx="151">
                  <c:v>9548.070194598442</c:v>
                </c:pt>
                <c:pt idx="152">
                  <c:v>10185.178249150429</c:v>
                </c:pt>
                <c:pt idx="153">
                  <c:v>10057.772318496447</c:v>
                </c:pt>
                <c:pt idx="154">
                  <c:v>9708.7250655570206</c:v>
                </c:pt>
                <c:pt idx="155">
                  <c:v>9576.9830756702268</c:v>
                </c:pt>
                <c:pt idx="156">
                  <c:v>9577.1147868228145</c:v>
                </c:pt>
                <c:pt idx="157">
                  <c:v>8960.0067487002561</c:v>
                </c:pt>
                <c:pt idx="158">
                  <c:v>8990.6200737887757</c:v>
                </c:pt>
                <c:pt idx="159">
                  <c:v>9101.1512178760659</c:v>
                </c:pt>
                <c:pt idx="160">
                  <c:v>9438.6071201530394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B26-4E72-8AB0-31C741E0AEED}"/>
            </c:ext>
          </c:extLst>
        </c:ser>
        <c:ser>
          <c:idx val="25"/>
          <c:order val="10"/>
          <c:tx>
            <c:strRef>
              <c:f>'SHs and LRs'!$A$185</c:f>
              <c:strCache>
                <c:ptCount val="1"/>
                <c:pt idx="0">
                  <c:v>West Coast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LRs'!$B$389:$II$389</c:f>
              <c:numCache>
                <c:formatCode>#,##0</c:formatCode>
                <c:ptCount val="24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14347.00352766353</c:v>
                </c:pt>
                <c:pt idx="164">
                  <c:v>15377.955696046018</c:v>
                </c:pt>
                <c:pt idx="165">
                  <c:v>15408.488648990115</c:v>
                </c:pt>
                <c:pt idx="166">
                  <c:v>16837.235865884162</c:v>
                </c:pt>
                <c:pt idx="167">
                  <c:v>15915.350598732082</c:v>
                </c:pt>
                <c:pt idx="168">
                  <c:v>14721.826238225971</c:v>
                </c:pt>
                <c:pt idx="169">
                  <c:v>16104.649286066944</c:v>
                </c:pt>
                <c:pt idx="170">
                  <c:v>16316.845721637212</c:v>
                </c:pt>
                <c:pt idx="171">
                  <c:v>15967.238629443302</c:v>
                </c:pt>
                <c:pt idx="172">
                  <c:v>15953.042158505776</c:v>
                </c:pt>
                <c:pt idx="173">
                  <c:v>15387.879128586848</c:v>
                </c:pt>
                <c:pt idx="174">
                  <c:v>14945.024085409477</c:v>
                </c:pt>
                <c:pt idx="175">
                  <c:v>14984.552498448465</c:v>
                </c:pt>
                <c:pt idx="176">
                  <c:v>16078.920516812603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B26-4E72-8AB0-31C741E0AEED}"/>
            </c:ext>
          </c:extLst>
        </c:ser>
        <c:ser>
          <c:idx val="26"/>
          <c:order val="11"/>
          <c:tx>
            <c:strRef>
              <c:f>'SHs and LRs'!$A$186</c:f>
              <c:strCache>
                <c:ptCount val="1"/>
                <c:pt idx="0">
                  <c:v>Canterbury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LRs'!$B$390:$II$390</c:f>
              <c:numCache>
                <c:formatCode>#,##0</c:formatCode>
                <c:ptCount val="24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9256.3057549952791</c:v>
                </c:pt>
                <c:pt idx="180">
                  <c:v>9853.953588247954</c:v>
                </c:pt>
                <c:pt idx="181">
                  <c:v>9534.1705294763306</c:v>
                </c:pt>
                <c:pt idx="182">
                  <c:v>9820.4332375031445</c:v>
                </c:pt>
                <c:pt idx="183">
                  <c:v>9492.3022893242905</c:v>
                </c:pt>
                <c:pt idx="184">
                  <c:v>9661.4020024386882</c:v>
                </c:pt>
                <c:pt idx="185">
                  <c:v>9508.3563818371076</c:v>
                </c:pt>
                <c:pt idx="186">
                  <c:v>9283.109212504487</c:v>
                </c:pt>
                <c:pt idx="187">
                  <c:v>9138.7850773050686</c:v>
                </c:pt>
                <c:pt idx="188">
                  <c:v>9217.5613298476201</c:v>
                </c:pt>
                <c:pt idx="189">
                  <c:v>9305.5378473290093</c:v>
                </c:pt>
                <c:pt idx="190">
                  <c:v>9432.9792634452151</c:v>
                </c:pt>
                <c:pt idx="191">
                  <c:v>9812.6213151447628</c:v>
                </c:pt>
                <c:pt idx="192">
                  <c:v>10089.214510470674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B26-4E72-8AB0-31C741E0AEED}"/>
            </c:ext>
          </c:extLst>
        </c:ser>
        <c:ser>
          <c:idx val="27"/>
          <c:order val="12"/>
          <c:tx>
            <c:strRef>
              <c:f>'SHs and LRs'!$A$187</c:f>
              <c:strCache>
                <c:ptCount val="1"/>
                <c:pt idx="0">
                  <c:v>Otago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LRs'!$B$391:$II$391</c:f>
              <c:numCache>
                <c:formatCode>#,##0</c:formatCode>
                <c:ptCount val="24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10122.468379271431</c:v>
                </c:pt>
                <c:pt idx="196">
                  <c:v>10871.821782871833</c:v>
                </c:pt>
                <c:pt idx="197">
                  <c:v>10452.288155074206</c:v>
                </c:pt>
                <c:pt idx="198">
                  <c:v>10964.599411190986</c:v>
                </c:pt>
                <c:pt idx="199">
                  <c:v>10971.894058838188</c:v>
                </c:pt>
                <c:pt idx="200">
                  <c:v>10917.429886506048</c:v>
                </c:pt>
                <c:pt idx="201">
                  <c:v>10901.61396146136</c:v>
                </c:pt>
                <c:pt idx="202">
                  <c:v>10628.196360401205</c:v>
                </c:pt>
                <c:pt idx="203">
                  <c:v>10746.593411030797</c:v>
                </c:pt>
                <c:pt idx="204">
                  <c:v>10543.328538375677</c:v>
                </c:pt>
                <c:pt idx="205">
                  <c:v>10281.522499062805</c:v>
                </c:pt>
                <c:pt idx="206">
                  <c:v>10233.058930538376</c:v>
                </c:pt>
                <c:pt idx="207">
                  <c:v>10489.23902731901</c:v>
                </c:pt>
                <c:pt idx="208">
                  <c:v>10480.046624366092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B26-4E72-8AB0-31C741E0AEED}"/>
            </c:ext>
          </c:extLst>
        </c:ser>
        <c:ser>
          <c:idx val="28"/>
          <c:order val="13"/>
          <c:tx>
            <c:strRef>
              <c:f>'SHs and LRs'!$A$188</c:f>
              <c:strCache>
                <c:ptCount val="1"/>
                <c:pt idx="0">
                  <c:v>Southland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LRs'!$B$392:$II$392</c:f>
              <c:numCache>
                <c:formatCode>#,##0</c:formatCode>
                <c:ptCount val="24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10696.917076317495</c:v>
                </c:pt>
                <c:pt idx="212">
                  <c:v>11150.479870510477</c:v>
                </c:pt>
                <c:pt idx="213">
                  <c:v>10895.043900960567</c:v>
                </c:pt>
                <c:pt idx="214">
                  <c:v>11231.789891881468</c:v>
                </c:pt>
                <c:pt idx="215">
                  <c:v>11451.381900169476</c:v>
                </c:pt>
                <c:pt idx="216">
                  <c:v>11360.720186666495</c:v>
                </c:pt>
                <c:pt idx="217">
                  <c:v>11312.042826197518</c:v>
                </c:pt>
                <c:pt idx="218">
                  <c:v>11305.962533565025</c:v>
                </c:pt>
                <c:pt idx="219">
                  <c:v>11708.277575180306</c:v>
                </c:pt>
                <c:pt idx="220">
                  <c:v>11793.925244317277</c:v>
                </c:pt>
                <c:pt idx="221">
                  <c:v>11555.449070954861</c:v>
                </c:pt>
                <c:pt idx="222">
                  <c:v>11437.946544680275</c:v>
                </c:pt>
                <c:pt idx="223">
                  <c:v>11723.835977583298</c:v>
                </c:pt>
                <c:pt idx="224">
                  <c:v>12111.307062664666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B26-4E72-8AB0-31C741E0AEED}"/>
            </c:ext>
          </c:extLst>
        </c:ser>
        <c:ser>
          <c:idx val="29"/>
          <c:order val="14"/>
          <c:tx>
            <c:strRef>
              <c:f>'SHs and LRs'!$A$189</c:f>
              <c:strCache>
                <c:ptCount val="1"/>
                <c:pt idx="0">
                  <c:v>New Zealand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LRs'!$B$393:$II$393</c:f>
              <c:numCache>
                <c:formatCode>#,##0</c:formatCode>
                <c:ptCount val="24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9608.890024268745</c:v>
                </c:pt>
                <c:pt idx="228">
                  <c:v>9654.3250122246336</c:v>
                </c:pt>
                <c:pt idx="229">
                  <c:v>9813.548251937842</c:v>
                </c:pt>
                <c:pt idx="230">
                  <c:v>9866.9326392098665</c:v>
                </c:pt>
                <c:pt idx="231">
                  <c:v>9755.8454048205822</c:v>
                </c:pt>
                <c:pt idx="232">
                  <c:v>9750.9633223918936</c:v>
                </c:pt>
                <c:pt idx="233">
                  <c:v>9702.4847941911466</c:v>
                </c:pt>
                <c:pt idx="234">
                  <c:v>9452.7235354573477</c:v>
                </c:pt>
                <c:pt idx="235">
                  <c:v>9410.2827822911495</c:v>
                </c:pt>
                <c:pt idx="236">
                  <c:v>9255.0402417942241</c:v>
                </c:pt>
                <c:pt idx="237">
                  <c:v>9134.1090296971161</c:v>
                </c:pt>
                <c:pt idx="238">
                  <c:v>9143.0702131025282</c:v>
                </c:pt>
                <c:pt idx="239">
                  <c:v>9251.5471748698583</c:v>
                </c:pt>
                <c:pt idx="240">
                  <c:v>9364.9922024293264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B26-4E72-8AB0-31C741E0A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984320"/>
        <c:axId val="206985856"/>
      </c:lineChart>
      <c:lineChart>
        <c:grouping val="standard"/>
        <c:varyColors val="0"/>
        <c:ser>
          <c:idx val="30"/>
          <c:order val="15"/>
          <c:tx>
            <c:v>State highways</c:v>
          </c:tx>
          <c:spPr>
            <a:ln w="25400">
              <a:solidFill>
                <a:srgbClr val="998AF6"/>
              </a:solidFill>
            </a:ln>
          </c:spPr>
          <c:marker>
            <c:symbol val="none"/>
          </c:marker>
          <c:cat>
            <c:strRef>
              <c:f>labels!$A$1:$A$15</c:f>
              <c:strCache>
                <c:ptCount val="15"/>
                <c:pt idx="0">
                  <c:v> Northland
 </c:v>
                </c:pt>
                <c:pt idx="1">
                  <c:v> Auckland
 </c:v>
                </c:pt>
                <c:pt idx="2">
                  <c:v> Waikato
 </c:v>
                </c:pt>
                <c:pt idx="3">
                  <c:v> Bay of Plenty
 </c:v>
                </c:pt>
                <c:pt idx="4">
                  <c:v> Gisborne
 </c:v>
                </c:pt>
                <c:pt idx="5">
                  <c:v> Hawkes Bay
 </c:v>
                </c:pt>
                <c:pt idx="6">
                  <c:v> Taranaki
 </c:v>
                </c:pt>
                <c:pt idx="7">
                  <c:v>Manawatu
Whanganui</c:v>
                </c:pt>
                <c:pt idx="8">
                  <c:v> Wellington
 </c:v>
                </c:pt>
                <c:pt idx="9">
                  <c:v>Marlborough
Nelson
Tasman</c:v>
                </c:pt>
                <c:pt idx="10">
                  <c:v> West Coast
 </c:v>
                </c:pt>
                <c:pt idx="11">
                  <c:v> Canterbury
 </c:v>
                </c:pt>
                <c:pt idx="12">
                  <c:v> Otago
 </c:v>
                </c:pt>
                <c:pt idx="13">
                  <c:v> Southland
 </c:v>
                </c:pt>
                <c:pt idx="14">
                  <c:v> New Zealand
 </c:v>
                </c:pt>
              </c:strCache>
            </c:strRef>
          </c:cat>
          <c:val>
            <c:numRef>
              <c:f>'SHs and LRs'!$B$175:$B$189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B26-4E72-8AB0-31C741E0AEED}"/>
            </c:ext>
          </c:extLst>
        </c:ser>
        <c:ser>
          <c:idx val="31"/>
          <c:order val="16"/>
          <c:tx>
            <c:v>Local roads</c:v>
          </c:tx>
          <c:spPr>
            <a:ln w="25400">
              <a:solidFill>
                <a:srgbClr val="8AD092"/>
              </a:solidFill>
            </a:ln>
          </c:spPr>
          <c:marker>
            <c:symbol val="none"/>
          </c:marker>
          <c:cat>
            <c:strRef>
              <c:f>labels!$A$1:$A$15</c:f>
              <c:strCache>
                <c:ptCount val="15"/>
                <c:pt idx="0">
                  <c:v> Northland
 </c:v>
                </c:pt>
                <c:pt idx="1">
                  <c:v> Auckland
 </c:v>
                </c:pt>
                <c:pt idx="2">
                  <c:v> Waikato
 </c:v>
                </c:pt>
                <c:pt idx="3">
                  <c:v> Bay of Plenty
 </c:v>
                </c:pt>
                <c:pt idx="4">
                  <c:v> Gisborne
 </c:v>
                </c:pt>
                <c:pt idx="5">
                  <c:v> Hawkes Bay
 </c:v>
                </c:pt>
                <c:pt idx="6">
                  <c:v> Taranaki
 </c:v>
                </c:pt>
                <c:pt idx="7">
                  <c:v>Manawatu
Whanganui</c:v>
                </c:pt>
                <c:pt idx="8">
                  <c:v> Wellington
 </c:v>
                </c:pt>
                <c:pt idx="9">
                  <c:v>Marlborough
Nelson
Tasman</c:v>
                </c:pt>
                <c:pt idx="10">
                  <c:v> West Coast
 </c:v>
                </c:pt>
                <c:pt idx="11">
                  <c:v> Canterbury
 </c:v>
                </c:pt>
                <c:pt idx="12">
                  <c:v> Otago
 </c:v>
                </c:pt>
                <c:pt idx="13">
                  <c:v> Southland
 </c:v>
                </c:pt>
                <c:pt idx="14">
                  <c:v> New Zealand
 </c:v>
                </c:pt>
              </c:strCache>
            </c:strRef>
          </c:cat>
          <c:val>
            <c:numRef>
              <c:f>'SHs and LRs'!$B$175:$B$189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B26-4E72-8AB0-31C741E0AEED}"/>
            </c:ext>
          </c:extLst>
        </c:ser>
        <c:ser>
          <c:idx val="0"/>
          <c:order val="17"/>
          <c:spPr>
            <a:ln>
              <a:noFill/>
            </a:ln>
          </c:spPr>
          <c:marker>
            <c:symbol val="none"/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1-AB26-4E72-8AB0-31C741E0A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989568"/>
        <c:axId val="206988032"/>
      </c:lineChart>
      <c:catAx>
        <c:axId val="206984320"/>
        <c:scaling>
          <c:orientation val="minMax"/>
        </c:scaling>
        <c:delete val="0"/>
        <c:axPos val="b"/>
        <c:majorGridlines>
          <c:spPr>
            <a:ln>
              <a:solidFill>
                <a:srgbClr val="868686"/>
              </a:solidFill>
              <a:prstDash val="dash"/>
            </a:ln>
          </c:spPr>
        </c:majorGridlines>
        <c:majorTickMark val="out"/>
        <c:minorTickMark val="none"/>
        <c:tickLblPos val="none"/>
        <c:spPr>
          <a:ln>
            <a:noFill/>
          </a:ln>
        </c:spPr>
        <c:crossAx val="206985856"/>
        <c:crosses val="autoZero"/>
        <c:auto val="1"/>
        <c:lblAlgn val="ctr"/>
        <c:lblOffset val="100"/>
        <c:tickMarkSkip val="16"/>
        <c:noMultiLvlLbl val="0"/>
      </c:catAx>
      <c:valAx>
        <c:axId val="206985856"/>
        <c:scaling>
          <c:orientation val="minMax"/>
          <c:max val="18000"/>
          <c:min val="0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VKT per capita</a:t>
                </a:r>
                <a:br>
                  <a:rPr lang="en-US"/>
                </a:br>
                <a:r>
                  <a:rPr lang="en-US"/>
                  <a:t>2001/02 to 2014/15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206984320"/>
        <c:crosses val="autoZero"/>
        <c:crossBetween val="between"/>
      </c:valAx>
      <c:valAx>
        <c:axId val="20698803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one"/>
        <c:crossAx val="206989568"/>
        <c:crosses val="max"/>
        <c:crossBetween val="between"/>
      </c:valAx>
      <c:catAx>
        <c:axId val="20698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/>
          <a:lstStyle/>
          <a:p>
            <a:pPr>
              <a:defRPr/>
            </a:pPr>
            <a:endParaRPr lang="en-US"/>
          </a:p>
        </c:txPr>
        <c:crossAx val="206988032"/>
        <c:crossesAt val="1.2"/>
        <c:auto val="0"/>
        <c:lblAlgn val="ctr"/>
        <c:lblOffset val="100"/>
        <c:tickLblSkip val="1"/>
        <c:noMultiLvlLbl val="0"/>
      </c:cat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overlay val="0"/>
      <c:txPr>
        <a:bodyPr/>
        <a:lstStyle/>
        <a:p>
          <a:pPr>
            <a:defRPr baseline="0"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5"/>
          <c:order val="0"/>
          <c:tx>
            <c:strRef>
              <c:f>'SHs and LRs'!$A$175</c:f>
              <c:strCache>
                <c:ptCount val="1"/>
                <c:pt idx="0">
                  <c:v>Northland</c:v>
                </c:pt>
              </c:strCache>
            </c:strRef>
          </c:tx>
          <c:spPr>
            <a:ln w="25400">
              <a:solidFill>
                <a:srgbClr val="000000">
                  <a:alpha val="64706"/>
                </a:srgbClr>
              </a:solidFill>
            </a:ln>
          </c:spPr>
          <c:marker>
            <c:symbol val="none"/>
          </c:marker>
          <c:val>
            <c:numRef>
              <c:f>'SHs and LRs'!$B$398:$II$398</c:f>
              <c:numCache>
                <c:formatCode>0.0%</c:formatCode>
                <c:ptCount val="242"/>
                <c:pt idx="1">
                  <c:v>0</c:v>
                </c:pt>
                <c:pt idx="2">
                  <c:v>-2.7648481820813919E-2</c:v>
                </c:pt>
                <c:pt idx="3">
                  <c:v>7.3782243994515717E-3</c:v>
                </c:pt>
                <c:pt idx="4">
                  <c:v>1.3594249249617496E-2</c:v>
                </c:pt>
                <c:pt idx="5">
                  <c:v>6.1922592514841668E-2</c:v>
                </c:pt>
                <c:pt idx="6">
                  <c:v>5.4378885693477264E-2</c:v>
                </c:pt>
                <c:pt idx="7">
                  <c:v>6.409620737169397E-2</c:v>
                </c:pt>
                <c:pt idx="8">
                  <c:v>5.4731300138743277E-2</c:v>
                </c:pt>
                <c:pt idx="9">
                  <c:v>3.0721478320842488E-2</c:v>
                </c:pt>
                <c:pt idx="10">
                  <c:v>1.428153268930199E-3</c:v>
                </c:pt>
                <c:pt idx="11">
                  <c:v>-2.8695900663033846E-2</c:v>
                </c:pt>
                <c:pt idx="12">
                  <c:v>-5.636166520895447E-2</c:v>
                </c:pt>
                <c:pt idx="13">
                  <c:v>-1.411104480568437E-2</c:v>
                </c:pt>
                <c:pt idx="14">
                  <c:v>6.146254370665627E-3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13-4409-8B91-8C6BEC14C6AD}"/>
            </c:ext>
          </c:extLst>
        </c:ser>
        <c:ser>
          <c:idx val="16"/>
          <c:order val="1"/>
          <c:tx>
            <c:strRef>
              <c:f>'SHs and LRs'!$A$176</c:f>
              <c:strCache>
                <c:ptCount val="1"/>
                <c:pt idx="0">
                  <c:v>Auckland</c:v>
                </c:pt>
              </c:strCache>
            </c:strRef>
          </c:tx>
          <c:spPr>
            <a:ln w="25400">
              <a:solidFill>
                <a:srgbClr val="000000">
                  <a:alpha val="64706"/>
                </a:srgbClr>
              </a:solidFill>
            </a:ln>
          </c:spPr>
          <c:marker>
            <c:symbol val="none"/>
          </c:marker>
          <c:val>
            <c:numRef>
              <c:f>'SHs and LRs'!$B$399:$II$399</c:f>
              <c:numCache>
                <c:formatCode>0.0%</c:formatCode>
                <c:ptCount val="242"/>
                <c:pt idx="19">
                  <c:v>0</c:v>
                </c:pt>
                <c:pt idx="20">
                  <c:v>-1.0983402377917839E-2</c:v>
                </c:pt>
                <c:pt idx="21">
                  <c:v>2.7547971319529907E-2</c:v>
                </c:pt>
                <c:pt idx="22">
                  <c:v>-4.5830090345948538E-3</c:v>
                </c:pt>
                <c:pt idx="23">
                  <c:v>-4.4109343023487346E-3</c:v>
                </c:pt>
                <c:pt idx="24">
                  <c:v>-3.2652562991446477E-3</c:v>
                </c:pt>
                <c:pt idx="25">
                  <c:v>-1.8438309264979469E-2</c:v>
                </c:pt>
                <c:pt idx="26">
                  <c:v>-3.8647328878765208E-2</c:v>
                </c:pt>
                <c:pt idx="27">
                  <c:v>-5.485243769738446E-2</c:v>
                </c:pt>
                <c:pt idx="28">
                  <c:v>-7.2178653066341192E-2</c:v>
                </c:pt>
                <c:pt idx="29">
                  <c:v>-7.086185657449473E-2</c:v>
                </c:pt>
                <c:pt idx="30">
                  <c:v>-7.2708839768987454E-2</c:v>
                </c:pt>
                <c:pt idx="31">
                  <c:v>-7.2127270348508188E-2</c:v>
                </c:pt>
                <c:pt idx="32">
                  <c:v>-7.8037720444823266E-2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13-4409-8B91-8C6BEC14C6AD}"/>
            </c:ext>
          </c:extLst>
        </c:ser>
        <c:ser>
          <c:idx val="17"/>
          <c:order val="2"/>
          <c:tx>
            <c:strRef>
              <c:f>'SHs and LRs'!$A$177</c:f>
              <c:strCache>
                <c:ptCount val="1"/>
                <c:pt idx="0">
                  <c:v>Waikato</c:v>
                </c:pt>
              </c:strCache>
            </c:strRef>
          </c:tx>
          <c:spPr>
            <a:ln w="25400">
              <a:solidFill>
                <a:srgbClr val="000000">
                  <a:alpha val="64706"/>
                </a:srgbClr>
              </a:solidFill>
            </a:ln>
          </c:spPr>
          <c:marker>
            <c:symbol val="none"/>
          </c:marker>
          <c:val>
            <c:numRef>
              <c:f>'SHs and LRs'!$B$400:$II$400</c:f>
              <c:numCache>
                <c:formatCode>0.0%</c:formatCode>
                <c:ptCount val="242"/>
                <c:pt idx="35">
                  <c:v>0</c:v>
                </c:pt>
                <c:pt idx="36">
                  <c:v>-1.5892627808342663E-2</c:v>
                </c:pt>
                <c:pt idx="37">
                  <c:v>1.5964529549906903E-2</c:v>
                </c:pt>
                <c:pt idx="38">
                  <c:v>1.9833528895952579E-2</c:v>
                </c:pt>
                <c:pt idx="39">
                  <c:v>4.5704884920596545E-3</c:v>
                </c:pt>
                <c:pt idx="40">
                  <c:v>1.5867638514228677E-3</c:v>
                </c:pt>
                <c:pt idx="41">
                  <c:v>-2.1295252485152849E-3</c:v>
                </c:pt>
                <c:pt idx="42">
                  <c:v>-3.6740037628513078E-2</c:v>
                </c:pt>
                <c:pt idx="43">
                  <c:v>-2.9771308579011779E-2</c:v>
                </c:pt>
                <c:pt idx="44">
                  <c:v>-1.3655500251877006E-2</c:v>
                </c:pt>
                <c:pt idx="45">
                  <c:v>-4.352911650647473E-2</c:v>
                </c:pt>
                <c:pt idx="46">
                  <c:v>-2.9339482382042648E-2</c:v>
                </c:pt>
                <c:pt idx="47">
                  <c:v>-4.6487169726678101E-2</c:v>
                </c:pt>
                <c:pt idx="48">
                  <c:v>-2.3216275427506816E-2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13-4409-8B91-8C6BEC14C6AD}"/>
            </c:ext>
          </c:extLst>
        </c:ser>
        <c:ser>
          <c:idx val="18"/>
          <c:order val="3"/>
          <c:tx>
            <c:strRef>
              <c:f>'SHs and LRs'!$A$178</c:f>
              <c:strCache>
                <c:ptCount val="1"/>
                <c:pt idx="0">
                  <c:v>Bay of Plenty</c:v>
                </c:pt>
              </c:strCache>
            </c:strRef>
          </c:tx>
          <c:spPr>
            <a:ln w="25400">
              <a:solidFill>
                <a:srgbClr val="000000">
                  <a:alpha val="64706"/>
                </a:srgbClr>
              </a:solidFill>
            </a:ln>
          </c:spPr>
          <c:marker>
            <c:symbol val="none"/>
          </c:marker>
          <c:val>
            <c:numRef>
              <c:f>'SHs and LRs'!$B$401:$II$401</c:f>
              <c:numCache>
                <c:formatCode>0.0%</c:formatCode>
                <c:ptCount val="242"/>
                <c:pt idx="51">
                  <c:v>0</c:v>
                </c:pt>
                <c:pt idx="52">
                  <c:v>6.313234088636932E-3</c:v>
                </c:pt>
                <c:pt idx="53">
                  <c:v>4.8642698053644073E-2</c:v>
                </c:pt>
                <c:pt idx="54">
                  <c:v>0.11550272976889087</c:v>
                </c:pt>
                <c:pt idx="55">
                  <c:v>9.5036056856440565E-2</c:v>
                </c:pt>
                <c:pt idx="56">
                  <c:v>8.6692054029145593E-2</c:v>
                </c:pt>
                <c:pt idx="57">
                  <c:v>9.6955025142679174E-2</c:v>
                </c:pt>
                <c:pt idx="58">
                  <c:v>5.8085241419151501E-2</c:v>
                </c:pt>
                <c:pt idx="59">
                  <c:v>6.8307955709847601E-2</c:v>
                </c:pt>
                <c:pt idx="60">
                  <c:v>3.790559287535733E-2</c:v>
                </c:pt>
                <c:pt idx="61">
                  <c:v>4.0777137881816694E-2</c:v>
                </c:pt>
                <c:pt idx="62">
                  <c:v>2.8834016361670489E-2</c:v>
                </c:pt>
                <c:pt idx="63">
                  <c:v>6.2402310117733784E-2</c:v>
                </c:pt>
                <c:pt idx="64">
                  <c:v>5.2442705025638636E-2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13-4409-8B91-8C6BEC14C6AD}"/>
            </c:ext>
          </c:extLst>
        </c:ser>
        <c:ser>
          <c:idx val="19"/>
          <c:order val="4"/>
          <c:tx>
            <c:strRef>
              <c:f>'SHs and LRs'!$A$179</c:f>
              <c:strCache>
                <c:ptCount val="1"/>
                <c:pt idx="0">
                  <c:v>Gisborne</c:v>
                </c:pt>
              </c:strCache>
            </c:strRef>
          </c:tx>
          <c:spPr>
            <a:ln w="25400">
              <a:solidFill>
                <a:srgbClr val="000000">
                  <a:alpha val="64706"/>
                </a:srgbClr>
              </a:solidFill>
            </a:ln>
          </c:spPr>
          <c:marker>
            <c:symbol val="none"/>
          </c:marker>
          <c:val>
            <c:numRef>
              <c:f>'SHs and LRs'!$B$402:$II$402</c:f>
              <c:numCache>
                <c:formatCode>0.0%</c:formatCode>
                <c:ptCount val="242"/>
                <c:pt idx="67">
                  <c:v>0</c:v>
                </c:pt>
                <c:pt idx="68">
                  <c:v>7.9647400608632513E-2</c:v>
                </c:pt>
                <c:pt idx="69">
                  <c:v>0.14410395668996201</c:v>
                </c:pt>
                <c:pt idx="70">
                  <c:v>0.36298206442645942</c:v>
                </c:pt>
                <c:pt idx="71">
                  <c:v>0.33289133216929057</c:v>
                </c:pt>
                <c:pt idx="72">
                  <c:v>0.28631681187982871</c:v>
                </c:pt>
                <c:pt idx="73">
                  <c:v>0.30578513127613305</c:v>
                </c:pt>
                <c:pt idx="74">
                  <c:v>0.42514367455272772</c:v>
                </c:pt>
                <c:pt idx="75">
                  <c:v>0.228225940282065</c:v>
                </c:pt>
                <c:pt idx="76">
                  <c:v>0.20704648268183345</c:v>
                </c:pt>
                <c:pt idx="77">
                  <c:v>0.18468248175141033</c:v>
                </c:pt>
                <c:pt idx="78">
                  <c:v>0.19396393554164626</c:v>
                </c:pt>
                <c:pt idx="79">
                  <c:v>0.21593302820095972</c:v>
                </c:pt>
                <c:pt idx="80">
                  <c:v>0.26815421605247636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013-4409-8B91-8C6BEC14C6AD}"/>
            </c:ext>
          </c:extLst>
        </c:ser>
        <c:ser>
          <c:idx val="20"/>
          <c:order val="5"/>
          <c:tx>
            <c:strRef>
              <c:f>'SHs and LRs'!$A$180</c:f>
              <c:strCache>
                <c:ptCount val="1"/>
                <c:pt idx="0">
                  <c:v>Hawkes Bay</c:v>
                </c:pt>
              </c:strCache>
            </c:strRef>
          </c:tx>
          <c:spPr>
            <a:ln w="25400">
              <a:solidFill>
                <a:srgbClr val="000000">
                  <a:alpha val="64706"/>
                </a:srgbClr>
              </a:solidFill>
            </a:ln>
          </c:spPr>
          <c:marker>
            <c:symbol val="none"/>
          </c:marker>
          <c:val>
            <c:numRef>
              <c:f>'SHs and LRs'!$B$403:$II$403</c:f>
              <c:numCache>
                <c:formatCode>0.0%</c:formatCode>
                <c:ptCount val="242"/>
                <c:pt idx="83">
                  <c:v>0</c:v>
                </c:pt>
                <c:pt idx="84">
                  <c:v>2.121976273657955E-2</c:v>
                </c:pt>
                <c:pt idx="85">
                  <c:v>3.5419665065281603E-2</c:v>
                </c:pt>
                <c:pt idx="86">
                  <c:v>1.830224894972754E-2</c:v>
                </c:pt>
                <c:pt idx="87">
                  <c:v>-2.053552944476511E-3</c:v>
                </c:pt>
                <c:pt idx="88">
                  <c:v>2.9962095760253327E-2</c:v>
                </c:pt>
                <c:pt idx="89">
                  <c:v>1.4628226304419067E-2</c:v>
                </c:pt>
                <c:pt idx="90">
                  <c:v>-3.7926570941106519E-2</c:v>
                </c:pt>
                <c:pt idx="91">
                  <c:v>-4.2007726123802103E-2</c:v>
                </c:pt>
                <c:pt idx="92">
                  <c:v>-7.578720424687857E-2</c:v>
                </c:pt>
                <c:pt idx="93">
                  <c:v>-9.6081242776810516E-2</c:v>
                </c:pt>
                <c:pt idx="94">
                  <c:v>-9.0453812135802392E-2</c:v>
                </c:pt>
                <c:pt idx="95">
                  <c:v>-9.2759272465097076E-2</c:v>
                </c:pt>
                <c:pt idx="96">
                  <c:v>-5.5909659592364158E-2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013-4409-8B91-8C6BEC14C6AD}"/>
            </c:ext>
          </c:extLst>
        </c:ser>
        <c:ser>
          <c:idx val="21"/>
          <c:order val="6"/>
          <c:tx>
            <c:strRef>
              <c:f>'SHs and LRs'!$A$181</c:f>
              <c:strCache>
                <c:ptCount val="1"/>
                <c:pt idx="0">
                  <c:v>Taranaki</c:v>
                </c:pt>
              </c:strCache>
            </c:strRef>
          </c:tx>
          <c:spPr>
            <a:ln w="25400">
              <a:solidFill>
                <a:srgbClr val="000000">
                  <a:alpha val="64706"/>
                </a:srgbClr>
              </a:solidFill>
            </a:ln>
          </c:spPr>
          <c:marker>
            <c:symbol val="none"/>
          </c:marker>
          <c:val>
            <c:numRef>
              <c:f>'SHs and LRs'!$B$404:$II$404</c:f>
              <c:numCache>
                <c:formatCode>0.0%</c:formatCode>
                <c:ptCount val="242"/>
                <c:pt idx="99">
                  <c:v>0</c:v>
                </c:pt>
                <c:pt idx="100">
                  <c:v>-2.9256105659932974E-2</c:v>
                </c:pt>
                <c:pt idx="101">
                  <c:v>5.3939034911212325E-3</c:v>
                </c:pt>
                <c:pt idx="102">
                  <c:v>2.9850280124010808E-3</c:v>
                </c:pt>
                <c:pt idx="103">
                  <c:v>1.0840109726240055E-3</c:v>
                </c:pt>
                <c:pt idx="104">
                  <c:v>7.5495264232119386E-3</c:v>
                </c:pt>
                <c:pt idx="105">
                  <c:v>1.9776178192605132E-2</c:v>
                </c:pt>
                <c:pt idx="106">
                  <c:v>-4.0032063916101146E-3</c:v>
                </c:pt>
                <c:pt idx="107">
                  <c:v>-3.0596967847605905E-3</c:v>
                </c:pt>
                <c:pt idx="108">
                  <c:v>-2.3078727418440192E-2</c:v>
                </c:pt>
                <c:pt idx="109">
                  <c:v>-4.1064369970879144E-2</c:v>
                </c:pt>
                <c:pt idx="110">
                  <c:v>-5.0035493792899399E-2</c:v>
                </c:pt>
                <c:pt idx="111">
                  <c:v>-3.1477483705185771E-2</c:v>
                </c:pt>
                <c:pt idx="112">
                  <c:v>-3.7912033816515089E-3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013-4409-8B91-8C6BEC14C6AD}"/>
            </c:ext>
          </c:extLst>
        </c:ser>
        <c:ser>
          <c:idx val="22"/>
          <c:order val="7"/>
          <c:tx>
            <c:strRef>
              <c:f>'SHs and LRs'!$A$182</c:f>
              <c:strCache>
                <c:ptCount val="1"/>
                <c:pt idx="0">
                  <c:v>Manawatu-Whanganui</c:v>
                </c:pt>
              </c:strCache>
            </c:strRef>
          </c:tx>
          <c:spPr>
            <a:ln w="25400">
              <a:solidFill>
                <a:srgbClr val="000000">
                  <a:alpha val="64706"/>
                </a:srgbClr>
              </a:solidFill>
            </a:ln>
          </c:spPr>
          <c:marker>
            <c:symbol val="none"/>
          </c:marker>
          <c:val>
            <c:numRef>
              <c:f>'SHs and LRs'!$B$405:$II$405</c:f>
              <c:numCache>
                <c:formatCode>0.0%</c:formatCode>
                <c:ptCount val="242"/>
                <c:pt idx="115">
                  <c:v>0</c:v>
                </c:pt>
                <c:pt idx="116">
                  <c:v>-2.00540467572764E-2</c:v>
                </c:pt>
                <c:pt idx="117">
                  <c:v>-5.9479256750372134E-4</c:v>
                </c:pt>
                <c:pt idx="118">
                  <c:v>2.1048125188150246E-2</c:v>
                </c:pt>
                <c:pt idx="119">
                  <c:v>1.5443772497224506E-2</c:v>
                </c:pt>
                <c:pt idx="120">
                  <c:v>4.0856832358606709E-3</c:v>
                </c:pt>
                <c:pt idx="121">
                  <c:v>-1.7424960717058458E-3</c:v>
                </c:pt>
                <c:pt idx="122">
                  <c:v>-3.854361306791354E-2</c:v>
                </c:pt>
                <c:pt idx="123">
                  <c:v>-3.8334671202984949E-2</c:v>
                </c:pt>
                <c:pt idx="124">
                  <c:v>-7.6903654590746107E-2</c:v>
                </c:pt>
                <c:pt idx="125">
                  <c:v>-9.7743524536849646E-2</c:v>
                </c:pt>
                <c:pt idx="126">
                  <c:v>-9.54405975968452E-2</c:v>
                </c:pt>
                <c:pt idx="127">
                  <c:v>-8.3633287378756305E-2</c:v>
                </c:pt>
                <c:pt idx="128">
                  <c:v>-7.1847688890032013E-2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013-4409-8B91-8C6BEC14C6AD}"/>
            </c:ext>
          </c:extLst>
        </c:ser>
        <c:ser>
          <c:idx val="23"/>
          <c:order val="8"/>
          <c:tx>
            <c:strRef>
              <c:f>'SHs and LRs'!$A$183</c:f>
              <c:strCache>
                <c:ptCount val="1"/>
                <c:pt idx="0">
                  <c:v>Wellington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LRs'!$B$406:$II$406</c:f>
              <c:numCache>
                <c:formatCode>0.0%</c:formatCode>
                <c:ptCount val="242"/>
                <c:pt idx="131">
                  <c:v>0</c:v>
                </c:pt>
                <c:pt idx="132">
                  <c:v>-4.1799624050189221E-2</c:v>
                </c:pt>
                <c:pt idx="133">
                  <c:v>-9.6637878471911298E-3</c:v>
                </c:pt>
                <c:pt idx="134">
                  <c:v>-2.6590893231103974E-2</c:v>
                </c:pt>
                <c:pt idx="135">
                  <c:v>-5.5230343341844623E-2</c:v>
                </c:pt>
                <c:pt idx="136">
                  <c:v>-8.3585524655922949E-2</c:v>
                </c:pt>
                <c:pt idx="137">
                  <c:v>-7.1077045551728557E-2</c:v>
                </c:pt>
                <c:pt idx="138">
                  <c:v>-0.10676482032270562</c:v>
                </c:pt>
                <c:pt idx="139">
                  <c:v>-7.723908305829863E-2</c:v>
                </c:pt>
                <c:pt idx="140">
                  <c:v>-0.13848397193091533</c:v>
                </c:pt>
                <c:pt idx="141">
                  <c:v>-0.16329011700100349</c:v>
                </c:pt>
                <c:pt idx="142">
                  <c:v>-0.15760386810536897</c:v>
                </c:pt>
                <c:pt idx="143">
                  <c:v>-0.14471615853962294</c:v>
                </c:pt>
                <c:pt idx="144">
                  <c:v>-0.13007947806353704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013-4409-8B91-8C6BEC14C6AD}"/>
            </c:ext>
          </c:extLst>
        </c:ser>
        <c:ser>
          <c:idx val="24"/>
          <c:order val="9"/>
          <c:tx>
            <c:strRef>
              <c:f>'SHs and LRs'!$A$184</c:f>
              <c:strCache>
                <c:ptCount val="1"/>
                <c:pt idx="0">
                  <c:v>Marlborough-Nelson-Tasman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LRs'!$B$407:$II$407</c:f>
              <c:numCache>
                <c:formatCode>0.0%</c:formatCode>
                <c:ptCount val="242"/>
                <c:pt idx="147">
                  <c:v>0</c:v>
                </c:pt>
                <c:pt idx="148">
                  <c:v>7.1486836603178228E-2</c:v>
                </c:pt>
                <c:pt idx="149">
                  <c:v>1.3861063270907525E-2</c:v>
                </c:pt>
                <c:pt idx="150">
                  <c:v>6.7104644422090631E-2</c:v>
                </c:pt>
                <c:pt idx="151">
                  <c:v>2.3472651649231402E-2</c:v>
                </c:pt>
                <c:pt idx="152">
                  <c:v>9.1765265411988484E-2</c:v>
                </c:pt>
                <c:pt idx="153">
                  <c:v>7.8108423450768294E-2</c:v>
                </c:pt>
                <c:pt idx="154">
                  <c:v>4.0693499781806031E-2</c:v>
                </c:pt>
                <c:pt idx="155">
                  <c:v>2.6571868816078315E-2</c:v>
                </c:pt>
                <c:pt idx="156">
                  <c:v>2.6585987141545475E-2</c:v>
                </c:pt>
                <c:pt idx="157">
                  <c:v>-3.9562793424464227E-2</c:v>
                </c:pt>
                <c:pt idx="158">
                  <c:v>-3.6281302990735398E-2</c:v>
                </c:pt>
                <c:pt idx="159">
                  <c:v>-2.4433295925094023E-2</c:v>
                </c:pt>
                <c:pt idx="160">
                  <c:v>1.1739132647277106E-2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013-4409-8B91-8C6BEC14C6AD}"/>
            </c:ext>
          </c:extLst>
        </c:ser>
        <c:ser>
          <c:idx val="25"/>
          <c:order val="10"/>
          <c:tx>
            <c:strRef>
              <c:f>'SHs and LRs'!$A$185</c:f>
              <c:strCache>
                <c:ptCount val="1"/>
                <c:pt idx="0">
                  <c:v>West Coast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LRs'!$B$408:$II$408</c:f>
              <c:numCache>
                <c:formatCode>0.0%</c:formatCode>
                <c:ptCount val="242"/>
                <c:pt idx="163">
                  <c:v>0</c:v>
                </c:pt>
                <c:pt idx="164">
                  <c:v>7.1858361670757986E-2</c:v>
                </c:pt>
                <c:pt idx="165">
                  <c:v>7.3986537974975564E-2</c:v>
                </c:pt>
                <c:pt idx="166">
                  <c:v>0.17357159865605598</c:v>
                </c:pt>
                <c:pt idx="167">
                  <c:v>0.10931530532103828</c:v>
                </c:pt>
                <c:pt idx="168">
                  <c:v>2.6125504872130056E-2</c:v>
                </c:pt>
                <c:pt idx="169">
                  <c:v>0.12250960662373611</c:v>
                </c:pt>
                <c:pt idx="170">
                  <c:v>0.1372999030895532</c:v>
                </c:pt>
                <c:pt idx="171">
                  <c:v>0.11293195116706256</c:v>
                </c:pt>
                <c:pt idx="172">
                  <c:v>0.11194244343395621</c:v>
                </c:pt>
                <c:pt idx="173">
                  <c:v>7.255003450137365E-2</c:v>
                </c:pt>
                <c:pt idx="174">
                  <c:v>4.1682610350855409E-2</c:v>
                </c:pt>
                <c:pt idx="175">
                  <c:v>4.4437778910113801E-2</c:v>
                </c:pt>
                <c:pt idx="176">
                  <c:v>0.12071628656183386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013-4409-8B91-8C6BEC14C6AD}"/>
            </c:ext>
          </c:extLst>
        </c:ser>
        <c:ser>
          <c:idx val="26"/>
          <c:order val="11"/>
          <c:tx>
            <c:strRef>
              <c:f>'SHs and LRs'!$A$186</c:f>
              <c:strCache>
                <c:ptCount val="1"/>
                <c:pt idx="0">
                  <c:v>Canterbury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LRs'!$B$409:$II$409</c:f>
              <c:numCache>
                <c:formatCode>0.0%</c:formatCode>
                <c:ptCount val="242"/>
                <c:pt idx="179">
                  <c:v>0</c:v>
                </c:pt>
                <c:pt idx="180">
                  <c:v>6.4566561333623484E-2</c:v>
                </c:pt>
                <c:pt idx="181">
                  <c:v>3.0018971049124987E-2</c:v>
                </c:pt>
                <c:pt idx="182">
                  <c:v>6.0945208319574729E-2</c:v>
                </c:pt>
                <c:pt idx="183">
                  <c:v>2.5495758305267069E-2</c:v>
                </c:pt>
                <c:pt idx="184">
                  <c:v>4.3764354610347E-2</c:v>
                </c:pt>
                <c:pt idx="185">
                  <c:v>2.7230153531370371E-2</c:v>
                </c:pt>
                <c:pt idx="186">
                  <c:v>2.8956970759899114E-3</c:v>
                </c:pt>
                <c:pt idx="187">
                  <c:v>-1.269628303135828E-2</c:v>
                </c:pt>
                <c:pt idx="188">
                  <c:v>-4.1857330746394306E-3</c:v>
                </c:pt>
                <c:pt idx="189">
                  <c:v>5.3187625427304486E-3</c:v>
                </c:pt>
                <c:pt idx="190">
                  <c:v>1.9086827199349177E-2</c:v>
                </c:pt>
                <c:pt idx="191">
                  <c:v>6.0101251500822572E-2</c:v>
                </c:pt>
                <c:pt idx="192">
                  <c:v>8.998284818172797E-2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013-4409-8B91-8C6BEC14C6AD}"/>
            </c:ext>
          </c:extLst>
        </c:ser>
        <c:ser>
          <c:idx val="27"/>
          <c:order val="12"/>
          <c:tx>
            <c:strRef>
              <c:f>'SHs and LRs'!$A$187</c:f>
              <c:strCache>
                <c:ptCount val="1"/>
                <c:pt idx="0">
                  <c:v>Otago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LRs'!$B$410:$II$410</c:f>
              <c:numCache>
                <c:formatCode>0.0%</c:formatCode>
                <c:ptCount val="242"/>
                <c:pt idx="195">
                  <c:v>0</c:v>
                </c:pt>
                <c:pt idx="196">
                  <c:v>7.4028722592496488E-2</c:v>
                </c:pt>
                <c:pt idx="197">
                  <c:v>3.2582939599808736E-2</c:v>
                </c:pt>
                <c:pt idx="198">
                  <c:v>8.3194236856699133E-2</c:v>
                </c:pt>
                <c:pt idx="199">
                  <c:v>8.3914876069772992E-2</c:v>
                </c:pt>
                <c:pt idx="200">
                  <c:v>7.853435322776825E-2</c:v>
                </c:pt>
                <c:pt idx="201">
                  <c:v>7.6971895885142638E-2</c:v>
                </c:pt>
                <c:pt idx="202">
                  <c:v>4.9960934643707322E-2</c:v>
                </c:pt>
                <c:pt idx="203">
                  <c:v>6.1657395051728292E-2</c:v>
                </c:pt>
                <c:pt idx="204">
                  <c:v>4.1576831197227992E-2</c:v>
                </c:pt>
                <c:pt idx="205">
                  <c:v>1.5712977688039143E-2</c:v>
                </c:pt>
                <c:pt idx="206">
                  <c:v>1.0925255295774594E-2</c:v>
                </c:pt>
                <c:pt idx="207">
                  <c:v>3.6233321192550516E-2</c:v>
                </c:pt>
                <c:pt idx="208">
                  <c:v>3.5325202479950635E-2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013-4409-8B91-8C6BEC14C6AD}"/>
            </c:ext>
          </c:extLst>
        </c:ser>
        <c:ser>
          <c:idx val="28"/>
          <c:order val="13"/>
          <c:tx>
            <c:strRef>
              <c:f>'SHs and LRs'!$A$188</c:f>
              <c:strCache>
                <c:ptCount val="1"/>
                <c:pt idx="0">
                  <c:v>Southland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LRs'!$B$411:$II$411</c:f>
              <c:numCache>
                <c:formatCode>0.0%</c:formatCode>
                <c:ptCount val="242"/>
                <c:pt idx="211">
                  <c:v>0</c:v>
                </c:pt>
                <c:pt idx="212">
                  <c:v>4.2401262995405364E-2</c:v>
                </c:pt>
                <c:pt idx="213">
                  <c:v>1.8521862255220789E-2</c:v>
                </c:pt>
                <c:pt idx="214">
                  <c:v>5.000252051576215E-2</c:v>
                </c:pt>
                <c:pt idx="215">
                  <c:v>7.0531052869647226E-2</c:v>
                </c:pt>
                <c:pt idx="216">
                  <c:v>6.2055553540620645E-2</c:v>
                </c:pt>
                <c:pt idx="217">
                  <c:v>5.7504956380552308E-2</c:v>
                </c:pt>
                <c:pt idx="218">
                  <c:v>5.693654095869638E-2</c:v>
                </c:pt>
                <c:pt idx="219">
                  <c:v>9.4546913998418969E-2</c:v>
                </c:pt>
                <c:pt idx="220">
                  <c:v>0.10255367599591003</c:v>
                </c:pt>
                <c:pt idx="221">
                  <c:v>8.0259759752472792E-2</c:v>
                </c:pt>
                <c:pt idx="222">
                  <c:v>6.9275050285599216E-2</c:v>
                </c:pt>
                <c:pt idx="223">
                  <c:v>9.6001389366601408E-2</c:v>
                </c:pt>
                <c:pt idx="224">
                  <c:v>0.1322240769238614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013-4409-8B91-8C6BEC14C6AD}"/>
            </c:ext>
          </c:extLst>
        </c:ser>
        <c:ser>
          <c:idx val="29"/>
          <c:order val="14"/>
          <c:tx>
            <c:strRef>
              <c:f>'SHs and LRs'!$A$189</c:f>
              <c:strCache>
                <c:ptCount val="1"/>
                <c:pt idx="0">
                  <c:v>New Zealand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LRs'!$B$412:$II$412</c:f>
              <c:numCache>
                <c:formatCode>#,##0</c:formatCode>
                <c:ptCount val="242"/>
                <c:pt idx="227" formatCode="0.0%">
                  <c:v>0</c:v>
                </c:pt>
                <c:pt idx="228" formatCode="0.0%">
                  <c:v>4.7284325079313128E-3</c:v>
                </c:pt>
                <c:pt idx="229" formatCode="0.0%">
                  <c:v>2.1298841713475847E-2</c:v>
                </c:pt>
                <c:pt idx="230" formatCode="0.0%">
                  <c:v>2.6854570537220734E-2</c:v>
                </c:pt>
                <c:pt idx="231" formatCode="0.0%">
                  <c:v>1.5293689508432129E-2</c:v>
                </c:pt>
                <c:pt idx="232" formatCode="0.0%">
                  <c:v>1.4785609759745411E-2</c:v>
                </c:pt>
                <c:pt idx="233" formatCode="0.0%">
                  <c:v>9.7404351268475242E-3</c:v>
                </c:pt>
                <c:pt idx="234" formatCode="0.0%">
                  <c:v>-1.6252292243638444E-2</c:v>
                </c:pt>
                <c:pt idx="235" formatCode="0.0%">
                  <c:v>-2.0669113859767552E-2</c:v>
                </c:pt>
                <c:pt idx="236" formatCode="0.0%">
                  <c:v>-3.6825250531624221E-2</c:v>
                </c:pt>
                <c:pt idx="237" formatCode="0.0%">
                  <c:v>-4.941059720451535E-2</c:v>
                </c:pt>
                <c:pt idx="238" formatCode="0.0%">
                  <c:v>-4.8478004222102244E-2</c:v>
                </c:pt>
                <c:pt idx="239" formatCode="0.0%">
                  <c:v>-3.7188775029827759E-2</c:v>
                </c:pt>
                <c:pt idx="240" formatCode="0.0%">
                  <c:v>-2.5382517775041302E-2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013-4409-8B91-8C6BEC14C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44288"/>
        <c:axId val="207254272"/>
      </c:lineChart>
      <c:lineChart>
        <c:grouping val="standard"/>
        <c:varyColors val="0"/>
        <c:ser>
          <c:idx val="30"/>
          <c:order val="15"/>
          <c:tx>
            <c:v>State highways</c:v>
          </c:tx>
          <c:spPr>
            <a:ln w="25400">
              <a:noFill/>
            </a:ln>
          </c:spPr>
          <c:marker>
            <c:symbol val="none"/>
          </c:marker>
          <c:cat>
            <c:strRef>
              <c:f>labels!$A$1:$A$15</c:f>
              <c:strCache>
                <c:ptCount val="15"/>
                <c:pt idx="0">
                  <c:v> Northland
 </c:v>
                </c:pt>
                <c:pt idx="1">
                  <c:v> Auckland
 </c:v>
                </c:pt>
                <c:pt idx="2">
                  <c:v> Waikato
 </c:v>
                </c:pt>
                <c:pt idx="3">
                  <c:v> Bay of Plenty
 </c:v>
                </c:pt>
                <c:pt idx="4">
                  <c:v> Gisborne
 </c:v>
                </c:pt>
                <c:pt idx="5">
                  <c:v> Hawkes Bay
 </c:v>
                </c:pt>
                <c:pt idx="6">
                  <c:v> Taranaki
 </c:v>
                </c:pt>
                <c:pt idx="7">
                  <c:v>Manawatu
Whanganui</c:v>
                </c:pt>
                <c:pt idx="8">
                  <c:v> Wellington
 </c:v>
                </c:pt>
                <c:pt idx="9">
                  <c:v>Marlborough
Nelson
Tasman</c:v>
                </c:pt>
                <c:pt idx="10">
                  <c:v> West Coast
 </c:v>
                </c:pt>
                <c:pt idx="11">
                  <c:v> Canterbury
 </c:v>
                </c:pt>
                <c:pt idx="12">
                  <c:v> Otago
 </c:v>
                </c:pt>
                <c:pt idx="13">
                  <c:v> Southland
 </c:v>
                </c:pt>
                <c:pt idx="14">
                  <c:v> New Zealand
 </c:v>
                </c:pt>
              </c:strCache>
            </c:strRef>
          </c:cat>
          <c:val>
            <c:numRef>
              <c:f>'SHs and LRs'!$B$175:$B$189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013-4409-8B91-8C6BEC14C6AD}"/>
            </c:ext>
          </c:extLst>
        </c:ser>
        <c:ser>
          <c:idx val="31"/>
          <c:order val="16"/>
          <c:tx>
            <c:v>Local roads</c:v>
          </c:tx>
          <c:spPr>
            <a:ln w="25400">
              <a:noFill/>
            </a:ln>
          </c:spPr>
          <c:marker>
            <c:symbol val="none"/>
          </c:marker>
          <c:cat>
            <c:strRef>
              <c:f>labels!$A$1:$A$15</c:f>
              <c:strCache>
                <c:ptCount val="15"/>
                <c:pt idx="0">
                  <c:v> Northland
 </c:v>
                </c:pt>
                <c:pt idx="1">
                  <c:v> Auckland
 </c:v>
                </c:pt>
                <c:pt idx="2">
                  <c:v> Waikato
 </c:v>
                </c:pt>
                <c:pt idx="3">
                  <c:v> Bay of Plenty
 </c:v>
                </c:pt>
                <c:pt idx="4">
                  <c:v> Gisborne
 </c:v>
                </c:pt>
                <c:pt idx="5">
                  <c:v> Hawkes Bay
 </c:v>
                </c:pt>
                <c:pt idx="6">
                  <c:v> Taranaki
 </c:v>
                </c:pt>
                <c:pt idx="7">
                  <c:v>Manawatu
Whanganui</c:v>
                </c:pt>
                <c:pt idx="8">
                  <c:v> Wellington
 </c:v>
                </c:pt>
                <c:pt idx="9">
                  <c:v>Marlborough
Nelson
Tasman</c:v>
                </c:pt>
                <c:pt idx="10">
                  <c:v> West Coast
 </c:v>
                </c:pt>
                <c:pt idx="11">
                  <c:v> Canterbury
 </c:v>
                </c:pt>
                <c:pt idx="12">
                  <c:v> Otago
 </c:v>
                </c:pt>
                <c:pt idx="13">
                  <c:v> Southland
 </c:v>
                </c:pt>
                <c:pt idx="14">
                  <c:v> New Zealand
 </c:v>
                </c:pt>
              </c:strCache>
            </c:strRef>
          </c:cat>
          <c:val>
            <c:numRef>
              <c:f>'SHs and LRs'!$B$175:$B$189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013-4409-8B91-8C6BEC14C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70272"/>
        <c:axId val="207256192"/>
      </c:lineChart>
      <c:catAx>
        <c:axId val="207244288"/>
        <c:scaling>
          <c:orientation val="minMax"/>
        </c:scaling>
        <c:delete val="0"/>
        <c:axPos val="b"/>
        <c:majorGridlines>
          <c:spPr>
            <a:ln>
              <a:solidFill>
                <a:srgbClr val="868686"/>
              </a:solidFill>
              <a:prstDash val="dash"/>
            </a:ln>
          </c:spPr>
        </c:majorGridlines>
        <c:majorTickMark val="out"/>
        <c:minorTickMark val="none"/>
        <c:tickLblPos val="none"/>
        <c:crossAx val="207254272"/>
        <c:crossesAt val="0"/>
        <c:auto val="1"/>
        <c:lblAlgn val="ctr"/>
        <c:lblOffset val="100"/>
        <c:tickMarkSkip val="16"/>
        <c:noMultiLvlLbl val="0"/>
      </c:catAx>
      <c:valAx>
        <c:axId val="207254272"/>
        <c:scaling>
          <c:orientation val="minMax"/>
          <c:max val="0.8"/>
          <c:min val="-0.4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Cumulative</a:t>
                </a:r>
                <a:br>
                  <a:rPr lang="en-US"/>
                </a:br>
                <a:r>
                  <a:rPr lang="en-US"/>
                  <a:t>change in</a:t>
                </a:r>
                <a:r>
                  <a:rPr lang="en-US" baseline="0"/>
                  <a:t> </a:t>
                </a:r>
                <a:br>
                  <a:rPr lang="en-US" baseline="0"/>
                </a:br>
                <a:r>
                  <a:rPr lang="en-US"/>
                  <a:t>VKT per capita</a:t>
                </a:r>
                <a:br>
                  <a:rPr lang="en-US"/>
                </a:br>
                <a:r>
                  <a:rPr lang="en-US"/>
                  <a:t>2001/02 to</a:t>
                </a:r>
                <a:r>
                  <a:rPr lang="en-US" baseline="0"/>
                  <a:t> 2014/15</a:t>
                </a:r>
                <a:endParaRPr lang="en-US"/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crossAx val="207244288"/>
        <c:crosses val="autoZero"/>
        <c:crossBetween val="between"/>
      </c:valAx>
      <c:valAx>
        <c:axId val="20725619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one"/>
        <c:crossAx val="207270272"/>
        <c:crosses val="max"/>
        <c:crossBetween val="between"/>
      </c:valAx>
      <c:catAx>
        <c:axId val="207270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/>
          <a:lstStyle/>
          <a:p>
            <a:pPr>
              <a:defRPr/>
            </a:pPr>
            <a:endParaRPr lang="en-US"/>
          </a:p>
        </c:txPr>
        <c:crossAx val="207256192"/>
        <c:crossesAt val="1.2"/>
        <c:auto val="0"/>
        <c:lblAlgn val="ctr"/>
        <c:lblOffset val="100"/>
        <c:tickLblSkip val="1"/>
        <c:noMultiLvlLbl val="0"/>
      </c:cat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overlay val="0"/>
      <c:txPr>
        <a:bodyPr/>
        <a:lstStyle/>
        <a:p>
          <a:pPr>
            <a:defRPr baseline="0"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5"/>
          <c:order val="0"/>
          <c:tx>
            <c:strRef>
              <c:f>'SHs and LRs'!$A$175</c:f>
              <c:strCache>
                <c:ptCount val="1"/>
                <c:pt idx="0">
                  <c:v>Northland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LRs'!$B$267:$GO$267</c:f>
              <c:numCache>
                <c:formatCode>0.0%</c:formatCode>
                <c:ptCount val="196"/>
                <c:pt idx="1">
                  <c:v>0</c:v>
                </c:pt>
                <c:pt idx="2">
                  <c:v>4.7680167188204337E-2</c:v>
                </c:pt>
                <c:pt idx="3">
                  <c:v>4.0237635990983067E-2</c:v>
                </c:pt>
                <c:pt idx="4">
                  <c:v>4.9824629687336808E-2</c:v>
                </c:pt>
                <c:pt idx="5">
                  <c:v>4.05853238804188E-2</c:v>
                </c:pt>
                <c:pt idx="6">
                  <c:v>1.6897519973011477E-2</c:v>
                </c:pt>
                <c:pt idx="7">
                  <c:v>-1.2002925223474903E-2</c:v>
                </c:pt>
                <c:pt idx="8">
                  <c:v>-4.1722957627235435E-2</c:v>
                </c:pt>
                <c:pt idx="9">
                  <c:v>-6.9017671035882078E-2</c:v>
                </c:pt>
                <c:pt idx="10">
                  <c:v>-2.7333712751244077E-2</c:v>
                </c:pt>
                <c:pt idx="11">
                  <c:v>-7.3481029361261996E-3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8F-46AC-AF48-9FCDFBCE560E}"/>
            </c:ext>
          </c:extLst>
        </c:ser>
        <c:ser>
          <c:idx val="16"/>
          <c:order val="1"/>
          <c:tx>
            <c:strRef>
              <c:f>'SHs and LRs'!$A$176</c:f>
              <c:strCache>
                <c:ptCount val="1"/>
                <c:pt idx="0">
                  <c:v>Auckland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LRs'!$B$268:$GO$268</c:f>
              <c:numCache>
                <c:formatCode>#,##0</c:formatCode>
                <c:ptCount val="196"/>
                <c:pt idx="14" formatCode="0.0%">
                  <c:v>0</c:v>
                </c:pt>
                <c:pt idx="17" formatCode="0.0%">
                  <c:v>1.7286698319196603E-4</c:v>
                </c:pt>
                <c:pt idx="18" formatCode="0.0%">
                  <c:v>1.3238198136162893E-3</c:v>
                </c:pt>
                <c:pt idx="19" formatCode="0.0%">
                  <c:v>-1.3919091552724083E-2</c:v>
                </c:pt>
                <c:pt idx="20" formatCode="0.0%">
                  <c:v>-3.4221155709963424E-2</c:v>
                </c:pt>
                <c:pt idx="21" formatCode="0.0%">
                  <c:v>-5.0500874627462222E-2</c:v>
                </c:pt>
                <c:pt idx="22" formatCode="0.0%">
                  <c:v>-6.790686179285399E-2</c:v>
                </c:pt>
                <c:pt idx="23" formatCode="0.0%">
                  <c:v>-6.6584002625492023E-2</c:v>
                </c:pt>
                <c:pt idx="24" formatCode="0.0%">
                  <c:v>-6.8439489533246523E-2</c:v>
                </c:pt>
                <c:pt idx="25" formatCode="0.0%">
                  <c:v>-6.7855242503350843E-2</c:v>
                </c:pt>
                <c:pt idx="26" formatCode="0.0%">
                  <c:v>-7.3792904960350736E-2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8F-46AC-AF48-9FCDFBCE560E}"/>
            </c:ext>
          </c:extLst>
        </c:ser>
        <c:ser>
          <c:idx val="17"/>
          <c:order val="2"/>
          <c:tx>
            <c:strRef>
              <c:f>'SHs and LRs'!$A$177</c:f>
              <c:strCache>
                <c:ptCount val="1"/>
                <c:pt idx="0">
                  <c:v>Waikato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LRs'!$B$269:$GO$269</c:f>
              <c:numCache>
                <c:formatCode>#,##0</c:formatCode>
                <c:ptCount val="196"/>
                <c:pt idx="29" formatCode="0.0%">
                  <c:v>0</c:v>
                </c:pt>
                <c:pt idx="30" formatCode="0.0%">
                  <c:v>-1.4966207691187061E-2</c:v>
                </c:pt>
                <c:pt idx="31" formatCode="0.0%">
                  <c:v>-1.7891905421351662E-2</c:v>
                </c:pt>
                <c:pt idx="32" formatCode="0.0%">
                  <c:v>-2.1535920836260991E-2</c:v>
                </c:pt>
                <c:pt idx="33" formatCode="0.0%">
                  <c:v>-5.5473334540893982E-2</c:v>
                </c:pt>
                <c:pt idx="34" formatCode="0.0%">
                  <c:v>-4.8640132011216974E-2</c:v>
                </c:pt>
                <c:pt idx="35" formatCode="0.0%">
                  <c:v>-3.2837740865496068E-2</c:v>
                </c:pt>
                <c:pt idx="36" formatCode="0.0%">
                  <c:v>-6.2130380701468257E-2</c:v>
                </c:pt>
                <c:pt idx="37" formatCode="0.0%">
                  <c:v>-4.8216703888161794E-2</c:v>
                </c:pt>
                <c:pt idx="38" formatCode="0.0%">
                  <c:v>-6.5030906264111454E-2</c:v>
                </c:pt>
                <c:pt idx="39" formatCode="0.0%">
                  <c:v>-4.2212579900235414E-2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8F-46AC-AF48-9FCDFBCE560E}"/>
            </c:ext>
          </c:extLst>
        </c:ser>
        <c:ser>
          <c:idx val="18"/>
          <c:order val="3"/>
          <c:tx>
            <c:strRef>
              <c:f>'SHs and LRs'!$A$178</c:f>
              <c:strCache>
                <c:ptCount val="1"/>
                <c:pt idx="0">
                  <c:v>Bay of Plenty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LRs'!$B$270:$GO$270</c:f>
              <c:numCache>
                <c:formatCode>#,##0</c:formatCode>
                <c:ptCount val="196"/>
                <c:pt idx="42" formatCode="0.0%">
                  <c:v>0</c:v>
                </c:pt>
                <c:pt idx="43" formatCode="0.0%">
                  <c:v>-1.8347487967770748E-2</c:v>
                </c:pt>
                <c:pt idx="44" formatCode="0.0%">
                  <c:v>-2.5827525985269606E-2</c:v>
                </c:pt>
                <c:pt idx="45" formatCode="0.0%">
                  <c:v>-1.6627215811524154E-2</c:v>
                </c:pt>
                <c:pt idx="46" formatCode="0.0%">
                  <c:v>-5.1472297482978768E-2</c:v>
                </c:pt>
                <c:pt idx="47" formatCode="0.0%">
                  <c:v>-4.2308075811541168E-2</c:v>
                </c:pt>
                <c:pt idx="48" formatCode="0.0%">
                  <c:v>-6.9562480505637181E-2</c:v>
                </c:pt>
                <c:pt idx="49" formatCode="0.0%">
                  <c:v>-6.6988264477448323E-2</c:v>
                </c:pt>
                <c:pt idx="50" formatCode="0.0%">
                  <c:v>-7.7694756896898309E-2</c:v>
                </c:pt>
                <c:pt idx="51" formatCode="0.0%">
                  <c:v>-4.760223192117008E-2</c:v>
                </c:pt>
                <c:pt idx="52" formatCode="0.0%">
                  <c:v>-5.653058756415319E-2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8F-46AC-AF48-9FCDFBCE560E}"/>
            </c:ext>
          </c:extLst>
        </c:ser>
        <c:ser>
          <c:idx val="19"/>
          <c:order val="4"/>
          <c:tx>
            <c:strRef>
              <c:f>'SHs and LRs'!$A$179</c:f>
              <c:strCache>
                <c:ptCount val="1"/>
                <c:pt idx="0">
                  <c:v>Gisborne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LRs'!$B$271:$GO$271</c:f>
              <c:numCache>
                <c:formatCode>#,##0</c:formatCode>
                <c:ptCount val="196"/>
                <c:pt idx="55" formatCode="0.0%">
                  <c:v>0</c:v>
                </c:pt>
                <c:pt idx="56" formatCode="0.0%">
                  <c:v>-2.2077130024327096E-2</c:v>
                </c:pt>
                <c:pt idx="57" formatCode="0.0%">
                  <c:v>-5.624817416720107E-2</c:v>
                </c:pt>
                <c:pt idx="58" formatCode="0.0%">
                  <c:v>-4.1964553051103248E-2</c:v>
                </c:pt>
                <c:pt idx="59" formatCode="0.0%">
                  <c:v>4.5607063914245849E-2</c:v>
                </c:pt>
                <c:pt idx="60" formatCode="0.0%">
                  <c:v>-9.8868596778710627E-2</c:v>
                </c:pt>
                <c:pt idx="61" formatCode="0.0%">
                  <c:v>-0.1144076549607741</c:v>
                </c:pt>
                <c:pt idx="62" formatCode="0.0%">
                  <c:v>-0.13081579525411968</c:v>
                </c:pt>
                <c:pt idx="63" formatCode="0.0%">
                  <c:v>-0.12400612839754099</c:v>
                </c:pt>
                <c:pt idx="64" formatCode="0.0%">
                  <c:v>-0.10788772652513046</c:v>
                </c:pt>
                <c:pt idx="65" formatCode="0.0%">
                  <c:v>-6.9573805003726341E-2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8F-46AC-AF48-9FCDFBCE560E}"/>
            </c:ext>
          </c:extLst>
        </c:ser>
        <c:ser>
          <c:idx val="20"/>
          <c:order val="5"/>
          <c:tx>
            <c:strRef>
              <c:f>'SHs and LRs'!$A$180</c:f>
              <c:strCache>
                <c:ptCount val="1"/>
                <c:pt idx="0">
                  <c:v>Hawkes Bay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LRs'!$B$272:$GO$272</c:f>
              <c:numCache>
                <c:formatCode>#,##0</c:formatCode>
                <c:ptCount val="196"/>
                <c:pt idx="68" formatCode="0.0%">
                  <c:v>0</c:v>
                </c:pt>
                <c:pt idx="69" formatCode="0.0%">
                  <c:v>-1.9989941017216628E-2</c:v>
                </c:pt>
                <c:pt idx="70" formatCode="0.0%">
                  <c:v>1.1450280918609002E-2</c:v>
                </c:pt>
                <c:pt idx="71" formatCode="0.0%">
                  <c:v>-3.6079883444211092E-3</c:v>
                </c:pt>
                <c:pt idx="72" formatCode="0.0%">
                  <c:v>-5.5218202600287203E-2</c:v>
                </c:pt>
                <c:pt idx="73" formatCode="0.0%">
                  <c:v>-5.9226005968005202E-2</c:v>
                </c:pt>
                <c:pt idx="74" formatCode="0.0%">
                  <c:v>-9.2398355491848827E-2</c:v>
                </c:pt>
                <c:pt idx="75" formatCode="0.0%">
                  <c:v>-0.1123276432360949</c:v>
                </c:pt>
                <c:pt idx="76" formatCode="0.0%">
                  <c:v>-0.10680135607841434</c:v>
                </c:pt>
                <c:pt idx="77" formatCode="0.0%">
                  <c:v>-0.10906537968405061</c:v>
                </c:pt>
                <c:pt idx="78" formatCode="0.0%">
                  <c:v>-7.2878075854819646E-2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8F-46AC-AF48-9FCDFBCE560E}"/>
            </c:ext>
          </c:extLst>
        </c:ser>
        <c:ser>
          <c:idx val="21"/>
          <c:order val="6"/>
          <c:tx>
            <c:strRef>
              <c:f>'SHs and LRs'!$A$181</c:f>
              <c:strCache>
                <c:ptCount val="1"/>
                <c:pt idx="0">
                  <c:v>Taranaki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LRs'!$B$273:$GO$273</c:f>
              <c:numCache>
                <c:formatCode>#,##0</c:formatCode>
                <c:ptCount val="196"/>
                <c:pt idx="81" formatCode="0.0%">
                  <c:v>0</c:v>
                </c:pt>
                <c:pt idx="82" formatCode="0.0%">
                  <c:v>-1.8953593390563794E-3</c:v>
                </c:pt>
                <c:pt idx="83" formatCode="0.0%">
                  <c:v>4.5509138056190057E-3</c:v>
                </c:pt>
                <c:pt idx="84" formatCode="0.0%">
                  <c:v>1.6741177297011856E-2</c:v>
                </c:pt>
                <c:pt idx="85" formatCode="0.0%">
                  <c:v>-6.9674364111492748E-3</c:v>
                </c:pt>
                <c:pt idx="86" formatCode="0.0%">
                  <c:v>-6.0267348248861374E-3</c:v>
                </c:pt>
                <c:pt idx="87" formatCode="0.0%">
                  <c:v>-2.5986185937881268E-2</c:v>
                </c:pt>
                <c:pt idx="88" formatCode="0.0%">
                  <c:v>-4.3918300625655604E-2</c:v>
                </c:pt>
                <c:pt idx="89" formatCode="0.0%">
                  <c:v>-5.2862725090094709E-2</c:v>
                </c:pt>
                <c:pt idx="90" formatCode="0.0%">
                  <c:v>-3.4359946315331014E-2</c:v>
                </c:pt>
                <c:pt idx="91" formatCode="0.0%">
                  <c:v>-6.7560643527062592E-3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8F-46AC-AF48-9FCDFBCE560E}"/>
            </c:ext>
          </c:extLst>
        </c:ser>
        <c:ser>
          <c:idx val="22"/>
          <c:order val="7"/>
          <c:tx>
            <c:strRef>
              <c:f>'SHs and LRs'!$A$182</c:f>
              <c:strCache>
                <c:ptCount val="1"/>
                <c:pt idx="0">
                  <c:v>Manawatu-Whanganui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LRs'!$B$274:$GO$274</c:f>
              <c:numCache>
                <c:formatCode>#,##0</c:formatCode>
                <c:ptCount val="196"/>
                <c:pt idx="94" formatCode="0.0%">
                  <c:v>0</c:v>
                </c:pt>
                <c:pt idx="95" formatCode="0.0%">
                  <c:v>-5.4888232519824109E-3</c:v>
                </c:pt>
                <c:pt idx="96" formatCode="0.0%">
                  <c:v>-1.6612774201180791E-2</c:v>
                </c:pt>
                <c:pt idx="97" formatCode="0.0%">
                  <c:v>-2.2320810055507012E-2</c:v>
                </c:pt>
                <c:pt idx="98" formatCode="0.0%">
                  <c:v>-5.8363300206915159E-2</c:v>
                </c:pt>
                <c:pt idx="99" formatCode="0.0%">
                  <c:v>-5.8158665518525665E-2</c:v>
                </c:pt>
                <c:pt idx="100" formatCode="0.0%">
                  <c:v>-9.5932578849646899E-2</c:v>
                </c:pt>
                <c:pt idx="101" formatCode="0.0%">
                  <c:v>-0.11634285083586049</c:v>
                </c:pt>
                <c:pt idx="102" formatCode="0.0%">
                  <c:v>-0.11408739697115633</c:v>
                </c:pt>
                <c:pt idx="103" formatCode="0.0%">
                  <c:v>-0.10252348541124523</c:v>
                </c:pt>
                <c:pt idx="104" formatCode="0.0%">
                  <c:v>-9.0980838010024545E-2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8F-46AC-AF48-9FCDFBCE560E}"/>
            </c:ext>
          </c:extLst>
        </c:ser>
        <c:ser>
          <c:idx val="23"/>
          <c:order val="8"/>
          <c:tx>
            <c:strRef>
              <c:f>'SHs and LRs'!$A$183</c:f>
              <c:strCache>
                <c:ptCount val="1"/>
                <c:pt idx="0">
                  <c:v>Wellington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LRs'!$B$275:$GO$275</c:f>
              <c:numCache>
                <c:formatCode>#,##0</c:formatCode>
                <c:ptCount val="196"/>
                <c:pt idx="107" formatCode="0.0%">
                  <c:v>0</c:v>
                </c:pt>
                <c:pt idx="108" formatCode="0.0%">
                  <c:v>-2.9421802109295681E-2</c:v>
                </c:pt>
                <c:pt idx="109" formatCode="0.0%">
                  <c:v>-5.8551569970415773E-2</c:v>
                </c:pt>
                <c:pt idx="110" formatCode="0.0%">
                  <c:v>-4.5701393187382977E-2</c:v>
                </c:pt>
                <c:pt idx="111" formatCode="0.0%">
                  <c:v>-8.2364061044927439E-2</c:v>
                </c:pt>
                <c:pt idx="112" formatCode="0.0%">
                  <c:v>-5.2031760823889051E-2</c:v>
                </c:pt>
                <c:pt idx="113" formatCode="0.0%">
                  <c:v>-0.11494969373280861</c:v>
                </c:pt>
                <c:pt idx="114" formatCode="0.0%">
                  <c:v>-0.14043347531815753</c:v>
                </c:pt>
                <c:pt idx="115" formatCode="0.0%">
                  <c:v>-0.13459189354530021</c:v>
                </c:pt>
                <c:pt idx="116" formatCode="0.0%">
                  <c:v>-0.12135212675441298</c:v>
                </c:pt>
                <c:pt idx="117" formatCode="0.0%">
                  <c:v>-0.10631561191773709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68F-46AC-AF48-9FCDFBCE560E}"/>
            </c:ext>
          </c:extLst>
        </c:ser>
        <c:ser>
          <c:idx val="24"/>
          <c:order val="9"/>
          <c:tx>
            <c:strRef>
              <c:f>'SHs and LRs'!$A$184</c:f>
              <c:strCache>
                <c:ptCount val="1"/>
                <c:pt idx="0">
                  <c:v>Marlborough-Nelson-Tasman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LRs'!$B$276:$GO$276</c:f>
              <c:numCache>
                <c:formatCode>#,##0</c:formatCode>
                <c:ptCount val="196"/>
                <c:pt idx="120" formatCode="0.0%">
                  <c:v>0</c:v>
                </c:pt>
                <c:pt idx="121" formatCode="0.0%">
                  <c:v>-4.08882043583354E-2</c:v>
                </c:pt>
                <c:pt idx="122" formatCode="0.0%">
                  <c:v>2.310984318061271E-2</c:v>
                </c:pt>
                <c:pt idx="123" formatCode="0.0%">
                  <c:v>1.0311808767955455E-2</c:v>
                </c:pt>
                <c:pt idx="124" formatCode="0.0%">
                  <c:v>-2.4750285530420579E-2</c:v>
                </c:pt>
                <c:pt idx="125" formatCode="0.0%">
                  <c:v>-3.7983880791713442E-2</c:v>
                </c:pt>
                <c:pt idx="126" formatCode="0.0%">
                  <c:v>-3.7970650294085084E-2</c:v>
                </c:pt>
                <c:pt idx="127" formatCode="0.0%">
                  <c:v>-9.9959679122493705E-2</c:v>
                </c:pt>
                <c:pt idx="128" formatCode="0.0%">
                  <c:v>-9.6884544503895831E-2</c:v>
                </c:pt>
                <c:pt idx="129" formatCode="0.0%">
                  <c:v>-8.5781596796215442E-2</c:v>
                </c:pt>
                <c:pt idx="130" formatCode="0.0%">
                  <c:v>-5.1883863559414656E-2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68F-46AC-AF48-9FCDFBCE560E}"/>
            </c:ext>
          </c:extLst>
        </c:ser>
        <c:ser>
          <c:idx val="25"/>
          <c:order val="10"/>
          <c:tx>
            <c:strRef>
              <c:f>'SHs and LRs'!$A$185</c:f>
              <c:strCache>
                <c:ptCount val="1"/>
                <c:pt idx="0">
                  <c:v>West Coast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LRs'!$B$277:$GO$277</c:f>
              <c:numCache>
                <c:formatCode>#,##0</c:formatCode>
                <c:ptCount val="196"/>
                <c:pt idx="133" formatCode="0.0%">
                  <c:v>0</c:v>
                </c:pt>
                <c:pt idx="134" formatCode="0.0%">
                  <c:v>-5.475276788276251E-2</c:v>
                </c:pt>
                <c:pt idx="135" formatCode="0.0%">
                  <c:v>-0.12563877138197388</c:v>
                </c:pt>
                <c:pt idx="136" formatCode="0.0%">
                  <c:v>-4.3509907781335677E-2</c:v>
                </c:pt>
                <c:pt idx="137" formatCode="0.0%">
                  <c:v>-3.090710068992808E-2</c:v>
                </c:pt>
                <c:pt idx="138" formatCode="0.0%">
                  <c:v>-5.1671025064373044E-2</c:v>
                </c:pt>
                <c:pt idx="139" formatCode="0.0%">
                  <c:v>-5.2514184300877509E-2</c:v>
                </c:pt>
                <c:pt idx="140" formatCode="0.0%">
                  <c:v>-8.6080443894833159E-2</c:v>
                </c:pt>
                <c:pt idx="141" formatCode="0.0%">
                  <c:v>-0.11238256656537726</c:v>
                </c:pt>
                <c:pt idx="142" formatCode="0.0%">
                  <c:v>-0.11003488827935404</c:v>
                </c:pt>
                <c:pt idx="143" formatCode="0.0%">
                  <c:v>-4.5037995257170893E-2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68F-46AC-AF48-9FCDFBCE560E}"/>
            </c:ext>
          </c:extLst>
        </c:ser>
        <c:ser>
          <c:idx val="26"/>
          <c:order val="11"/>
          <c:tx>
            <c:strRef>
              <c:f>'SHs and LRs'!$A$186</c:f>
              <c:strCache>
                <c:ptCount val="1"/>
                <c:pt idx="0">
                  <c:v>Canterbury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LRs'!$B$278:$GO$278</c:f>
              <c:numCache>
                <c:formatCode>#,##0</c:formatCode>
                <c:ptCount val="196"/>
                <c:pt idx="146" formatCode="0.0%">
                  <c:v>0</c:v>
                </c:pt>
                <c:pt idx="147" formatCode="0.0%">
                  <c:v>-3.3413082726916565E-2</c:v>
                </c:pt>
                <c:pt idx="148" formatCode="0.0%">
                  <c:v>-1.6193912347688855E-2</c:v>
                </c:pt>
                <c:pt idx="149" formatCode="0.0%">
                  <c:v>-3.1778318544466E-2</c:v>
                </c:pt>
                <c:pt idx="150" formatCode="0.0%">
                  <c:v>-5.4714900249683174E-2</c:v>
                </c:pt>
                <c:pt idx="151" formatCode="0.0%">
                  <c:v>-6.9411210657686406E-2</c:v>
                </c:pt>
                <c:pt idx="152" formatCode="0.0%">
                  <c:v>-6.1389542912752892E-2</c:v>
                </c:pt>
                <c:pt idx="153" formatCode="0.0%">
                  <c:v>-5.2431025976308998E-2</c:v>
                </c:pt>
                <c:pt idx="154" formatCode="0.0%">
                  <c:v>-3.9453857552667393E-2</c:v>
                </c:pt>
                <c:pt idx="155" formatCode="0.0%">
                  <c:v>-7.9547634706678139E-4</c:v>
                </c:pt>
                <c:pt idx="156" formatCode="0.0%">
                  <c:v>2.7369594239598616E-2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68F-46AC-AF48-9FCDFBCE560E}"/>
            </c:ext>
          </c:extLst>
        </c:ser>
        <c:ser>
          <c:idx val="27"/>
          <c:order val="12"/>
          <c:tx>
            <c:strRef>
              <c:f>'SHs and LRs'!$A$187</c:f>
              <c:strCache>
                <c:ptCount val="1"/>
                <c:pt idx="0">
                  <c:v>Otago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LRs'!$B$279:$GO$279</c:f>
              <c:numCache>
                <c:formatCode>#,##0</c:formatCode>
                <c:ptCount val="196"/>
                <c:pt idx="159" formatCode="0.0%">
                  <c:v>0</c:v>
                </c:pt>
                <c:pt idx="160" formatCode="0.0%">
                  <c:v>6.6529084863398147E-4</c:v>
                </c:pt>
                <c:pt idx="161" formatCode="0.0%">
                  <c:v>-4.3019834027674397E-3</c:v>
                </c:pt>
                <c:pt idx="162" formatCode="0.0%">
                  <c:v>-5.7444369253781824E-3</c:v>
                </c:pt>
                <c:pt idx="163" formatCode="0.0%">
                  <c:v>-3.0680833669712748E-2</c:v>
                </c:pt>
                <c:pt idx="164" formatCode="0.0%">
                  <c:v>-1.988271454200885E-2</c:v>
                </c:pt>
                <c:pt idx="165" formatCode="0.0%">
                  <c:v>-3.8420999894017038E-2</c:v>
                </c:pt>
                <c:pt idx="166" formatCode="0.0%">
                  <c:v>-6.2298391989679125E-2</c:v>
                </c:pt>
                <c:pt idx="167" formatCode="0.0%">
                  <c:v>-6.671839555816006E-2</c:v>
                </c:pt>
                <c:pt idx="168" formatCode="0.0%">
                  <c:v>-4.3354104062096499E-2</c:v>
                </c:pt>
                <c:pt idx="169" formatCode="0.0%">
                  <c:v>-4.4192475133230658E-2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68F-46AC-AF48-9FCDFBCE560E}"/>
            </c:ext>
          </c:extLst>
        </c:ser>
        <c:ser>
          <c:idx val="28"/>
          <c:order val="13"/>
          <c:tx>
            <c:strRef>
              <c:f>'SHs and LRs'!$A$188</c:f>
              <c:strCache>
                <c:ptCount val="1"/>
                <c:pt idx="0">
                  <c:v>Southland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LRs'!$B$280:$GO$280</c:f>
              <c:numCache>
                <c:formatCode>#,##0</c:formatCode>
                <c:ptCount val="196"/>
                <c:pt idx="172" formatCode="0.0%">
                  <c:v>0</c:v>
                </c:pt>
                <c:pt idx="173" formatCode="0.0%">
                  <c:v>1.9550936262325624E-2</c:v>
                </c:pt>
                <c:pt idx="174" formatCode="0.0%">
                  <c:v>1.1479051515931538E-2</c:v>
                </c:pt>
                <c:pt idx="175" formatCode="0.0%">
                  <c:v>7.1451598621923296E-3</c:v>
                </c:pt>
                <c:pt idx="176" formatCode="0.0%">
                  <c:v>6.6038131408752143E-3</c:v>
                </c:pt>
                <c:pt idx="177" formatCode="0.0%">
                  <c:v>4.2423130051894242E-2</c:v>
                </c:pt>
                <c:pt idx="178" formatCode="0.0%">
                  <c:v>5.0048599363680335E-2</c:v>
                </c:pt>
                <c:pt idx="179" formatCode="0.0%">
                  <c:v>2.8816349147284148E-2</c:v>
                </c:pt>
                <c:pt idx="180" formatCode="0.0%">
                  <c:v>1.8354746196580951E-2</c:v>
                </c:pt>
                <c:pt idx="181" formatCode="0.0%">
                  <c:v>4.3808341363070546E-2</c:v>
                </c:pt>
                <c:pt idx="182" formatCode="0.0%">
                  <c:v>7.8306056225190712E-2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68F-46AC-AF48-9FCDFBCE560E}"/>
            </c:ext>
          </c:extLst>
        </c:ser>
        <c:ser>
          <c:idx val="29"/>
          <c:order val="14"/>
          <c:tx>
            <c:strRef>
              <c:f>'SHs and LRs'!$A$189</c:f>
              <c:strCache>
                <c:ptCount val="1"/>
                <c:pt idx="0">
                  <c:v>New Zealand</c:v>
                </c:pt>
              </c:strCache>
            </c:strRef>
          </c:tx>
          <c:spPr>
            <a:ln w="25400">
              <a:solidFill>
                <a:srgbClr val="000000">
                  <a:alpha val="65000"/>
                </a:srgbClr>
              </a:solidFill>
            </a:ln>
          </c:spPr>
          <c:marker>
            <c:symbol val="none"/>
          </c:marker>
          <c:val>
            <c:numRef>
              <c:f>'SHs and LRs'!$B$281:$GP$281</c:f>
              <c:numCache>
                <c:formatCode>#,##0</c:formatCode>
                <c:ptCount val="197"/>
                <c:pt idx="185" formatCode="0.0%">
                  <c:v>0</c:v>
                </c:pt>
                <c:pt idx="186" formatCode="0.0%">
                  <c:v>-1.1258537830474147E-2</c:v>
                </c:pt>
                <c:pt idx="187" formatCode="0.0%">
                  <c:v>-1.1753330144073981E-2</c:v>
                </c:pt>
                <c:pt idx="188" formatCode="0.0%">
                  <c:v>-1.6666562044340472E-2</c:v>
                </c:pt>
                <c:pt idx="189" formatCode="0.0%">
                  <c:v>-4.1979520778981261E-2</c:v>
                </c:pt>
                <c:pt idx="190" formatCode="0.0%">
                  <c:v>-4.628083251567483E-2</c:v>
                </c:pt>
                <c:pt idx="191" formatCode="0.0%">
                  <c:v>-6.2014449656224824E-2</c:v>
                </c:pt>
                <c:pt idx="192" formatCode="0.0%">
                  <c:v>-7.4270661036096253E-2</c:v>
                </c:pt>
                <c:pt idx="193" formatCode="0.0%">
                  <c:v>-7.3362457470400266E-2</c:v>
                </c:pt>
                <c:pt idx="194" formatCode="0.0%">
                  <c:v>-6.2368467166234565E-2</c:v>
                </c:pt>
                <c:pt idx="195" formatCode="0.0%">
                  <c:v>-5.0870970253298009E-2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68F-46AC-AF48-9FCDFBCE5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379840"/>
        <c:axId val="207389824"/>
      </c:lineChart>
      <c:lineChart>
        <c:grouping val="standard"/>
        <c:varyColors val="0"/>
        <c:ser>
          <c:idx val="30"/>
          <c:order val="15"/>
          <c:tx>
            <c:v>State highways</c:v>
          </c:tx>
          <c:spPr>
            <a:ln w="25400">
              <a:noFill/>
            </a:ln>
          </c:spPr>
          <c:marker>
            <c:symbol val="none"/>
          </c:marker>
          <c:cat>
            <c:strRef>
              <c:f>labels!$A$1:$A$15</c:f>
              <c:strCache>
                <c:ptCount val="15"/>
                <c:pt idx="0">
                  <c:v> Northland
 </c:v>
                </c:pt>
                <c:pt idx="1">
                  <c:v> Auckland
 </c:v>
                </c:pt>
                <c:pt idx="2">
                  <c:v> Waikato
 </c:v>
                </c:pt>
                <c:pt idx="3">
                  <c:v> Bay of Plenty
 </c:v>
                </c:pt>
                <c:pt idx="4">
                  <c:v> Gisborne
 </c:v>
                </c:pt>
                <c:pt idx="5">
                  <c:v> Hawkes Bay
 </c:v>
                </c:pt>
                <c:pt idx="6">
                  <c:v> Taranaki
 </c:v>
                </c:pt>
                <c:pt idx="7">
                  <c:v>Manawatu
Whanganui</c:v>
                </c:pt>
                <c:pt idx="8">
                  <c:v> Wellington
 </c:v>
                </c:pt>
                <c:pt idx="9">
                  <c:v>Marlborough
Nelson
Tasman</c:v>
                </c:pt>
                <c:pt idx="10">
                  <c:v> West Coast
 </c:v>
                </c:pt>
                <c:pt idx="11">
                  <c:v> Canterbury
 </c:v>
                </c:pt>
                <c:pt idx="12">
                  <c:v> Otago
 </c:v>
                </c:pt>
                <c:pt idx="13">
                  <c:v> Southland
 </c:v>
                </c:pt>
                <c:pt idx="14">
                  <c:v> New Zealand
 </c:v>
                </c:pt>
              </c:strCache>
            </c:strRef>
          </c:cat>
          <c:val>
            <c:numRef>
              <c:f>'SHs and LRs'!$B$175:$B$189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68F-46AC-AF48-9FCDFBCE560E}"/>
            </c:ext>
          </c:extLst>
        </c:ser>
        <c:ser>
          <c:idx val="31"/>
          <c:order val="16"/>
          <c:tx>
            <c:v>Local roads</c:v>
          </c:tx>
          <c:spPr>
            <a:ln w="25400">
              <a:noFill/>
            </a:ln>
          </c:spPr>
          <c:marker>
            <c:symbol val="none"/>
          </c:marker>
          <c:cat>
            <c:strRef>
              <c:f>labels!$A$1:$A$15</c:f>
              <c:strCache>
                <c:ptCount val="15"/>
                <c:pt idx="0">
                  <c:v> Northland
 </c:v>
                </c:pt>
                <c:pt idx="1">
                  <c:v> Auckland
 </c:v>
                </c:pt>
                <c:pt idx="2">
                  <c:v> Waikato
 </c:v>
                </c:pt>
                <c:pt idx="3">
                  <c:v> Bay of Plenty
 </c:v>
                </c:pt>
                <c:pt idx="4">
                  <c:v> Gisborne
 </c:v>
                </c:pt>
                <c:pt idx="5">
                  <c:v> Hawkes Bay
 </c:v>
                </c:pt>
                <c:pt idx="6">
                  <c:v> Taranaki
 </c:v>
                </c:pt>
                <c:pt idx="7">
                  <c:v>Manawatu
Whanganui</c:v>
                </c:pt>
                <c:pt idx="8">
                  <c:v> Wellington
 </c:v>
                </c:pt>
                <c:pt idx="9">
                  <c:v>Marlborough
Nelson
Tasman</c:v>
                </c:pt>
                <c:pt idx="10">
                  <c:v> West Coast
 </c:v>
                </c:pt>
                <c:pt idx="11">
                  <c:v> Canterbury
 </c:v>
                </c:pt>
                <c:pt idx="12">
                  <c:v> Otago
 </c:v>
                </c:pt>
                <c:pt idx="13">
                  <c:v> Southland
 </c:v>
                </c:pt>
                <c:pt idx="14">
                  <c:v> New Zealand
 </c:v>
                </c:pt>
              </c:strCache>
            </c:strRef>
          </c:cat>
          <c:val>
            <c:numRef>
              <c:f>'SHs and LRs'!$B$175:$B$189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68F-46AC-AF48-9FCDFBCE5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397632"/>
        <c:axId val="207391744"/>
      </c:lineChart>
      <c:catAx>
        <c:axId val="207379840"/>
        <c:scaling>
          <c:orientation val="minMax"/>
        </c:scaling>
        <c:delete val="0"/>
        <c:axPos val="b"/>
        <c:majorGridlines>
          <c:spPr>
            <a:ln>
              <a:solidFill>
                <a:srgbClr val="868686"/>
              </a:solidFill>
              <a:prstDash val="dash"/>
            </a:ln>
          </c:spPr>
        </c:majorGridlines>
        <c:majorTickMark val="out"/>
        <c:minorTickMark val="none"/>
        <c:tickLblPos val="none"/>
        <c:crossAx val="207389824"/>
        <c:crossesAt val="0"/>
        <c:auto val="1"/>
        <c:lblAlgn val="ctr"/>
        <c:lblOffset val="100"/>
        <c:tickMarkSkip val="13"/>
        <c:noMultiLvlLbl val="0"/>
      </c:catAx>
      <c:valAx>
        <c:axId val="207389824"/>
        <c:scaling>
          <c:orientation val="minMax"/>
          <c:max val="0.2"/>
          <c:min val="-0.2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Cumulative</a:t>
                </a:r>
                <a:br>
                  <a:rPr lang="en-US"/>
                </a:br>
                <a:r>
                  <a:rPr lang="en-US"/>
                  <a:t>change in</a:t>
                </a:r>
                <a:br>
                  <a:rPr lang="en-US"/>
                </a:br>
                <a:r>
                  <a:rPr lang="en-US"/>
                  <a:t>VKT per capita</a:t>
                </a:r>
                <a:br>
                  <a:rPr lang="en-US"/>
                </a:br>
                <a:r>
                  <a:rPr lang="en-US"/>
                  <a:t>2004/05 to 2014/15</a:t>
                </a:r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crossAx val="207379840"/>
        <c:crosses val="autoZero"/>
        <c:crossBetween val="between"/>
      </c:valAx>
      <c:valAx>
        <c:axId val="20739174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one"/>
        <c:crossAx val="207397632"/>
        <c:crosses val="max"/>
        <c:crossBetween val="between"/>
      </c:valAx>
      <c:catAx>
        <c:axId val="207397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/>
          <a:lstStyle/>
          <a:p>
            <a:pPr>
              <a:defRPr/>
            </a:pPr>
            <a:endParaRPr lang="en-US"/>
          </a:p>
        </c:txPr>
        <c:crossAx val="207391744"/>
        <c:crossesAt val="1.2"/>
        <c:auto val="0"/>
        <c:lblAlgn val="ctr"/>
        <c:lblOffset val="100"/>
        <c:tickLblSkip val="1"/>
        <c:noMultiLvlLbl val="0"/>
      </c:cat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overlay val="0"/>
      <c:txPr>
        <a:bodyPr/>
        <a:lstStyle/>
        <a:p>
          <a:pPr>
            <a:defRPr baseline="0">
              <a:solidFill>
                <a:schemeClr val="bg1"/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'heavy and light'!$D$3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rgbClr val="52C1E8">
                <a:alpha val="29804"/>
              </a:srgbClr>
            </a:solidFill>
          </c:spPr>
          <c:cat>
            <c:numRef>
              <c:f>'heavy and light'!$B$8:$B$64</c:f>
              <c:numCache>
                <c:formatCode>General</c:formatCode>
                <c:ptCount val="57"/>
                <c:pt idx="0">
                  <c:v>2001</c:v>
                </c:pt>
                <c:pt idx="4">
                  <c:v>2002</c:v>
                </c:pt>
                <c:pt idx="8">
                  <c:v>2003</c:v>
                </c:pt>
                <c:pt idx="12">
                  <c:v>2004</c:v>
                </c:pt>
                <c:pt idx="16">
                  <c:v>2005</c:v>
                </c:pt>
                <c:pt idx="20">
                  <c:v>2006</c:v>
                </c:pt>
                <c:pt idx="24">
                  <c:v>2007</c:v>
                </c:pt>
                <c:pt idx="28">
                  <c:v>2008</c:v>
                </c:pt>
                <c:pt idx="32">
                  <c:v>2009</c:v>
                </c:pt>
                <c:pt idx="36">
                  <c:v>2010</c:v>
                </c:pt>
                <c:pt idx="40">
                  <c:v>2011</c:v>
                </c:pt>
                <c:pt idx="44">
                  <c:v>2012</c:v>
                </c:pt>
                <c:pt idx="48">
                  <c:v>2013</c:v>
                </c:pt>
                <c:pt idx="52">
                  <c:v>2014</c:v>
                </c:pt>
                <c:pt idx="56">
                  <c:v>2015</c:v>
                </c:pt>
              </c:numCache>
            </c:numRef>
          </c:cat>
          <c:val>
            <c:numRef>
              <c:f>'heavy and light'!$G$8:$G$63</c:f>
              <c:numCache>
                <c:formatCode>0</c:formatCode>
                <c:ptCount val="56"/>
                <c:pt idx="0">
                  <c:v>33.997819999999997</c:v>
                </c:pt>
                <c:pt idx="1">
                  <c:v>34.249619999999993</c:v>
                </c:pt>
                <c:pt idx="2">
                  <c:v>34.533000000000001</c:v>
                </c:pt>
                <c:pt idx="3">
                  <c:v>34.811999999999998</c:v>
                </c:pt>
                <c:pt idx="4">
                  <c:v>35.08</c:v>
                </c:pt>
                <c:pt idx="5">
                  <c:v>35.335000000000001</c:v>
                </c:pt>
                <c:pt idx="6">
                  <c:v>35.588000000000001</c:v>
                </c:pt>
                <c:pt idx="7">
                  <c:v>35.85</c:v>
                </c:pt>
                <c:pt idx="8">
                  <c:v>36.116</c:v>
                </c:pt>
                <c:pt idx="9">
                  <c:v>36.469000000000001</c:v>
                </c:pt>
                <c:pt idx="10">
                  <c:v>36.700000000000003</c:v>
                </c:pt>
                <c:pt idx="11">
                  <c:v>36.904000000000003</c:v>
                </c:pt>
                <c:pt idx="12">
                  <c:v>37.097999999999999</c:v>
                </c:pt>
                <c:pt idx="13">
                  <c:v>37.191000000000003</c:v>
                </c:pt>
                <c:pt idx="14">
                  <c:v>37.326999999999998</c:v>
                </c:pt>
                <c:pt idx="15">
                  <c:v>37.398000000000003</c:v>
                </c:pt>
                <c:pt idx="16">
                  <c:v>37.406999999999996</c:v>
                </c:pt>
                <c:pt idx="17">
                  <c:v>37.363</c:v>
                </c:pt>
                <c:pt idx="18">
                  <c:v>37.314</c:v>
                </c:pt>
                <c:pt idx="19">
                  <c:v>37.311</c:v>
                </c:pt>
                <c:pt idx="20">
                  <c:v>37.398000000000003</c:v>
                </c:pt>
                <c:pt idx="21">
                  <c:v>37.548000000000002</c:v>
                </c:pt>
                <c:pt idx="22">
                  <c:v>37.735999999999997</c:v>
                </c:pt>
                <c:pt idx="23">
                  <c:v>37.902000000000001</c:v>
                </c:pt>
                <c:pt idx="24">
                  <c:v>37.963000000000001</c:v>
                </c:pt>
                <c:pt idx="25">
                  <c:v>38.012999999999998</c:v>
                </c:pt>
                <c:pt idx="26">
                  <c:v>37.841000000000001</c:v>
                </c:pt>
                <c:pt idx="27">
                  <c:v>37.613</c:v>
                </c:pt>
                <c:pt idx="28">
                  <c:v>37.460999999999999</c:v>
                </c:pt>
                <c:pt idx="29">
                  <c:v>37.308999999999997</c:v>
                </c:pt>
                <c:pt idx="30">
                  <c:v>37.363</c:v>
                </c:pt>
                <c:pt idx="31">
                  <c:v>37.494999999999997</c:v>
                </c:pt>
                <c:pt idx="32">
                  <c:v>37.597999999999999</c:v>
                </c:pt>
                <c:pt idx="33">
                  <c:v>37.642000000000003</c:v>
                </c:pt>
                <c:pt idx="34">
                  <c:v>37.646000000000001</c:v>
                </c:pt>
                <c:pt idx="35">
                  <c:v>37.609000000000002</c:v>
                </c:pt>
                <c:pt idx="36">
                  <c:v>37.53</c:v>
                </c:pt>
                <c:pt idx="37">
                  <c:v>37.427999999999997</c:v>
                </c:pt>
                <c:pt idx="38">
                  <c:v>37.316000000000003</c:v>
                </c:pt>
                <c:pt idx="39">
                  <c:v>37.198</c:v>
                </c:pt>
                <c:pt idx="40">
                  <c:v>37.084000000000003</c:v>
                </c:pt>
                <c:pt idx="41">
                  <c:v>37.100999999999999</c:v>
                </c:pt>
                <c:pt idx="42">
                  <c:v>37.072000000000003</c:v>
                </c:pt>
                <c:pt idx="43">
                  <c:v>37.091000000000001</c:v>
                </c:pt>
                <c:pt idx="44">
                  <c:v>37.168999999999997</c:v>
                </c:pt>
                <c:pt idx="45">
                  <c:v>37.197000000000003</c:v>
                </c:pt>
                <c:pt idx="46">
                  <c:v>37.350999999999999</c:v>
                </c:pt>
                <c:pt idx="47">
                  <c:v>37.533000000000001</c:v>
                </c:pt>
                <c:pt idx="48">
                  <c:v>37.734000000000002</c:v>
                </c:pt>
                <c:pt idx="49">
                  <c:v>37.939</c:v>
                </c:pt>
                <c:pt idx="50">
                  <c:v>38.167999999999999</c:v>
                </c:pt>
                <c:pt idx="51">
                  <c:v>38.451000000000001</c:v>
                </c:pt>
                <c:pt idx="52">
                  <c:v>38.737000000000002</c:v>
                </c:pt>
                <c:pt idx="53">
                  <c:v>39.098999999999997</c:v>
                </c:pt>
                <c:pt idx="54">
                  <c:v>39.590000000000003</c:v>
                </c:pt>
                <c:pt idx="55">
                  <c:v>40.101999999999997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DF-4308-892F-3C269D8407F0}"/>
            </c:ext>
          </c:extLst>
        </c:ser>
        <c:ser>
          <c:idx val="2"/>
          <c:order val="1"/>
          <c:tx>
            <c:strRef>
              <c:f>'heavy and light'!$E$3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rgbClr val="EEC632">
                <a:alpha val="29804"/>
              </a:srgbClr>
            </a:solidFill>
          </c:spPr>
          <c:cat>
            <c:numRef>
              <c:f>'heavy and light'!$B$8:$B$64</c:f>
              <c:numCache>
                <c:formatCode>General</c:formatCode>
                <c:ptCount val="57"/>
                <c:pt idx="0">
                  <c:v>2001</c:v>
                </c:pt>
                <c:pt idx="4">
                  <c:v>2002</c:v>
                </c:pt>
                <c:pt idx="8">
                  <c:v>2003</c:v>
                </c:pt>
                <c:pt idx="12">
                  <c:v>2004</c:v>
                </c:pt>
                <c:pt idx="16">
                  <c:v>2005</c:v>
                </c:pt>
                <c:pt idx="20">
                  <c:v>2006</c:v>
                </c:pt>
                <c:pt idx="24">
                  <c:v>2007</c:v>
                </c:pt>
                <c:pt idx="28">
                  <c:v>2008</c:v>
                </c:pt>
                <c:pt idx="32">
                  <c:v>2009</c:v>
                </c:pt>
                <c:pt idx="36">
                  <c:v>2010</c:v>
                </c:pt>
                <c:pt idx="40">
                  <c:v>2011</c:v>
                </c:pt>
                <c:pt idx="44">
                  <c:v>2012</c:v>
                </c:pt>
                <c:pt idx="48">
                  <c:v>2013</c:v>
                </c:pt>
                <c:pt idx="52">
                  <c:v>2014</c:v>
                </c:pt>
                <c:pt idx="56">
                  <c:v>2015</c:v>
                </c:pt>
              </c:numCache>
            </c:numRef>
          </c:cat>
          <c:val>
            <c:numRef>
              <c:f>'heavy and light'!$H$8:$H$64</c:f>
              <c:numCache>
                <c:formatCode>0</c:formatCode>
                <c:ptCount val="57"/>
                <c:pt idx="0">
                  <c:v>2.3526799999999999</c:v>
                </c:pt>
                <c:pt idx="1">
                  <c:v>2.3817699999999999</c:v>
                </c:pt>
                <c:pt idx="2">
                  <c:v>2.4079999999999999</c:v>
                </c:pt>
                <c:pt idx="3">
                  <c:v>2.4289999999999998</c:v>
                </c:pt>
                <c:pt idx="4">
                  <c:v>2.4569999999999999</c:v>
                </c:pt>
                <c:pt idx="5">
                  <c:v>2.4780000000000002</c:v>
                </c:pt>
                <c:pt idx="6">
                  <c:v>2.5</c:v>
                </c:pt>
                <c:pt idx="7">
                  <c:v>2.5299999999999998</c:v>
                </c:pt>
                <c:pt idx="8">
                  <c:v>2.5609999999999999</c:v>
                </c:pt>
                <c:pt idx="9">
                  <c:v>2.6059999999999999</c:v>
                </c:pt>
                <c:pt idx="10">
                  <c:v>2.649</c:v>
                </c:pt>
                <c:pt idx="11">
                  <c:v>2.6920000000000002</c:v>
                </c:pt>
                <c:pt idx="12">
                  <c:v>2.7330000000000001</c:v>
                </c:pt>
                <c:pt idx="13">
                  <c:v>2.7610000000000001</c:v>
                </c:pt>
                <c:pt idx="14">
                  <c:v>2.7909999999999999</c:v>
                </c:pt>
                <c:pt idx="15">
                  <c:v>2.8140000000000001</c:v>
                </c:pt>
                <c:pt idx="16">
                  <c:v>2.83</c:v>
                </c:pt>
                <c:pt idx="17">
                  <c:v>2.84</c:v>
                </c:pt>
                <c:pt idx="18">
                  <c:v>2.8519999999999999</c:v>
                </c:pt>
                <c:pt idx="19">
                  <c:v>2.8650000000000002</c:v>
                </c:pt>
                <c:pt idx="20">
                  <c:v>2.8860000000000001</c:v>
                </c:pt>
                <c:pt idx="21">
                  <c:v>2.9079999999999999</c:v>
                </c:pt>
                <c:pt idx="22">
                  <c:v>2.9260000000000002</c:v>
                </c:pt>
                <c:pt idx="23">
                  <c:v>2.944</c:v>
                </c:pt>
                <c:pt idx="24">
                  <c:v>2.9580000000000002</c:v>
                </c:pt>
                <c:pt idx="25">
                  <c:v>2.9809999999999999</c:v>
                </c:pt>
                <c:pt idx="26">
                  <c:v>2.9889999999999999</c:v>
                </c:pt>
                <c:pt idx="27">
                  <c:v>2.984</c:v>
                </c:pt>
                <c:pt idx="28">
                  <c:v>2.968</c:v>
                </c:pt>
                <c:pt idx="29">
                  <c:v>2.9340000000000002</c:v>
                </c:pt>
                <c:pt idx="30">
                  <c:v>2.899</c:v>
                </c:pt>
                <c:pt idx="31">
                  <c:v>2.8690000000000002</c:v>
                </c:pt>
                <c:pt idx="32">
                  <c:v>2.8519999999999999</c:v>
                </c:pt>
                <c:pt idx="33">
                  <c:v>2.8450000000000002</c:v>
                </c:pt>
                <c:pt idx="34">
                  <c:v>2.8479999999999999</c:v>
                </c:pt>
                <c:pt idx="35">
                  <c:v>2.855</c:v>
                </c:pt>
                <c:pt idx="36">
                  <c:v>2.8580000000000001</c:v>
                </c:pt>
                <c:pt idx="37">
                  <c:v>2.8620000000000001</c:v>
                </c:pt>
                <c:pt idx="38">
                  <c:v>2.867</c:v>
                </c:pt>
                <c:pt idx="39">
                  <c:v>2.871</c:v>
                </c:pt>
                <c:pt idx="40">
                  <c:v>2.87</c:v>
                </c:pt>
                <c:pt idx="41">
                  <c:v>2.8719999999999999</c:v>
                </c:pt>
                <c:pt idx="42">
                  <c:v>2.8679999999999999</c:v>
                </c:pt>
                <c:pt idx="43">
                  <c:v>2.8660000000000001</c:v>
                </c:pt>
                <c:pt idx="44">
                  <c:v>2.8690000000000002</c:v>
                </c:pt>
                <c:pt idx="45">
                  <c:v>2.87</c:v>
                </c:pt>
                <c:pt idx="46">
                  <c:v>2.8839999999999999</c:v>
                </c:pt>
                <c:pt idx="47">
                  <c:v>2.9060000000000001</c:v>
                </c:pt>
                <c:pt idx="48">
                  <c:v>2.94</c:v>
                </c:pt>
                <c:pt idx="49">
                  <c:v>2.9740000000000002</c:v>
                </c:pt>
                <c:pt idx="50">
                  <c:v>3.004</c:v>
                </c:pt>
                <c:pt idx="51">
                  <c:v>3.0339999999999998</c:v>
                </c:pt>
                <c:pt idx="52">
                  <c:v>3.0649999999999999</c:v>
                </c:pt>
                <c:pt idx="53">
                  <c:v>3.0990000000000002</c:v>
                </c:pt>
                <c:pt idx="54">
                  <c:v>3.1280000000000001</c:v>
                </c:pt>
                <c:pt idx="55">
                  <c:v>3.1619999999999999</c:v>
                </c:pt>
                <c:pt idx="56" formatCode="General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DF-4308-892F-3C269D840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71872"/>
        <c:axId val="203073792"/>
      </c:areaChart>
      <c:scatterChart>
        <c:scatterStyle val="smoothMarker"/>
        <c:varyColors val="0"/>
        <c:ser>
          <c:idx val="0"/>
          <c:order val="2"/>
          <c:tx>
            <c:strRef>
              <c:f>'heavy and light'!$J$3</c:f>
              <c:strCache>
                <c:ptCount val="1"/>
                <c:pt idx="0">
                  <c:v>Change</c:v>
                </c:pt>
              </c:strCache>
            </c:strRef>
          </c:tx>
          <c:spPr>
            <a:ln w="38100">
              <a:solidFill>
                <a:srgbClr val="52C1E8"/>
              </a:solidFill>
            </a:ln>
          </c:spPr>
          <c:marker>
            <c:symbol val="none"/>
          </c:marker>
          <c:yVal>
            <c:numRef>
              <c:f>'heavy and light'!$J$8:$J$64</c:f>
              <c:numCache>
                <c:formatCode>0.00</c:formatCode>
                <c:ptCount val="57"/>
                <c:pt idx="0">
                  <c:v>0</c:v>
                </c:pt>
                <c:pt idx="1">
                  <c:v>7.4063572311400261E-3</c:v>
                </c:pt>
                <c:pt idx="2">
                  <c:v>1.5741597549490116E-2</c:v>
                </c:pt>
                <c:pt idx="3">
                  <c:v>2.3948006078036821E-2</c:v>
                </c:pt>
                <c:pt idx="4">
                  <c:v>3.1830864449544194E-2</c:v>
                </c:pt>
                <c:pt idx="5">
                  <c:v>3.9331345362732195E-2</c:v>
                </c:pt>
                <c:pt idx="6">
                  <c:v>4.6772998974640156E-2</c:v>
                </c:pt>
                <c:pt idx="7">
                  <c:v>5.4479375442307854E-2</c:v>
                </c:pt>
                <c:pt idx="8">
                  <c:v>6.2303406512535187E-2</c:v>
                </c:pt>
                <c:pt idx="9">
                  <c:v>7.2686425188438708E-2</c:v>
                </c:pt>
                <c:pt idx="10">
                  <c:v>7.9480978486267784E-2</c:v>
                </c:pt>
                <c:pt idx="11">
                  <c:v>8.5481363216818318E-2</c:v>
                </c:pt>
                <c:pt idx="12">
                  <c:v>9.1187611440968874E-2</c:v>
                </c:pt>
                <c:pt idx="13">
                  <c:v>9.3923080950484739E-2</c:v>
                </c:pt>
                <c:pt idx="14">
                  <c:v>9.7923337437518132E-2</c:v>
                </c:pt>
                <c:pt idx="15">
                  <c:v>0.10001170663295489</c:v>
                </c:pt>
                <c:pt idx="16">
                  <c:v>0.10027642948871418</c:v>
                </c:pt>
                <c:pt idx="17">
                  <c:v>9.8982228860556409E-2</c:v>
                </c:pt>
                <c:pt idx="18">
                  <c:v>9.754095997919876E-2</c:v>
                </c:pt>
                <c:pt idx="19">
                  <c:v>9.7452719027278922E-2</c:v>
                </c:pt>
                <c:pt idx="20">
                  <c:v>0.10001170663295489</c:v>
                </c:pt>
                <c:pt idx="21">
                  <c:v>0.10442375422894767</c:v>
                </c:pt>
                <c:pt idx="22">
                  <c:v>0.10995352054925878</c:v>
                </c:pt>
                <c:pt idx="23">
                  <c:v>0.11483618655549099</c:v>
                </c:pt>
                <c:pt idx="24">
                  <c:v>0.11663041924452822</c:v>
                </c:pt>
                <c:pt idx="25">
                  <c:v>0.11810110177652566</c:v>
                </c:pt>
                <c:pt idx="26">
                  <c:v>0.11304195386645399</c:v>
                </c:pt>
                <c:pt idx="27">
                  <c:v>0.10633564152054453</c:v>
                </c:pt>
                <c:pt idx="28">
                  <c:v>0.10186476662327171</c:v>
                </c:pt>
                <c:pt idx="29">
                  <c:v>9.7393891725998882E-2</c:v>
                </c:pt>
                <c:pt idx="30">
                  <c:v>9.8982228860556409E-2</c:v>
                </c:pt>
                <c:pt idx="31">
                  <c:v>0.10286483074503017</c:v>
                </c:pt>
                <c:pt idx="32">
                  <c:v>0.10589443676094534</c:v>
                </c:pt>
                <c:pt idx="33">
                  <c:v>0.10718863738910334</c:v>
                </c:pt>
                <c:pt idx="34">
                  <c:v>0.10730629199166319</c:v>
                </c:pt>
                <c:pt idx="35">
                  <c:v>0.1062179869179849</c:v>
                </c:pt>
                <c:pt idx="36">
                  <c:v>0.10389430851742865</c:v>
                </c:pt>
                <c:pt idx="37">
                  <c:v>0.10089411615215327</c:v>
                </c:pt>
                <c:pt idx="38">
                  <c:v>9.75997872804788E-2</c:v>
                </c:pt>
                <c:pt idx="39">
                  <c:v>9.4128976504964212E-2</c:v>
                </c:pt>
                <c:pt idx="40">
                  <c:v>9.0775820332009705E-2</c:v>
                </c:pt>
                <c:pt idx="41">
                  <c:v>9.1275852392888712E-2</c:v>
                </c:pt>
                <c:pt idx="42">
                  <c:v>9.0422856524330353E-2</c:v>
                </c:pt>
                <c:pt idx="43">
                  <c:v>9.09817158864894E-2</c:v>
                </c:pt>
                <c:pt idx="44">
                  <c:v>9.3275980636405409E-2</c:v>
                </c:pt>
                <c:pt idx="45">
                  <c:v>9.4099562854324414E-2</c:v>
                </c:pt>
                <c:pt idx="46">
                  <c:v>9.8629265052877058E-2</c:v>
                </c:pt>
                <c:pt idx="47">
                  <c:v>0.10398254946934848</c:v>
                </c:pt>
                <c:pt idx="48">
                  <c:v>0.10989469324797896</c:v>
                </c:pt>
                <c:pt idx="49">
                  <c:v>0.11592449162916929</c:v>
                </c:pt>
                <c:pt idx="50">
                  <c:v>0.12266021762571833</c:v>
                </c:pt>
                <c:pt idx="51">
                  <c:v>0.13098428075682511</c:v>
                </c:pt>
                <c:pt idx="52">
                  <c:v>0.13939658483985173</c:v>
                </c:pt>
                <c:pt idx="53">
                  <c:v>0.15004432637151432</c:v>
                </c:pt>
                <c:pt idx="54">
                  <c:v>0.1644864288357315</c:v>
                </c:pt>
                <c:pt idx="55">
                  <c:v>0.1795462179633871</c:v>
                </c:pt>
                <c:pt idx="56" formatCode="General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DF-4308-892F-3C269D8407F0}"/>
            </c:ext>
          </c:extLst>
        </c:ser>
        <c:ser>
          <c:idx val="3"/>
          <c:order val="3"/>
          <c:tx>
            <c:strRef>
              <c:f>'heavy and light'!$K$3</c:f>
              <c:strCache>
                <c:ptCount val="1"/>
                <c:pt idx="0">
                  <c:v>Change</c:v>
                </c:pt>
              </c:strCache>
            </c:strRef>
          </c:tx>
          <c:spPr>
            <a:ln w="38100">
              <a:solidFill>
                <a:srgbClr val="EEC632"/>
              </a:solidFill>
            </a:ln>
          </c:spPr>
          <c:marker>
            <c:symbol val="none"/>
          </c:marker>
          <c:yVal>
            <c:numRef>
              <c:f>'heavy and light'!$K$8:$K$64</c:f>
              <c:numCache>
                <c:formatCode>0.00</c:formatCode>
                <c:ptCount val="57"/>
                <c:pt idx="0">
                  <c:v>0</c:v>
                </c:pt>
                <c:pt idx="1">
                  <c:v>1.2364622473094444E-2</c:v>
                </c:pt>
                <c:pt idx="2">
                  <c:v>2.3513610010711172E-2</c:v>
                </c:pt>
                <c:pt idx="3">
                  <c:v>3.2439600795688195E-2</c:v>
                </c:pt>
                <c:pt idx="4">
                  <c:v>4.4340921842324521E-2</c:v>
                </c:pt>
                <c:pt idx="5">
                  <c:v>5.3266912627301766E-2</c:v>
                </c:pt>
                <c:pt idx="6">
                  <c:v>6.2617950592515736E-2</c:v>
                </c:pt>
                <c:pt idx="7">
                  <c:v>7.5369365999625959E-2</c:v>
                </c:pt>
                <c:pt idx="8">
                  <c:v>8.854582858697313E-2</c:v>
                </c:pt>
                <c:pt idx="9">
                  <c:v>0.10767295169763846</c:v>
                </c:pt>
                <c:pt idx="10">
                  <c:v>0.12594998044782968</c:v>
                </c:pt>
                <c:pt idx="11">
                  <c:v>0.14422700919802112</c:v>
                </c:pt>
                <c:pt idx="12">
                  <c:v>0.16165394358773844</c:v>
                </c:pt>
                <c:pt idx="13">
                  <c:v>0.17355526463437454</c:v>
                </c:pt>
                <c:pt idx="14">
                  <c:v>0.18630668004148454</c:v>
                </c:pt>
                <c:pt idx="15">
                  <c:v>0.1960827651869359</c:v>
                </c:pt>
                <c:pt idx="16">
                  <c:v>0.20288352007072796</c:v>
                </c:pt>
                <c:pt idx="17">
                  <c:v>0.20713399187309789</c:v>
                </c:pt>
                <c:pt idx="18">
                  <c:v>0.21223455803594193</c:v>
                </c:pt>
                <c:pt idx="19">
                  <c:v>0.21776017137902315</c:v>
                </c:pt>
                <c:pt idx="20">
                  <c:v>0.22668616216400039</c:v>
                </c:pt>
                <c:pt idx="21">
                  <c:v>0.23603720012921436</c:v>
                </c:pt>
                <c:pt idx="22">
                  <c:v>0.24368804937348054</c:v>
                </c:pt>
                <c:pt idx="23">
                  <c:v>0.25133889861774672</c:v>
                </c:pt>
                <c:pt idx="24">
                  <c:v>0.25728955914106488</c:v>
                </c:pt>
                <c:pt idx="25">
                  <c:v>0.2670656442865158</c:v>
                </c:pt>
                <c:pt idx="26">
                  <c:v>0.27046602172841183</c:v>
                </c:pt>
                <c:pt idx="27">
                  <c:v>0.26834078582722687</c:v>
                </c:pt>
                <c:pt idx="28">
                  <c:v>0.26154003094343481</c:v>
                </c:pt>
                <c:pt idx="29">
                  <c:v>0.24708842681537657</c:v>
                </c:pt>
                <c:pt idx="30">
                  <c:v>0.23221177550708139</c:v>
                </c:pt>
                <c:pt idx="31">
                  <c:v>0.21946036009997116</c:v>
                </c:pt>
                <c:pt idx="32">
                  <c:v>0.21223455803594193</c:v>
                </c:pt>
                <c:pt idx="33">
                  <c:v>0.20925922777428307</c:v>
                </c:pt>
                <c:pt idx="34">
                  <c:v>0.21053436931499392</c:v>
                </c:pt>
                <c:pt idx="35">
                  <c:v>0.213509699576653</c:v>
                </c:pt>
                <c:pt idx="36">
                  <c:v>0.21478484111736407</c:v>
                </c:pt>
                <c:pt idx="37">
                  <c:v>0.21648502983831208</c:v>
                </c:pt>
                <c:pt idx="38">
                  <c:v>0.21861026573949704</c:v>
                </c:pt>
                <c:pt idx="39">
                  <c:v>0.22031045446044506</c:v>
                </c:pt>
                <c:pt idx="40">
                  <c:v>0.21988540728020811</c:v>
                </c:pt>
                <c:pt idx="41">
                  <c:v>0.22073550164068223</c:v>
                </c:pt>
                <c:pt idx="42">
                  <c:v>0.21903531291973399</c:v>
                </c:pt>
                <c:pt idx="43">
                  <c:v>0.2181852185592601</c:v>
                </c:pt>
                <c:pt idx="44">
                  <c:v>0.21946036009997116</c:v>
                </c:pt>
                <c:pt idx="45">
                  <c:v>0.21988540728020811</c:v>
                </c:pt>
                <c:pt idx="46">
                  <c:v>0.22583606780352627</c:v>
                </c:pt>
                <c:pt idx="47">
                  <c:v>0.23518710576874047</c:v>
                </c:pt>
                <c:pt idx="48">
                  <c:v>0.24963870989679848</c:v>
                </c:pt>
                <c:pt idx="49">
                  <c:v>0.26409031402485694</c:v>
                </c:pt>
                <c:pt idx="50">
                  <c:v>0.27684172943196694</c:v>
                </c:pt>
                <c:pt idx="51">
                  <c:v>0.28959314483907717</c:v>
                </c:pt>
                <c:pt idx="52">
                  <c:v>0.30276960742642434</c:v>
                </c:pt>
                <c:pt idx="53">
                  <c:v>0.3172212115544828</c:v>
                </c:pt>
                <c:pt idx="54">
                  <c:v>0.32954757978135585</c:v>
                </c:pt>
                <c:pt idx="55">
                  <c:v>0.34399918390941409</c:v>
                </c:pt>
                <c:pt idx="56" formatCode="General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FDF-4308-892F-3C269D8407F0}"/>
            </c:ext>
          </c:extLst>
        </c:ser>
        <c:ser>
          <c:idx val="4"/>
          <c:order val="4"/>
          <c:spPr>
            <a:ln w="9525"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ymbol val="none"/>
          </c:marker>
          <c:yVal>
            <c:numRef>
              <c:f>'heavy and light'!$M$8:$M$64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FDF-4308-892F-3C269D840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81984"/>
        <c:axId val="203080064"/>
      </c:scatterChart>
      <c:catAx>
        <c:axId val="203071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 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203073792"/>
        <c:crosses val="autoZero"/>
        <c:auto val="1"/>
        <c:lblAlgn val="ctr"/>
        <c:lblOffset val="100"/>
        <c:tickLblSkip val="8"/>
        <c:tickMarkSkip val="8"/>
        <c:noMultiLvlLbl val="0"/>
      </c:catAx>
      <c:valAx>
        <c:axId val="203073792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VKT </a:t>
                </a:r>
                <a:br>
                  <a:rPr lang="en-US"/>
                </a:br>
                <a:r>
                  <a:rPr lang="en-US"/>
                  <a:t>(billion)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203071872"/>
        <c:crosses val="autoZero"/>
        <c:crossBetween val="midCat"/>
      </c:valAx>
      <c:valAx>
        <c:axId val="203080064"/>
        <c:scaling>
          <c:orientation val="minMax"/>
          <c:max val="0.4"/>
          <c:min val="-0.1"/>
        </c:scaling>
        <c:delete val="0"/>
        <c:axPos val="r"/>
        <c:title>
          <c:tx>
            <c:rich>
              <a:bodyPr rot="0" vert="horz"/>
              <a:lstStyle/>
              <a:p>
                <a:pPr algn="l">
                  <a:defRPr/>
                </a:pPr>
                <a:r>
                  <a:rPr lang="en-NZ"/>
                  <a:t>Change </a:t>
                </a:r>
                <a:br>
                  <a:rPr lang="en-NZ"/>
                </a:br>
                <a:r>
                  <a:rPr lang="en-NZ"/>
                  <a:t>since </a:t>
                </a:r>
                <a:br>
                  <a:rPr lang="en-NZ"/>
                </a:br>
                <a:r>
                  <a:rPr lang="en-NZ"/>
                  <a:t>2001</a:t>
                </a:r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crossAx val="203081984"/>
        <c:crosses val="max"/>
        <c:crossBetween val="midCat"/>
        <c:majorUnit val="0.1"/>
      </c:valAx>
      <c:valAx>
        <c:axId val="203081984"/>
        <c:scaling>
          <c:orientation val="minMax"/>
        </c:scaling>
        <c:delete val="1"/>
        <c:axPos val="b"/>
        <c:majorTickMark val="out"/>
        <c:minorTickMark val="none"/>
        <c:tickLblPos val="none"/>
        <c:crossAx val="203080064"/>
        <c:crosses val="autoZero"/>
        <c:crossBetween val="midCat"/>
      </c:valAx>
    </c:plotArea>
    <c:legend>
      <c:legendPos val="t"/>
      <c:legendEntry>
        <c:idx val="4"/>
        <c:delete val="1"/>
      </c:legendEntry>
      <c:layout>
        <c:manualLayout>
          <c:xMode val="edge"/>
          <c:yMode val="edge"/>
          <c:x val="0.36777180555555594"/>
          <c:y val="0"/>
          <c:w val="0.32619236111111138"/>
          <c:h val="0.10601921296296297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'heavy and light'!$D$3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rgbClr val="52C1E8">
                <a:alpha val="30000"/>
              </a:srgbClr>
            </a:solidFill>
          </c:spPr>
          <c:cat>
            <c:numRef>
              <c:f>'heavy and light'!$B$20:$B$64</c:f>
              <c:numCache>
                <c:formatCode>General</c:formatCode>
                <c:ptCount val="45"/>
                <c:pt idx="0">
                  <c:v>2004</c:v>
                </c:pt>
                <c:pt idx="4">
                  <c:v>2005</c:v>
                </c:pt>
                <c:pt idx="8">
                  <c:v>2006</c:v>
                </c:pt>
                <c:pt idx="12">
                  <c:v>2007</c:v>
                </c:pt>
                <c:pt idx="16">
                  <c:v>2008</c:v>
                </c:pt>
                <c:pt idx="20">
                  <c:v>2009</c:v>
                </c:pt>
                <c:pt idx="24">
                  <c:v>2010</c:v>
                </c:pt>
                <c:pt idx="28">
                  <c:v>2011</c:v>
                </c:pt>
                <c:pt idx="32">
                  <c:v>2012</c:v>
                </c:pt>
                <c:pt idx="36">
                  <c:v>2013</c:v>
                </c:pt>
                <c:pt idx="40">
                  <c:v>2014</c:v>
                </c:pt>
                <c:pt idx="44">
                  <c:v>2015</c:v>
                </c:pt>
              </c:numCache>
            </c:numRef>
          </c:cat>
          <c:val>
            <c:numRef>
              <c:f>'heavy and light'!$G$20:$G$63</c:f>
              <c:numCache>
                <c:formatCode>0</c:formatCode>
                <c:ptCount val="44"/>
                <c:pt idx="0">
                  <c:v>37.097999999999999</c:v>
                </c:pt>
                <c:pt idx="1">
                  <c:v>37.191000000000003</c:v>
                </c:pt>
                <c:pt idx="2">
                  <c:v>37.326999999999998</c:v>
                </c:pt>
                <c:pt idx="3">
                  <c:v>37.398000000000003</c:v>
                </c:pt>
                <c:pt idx="4">
                  <c:v>37.406999999999996</c:v>
                </c:pt>
                <c:pt idx="5">
                  <c:v>37.363</c:v>
                </c:pt>
                <c:pt idx="6">
                  <c:v>37.314</c:v>
                </c:pt>
                <c:pt idx="7">
                  <c:v>37.311</c:v>
                </c:pt>
                <c:pt idx="8">
                  <c:v>37.398000000000003</c:v>
                </c:pt>
                <c:pt idx="9">
                  <c:v>37.548000000000002</c:v>
                </c:pt>
                <c:pt idx="10">
                  <c:v>37.735999999999997</c:v>
                </c:pt>
                <c:pt idx="11">
                  <c:v>37.902000000000001</c:v>
                </c:pt>
                <c:pt idx="12">
                  <c:v>37.963000000000001</c:v>
                </c:pt>
                <c:pt idx="13">
                  <c:v>38.012999999999998</c:v>
                </c:pt>
                <c:pt idx="14">
                  <c:v>37.841000000000001</c:v>
                </c:pt>
                <c:pt idx="15">
                  <c:v>37.613</c:v>
                </c:pt>
                <c:pt idx="16">
                  <c:v>37.460999999999999</c:v>
                </c:pt>
                <c:pt idx="17">
                  <c:v>37.308999999999997</c:v>
                </c:pt>
                <c:pt idx="18">
                  <c:v>37.363</c:v>
                </c:pt>
                <c:pt idx="19">
                  <c:v>37.494999999999997</c:v>
                </c:pt>
                <c:pt idx="20">
                  <c:v>37.597999999999999</c:v>
                </c:pt>
                <c:pt idx="21">
                  <c:v>37.642000000000003</c:v>
                </c:pt>
                <c:pt idx="22">
                  <c:v>37.646000000000001</c:v>
                </c:pt>
                <c:pt idx="23">
                  <c:v>37.609000000000002</c:v>
                </c:pt>
                <c:pt idx="24">
                  <c:v>37.53</c:v>
                </c:pt>
                <c:pt idx="25">
                  <c:v>37.427999999999997</c:v>
                </c:pt>
                <c:pt idx="26">
                  <c:v>37.316000000000003</c:v>
                </c:pt>
                <c:pt idx="27">
                  <c:v>37.198</c:v>
                </c:pt>
                <c:pt idx="28">
                  <c:v>37.084000000000003</c:v>
                </c:pt>
                <c:pt idx="29">
                  <c:v>37.100999999999999</c:v>
                </c:pt>
                <c:pt idx="30">
                  <c:v>37.072000000000003</c:v>
                </c:pt>
                <c:pt idx="31">
                  <c:v>37.091000000000001</c:v>
                </c:pt>
                <c:pt idx="32">
                  <c:v>37.168999999999997</c:v>
                </c:pt>
                <c:pt idx="33">
                  <c:v>37.197000000000003</c:v>
                </c:pt>
                <c:pt idx="34">
                  <c:v>37.350999999999999</c:v>
                </c:pt>
                <c:pt idx="35">
                  <c:v>37.533000000000001</c:v>
                </c:pt>
                <c:pt idx="36">
                  <c:v>37.734000000000002</c:v>
                </c:pt>
                <c:pt idx="37">
                  <c:v>37.939</c:v>
                </c:pt>
                <c:pt idx="38">
                  <c:v>38.167999999999999</c:v>
                </c:pt>
                <c:pt idx="39">
                  <c:v>38.451000000000001</c:v>
                </c:pt>
                <c:pt idx="40">
                  <c:v>38.737000000000002</c:v>
                </c:pt>
                <c:pt idx="41">
                  <c:v>39.098999999999997</c:v>
                </c:pt>
                <c:pt idx="42">
                  <c:v>39.590000000000003</c:v>
                </c:pt>
                <c:pt idx="43">
                  <c:v>40.101999999999997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70-419D-AAF7-C22731C85951}"/>
            </c:ext>
          </c:extLst>
        </c:ser>
        <c:ser>
          <c:idx val="2"/>
          <c:order val="1"/>
          <c:tx>
            <c:strRef>
              <c:f>'heavy and light'!$E$3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rgbClr val="EEC632">
                <a:alpha val="30000"/>
              </a:srgbClr>
            </a:solidFill>
          </c:spPr>
          <c:cat>
            <c:numRef>
              <c:f>'heavy and light'!$B$20:$B$64</c:f>
              <c:numCache>
                <c:formatCode>General</c:formatCode>
                <c:ptCount val="45"/>
                <c:pt idx="0">
                  <c:v>2004</c:v>
                </c:pt>
                <c:pt idx="4">
                  <c:v>2005</c:v>
                </c:pt>
                <c:pt idx="8">
                  <c:v>2006</c:v>
                </c:pt>
                <c:pt idx="12">
                  <c:v>2007</c:v>
                </c:pt>
                <c:pt idx="16">
                  <c:v>2008</c:v>
                </c:pt>
                <c:pt idx="20">
                  <c:v>2009</c:v>
                </c:pt>
                <c:pt idx="24">
                  <c:v>2010</c:v>
                </c:pt>
                <c:pt idx="28">
                  <c:v>2011</c:v>
                </c:pt>
                <c:pt idx="32">
                  <c:v>2012</c:v>
                </c:pt>
                <c:pt idx="36">
                  <c:v>2013</c:v>
                </c:pt>
                <c:pt idx="40">
                  <c:v>2014</c:v>
                </c:pt>
                <c:pt idx="44">
                  <c:v>2015</c:v>
                </c:pt>
              </c:numCache>
            </c:numRef>
          </c:cat>
          <c:val>
            <c:numRef>
              <c:f>'heavy and light'!$H$20:$H$64</c:f>
              <c:numCache>
                <c:formatCode>0</c:formatCode>
                <c:ptCount val="45"/>
                <c:pt idx="0">
                  <c:v>2.7330000000000001</c:v>
                </c:pt>
                <c:pt idx="1">
                  <c:v>2.7610000000000001</c:v>
                </c:pt>
                <c:pt idx="2">
                  <c:v>2.7909999999999999</c:v>
                </c:pt>
                <c:pt idx="3">
                  <c:v>2.8140000000000001</c:v>
                </c:pt>
                <c:pt idx="4">
                  <c:v>2.83</c:v>
                </c:pt>
                <c:pt idx="5">
                  <c:v>2.84</c:v>
                </c:pt>
                <c:pt idx="6">
                  <c:v>2.8519999999999999</c:v>
                </c:pt>
                <c:pt idx="7">
                  <c:v>2.8650000000000002</c:v>
                </c:pt>
                <c:pt idx="8">
                  <c:v>2.8860000000000001</c:v>
                </c:pt>
                <c:pt idx="9">
                  <c:v>2.9079999999999999</c:v>
                </c:pt>
                <c:pt idx="10">
                  <c:v>2.9260000000000002</c:v>
                </c:pt>
                <c:pt idx="11">
                  <c:v>2.944</c:v>
                </c:pt>
                <c:pt idx="12">
                  <c:v>2.9580000000000002</c:v>
                </c:pt>
                <c:pt idx="13">
                  <c:v>2.9809999999999999</c:v>
                </c:pt>
                <c:pt idx="14">
                  <c:v>2.9889999999999999</c:v>
                </c:pt>
                <c:pt idx="15">
                  <c:v>2.984</c:v>
                </c:pt>
                <c:pt idx="16">
                  <c:v>2.968</c:v>
                </c:pt>
                <c:pt idx="17">
                  <c:v>2.9340000000000002</c:v>
                </c:pt>
                <c:pt idx="18">
                  <c:v>2.899</c:v>
                </c:pt>
                <c:pt idx="19">
                  <c:v>2.8690000000000002</c:v>
                </c:pt>
                <c:pt idx="20">
                  <c:v>2.8519999999999999</c:v>
                </c:pt>
                <c:pt idx="21">
                  <c:v>2.8450000000000002</c:v>
                </c:pt>
                <c:pt idx="22">
                  <c:v>2.8479999999999999</c:v>
                </c:pt>
                <c:pt idx="23">
                  <c:v>2.855</c:v>
                </c:pt>
                <c:pt idx="24">
                  <c:v>2.8580000000000001</c:v>
                </c:pt>
                <c:pt idx="25">
                  <c:v>2.8620000000000001</c:v>
                </c:pt>
                <c:pt idx="26">
                  <c:v>2.867</c:v>
                </c:pt>
                <c:pt idx="27">
                  <c:v>2.871</c:v>
                </c:pt>
                <c:pt idx="28">
                  <c:v>2.87</c:v>
                </c:pt>
                <c:pt idx="29">
                  <c:v>2.8719999999999999</c:v>
                </c:pt>
                <c:pt idx="30">
                  <c:v>2.8679999999999999</c:v>
                </c:pt>
                <c:pt idx="31">
                  <c:v>2.8660000000000001</c:v>
                </c:pt>
                <c:pt idx="32">
                  <c:v>2.8690000000000002</c:v>
                </c:pt>
                <c:pt idx="33">
                  <c:v>2.87</c:v>
                </c:pt>
                <c:pt idx="34">
                  <c:v>2.8839999999999999</c:v>
                </c:pt>
                <c:pt idx="35">
                  <c:v>2.9060000000000001</c:v>
                </c:pt>
                <c:pt idx="36">
                  <c:v>2.94</c:v>
                </c:pt>
                <c:pt idx="37">
                  <c:v>2.9740000000000002</c:v>
                </c:pt>
                <c:pt idx="38">
                  <c:v>3.004</c:v>
                </c:pt>
                <c:pt idx="39">
                  <c:v>3.0339999999999998</c:v>
                </c:pt>
                <c:pt idx="40">
                  <c:v>3.0649999999999999</c:v>
                </c:pt>
                <c:pt idx="41">
                  <c:v>3.0990000000000002</c:v>
                </c:pt>
                <c:pt idx="42">
                  <c:v>3.1280000000000001</c:v>
                </c:pt>
                <c:pt idx="43">
                  <c:v>3.1619999999999999</c:v>
                </c:pt>
                <c:pt idx="44" formatCode="General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70-419D-AAF7-C22731C85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10048"/>
        <c:axId val="203011968"/>
      </c:areaChart>
      <c:scatterChart>
        <c:scatterStyle val="smoothMarker"/>
        <c:varyColors val="0"/>
        <c:ser>
          <c:idx val="0"/>
          <c:order val="2"/>
          <c:tx>
            <c:strRef>
              <c:f>'heavy and light'!$J$3</c:f>
              <c:strCache>
                <c:ptCount val="1"/>
                <c:pt idx="0">
                  <c:v>Change</c:v>
                </c:pt>
              </c:strCache>
            </c:strRef>
          </c:tx>
          <c:spPr>
            <a:ln w="38100">
              <a:solidFill>
                <a:srgbClr val="52C1E8"/>
              </a:solidFill>
            </a:ln>
          </c:spPr>
          <c:marker>
            <c:symbol val="none"/>
          </c:marker>
          <c:yVal>
            <c:numRef>
              <c:f>'heavy and light'!$N$20:$N$64</c:f>
              <c:numCache>
                <c:formatCode>0.00</c:formatCode>
                <c:ptCount val="45"/>
                <c:pt idx="0">
                  <c:v>0</c:v>
                </c:pt>
                <c:pt idx="1">
                  <c:v>2.5068736859130691E-3</c:v>
                </c:pt>
                <c:pt idx="2">
                  <c:v>6.1728395061728669E-3</c:v>
                </c:pt>
                <c:pt idx="3">
                  <c:v>8.0866893093969328E-3</c:v>
                </c:pt>
                <c:pt idx="4">
                  <c:v>8.3292899886786564E-3</c:v>
                </c:pt>
                <c:pt idx="5">
                  <c:v>7.1432422233004278E-3</c:v>
                </c:pt>
                <c:pt idx="6">
                  <c:v>5.8224163027655873E-3</c:v>
                </c:pt>
                <c:pt idx="7">
                  <c:v>5.7415494096717534E-3</c:v>
                </c:pt>
                <c:pt idx="8">
                  <c:v>8.0866893093969328E-3</c:v>
                </c:pt>
                <c:pt idx="9">
                  <c:v>1.2130033964095066E-2</c:v>
                </c:pt>
                <c:pt idx="10">
                  <c:v>1.719769259798376E-2</c:v>
                </c:pt>
                <c:pt idx="11">
                  <c:v>2.1672327349183229E-2</c:v>
                </c:pt>
                <c:pt idx="12">
                  <c:v>2.3316620842094071E-2</c:v>
                </c:pt>
                <c:pt idx="13">
                  <c:v>2.4664402393659968E-2</c:v>
                </c:pt>
                <c:pt idx="14">
                  <c:v>2.0028033856272609E-2</c:v>
                </c:pt>
                <c:pt idx="15">
                  <c:v>1.388214998113102E-2</c:v>
                </c:pt>
                <c:pt idx="16">
                  <c:v>9.7848940643701088E-3</c:v>
                </c:pt>
                <c:pt idx="17">
                  <c:v>5.6876381476089755E-3</c:v>
                </c:pt>
                <c:pt idx="18">
                  <c:v>7.1432422233004278E-3</c:v>
                </c:pt>
                <c:pt idx="19">
                  <c:v>1.0701385519434892E-2</c:v>
                </c:pt>
                <c:pt idx="20">
                  <c:v>1.3477815515661185E-2</c:v>
                </c:pt>
                <c:pt idx="21">
                  <c:v>1.4663863281039413E-2</c:v>
                </c:pt>
                <c:pt idx="22">
                  <c:v>1.4771685805164747E-2</c:v>
                </c:pt>
                <c:pt idx="23">
                  <c:v>1.3774327457005908E-2</c:v>
                </c:pt>
                <c:pt idx="24">
                  <c:v>1.1644832605531397E-2</c:v>
                </c:pt>
                <c:pt idx="25">
                  <c:v>8.8953582403363818E-3</c:v>
                </c:pt>
                <c:pt idx="26">
                  <c:v>5.8763275648283653E-3</c:v>
                </c:pt>
                <c:pt idx="27">
                  <c:v>2.6955631031322369E-3</c:v>
                </c:pt>
                <c:pt idx="28">
                  <c:v>-3.7737883443844655E-4</c:v>
                </c:pt>
                <c:pt idx="29">
                  <c:v>8.0866893094055925E-5</c:v>
                </c:pt>
                <c:pt idx="30">
                  <c:v>-7.0084640681433719E-4</c:v>
                </c:pt>
                <c:pt idx="31">
                  <c:v>-1.8868941721916777E-4</c:v>
                </c:pt>
                <c:pt idx="32">
                  <c:v>1.9138498032238438E-3</c:v>
                </c:pt>
                <c:pt idx="33">
                  <c:v>2.6686074721009589E-3</c:v>
                </c:pt>
                <c:pt idx="34">
                  <c:v>6.8197746509246482E-3</c:v>
                </c:pt>
                <c:pt idx="35">
                  <c:v>1.1725699498625231E-2</c:v>
                </c:pt>
                <c:pt idx="36">
                  <c:v>1.7143781335921204E-2</c:v>
                </c:pt>
                <c:pt idx="37">
                  <c:v>2.266968569734229E-2</c:v>
                </c:pt>
                <c:pt idx="38">
                  <c:v>2.8842525203514935E-2</c:v>
                </c:pt>
                <c:pt idx="39">
                  <c:v>3.6470968785379254E-2</c:v>
                </c:pt>
                <c:pt idx="40">
                  <c:v>4.4180279260337629E-2</c:v>
                </c:pt>
                <c:pt idx="41">
                  <c:v>5.3938217693676238E-2</c:v>
                </c:pt>
                <c:pt idx="42">
                  <c:v>6.7173432530055699E-2</c:v>
                </c:pt>
                <c:pt idx="43">
                  <c:v>8.0974715618092663E-2</c:v>
                </c:pt>
                <c:pt idx="44" formatCode="General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E70-419D-AAF7-C22731C85951}"/>
            </c:ext>
          </c:extLst>
        </c:ser>
        <c:ser>
          <c:idx val="3"/>
          <c:order val="3"/>
          <c:tx>
            <c:strRef>
              <c:f>'heavy and light'!$K$3</c:f>
              <c:strCache>
                <c:ptCount val="1"/>
                <c:pt idx="0">
                  <c:v>Change</c:v>
                </c:pt>
              </c:strCache>
            </c:strRef>
          </c:tx>
          <c:spPr>
            <a:ln w="38100">
              <a:solidFill>
                <a:srgbClr val="EEC632"/>
              </a:solidFill>
            </a:ln>
          </c:spPr>
          <c:marker>
            <c:symbol val="none"/>
          </c:marker>
          <c:yVal>
            <c:numRef>
              <c:f>'heavy and light'!$O$20:$O$64</c:f>
              <c:numCache>
                <c:formatCode>0.00</c:formatCode>
                <c:ptCount val="45"/>
                <c:pt idx="0">
                  <c:v>0</c:v>
                </c:pt>
                <c:pt idx="1">
                  <c:v>1.0245151847786405E-2</c:v>
                </c:pt>
                <c:pt idx="2">
                  <c:v>2.1222100256128806E-2</c:v>
                </c:pt>
                <c:pt idx="3">
                  <c:v>2.9637760702524663E-2</c:v>
                </c:pt>
                <c:pt idx="4">
                  <c:v>3.5492133186973973E-2</c:v>
                </c:pt>
                <c:pt idx="5">
                  <c:v>3.9151115989754848E-2</c:v>
                </c:pt>
                <c:pt idx="6">
                  <c:v>4.354189535309172E-2</c:v>
                </c:pt>
                <c:pt idx="7">
                  <c:v>4.8298572996706923E-2</c:v>
                </c:pt>
                <c:pt idx="8">
                  <c:v>5.598243688254656E-2</c:v>
                </c:pt>
                <c:pt idx="9">
                  <c:v>6.4032199048664307E-2</c:v>
                </c:pt>
                <c:pt idx="10">
                  <c:v>7.0618368093670059E-2</c:v>
                </c:pt>
                <c:pt idx="11">
                  <c:v>7.7204537138675366E-2</c:v>
                </c:pt>
                <c:pt idx="12">
                  <c:v>8.232711306256868E-2</c:v>
                </c:pt>
                <c:pt idx="13">
                  <c:v>9.0742773508964314E-2</c:v>
                </c:pt>
                <c:pt idx="14">
                  <c:v>9.3669959751189191E-2</c:v>
                </c:pt>
                <c:pt idx="15">
                  <c:v>9.1840468349798643E-2</c:v>
                </c:pt>
                <c:pt idx="16">
                  <c:v>8.5986095865349332E-2</c:v>
                </c:pt>
                <c:pt idx="17">
                  <c:v>7.3545554335894714E-2</c:v>
                </c:pt>
                <c:pt idx="18">
                  <c:v>6.0739114526161764E-2</c:v>
                </c:pt>
                <c:pt idx="19">
                  <c:v>4.9762166117819362E-2</c:v>
                </c:pt>
                <c:pt idx="20">
                  <c:v>4.354189535309172E-2</c:v>
                </c:pt>
                <c:pt idx="21">
                  <c:v>4.0980607391145396E-2</c:v>
                </c:pt>
                <c:pt idx="22">
                  <c:v>4.2078302231979503E-2</c:v>
                </c:pt>
                <c:pt idx="23">
                  <c:v>4.4639590193926049E-2</c:v>
                </c:pt>
                <c:pt idx="24">
                  <c:v>4.5737285034760378E-2</c:v>
                </c:pt>
                <c:pt idx="25">
                  <c:v>4.7200878155872594E-2</c:v>
                </c:pt>
                <c:pt idx="26">
                  <c:v>4.9030369557263143E-2</c:v>
                </c:pt>
                <c:pt idx="27">
                  <c:v>5.0493962678375359E-2</c:v>
                </c:pt>
                <c:pt idx="28">
                  <c:v>5.012806439809725E-2</c:v>
                </c:pt>
                <c:pt idx="29">
                  <c:v>5.0859860958653469E-2</c:v>
                </c:pt>
                <c:pt idx="30">
                  <c:v>4.939626783754103E-2</c:v>
                </c:pt>
                <c:pt idx="31">
                  <c:v>4.8664471276985033E-2</c:v>
                </c:pt>
                <c:pt idx="32">
                  <c:v>4.9762166117819362E-2</c:v>
                </c:pt>
                <c:pt idx="33">
                  <c:v>5.012806439809725E-2</c:v>
                </c:pt>
                <c:pt idx="34">
                  <c:v>5.5250640321990341E-2</c:v>
                </c:pt>
                <c:pt idx="35">
                  <c:v>6.3300402488108309E-2</c:v>
                </c:pt>
                <c:pt idx="36">
                  <c:v>7.574094401756315E-2</c:v>
                </c:pt>
                <c:pt idx="37">
                  <c:v>8.818148554701799E-2</c:v>
                </c:pt>
                <c:pt idx="38">
                  <c:v>9.9158433955360392E-2</c:v>
                </c:pt>
                <c:pt idx="39">
                  <c:v>0.11013538236370279</c:v>
                </c:pt>
                <c:pt idx="40">
                  <c:v>0.12147822905232331</c:v>
                </c:pt>
                <c:pt idx="41">
                  <c:v>0.13391877058177837</c:v>
                </c:pt>
                <c:pt idx="42">
                  <c:v>0.14452982070984266</c:v>
                </c:pt>
                <c:pt idx="43">
                  <c:v>0.1569703622392975</c:v>
                </c:pt>
                <c:pt idx="44" formatCode="General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E70-419D-AAF7-C22731C85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20160"/>
        <c:axId val="203018240"/>
      </c:scatterChart>
      <c:catAx>
        <c:axId val="203010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 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203011968"/>
        <c:crosses val="autoZero"/>
        <c:auto val="1"/>
        <c:lblAlgn val="ctr"/>
        <c:lblOffset val="100"/>
        <c:tickLblSkip val="1"/>
        <c:tickMarkSkip val="4"/>
        <c:noMultiLvlLbl val="0"/>
      </c:catAx>
      <c:valAx>
        <c:axId val="203011968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VKT </a:t>
                </a:r>
                <a:br>
                  <a:rPr lang="en-US"/>
                </a:br>
                <a:r>
                  <a:rPr lang="en-US"/>
                  <a:t>(billion)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203010048"/>
        <c:crosses val="autoZero"/>
        <c:crossBetween val="midCat"/>
      </c:valAx>
      <c:valAx>
        <c:axId val="203018240"/>
        <c:scaling>
          <c:orientation val="minMax"/>
          <c:max val="0.4"/>
          <c:min val="-0.1"/>
        </c:scaling>
        <c:delete val="0"/>
        <c:axPos val="r"/>
        <c:title>
          <c:tx>
            <c:rich>
              <a:bodyPr rot="0" vert="horz"/>
              <a:lstStyle/>
              <a:p>
                <a:pPr algn="l">
                  <a:defRPr/>
                </a:pPr>
                <a:r>
                  <a:rPr lang="en-NZ"/>
                  <a:t>Change</a:t>
                </a:r>
                <a:br>
                  <a:rPr lang="en-NZ"/>
                </a:br>
                <a:r>
                  <a:rPr lang="en-NZ"/>
                  <a:t>since</a:t>
                </a:r>
                <a:br>
                  <a:rPr lang="en-NZ"/>
                </a:br>
                <a:r>
                  <a:rPr lang="en-NZ"/>
                  <a:t>2004</a:t>
                </a:r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crossAx val="203020160"/>
        <c:crosses val="max"/>
        <c:crossBetween val="midCat"/>
        <c:majorUnit val="0.1"/>
      </c:valAx>
      <c:valAx>
        <c:axId val="203020160"/>
        <c:scaling>
          <c:orientation val="minMax"/>
          <c:max val="45"/>
          <c:min val="1"/>
        </c:scaling>
        <c:delete val="0"/>
        <c:axPos val="b"/>
        <c:majorTickMark val="none"/>
        <c:minorTickMark val="none"/>
        <c:tickLblPos val="none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203018240"/>
        <c:crossesAt val="0"/>
        <c:crossBetween val="midCat"/>
      </c:valAx>
    </c:plotArea>
    <c:legend>
      <c:legendPos val="t"/>
      <c:layout>
        <c:manualLayout>
          <c:xMode val="edge"/>
          <c:yMode val="edge"/>
          <c:x val="0.36777180555555594"/>
          <c:y val="0"/>
          <c:w val="0.32619236111111138"/>
          <c:h val="0.10601921296296297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'heavy and light'!$T$6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rgbClr val="52C1E8">
                <a:alpha val="70000"/>
              </a:srgbClr>
            </a:solidFill>
            <a:ln>
              <a:noFill/>
            </a:ln>
          </c:spPr>
          <c:invertIfNegative val="0"/>
          <c:cat>
            <c:strRef>
              <c:f>'heavy and light'!$S$7:$S$11</c:f>
              <c:strCache>
                <c:ptCount val="5"/>
                <c:pt idx="0">
                  <c:v>2002-2004</c:v>
                </c:pt>
                <c:pt idx="1">
                  <c:v>2005-2007</c:v>
                </c:pt>
                <c:pt idx="2">
                  <c:v>2008-2009</c:v>
                </c:pt>
                <c:pt idx="3">
                  <c:v>2010-2012</c:v>
                </c:pt>
                <c:pt idx="4">
                  <c:v>2013-2015Q3</c:v>
                </c:pt>
              </c:strCache>
            </c:strRef>
          </c:cat>
          <c:val>
            <c:numRef>
              <c:f>'heavy and light'!$T$7:$T$11</c:f>
              <c:numCache>
                <c:formatCode>0.0%</c:formatCode>
                <c:ptCount val="5"/>
                <c:pt idx="0">
                  <c:v>2.9516098909435184E-2</c:v>
                </c:pt>
                <c:pt idx="1">
                  <c:v>7.7125702828211296E-3</c:v>
                </c:pt>
                <c:pt idx="2">
                  <c:v>-4.8189233944506693E-3</c:v>
                </c:pt>
                <c:pt idx="3">
                  <c:v>-3.8179520039265391E-3</c:v>
                </c:pt>
                <c:pt idx="4">
                  <c:v>2.8003520816055616E-2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7A-430D-9EF4-3D4CE56018EF}"/>
            </c:ext>
          </c:extLst>
        </c:ser>
        <c:ser>
          <c:idx val="4"/>
          <c:order val="1"/>
          <c:tx>
            <c:strRef>
              <c:f>'heavy and light'!$U$6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rgbClr val="EEC632">
                <a:alpha val="70000"/>
              </a:srgbClr>
            </a:solidFill>
            <a:ln>
              <a:noFill/>
            </a:ln>
          </c:spPr>
          <c:invertIfNegative val="0"/>
          <c:cat>
            <c:strRef>
              <c:f>'heavy and light'!$S$7:$S$11</c:f>
              <c:strCache>
                <c:ptCount val="5"/>
                <c:pt idx="0">
                  <c:v>2002-2004</c:v>
                </c:pt>
                <c:pt idx="1">
                  <c:v>2005-2007</c:v>
                </c:pt>
                <c:pt idx="2">
                  <c:v>2008-2009</c:v>
                </c:pt>
                <c:pt idx="3">
                  <c:v>2010-2012</c:v>
                </c:pt>
                <c:pt idx="4">
                  <c:v>2013-2015Q3</c:v>
                </c:pt>
              </c:strCache>
            </c:strRef>
          </c:cat>
          <c:val>
            <c:numRef>
              <c:f>'heavy and light'!$U$7:$U$11</c:f>
              <c:numCache>
                <c:formatCode>0.0%</c:formatCode>
                <c:ptCount val="5"/>
                <c:pt idx="0">
                  <c:v>5.1216713093170441E-2</c:v>
                </c:pt>
                <c:pt idx="1">
                  <c:v>2.6721948128601625E-2</c:v>
                </c:pt>
                <c:pt idx="2">
                  <c:v>-1.808097261772057E-2</c:v>
                </c:pt>
                <c:pt idx="3">
                  <c:v>1.9829749819970655E-3</c:v>
                </c:pt>
                <c:pt idx="4">
                  <c:v>3.5993051754201977E-2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7A-430D-9EF4-3D4CE5601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3169792"/>
        <c:axId val="203171712"/>
      </c:barChart>
      <c:barChart>
        <c:barDir val="col"/>
        <c:grouping val="stacked"/>
        <c:varyColors val="0"/>
        <c:ser>
          <c:idx val="5"/>
          <c:order val="2"/>
          <c:spPr>
            <a:noFill/>
            <a:ln>
              <a:noFill/>
            </a:ln>
          </c:spPr>
          <c:invertIfNegative val="0"/>
          <c:cat>
            <c:strRef>
              <c:f>'heavy and light'!$S$7:$S$11</c:f>
              <c:strCache>
                <c:ptCount val="5"/>
                <c:pt idx="0">
                  <c:v>2002-2004</c:v>
                </c:pt>
                <c:pt idx="1">
                  <c:v>2005-2007</c:v>
                </c:pt>
                <c:pt idx="2">
                  <c:v>2008-2009</c:v>
                </c:pt>
                <c:pt idx="3">
                  <c:v>2010-2012</c:v>
                </c:pt>
                <c:pt idx="4">
                  <c:v>2013-2015Q3</c:v>
                </c:pt>
              </c:strCache>
            </c:strRef>
          </c:cat>
          <c:val>
            <c:numRef>
              <c:f>'type of vehicle'!$B$29:$B$33</c:f>
              <c:numCache>
                <c:formatCode>0.0%</c:formatCode>
                <c:ptCount val="5"/>
                <c:pt idx="0">
                  <c:v>3.0758912542283356E-2</c:v>
                </c:pt>
                <c:pt idx="1">
                  <c:v>4.1805743439631282E-3</c:v>
                </c:pt>
                <c:pt idx="2">
                  <c:v>-8.1367694997817042E-3</c:v>
                </c:pt>
                <c:pt idx="3">
                  <c:v>-6.3119350488259895E-3</c:v>
                </c:pt>
                <c:pt idx="4">
                  <c:v>1.4583475136945134E-2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7A-430D-9EF4-3D4CE5601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191808"/>
        <c:axId val="203190272"/>
      </c:barChart>
      <c:catAx>
        <c:axId val="203169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Period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crossAx val="203171712"/>
        <c:crossesAt val="0"/>
        <c:auto val="1"/>
        <c:lblAlgn val="ctr"/>
        <c:lblOffset val="100"/>
        <c:tickMarkSkip val="2"/>
        <c:noMultiLvlLbl val="0"/>
      </c:catAx>
      <c:valAx>
        <c:axId val="203171712"/>
        <c:scaling>
          <c:orientation val="minMax"/>
          <c:max val="0.13"/>
          <c:min val="-3.0000000000000016E-2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Annual</a:t>
                </a:r>
                <a:br>
                  <a:rPr lang="en-US"/>
                </a:br>
                <a:r>
                  <a:rPr lang="en-US"/>
                  <a:t>growth</a:t>
                </a:r>
                <a:br>
                  <a:rPr lang="en-US"/>
                </a:br>
                <a:r>
                  <a:rPr lang="en-US"/>
                  <a:t>rate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203169792"/>
        <c:crosses val="autoZero"/>
        <c:crossBetween val="between"/>
        <c:majorUnit val="3.0000000000000016E-2"/>
      </c:valAx>
      <c:valAx>
        <c:axId val="203190272"/>
        <c:scaling>
          <c:orientation val="minMax"/>
          <c:max val="3.500000000000001E-2"/>
          <c:min val="0"/>
        </c:scaling>
        <c:delete val="1"/>
        <c:axPos val="r"/>
        <c:numFmt formatCode="0.0%" sourceLinked="1"/>
        <c:majorTickMark val="out"/>
        <c:minorTickMark val="none"/>
        <c:tickLblPos val="none"/>
        <c:crossAx val="203191808"/>
        <c:crosses val="max"/>
        <c:crossBetween val="between"/>
      </c:valAx>
      <c:catAx>
        <c:axId val="203191808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noFill/>
          </a:ln>
        </c:spPr>
        <c:crossAx val="203190272"/>
        <c:crossesAt val="0"/>
        <c:auto val="1"/>
        <c:lblAlgn val="ctr"/>
        <c:lblOffset val="100"/>
        <c:noMultiLvlLbl val="0"/>
      </c:catAx>
      <c:spPr>
        <a:noFill/>
        <a:ln w="25400">
          <a:noFill/>
        </a:ln>
      </c:spPr>
    </c:plotArea>
    <c:legend>
      <c:legendPos val="r"/>
      <c:legendEntry>
        <c:idx val="2"/>
        <c:delete val="1"/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'heavy and light (2)'!$D$3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rgbClr val="52C1E8">
                <a:alpha val="29804"/>
              </a:srgbClr>
            </a:solidFill>
          </c:spPr>
          <c:cat>
            <c:numRef>
              <c:f>'heavy and light (2)'!$B$8:$B$65</c:f>
              <c:numCache>
                <c:formatCode>General</c:formatCode>
                <c:ptCount val="58"/>
                <c:pt idx="0">
                  <c:v>2001</c:v>
                </c:pt>
                <c:pt idx="4">
                  <c:v>2002</c:v>
                </c:pt>
                <c:pt idx="8">
                  <c:v>2003</c:v>
                </c:pt>
                <c:pt idx="12">
                  <c:v>2004</c:v>
                </c:pt>
                <c:pt idx="16">
                  <c:v>2005</c:v>
                </c:pt>
                <c:pt idx="20">
                  <c:v>2006</c:v>
                </c:pt>
                <c:pt idx="24">
                  <c:v>2007</c:v>
                </c:pt>
                <c:pt idx="28">
                  <c:v>2008</c:v>
                </c:pt>
                <c:pt idx="32">
                  <c:v>2009</c:v>
                </c:pt>
                <c:pt idx="36">
                  <c:v>2010</c:v>
                </c:pt>
                <c:pt idx="40">
                  <c:v>2011</c:v>
                </c:pt>
                <c:pt idx="44">
                  <c:v>2012</c:v>
                </c:pt>
                <c:pt idx="48">
                  <c:v>2013</c:v>
                </c:pt>
                <c:pt idx="52">
                  <c:v>2014</c:v>
                </c:pt>
                <c:pt idx="56">
                  <c:v>2015</c:v>
                </c:pt>
              </c:numCache>
            </c:numRef>
          </c:cat>
          <c:val>
            <c:numRef>
              <c:f>'heavy and light (2)'!$G$8:$G$65</c:f>
              <c:numCache>
                <c:formatCode>0</c:formatCode>
                <c:ptCount val="58"/>
                <c:pt idx="0">
                  <c:v>34.310770000000005</c:v>
                </c:pt>
                <c:pt idx="1">
                  <c:v>34.579569999999997</c:v>
                </c:pt>
                <c:pt idx="2">
                  <c:v>34.868000000000002</c:v>
                </c:pt>
                <c:pt idx="3">
                  <c:v>35.152999999999999</c:v>
                </c:pt>
                <c:pt idx="4">
                  <c:v>35.423000000000002</c:v>
                </c:pt>
                <c:pt idx="5">
                  <c:v>35.686</c:v>
                </c:pt>
                <c:pt idx="6">
                  <c:v>35.959000000000003</c:v>
                </c:pt>
                <c:pt idx="7">
                  <c:v>36.241</c:v>
                </c:pt>
                <c:pt idx="8">
                  <c:v>36.524999999999999</c:v>
                </c:pt>
                <c:pt idx="9">
                  <c:v>36.887</c:v>
                </c:pt>
                <c:pt idx="10">
                  <c:v>37.116</c:v>
                </c:pt>
                <c:pt idx="11">
                  <c:v>37.31</c:v>
                </c:pt>
                <c:pt idx="12">
                  <c:v>37.491999999999997</c:v>
                </c:pt>
                <c:pt idx="13">
                  <c:v>37.576999999999998</c:v>
                </c:pt>
                <c:pt idx="14">
                  <c:v>37.713999999999999</c:v>
                </c:pt>
                <c:pt idx="15">
                  <c:v>37.787999999999997</c:v>
                </c:pt>
                <c:pt idx="16">
                  <c:v>37.795999999999999</c:v>
                </c:pt>
                <c:pt idx="17">
                  <c:v>37.743000000000002</c:v>
                </c:pt>
                <c:pt idx="18">
                  <c:v>37.67</c:v>
                </c:pt>
                <c:pt idx="19">
                  <c:v>37.634999999999998</c:v>
                </c:pt>
                <c:pt idx="20">
                  <c:v>37.694000000000003</c:v>
                </c:pt>
                <c:pt idx="21">
                  <c:v>37.831000000000003</c:v>
                </c:pt>
                <c:pt idx="22">
                  <c:v>38.012999999999998</c:v>
                </c:pt>
                <c:pt idx="23">
                  <c:v>38.186</c:v>
                </c:pt>
                <c:pt idx="24">
                  <c:v>38.253999999999998</c:v>
                </c:pt>
                <c:pt idx="25">
                  <c:v>38.298000000000002</c:v>
                </c:pt>
                <c:pt idx="26">
                  <c:v>38.112000000000002</c:v>
                </c:pt>
                <c:pt idx="27">
                  <c:v>37.854999999999997</c:v>
                </c:pt>
                <c:pt idx="28">
                  <c:v>37.673999999999999</c:v>
                </c:pt>
                <c:pt idx="29">
                  <c:v>37.494999999999997</c:v>
                </c:pt>
                <c:pt idx="30">
                  <c:v>37.527000000000001</c:v>
                </c:pt>
                <c:pt idx="31">
                  <c:v>37.65</c:v>
                </c:pt>
                <c:pt idx="32">
                  <c:v>37.752000000000002</c:v>
                </c:pt>
                <c:pt idx="33">
                  <c:v>37.808</c:v>
                </c:pt>
                <c:pt idx="34">
                  <c:v>37.825000000000003</c:v>
                </c:pt>
                <c:pt idx="35">
                  <c:v>37.798000000000002</c:v>
                </c:pt>
                <c:pt idx="36">
                  <c:v>37.725999999999999</c:v>
                </c:pt>
                <c:pt idx="37">
                  <c:v>37.622999999999998</c:v>
                </c:pt>
                <c:pt idx="38">
                  <c:v>37.506999999999998</c:v>
                </c:pt>
                <c:pt idx="39">
                  <c:v>37.381</c:v>
                </c:pt>
                <c:pt idx="40">
                  <c:v>37.259</c:v>
                </c:pt>
                <c:pt idx="41">
                  <c:v>37.271999999999998</c:v>
                </c:pt>
                <c:pt idx="42">
                  <c:v>37.24</c:v>
                </c:pt>
                <c:pt idx="43">
                  <c:v>37.258000000000003</c:v>
                </c:pt>
                <c:pt idx="44">
                  <c:v>37.341000000000001</c:v>
                </c:pt>
                <c:pt idx="45">
                  <c:v>37.372</c:v>
                </c:pt>
                <c:pt idx="46">
                  <c:v>37.534999999999997</c:v>
                </c:pt>
                <c:pt idx="47">
                  <c:v>37.728999999999999</c:v>
                </c:pt>
                <c:pt idx="48">
                  <c:v>37.936999999999998</c:v>
                </c:pt>
                <c:pt idx="49">
                  <c:v>38.15</c:v>
                </c:pt>
                <c:pt idx="50">
                  <c:v>38.390999999999998</c:v>
                </c:pt>
                <c:pt idx="51">
                  <c:v>38.686999999999998</c:v>
                </c:pt>
                <c:pt idx="52">
                  <c:v>39.012</c:v>
                </c:pt>
                <c:pt idx="53">
                  <c:v>39.292999999999999</c:v>
                </c:pt>
                <c:pt idx="54">
                  <c:v>39.582999999999998</c:v>
                </c:pt>
                <c:pt idx="55">
                  <c:v>39.923000000000002</c:v>
                </c:pt>
                <c:pt idx="56">
                  <c:v>40.322000000000003</c:v>
                </c:pt>
                <c:pt idx="57">
                  <c:v>40.780999999999999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AC-4C9A-A42F-DDE2A5957690}"/>
            </c:ext>
          </c:extLst>
        </c:ser>
        <c:ser>
          <c:idx val="2"/>
          <c:order val="1"/>
          <c:tx>
            <c:strRef>
              <c:f>'heavy and light (2)'!$E$3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rgbClr val="EEC632">
                <a:alpha val="29804"/>
              </a:srgbClr>
            </a:solidFill>
          </c:spPr>
          <c:cat>
            <c:numRef>
              <c:f>'heavy and light (2)'!$B$8:$B$65</c:f>
              <c:numCache>
                <c:formatCode>General</c:formatCode>
                <c:ptCount val="58"/>
                <c:pt idx="0">
                  <c:v>2001</c:v>
                </c:pt>
                <c:pt idx="4">
                  <c:v>2002</c:v>
                </c:pt>
                <c:pt idx="8">
                  <c:v>2003</c:v>
                </c:pt>
                <c:pt idx="12">
                  <c:v>2004</c:v>
                </c:pt>
                <c:pt idx="16">
                  <c:v>2005</c:v>
                </c:pt>
                <c:pt idx="20">
                  <c:v>2006</c:v>
                </c:pt>
                <c:pt idx="24">
                  <c:v>2007</c:v>
                </c:pt>
                <c:pt idx="28">
                  <c:v>2008</c:v>
                </c:pt>
                <c:pt idx="32">
                  <c:v>2009</c:v>
                </c:pt>
                <c:pt idx="36">
                  <c:v>2010</c:v>
                </c:pt>
                <c:pt idx="40">
                  <c:v>2011</c:v>
                </c:pt>
                <c:pt idx="44">
                  <c:v>2012</c:v>
                </c:pt>
                <c:pt idx="48">
                  <c:v>2013</c:v>
                </c:pt>
                <c:pt idx="52">
                  <c:v>2014</c:v>
                </c:pt>
                <c:pt idx="56">
                  <c:v>2015</c:v>
                </c:pt>
              </c:numCache>
            </c:numRef>
          </c:cat>
          <c:val>
            <c:numRef>
              <c:f>'heavy and light (2)'!$H$8:$H$65</c:f>
              <c:numCache>
                <c:formatCode>0</c:formatCode>
                <c:ptCount val="58"/>
                <c:pt idx="0">
                  <c:v>2.3597899999999998</c:v>
                </c:pt>
                <c:pt idx="1">
                  <c:v>2.3894499999999996</c:v>
                </c:pt>
                <c:pt idx="2">
                  <c:v>2.4159999999999999</c:v>
                </c:pt>
                <c:pt idx="3">
                  <c:v>2.4380000000000002</c:v>
                </c:pt>
                <c:pt idx="4">
                  <c:v>2.4660000000000002</c:v>
                </c:pt>
                <c:pt idx="5">
                  <c:v>2.4870000000000001</c:v>
                </c:pt>
                <c:pt idx="6">
                  <c:v>2.5089999999999999</c:v>
                </c:pt>
                <c:pt idx="7">
                  <c:v>2.5379999999999998</c:v>
                </c:pt>
                <c:pt idx="8">
                  <c:v>2.57</c:v>
                </c:pt>
                <c:pt idx="9">
                  <c:v>2.6160000000000001</c:v>
                </c:pt>
                <c:pt idx="10">
                  <c:v>2.661</c:v>
                </c:pt>
                <c:pt idx="11">
                  <c:v>2.7040000000000002</c:v>
                </c:pt>
                <c:pt idx="12">
                  <c:v>2.7440000000000002</c:v>
                </c:pt>
                <c:pt idx="13">
                  <c:v>2.7709999999999999</c:v>
                </c:pt>
                <c:pt idx="14">
                  <c:v>2.7959999999999998</c:v>
                </c:pt>
                <c:pt idx="15">
                  <c:v>2.8180000000000001</c:v>
                </c:pt>
                <c:pt idx="16">
                  <c:v>2.8330000000000002</c:v>
                </c:pt>
                <c:pt idx="17">
                  <c:v>2.8420000000000001</c:v>
                </c:pt>
                <c:pt idx="18">
                  <c:v>2.8530000000000002</c:v>
                </c:pt>
                <c:pt idx="19">
                  <c:v>2.8650000000000002</c:v>
                </c:pt>
                <c:pt idx="20">
                  <c:v>2.8879999999999999</c:v>
                </c:pt>
                <c:pt idx="21">
                  <c:v>2.91</c:v>
                </c:pt>
                <c:pt idx="22">
                  <c:v>2.931</c:v>
                </c:pt>
                <c:pt idx="23">
                  <c:v>2.9510000000000001</c:v>
                </c:pt>
                <c:pt idx="24">
                  <c:v>2.9620000000000002</c:v>
                </c:pt>
                <c:pt idx="25">
                  <c:v>2.9860000000000002</c:v>
                </c:pt>
                <c:pt idx="26">
                  <c:v>2.9940000000000002</c:v>
                </c:pt>
                <c:pt idx="27">
                  <c:v>2.984</c:v>
                </c:pt>
                <c:pt idx="28">
                  <c:v>2.9660000000000002</c:v>
                </c:pt>
                <c:pt idx="29">
                  <c:v>2.9289999999999998</c:v>
                </c:pt>
                <c:pt idx="30">
                  <c:v>2.89</c:v>
                </c:pt>
                <c:pt idx="31">
                  <c:v>2.8610000000000002</c:v>
                </c:pt>
                <c:pt idx="32">
                  <c:v>2.8439999999999999</c:v>
                </c:pt>
                <c:pt idx="33">
                  <c:v>2.8359999999999999</c:v>
                </c:pt>
                <c:pt idx="34">
                  <c:v>2.8410000000000002</c:v>
                </c:pt>
                <c:pt idx="35">
                  <c:v>2.8490000000000002</c:v>
                </c:pt>
                <c:pt idx="36">
                  <c:v>2.8530000000000002</c:v>
                </c:pt>
                <c:pt idx="37">
                  <c:v>2.8559999999999999</c:v>
                </c:pt>
                <c:pt idx="38">
                  <c:v>2.859</c:v>
                </c:pt>
                <c:pt idx="39">
                  <c:v>2.8620000000000001</c:v>
                </c:pt>
                <c:pt idx="40">
                  <c:v>2.86</c:v>
                </c:pt>
                <c:pt idx="41">
                  <c:v>2.863</c:v>
                </c:pt>
                <c:pt idx="42">
                  <c:v>2.8610000000000002</c:v>
                </c:pt>
                <c:pt idx="43">
                  <c:v>2.86</c:v>
                </c:pt>
                <c:pt idx="44">
                  <c:v>2.8639999999999999</c:v>
                </c:pt>
                <c:pt idx="45">
                  <c:v>2.867</c:v>
                </c:pt>
                <c:pt idx="46">
                  <c:v>2.8809999999999998</c:v>
                </c:pt>
                <c:pt idx="47">
                  <c:v>2.903</c:v>
                </c:pt>
                <c:pt idx="48">
                  <c:v>2.9340000000000002</c:v>
                </c:pt>
                <c:pt idx="49">
                  <c:v>2.9660000000000002</c:v>
                </c:pt>
                <c:pt idx="50">
                  <c:v>2.9940000000000002</c:v>
                </c:pt>
                <c:pt idx="51">
                  <c:v>3.0219999999999998</c:v>
                </c:pt>
                <c:pt idx="52">
                  <c:v>3.05</c:v>
                </c:pt>
                <c:pt idx="53">
                  <c:v>3.0739999999999998</c:v>
                </c:pt>
                <c:pt idx="54">
                  <c:v>3.097</c:v>
                </c:pt>
                <c:pt idx="55">
                  <c:v>3.117</c:v>
                </c:pt>
                <c:pt idx="56">
                  <c:v>3.145</c:v>
                </c:pt>
                <c:pt idx="57">
                  <c:v>3.1859999999999999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AC-4C9A-A42F-DDE2A5957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54336"/>
        <c:axId val="203472896"/>
      </c:areaChart>
      <c:scatterChart>
        <c:scatterStyle val="smoothMarker"/>
        <c:varyColors val="0"/>
        <c:ser>
          <c:idx val="0"/>
          <c:order val="2"/>
          <c:tx>
            <c:strRef>
              <c:f>'heavy and light (2)'!$J$3</c:f>
              <c:strCache>
                <c:ptCount val="1"/>
                <c:pt idx="0">
                  <c:v>Change</c:v>
                </c:pt>
              </c:strCache>
            </c:strRef>
          </c:tx>
          <c:spPr>
            <a:ln w="38100">
              <a:solidFill>
                <a:srgbClr val="52C1E8"/>
              </a:solidFill>
            </a:ln>
          </c:spPr>
          <c:marker>
            <c:symbol val="none"/>
          </c:marker>
          <c:yVal>
            <c:numRef>
              <c:f>'heavy and light (2)'!$J$8:$J$65</c:f>
              <c:numCache>
                <c:formatCode>0.00</c:formatCode>
                <c:ptCount val="58"/>
                <c:pt idx="0">
                  <c:v>0</c:v>
                </c:pt>
                <c:pt idx="1">
                  <c:v>7.8342747772781607E-3</c:v>
                </c:pt>
                <c:pt idx="2">
                  <c:v>1.6240673118090854E-2</c:v>
                </c:pt>
                <c:pt idx="3">
                  <c:v>2.4547102848464064E-2</c:v>
                </c:pt>
                <c:pt idx="4">
                  <c:v>3.2416352066712451E-2</c:v>
                </c:pt>
                <c:pt idx="5">
                  <c:v>4.0081583712635815E-2</c:v>
                </c:pt>
                <c:pt idx="6">
                  <c:v>4.8038269033309211E-2</c:v>
                </c:pt>
                <c:pt idx="7">
                  <c:v>5.6257262661257412E-2</c:v>
                </c:pt>
                <c:pt idx="8">
                  <c:v>6.4534547024155842E-2</c:v>
                </c:pt>
                <c:pt idx="9">
                  <c:v>7.5085170050103622E-2</c:v>
                </c:pt>
                <c:pt idx="10">
                  <c:v>8.1759459201877327E-2</c:v>
                </c:pt>
                <c:pt idx="11">
                  <c:v>8.7413660492026146E-2</c:v>
                </c:pt>
                <c:pt idx="12">
                  <c:v>9.2718117372474929E-2</c:v>
                </c:pt>
                <c:pt idx="13">
                  <c:v>9.5195473607849523E-2</c:v>
                </c:pt>
                <c:pt idx="14">
                  <c:v>9.9188388951923612E-2</c:v>
                </c:pt>
                <c:pt idx="15">
                  <c:v>0.10134514614507317</c:v>
                </c:pt>
                <c:pt idx="16">
                  <c:v>0.1015783090848732</c:v>
                </c:pt>
                <c:pt idx="17">
                  <c:v>0.10003360460869848</c:v>
                </c:pt>
                <c:pt idx="18">
                  <c:v>9.7905992783023921E-2</c:v>
                </c:pt>
                <c:pt idx="19">
                  <c:v>9.6885904921399035E-2</c:v>
                </c:pt>
                <c:pt idx="20">
                  <c:v>9.8605481602423772E-2</c:v>
                </c:pt>
                <c:pt idx="21">
                  <c:v>0.10259839694649808</c:v>
                </c:pt>
                <c:pt idx="22">
                  <c:v>0.10790285382694687</c:v>
                </c:pt>
                <c:pt idx="23">
                  <c:v>0.11294500240012084</c:v>
                </c:pt>
                <c:pt idx="24">
                  <c:v>0.11492688738842038</c:v>
                </c:pt>
                <c:pt idx="25">
                  <c:v>0.1162092835573203</c:v>
                </c:pt>
                <c:pt idx="26">
                  <c:v>0.11078824520697128</c:v>
                </c:pt>
                <c:pt idx="27">
                  <c:v>0.10329788576589771</c:v>
                </c:pt>
                <c:pt idx="28">
                  <c:v>9.8022574252923933E-2</c:v>
                </c:pt>
                <c:pt idx="29">
                  <c:v>9.2805553474899938E-2</c:v>
                </c:pt>
                <c:pt idx="30">
                  <c:v>9.3738205234099814E-2</c:v>
                </c:pt>
                <c:pt idx="31">
                  <c:v>9.7323085433524081E-2</c:v>
                </c:pt>
                <c:pt idx="32">
                  <c:v>0.10029591291597351</c:v>
                </c:pt>
                <c:pt idx="33">
                  <c:v>0.10192805349457301</c:v>
                </c:pt>
                <c:pt idx="34">
                  <c:v>0.10242352474164806</c:v>
                </c:pt>
                <c:pt idx="35">
                  <c:v>0.1016365998198232</c:v>
                </c:pt>
                <c:pt idx="36">
                  <c:v>9.9538133361623649E-2</c:v>
                </c:pt>
                <c:pt idx="37">
                  <c:v>9.6536160511699221E-2</c:v>
                </c:pt>
                <c:pt idx="38">
                  <c:v>9.3155297884599753E-2</c:v>
                </c:pt>
                <c:pt idx="39">
                  <c:v>8.9482981582750698E-2</c:v>
                </c:pt>
                <c:pt idx="40">
                  <c:v>8.5927246750801434E-2</c:v>
                </c:pt>
                <c:pt idx="41">
                  <c:v>8.6306136527976252E-2</c:v>
                </c:pt>
                <c:pt idx="42">
                  <c:v>8.5373484768776597E-2</c:v>
                </c:pt>
                <c:pt idx="43">
                  <c:v>8.5898101383326431E-2</c:v>
                </c:pt>
                <c:pt idx="44">
                  <c:v>8.8317166883751019E-2</c:v>
                </c:pt>
                <c:pt idx="45">
                  <c:v>8.922067327547567E-2</c:v>
                </c:pt>
                <c:pt idx="46">
                  <c:v>9.3971368173899616E-2</c:v>
                </c:pt>
                <c:pt idx="47">
                  <c:v>9.9625569464048658E-2</c:v>
                </c:pt>
                <c:pt idx="48">
                  <c:v>0.1056878058988473</c:v>
                </c:pt>
                <c:pt idx="49">
                  <c:v>0.11189576917102095</c:v>
                </c:pt>
                <c:pt idx="50">
                  <c:v>0.11891980273249447</c:v>
                </c:pt>
                <c:pt idx="51">
                  <c:v>0.12754683150509272</c:v>
                </c:pt>
                <c:pt idx="52">
                  <c:v>0.13701907593446583</c:v>
                </c:pt>
                <c:pt idx="53">
                  <c:v>0.14520892419493925</c:v>
                </c:pt>
                <c:pt idx="54">
                  <c:v>0.15366108076268747</c:v>
                </c:pt>
                <c:pt idx="55">
                  <c:v>0.16357050570418541</c:v>
                </c:pt>
                <c:pt idx="56">
                  <c:v>0.17519950732670808</c:v>
                </c:pt>
                <c:pt idx="57">
                  <c:v>0.18857723099773027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AC-4C9A-A42F-DDE2A5957690}"/>
            </c:ext>
          </c:extLst>
        </c:ser>
        <c:ser>
          <c:idx val="3"/>
          <c:order val="3"/>
          <c:tx>
            <c:strRef>
              <c:f>'heavy and light (2)'!$K$3</c:f>
              <c:strCache>
                <c:ptCount val="1"/>
                <c:pt idx="0">
                  <c:v>Change</c:v>
                </c:pt>
              </c:strCache>
            </c:strRef>
          </c:tx>
          <c:spPr>
            <a:ln w="38100">
              <a:solidFill>
                <a:srgbClr val="EEC632"/>
              </a:solidFill>
            </a:ln>
          </c:spPr>
          <c:marker>
            <c:symbol val="none"/>
          </c:marker>
          <c:yVal>
            <c:numRef>
              <c:f>'heavy and light (2)'!$K$8:$K$65</c:f>
              <c:numCache>
                <c:formatCode>0.00</c:formatCode>
                <c:ptCount val="58"/>
                <c:pt idx="0">
                  <c:v>0</c:v>
                </c:pt>
                <c:pt idx="1">
                  <c:v>1.2568915030574779E-2</c:v>
                </c:pt>
                <c:pt idx="2">
                  <c:v>2.3819916178982048E-2</c:v>
                </c:pt>
                <c:pt idx="3">
                  <c:v>3.3142779654121934E-2</c:v>
                </c:pt>
                <c:pt idx="4">
                  <c:v>4.5008242258845144E-2</c:v>
                </c:pt>
                <c:pt idx="5">
                  <c:v>5.3907339212387662E-2</c:v>
                </c:pt>
                <c:pt idx="6">
                  <c:v>6.3230202687527326E-2</c:v>
                </c:pt>
                <c:pt idx="7">
                  <c:v>7.5519431813847904E-2</c:v>
                </c:pt>
                <c:pt idx="8">
                  <c:v>8.9079960504960143E-2</c:v>
                </c:pt>
                <c:pt idx="9">
                  <c:v>0.10857322049843421</c:v>
                </c:pt>
                <c:pt idx="10">
                  <c:v>0.12764271397031091</c:v>
                </c:pt>
                <c:pt idx="11">
                  <c:v>0.14586467439899331</c:v>
                </c:pt>
                <c:pt idx="12">
                  <c:v>0.16281533526288383</c:v>
                </c:pt>
                <c:pt idx="13">
                  <c:v>0.17425703134600967</c:v>
                </c:pt>
                <c:pt idx="14">
                  <c:v>0.18485119438594122</c:v>
                </c:pt>
                <c:pt idx="15">
                  <c:v>0.19417405786108088</c:v>
                </c:pt>
                <c:pt idx="16">
                  <c:v>0.20053055568503986</c:v>
                </c:pt>
                <c:pt idx="17">
                  <c:v>0.20434445437941529</c:v>
                </c:pt>
                <c:pt idx="18">
                  <c:v>0.20900588611698523</c:v>
                </c:pt>
                <c:pt idx="19">
                  <c:v>0.21409108437615232</c:v>
                </c:pt>
                <c:pt idx="20">
                  <c:v>0.22383771437288913</c:v>
                </c:pt>
                <c:pt idx="21">
                  <c:v>0.23316057784802902</c:v>
                </c:pt>
                <c:pt idx="22">
                  <c:v>0.24205967480157153</c:v>
                </c:pt>
                <c:pt idx="23">
                  <c:v>0.25053500523351668</c:v>
                </c:pt>
                <c:pt idx="24">
                  <c:v>0.25519643697108663</c:v>
                </c:pt>
                <c:pt idx="25">
                  <c:v>0.26536683348942081</c:v>
                </c:pt>
                <c:pt idx="26">
                  <c:v>0.26875696566219887</c:v>
                </c:pt>
                <c:pt idx="27">
                  <c:v>0.26451930044622629</c:v>
                </c:pt>
                <c:pt idx="28">
                  <c:v>0.25689150305747566</c:v>
                </c:pt>
                <c:pt idx="29">
                  <c:v>0.2412121417583768</c:v>
                </c:pt>
                <c:pt idx="30">
                  <c:v>0.22468524741608387</c:v>
                </c:pt>
                <c:pt idx="31">
                  <c:v>0.21239601828976329</c:v>
                </c:pt>
                <c:pt idx="32">
                  <c:v>0.20519198742260958</c:v>
                </c:pt>
                <c:pt idx="33">
                  <c:v>0.20180185524983152</c:v>
                </c:pt>
                <c:pt idx="34">
                  <c:v>0.20392068785781792</c:v>
                </c:pt>
                <c:pt idx="35">
                  <c:v>0.2073108200305962</c:v>
                </c:pt>
                <c:pt idx="36">
                  <c:v>0.20900588611698523</c:v>
                </c:pt>
                <c:pt idx="37">
                  <c:v>0.21027718568177689</c:v>
                </c:pt>
                <c:pt idx="38">
                  <c:v>0.21154848524656855</c:v>
                </c:pt>
                <c:pt idx="39">
                  <c:v>0.21281978481136044</c:v>
                </c:pt>
                <c:pt idx="40">
                  <c:v>0.21197225176816592</c:v>
                </c:pt>
                <c:pt idx="41">
                  <c:v>0.21324355133295758</c:v>
                </c:pt>
                <c:pt idx="42">
                  <c:v>0.21239601828976329</c:v>
                </c:pt>
                <c:pt idx="43">
                  <c:v>0.21197225176816592</c:v>
                </c:pt>
                <c:pt idx="44">
                  <c:v>0.21366731785455495</c:v>
                </c:pt>
                <c:pt idx="45">
                  <c:v>0.21493861741934661</c:v>
                </c:pt>
                <c:pt idx="46">
                  <c:v>0.22087134872170822</c:v>
                </c:pt>
                <c:pt idx="47">
                  <c:v>0.2301942121968481</c:v>
                </c:pt>
                <c:pt idx="48">
                  <c:v>0.2433309743663632</c:v>
                </c:pt>
                <c:pt idx="49">
                  <c:v>0.25689150305747566</c:v>
                </c:pt>
                <c:pt idx="50">
                  <c:v>0.26875696566219887</c:v>
                </c:pt>
                <c:pt idx="51">
                  <c:v>0.28062242826692207</c:v>
                </c:pt>
                <c:pt idx="52">
                  <c:v>0.29248789087164528</c:v>
                </c:pt>
                <c:pt idx="53">
                  <c:v>0.30265828738997969</c:v>
                </c:pt>
                <c:pt idx="54">
                  <c:v>0.31240491738671672</c:v>
                </c:pt>
                <c:pt idx="55">
                  <c:v>0.32088024781866187</c:v>
                </c:pt>
                <c:pt idx="56">
                  <c:v>0.3327457104233853</c:v>
                </c:pt>
                <c:pt idx="57">
                  <c:v>0.35012013780887297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AC-4C9A-A42F-DDE2A5957690}"/>
            </c:ext>
          </c:extLst>
        </c:ser>
        <c:ser>
          <c:idx val="4"/>
          <c:order val="4"/>
          <c:spPr>
            <a:ln w="9525"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ymbol val="none"/>
          </c:marker>
          <c:yVal>
            <c:numRef>
              <c:f>'heavy and light (2)'!$M$8:$M$65</c:f>
              <c:numCache>
                <c:formatCode>General</c:formatCode>
                <c:ptCount val="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AC-4C9A-A42F-DDE2A5957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85184"/>
        <c:axId val="203474816"/>
      </c:scatterChart>
      <c:catAx>
        <c:axId val="203454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 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203472896"/>
        <c:crosses val="autoZero"/>
        <c:auto val="1"/>
        <c:lblAlgn val="ctr"/>
        <c:lblOffset val="100"/>
        <c:tickLblSkip val="8"/>
        <c:tickMarkSkip val="8"/>
        <c:noMultiLvlLbl val="0"/>
      </c:catAx>
      <c:valAx>
        <c:axId val="203472896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VKT </a:t>
                </a:r>
                <a:br>
                  <a:rPr lang="en-US"/>
                </a:br>
                <a:r>
                  <a:rPr lang="en-US"/>
                  <a:t>(billion)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203454336"/>
        <c:crosses val="autoZero"/>
        <c:crossBetween val="midCat"/>
      </c:valAx>
      <c:valAx>
        <c:axId val="203474816"/>
        <c:scaling>
          <c:orientation val="minMax"/>
          <c:max val="0.4"/>
          <c:min val="-0.1"/>
        </c:scaling>
        <c:delete val="0"/>
        <c:axPos val="r"/>
        <c:title>
          <c:tx>
            <c:rich>
              <a:bodyPr rot="0" vert="horz"/>
              <a:lstStyle/>
              <a:p>
                <a:pPr algn="l">
                  <a:defRPr/>
                </a:pPr>
                <a:r>
                  <a:rPr lang="en-NZ"/>
                  <a:t>Change </a:t>
                </a:r>
                <a:br>
                  <a:rPr lang="en-NZ"/>
                </a:br>
                <a:r>
                  <a:rPr lang="en-NZ"/>
                  <a:t>since </a:t>
                </a:r>
                <a:br>
                  <a:rPr lang="en-NZ"/>
                </a:br>
                <a:r>
                  <a:rPr lang="en-NZ"/>
                  <a:t>2001</a:t>
                </a:r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crossAx val="203485184"/>
        <c:crosses val="max"/>
        <c:crossBetween val="midCat"/>
        <c:majorUnit val="0.1"/>
      </c:valAx>
      <c:valAx>
        <c:axId val="203485184"/>
        <c:scaling>
          <c:orientation val="minMax"/>
        </c:scaling>
        <c:delete val="1"/>
        <c:axPos val="b"/>
        <c:majorTickMark val="out"/>
        <c:minorTickMark val="none"/>
        <c:tickLblPos val="none"/>
        <c:crossAx val="203474816"/>
        <c:crosses val="autoZero"/>
        <c:crossBetween val="midCat"/>
      </c:valAx>
    </c:plotArea>
    <c:legend>
      <c:legendPos val="t"/>
      <c:legendEntry>
        <c:idx val="4"/>
        <c:delete val="1"/>
      </c:legendEntry>
      <c:layout>
        <c:manualLayout>
          <c:xMode val="edge"/>
          <c:yMode val="edge"/>
          <c:x val="0.36777180555555605"/>
          <c:y val="0"/>
          <c:w val="0.32619236111111138"/>
          <c:h val="0.10601921296296297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'heavy and light (2)'!$T$6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rgbClr val="52C1E8">
                <a:alpha val="70000"/>
              </a:srgbClr>
            </a:solidFill>
            <a:ln>
              <a:noFill/>
            </a:ln>
          </c:spPr>
          <c:invertIfNegative val="0"/>
          <c:cat>
            <c:strRef>
              <c:f>'heavy and light (2)'!$S$7:$S$11</c:f>
              <c:strCache>
                <c:ptCount val="5"/>
                <c:pt idx="0">
                  <c:v>2001 to 2004</c:v>
                </c:pt>
                <c:pt idx="1">
                  <c:v>2004 to 2007</c:v>
                </c:pt>
                <c:pt idx="2">
                  <c:v>2007 to 2009</c:v>
                </c:pt>
                <c:pt idx="3">
                  <c:v>2009 to 2012</c:v>
                </c:pt>
                <c:pt idx="4">
                  <c:v>2012 to 2015</c:v>
                </c:pt>
              </c:strCache>
            </c:strRef>
          </c:cat>
          <c:val>
            <c:numRef>
              <c:f>'heavy and light (2)'!$T$7:$T$11</c:f>
              <c:numCache>
                <c:formatCode>0.0%</c:formatCode>
                <c:ptCount val="5"/>
                <c:pt idx="0">
                  <c:v>2.9997209082981868E-2</c:v>
                </c:pt>
                <c:pt idx="1">
                  <c:v>6.7293923189060134E-3</c:v>
                </c:pt>
                <c:pt idx="2">
                  <c:v>-6.583073773384962E-3</c:v>
                </c:pt>
                <c:pt idx="3">
                  <c:v>-3.642196299349032E-3</c:v>
                </c:pt>
                <c:pt idx="4">
                  <c:v>2.5932309070065829E-2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4C-4DFE-9AE5-EA6DD52C72D1}"/>
            </c:ext>
          </c:extLst>
        </c:ser>
        <c:ser>
          <c:idx val="4"/>
          <c:order val="1"/>
          <c:tx>
            <c:strRef>
              <c:f>'heavy and light (2)'!$U$6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rgbClr val="EEC632">
                <a:alpha val="70000"/>
              </a:srgbClr>
            </a:solidFill>
            <a:ln>
              <a:noFill/>
            </a:ln>
          </c:spPr>
          <c:invertIfNegative val="0"/>
          <c:cat>
            <c:strRef>
              <c:f>'heavy and light (2)'!$S$7:$S$11</c:f>
              <c:strCache>
                <c:ptCount val="5"/>
                <c:pt idx="0">
                  <c:v>2001 to 2004</c:v>
                </c:pt>
                <c:pt idx="1">
                  <c:v>2004 to 2007</c:v>
                </c:pt>
                <c:pt idx="2">
                  <c:v>2007 to 2009</c:v>
                </c:pt>
                <c:pt idx="3">
                  <c:v>2009 to 2012</c:v>
                </c:pt>
                <c:pt idx="4">
                  <c:v>2012 to 2015</c:v>
                </c:pt>
              </c:strCache>
            </c:strRef>
          </c:cat>
          <c:val>
            <c:numRef>
              <c:f>'heavy and light (2)'!$U$7:$U$11</c:f>
              <c:numCache>
                <c:formatCode>0.0%</c:formatCode>
                <c:ptCount val="5"/>
                <c:pt idx="0">
                  <c:v>5.1566922868264253E-2</c:v>
                </c:pt>
                <c:pt idx="1">
                  <c:v>2.5810127452958298E-2</c:v>
                </c:pt>
                <c:pt idx="2">
                  <c:v>-2.0121409220960285E-2</c:v>
                </c:pt>
                <c:pt idx="3">
                  <c:v>2.3386427546923105E-3</c:v>
                </c:pt>
                <c:pt idx="4">
                  <c:v>3.1689978693112852E-2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4C-4DFE-9AE5-EA6DD52C7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3118848"/>
        <c:axId val="203129216"/>
      </c:barChart>
      <c:barChart>
        <c:barDir val="col"/>
        <c:grouping val="stacked"/>
        <c:varyColors val="0"/>
        <c:ser>
          <c:idx val="5"/>
          <c:order val="2"/>
          <c:spPr>
            <a:noFill/>
            <a:ln>
              <a:noFill/>
            </a:ln>
          </c:spPr>
          <c:invertIfNegative val="0"/>
          <c:cat>
            <c:strRef>
              <c:f>'heavy and light (2)'!$S$7:$S$11</c:f>
              <c:strCache>
                <c:ptCount val="5"/>
                <c:pt idx="0">
                  <c:v>2001 to 2004</c:v>
                </c:pt>
                <c:pt idx="1">
                  <c:v>2004 to 2007</c:v>
                </c:pt>
                <c:pt idx="2">
                  <c:v>2007 to 2009</c:v>
                </c:pt>
                <c:pt idx="3">
                  <c:v>2009 to 2012</c:v>
                </c:pt>
                <c:pt idx="4">
                  <c:v>2012 to 2015</c:v>
                </c:pt>
              </c:strCache>
            </c:strRef>
          </c:cat>
          <c:val>
            <c:numRef>
              <c:f>'type of vehicle'!$B$29:$B$33</c:f>
              <c:numCache>
                <c:formatCode>0.0%</c:formatCode>
                <c:ptCount val="5"/>
                <c:pt idx="0">
                  <c:v>3.0758912542283356E-2</c:v>
                </c:pt>
                <c:pt idx="1">
                  <c:v>4.1805743439631282E-3</c:v>
                </c:pt>
                <c:pt idx="2">
                  <c:v>-8.1367694997817042E-3</c:v>
                </c:pt>
                <c:pt idx="3">
                  <c:v>-6.3119350488259895E-3</c:v>
                </c:pt>
                <c:pt idx="4">
                  <c:v>1.4583475136945134E-2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4C-4DFE-9AE5-EA6DD52C7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141120"/>
        <c:axId val="203131136"/>
      </c:barChart>
      <c:catAx>
        <c:axId val="203118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Period (years</a:t>
                </a:r>
                <a:r>
                  <a:rPr lang="en-US" baseline="0"/>
                  <a:t> ended December)</a:t>
                </a: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crossAx val="203129216"/>
        <c:crossesAt val="0"/>
        <c:auto val="1"/>
        <c:lblAlgn val="ctr"/>
        <c:lblOffset val="100"/>
        <c:tickMarkSkip val="2"/>
        <c:noMultiLvlLbl val="0"/>
      </c:catAx>
      <c:valAx>
        <c:axId val="203129216"/>
        <c:scaling>
          <c:orientation val="minMax"/>
          <c:max val="0.13"/>
          <c:min val="-3.0000000000000016E-2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Annual</a:t>
                </a:r>
                <a:br>
                  <a:rPr lang="en-US"/>
                </a:br>
                <a:r>
                  <a:rPr lang="en-US"/>
                  <a:t>growth</a:t>
                </a:r>
                <a:br>
                  <a:rPr lang="en-US"/>
                </a:br>
                <a:r>
                  <a:rPr lang="en-US"/>
                  <a:t>rate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203118848"/>
        <c:crosses val="autoZero"/>
        <c:crossBetween val="between"/>
        <c:majorUnit val="3.0000000000000016E-2"/>
      </c:valAx>
      <c:valAx>
        <c:axId val="203131136"/>
        <c:scaling>
          <c:orientation val="minMax"/>
          <c:max val="3.500000000000001E-2"/>
          <c:min val="0"/>
        </c:scaling>
        <c:delete val="1"/>
        <c:axPos val="r"/>
        <c:numFmt formatCode="0.0%" sourceLinked="1"/>
        <c:majorTickMark val="out"/>
        <c:minorTickMark val="none"/>
        <c:tickLblPos val="none"/>
        <c:crossAx val="203141120"/>
        <c:crosses val="max"/>
        <c:crossBetween val="between"/>
      </c:valAx>
      <c:catAx>
        <c:axId val="203141120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noFill/>
          </a:ln>
        </c:spPr>
        <c:crossAx val="203131136"/>
        <c:crossesAt val="0"/>
        <c:auto val="1"/>
        <c:lblAlgn val="ctr"/>
        <c:lblOffset val="100"/>
        <c:noMultiLvlLbl val="0"/>
      </c:catAx>
      <c:spPr>
        <a:noFill/>
        <a:ln w="25400">
          <a:noFill/>
        </a:ln>
      </c:spPr>
    </c:plotArea>
    <c:legend>
      <c:legendPos val="r"/>
      <c:legendEntry>
        <c:idx val="2"/>
        <c:delete val="1"/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NZ" sz="1100" b="1" i="0" u="none" strike="noStrike" baseline="0"/>
              <a:t>Bay of Plenty </a:t>
            </a:r>
            <a:r>
              <a:rPr lang="en-NZ" sz="1100" b="1"/>
              <a:t>state highway travel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'BOP - raw'!$N$27</c:f>
              <c:strCache>
                <c:ptCount val="1"/>
                <c:pt idx="0">
                  <c:v>SH - Heavy</c:v>
                </c:pt>
              </c:strCache>
            </c:strRef>
          </c:tx>
          <c:invertIfNegative val="0"/>
          <c:cat>
            <c:strRef>
              <c:f>'BOP - raw'!$O$18:$X$18</c:f>
              <c:strCache>
                <c:ptCount val="10"/>
                <c:pt idx="0">
                  <c:v>2005/06</c:v>
                </c:pt>
                <c:pt idx="1">
                  <c:v>2006/07</c:v>
                </c:pt>
                <c:pt idx="2">
                  <c:v>2007/08</c:v>
                </c:pt>
                <c:pt idx="3">
                  <c:v>2008/09</c:v>
                </c:pt>
                <c:pt idx="4">
                  <c:v>2009/10</c:v>
                </c:pt>
                <c:pt idx="5">
                  <c:v>2010/11</c:v>
                </c:pt>
                <c:pt idx="6">
                  <c:v>2011/12</c:v>
                </c:pt>
                <c:pt idx="7">
                  <c:v>2012/13</c:v>
                </c:pt>
                <c:pt idx="8">
                  <c:v>2013/14</c:v>
                </c:pt>
                <c:pt idx="9">
                  <c:v>2014/15</c:v>
                </c:pt>
              </c:strCache>
            </c:strRef>
          </c:cat>
          <c:val>
            <c:numRef>
              <c:f>'BOP - raw'!$O$27:$X$27</c:f>
              <c:numCache>
                <c:formatCode>General</c:formatCode>
                <c:ptCount val="10"/>
                <c:pt idx="0">
                  <c:v>144532000</c:v>
                </c:pt>
                <c:pt idx="1">
                  <c:v>153123000</c:v>
                </c:pt>
                <c:pt idx="2">
                  <c:v>159423000</c:v>
                </c:pt>
                <c:pt idx="3">
                  <c:v>164006000</c:v>
                </c:pt>
                <c:pt idx="4">
                  <c:v>159994000</c:v>
                </c:pt>
                <c:pt idx="5">
                  <c:v>166309220</c:v>
                </c:pt>
                <c:pt idx="6">
                  <c:v>176022327</c:v>
                </c:pt>
                <c:pt idx="7">
                  <c:v>174279112</c:v>
                </c:pt>
                <c:pt idx="8">
                  <c:v>180293233</c:v>
                </c:pt>
                <c:pt idx="9">
                  <c:v>178660036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4D-4035-8DD9-E808D9C55CF0}"/>
            </c:ext>
          </c:extLst>
        </c:ser>
        <c:ser>
          <c:idx val="1"/>
          <c:order val="1"/>
          <c:tx>
            <c:strRef>
              <c:f>'BOP - raw'!$N$28</c:f>
              <c:strCache>
                <c:ptCount val="1"/>
                <c:pt idx="0">
                  <c:v>SH - Light</c:v>
                </c:pt>
              </c:strCache>
            </c:strRef>
          </c:tx>
          <c:invertIfNegative val="0"/>
          <c:cat>
            <c:strRef>
              <c:f>'BOP - raw'!$O$18:$X$18</c:f>
              <c:strCache>
                <c:ptCount val="10"/>
                <c:pt idx="0">
                  <c:v>2005/06</c:v>
                </c:pt>
                <c:pt idx="1">
                  <c:v>2006/07</c:v>
                </c:pt>
                <c:pt idx="2">
                  <c:v>2007/08</c:v>
                </c:pt>
                <c:pt idx="3">
                  <c:v>2008/09</c:v>
                </c:pt>
                <c:pt idx="4">
                  <c:v>2009/10</c:v>
                </c:pt>
                <c:pt idx="5">
                  <c:v>2010/11</c:v>
                </c:pt>
                <c:pt idx="6">
                  <c:v>2011/12</c:v>
                </c:pt>
                <c:pt idx="7">
                  <c:v>2012/13</c:v>
                </c:pt>
                <c:pt idx="8">
                  <c:v>2013/14</c:v>
                </c:pt>
                <c:pt idx="9">
                  <c:v>2014/15</c:v>
                </c:pt>
              </c:strCache>
            </c:strRef>
          </c:cat>
          <c:val>
            <c:numRef>
              <c:f>'BOP - raw'!$O$28:$X$28</c:f>
              <c:numCache>
                <c:formatCode>General</c:formatCode>
                <c:ptCount val="10"/>
                <c:pt idx="0">
                  <c:v>1352311000</c:v>
                </c:pt>
                <c:pt idx="1">
                  <c:v>1315185000</c:v>
                </c:pt>
                <c:pt idx="2">
                  <c:v>1411092000</c:v>
                </c:pt>
                <c:pt idx="3">
                  <c:v>1356565000</c:v>
                </c:pt>
                <c:pt idx="4">
                  <c:v>1375388000</c:v>
                </c:pt>
                <c:pt idx="5">
                  <c:v>1371202739</c:v>
                </c:pt>
                <c:pt idx="6">
                  <c:v>1403010960</c:v>
                </c:pt>
                <c:pt idx="7">
                  <c:v>1382044274</c:v>
                </c:pt>
                <c:pt idx="8">
                  <c:v>1409187854</c:v>
                </c:pt>
                <c:pt idx="9">
                  <c:v>1452251570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4D-4035-8DD9-E808D9C55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698176"/>
        <c:axId val="207704064"/>
      </c:barChart>
      <c:catAx>
        <c:axId val="2076981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07704064"/>
        <c:crosses val="autoZero"/>
        <c:auto val="1"/>
        <c:lblAlgn val="ctr"/>
        <c:lblOffset val="100"/>
        <c:noMultiLvlLbl val="0"/>
      </c:catAx>
      <c:valAx>
        <c:axId val="20770406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numFmt formatCode="General" sourceLinked="1"/>
        <c:majorTickMark val="out"/>
        <c:minorTickMark val="none"/>
        <c:tickLblPos val="nextTo"/>
        <c:crossAx val="207698176"/>
        <c:crosses val="autoZero"/>
        <c:crossBetween val="between"/>
        <c:dispUnits>
          <c:builtInUnit val="billions"/>
          <c:dispUnitsLbl/>
        </c:dispUnits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NZ" sz="1100" b="1" i="0" u="none" strike="noStrike" baseline="0"/>
              <a:t>Bay of Plenty </a:t>
            </a:r>
            <a:r>
              <a:rPr lang="en-NZ" sz="1100"/>
              <a:t> state highway travel growth</a:t>
            </a:r>
          </a:p>
          <a:p>
            <a:pPr>
              <a:defRPr/>
            </a:pPr>
            <a:r>
              <a:rPr lang="en-NZ" sz="1100"/>
              <a:t>relative to 2005/06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'BOP - raw'!$N$27</c:f>
              <c:strCache>
                <c:ptCount val="1"/>
                <c:pt idx="0">
                  <c:v>SH - Heavy</c:v>
                </c:pt>
              </c:strCache>
            </c:strRef>
          </c:tx>
          <c:invertIfNegative val="0"/>
          <c:cat>
            <c:strRef>
              <c:f>'BOP - raw'!$O$18:$X$18</c:f>
              <c:strCache>
                <c:ptCount val="10"/>
                <c:pt idx="0">
                  <c:v>2005/06</c:v>
                </c:pt>
                <c:pt idx="1">
                  <c:v>2006/07</c:v>
                </c:pt>
                <c:pt idx="2">
                  <c:v>2007/08</c:v>
                </c:pt>
                <c:pt idx="3">
                  <c:v>2008/09</c:v>
                </c:pt>
                <c:pt idx="4">
                  <c:v>2009/10</c:v>
                </c:pt>
                <c:pt idx="5">
                  <c:v>2010/11</c:v>
                </c:pt>
                <c:pt idx="6">
                  <c:v>2011/12</c:v>
                </c:pt>
                <c:pt idx="7">
                  <c:v>2012/13</c:v>
                </c:pt>
                <c:pt idx="8">
                  <c:v>2013/14</c:v>
                </c:pt>
                <c:pt idx="9">
                  <c:v>2014/15</c:v>
                </c:pt>
              </c:strCache>
            </c:strRef>
          </c:cat>
          <c:val>
            <c:numRef>
              <c:f>'BOP - raw'!$O$30:$X$30</c:f>
              <c:numCache>
                <c:formatCode>General</c:formatCode>
                <c:ptCount val="10"/>
                <c:pt idx="0">
                  <c:v>1</c:v>
                </c:pt>
                <c:pt idx="1">
                  <c:v>1.0594401239863835</c:v>
                </c:pt>
                <c:pt idx="2">
                  <c:v>1.1030290869841972</c:v>
                </c:pt>
                <c:pt idx="3">
                  <c:v>1.1347383278443528</c:v>
                </c:pt>
                <c:pt idx="4">
                  <c:v>1.1069797691860626</c:v>
                </c:pt>
                <c:pt idx="5">
                  <c:v>1.1506740375833726</c:v>
                </c:pt>
                <c:pt idx="6">
                  <c:v>1.217877888633659</c:v>
                </c:pt>
                <c:pt idx="7">
                  <c:v>1.2058167879777488</c:v>
                </c:pt>
                <c:pt idx="8">
                  <c:v>1.2474277876179669</c:v>
                </c:pt>
                <c:pt idx="9">
                  <c:v>1.2361278886336591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0D-474E-BFF0-EC61780BDC8A}"/>
            </c:ext>
          </c:extLst>
        </c:ser>
        <c:ser>
          <c:idx val="1"/>
          <c:order val="1"/>
          <c:tx>
            <c:strRef>
              <c:f>'BOP - raw'!$N$28</c:f>
              <c:strCache>
                <c:ptCount val="1"/>
                <c:pt idx="0">
                  <c:v>SH - Light</c:v>
                </c:pt>
              </c:strCache>
            </c:strRef>
          </c:tx>
          <c:invertIfNegative val="0"/>
          <c:cat>
            <c:strRef>
              <c:f>'BOP - raw'!$O$18:$X$18</c:f>
              <c:strCache>
                <c:ptCount val="10"/>
                <c:pt idx="0">
                  <c:v>2005/06</c:v>
                </c:pt>
                <c:pt idx="1">
                  <c:v>2006/07</c:v>
                </c:pt>
                <c:pt idx="2">
                  <c:v>2007/08</c:v>
                </c:pt>
                <c:pt idx="3">
                  <c:v>2008/09</c:v>
                </c:pt>
                <c:pt idx="4">
                  <c:v>2009/10</c:v>
                </c:pt>
                <c:pt idx="5">
                  <c:v>2010/11</c:v>
                </c:pt>
                <c:pt idx="6">
                  <c:v>2011/12</c:v>
                </c:pt>
                <c:pt idx="7">
                  <c:v>2012/13</c:v>
                </c:pt>
                <c:pt idx="8">
                  <c:v>2013/14</c:v>
                </c:pt>
                <c:pt idx="9">
                  <c:v>2014/15</c:v>
                </c:pt>
              </c:strCache>
            </c:strRef>
          </c:cat>
          <c:val>
            <c:numRef>
              <c:f>'BOP - raw'!$O$31:$X$31</c:f>
              <c:numCache>
                <c:formatCode>General</c:formatCode>
                <c:ptCount val="10"/>
                <c:pt idx="0">
                  <c:v>1</c:v>
                </c:pt>
                <c:pt idx="1">
                  <c:v>0.97254625600176292</c:v>
                </c:pt>
                <c:pt idx="2">
                  <c:v>1.0434670722932817</c:v>
                </c:pt>
                <c:pt idx="3">
                  <c:v>1.0031457260940715</c:v>
                </c:pt>
                <c:pt idx="4">
                  <c:v>1.0170648615592124</c:v>
                </c:pt>
                <c:pt idx="5">
                  <c:v>1.0139699662281827</c:v>
                </c:pt>
                <c:pt idx="6">
                  <c:v>1.0374913462953419</c:v>
                </c:pt>
                <c:pt idx="7">
                  <c:v>1.0219870089054959</c:v>
                </c:pt>
                <c:pt idx="8">
                  <c:v>1.0420590041787725</c:v>
                </c:pt>
                <c:pt idx="9">
                  <c:v>1.0739035399401469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0D-474E-BFF0-EC61780BD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741696"/>
        <c:axId val="207743232"/>
      </c:barChart>
      <c:catAx>
        <c:axId val="2077416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07743232"/>
        <c:crosses val="autoZero"/>
        <c:auto val="1"/>
        <c:lblAlgn val="ctr"/>
        <c:lblOffset val="100"/>
        <c:noMultiLvlLbl val="0"/>
      </c:catAx>
      <c:valAx>
        <c:axId val="207743232"/>
        <c:scaling>
          <c:orientation val="minMax"/>
          <c:min val="0.8"/>
        </c:scaling>
        <c:delete val="0"/>
        <c:axPos val="l"/>
        <c:majorGridlines>
          <c:spPr>
            <a:ln>
              <a:prstDash val="dash"/>
            </a:ln>
          </c:spPr>
        </c:majorGridlines>
        <c:numFmt formatCode="0%" sourceLinked="0"/>
        <c:majorTickMark val="out"/>
        <c:minorTickMark val="none"/>
        <c:tickLblPos val="nextTo"/>
        <c:crossAx val="20774169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2014/15</a:t>
            </a:r>
            <a:r>
              <a:rPr lang="en-US" sz="1100" baseline="0"/>
              <a:t> VKT by TLA</a:t>
            </a:r>
            <a:endParaRPr lang="en-US" sz="11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'BOP - raw'!$O$74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'BOP - raw'!$N$75:$N$80</c:f>
              <c:strCache>
                <c:ptCount val="6"/>
                <c:pt idx="0">
                  <c:v>Kawerau District</c:v>
                </c:pt>
                <c:pt idx="1">
                  <c:v>Opotiki District</c:v>
                </c:pt>
                <c:pt idx="2">
                  <c:v>Rotorua District</c:v>
                </c:pt>
                <c:pt idx="3">
                  <c:v>Tauranga City</c:v>
                </c:pt>
                <c:pt idx="4">
                  <c:v>Western Bay of Plenty District</c:v>
                </c:pt>
                <c:pt idx="5">
                  <c:v>Whakatane District</c:v>
                </c:pt>
              </c:strCache>
            </c:strRef>
          </c:cat>
          <c:val>
            <c:numRef>
              <c:f>'BOP - raw'!$O$75:$O$80</c:f>
              <c:numCache>
                <c:formatCode>0.0</c:formatCode>
                <c:ptCount val="6"/>
                <c:pt idx="0">
                  <c:v>15.945</c:v>
                </c:pt>
                <c:pt idx="1">
                  <c:v>23.850999999999999</c:v>
                </c:pt>
                <c:pt idx="2">
                  <c:v>214.536</c:v>
                </c:pt>
                <c:pt idx="3">
                  <c:v>481.58800000000002</c:v>
                </c:pt>
                <c:pt idx="4">
                  <c:v>153.946</c:v>
                </c:pt>
                <c:pt idx="5">
                  <c:v>216.52799999999999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28-4E74-AD4D-CA54F721E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759232"/>
        <c:axId val="207760768"/>
      </c:barChart>
      <c:catAx>
        <c:axId val="2077592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07760768"/>
        <c:crosses val="autoZero"/>
        <c:auto val="1"/>
        <c:lblAlgn val="ctr"/>
        <c:lblOffset val="100"/>
        <c:noMultiLvlLbl val="0"/>
      </c:catAx>
      <c:valAx>
        <c:axId val="2077607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Million VKT</a:t>
                </a:r>
              </a:p>
            </c:rich>
          </c:tx>
          <c:layout>
            <c:manualLayout>
              <c:xMode val="edge"/>
              <c:yMode val="edge"/>
              <c:x val="1.1111111111111125E-2"/>
              <c:y val="0.33367125984252011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crossAx val="2077592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2"/>
          <c:order val="0"/>
          <c:tx>
            <c:strRef>
              <c:f>'BOP - raw'!$N$20</c:f>
              <c:strCache>
                <c:ptCount val="1"/>
                <c:pt idx="0">
                  <c:v>State highways</c:v>
                </c:pt>
              </c:strCache>
            </c:strRef>
          </c:tx>
          <c:spPr>
            <a:solidFill>
              <a:srgbClr val="998AF6">
                <a:alpha val="40000"/>
              </a:srgbClr>
            </a:solidFill>
          </c:spPr>
          <c:cat>
            <c:strRef>
              <c:f>'BOP - raw'!$O$18:$X$18</c:f>
              <c:strCache>
                <c:ptCount val="10"/>
                <c:pt idx="0">
                  <c:v>2005/06</c:v>
                </c:pt>
                <c:pt idx="1">
                  <c:v>2006/07</c:v>
                </c:pt>
                <c:pt idx="2">
                  <c:v>2007/08</c:v>
                </c:pt>
                <c:pt idx="3">
                  <c:v>2008/09</c:v>
                </c:pt>
                <c:pt idx="4">
                  <c:v>2009/10</c:v>
                </c:pt>
                <c:pt idx="5">
                  <c:v>2010/11</c:v>
                </c:pt>
                <c:pt idx="6">
                  <c:v>2011/12</c:v>
                </c:pt>
                <c:pt idx="7">
                  <c:v>2012/13</c:v>
                </c:pt>
                <c:pt idx="8">
                  <c:v>2013/14</c:v>
                </c:pt>
                <c:pt idx="9">
                  <c:v>2014/15</c:v>
                </c:pt>
              </c:strCache>
            </c:strRef>
          </c:cat>
          <c:val>
            <c:numRef>
              <c:f>'BOP - raw'!$O$20:$X$20</c:f>
              <c:numCache>
                <c:formatCode>General</c:formatCode>
                <c:ptCount val="10"/>
                <c:pt idx="0">
                  <c:v>1.4968429999999999</c:v>
                </c:pt>
                <c:pt idx="1">
                  <c:v>1.4683079999999999</c:v>
                </c:pt>
                <c:pt idx="2">
                  <c:v>1.5705150000000001</c:v>
                </c:pt>
                <c:pt idx="3">
                  <c:v>1.5205709999999999</c:v>
                </c:pt>
                <c:pt idx="4">
                  <c:v>1.535382</c:v>
                </c:pt>
                <c:pt idx="5">
                  <c:v>1.5375119589999999</c:v>
                </c:pt>
                <c:pt idx="6">
                  <c:v>1.5790332869999999</c:v>
                </c:pt>
                <c:pt idx="7">
                  <c:v>1.5563233860000001</c:v>
                </c:pt>
                <c:pt idx="8">
                  <c:v>1.589481087</c:v>
                </c:pt>
                <c:pt idx="9">
                  <c:v>1.630911606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89-446F-9264-652DFF83F1F0}"/>
            </c:ext>
          </c:extLst>
        </c:ser>
        <c:ser>
          <c:idx val="1"/>
          <c:order val="1"/>
          <c:tx>
            <c:strRef>
              <c:f>'BOP - raw'!$N$19</c:f>
              <c:strCache>
                <c:ptCount val="1"/>
                <c:pt idx="0">
                  <c:v>Local roads</c:v>
                </c:pt>
              </c:strCache>
            </c:strRef>
          </c:tx>
          <c:spPr>
            <a:solidFill>
              <a:srgbClr val="8AD092">
                <a:alpha val="40000"/>
              </a:srgbClr>
            </a:solidFill>
          </c:spPr>
          <c:cat>
            <c:strRef>
              <c:f>'BOP - raw'!$O$18:$X$18</c:f>
              <c:strCache>
                <c:ptCount val="10"/>
                <c:pt idx="0">
                  <c:v>2005/06</c:v>
                </c:pt>
                <c:pt idx="1">
                  <c:v>2006/07</c:v>
                </c:pt>
                <c:pt idx="2">
                  <c:v>2007/08</c:v>
                </c:pt>
                <c:pt idx="3">
                  <c:v>2008/09</c:v>
                </c:pt>
                <c:pt idx="4">
                  <c:v>2009/10</c:v>
                </c:pt>
                <c:pt idx="5">
                  <c:v>2010/11</c:v>
                </c:pt>
                <c:pt idx="6">
                  <c:v>2011/12</c:v>
                </c:pt>
                <c:pt idx="7">
                  <c:v>2012/13</c:v>
                </c:pt>
                <c:pt idx="8">
                  <c:v>2013/14</c:v>
                </c:pt>
                <c:pt idx="9">
                  <c:v>2014/15</c:v>
                </c:pt>
              </c:strCache>
            </c:strRef>
          </c:cat>
          <c:val>
            <c:numRef>
              <c:f>'BOP - raw'!$O$19:$X$19</c:f>
              <c:numCache>
                <c:formatCode>General</c:formatCode>
                <c:ptCount val="10"/>
                <c:pt idx="0">
                  <c:v>1.0934023589999999</c:v>
                </c:pt>
                <c:pt idx="1">
                  <c:v>1.1164076380000001</c:v>
                </c:pt>
                <c:pt idx="2">
                  <c:v>1.1063236380000001</c:v>
                </c:pt>
                <c:pt idx="3">
                  <c:v>1.1110982789999999</c:v>
                </c:pt>
                <c:pt idx="4">
                  <c:v>1.1814782079999999</c:v>
                </c:pt>
                <c:pt idx="5">
                  <c:v>1.1642614650000001</c:v>
                </c:pt>
                <c:pt idx="6">
                  <c:v>1.167241279</c:v>
                </c:pt>
                <c:pt idx="7">
                  <c:v>1.156986364</c:v>
                </c:pt>
                <c:pt idx="8">
                  <c:v>1.186480279</c:v>
                </c:pt>
                <c:pt idx="9">
                  <c:v>1.1063940000000001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89-446F-9264-652DFF83F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923456"/>
        <c:axId val="207942016"/>
      </c:areaChart>
      <c:scatterChart>
        <c:scatterStyle val="smoothMarker"/>
        <c:varyColors val="0"/>
        <c:ser>
          <c:idx val="3"/>
          <c:order val="2"/>
          <c:tx>
            <c:strRef>
              <c:f>'BOP - raw'!$N$22</c:f>
              <c:strCache>
                <c:ptCount val="1"/>
                <c:pt idx="0">
                  <c:v>Change</c:v>
                </c:pt>
              </c:strCache>
            </c:strRef>
          </c:tx>
          <c:spPr>
            <a:ln w="38100">
              <a:solidFill>
                <a:srgbClr val="998AF6"/>
              </a:solidFill>
            </a:ln>
          </c:spPr>
          <c:marker>
            <c:symbol val="none"/>
          </c:marker>
          <c:yVal>
            <c:numRef>
              <c:f>'BOP - raw'!$O$22:$X$22</c:f>
              <c:numCache>
                <c:formatCode>0.00</c:formatCode>
                <c:ptCount val="10"/>
                <c:pt idx="0">
                  <c:v>0</c:v>
                </c:pt>
                <c:pt idx="1">
                  <c:v>-1.9063455552786768E-2</c:v>
                </c:pt>
                <c:pt idx="2">
                  <c:v>4.9218254686697493E-2</c:v>
                </c:pt>
                <c:pt idx="3">
                  <c:v>1.5852029905607967E-2</c:v>
                </c:pt>
                <c:pt idx="4">
                  <c:v>2.5746855214608511E-2</c:v>
                </c:pt>
                <c:pt idx="5">
                  <c:v>2.7169822753622119E-2</c:v>
                </c:pt>
                <c:pt idx="6">
                  <c:v>5.4909089998082639E-2</c:v>
                </c:pt>
                <c:pt idx="7">
                  <c:v>3.9737224278030503E-2</c:v>
                </c:pt>
                <c:pt idx="8">
                  <c:v>6.1888980340623734E-2</c:v>
                </c:pt>
                <c:pt idx="9">
                  <c:v>8.9567580567901928E-2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E89-446F-9264-652DFF83F1F0}"/>
            </c:ext>
          </c:extLst>
        </c:ser>
        <c:ser>
          <c:idx val="0"/>
          <c:order val="3"/>
          <c:tx>
            <c:strRef>
              <c:f>'BOP - raw'!$N$21</c:f>
              <c:strCache>
                <c:ptCount val="1"/>
                <c:pt idx="0">
                  <c:v>Change</c:v>
                </c:pt>
              </c:strCache>
            </c:strRef>
          </c:tx>
          <c:spPr>
            <a:ln w="38100">
              <a:solidFill>
                <a:srgbClr val="8AD092"/>
              </a:solidFill>
            </a:ln>
          </c:spPr>
          <c:marker>
            <c:symbol val="none"/>
          </c:marker>
          <c:yVal>
            <c:numRef>
              <c:f>'BOP - raw'!$O$21:$X$21</c:f>
              <c:numCache>
                <c:formatCode>0.00</c:formatCode>
                <c:ptCount val="10"/>
                <c:pt idx="0">
                  <c:v>0</c:v>
                </c:pt>
                <c:pt idx="1">
                  <c:v>2.1040085390926277E-2</c:v>
                </c:pt>
                <c:pt idx="2">
                  <c:v>1.1817496911034286E-2</c:v>
                </c:pt>
                <c:pt idx="3">
                  <c:v>1.6184270917600996E-2</c:v>
                </c:pt>
                <c:pt idx="4">
                  <c:v>8.055209344943437E-2</c:v>
                </c:pt>
                <c:pt idx="5">
                  <c:v>6.4806066510416427E-2</c:v>
                </c:pt>
                <c:pt idx="6">
                  <c:v>6.7531334089613093E-2</c:v>
                </c:pt>
                <c:pt idx="7">
                  <c:v>5.815243078325949E-2</c:v>
                </c:pt>
                <c:pt idx="8">
                  <c:v>8.5126869568058039E-2</c:v>
                </c:pt>
                <c:pt idx="9">
                  <c:v>1.1881848336125822E-2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E89-446F-9264-652DFF83F1F0}"/>
            </c:ext>
          </c:extLst>
        </c:ser>
        <c:ser>
          <c:idx val="5"/>
          <c:order val="4"/>
          <c:tx>
            <c:strRef>
              <c:f>'BOP - raw'!$N$24</c:f>
              <c:strCache>
                <c:ptCount val="1"/>
                <c:pt idx="0">
                  <c:v>National</c:v>
                </c:pt>
              </c:strCache>
            </c:strRef>
          </c:tx>
          <c:spPr>
            <a:ln w="31750">
              <a:solidFill>
                <a:srgbClr val="998AF6"/>
              </a:solidFill>
              <a:prstDash val="dash"/>
            </a:ln>
          </c:spPr>
          <c:marker>
            <c:symbol val="none"/>
          </c:marker>
          <c:yVal>
            <c:numRef>
              <c:f>'SHs and LRs'!$AK$34:$AS$34</c:f>
              <c:numCache>
                <c:formatCode>0.00</c:formatCode>
                <c:ptCount val="9"/>
                <c:pt idx="0">
                  <c:v>-1.4249858475864574E-2</c:v>
                </c:pt>
                <c:pt idx="1">
                  <c:v>-2.4720430996648224E-2</c:v>
                </c:pt>
                <c:pt idx="2">
                  <c:v>1.0310131855969962E-2</c:v>
                </c:pt>
                <c:pt idx="3">
                  <c:v>-1.6770908998390843E-2</c:v>
                </c:pt>
                <c:pt idx="4">
                  <c:v>3.9775851212020541E-3</c:v>
                </c:pt>
                <c:pt idx="5">
                  <c:v>1.5603589026631726E-2</c:v>
                </c:pt>
                <c:pt idx="6">
                  <c:v>2.8926752959285595E-2</c:v>
                </c:pt>
                <c:pt idx="7">
                  <c:v>2.0293922362085715E-2</c:v>
                </c:pt>
                <c:pt idx="8">
                  <c:v>3.7891342895488345E-2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E89-446F-9264-652DFF83F1F0}"/>
            </c:ext>
          </c:extLst>
        </c:ser>
        <c:ser>
          <c:idx val="4"/>
          <c:order val="5"/>
          <c:tx>
            <c:strRef>
              <c:f>'BOP - raw'!$N$23</c:f>
              <c:strCache>
                <c:ptCount val="1"/>
                <c:pt idx="0">
                  <c:v>National</c:v>
                </c:pt>
              </c:strCache>
            </c:strRef>
          </c:tx>
          <c:spPr>
            <a:ln w="31750">
              <a:solidFill>
                <a:srgbClr val="8AD092"/>
              </a:solidFill>
              <a:prstDash val="dash"/>
            </a:ln>
          </c:spPr>
          <c:marker>
            <c:symbol val="none"/>
          </c:marker>
          <c:yVal>
            <c:numRef>
              <c:f>'SHs and LRs'!$AK$17:$AS$17</c:f>
              <c:numCache>
                <c:formatCode>0.00</c:formatCode>
                <c:ptCount val="9"/>
                <c:pt idx="0">
                  <c:v>3.5625640298050376E-2</c:v>
                </c:pt>
                <c:pt idx="1">
                  <c:v>5.5480018934367825E-2</c:v>
                </c:pt>
                <c:pt idx="2">
                  <c:v>6.5081266918444403E-2</c:v>
                </c:pt>
                <c:pt idx="3">
                  <c:v>8.072929412064922E-2</c:v>
                </c:pt>
                <c:pt idx="4">
                  <c:v>0.10031877666632671</c:v>
                </c:pt>
                <c:pt idx="5">
                  <c:v>0.10428674068592447</c:v>
                </c:pt>
                <c:pt idx="6">
                  <c:v>9.5662477799326462E-2</c:v>
                </c:pt>
                <c:pt idx="7">
                  <c:v>0.11321822813106053</c:v>
                </c:pt>
                <c:pt idx="8">
                  <c:v>0.10831457471674999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E89-446F-9264-652DFF83F1F0}"/>
            </c:ext>
          </c:extLst>
        </c:ser>
        <c:ser>
          <c:idx val="6"/>
          <c:order val="6"/>
          <c:spPr>
            <a:ln w="9525"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ymbol val="none"/>
          </c:marker>
          <c:yVal>
            <c:numRef>
              <c:f>'BOP - raw'!$O$25:$X$25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E89-446F-9264-652DFF83F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827328"/>
        <c:axId val="207943936"/>
      </c:scatterChart>
      <c:catAx>
        <c:axId val="207923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207942016"/>
        <c:crosses val="autoZero"/>
        <c:auto val="1"/>
        <c:lblAlgn val="ctr"/>
        <c:lblOffset val="100"/>
        <c:tickLblSkip val="1"/>
        <c:tickMarkSkip val="2"/>
        <c:noMultiLvlLbl val="0"/>
      </c:catAx>
      <c:valAx>
        <c:axId val="207942016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VKT </a:t>
                </a:r>
                <a:br>
                  <a:rPr lang="en-US"/>
                </a:br>
                <a:r>
                  <a:rPr lang="en-US"/>
                  <a:t>(billion)</a:t>
                </a:r>
              </a:p>
            </c:rich>
          </c:tx>
          <c:overlay val="0"/>
        </c:title>
        <c:numFmt formatCode="#,##0.0" sourceLinked="0"/>
        <c:majorTickMark val="out"/>
        <c:minorTickMark val="none"/>
        <c:tickLblPos val="nextTo"/>
        <c:crossAx val="207923456"/>
        <c:crosses val="autoZero"/>
        <c:crossBetween val="midCat"/>
      </c:valAx>
      <c:valAx>
        <c:axId val="207943936"/>
        <c:scaling>
          <c:orientation val="minMax"/>
          <c:max val="0.4"/>
          <c:min val="-0.1"/>
        </c:scaling>
        <c:delete val="0"/>
        <c:axPos val="r"/>
        <c:title>
          <c:tx>
            <c:rich>
              <a:bodyPr rot="0" vert="horz"/>
              <a:lstStyle/>
              <a:p>
                <a:pPr algn="l">
                  <a:defRPr/>
                </a:pPr>
                <a:r>
                  <a:rPr lang="en-NZ"/>
                  <a:t>Change</a:t>
                </a:r>
                <a:br>
                  <a:rPr lang="en-NZ"/>
                </a:br>
                <a:r>
                  <a:rPr lang="en-NZ"/>
                  <a:t>since</a:t>
                </a:r>
                <a:br>
                  <a:rPr lang="en-NZ"/>
                </a:br>
                <a:r>
                  <a:rPr lang="en-NZ"/>
                  <a:t>2001</a:t>
                </a:r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crossAx val="207827328"/>
        <c:crosses val="max"/>
        <c:crossBetween val="midCat"/>
        <c:majorUnit val="0.1"/>
      </c:valAx>
      <c:valAx>
        <c:axId val="207827328"/>
        <c:scaling>
          <c:orientation val="minMax"/>
        </c:scaling>
        <c:delete val="1"/>
        <c:axPos val="b"/>
        <c:majorTickMark val="out"/>
        <c:minorTickMark val="none"/>
        <c:tickLblPos val="none"/>
        <c:crossAx val="207943936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30956347222222264"/>
          <c:y val="0"/>
          <c:w val="0.35970625000000001"/>
          <c:h val="0.1089590277777777"/>
        </c:manualLayout>
      </c:layout>
      <c:overlay val="0"/>
    </c:legend>
    <c:plotVisOnly val="1"/>
    <c:dispBlanksAs val="zero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NZ" sz="1100" b="1" i="0" u="none" strike="noStrike" baseline="0"/>
              <a:t>Bay of Plenty </a:t>
            </a:r>
            <a:r>
              <a:rPr lang="en-NZ" sz="1100" b="1"/>
              <a:t>state highway travel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'BOP - revised'!$N$29</c:f>
              <c:strCache>
                <c:ptCount val="1"/>
                <c:pt idx="0">
                  <c:v>SH - Heavy</c:v>
                </c:pt>
              </c:strCache>
            </c:strRef>
          </c:tx>
          <c:invertIfNegative val="0"/>
          <c:cat>
            <c:strRef>
              <c:f>'BOP - revised'!$S$18:$AB$18</c:f>
              <c:strCache>
                <c:ptCount val="10"/>
                <c:pt idx="0">
                  <c:v>2005/06</c:v>
                </c:pt>
                <c:pt idx="1">
                  <c:v>2006/07</c:v>
                </c:pt>
                <c:pt idx="2">
                  <c:v>2007/08</c:v>
                </c:pt>
                <c:pt idx="3">
                  <c:v>2008/09</c:v>
                </c:pt>
                <c:pt idx="4">
                  <c:v>2009/10</c:v>
                </c:pt>
                <c:pt idx="5">
                  <c:v>2010/11</c:v>
                </c:pt>
                <c:pt idx="6">
                  <c:v>2011/12</c:v>
                </c:pt>
                <c:pt idx="7">
                  <c:v>2012/13</c:v>
                </c:pt>
                <c:pt idx="8">
                  <c:v>2013/14</c:v>
                </c:pt>
                <c:pt idx="9">
                  <c:v>2014/15</c:v>
                </c:pt>
              </c:strCache>
            </c:strRef>
          </c:cat>
          <c:val>
            <c:numRef>
              <c:f>'BOP - revised'!$O$29:$X$29</c:f>
              <c:numCache>
                <c:formatCode>General</c:formatCode>
                <c:ptCount val="10"/>
                <c:pt idx="0">
                  <c:v>144532000</c:v>
                </c:pt>
                <c:pt idx="1">
                  <c:v>153123000</c:v>
                </c:pt>
                <c:pt idx="2">
                  <c:v>159423000</c:v>
                </c:pt>
                <c:pt idx="3">
                  <c:v>164006000</c:v>
                </c:pt>
                <c:pt idx="4">
                  <c:v>159994000</c:v>
                </c:pt>
                <c:pt idx="5">
                  <c:v>166309220</c:v>
                </c:pt>
                <c:pt idx="6">
                  <c:v>176022327</c:v>
                </c:pt>
                <c:pt idx="7">
                  <c:v>174279112</c:v>
                </c:pt>
                <c:pt idx="8">
                  <c:v>180293233</c:v>
                </c:pt>
                <c:pt idx="9">
                  <c:v>178660036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21-464C-BEC4-C06647F7B948}"/>
            </c:ext>
          </c:extLst>
        </c:ser>
        <c:ser>
          <c:idx val="1"/>
          <c:order val="1"/>
          <c:tx>
            <c:strRef>
              <c:f>'BOP - revised'!$N$30</c:f>
              <c:strCache>
                <c:ptCount val="1"/>
                <c:pt idx="0">
                  <c:v>SH - Light</c:v>
                </c:pt>
              </c:strCache>
            </c:strRef>
          </c:tx>
          <c:invertIfNegative val="0"/>
          <c:cat>
            <c:strRef>
              <c:f>'BOP - revised'!$S$18:$AB$18</c:f>
              <c:strCache>
                <c:ptCount val="10"/>
                <c:pt idx="0">
                  <c:v>2005/06</c:v>
                </c:pt>
                <c:pt idx="1">
                  <c:v>2006/07</c:v>
                </c:pt>
                <c:pt idx="2">
                  <c:v>2007/08</c:v>
                </c:pt>
                <c:pt idx="3">
                  <c:v>2008/09</c:v>
                </c:pt>
                <c:pt idx="4">
                  <c:v>2009/10</c:v>
                </c:pt>
                <c:pt idx="5">
                  <c:v>2010/11</c:v>
                </c:pt>
                <c:pt idx="6">
                  <c:v>2011/12</c:v>
                </c:pt>
                <c:pt idx="7">
                  <c:v>2012/13</c:v>
                </c:pt>
                <c:pt idx="8">
                  <c:v>2013/14</c:v>
                </c:pt>
                <c:pt idx="9">
                  <c:v>2014/15</c:v>
                </c:pt>
              </c:strCache>
            </c:strRef>
          </c:cat>
          <c:val>
            <c:numRef>
              <c:f>'BOP - revised'!$O$30:$X$30</c:f>
              <c:numCache>
                <c:formatCode>General</c:formatCode>
                <c:ptCount val="10"/>
                <c:pt idx="0">
                  <c:v>1352311000</c:v>
                </c:pt>
                <c:pt idx="1">
                  <c:v>1315185000</c:v>
                </c:pt>
                <c:pt idx="2">
                  <c:v>1411092000</c:v>
                </c:pt>
                <c:pt idx="3">
                  <c:v>1356565000</c:v>
                </c:pt>
                <c:pt idx="4">
                  <c:v>1375388000</c:v>
                </c:pt>
                <c:pt idx="5">
                  <c:v>1371202739</c:v>
                </c:pt>
                <c:pt idx="6">
                  <c:v>1403010960</c:v>
                </c:pt>
                <c:pt idx="7">
                  <c:v>1382044274</c:v>
                </c:pt>
                <c:pt idx="8">
                  <c:v>1409187854</c:v>
                </c:pt>
                <c:pt idx="9">
                  <c:v>1452251570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21-464C-BEC4-C06647F7B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834496"/>
        <c:axId val="147489920"/>
      </c:barChart>
      <c:catAx>
        <c:axId val="2078344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7489920"/>
        <c:crosses val="autoZero"/>
        <c:auto val="1"/>
        <c:lblAlgn val="ctr"/>
        <c:lblOffset val="100"/>
        <c:noMultiLvlLbl val="0"/>
      </c:catAx>
      <c:valAx>
        <c:axId val="14748992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numFmt formatCode="General" sourceLinked="1"/>
        <c:majorTickMark val="out"/>
        <c:minorTickMark val="none"/>
        <c:tickLblPos val="nextTo"/>
        <c:crossAx val="207834496"/>
        <c:crosses val="autoZero"/>
        <c:crossBetween val="between"/>
        <c:dispUnits>
          <c:builtInUnit val="billions"/>
          <c:dispUnitsLbl/>
        </c:dispUnits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NZ" sz="1100" b="1" i="0" u="none" strike="noStrike" baseline="0"/>
              <a:t>Bay of Plenty </a:t>
            </a:r>
            <a:r>
              <a:rPr lang="en-NZ" sz="1100"/>
              <a:t> state highway travel growth</a:t>
            </a:r>
          </a:p>
          <a:p>
            <a:pPr>
              <a:defRPr/>
            </a:pPr>
            <a:r>
              <a:rPr lang="en-NZ" sz="1100"/>
              <a:t>relative to 2005/06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'BOP - revised'!$N$29</c:f>
              <c:strCache>
                <c:ptCount val="1"/>
                <c:pt idx="0">
                  <c:v>SH - Heavy</c:v>
                </c:pt>
              </c:strCache>
            </c:strRef>
          </c:tx>
          <c:invertIfNegative val="0"/>
          <c:cat>
            <c:strRef>
              <c:f>'BOP - revised'!$S$18:$AB$18</c:f>
              <c:strCache>
                <c:ptCount val="10"/>
                <c:pt idx="0">
                  <c:v>2005/06</c:v>
                </c:pt>
                <c:pt idx="1">
                  <c:v>2006/07</c:v>
                </c:pt>
                <c:pt idx="2">
                  <c:v>2007/08</c:v>
                </c:pt>
                <c:pt idx="3">
                  <c:v>2008/09</c:v>
                </c:pt>
                <c:pt idx="4">
                  <c:v>2009/10</c:v>
                </c:pt>
                <c:pt idx="5">
                  <c:v>2010/11</c:v>
                </c:pt>
                <c:pt idx="6">
                  <c:v>2011/12</c:v>
                </c:pt>
                <c:pt idx="7">
                  <c:v>2012/13</c:v>
                </c:pt>
                <c:pt idx="8">
                  <c:v>2013/14</c:v>
                </c:pt>
                <c:pt idx="9">
                  <c:v>2014/15</c:v>
                </c:pt>
              </c:strCache>
            </c:strRef>
          </c:cat>
          <c:val>
            <c:numRef>
              <c:f>'BOP - revised'!$O$32:$X$32</c:f>
              <c:numCache>
                <c:formatCode>General</c:formatCode>
                <c:ptCount val="10"/>
                <c:pt idx="0">
                  <c:v>1</c:v>
                </c:pt>
                <c:pt idx="1">
                  <c:v>1.0594401239863835</c:v>
                </c:pt>
                <c:pt idx="2">
                  <c:v>1.1030290869841972</c:v>
                </c:pt>
                <c:pt idx="3">
                  <c:v>1.1347383278443528</c:v>
                </c:pt>
                <c:pt idx="4">
                  <c:v>1.1069797691860626</c:v>
                </c:pt>
                <c:pt idx="5">
                  <c:v>1.1506740375833726</c:v>
                </c:pt>
                <c:pt idx="6">
                  <c:v>1.217877888633659</c:v>
                </c:pt>
                <c:pt idx="7">
                  <c:v>1.2058167879777488</c:v>
                </c:pt>
                <c:pt idx="8">
                  <c:v>1.2474277876179669</c:v>
                </c:pt>
                <c:pt idx="9">
                  <c:v>1.2361278886336591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AA-460B-B5DE-2FC9E6864571}"/>
            </c:ext>
          </c:extLst>
        </c:ser>
        <c:ser>
          <c:idx val="1"/>
          <c:order val="1"/>
          <c:tx>
            <c:strRef>
              <c:f>'BOP - revised'!$N$30</c:f>
              <c:strCache>
                <c:ptCount val="1"/>
                <c:pt idx="0">
                  <c:v>SH - Light</c:v>
                </c:pt>
              </c:strCache>
            </c:strRef>
          </c:tx>
          <c:invertIfNegative val="0"/>
          <c:cat>
            <c:strRef>
              <c:f>'BOP - revised'!$S$18:$AB$18</c:f>
              <c:strCache>
                <c:ptCount val="10"/>
                <c:pt idx="0">
                  <c:v>2005/06</c:v>
                </c:pt>
                <c:pt idx="1">
                  <c:v>2006/07</c:v>
                </c:pt>
                <c:pt idx="2">
                  <c:v>2007/08</c:v>
                </c:pt>
                <c:pt idx="3">
                  <c:v>2008/09</c:v>
                </c:pt>
                <c:pt idx="4">
                  <c:v>2009/10</c:v>
                </c:pt>
                <c:pt idx="5">
                  <c:v>2010/11</c:v>
                </c:pt>
                <c:pt idx="6">
                  <c:v>2011/12</c:v>
                </c:pt>
                <c:pt idx="7">
                  <c:v>2012/13</c:v>
                </c:pt>
                <c:pt idx="8">
                  <c:v>2013/14</c:v>
                </c:pt>
                <c:pt idx="9">
                  <c:v>2014/15</c:v>
                </c:pt>
              </c:strCache>
            </c:strRef>
          </c:cat>
          <c:val>
            <c:numRef>
              <c:f>'BOP - revised'!$O$33:$X$33</c:f>
              <c:numCache>
                <c:formatCode>General</c:formatCode>
                <c:ptCount val="10"/>
                <c:pt idx="0">
                  <c:v>1</c:v>
                </c:pt>
                <c:pt idx="1">
                  <c:v>0.97254625600176292</c:v>
                </c:pt>
                <c:pt idx="2">
                  <c:v>1.0434670722932817</c:v>
                </c:pt>
                <c:pt idx="3">
                  <c:v>1.0031457260940715</c:v>
                </c:pt>
                <c:pt idx="4">
                  <c:v>1.0170648615592124</c:v>
                </c:pt>
                <c:pt idx="5">
                  <c:v>1.0139699662281827</c:v>
                </c:pt>
                <c:pt idx="6">
                  <c:v>1.0374913462953419</c:v>
                </c:pt>
                <c:pt idx="7">
                  <c:v>1.0219870089054959</c:v>
                </c:pt>
                <c:pt idx="8">
                  <c:v>1.0420590041787725</c:v>
                </c:pt>
                <c:pt idx="9">
                  <c:v>1.0739035399401469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AA-460B-B5DE-2FC9E6864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804288"/>
        <c:axId val="207805824"/>
      </c:barChart>
      <c:catAx>
        <c:axId val="2078042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07805824"/>
        <c:crosses val="autoZero"/>
        <c:auto val="1"/>
        <c:lblAlgn val="ctr"/>
        <c:lblOffset val="100"/>
        <c:noMultiLvlLbl val="0"/>
      </c:catAx>
      <c:valAx>
        <c:axId val="207805824"/>
        <c:scaling>
          <c:orientation val="minMax"/>
          <c:min val="0.8"/>
        </c:scaling>
        <c:delete val="0"/>
        <c:axPos val="l"/>
        <c:majorGridlines>
          <c:spPr>
            <a:ln>
              <a:prstDash val="dash"/>
            </a:ln>
          </c:spPr>
        </c:majorGridlines>
        <c:numFmt formatCode="0%" sourceLinked="0"/>
        <c:majorTickMark val="out"/>
        <c:minorTickMark val="none"/>
        <c:tickLblPos val="nextTo"/>
        <c:crossAx val="20780428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2014/15</a:t>
            </a:r>
            <a:r>
              <a:rPr lang="en-US" sz="1100" baseline="0"/>
              <a:t> VKT by TLA</a:t>
            </a:r>
            <a:endParaRPr lang="en-US" sz="11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'BOP - revised'!$O$76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'BOP - revised'!$N$77:$N$82</c:f>
              <c:strCache>
                <c:ptCount val="6"/>
                <c:pt idx="0">
                  <c:v>Kawerau District</c:v>
                </c:pt>
                <c:pt idx="1">
                  <c:v>Opotiki District</c:v>
                </c:pt>
                <c:pt idx="2">
                  <c:v>Rotorua District</c:v>
                </c:pt>
                <c:pt idx="3">
                  <c:v>Tauranga City</c:v>
                </c:pt>
                <c:pt idx="4">
                  <c:v>Western Bay of Plenty District</c:v>
                </c:pt>
                <c:pt idx="5">
                  <c:v>Whakatane District</c:v>
                </c:pt>
              </c:strCache>
            </c:strRef>
          </c:cat>
          <c:val>
            <c:numRef>
              <c:f>'BOP - revised'!$O$77:$O$82</c:f>
              <c:numCache>
                <c:formatCode>0.0</c:formatCode>
                <c:ptCount val="6"/>
                <c:pt idx="0">
                  <c:v>15.945</c:v>
                </c:pt>
                <c:pt idx="1">
                  <c:v>23.850999999999999</c:v>
                </c:pt>
                <c:pt idx="2">
                  <c:v>214.536</c:v>
                </c:pt>
                <c:pt idx="3">
                  <c:v>481.58800000000002</c:v>
                </c:pt>
                <c:pt idx="4">
                  <c:v>153.946</c:v>
                </c:pt>
                <c:pt idx="5">
                  <c:v>216.52799999999999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67-4253-A24B-E4102A73C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814016"/>
        <c:axId val="208085760"/>
      </c:barChart>
      <c:catAx>
        <c:axId val="207814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08085760"/>
        <c:crosses val="autoZero"/>
        <c:auto val="1"/>
        <c:lblAlgn val="ctr"/>
        <c:lblOffset val="100"/>
        <c:noMultiLvlLbl val="0"/>
      </c:catAx>
      <c:valAx>
        <c:axId val="2080857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Million VKT</a:t>
                </a:r>
              </a:p>
            </c:rich>
          </c:tx>
          <c:layout>
            <c:manualLayout>
              <c:xMode val="edge"/>
              <c:yMode val="edge"/>
              <c:x val="1.1111111111111125E-2"/>
              <c:y val="0.33367125984252011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crossAx val="2078140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2"/>
          <c:order val="0"/>
          <c:tx>
            <c:strRef>
              <c:f>'BOP - revised'!$N$20</c:f>
              <c:strCache>
                <c:ptCount val="1"/>
                <c:pt idx="0">
                  <c:v>State highways</c:v>
                </c:pt>
              </c:strCache>
            </c:strRef>
          </c:tx>
          <c:spPr>
            <a:solidFill>
              <a:srgbClr val="998AF6">
                <a:alpha val="40000"/>
              </a:srgbClr>
            </a:solidFill>
          </c:spPr>
          <c:cat>
            <c:strRef>
              <c:f>'BOP - revised'!$R$18:$AB$18</c:f>
              <c:strCache>
                <c:ptCount val="11"/>
                <c:pt idx="0">
                  <c:v>2004/05</c:v>
                </c:pt>
                <c:pt idx="1">
                  <c:v>2005/06</c:v>
                </c:pt>
                <c:pt idx="2">
                  <c:v>2006/07</c:v>
                </c:pt>
                <c:pt idx="3">
                  <c:v>2007/08</c:v>
                </c:pt>
                <c:pt idx="4">
                  <c:v>2008/09</c:v>
                </c:pt>
                <c:pt idx="5">
                  <c:v>2009/10</c:v>
                </c:pt>
                <c:pt idx="6">
                  <c:v>2010/11</c:v>
                </c:pt>
                <c:pt idx="7">
                  <c:v>2011/12</c:v>
                </c:pt>
                <c:pt idx="8">
                  <c:v>2012/13</c:v>
                </c:pt>
                <c:pt idx="9">
                  <c:v>2013/14</c:v>
                </c:pt>
                <c:pt idx="10">
                  <c:v>2014/15</c:v>
                </c:pt>
              </c:strCache>
            </c:strRef>
          </c:cat>
          <c:val>
            <c:numRef>
              <c:f>'BOP - revised'!$R$20:$AA$20</c:f>
              <c:numCache>
                <c:formatCode>General</c:formatCode>
                <c:ptCount val="10"/>
                <c:pt idx="0">
                  <c:v>1.5312274854854313</c:v>
                </c:pt>
                <c:pt idx="1">
                  <c:v>1.5138703832053364</c:v>
                </c:pt>
                <c:pt idx="2">
                  <c:v>1.4890573196405212</c:v>
                </c:pt>
                <c:pt idx="3">
                  <c:v>1.5787436216108537</c:v>
                </c:pt>
                <c:pt idx="4">
                  <c:v>1.5200323159379194</c:v>
                </c:pt>
                <c:pt idx="5">
                  <c:v>1.5249240068790948</c:v>
                </c:pt>
                <c:pt idx="6">
                  <c:v>1.5162047300861217</c:v>
                </c:pt>
                <c:pt idx="7">
                  <c:v>1.5503915782988675</c:v>
                </c:pt>
                <c:pt idx="8">
                  <c:v>1.5307571515411518</c:v>
                </c:pt>
                <c:pt idx="9">
                  <c:v>1.5763988228881531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E-4945-9317-ACFA9CE6ADD8}"/>
            </c:ext>
          </c:extLst>
        </c:ser>
        <c:ser>
          <c:idx val="1"/>
          <c:order val="1"/>
          <c:tx>
            <c:strRef>
              <c:f>'BOP - revised'!$N$19</c:f>
              <c:strCache>
                <c:ptCount val="1"/>
                <c:pt idx="0">
                  <c:v>Local roads</c:v>
                </c:pt>
              </c:strCache>
            </c:strRef>
          </c:tx>
          <c:spPr>
            <a:solidFill>
              <a:srgbClr val="8AD092">
                <a:alpha val="40000"/>
              </a:srgbClr>
            </a:solidFill>
          </c:spPr>
          <c:cat>
            <c:strRef>
              <c:f>'BOP - revised'!$R$18:$AB$18</c:f>
              <c:strCache>
                <c:ptCount val="11"/>
                <c:pt idx="0">
                  <c:v>2004/05</c:v>
                </c:pt>
                <c:pt idx="1">
                  <c:v>2005/06</c:v>
                </c:pt>
                <c:pt idx="2">
                  <c:v>2006/07</c:v>
                </c:pt>
                <c:pt idx="3">
                  <c:v>2007/08</c:v>
                </c:pt>
                <c:pt idx="4">
                  <c:v>2008/09</c:v>
                </c:pt>
                <c:pt idx="5">
                  <c:v>2009/10</c:v>
                </c:pt>
                <c:pt idx="6">
                  <c:v>2010/11</c:v>
                </c:pt>
                <c:pt idx="7">
                  <c:v>2011/12</c:v>
                </c:pt>
                <c:pt idx="8">
                  <c:v>2012/13</c:v>
                </c:pt>
                <c:pt idx="9">
                  <c:v>2013/14</c:v>
                </c:pt>
                <c:pt idx="10">
                  <c:v>2014/15</c:v>
                </c:pt>
              </c:strCache>
            </c:strRef>
          </c:cat>
          <c:val>
            <c:numRef>
              <c:f>'BOP - revised'!$R$19:$AA$19</c:f>
              <c:numCache>
                <c:formatCode>General</c:formatCode>
                <c:ptCount val="10"/>
                <c:pt idx="0">
                  <c:v>1.1311235096968317</c:v>
                </c:pt>
                <c:pt idx="1">
                  <c:v>1.1307164546619599</c:v>
                </c:pt>
                <c:pt idx="2">
                  <c:v>1.1637370108495275</c:v>
                </c:pt>
                <c:pt idx="3">
                  <c:v>1.1237131922473234</c:v>
                </c:pt>
                <c:pt idx="4">
                  <c:v>1.1099174115476376</c:v>
                </c:pt>
                <c:pt idx="5">
                  <c:v>1.1573358949370034</c:v>
                </c:pt>
                <c:pt idx="6">
                  <c:v>1.1158575770071608</c:v>
                </c:pt>
                <c:pt idx="7">
                  <c:v>1.1037243443559455</c:v>
                </c:pt>
                <c:pt idx="8">
                  <c:v>1.0999677811390065</c:v>
                </c:pt>
                <c:pt idx="9">
                  <c:v>1.1571842115595157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E-4945-9317-ACFA9CE6A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3696"/>
        <c:axId val="208255616"/>
      </c:areaChart>
      <c:scatterChart>
        <c:scatterStyle val="smoothMarker"/>
        <c:varyColors val="0"/>
        <c:ser>
          <c:idx val="7"/>
          <c:order val="7"/>
          <c:marker>
            <c:symbol val="none"/>
          </c:marker>
          <c:yVal>
            <c:numRef>
              <c:f>'BOP - revised'!$S$17:$AB$17</c:f>
              <c:numCache>
                <c:formatCode>0</c:formatCode>
                <c:ptCount val="1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16E-4945-9317-ACFA9CE6A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3696"/>
        <c:axId val="208255616"/>
      </c:scatterChart>
      <c:scatterChart>
        <c:scatterStyle val="smoothMarker"/>
        <c:varyColors val="0"/>
        <c:ser>
          <c:idx val="3"/>
          <c:order val="2"/>
          <c:tx>
            <c:strRef>
              <c:f>'BOP - revised'!$N$22</c:f>
              <c:strCache>
                <c:ptCount val="1"/>
                <c:pt idx="0">
                  <c:v>Change</c:v>
                </c:pt>
              </c:strCache>
            </c:strRef>
          </c:tx>
          <c:spPr>
            <a:ln w="38100">
              <a:solidFill>
                <a:srgbClr val="998AF6"/>
              </a:solidFill>
            </a:ln>
          </c:spPr>
          <c:marker>
            <c:symbol val="none"/>
          </c:marker>
          <c:yVal>
            <c:numRef>
              <c:f>'BOP - revised'!$R$22:$AB$22</c:f>
              <c:numCache>
                <c:formatCode>0.00</c:formatCode>
                <c:ptCount val="11"/>
                <c:pt idx="0">
                  <c:v>0</c:v>
                </c:pt>
                <c:pt idx="1">
                  <c:v>-1.133541713731212E-2</c:v>
                </c:pt>
                <c:pt idx="2">
                  <c:v>-2.7540105075596455E-2</c:v>
                </c:pt>
                <c:pt idx="3">
                  <c:v>3.1031402306861633E-2</c:v>
                </c:pt>
                <c:pt idx="4">
                  <c:v>-7.3112386328166856E-3</c:v>
                </c:pt>
                <c:pt idx="5">
                  <c:v>-4.116617985300941E-3</c:v>
                </c:pt>
                <c:pt idx="6">
                  <c:v>-9.8109232897860554E-3</c:v>
                </c:pt>
                <c:pt idx="7">
                  <c:v>1.251550993898265E-2</c:v>
                </c:pt>
                <c:pt idx="8">
                  <c:v>-3.0716137787356601E-4</c:v>
                </c:pt>
                <c:pt idx="9">
                  <c:v>2.9500082666294114E-2</c:v>
                </c:pt>
                <c:pt idx="10">
                  <c:v>7.7312578469796556E-2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16E-4945-9317-ACFA9CE6ADD8}"/>
            </c:ext>
          </c:extLst>
        </c:ser>
        <c:ser>
          <c:idx val="0"/>
          <c:order val="3"/>
          <c:tx>
            <c:strRef>
              <c:f>'BOP - revised'!$N$21</c:f>
              <c:strCache>
                <c:ptCount val="1"/>
                <c:pt idx="0">
                  <c:v>Change</c:v>
                </c:pt>
              </c:strCache>
            </c:strRef>
          </c:tx>
          <c:spPr>
            <a:ln w="38100">
              <a:solidFill>
                <a:srgbClr val="8AD092"/>
              </a:solidFill>
            </a:ln>
          </c:spPr>
          <c:marker>
            <c:symbol val="none"/>
          </c:marker>
          <c:yVal>
            <c:numRef>
              <c:f>'BOP - revised'!$R$21:$AB$21</c:f>
              <c:numCache>
                <c:formatCode>0.00</c:formatCode>
                <c:ptCount val="11"/>
                <c:pt idx="0">
                  <c:v>0</c:v>
                </c:pt>
                <c:pt idx="1">
                  <c:v>-3.5986789363162686E-4</c:v>
                </c:pt>
                <c:pt idx="2">
                  <c:v>2.8832838211838574E-2</c:v>
                </c:pt>
                <c:pt idx="3">
                  <c:v>-6.5512893914604353E-3</c:v>
                </c:pt>
                <c:pt idx="4">
                  <c:v>-1.8747818401261829E-2</c:v>
                </c:pt>
                <c:pt idx="5">
                  <c:v>2.3173760438590207E-2</c:v>
                </c:pt>
                <c:pt idx="6">
                  <c:v>-1.349625620792072E-2</c:v>
                </c:pt>
                <c:pt idx="7">
                  <c:v>-2.4222965136875163E-2</c:v>
                </c:pt>
                <c:pt idx="8">
                  <c:v>-2.7544055349159602E-2</c:v>
                </c:pt>
                <c:pt idx="9">
                  <c:v>2.303966069069574E-2</c:v>
                </c:pt>
                <c:pt idx="10">
                  <c:v>-2.1510657744192141E-2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16E-4945-9317-ACFA9CE6ADD8}"/>
            </c:ext>
          </c:extLst>
        </c:ser>
        <c:ser>
          <c:idx val="5"/>
          <c:order val="4"/>
          <c:tx>
            <c:strRef>
              <c:f>'BOP - revised'!$N$26</c:f>
              <c:strCache>
                <c:ptCount val="1"/>
                <c:pt idx="0">
                  <c:v>National</c:v>
                </c:pt>
              </c:strCache>
            </c:strRef>
          </c:tx>
          <c:spPr>
            <a:ln w="31750">
              <a:solidFill>
                <a:srgbClr val="998AF6"/>
              </a:solidFill>
              <a:prstDash val="dash"/>
            </a:ln>
          </c:spPr>
          <c:marker>
            <c:symbol val="none"/>
          </c:marker>
          <c:yVal>
            <c:numRef>
              <c:f>'SHs and LRs'!$AL$102:$AU$102</c:f>
              <c:numCache>
                <c:formatCode>0.0%</c:formatCode>
                <c:ptCount val="10"/>
                <c:pt idx="0">
                  <c:v>0</c:v>
                </c:pt>
                <c:pt idx="1">
                  <c:v>-1.9461736314327349E-2</c:v>
                </c:pt>
                <c:pt idx="2">
                  <c:v>-2.7233439853528441E-2</c:v>
                </c:pt>
                <c:pt idx="3">
                  <c:v>-1.1288164388687516E-3</c:v>
                </c:pt>
                <c:pt idx="4">
                  <c:v>-3.3312521716662213E-2</c:v>
                </c:pt>
                <c:pt idx="5">
                  <c:v>-1.9289038842578266E-2</c:v>
                </c:pt>
                <c:pt idx="6">
                  <c:v>-1.4971429133761149E-2</c:v>
                </c:pt>
                <c:pt idx="7">
                  <c:v>-6.3811303811840414E-3</c:v>
                </c:pt>
                <c:pt idx="8">
                  <c:v>-1.3000326156227149E-2</c:v>
                </c:pt>
                <c:pt idx="9">
                  <c:v>1.2390083446247369E-2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16E-4945-9317-ACFA9CE6ADD8}"/>
            </c:ext>
          </c:extLst>
        </c:ser>
        <c:ser>
          <c:idx val="4"/>
          <c:order val="5"/>
          <c:tx>
            <c:strRef>
              <c:f>'BOP - revised'!$N$25</c:f>
              <c:strCache>
                <c:ptCount val="1"/>
                <c:pt idx="0">
                  <c:v>National</c:v>
                </c:pt>
              </c:strCache>
            </c:strRef>
          </c:tx>
          <c:spPr>
            <a:ln w="31750">
              <a:solidFill>
                <a:srgbClr val="8AD092"/>
              </a:solidFill>
              <a:prstDash val="dash"/>
            </a:ln>
          </c:spPr>
          <c:marker>
            <c:symbol val="none"/>
          </c:marker>
          <c:yVal>
            <c:numRef>
              <c:f>'SHs and LRs'!$AL$85:$AU$85</c:f>
              <c:numCache>
                <c:formatCode>0.0%</c:formatCode>
                <c:ptCount val="10"/>
                <c:pt idx="0">
                  <c:v>0</c:v>
                </c:pt>
                <c:pt idx="1">
                  <c:v>1.9722904379674722E-2</c:v>
                </c:pt>
                <c:pt idx="2">
                  <c:v>4.7581301418822219E-2</c:v>
                </c:pt>
                <c:pt idx="3">
                  <c:v>3.0058068220154333E-2</c:v>
                </c:pt>
                <c:pt idx="4">
                  <c:v>2.7923482047545356E-2</c:v>
                </c:pt>
                <c:pt idx="5">
                  <c:v>2.6261190704836235E-2</c:v>
                </c:pt>
                <c:pt idx="6">
                  <c:v>7.7336839516777278E-3</c:v>
                </c:pt>
                <c:pt idx="7">
                  <c:v>-1.3533259690139188E-2</c:v>
                </c:pt>
                <c:pt idx="8">
                  <c:v>7.7149632508410892E-3</c:v>
                </c:pt>
                <c:pt idx="9">
                  <c:v>2.9225870912219953E-2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16E-4945-9317-ACFA9CE6ADD8}"/>
            </c:ext>
          </c:extLst>
        </c:ser>
        <c:ser>
          <c:idx val="6"/>
          <c:order val="6"/>
          <c:spPr>
            <a:ln w="9525"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ymbol val="none"/>
          </c:marker>
          <c:yVal>
            <c:numRef>
              <c:f>'BOP - revised'!$O$27:$AB$27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16E-4945-9317-ACFA9CE6A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67904"/>
        <c:axId val="208265984"/>
      </c:scatterChart>
      <c:catAx>
        <c:axId val="208253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208255616"/>
        <c:crosses val="autoZero"/>
        <c:auto val="1"/>
        <c:lblAlgn val="ctr"/>
        <c:lblOffset val="100"/>
        <c:tickLblSkip val="1"/>
        <c:tickMarkSkip val="2"/>
        <c:noMultiLvlLbl val="0"/>
      </c:catAx>
      <c:valAx>
        <c:axId val="208255616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VKT </a:t>
                </a:r>
                <a:br>
                  <a:rPr lang="en-US"/>
                </a:br>
                <a:r>
                  <a:rPr lang="en-US"/>
                  <a:t>(billion)</a:t>
                </a:r>
              </a:p>
            </c:rich>
          </c:tx>
          <c:overlay val="0"/>
        </c:title>
        <c:numFmt formatCode="#,##0.0" sourceLinked="0"/>
        <c:majorTickMark val="out"/>
        <c:minorTickMark val="none"/>
        <c:tickLblPos val="nextTo"/>
        <c:crossAx val="208253696"/>
        <c:crosses val="autoZero"/>
        <c:crossBetween val="midCat"/>
      </c:valAx>
      <c:valAx>
        <c:axId val="208265984"/>
        <c:scaling>
          <c:orientation val="minMax"/>
          <c:max val="0.4"/>
          <c:min val="-0.1"/>
        </c:scaling>
        <c:delete val="0"/>
        <c:axPos val="r"/>
        <c:title>
          <c:tx>
            <c:rich>
              <a:bodyPr rot="0" vert="horz"/>
              <a:lstStyle/>
              <a:p>
                <a:pPr algn="l">
                  <a:defRPr/>
                </a:pPr>
                <a:r>
                  <a:rPr lang="en-NZ"/>
                  <a:t>Change</a:t>
                </a:r>
                <a:br>
                  <a:rPr lang="en-NZ"/>
                </a:br>
                <a:r>
                  <a:rPr lang="en-NZ"/>
                  <a:t>since</a:t>
                </a:r>
                <a:br>
                  <a:rPr lang="en-NZ"/>
                </a:br>
                <a:r>
                  <a:rPr lang="en-NZ"/>
                  <a:t>2004/05</a:t>
                </a:r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crossAx val="208267904"/>
        <c:crosses val="max"/>
        <c:crossBetween val="midCat"/>
        <c:majorUnit val="0.1"/>
      </c:valAx>
      <c:valAx>
        <c:axId val="208267904"/>
        <c:scaling>
          <c:orientation val="minMax"/>
        </c:scaling>
        <c:delete val="1"/>
        <c:axPos val="b"/>
        <c:majorTickMark val="out"/>
        <c:minorTickMark val="none"/>
        <c:tickLblPos val="none"/>
        <c:crossAx val="208265984"/>
        <c:crosses val="autoZero"/>
        <c:crossBetween val="midCat"/>
      </c:valAx>
    </c:plotArea>
    <c:legend>
      <c:legendPos val="t"/>
      <c:legendEntry>
        <c:idx val="2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30956347222222264"/>
          <c:y val="0"/>
          <c:w val="0.40292263888888935"/>
          <c:h val="0.12237407407407409"/>
        </c:manualLayout>
      </c:layout>
      <c:overlay val="1"/>
    </c:legend>
    <c:plotVisOnly val="1"/>
    <c:dispBlanksAs val="zero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2"/>
          <c:order val="0"/>
          <c:tx>
            <c:strRef>
              <c:f>'BOP - revised'!$N$20</c:f>
              <c:strCache>
                <c:ptCount val="1"/>
                <c:pt idx="0">
                  <c:v>State highways</c:v>
                </c:pt>
              </c:strCache>
            </c:strRef>
          </c:tx>
          <c:spPr>
            <a:solidFill>
              <a:srgbClr val="998AF6">
                <a:alpha val="40000"/>
              </a:srgbClr>
            </a:solidFill>
          </c:spPr>
          <c:cat>
            <c:strRef>
              <c:f>'BOP - revised'!$O$18:$AB$18</c:f>
              <c:strCache>
                <c:ptCount val="14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</c:strCache>
            </c:strRef>
          </c:cat>
          <c:val>
            <c:numRef>
              <c:f>'BOP - revised'!$O$20:$AA$20</c:f>
              <c:numCache>
                <c:formatCode>General</c:formatCode>
                <c:ptCount val="13"/>
                <c:pt idx="0">
                  <c:v>1.339829054569319</c:v>
                </c:pt>
                <c:pt idx="1">
                  <c:v>1.3501508337089003</c:v>
                </c:pt>
                <c:pt idx="2">
                  <c:v>1.4153165843479119</c:v>
                </c:pt>
                <c:pt idx="3">
                  <c:v>1.5312274854854313</c:v>
                </c:pt>
                <c:pt idx="4">
                  <c:v>1.5138703832053364</c:v>
                </c:pt>
                <c:pt idx="5">
                  <c:v>1.4890573196405212</c:v>
                </c:pt>
                <c:pt idx="6">
                  <c:v>1.5787436216108537</c:v>
                </c:pt>
                <c:pt idx="7">
                  <c:v>1.5200323159379194</c:v>
                </c:pt>
                <c:pt idx="8">
                  <c:v>1.5249240068790948</c:v>
                </c:pt>
                <c:pt idx="9">
                  <c:v>1.5162047300861217</c:v>
                </c:pt>
                <c:pt idx="10">
                  <c:v>1.5503915782988675</c:v>
                </c:pt>
                <c:pt idx="11">
                  <c:v>1.5307571515411518</c:v>
                </c:pt>
                <c:pt idx="12">
                  <c:v>1.5763988228881531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94-4E83-807F-E2754801B4A3}"/>
            </c:ext>
          </c:extLst>
        </c:ser>
        <c:ser>
          <c:idx val="1"/>
          <c:order val="1"/>
          <c:tx>
            <c:strRef>
              <c:f>'BOP - revised'!$N$19</c:f>
              <c:strCache>
                <c:ptCount val="1"/>
                <c:pt idx="0">
                  <c:v>Local roads</c:v>
                </c:pt>
              </c:strCache>
            </c:strRef>
          </c:tx>
          <c:spPr>
            <a:solidFill>
              <a:srgbClr val="8AD092">
                <a:alpha val="40000"/>
              </a:srgbClr>
            </a:solidFill>
          </c:spPr>
          <c:cat>
            <c:strRef>
              <c:f>'BOP - revised'!$O$18:$AB$18</c:f>
              <c:strCache>
                <c:ptCount val="14"/>
                <c:pt idx="0">
                  <c:v>2001/02</c:v>
                </c:pt>
                <c:pt idx="1">
                  <c:v>2002/03</c:v>
                </c:pt>
                <c:pt idx="2">
                  <c:v>2003/04</c:v>
                </c:pt>
                <c:pt idx="3">
                  <c:v>2004/05</c:v>
                </c:pt>
                <c:pt idx="4">
                  <c:v>2005/06</c:v>
                </c:pt>
                <c:pt idx="5">
                  <c:v>2006/07</c:v>
                </c:pt>
                <c:pt idx="6">
                  <c:v>2007/08</c:v>
                </c:pt>
                <c:pt idx="7">
                  <c:v>2008/09</c:v>
                </c:pt>
                <c:pt idx="8">
                  <c:v>2009/10</c:v>
                </c:pt>
                <c:pt idx="9">
                  <c:v>2010/11</c:v>
                </c:pt>
                <c:pt idx="10">
                  <c:v>2011/12</c:v>
                </c:pt>
                <c:pt idx="11">
                  <c:v>2012/13</c:v>
                </c:pt>
                <c:pt idx="12">
                  <c:v>2013/14</c:v>
                </c:pt>
                <c:pt idx="13">
                  <c:v>2014/15</c:v>
                </c:pt>
              </c:strCache>
            </c:strRef>
          </c:cat>
          <c:val>
            <c:numRef>
              <c:f>'BOP - revised'!$O$19:$AA$19</c:f>
              <c:numCache>
                <c:formatCode>General</c:formatCode>
                <c:ptCount val="13"/>
                <c:pt idx="0">
                  <c:v>0.93834719616836704</c:v>
                </c:pt>
                <c:pt idx="1">
                  <c:v>0.97972666054932822</c:v>
                </c:pt>
                <c:pt idx="2">
                  <c:v>1.052893312878147</c:v>
                </c:pt>
                <c:pt idx="3">
                  <c:v>1.1311235096968317</c:v>
                </c:pt>
                <c:pt idx="4">
                  <c:v>1.1307164546619599</c:v>
                </c:pt>
                <c:pt idx="5">
                  <c:v>1.1637370108495275</c:v>
                </c:pt>
                <c:pt idx="6">
                  <c:v>1.1237131922473234</c:v>
                </c:pt>
                <c:pt idx="7">
                  <c:v>1.1099174115476376</c:v>
                </c:pt>
                <c:pt idx="8">
                  <c:v>1.1573358949370034</c:v>
                </c:pt>
                <c:pt idx="9">
                  <c:v>1.1158575770071608</c:v>
                </c:pt>
                <c:pt idx="10">
                  <c:v>1.1037243443559455</c:v>
                </c:pt>
                <c:pt idx="11">
                  <c:v>1.0999677811390065</c:v>
                </c:pt>
                <c:pt idx="12">
                  <c:v>1.1571842115595157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94-4E83-807F-E2754801B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05696"/>
        <c:axId val="202379264"/>
      </c:areaChart>
      <c:scatterChart>
        <c:scatterStyle val="smoothMarker"/>
        <c:varyColors val="0"/>
        <c:ser>
          <c:idx val="7"/>
          <c:order val="7"/>
          <c:marker>
            <c:symbol val="none"/>
          </c:marker>
          <c:yVal>
            <c:numRef>
              <c:f>'BOP - revised'!$O$17:$AB$17</c:f>
              <c:numCache>
                <c:formatCode>General</c:formatCode>
                <c:ptCount val="1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994-4E83-807F-E2754801B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05696"/>
        <c:axId val="202379264"/>
      </c:scatterChart>
      <c:scatterChart>
        <c:scatterStyle val="smoothMarker"/>
        <c:varyColors val="0"/>
        <c:ser>
          <c:idx val="3"/>
          <c:order val="2"/>
          <c:tx>
            <c:strRef>
              <c:f>'BOP - revised'!$N$24</c:f>
              <c:strCache>
                <c:ptCount val="1"/>
                <c:pt idx="0">
                  <c:v>Change</c:v>
                </c:pt>
              </c:strCache>
            </c:strRef>
          </c:tx>
          <c:spPr>
            <a:ln w="38100">
              <a:solidFill>
                <a:srgbClr val="998AF6"/>
              </a:solidFill>
            </a:ln>
          </c:spPr>
          <c:marker>
            <c:symbol val="none"/>
          </c:marker>
          <c:yVal>
            <c:numRef>
              <c:f>'BOP - revised'!$O$24:$AA$24</c:f>
              <c:numCache>
                <c:formatCode>0.00</c:formatCode>
                <c:ptCount val="13"/>
                <c:pt idx="0">
                  <c:v>0</c:v>
                </c:pt>
                <c:pt idx="1">
                  <c:v>7.7038030369471766E-3</c:v>
                </c:pt>
                <c:pt idx="2">
                  <c:v>5.6341164957687706E-2</c:v>
                </c:pt>
                <c:pt idx="3">
                  <c:v>0.14285287385235601</c:v>
                </c:pt>
                <c:pt idx="4">
                  <c:v>0.12989815980066366</c:v>
                </c:pt>
                <c:pt idx="5">
                  <c:v>0.11137858562051473</c:v>
                </c:pt>
                <c:pt idx="6">
                  <c:v>0.17831720115842131</c:v>
                </c:pt>
                <c:pt idx="7">
                  <c:v>0.13449720376942098</c:v>
                </c:pt>
                <c:pt idx="8">
                  <c:v>0.13814818515730254</c:v>
                </c:pt>
                <c:pt idx="9">
                  <c:v>0.13164043197547892</c:v>
                </c:pt>
                <c:pt idx="10">
                  <c:v>0.15715626035384989</c:v>
                </c:pt>
                <c:pt idx="11">
                  <c:v>0.14250183358891677</c:v>
                </c:pt>
                <c:pt idx="12">
                  <c:v>0.17656712810641229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994-4E83-807F-E2754801B4A3}"/>
            </c:ext>
          </c:extLst>
        </c:ser>
        <c:ser>
          <c:idx val="0"/>
          <c:order val="3"/>
          <c:tx>
            <c:strRef>
              <c:f>'BOP - revised'!$N$23</c:f>
              <c:strCache>
                <c:ptCount val="1"/>
                <c:pt idx="0">
                  <c:v>Change</c:v>
                </c:pt>
              </c:strCache>
            </c:strRef>
          </c:tx>
          <c:spPr>
            <a:ln w="38100">
              <a:solidFill>
                <a:srgbClr val="8AD092"/>
              </a:solidFill>
            </a:ln>
          </c:spPr>
          <c:marker>
            <c:symbol val="none"/>
          </c:marker>
          <c:yVal>
            <c:numRef>
              <c:f>'BOP - revised'!$O$23:$AA$23</c:f>
              <c:numCache>
                <c:formatCode>0.00</c:formatCode>
                <c:ptCount val="13"/>
                <c:pt idx="0">
                  <c:v>0</c:v>
                </c:pt>
                <c:pt idx="1">
                  <c:v>4.4098244818047583E-2</c:v>
                </c:pt>
                <c:pt idx="2">
                  <c:v>0.12207221077391806</c:v>
                </c:pt>
                <c:pt idx="3">
                  <c:v>0.20544241440230726</c:v>
                </c:pt>
                <c:pt idx="4">
                  <c:v>0.20500861437974205</c:v>
                </c:pt>
                <c:pt idx="5">
                  <c:v>0.24019874051045709</c:v>
                </c:pt>
                <c:pt idx="6">
                  <c:v>0.19754521230081679</c:v>
                </c:pt>
                <c:pt idx="7">
                  <c:v>0.18284299892391398</c:v>
                </c:pt>
                <c:pt idx="8">
                  <c:v>0.23337704813618187</c:v>
                </c:pt>
                <c:pt idx="9">
                  <c:v>0.18917345473363922</c:v>
                </c:pt>
                <c:pt idx="10">
                  <c:v>0.17624302482372944</c:v>
                </c:pt>
                <c:pt idx="11">
                  <c:v>0.17223964181978535</c:v>
                </c:pt>
                <c:pt idx="12">
                  <c:v>0.23321539861230933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994-4E83-807F-E2754801B4A3}"/>
            </c:ext>
          </c:extLst>
        </c:ser>
        <c:ser>
          <c:idx val="5"/>
          <c:order val="4"/>
          <c:tx>
            <c:strRef>
              <c:f>'BOP - revised'!$N$26</c:f>
              <c:strCache>
                <c:ptCount val="1"/>
                <c:pt idx="0">
                  <c:v>National</c:v>
                </c:pt>
              </c:strCache>
            </c:strRef>
          </c:tx>
          <c:spPr>
            <a:ln w="31750">
              <a:solidFill>
                <a:srgbClr val="998AF6"/>
              </a:solidFill>
              <a:prstDash val="dash"/>
            </a:ln>
          </c:spPr>
          <c:marker>
            <c:symbol val="none"/>
          </c:marker>
          <c:yVal>
            <c:numRef>
              <c:f>'SHs and LRs'!$V$102:$AH$102</c:f>
              <c:numCache>
                <c:formatCode>0.0%</c:formatCode>
                <c:ptCount val="13"/>
                <c:pt idx="0">
                  <c:v>0</c:v>
                </c:pt>
                <c:pt idx="1">
                  <c:v>4.6349930752135338E-2</c:v>
                </c:pt>
                <c:pt idx="2">
                  <c:v>5.0697416111333826E-2</c:v>
                </c:pt>
                <c:pt idx="3">
                  <c:v>0.10601790631817387</c:v>
                </c:pt>
                <c:pt idx="4">
                  <c:v>8.4492877466485039E-2</c:v>
                </c:pt>
                <c:pt idx="5">
                  <c:v>7.5897234189532314E-2</c:v>
                </c:pt>
                <c:pt idx="6">
                  <c:v>0.10476941512383853</c:v>
                </c:pt>
                <c:pt idx="7">
                  <c:v>6.9173660794932257E-2</c:v>
                </c:pt>
                <c:pt idx="8">
                  <c:v>8.4683883962615392E-2</c:v>
                </c:pt>
                <c:pt idx="9">
                  <c:v>8.9459237613060516E-2</c:v>
                </c:pt>
                <c:pt idx="10">
                  <c:v>9.8960261854033282E-2</c:v>
                </c:pt>
                <c:pt idx="11">
                  <c:v>9.1639312801410133E-2</c:v>
                </c:pt>
                <c:pt idx="12">
                  <c:v>0.11972156047049975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994-4E83-807F-E2754801B4A3}"/>
            </c:ext>
          </c:extLst>
        </c:ser>
        <c:ser>
          <c:idx val="4"/>
          <c:order val="5"/>
          <c:tx>
            <c:strRef>
              <c:f>'BOP - revised'!$N$25</c:f>
              <c:strCache>
                <c:ptCount val="1"/>
                <c:pt idx="0">
                  <c:v>National</c:v>
                </c:pt>
              </c:strCache>
            </c:strRef>
          </c:tx>
          <c:spPr>
            <a:ln w="31750">
              <a:solidFill>
                <a:srgbClr val="8AD092"/>
              </a:solidFill>
              <a:prstDash val="dash"/>
            </a:ln>
          </c:spPr>
          <c:marker>
            <c:symbol val="none"/>
          </c:marker>
          <c:yVal>
            <c:numRef>
              <c:f>'SHs and LRs'!$V$85:$AH$85</c:f>
              <c:numCache>
                <c:formatCode>0.0%</c:formatCode>
                <c:ptCount val="13"/>
                <c:pt idx="0">
                  <c:v>0</c:v>
                </c:pt>
                <c:pt idx="1">
                  <c:v>2.4883349850239878E-3</c:v>
                </c:pt>
                <c:pt idx="2">
                  <c:v>6.584308073737577E-2</c:v>
                </c:pt>
                <c:pt idx="3">
                  <c:v>5.2725613222797119E-2</c:v>
                </c:pt>
                <c:pt idx="4">
                  <c:v>7.3488419830424867E-2</c:v>
                </c:pt>
                <c:pt idx="5">
                  <c:v>0.10281566793686547</c:v>
                </c:pt>
                <c:pt idx="6">
                  <c:v>8.4368511522151746E-2</c:v>
                </c:pt>
                <c:pt idx="7">
                  <c:v>8.2121377984615052E-2</c:v>
                </c:pt>
                <c:pt idx="8">
                  <c:v>8.0371441311506642E-2</c:v>
                </c:pt>
                <c:pt idx="9">
                  <c:v>6.0867060403298368E-2</c:v>
                </c:pt>
                <c:pt idx="10">
                  <c:v>3.8478804116591991E-2</c:v>
                </c:pt>
                <c:pt idx="11">
                  <c:v>6.0847352642030117E-2</c:v>
                </c:pt>
                <c:pt idx="12">
                  <c:v>8.3492436100834011E-2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994-4E83-807F-E2754801B4A3}"/>
            </c:ext>
          </c:extLst>
        </c:ser>
        <c:ser>
          <c:idx val="6"/>
          <c:order val="6"/>
          <c:spPr>
            <a:ln w="9525"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ymbol val="none"/>
          </c:marker>
          <c:yVal>
            <c:numRef>
              <c:f>'BOP - revised'!$O$27:$AB$27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994-4E83-807F-E2754801B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83360"/>
        <c:axId val="202381184"/>
      </c:scatterChart>
      <c:catAx>
        <c:axId val="208205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202379264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02379264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VKT </a:t>
                </a:r>
                <a:br>
                  <a:rPr lang="en-US"/>
                </a:br>
                <a:r>
                  <a:rPr lang="en-US"/>
                  <a:t>(billion)</a:t>
                </a:r>
              </a:p>
            </c:rich>
          </c:tx>
          <c:overlay val="0"/>
        </c:title>
        <c:numFmt formatCode="#,##0.0" sourceLinked="0"/>
        <c:majorTickMark val="out"/>
        <c:minorTickMark val="none"/>
        <c:tickLblPos val="nextTo"/>
        <c:crossAx val="208205696"/>
        <c:crosses val="autoZero"/>
        <c:crossBetween val="midCat"/>
      </c:valAx>
      <c:valAx>
        <c:axId val="202381184"/>
        <c:scaling>
          <c:orientation val="minMax"/>
          <c:max val="0.4"/>
          <c:min val="-0.1"/>
        </c:scaling>
        <c:delete val="0"/>
        <c:axPos val="r"/>
        <c:title>
          <c:tx>
            <c:rich>
              <a:bodyPr rot="0" vert="horz"/>
              <a:lstStyle/>
              <a:p>
                <a:pPr algn="l">
                  <a:defRPr/>
                </a:pPr>
                <a:r>
                  <a:rPr lang="en-NZ"/>
                  <a:t>Change</a:t>
                </a:r>
                <a:br>
                  <a:rPr lang="en-NZ"/>
                </a:br>
                <a:r>
                  <a:rPr lang="en-NZ"/>
                  <a:t>since</a:t>
                </a:r>
                <a:br>
                  <a:rPr lang="en-NZ"/>
                </a:br>
                <a:r>
                  <a:rPr lang="en-NZ"/>
                  <a:t>2001/02</a:t>
                </a:r>
              </a:p>
            </c:rich>
          </c:tx>
          <c:overlay val="0"/>
        </c:title>
        <c:numFmt formatCode="\+0%;\-0%;0%" sourceLinked="0"/>
        <c:majorTickMark val="out"/>
        <c:minorTickMark val="none"/>
        <c:tickLblPos val="nextTo"/>
        <c:crossAx val="202383360"/>
        <c:crosses val="max"/>
        <c:crossBetween val="midCat"/>
        <c:majorUnit val="0.1"/>
      </c:valAx>
      <c:valAx>
        <c:axId val="202383360"/>
        <c:scaling>
          <c:orientation val="minMax"/>
        </c:scaling>
        <c:delete val="1"/>
        <c:axPos val="b"/>
        <c:majorTickMark val="out"/>
        <c:minorTickMark val="none"/>
        <c:tickLblPos val="none"/>
        <c:crossAx val="202381184"/>
        <c:crosses val="autoZero"/>
        <c:crossBetween val="midCat"/>
      </c:valAx>
    </c:plotArea>
    <c:legend>
      <c:legendPos val="t"/>
      <c:legendEntry>
        <c:idx val="2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34660513888888889"/>
          <c:y val="0"/>
          <c:w val="0.36235319444444497"/>
          <c:h val="0.13541736111111144"/>
        </c:manualLayout>
      </c:layout>
      <c:overlay val="1"/>
    </c:legend>
    <c:plotVisOnly val="1"/>
    <c:dispBlanksAs val="zero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12" Type="http://schemas.openxmlformats.org/officeDocument/2006/relationships/chart" Target="../charts/chart27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11" Type="http://schemas.openxmlformats.org/officeDocument/2006/relationships/chart" Target="../charts/chart26.xml"/><Relationship Id="rId5" Type="http://schemas.openxmlformats.org/officeDocument/2006/relationships/chart" Target="../charts/chart2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3" Type="http://schemas.openxmlformats.org/officeDocument/2006/relationships/chart" Target="../charts/chart30.xml"/><Relationship Id="rId7" Type="http://schemas.openxmlformats.org/officeDocument/2006/relationships/chart" Target="../charts/chart34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11" Type="http://schemas.openxmlformats.org/officeDocument/2006/relationships/chart" Target="../charts/chart38.xml"/><Relationship Id="rId5" Type="http://schemas.openxmlformats.org/officeDocument/2006/relationships/chart" Target="../charts/chart32.xml"/><Relationship Id="rId10" Type="http://schemas.openxmlformats.org/officeDocument/2006/relationships/chart" Target="../charts/chart37.xml"/><Relationship Id="rId4" Type="http://schemas.openxmlformats.org/officeDocument/2006/relationships/chart" Target="../charts/chart31.xml"/><Relationship Id="rId9" Type="http://schemas.openxmlformats.org/officeDocument/2006/relationships/chart" Target="../charts/chart3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5" Type="http://schemas.openxmlformats.org/officeDocument/2006/relationships/chart" Target="../charts/chart43.xml"/><Relationship Id="rId10" Type="http://schemas.openxmlformats.org/officeDocument/2006/relationships/chart" Target="../charts/chart48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4.xml"/><Relationship Id="rId3" Type="http://schemas.openxmlformats.org/officeDocument/2006/relationships/image" Target="../media/image1.png"/><Relationship Id="rId7" Type="http://schemas.openxmlformats.org/officeDocument/2006/relationships/chart" Target="../charts/chart53.xml"/><Relationship Id="rId12" Type="http://schemas.openxmlformats.org/officeDocument/2006/relationships/chart" Target="../charts/chart58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2.xml"/><Relationship Id="rId11" Type="http://schemas.openxmlformats.org/officeDocument/2006/relationships/chart" Target="../charts/chart57.xml"/><Relationship Id="rId5" Type="http://schemas.openxmlformats.org/officeDocument/2006/relationships/chart" Target="../charts/chart51.xml"/><Relationship Id="rId10" Type="http://schemas.openxmlformats.org/officeDocument/2006/relationships/chart" Target="../charts/chart56.xml"/><Relationship Id="rId4" Type="http://schemas.openxmlformats.org/officeDocument/2006/relationships/image" Target="../media/image2.emf"/><Relationship Id="rId9" Type="http://schemas.openxmlformats.org/officeDocument/2006/relationships/chart" Target="../charts/chart55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4.xml"/><Relationship Id="rId13" Type="http://schemas.openxmlformats.org/officeDocument/2006/relationships/chart" Target="../charts/chart69.xml"/><Relationship Id="rId3" Type="http://schemas.openxmlformats.org/officeDocument/2006/relationships/image" Target="../media/image1.png"/><Relationship Id="rId7" Type="http://schemas.openxmlformats.org/officeDocument/2006/relationships/chart" Target="../charts/chart63.xml"/><Relationship Id="rId12" Type="http://schemas.openxmlformats.org/officeDocument/2006/relationships/chart" Target="../charts/chart68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Relationship Id="rId6" Type="http://schemas.openxmlformats.org/officeDocument/2006/relationships/chart" Target="../charts/chart62.xml"/><Relationship Id="rId11" Type="http://schemas.openxmlformats.org/officeDocument/2006/relationships/chart" Target="../charts/chart67.xml"/><Relationship Id="rId5" Type="http://schemas.openxmlformats.org/officeDocument/2006/relationships/chart" Target="../charts/chart61.xml"/><Relationship Id="rId15" Type="http://schemas.openxmlformats.org/officeDocument/2006/relationships/chart" Target="../charts/chart71.xml"/><Relationship Id="rId10" Type="http://schemas.openxmlformats.org/officeDocument/2006/relationships/chart" Target="../charts/chart66.xml"/><Relationship Id="rId4" Type="http://schemas.openxmlformats.org/officeDocument/2006/relationships/image" Target="../media/image2.emf"/><Relationship Id="rId9" Type="http://schemas.openxmlformats.org/officeDocument/2006/relationships/chart" Target="../charts/chart65.xml"/><Relationship Id="rId14" Type="http://schemas.openxmlformats.org/officeDocument/2006/relationships/chart" Target="../charts/chart7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0.xml"/><Relationship Id="rId3" Type="http://schemas.openxmlformats.org/officeDocument/2006/relationships/chart" Target="../charts/chart75.xml"/><Relationship Id="rId7" Type="http://schemas.openxmlformats.org/officeDocument/2006/relationships/chart" Target="../charts/chart79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5.xml"/><Relationship Id="rId1" Type="http://schemas.openxmlformats.org/officeDocument/2006/relationships/chart" Target="../charts/chart84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8.xml"/><Relationship Id="rId2" Type="http://schemas.openxmlformats.org/officeDocument/2006/relationships/chart" Target="../charts/chart87.xml"/><Relationship Id="rId1" Type="http://schemas.openxmlformats.org/officeDocument/2006/relationships/chart" Target="../charts/chart86.xml"/><Relationship Id="rId4" Type="http://schemas.openxmlformats.org/officeDocument/2006/relationships/chart" Target="../charts/chart89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2.xml"/><Relationship Id="rId2" Type="http://schemas.openxmlformats.org/officeDocument/2006/relationships/chart" Target="../charts/chart91.xml"/><Relationship Id="rId1" Type="http://schemas.openxmlformats.org/officeDocument/2006/relationships/chart" Target="../charts/chart90.xml"/><Relationship Id="rId5" Type="http://schemas.openxmlformats.org/officeDocument/2006/relationships/chart" Target="../charts/chart94.xml"/><Relationship Id="rId4" Type="http://schemas.openxmlformats.org/officeDocument/2006/relationships/chart" Target="../charts/chart9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10</xdr:row>
      <xdr:rowOff>0</xdr:rowOff>
    </xdr:from>
    <xdr:to>
      <xdr:col>27</xdr:col>
      <xdr:colOff>494400</xdr:colOff>
      <xdr:row>32</xdr:row>
      <xdr:rowOff>129000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34</xdr:row>
      <xdr:rowOff>0</xdr:rowOff>
    </xdr:from>
    <xdr:to>
      <xdr:col>27</xdr:col>
      <xdr:colOff>494400</xdr:colOff>
      <xdr:row>56</xdr:row>
      <xdr:rowOff>129000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608134</xdr:colOff>
      <xdr:row>10</xdr:row>
      <xdr:rowOff>0</xdr:rowOff>
    </xdr:from>
    <xdr:to>
      <xdr:col>27</xdr:col>
      <xdr:colOff>492934</xdr:colOff>
      <xdr:row>32</xdr:row>
      <xdr:rowOff>129000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34</xdr:row>
      <xdr:rowOff>0</xdr:rowOff>
    </xdr:from>
    <xdr:to>
      <xdr:col>27</xdr:col>
      <xdr:colOff>494400</xdr:colOff>
      <xdr:row>56</xdr:row>
      <xdr:rowOff>129000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0</xdr:colOff>
      <xdr:row>10</xdr:row>
      <xdr:rowOff>0</xdr:rowOff>
    </xdr:from>
    <xdr:to>
      <xdr:col>40</xdr:col>
      <xdr:colOff>494400</xdr:colOff>
      <xdr:row>32</xdr:row>
      <xdr:rowOff>129000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62</xdr:col>
      <xdr:colOff>504144</xdr:colOff>
      <xdr:row>67</xdr:row>
      <xdr:rowOff>154441</xdr:rowOff>
    </xdr:from>
    <xdr:to>
      <xdr:col>74</xdr:col>
      <xdr:colOff>388944</xdr:colOff>
      <xdr:row>90</xdr:row>
      <xdr:rowOff>92941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75</xdr:col>
      <xdr:colOff>257175</xdr:colOff>
      <xdr:row>67</xdr:row>
      <xdr:rowOff>171450</xdr:rowOff>
    </xdr:from>
    <xdr:to>
      <xdr:col>87</xdr:col>
      <xdr:colOff>141975</xdr:colOff>
      <xdr:row>90</xdr:row>
      <xdr:rowOff>109950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50</xdr:col>
      <xdr:colOff>0</xdr:colOff>
      <xdr:row>69</xdr:row>
      <xdr:rowOff>0</xdr:rowOff>
    </xdr:from>
    <xdr:to>
      <xdr:col>61</xdr:col>
      <xdr:colOff>494400</xdr:colOff>
      <xdr:row>91</xdr:row>
      <xdr:rowOff>129000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50</xdr:col>
      <xdr:colOff>0</xdr:colOff>
      <xdr:row>93</xdr:row>
      <xdr:rowOff>0</xdr:rowOff>
    </xdr:from>
    <xdr:to>
      <xdr:col>61</xdr:col>
      <xdr:colOff>494400</xdr:colOff>
      <xdr:row>115</xdr:row>
      <xdr:rowOff>129000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63</xdr:col>
      <xdr:colOff>0</xdr:colOff>
      <xdr:row>93</xdr:row>
      <xdr:rowOff>0</xdr:rowOff>
    </xdr:from>
    <xdr:to>
      <xdr:col>74</xdr:col>
      <xdr:colOff>494400</xdr:colOff>
      <xdr:row>115</xdr:row>
      <xdr:rowOff>129000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75</xdr:col>
      <xdr:colOff>0</xdr:colOff>
      <xdr:row>93</xdr:row>
      <xdr:rowOff>0</xdr:rowOff>
    </xdr:from>
    <xdr:to>
      <xdr:col>86</xdr:col>
      <xdr:colOff>494400</xdr:colOff>
      <xdr:row>115</xdr:row>
      <xdr:rowOff>129000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63</xdr:col>
      <xdr:colOff>0</xdr:colOff>
      <xdr:row>117</xdr:row>
      <xdr:rowOff>0</xdr:rowOff>
    </xdr:from>
    <xdr:to>
      <xdr:col>74</xdr:col>
      <xdr:colOff>494400</xdr:colOff>
      <xdr:row>139</xdr:row>
      <xdr:rowOff>129000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62</xdr:col>
      <xdr:colOff>504144</xdr:colOff>
      <xdr:row>67</xdr:row>
      <xdr:rowOff>154441</xdr:rowOff>
    </xdr:from>
    <xdr:to>
      <xdr:col>74</xdr:col>
      <xdr:colOff>388944</xdr:colOff>
      <xdr:row>90</xdr:row>
      <xdr:rowOff>92941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75</xdr:col>
      <xdr:colOff>257175</xdr:colOff>
      <xdr:row>67</xdr:row>
      <xdr:rowOff>171450</xdr:rowOff>
    </xdr:from>
    <xdr:to>
      <xdr:col>87</xdr:col>
      <xdr:colOff>141975</xdr:colOff>
      <xdr:row>90</xdr:row>
      <xdr:rowOff>109950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50</xdr:col>
      <xdr:colOff>0</xdr:colOff>
      <xdr:row>68</xdr:row>
      <xdr:rowOff>0</xdr:rowOff>
    </xdr:from>
    <xdr:to>
      <xdr:col>61</xdr:col>
      <xdr:colOff>494400</xdr:colOff>
      <xdr:row>90</xdr:row>
      <xdr:rowOff>129000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495300</xdr:colOff>
      <xdr:row>48</xdr:row>
      <xdr:rowOff>28575</xdr:rowOff>
    </xdr:from>
    <xdr:to>
      <xdr:col>24</xdr:col>
      <xdr:colOff>380100</xdr:colOff>
      <xdr:row>70</xdr:row>
      <xdr:rowOff>157575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142875</xdr:colOff>
      <xdr:row>33</xdr:row>
      <xdr:rowOff>104775</xdr:rowOff>
    </xdr:from>
    <xdr:to>
      <xdr:col>41</xdr:col>
      <xdr:colOff>389625</xdr:colOff>
      <xdr:row>56</xdr:row>
      <xdr:rowOff>43275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247650</xdr:colOff>
      <xdr:row>72</xdr:row>
      <xdr:rowOff>85725</xdr:rowOff>
    </xdr:from>
    <xdr:to>
      <xdr:col>19</xdr:col>
      <xdr:colOff>132450</xdr:colOff>
      <xdr:row>95</xdr:row>
      <xdr:rowOff>24225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571500</xdr:colOff>
      <xdr:row>55</xdr:row>
      <xdr:rowOff>85725</xdr:rowOff>
    </xdr:from>
    <xdr:to>
      <xdr:col>38</xdr:col>
      <xdr:colOff>313425</xdr:colOff>
      <xdr:row>78</xdr:row>
      <xdr:rowOff>24225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585227</xdr:colOff>
      <xdr:row>61</xdr:row>
      <xdr:rowOff>129148</xdr:rowOff>
    </xdr:from>
    <xdr:to>
      <xdr:col>16</xdr:col>
      <xdr:colOff>470026</xdr:colOff>
      <xdr:row>84</xdr:row>
      <xdr:rowOff>67648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542645</xdr:colOff>
      <xdr:row>35</xdr:row>
      <xdr:rowOff>111778</xdr:rowOff>
    </xdr:from>
    <xdr:to>
      <xdr:col>28</xdr:col>
      <xdr:colOff>427445</xdr:colOff>
      <xdr:row>58</xdr:row>
      <xdr:rowOff>50278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371475</xdr:colOff>
      <xdr:row>62</xdr:row>
      <xdr:rowOff>47625</xdr:rowOff>
    </xdr:from>
    <xdr:to>
      <xdr:col>30</xdr:col>
      <xdr:colOff>256275</xdr:colOff>
      <xdr:row>84</xdr:row>
      <xdr:rowOff>176625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228600</xdr:colOff>
      <xdr:row>83</xdr:row>
      <xdr:rowOff>152400</xdr:rowOff>
    </xdr:from>
    <xdr:to>
      <xdr:col>23</xdr:col>
      <xdr:colOff>113400</xdr:colOff>
      <xdr:row>106</xdr:row>
      <xdr:rowOff>90900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304800</xdr:colOff>
      <xdr:row>77</xdr:row>
      <xdr:rowOff>104775</xdr:rowOff>
    </xdr:from>
    <xdr:to>
      <xdr:col>35</xdr:col>
      <xdr:colOff>189600</xdr:colOff>
      <xdr:row>100</xdr:row>
      <xdr:rowOff>43275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46</xdr:col>
      <xdr:colOff>0</xdr:colOff>
      <xdr:row>21</xdr:row>
      <xdr:rowOff>0</xdr:rowOff>
    </xdr:from>
    <xdr:to>
      <xdr:col>57</xdr:col>
      <xdr:colOff>494400</xdr:colOff>
      <xdr:row>43</xdr:row>
      <xdr:rowOff>129000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58</xdr:col>
      <xdr:colOff>247650</xdr:colOff>
      <xdr:row>21</xdr:row>
      <xdr:rowOff>0</xdr:rowOff>
    </xdr:from>
    <xdr:to>
      <xdr:col>70</xdr:col>
      <xdr:colOff>132450</xdr:colOff>
      <xdr:row>43</xdr:row>
      <xdr:rowOff>129000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466725</xdr:colOff>
      <xdr:row>33</xdr:row>
      <xdr:rowOff>133350</xdr:rowOff>
    </xdr:from>
    <xdr:to>
      <xdr:col>18</xdr:col>
      <xdr:colOff>351525</xdr:colOff>
      <xdr:row>56</xdr:row>
      <xdr:rowOff>71850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356754</xdr:colOff>
      <xdr:row>84</xdr:row>
      <xdr:rowOff>80530</xdr:rowOff>
    </xdr:from>
    <xdr:to>
      <xdr:col>47</xdr:col>
      <xdr:colOff>605236</xdr:colOff>
      <xdr:row>107</xdr:row>
      <xdr:rowOff>19030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142875</xdr:colOff>
      <xdr:row>33</xdr:row>
      <xdr:rowOff>104775</xdr:rowOff>
    </xdr:from>
    <xdr:to>
      <xdr:col>41</xdr:col>
      <xdr:colOff>389625</xdr:colOff>
      <xdr:row>56</xdr:row>
      <xdr:rowOff>43275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249155</xdr:colOff>
      <xdr:row>70</xdr:row>
      <xdr:rowOff>188881</xdr:rowOff>
    </xdr:from>
    <xdr:to>
      <xdr:col>16</xdr:col>
      <xdr:colOff>133955</xdr:colOff>
      <xdr:row>93</xdr:row>
      <xdr:rowOff>127381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571500</xdr:colOff>
      <xdr:row>55</xdr:row>
      <xdr:rowOff>85725</xdr:rowOff>
    </xdr:from>
    <xdr:to>
      <xdr:col>38</xdr:col>
      <xdr:colOff>313425</xdr:colOff>
      <xdr:row>78</xdr:row>
      <xdr:rowOff>24225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256181</xdr:colOff>
      <xdr:row>105</xdr:row>
      <xdr:rowOff>7921</xdr:rowOff>
    </xdr:from>
    <xdr:to>
      <xdr:col>38</xdr:col>
      <xdr:colOff>608572</xdr:colOff>
      <xdr:row>127</xdr:row>
      <xdr:rowOff>136921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230918</xdr:colOff>
      <xdr:row>85</xdr:row>
      <xdr:rowOff>181051</xdr:rowOff>
    </xdr:from>
    <xdr:to>
      <xdr:col>47</xdr:col>
      <xdr:colOff>479399</xdr:colOff>
      <xdr:row>108</xdr:row>
      <xdr:rowOff>119551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9525</xdr:colOff>
      <xdr:row>59</xdr:row>
      <xdr:rowOff>0</xdr:rowOff>
    </xdr:from>
    <xdr:to>
      <xdr:col>25</xdr:col>
      <xdr:colOff>503925</xdr:colOff>
      <xdr:row>81</xdr:row>
      <xdr:rowOff>129000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435665</xdr:colOff>
      <xdr:row>103</xdr:row>
      <xdr:rowOff>69574</xdr:rowOff>
    </xdr:from>
    <xdr:to>
      <xdr:col>18</xdr:col>
      <xdr:colOff>304700</xdr:colOff>
      <xdr:row>126</xdr:row>
      <xdr:rowOff>8074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304800</xdr:colOff>
      <xdr:row>77</xdr:row>
      <xdr:rowOff>104775</xdr:rowOff>
    </xdr:from>
    <xdr:to>
      <xdr:col>35</xdr:col>
      <xdr:colOff>189600</xdr:colOff>
      <xdr:row>100</xdr:row>
      <xdr:rowOff>43275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46</xdr:col>
      <xdr:colOff>0</xdr:colOff>
      <xdr:row>21</xdr:row>
      <xdr:rowOff>0</xdr:rowOff>
    </xdr:from>
    <xdr:to>
      <xdr:col>57</xdr:col>
      <xdr:colOff>494400</xdr:colOff>
      <xdr:row>43</xdr:row>
      <xdr:rowOff>129000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185305</xdr:colOff>
      <xdr:row>34</xdr:row>
      <xdr:rowOff>62346</xdr:rowOff>
    </xdr:from>
    <xdr:to>
      <xdr:col>23</xdr:col>
      <xdr:colOff>70105</xdr:colOff>
      <xdr:row>57</xdr:row>
      <xdr:rowOff>846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19</xdr:row>
      <xdr:rowOff>0</xdr:rowOff>
    </xdr:from>
    <xdr:to>
      <xdr:col>23</xdr:col>
      <xdr:colOff>523200</xdr:colOff>
      <xdr:row>41</xdr:row>
      <xdr:rowOff>129000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19</xdr:row>
      <xdr:rowOff>0</xdr:rowOff>
    </xdr:from>
    <xdr:to>
      <xdr:col>32</xdr:col>
      <xdr:colOff>523200</xdr:colOff>
      <xdr:row>41</xdr:row>
      <xdr:rowOff>129000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0</xdr:colOff>
      <xdr:row>19</xdr:row>
      <xdr:rowOff>0</xdr:rowOff>
    </xdr:from>
    <xdr:to>
      <xdr:col>41</xdr:col>
      <xdr:colOff>523200</xdr:colOff>
      <xdr:row>41</xdr:row>
      <xdr:rowOff>129000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0</xdr:colOff>
      <xdr:row>19</xdr:row>
      <xdr:rowOff>0</xdr:rowOff>
    </xdr:from>
    <xdr:to>
      <xdr:col>50</xdr:col>
      <xdr:colOff>523200</xdr:colOff>
      <xdr:row>41</xdr:row>
      <xdr:rowOff>129000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51</xdr:col>
      <xdr:colOff>0</xdr:colOff>
      <xdr:row>19</xdr:row>
      <xdr:rowOff>0</xdr:rowOff>
    </xdr:from>
    <xdr:to>
      <xdr:col>59</xdr:col>
      <xdr:colOff>523200</xdr:colOff>
      <xdr:row>41</xdr:row>
      <xdr:rowOff>129000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23</xdr:col>
      <xdr:colOff>523200</xdr:colOff>
      <xdr:row>66</xdr:row>
      <xdr:rowOff>129000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44</xdr:row>
      <xdr:rowOff>0</xdr:rowOff>
    </xdr:from>
    <xdr:to>
      <xdr:col>32</xdr:col>
      <xdr:colOff>523200</xdr:colOff>
      <xdr:row>66</xdr:row>
      <xdr:rowOff>129000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0</xdr:colOff>
      <xdr:row>44</xdr:row>
      <xdr:rowOff>0</xdr:rowOff>
    </xdr:from>
    <xdr:to>
      <xdr:col>41</xdr:col>
      <xdr:colOff>523200</xdr:colOff>
      <xdr:row>66</xdr:row>
      <xdr:rowOff>129000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44</xdr:row>
      <xdr:rowOff>0</xdr:rowOff>
    </xdr:from>
    <xdr:to>
      <xdr:col>50</xdr:col>
      <xdr:colOff>523200</xdr:colOff>
      <xdr:row>66</xdr:row>
      <xdr:rowOff>129000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51</xdr:col>
      <xdr:colOff>0</xdr:colOff>
      <xdr:row>44</xdr:row>
      <xdr:rowOff>0</xdr:rowOff>
    </xdr:from>
    <xdr:to>
      <xdr:col>59</xdr:col>
      <xdr:colOff>523200</xdr:colOff>
      <xdr:row>66</xdr:row>
      <xdr:rowOff>129000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562573</xdr:colOff>
      <xdr:row>0</xdr:row>
      <xdr:rowOff>95122</xdr:rowOff>
    </xdr:from>
    <xdr:to>
      <xdr:col>25</xdr:col>
      <xdr:colOff>447375</xdr:colOff>
      <xdr:row>23</xdr:row>
      <xdr:rowOff>24097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197578</xdr:colOff>
      <xdr:row>22</xdr:row>
      <xdr:rowOff>15434</xdr:rowOff>
    </xdr:from>
    <xdr:to>
      <xdr:col>33</xdr:col>
      <xdr:colOff>82378</xdr:colOff>
      <xdr:row>44</xdr:row>
      <xdr:rowOff>144434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28</xdr:col>
      <xdr:colOff>305920</xdr:colOff>
      <xdr:row>1</xdr:row>
      <xdr:rowOff>101974</xdr:rowOff>
    </xdr:from>
    <xdr:to>
      <xdr:col>37</xdr:col>
      <xdr:colOff>24652</xdr:colOff>
      <xdr:row>16</xdr:row>
      <xdr:rowOff>35299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72479" y="292474"/>
          <a:ext cx="5164791" cy="2802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298739</xdr:colOff>
      <xdr:row>52</xdr:row>
      <xdr:rowOff>75334</xdr:rowOff>
    </xdr:from>
    <xdr:to>
      <xdr:col>73</xdr:col>
      <xdr:colOff>232960</xdr:colOff>
      <xdr:row>67</xdr:row>
      <xdr:rowOff>35015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79194" y="9998652"/>
          <a:ext cx="5189423" cy="281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67235</xdr:colOff>
      <xdr:row>77</xdr:row>
      <xdr:rowOff>112059</xdr:rowOff>
    </xdr:from>
    <xdr:to>
      <xdr:col>17</xdr:col>
      <xdr:colOff>561636</xdr:colOff>
      <xdr:row>100</xdr:row>
      <xdr:rowOff>50559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0</xdr:colOff>
      <xdr:row>22</xdr:row>
      <xdr:rowOff>0</xdr:rowOff>
    </xdr:from>
    <xdr:to>
      <xdr:col>45</xdr:col>
      <xdr:colOff>494400</xdr:colOff>
      <xdr:row>44</xdr:row>
      <xdr:rowOff>129000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233</xdr:col>
      <xdr:colOff>600075</xdr:colOff>
      <xdr:row>234</xdr:row>
      <xdr:rowOff>66675</xdr:rowOff>
    </xdr:from>
    <xdr:to>
      <xdr:col>251</xdr:col>
      <xdr:colOff>223837</xdr:colOff>
      <xdr:row>257</xdr:row>
      <xdr:rowOff>157162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234</xdr:col>
      <xdr:colOff>0</xdr:colOff>
      <xdr:row>259</xdr:row>
      <xdr:rowOff>0</xdr:rowOff>
    </xdr:from>
    <xdr:to>
      <xdr:col>257</xdr:col>
      <xdr:colOff>271623</xdr:colOff>
      <xdr:row>296</xdr:row>
      <xdr:rowOff>151500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52</xdr:col>
      <xdr:colOff>498102</xdr:colOff>
      <xdr:row>30</xdr:row>
      <xdr:rowOff>94689</xdr:rowOff>
    </xdr:from>
    <xdr:to>
      <xdr:col>65</xdr:col>
      <xdr:colOff>125169</xdr:colOff>
      <xdr:row>53</xdr:row>
      <xdr:rowOff>34870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0</xdr:colOff>
      <xdr:row>70</xdr:row>
      <xdr:rowOff>190499</xdr:rowOff>
    </xdr:from>
    <xdr:to>
      <xdr:col>33</xdr:col>
      <xdr:colOff>465600</xdr:colOff>
      <xdr:row>99</xdr:row>
      <xdr:rowOff>65999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E696499-40CE-4D73-AF82-4F9E5417BB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38</xdr:col>
      <xdr:colOff>225137</xdr:colOff>
      <xdr:row>94</xdr:row>
      <xdr:rowOff>138545</xdr:rowOff>
    </xdr:from>
    <xdr:to>
      <xdr:col>53</xdr:col>
      <xdr:colOff>84600</xdr:colOff>
      <xdr:row>124</xdr:row>
      <xdr:rowOff>14045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360AF84-93ED-4604-BBD1-24F62A170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37</xdr:col>
      <xdr:colOff>333375</xdr:colOff>
      <xdr:row>145</xdr:row>
      <xdr:rowOff>19050</xdr:rowOff>
    </xdr:from>
    <xdr:to>
      <xdr:col>60</xdr:col>
      <xdr:colOff>604998</xdr:colOff>
      <xdr:row>182</xdr:row>
      <xdr:rowOff>170550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386DAD35-B299-4DCF-87BA-1A39160EF2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562573</xdr:colOff>
      <xdr:row>0</xdr:row>
      <xdr:rowOff>95122</xdr:rowOff>
    </xdr:from>
    <xdr:to>
      <xdr:col>25</xdr:col>
      <xdr:colOff>447375</xdr:colOff>
      <xdr:row>23</xdr:row>
      <xdr:rowOff>24097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0912B2-E0D9-4390-8C3D-AB4F7D39EC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197578</xdr:colOff>
      <xdr:row>22</xdr:row>
      <xdr:rowOff>15434</xdr:rowOff>
    </xdr:from>
    <xdr:to>
      <xdr:col>33</xdr:col>
      <xdr:colOff>82378</xdr:colOff>
      <xdr:row>44</xdr:row>
      <xdr:rowOff>144434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12CD9A-A522-4725-ACE1-F3C224E19C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28</xdr:col>
      <xdr:colOff>305920</xdr:colOff>
      <xdr:row>1</xdr:row>
      <xdr:rowOff>101974</xdr:rowOff>
    </xdr:from>
    <xdr:to>
      <xdr:col>37</xdr:col>
      <xdr:colOff>24652</xdr:colOff>
      <xdr:row>16</xdr:row>
      <xdr:rowOff>35299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4FC05ED-EE69-4A30-9FD1-01A27AD19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89020" y="292474"/>
          <a:ext cx="5205132" cy="280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298739</xdr:colOff>
      <xdr:row>52</xdr:row>
      <xdr:rowOff>75334</xdr:rowOff>
    </xdr:from>
    <xdr:to>
      <xdr:col>73</xdr:col>
      <xdr:colOff>232960</xdr:colOff>
      <xdr:row>67</xdr:row>
      <xdr:rowOff>35015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FEF578-AF82-4000-BF84-8F2ED07D6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08239" y="9990859"/>
          <a:ext cx="5220596" cy="281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67235</xdr:colOff>
      <xdr:row>77</xdr:row>
      <xdr:rowOff>112059</xdr:rowOff>
    </xdr:from>
    <xdr:to>
      <xdr:col>17</xdr:col>
      <xdr:colOff>561636</xdr:colOff>
      <xdr:row>100</xdr:row>
      <xdr:rowOff>50559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D6BD13F-26D8-4616-8F92-936D4F9A13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0</xdr:colOff>
      <xdr:row>22</xdr:row>
      <xdr:rowOff>0</xdr:rowOff>
    </xdr:from>
    <xdr:to>
      <xdr:col>45</xdr:col>
      <xdr:colOff>494400</xdr:colOff>
      <xdr:row>44</xdr:row>
      <xdr:rowOff>129000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74F4616-59E4-432D-A5D7-70AF43D0F3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187</xdr:col>
      <xdr:colOff>45893</xdr:colOff>
      <xdr:row>216</xdr:row>
      <xdr:rowOff>170584</xdr:rowOff>
    </xdr:from>
    <xdr:to>
      <xdr:col>204</xdr:col>
      <xdr:colOff>288780</xdr:colOff>
      <xdr:row>240</xdr:row>
      <xdr:rowOff>70571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CAEAF00-561E-463F-8019-927C1F4300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212</xdr:col>
      <xdr:colOff>89066</xdr:colOff>
      <xdr:row>310</xdr:row>
      <xdr:rowOff>14845</xdr:rowOff>
    </xdr:from>
    <xdr:to>
      <xdr:col>235</xdr:col>
      <xdr:colOff>360689</xdr:colOff>
      <xdr:row>347</xdr:row>
      <xdr:rowOff>166345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F87852F-2392-4B54-BAC6-1C347D8B66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52</xdr:col>
      <xdr:colOff>498102</xdr:colOff>
      <xdr:row>30</xdr:row>
      <xdr:rowOff>94689</xdr:rowOff>
    </xdr:from>
    <xdr:to>
      <xdr:col>65</xdr:col>
      <xdr:colOff>125169</xdr:colOff>
      <xdr:row>53</xdr:row>
      <xdr:rowOff>34870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1FED61B-0F7A-4188-A127-0C4F2158A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0</xdr:colOff>
      <xdr:row>70</xdr:row>
      <xdr:rowOff>190499</xdr:rowOff>
    </xdr:from>
    <xdr:to>
      <xdr:col>33</xdr:col>
      <xdr:colOff>465600</xdr:colOff>
      <xdr:row>99</xdr:row>
      <xdr:rowOff>65999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012577D-5D6D-4A72-A742-641A2D4018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47</xdr:col>
      <xdr:colOff>438048</xdr:colOff>
      <xdr:row>94</xdr:row>
      <xdr:rowOff>138545</xdr:rowOff>
    </xdr:from>
    <xdr:to>
      <xdr:col>62</xdr:col>
      <xdr:colOff>297511</xdr:colOff>
      <xdr:row>124</xdr:row>
      <xdr:rowOff>14045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E5EDAA1-8B23-49EF-8D75-514B1EE78F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46</xdr:col>
      <xdr:colOff>280147</xdr:colOff>
      <xdr:row>130</xdr:row>
      <xdr:rowOff>0</xdr:rowOff>
    </xdr:from>
    <xdr:to>
      <xdr:col>71</xdr:col>
      <xdr:colOff>428505</xdr:colOff>
      <xdr:row>158</xdr:row>
      <xdr:rowOff>11206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5020574-7AC6-4718-AC2A-DE789ACAC2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665149</xdr:colOff>
      <xdr:row>233</xdr:row>
      <xdr:rowOff>61631</xdr:rowOff>
    </xdr:from>
    <xdr:to>
      <xdr:col>24</xdr:col>
      <xdr:colOff>201187</xdr:colOff>
      <xdr:row>261</xdr:row>
      <xdr:rowOff>72837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9480104-BCEB-458B-9102-F480FA397E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286</xdr:row>
      <xdr:rowOff>133350</xdr:rowOff>
    </xdr:from>
    <xdr:to>
      <xdr:col>14</xdr:col>
      <xdr:colOff>351300</xdr:colOff>
      <xdr:row>323</xdr:row>
      <xdr:rowOff>37650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DC2695AC-4D2F-4021-8B0E-45A3EF43BA99}"/>
            </a:ext>
          </a:extLst>
        </xdr:cNvPr>
        <xdr:cNvGrpSpPr/>
      </xdr:nvGrpSpPr>
      <xdr:grpSpPr>
        <a:xfrm>
          <a:off x="0" y="54825900"/>
          <a:ext cx="9000000" cy="6952800"/>
          <a:chOff x="0" y="54825900"/>
          <a:chExt cx="9000000" cy="6952800"/>
        </a:xfrm>
      </xdr:grpSpPr>
      <xdr:graphicFrame macro="">
        <xdr:nvGraphicFramePr>
          <xdr:cNvPr id="17" name="Chart 16">
            <a:extLst>
              <a:ext uri="{FF2B5EF4-FFF2-40B4-BE49-F238E27FC236}">
                <a16:creationId xmlns:a16="http://schemas.microsoft.com/office/drawing/2014/main" id="{A75A0348-14A6-4A01-A6CF-75A0BBAF4266}"/>
              </a:ext>
            </a:extLst>
          </xdr:cNvPr>
          <xdr:cNvGraphicFramePr>
            <a:graphicFrameLocks/>
          </xdr:cNvGraphicFramePr>
        </xdr:nvGraphicFramePr>
        <xdr:xfrm>
          <a:off x="0" y="58178700"/>
          <a:ext cx="9000000" cy="360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graphicFrame macro="">
        <xdr:nvGraphicFramePr>
          <xdr:cNvPr id="15" name="Chart 14">
            <a:extLst>
              <a:ext uri="{FF2B5EF4-FFF2-40B4-BE49-F238E27FC236}">
                <a16:creationId xmlns:a16="http://schemas.microsoft.com/office/drawing/2014/main" id="{8B497B7B-38D1-490B-B46B-038B22CFF4B3}"/>
              </a:ext>
            </a:extLst>
          </xdr:cNvPr>
          <xdr:cNvGraphicFramePr>
            <a:graphicFrameLocks/>
          </xdr:cNvGraphicFramePr>
        </xdr:nvGraphicFramePr>
        <xdr:xfrm>
          <a:off x="0" y="54825900"/>
          <a:ext cx="9000000" cy="360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342899</xdr:colOff>
      <xdr:row>23</xdr:row>
      <xdr:rowOff>119062</xdr:rowOff>
    </xdr:from>
    <xdr:to>
      <xdr:col>21</xdr:col>
      <xdr:colOff>581024</xdr:colOff>
      <xdr:row>48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CF6187-6B98-4F9E-B63C-7EC27A9EB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483253</xdr:colOff>
      <xdr:row>174</xdr:row>
      <xdr:rowOff>26895</xdr:rowOff>
    </xdr:from>
    <xdr:to>
      <xdr:col>48</xdr:col>
      <xdr:colOff>252852</xdr:colOff>
      <xdr:row>211</xdr:row>
      <xdr:rowOff>178395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256054</xdr:colOff>
      <xdr:row>28</xdr:row>
      <xdr:rowOff>188259</xdr:rowOff>
    </xdr:from>
    <xdr:to>
      <xdr:col>45</xdr:col>
      <xdr:colOff>34616</xdr:colOff>
      <xdr:row>66</xdr:row>
      <xdr:rowOff>149259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263899</xdr:colOff>
      <xdr:row>204</xdr:row>
      <xdr:rowOff>177612</xdr:rowOff>
    </xdr:from>
    <xdr:to>
      <xdr:col>31</xdr:col>
      <xdr:colOff>33498</xdr:colOff>
      <xdr:row>227</xdr:row>
      <xdr:rowOff>116112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323850</xdr:colOff>
      <xdr:row>283</xdr:row>
      <xdr:rowOff>0</xdr:rowOff>
    </xdr:from>
    <xdr:to>
      <xdr:col>33</xdr:col>
      <xdr:colOff>97931</xdr:colOff>
      <xdr:row>320</xdr:row>
      <xdr:rowOff>151500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524437</xdr:colOff>
      <xdr:row>480</xdr:row>
      <xdr:rowOff>102534</xdr:rowOff>
    </xdr:from>
    <xdr:to>
      <xdr:col>28</xdr:col>
      <xdr:colOff>303000</xdr:colOff>
      <xdr:row>518</xdr:row>
      <xdr:rowOff>63534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389149</xdr:colOff>
      <xdr:row>443</xdr:row>
      <xdr:rowOff>0</xdr:rowOff>
    </xdr:from>
    <xdr:to>
      <xdr:col>29</xdr:col>
      <xdr:colOff>163233</xdr:colOff>
      <xdr:row>480</xdr:row>
      <xdr:rowOff>151500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414617</xdr:colOff>
      <xdr:row>404</xdr:row>
      <xdr:rowOff>67235</xdr:rowOff>
    </xdr:from>
    <xdr:to>
      <xdr:col>29</xdr:col>
      <xdr:colOff>193181</xdr:colOff>
      <xdr:row>442</xdr:row>
      <xdr:rowOff>28235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280147</xdr:colOff>
      <xdr:row>60</xdr:row>
      <xdr:rowOff>156881</xdr:rowOff>
    </xdr:from>
    <xdr:to>
      <xdr:col>50</xdr:col>
      <xdr:colOff>49747</xdr:colOff>
      <xdr:row>83</xdr:row>
      <xdr:rowOff>95381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161925</xdr:colOff>
      <xdr:row>30</xdr:row>
      <xdr:rowOff>152400</xdr:rowOff>
    </xdr:from>
    <xdr:to>
      <xdr:col>30</xdr:col>
      <xdr:colOff>46725</xdr:colOff>
      <xdr:row>57</xdr:row>
      <xdr:rowOff>100425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123825</xdr:colOff>
      <xdr:row>42</xdr:row>
      <xdr:rowOff>66675</xdr:rowOff>
    </xdr:from>
    <xdr:to>
      <xdr:col>41</xdr:col>
      <xdr:colOff>8625</xdr:colOff>
      <xdr:row>69</xdr:row>
      <xdr:rowOff>14700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333375</xdr:colOff>
      <xdr:row>0</xdr:row>
      <xdr:rowOff>0</xdr:rowOff>
    </xdr:from>
    <xdr:to>
      <xdr:col>35</xdr:col>
      <xdr:colOff>218175</xdr:colOff>
      <xdr:row>26</xdr:row>
      <xdr:rowOff>109950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276225</xdr:colOff>
      <xdr:row>31</xdr:row>
      <xdr:rowOff>104775</xdr:rowOff>
    </xdr:from>
    <xdr:to>
      <xdr:col>29</xdr:col>
      <xdr:colOff>161025</xdr:colOff>
      <xdr:row>58</xdr:row>
      <xdr:rowOff>52800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381000</xdr:colOff>
      <xdr:row>1</xdr:row>
      <xdr:rowOff>47625</xdr:rowOff>
    </xdr:from>
    <xdr:to>
      <xdr:col>37</xdr:col>
      <xdr:colOff>265800</xdr:colOff>
      <xdr:row>26</xdr:row>
      <xdr:rowOff>157575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35</xdr:row>
      <xdr:rowOff>0</xdr:rowOff>
    </xdr:from>
    <xdr:to>
      <xdr:col>32</xdr:col>
      <xdr:colOff>304800</xdr:colOff>
      <xdr:row>51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333375</xdr:colOff>
      <xdr:row>60</xdr:row>
      <xdr:rowOff>76200</xdr:rowOff>
    </xdr:from>
    <xdr:to>
      <xdr:col>27</xdr:col>
      <xdr:colOff>85725</xdr:colOff>
      <xdr:row>77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504825</xdr:colOff>
      <xdr:row>72</xdr:row>
      <xdr:rowOff>66675</xdr:rowOff>
    </xdr:from>
    <xdr:to>
      <xdr:col>16</xdr:col>
      <xdr:colOff>142875</xdr:colOff>
      <xdr:row>89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381000</xdr:colOff>
      <xdr:row>33</xdr:row>
      <xdr:rowOff>57150</xdr:rowOff>
    </xdr:from>
    <xdr:to>
      <xdr:col>22</xdr:col>
      <xdr:colOff>37200</xdr:colOff>
      <xdr:row>60</xdr:row>
      <xdr:rowOff>5175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600075</xdr:colOff>
      <xdr:row>59</xdr:row>
      <xdr:rowOff>57150</xdr:rowOff>
    </xdr:from>
    <xdr:to>
      <xdr:col>37</xdr:col>
      <xdr:colOff>295275</xdr:colOff>
      <xdr:row>76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333375</xdr:colOff>
      <xdr:row>62</xdr:row>
      <xdr:rowOff>76200</xdr:rowOff>
    </xdr:from>
    <xdr:to>
      <xdr:col>27</xdr:col>
      <xdr:colOff>85725</xdr:colOff>
      <xdr:row>79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504825</xdr:colOff>
      <xdr:row>72</xdr:row>
      <xdr:rowOff>66675</xdr:rowOff>
    </xdr:from>
    <xdr:to>
      <xdr:col>16</xdr:col>
      <xdr:colOff>142875</xdr:colOff>
      <xdr:row>89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180975</xdr:colOff>
      <xdr:row>35</xdr:row>
      <xdr:rowOff>28575</xdr:rowOff>
    </xdr:from>
    <xdr:to>
      <xdr:col>22</xdr:col>
      <xdr:colOff>446775</xdr:colOff>
      <xdr:row>61</xdr:row>
      <xdr:rowOff>138525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35</xdr:row>
      <xdr:rowOff>0</xdr:rowOff>
    </xdr:from>
    <xdr:to>
      <xdr:col>35</xdr:col>
      <xdr:colOff>494400</xdr:colOff>
      <xdr:row>61</xdr:row>
      <xdr:rowOff>109950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Warburton" refreshedDate="43013.631853009261" createdVersion="6" refreshedVersion="6" minRefreshableVersion="3" recordCount="201" xr:uid="{B693E153-8694-4278-8204-82FFA036CB88}">
  <cacheSource type="worksheet">
    <worksheetSource ref="A1:N202" sheet="SHs and LRs 2"/>
  </cacheSource>
  <cacheFields count="14">
    <cacheField name="Region" numFmtId="0">
      <sharedItems count="104">
        <s v="NZ"/>
        <s v="Auckland Region"/>
        <s v="Bay of Plenty Region"/>
        <s v="Canterbury Region"/>
        <s v="Chatham Islands Region"/>
        <s v="Gisborne Region"/>
        <s v="Hawkes Bay Region"/>
        <s v="Manawatu-Wanganui Region"/>
        <s v="Marlborough-Nelson-Tasman Region"/>
        <s v="Northland Region"/>
        <s v="Otago Region"/>
        <s v="Southland Region"/>
        <s v="Taranaki Region"/>
        <s v="Waikato Region"/>
        <s v="Wellington Region"/>
        <s v="West Coast Region"/>
        <s v="Ashburton District"/>
        <s v="Auckland City"/>
        <s v="Banks Peninsula District"/>
        <s v="Buller District"/>
        <s v="Carterton District"/>
        <s v="Central Hawkes Bay District"/>
        <s v="Central Otago District"/>
        <s v="Chatham Islands District"/>
        <s v="Christchurch City"/>
        <s v="Clutha District"/>
        <s v="Dunedin City"/>
        <s v="Far North District"/>
        <s v="Franklin District"/>
        <s v="Gisborne District"/>
        <s v="Gore District"/>
        <s v="Grey District"/>
        <s v="Hamilton City"/>
        <s v="Hastings District"/>
        <s v="Hauraki District"/>
        <s v="Highway &amp; Network Operations Auckland"/>
        <s v="Highway &amp; Network Operations Bay of Plenty"/>
        <s v="Highway &amp; Network Operations Canterbury"/>
        <s v="Highway &amp; Network Operations Gisborne"/>
        <s v="Highway &amp; Network Operations Hawkes Bay"/>
        <s v="Highway &amp; Network Operations Manawatu-Wanganui"/>
        <s v="Highway &amp; Network Operations Marlborough-Nelson-Tasman"/>
        <s v="Highway &amp; Network Operations Northland"/>
        <s v="Highway &amp; Network Operations Otago"/>
        <s v="Highway &amp; Network Operations Southland"/>
        <s v="Highway &amp; Network Operations Taranaki"/>
        <s v="Highway &amp; Network Operations Waikato"/>
        <s v="Highway &amp; Network Operations Wellington"/>
        <s v="Highway &amp; Network Operations West Coast"/>
        <s v="Horowhenua District"/>
        <s v="Hurunui District"/>
        <s v="Hutt City"/>
        <s v="Invercargill City"/>
        <s v="Kaikoura District"/>
        <s v="Kaipara District"/>
        <s v="Kapiti Coast District"/>
        <s v="Kawerau District"/>
        <s v="MacKenzie District"/>
        <s v="Manawatu District"/>
        <s v="Manukau City"/>
        <s v="Marlborough District"/>
        <s v="Masterton District"/>
        <s v="Matamata-Piako District"/>
        <s v="Napier City"/>
        <s v="Nelson City"/>
        <s v="New Plymouth District"/>
        <s v="North Shore City"/>
        <s v="Opotiki District"/>
        <s v="Otorohanga District"/>
        <s v="Palmerston North City"/>
        <s v="Papakura District"/>
        <s v="Porirua City"/>
        <s v="Queenstown-Lakes District"/>
        <s v="Rangitikei District"/>
        <s v="Rodney District"/>
        <s v="Rotorua District"/>
        <s v="Ruapehu District"/>
        <s v="Selwyn District"/>
        <s v="Southland District"/>
        <s v="South Taranaki District"/>
        <s v="South Waikato District"/>
        <s v="South Wairarapa District"/>
        <s v="Stratford District"/>
        <s v="Tararua District"/>
        <s v="Tasman District"/>
        <s v="Taupo District"/>
        <s v="Tauranga City"/>
        <s v="Thames-Coromandel District"/>
        <s v="Timaru District"/>
        <s v="Upper Hutt City"/>
        <s v="Waikato District"/>
        <s v="Waimakariri District"/>
        <s v="Waimate District"/>
        <s v="Waipa District"/>
        <s v="Wairoa District"/>
        <s v="Waitakere City"/>
        <s v="Waitaki District"/>
        <s v="Waitomo District"/>
        <s v="Wanganui District"/>
        <s v="Wellington City"/>
        <s v="Western Bay of Plenty District"/>
        <s v="Westland District"/>
        <s v="Whakatane District"/>
        <s v="Whangarei District"/>
      </sharedItems>
    </cacheField>
    <cacheField name="Road Type" numFmtId="0">
      <sharedItems count="2">
        <s v="Local Roads"/>
        <s v="State Highways"/>
      </sharedItems>
    </cacheField>
    <cacheField name="2006" numFmtId="173">
      <sharedItems containsMixedTypes="1" containsNumber="1" minValue="13.566000000000001" maxValue="20292.048795999999"/>
    </cacheField>
    <cacheField name="2007" numFmtId="173">
      <sharedItems containsMixedTypes="1" containsNumber="1" minValue="12.098279" maxValue="20681.075491"/>
    </cacheField>
    <cacheField name="2008" numFmtId="173">
      <sharedItems containsMixedTypes="1" containsNumber="1" minValue="10.156000000000001" maxValue="20869"/>
    </cacheField>
    <cacheField name="2009" numFmtId="173">
      <sharedItems containsMixedTypes="1" containsNumber="1" minValue="12.098279" maxValue="21176"/>
    </cacheField>
    <cacheField name="2010" numFmtId="173">
      <sharedItems containsMixedTypes="1" containsNumber="1" minValue="12.098279" maxValue="21560" count="102">
        <n v="21560"/>
        <n v="19730"/>
        <n v="8016.8778410000004"/>
        <n v="4193.1350000000002"/>
        <n v="1181.478208"/>
        <n v="1535.3820000000001"/>
        <n v="2987.6592220000002"/>
        <n v="2244.3229999999999"/>
        <s v=""/>
        <n v="209.23500000000001"/>
        <n v="179.20699999999999"/>
        <n v="829.49924299999998"/>
        <n v="667.70399999999995"/>
        <n v="1116.314138"/>
        <n v="1377.2349999999999"/>
        <n v="560.80999999999995"/>
        <n v="775.64099999999996"/>
        <n v="793.59430399999997"/>
        <n v="947.27300000000002"/>
        <n v="930.98949200000004"/>
        <n v="1288.579"/>
        <n v="529.87731699999995"/>
        <n v="589.053"/>
        <n v="362.14671900000002"/>
        <n v="677.452"/>
        <n v="1881.2129070000001"/>
        <n v="3185.7950000000001"/>
        <n v="2037.8557189999999"/>
        <n v="1663.422"/>
        <n v="122.096"/>
        <n v="406.09199999999998"/>
        <n v="173.44900000000001"/>
        <n v="2797.2045410000001"/>
        <n v="37.631"/>
        <n v="34.85"/>
        <n v="74.994"/>
        <n v="71.899491999999995"/>
        <n v="1982.893521"/>
        <n v="108.36499999999999"/>
        <n v="449.41500000000002"/>
        <n v="263.44400000000002"/>
        <n v="486.58600000000001"/>
        <n v="53.597999999999999"/>
        <n v="46.854999999999997"/>
        <n v="660.68875200000002"/>
        <n v="445.59899999999999"/>
        <n v="71.203999999999994"/>
        <n v="164.98081199999999"/>
        <n v="71.504000000000005"/>
        <n v="656.61169199999995"/>
        <n v="238.691317"/>
        <n v="13.677701000000001"/>
        <n v="92.141000000000005"/>
        <n v="157.84899999999999"/>
        <n v="12.098279"/>
        <n v="18.552"/>
        <n v="215.59200000000001"/>
        <n v="1823.594261"/>
        <n v="138.553"/>
        <n v="132.13499999999999"/>
        <n v="168.65706599999999"/>
        <n v="263.13824299999999"/>
        <n v="206.63900000000001"/>
        <n v="222.44971899999999"/>
        <n v="1084.6725939999999"/>
        <n v="18.047000000000001"/>
        <n v="56.847000000000001"/>
        <n v="309.73099999999999"/>
        <n v="275.15404100000001"/>
        <n v="189.06399999999999"/>
        <n v="166.97300000000001"/>
        <n v="71.062805999999995"/>
        <n v="580.548404"/>
        <n v="215.15001599999999"/>
        <n v="97.046108000000004"/>
        <n v="295.51600000000002"/>
        <n v="237.58799999999999"/>
        <n v="107.848"/>
        <n v="73.521000000000001"/>
        <n v="44.242176999999998"/>
        <n v="31.849"/>
        <n v="86.248000000000005"/>
        <n v="215.61799999999999"/>
        <n v="168.952"/>
        <n v="567.92091300000004"/>
        <n v="87.650999999999996"/>
        <n v="181.27799999999999"/>
        <n v="143.26732000000001"/>
        <n v="318.94708900000001"/>
        <n v="214.929"/>
        <n v="35.86"/>
        <n v="231.61500000000001"/>
        <n v="45.768000000000001"/>
        <n v="969.11800000000005"/>
        <n v="134.33699999999999"/>
        <n v="43.13"/>
        <n v="171.653412"/>
        <n v="679.83653000000004"/>
        <n v="162.40899999999999"/>
        <n v="37.61"/>
        <n v="205.85300000000001"/>
        <n v="438.00930399999999"/>
      </sharedItems>
    </cacheField>
    <cacheField name="2011" numFmtId="173">
      <sharedItems containsMixedTypes="1" containsNumber="1" minValue="12.098279" maxValue="21637"/>
    </cacheField>
    <cacheField name="2012" numFmtId="173">
      <sharedItems containsMixedTypes="1" containsNumber="1" minValue="12.098279" maxValue="21468"/>
    </cacheField>
    <cacheField name="2013" numFmtId="173">
      <sharedItems containsMixedTypes="1" containsNumber="1" minValue="12.098279" maxValue="21812"/>
    </cacheField>
    <cacheField name="2014" numFmtId="173">
      <sharedItems containsMixedTypes="1" containsNumber="1" minValue="12.098279" maxValue="21716"/>
    </cacheField>
    <cacheField name="2015" numFmtId="173">
      <sharedItems containsMixedTypes="1" containsNumber="1" minValue="15.945" maxValue="21673"/>
    </cacheField>
    <cacheField name="2016" numFmtId="173">
      <sharedItems containsMixedTypes="1" containsNumber="1" minValue="15.945" maxValue="21613"/>
    </cacheField>
    <cacheField name="2016/17" numFmtId="173">
      <sharedItems containsMixedTypes="1" containsNumber="1" minValue="15.945" maxValue="226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">
  <r>
    <x v="0"/>
    <x v="0"/>
    <n v="20292.048795999999"/>
    <n v="20681.075491"/>
    <n v="20869"/>
    <n v="21176"/>
    <x v="0"/>
    <n v="21637"/>
    <n v="21468"/>
    <n v="21812"/>
    <n v="21716"/>
    <n v="21673"/>
    <n v="21613"/>
    <n v="22665"/>
  </r>
  <r>
    <x v="0"/>
    <x v="1"/>
    <n v="19372.084999999999"/>
    <n v="19166.315999999999"/>
    <n v="19855"/>
    <n v="19323"/>
    <x v="1"/>
    <n v="19959"/>
    <n v="20221"/>
    <n v="20051"/>
    <n v="20397"/>
    <n v="20853"/>
    <n v="21446"/>
    <n v="22572"/>
  </r>
  <r>
    <x v="1"/>
    <x v="0"/>
    <n v="7644.4640849999996"/>
    <n v="7767.2470229999999"/>
    <n v="7902.0759500000004"/>
    <n v="7984.1622390000002"/>
    <x v="2"/>
    <n v="8065.5640000000003"/>
    <n v="7948.9418420000002"/>
    <n v="8234.7739999999994"/>
    <n v="8089.9898750000002"/>
    <n v="7904.3710000000001"/>
    <n v="7791.5810000000001"/>
    <n v="8293.89"/>
  </r>
  <r>
    <x v="1"/>
    <x v="1"/>
    <n v="4090.3939999999998"/>
    <n v="4085.6709999999998"/>
    <n v="4147.3639999999996"/>
    <n v="4103.7839999999997"/>
    <x v="3"/>
    <n v="4282.705766"/>
    <n v="4691.6274880000001"/>
    <n v="4481.9530269999996"/>
    <n v="4600.391807"/>
    <n v="4747.0472559999998"/>
    <n v="4834.622601"/>
    <n v="5028.0951290000003"/>
  </r>
  <r>
    <x v="2"/>
    <x v="0"/>
    <n v="1093.4023589999999"/>
    <n v="1116.4076379999999"/>
    <n v="1106.3236380000001"/>
    <n v="1111.098279"/>
    <x v="4"/>
    <n v="1164.261465"/>
    <n v="1167.2412790000001"/>
    <n v="1156.9863640000001"/>
    <n v="1186.4802790000001"/>
    <n v="1106.394"/>
    <n v="1142.7760000000001"/>
    <n v="1426.4382029999999"/>
  </r>
  <r>
    <x v="2"/>
    <x v="1"/>
    <n v="1496.8430000000001"/>
    <n v="1468.308"/>
    <n v="1570.5150000000001"/>
    <n v="1520.5709999999999"/>
    <x v="5"/>
    <n v="1537.5119589999999"/>
    <n v="1579.033287"/>
    <n v="1556.323386"/>
    <n v="1589.4810869999999"/>
    <n v="1630.9116059999999"/>
    <n v="1615.709376"/>
    <n v="1741.9349769999999"/>
  </r>
  <r>
    <x v="3"/>
    <x v="0"/>
    <n v="2811.4690000000001"/>
    <n v="2937.7910000000002"/>
    <n v="2931.9237859999998"/>
    <n v="2954.4325939999999"/>
    <x v="6"/>
    <n v="3094.5255240000001"/>
    <n v="3093.7994760000001"/>
    <n v="3151.285476"/>
    <n v="3227.4754760000001"/>
    <n v="3328.5149999999999"/>
    <n v="3401.895"/>
    <n v="3430.1199499999998"/>
  </r>
  <r>
    <x v="3"/>
    <x v="1"/>
    <n v="2155.4650000000001"/>
    <n v="2160.0430000000001"/>
    <n v="2245.527"/>
    <n v="2222.0430000000001"/>
    <x v="7"/>
    <n v="2259.5376769999998"/>
    <n v="2305.6076480000002"/>
    <n v="2319.3978809999999"/>
    <n v="2451.852492"/>
    <n v="2510.8374469999999"/>
    <n v="2607.8337230000002"/>
    <n v="2705.3508029999998"/>
  </r>
  <r>
    <x v="4"/>
    <x v="0"/>
    <s v=""/>
    <s v=""/>
    <s v=""/>
    <s v=""/>
    <x v="8"/>
    <s v=""/>
    <s v=""/>
    <s v=""/>
    <s v=""/>
    <s v=""/>
    <s v=""/>
    <s v=""/>
  </r>
  <r>
    <x v="4"/>
    <x v="1"/>
    <s v=""/>
    <s v=""/>
    <s v=""/>
    <s v=""/>
    <x v="8"/>
    <s v=""/>
    <s v=""/>
    <s v=""/>
    <s v=""/>
    <s v=""/>
    <s v=""/>
    <s v=""/>
  </r>
  <r>
    <x v="5"/>
    <x v="0"/>
    <n v="216.88300000000001"/>
    <n v="216.90600000000001"/>
    <n v="218.04499999999999"/>
    <n v="266.40899999999999"/>
    <x v="9"/>
    <n v="207.215"/>
    <n v="204.477"/>
    <n v="204.887"/>
    <n v="207.97"/>
    <n v="213.636"/>
    <n v="213.791"/>
    <n v="212.86199999999999"/>
  </r>
  <r>
    <x v="5"/>
    <x v="1"/>
    <n v="184.28299999999999"/>
    <n v="168.26599999999999"/>
    <n v="180.333"/>
    <n v="174.934"/>
    <x v="10"/>
    <n v="182.291866"/>
    <n v="182.50724399999999"/>
    <n v="184.50741500000001"/>
    <n v="182.26243199999999"/>
    <n v="187.0813"/>
    <n v="186.13292000000001"/>
    <n v="187.24822"/>
  </r>
  <r>
    <x v="6"/>
    <x v="0"/>
    <n v="795.562048"/>
    <n v="842.99099999999999"/>
    <n v="844.81691999999998"/>
    <n v="812.45602799999995"/>
    <x v="11"/>
    <n v="818.56468400000006"/>
    <n v="814.375"/>
    <n v="828.90330600000004"/>
    <n v="814.06500000000005"/>
    <n v="831.01"/>
    <n v="835.19382800000005"/>
    <n v="873.88072599999998"/>
  </r>
  <r>
    <x v="6"/>
    <x v="1"/>
    <n v="669.82399999999996"/>
    <n v="668.78099999999995"/>
    <n v="679.16700000000003"/>
    <n v="657.28099999999995"/>
    <x v="12"/>
    <n v="661.125766"/>
    <n v="652.09852899999998"/>
    <n v="644.80484300000001"/>
    <n v="636.22786299999996"/>
    <n v="657.16790700000001"/>
    <n v="680.84036300000002"/>
    <n v="720.65642700000001"/>
  </r>
  <r>
    <x v="7"/>
    <x v="0"/>
    <n v="1110.1553590000001"/>
    <n v="1101.6787469999999"/>
    <n v="1094.519988"/>
    <n v="1094.9960000000001"/>
    <x v="13"/>
    <n v="1065.863249"/>
    <n v="1071.3699999999999"/>
    <n v="1095.2370000000001"/>
    <n v="1075.0709999999999"/>
    <n v="1038.7460000000001"/>
    <n v="1032.152"/>
    <n v="1071.942"/>
  </r>
  <r>
    <x v="7"/>
    <x v="1"/>
    <n v="1426.8150000000001"/>
    <n v="1392.9190000000001"/>
    <n v="1422.498"/>
    <n v="1357.836"/>
    <x v="14"/>
    <n v="1370.360889"/>
    <n v="1334.504183"/>
    <n v="1309.036936"/>
    <n v="1328.2314249999999"/>
    <n v="1368.844934"/>
    <n v="1429.1832509999999"/>
    <n v="1483.564218"/>
  </r>
  <r>
    <x v="8"/>
    <x v="0"/>
    <n v="476.06700000000001"/>
    <n v="565.55499999999995"/>
    <n v="554.36400000000003"/>
    <n v="559.23800000000006"/>
    <x v="15"/>
    <n v="582.30393600000002"/>
    <n v="574.12533699999994"/>
    <n v="578.99099999999999"/>
    <n v="560.90899999999999"/>
    <n v="578.40499999999997"/>
    <n v="591.30602099999999"/>
    <n v="611.55700000000002"/>
  </r>
  <r>
    <x v="8"/>
    <x v="1"/>
    <n v="770.25"/>
    <n v="766.48800000000006"/>
    <n v="793.58100000000002"/>
    <n v="766.86900000000003"/>
    <x v="16"/>
    <n v="788.35914600000001"/>
    <n v="732.87482399999999"/>
    <n v="736.51166999999998"/>
    <n v="757.91302800000005"/>
    <n v="777.08126600000003"/>
    <n v="803.15267600000004"/>
    <n v="857.14013199999999"/>
  </r>
  <r>
    <x v="9"/>
    <x v="0"/>
    <n v="726.32899999999995"/>
    <n v="727.255"/>
    <n v="760.90099999999995"/>
    <n v="797.28860999999995"/>
    <x v="17"/>
    <n v="791.63352299999997"/>
    <n v="789.33352300000001"/>
    <n v="754.00099999999998"/>
    <n v="802.26599999999996"/>
    <n v="801.23"/>
    <n v="762.52499999999998"/>
    <n v="731.47900000000004"/>
  </r>
  <r>
    <x v="9"/>
    <x v="1"/>
    <n v="924.72900000000004"/>
    <n v="923.64499999999998"/>
    <n v="952.58199999999999"/>
    <n v="938.399"/>
    <x v="18"/>
    <n v="946.27597900000001"/>
    <n v="926.13692400000002"/>
    <n v="917.64629000000002"/>
    <n v="930.00761999999997"/>
    <n v="953.27146600000003"/>
    <n v="1018.30172"/>
    <n v="1105.506063"/>
  </r>
  <r>
    <x v="10"/>
    <x v="0"/>
    <n v="866.65700000000004"/>
    <n v="870.72299999999996"/>
    <n v="879.495"/>
    <n v="891.84699999999998"/>
    <x v="19"/>
    <n v="913.98537599999997"/>
    <n v="909.91899999999998"/>
    <n v="908.79600000000005"/>
    <n v="928.71"/>
    <n v="892.89200000000005"/>
    <n v="903.43600000000004"/>
    <n v="924.13099999999997"/>
  </r>
  <r>
    <x v="10"/>
    <x v="1"/>
    <n v="1271.069"/>
    <n v="1262.377"/>
    <n v="1297.105"/>
    <n v="1263.884"/>
    <x v="20"/>
    <n v="1309.87426"/>
    <n v="1291.2930260000001"/>
    <n v="1286.626671"/>
    <n v="1309.8400280000001"/>
    <n v="1337.384583"/>
    <n v="1401.5404450000001"/>
    <n v="1510.654313"/>
  </r>
  <r>
    <x v="11"/>
    <x v="0"/>
    <n v="478.15800000000002"/>
    <n v="484.38645100000002"/>
    <n v="486.13077500000003"/>
    <n v="504.13544300000001"/>
    <x v="21"/>
    <n v="530.21900000000005"/>
    <n v="530.19399999999996"/>
    <n v="518.35699999999997"/>
    <n v="521.399"/>
    <n v="521.89700000000005"/>
    <n v="552.01800000000003"/>
    <n v="557.12900000000002"/>
  </r>
  <r>
    <x v="11"/>
    <x v="1"/>
    <n v="569.18100000000004"/>
    <n v="545.61900000000003"/>
    <n v="557.58900000000006"/>
    <n v="554.83500000000004"/>
    <x v="22"/>
    <n v="623.24347499999999"/>
    <n v="616.85825399999999"/>
    <n v="614.75847099999999"/>
    <n v="625.03877299999999"/>
    <n v="648.86681099999998"/>
    <n v="639.63154999999995"/>
    <n v="677.79073600000004"/>
  </r>
  <r>
    <x v="12"/>
    <x v="0"/>
    <n v="341.81700000000001"/>
    <n v="347.59"/>
    <n v="360.84"/>
    <n v="365.12400000000002"/>
    <x v="23"/>
    <n v="374.40198800000002"/>
    <n v="372.48500000000001"/>
    <n v="368.37700000000001"/>
    <n v="373.46199999999999"/>
    <n v="390.51400000000001"/>
    <n v="390.245"/>
    <n v="395.67599999999999"/>
  </r>
  <r>
    <x v="12"/>
    <x v="1"/>
    <n v="643.38199999999995"/>
    <n v="643.03200000000004"/>
    <n v="661.55499999999995"/>
    <n v="650.90700000000004"/>
    <x v="24"/>
    <n v="668.82493299999999"/>
    <n v="668.53964399999995"/>
    <n v="667.95429300000001"/>
    <n v="677.74719600000003"/>
    <n v="682.96103200000005"/>
    <n v="692.47082899999998"/>
    <n v="725.64679899999999"/>
  </r>
  <r>
    <x v="13"/>
    <x v="0"/>
    <n v="1694.147594"/>
    <n v="1715.33449"/>
    <n v="1725.4731939999999"/>
    <n v="1840.2309009999999"/>
    <x v="25"/>
    <n v="2053.5741389999998"/>
    <n v="2021.5195200000001"/>
    <n v="2060.4639999999999"/>
    <n v="1981.9833269999999"/>
    <n v="2099.797"/>
    <n v="2087.879124"/>
    <n v="2245.9752119999998"/>
  </r>
  <r>
    <x v="13"/>
    <x v="1"/>
    <n v="3161.3290000000002"/>
    <n v="3156.172"/>
    <n v="3253.4920000000002"/>
    <n v="3068.1669999999999"/>
    <x v="26"/>
    <n v="3233.1416199999999"/>
    <n v="3201.7592679999998"/>
    <n v="3269.6339130000001"/>
    <n v="3232.8621710000002"/>
    <n v="3242.01406"/>
    <n v="3382.2476449999999"/>
    <n v="3598.7758250000002"/>
  </r>
  <r>
    <x v="14"/>
    <x v="0"/>
    <n v="1911.083351"/>
    <n v="1865.310142"/>
    <n v="1882.178093"/>
    <n v="1872.420695"/>
    <x v="27"/>
    <n v="1853.5797809999999"/>
    <n v="1849.7646130000001"/>
    <n v="1831.0908979999999"/>
    <n v="1826.2859020000001"/>
    <n v="1832.8364610000001"/>
    <n v="1775.0379600000001"/>
    <n v="1757.279029"/>
  </r>
  <r>
    <x v="14"/>
    <x v="1"/>
    <n v="1634.43"/>
    <n v="1582.855"/>
    <n v="1698.5509999999999"/>
    <n v="1633.614"/>
    <x v="28"/>
    <n v="1680.757762"/>
    <n v="1635.407911"/>
    <n v="1675.8375699999999"/>
    <n v="1696.084521"/>
    <n v="1717.289323"/>
    <n v="1751.7798069999999"/>
    <n v="1803.3886869999999"/>
  </r>
  <r>
    <x v="15"/>
    <x v="0"/>
    <n v="125.854"/>
    <n v="121.9"/>
    <n v="122.11499999999999"/>
    <n v="121.971"/>
    <x v="29"/>
    <n v="121.702732"/>
    <n v="120.86499999999999"/>
    <n v="120.247918"/>
    <n v="120.248918"/>
    <n v="132.97900000000001"/>
    <n v="132.88399999999999"/>
    <n v="132.88399999999999"/>
  </r>
  <r>
    <x v="15"/>
    <x v="1"/>
    <n v="374.09100000000001"/>
    <n v="342.14"/>
    <n v="394.88200000000001"/>
    <n v="409.41699999999997"/>
    <x v="30"/>
    <n v="414.75758400000001"/>
    <n v="402.34893499999998"/>
    <n v="385.95133299999998"/>
    <n v="378.82996400000002"/>
    <n v="392.59705500000001"/>
    <n v="402.12530700000002"/>
    <n v="425.85649799999999"/>
  </r>
  <r>
    <x v="16"/>
    <x v="0"/>
    <n v="163.91"/>
    <n v="163.90899999999999"/>
    <n v="164.328"/>
    <n v="173.489"/>
    <x v="31"/>
    <n v="173.52347599999999"/>
    <n v="173.52347599999999"/>
    <n v="173.52347599999999"/>
    <n v="173.52347599999999"/>
    <n v="213.34200000000001"/>
    <n v="217.23699999999999"/>
    <n v="220.16399999999999"/>
  </r>
  <r>
    <x v="16"/>
    <x v="1"/>
    <s v=""/>
    <s v=""/>
    <s v=""/>
    <s v=""/>
    <x v="8"/>
    <s v=""/>
    <s v=""/>
    <s v=""/>
    <s v=""/>
    <s v=""/>
    <s v=""/>
    <s v=""/>
  </r>
  <r>
    <x v="17"/>
    <x v="0"/>
    <n v="2783.4740000000002"/>
    <n v="2756.942"/>
    <n v="2765.607"/>
    <n v="2767.181646"/>
    <x v="32"/>
    <n v="8065.5640000000003"/>
    <n v="7948.9418420000002"/>
    <n v="8234.7739999999994"/>
    <n v="8089.9898750000002"/>
    <n v="7904.3710000000001"/>
    <n v="7791.5810000000001"/>
    <n v="8293.89"/>
  </r>
  <r>
    <x v="17"/>
    <x v="1"/>
    <s v=""/>
    <s v=""/>
    <s v=""/>
    <s v=""/>
    <x v="8"/>
    <s v=""/>
    <s v=""/>
    <s v=""/>
    <s v=""/>
    <s v=""/>
    <s v=""/>
    <s v=""/>
  </r>
  <r>
    <x v="18"/>
    <x v="0"/>
    <s v=""/>
    <s v=""/>
    <s v=""/>
    <s v=""/>
    <x v="8"/>
    <s v=""/>
    <s v=""/>
    <s v=""/>
    <s v=""/>
    <s v=""/>
    <s v=""/>
    <s v=""/>
  </r>
  <r>
    <x v="19"/>
    <x v="0"/>
    <n v="37.496000000000002"/>
    <n v="37.494"/>
    <n v="37.658999999999999"/>
    <n v="37.505000000000003"/>
    <x v="33"/>
    <n v="37.633000000000003"/>
    <n v="37.633000000000003"/>
    <n v="37.610999999999997"/>
    <n v="37.61"/>
    <n v="37.463000000000001"/>
    <n v="37.518999999999998"/>
    <n v="37.518999999999998"/>
  </r>
  <r>
    <x v="19"/>
    <x v="1"/>
    <s v=""/>
    <s v=""/>
    <s v=""/>
    <s v=""/>
    <x v="8"/>
    <s v=""/>
    <s v=""/>
    <s v=""/>
    <s v=""/>
    <s v=""/>
    <s v=""/>
    <s v=""/>
  </r>
  <r>
    <x v="20"/>
    <x v="0"/>
    <n v="32.993000000000002"/>
    <n v="34.167000000000002"/>
    <n v="34.906999999999996"/>
    <n v="34.840000000000003"/>
    <x v="34"/>
    <n v="34.969000000000001"/>
    <n v="34.573999999999998"/>
    <n v="35.008000000000003"/>
    <n v="33.085000000000001"/>
    <n v="44.73"/>
    <n v="44.712000000000003"/>
    <n v="44.381"/>
  </r>
  <r>
    <x v="20"/>
    <x v="1"/>
    <s v=""/>
    <s v=""/>
    <s v=""/>
    <s v=""/>
    <x v="8"/>
    <s v=""/>
    <s v=""/>
    <s v=""/>
    <s v=""/>
    <s v=""/>
    <s v=""/>
    <s v=""/>
  </r>
  <r>
    <x v="21"/>
    <x v="0"/>
    <n v="58.279000000000003"/>
    <n v="73.111999999999995"/>
    <n v="73.519000000000005"/>
    <n v="73.519000000000005"/>
    <x v="35"/>
    <n v="74.988"/>
    <n v="72.486999999999995"/>
    <n v="72.001000000000005"/>
    <n v="72.477999999999994"/>
    <n v="72.501000000000005"/>
    <n v="79.852000000000004"/>
    <n v="79.840999999999994"/>
  </r>
  <r>
    <x v="21"/>
    <x v="1"/>
    <s v=""/>
    <s v=""/>
    <s v=""/>
    <s v=""/>
    <x v="8"/>
    <s v=""/>
    <s v=""/>
    <s v=""/>
    <s v=""/>
    <s v=""/>
    <s v=""/>
    <s v=""/>
  </r>
  <r>
    <x v="22"/>
    <x v="0"/>
    <n v="70.212000000000003"/>
    <n v="69.923000000000002"/>
    <n v="74.701999999999998"/>
    <n v="71.811999999999998"/>
    <x v="36"/>
    <n v="71.324376000000001"/>
    <n v="71.296999999999997"/>
    <n v="71.28"/>
    <n v="91.363"/>
    <n v="49.61"/>
    <n v="66.674999999999997"/>
    <n v="89.858999999999995"/>
  </r>
  <r>
    <x v="22"/>
    <x v="1"/>
    <s v=""/>
    <s v=""/>
    <s v=""/>
    <s v=""/>
    <x v="8"/>
    <s v=""/>
    <s v=""/>
    <s v=""/>
    <s v=""/>
    <s v=""/>
    <s v=""/>
    <s v=""/>
  </r>
  <r>
    <x v="23"/>
    <x v="0"/>
    <s v=""/>
    <s v=""/>
    <s v=""/>
    <s v=""/>
    <x v="8"/>
    <s v=""/>
    <s v=""/>
    <s v=""/>
    <s v=""/>
    <s v=""/>
    <s v=""/>
    <s v=""/>
  </r>
  <r>
    <x v="23"/>
    <x v="1"/>
    <s v=""/>
    <s v=""/>
    <s v=""/>
    <s v=""/>
    <x v="8"/>
    <s v=""/>
    <s v=""/>
    <s v=""/>
    <s v=""/>
    <s v=""/>
    <s v=""/>
    <s v=""/>
  </r>
  <r>
    <x v="24"/>
    <x v="0"/>
    <n v="1950.942"/>
    <n v="1974.4490000000001"/>
    <n v="1970.972"/>
    <n v="1981.0328930000001"/>
    <x v="37"/>
    <n v="1983.75"/>
    <n v="1984.3150000000001"/>
    <n v="2025.771"/>
    <n v="2022.3969999999999"/>
    <n v="2022.3630000000001"/>
    <n v="2034.1310000000001"/>
    <n v="2040.5740000000001"/>
  </r>
  <r>
    <x v="24"/>
    <x v="1"/>
    <s v=""/>
    <s v=""/>
    <s v=""/>
    <s v=""/>
    <x v="8"/>
    <s v=""/>
    <s v=""/>
    <s v=""/>
    <s v=""/>
    <s v=""/>
    <s v=""/>
    <s v=""/>
  </r>
  <r>
    <x v="25"/>
    <x v="0"/>
    <n v="95.744"/>
    <n v="96.515000000000001"/>
    <n v="97.540999999999997"/>
    <n v="111.601"/>
    <x v="38"/>
    <n v="108.352"/>
    <n v="108.21899999999999"/>
    <n v="107.979"/>
    <n v="107.89100000000001"/>
    <n v="112.556"/>
    <n v="112.557"/>
    <n v="109.319"/>
  </r>
  <r>
    <x v="25"/>
    <x v="1"/>
    <s v=""/>
    <s v=""/>
    <s v=""/>
    <s v=""/>
    <x v="8"/>
    <s v=""/>
    <s v=""/>
    <s v=""/>
    <s v=""/>
    <s v=""/>
    <s v=""/>
    <s v=""/>
  </r>
  <r>
    <x v="26"/>
    <x v="0"/>
    <n v="442.30799999999999"/>
    <n v="446.03"/>
    <n v="448.91199999999998"/>
    <n v="449.41399999999999"/>
    <x v="39"/>
    <n v="450.17700000000002"/>
    <n v="448.78699999999998"/>
    <n v="448.34500000000003"/>
    <n v="448.34500000000003"/>
    <n v="449.61500000000001"/>
    <n v="451.35300000000001"/>
    <n v="451.34199999999998"/>
  </r>
  <r>
    <x v="26"/>
    <x v="1"/>
    <s v=""/>
    <s v=""/>
    <s v=""/>
    <s v=""/>
    <x v="8"/>
    <s v=""/>
    <s v=""/>
    <s v=""/>
    <s v=""/>
    <s v=""/>
    <s v=""/>
    <s v=""/>
  </r>
  <r>
    <x v="27"/>
    <x v="0"/>
    <n v="226.56299999999999"/>
    <n v="227.91"/>
    <n v="248.99"/>
    <n v="266.77499999999998"/>
    <x v="40"/>
    <n v="261.392"/>
    <n v="259.35599999999999"/>
    <n v="259.48899999999998"/>
    <n v="298.18700000000001"/>
    <n v="303.14100000000002"/>
    <n v="258.51799999999997"/>
    <n v="246.05199999999999"/>
  </r>
  <r>
    <x v="27"/>
    <x v="1"/>
    <s v=""/>
    <s v=""/>
    <s v=""/>
    <s v=""/>
    <x v="8"/>
    <s v=""/>
    <s v=""/>
    <s v=""/>
    <s v=""/>
    <s v=""/>
    <s v=""/>
    <s v=""/>
  </r>
  <r>
    <x v="28"/>
    <x v="0"/>
    <n v="473.68400000000003"/>
    <n v="494.86900000000003"/>
    <n v="486.04251199999999"/>
    <n v="486.64299999999997"/>
    <x v="41"/>
    <s v=""/>
    <s v=""/>
    <s v=""/>
    <s v=""/>
    <s v=""/>
    <s v=""/>
    <s v=""/>
  </r>
  <r>
    <x v="29"/>
    <x v="0"/>
    <n v="216.88300000000001"/>
    <n v="216.90600000000001"/>
    <n v="218.04499999999999"/>
    <n v="266.40899999999999"/>
    <x v="9"/>
    <n v="207.215"/>
    <n v="204.477"/>
    <n v="204.887"/>
    <n v="207.97"/>
    <n v="213.636"/>
    <n v="213.791"/>
    <n v="212.86199999999999"/>
  </r>
  <r>
    <x v="29"/>
    <x v="1"/>
    <s v=""/>
    <s v=""/>
    <s v=""/>
    <s v=""/>
    <x v="8"/>
    <s v=""/>
    <s v=""/>
    <s v=""/>
    <s v=""/>
    <s v=""/>
    <s v=""/>
    <s v=""/>
  </r>
  <r>
    <x v="30"/>
    <x v="0"/>
    <n v="55.103999999999999"/>
    <n v="55.101999999999997"/>
    <n v="53.786000000000001"/>
    <n v="53.787999999999997"/>
    <x v="42"/>
    <n v="53.591000000000001"/>
    <n v="53.993000000000002"/>
    <n v="53.972999999999999"/>
    <n v="53.237000000000002"/>
    <n v="53.747"/>
    <n v="53.747"/>
    <n v="53.747"/>
  </r>
  <r>
    <x v="30"/>
    <x v="1"/>
    <s v=""/>
    <s v=""/>
    <s v=""/>
    <s v=""/>
    <x v="8"/>
    <s v=""/>
    <s v=""/>
    <s v=""/>
    <s v=""/>
    <s v=""/>
    <s v=""/>
    <s v=""/>
  </r>
  <r>
    <x v="31"/>
    <x v="0"/>
    <n v="46.801000000000002"/>
    <n v="46.801000000000002"/>
    <n v="46.851999999999997"/>
    <n v="46.853999999999999"/>
    <x v="43"/>
    <n v="47.127000000000002"/>
    <n v="46.796999999999997"/>
    <n v="46.205917999999997"/>
    <n v="46.205917999999997"/>
    <n v="59.100999999999999"/>
    <n v="59.100999999999999"/>
    <n v="59.100999999999999"/>
  </r>
  <r>
    <x v="31"/>
    <x v="1"/>
    <s v=""/>
    <s v=""/>
    <s v=""/>
    <s v=""/>
    <x v="8"/>
    <s v=""/>
    <s v=""/>
    <s v=""/>
    <s v=""/>
    <s v=""/>
    <s v=""/>
    <s v=""/>
  </r>
  <r>
    <x v="32"/>
    <x v="0"/>
    <n v="617.64866199999994"/>
    <n v="617.67670199999998"/>
    <n v="633.46687699999995"/>
    <n v="656.48653899999999"/>
    <x v="44"/>
    <n v="666.36611300000004"/>
    <n v="666.36611300000004"/>
    <n v="707.00800000000004"/>
    <n v="678.82664299999999"/>
    <n v="696.03"/>
    <n v="695.98800000000006"/>
    <n v="697.59400000000005"/>
  </r>
  <r>
    <x v="32"/>
    <x v="1"/>
    <s v=""/>
    <s v=""/>
    <s v=""/>
    <s v=""/>
    <x v="8"/>
    <s v=""/>
    <s v=""/>
    <s v=""/>
    <s v=""/>
    <s v=""/>
    <s v=""/>
    <s v=""/>
  </r>
  <r>
    <x v="33"/>
    <x v="0"/>
    <n v="441.76799999999997"/>
    <n v="442.09399999999999"/>
    <n v="442.21699999999998"/>
    <n v="443.334"/>
    <x v="45"/>
    <n v="448.16770300000002"/>
    <n v="448.22399999999999"/>
    <n v="450.90499999999997"/>
    <n v="456.32499999999999"/>
    <n v="455.48099999999999"/>
    <n v="454.072"/>
    <n v="461.441374"/>
  </r>
  <r>
    <x v="33"/>
    <x v="1"/>
    <s v=""/>
    <s v=""/>
    <s v=""/>
    <s v=""/>
    <x v="8"/>
    <s v=""/>
    <s v=""/>
    <s v=""/>
    <s v=""/>
    <s v=""/>
    <s v=""/>
    <s v=""/>
  </r>
  <r>
    <x v="34"/>
    <x v="0"/>
    <n v="71.028000000000006"/>
    <n v="71.122"/>
    <n v="71.198999999999998"/>
    <n v="71.198999999999998"/>
    <x v="46"/>
    <n v="83.128"/>
    <n v="83.128"/>
    <n v="83.013000000000005"/>
    <n v="84.813000000000002"/>
    <n v="82.533000000000001"/>
    <n v="82.49"/>
    <n v="82.549000000000007"/>
  </r>
  <r>
    <x v="34"/>
    <x v="1"/>
    <s v=""/>
    <s v=""/>
    <s v=""/>
    <s v=""/>
    <x v="8"/>
    <s v=""/>
    <s v=""/>
    <s v=""/>
    <s v=""/>
    <s v=""/>
    <s v=""/>
    <s v=""/>
  </r>
  <r>
    <x v="35"/>
    <x v="0"/>
    <s v=""/>
    <s v=""/>
    <s v=""/>
    <s v=""/>
    <x v="8"/>
    <s v=""/>
    <s v=""/>
    <s v=""/>
    <s v=""/>
    <s v=""/>
    <s v=""/>
    <s v=""/>
  </r>
  <r>
    <x v="35"/>
    <x v="1"/>
    <n v="4090.3939999999998"/>
    <n v="4085.6709999999998"/>
    <n v="4147.3639999999996"/>
    <n v="4103.7839999999997"/>
    <x v="3"/>
    <n v="4282.705766"/>
    <n v="4691.6274880000001"/>
    <n v="4481.9530269999996"/>
    <n v="4600.391807"/>
    <n v="4747.0472559999998"/>
    <n v="4834.622601"/>
    <n v="5028.0951290000003"/>
  </r>
  <r>
    <x v="36"/>
    <x v="0"/>
    <s v=""/>
    <s v=""/>
    <s v=""/>
    <s v=""/>
    <x v="8"/>
    <s v=""/>
    <s v=""/>
    <s v=""/>
    <s v=""/>
    <s v=""/>
    <s v=""/>
    <s v=""/>
  </r>
  <r>
    <x v="36"/>
    <x v="1"/>
    <n v="1496.8430000000001"/>
    <n v="1468.308"/>
    <n v="1570.5150000000001"/>
    <n v="1520.5709999999999"/>
    <x v="5"/>
    <n v="1537.5119589999999"/>
    <n v="1579.033287"/>
    <n v="1556.323386"/>
    <n v="1589.4810869999999"/>
    <n v="1630.9116059999999"/>
    <n v="1615.709376"/>
    <n v="1741.9349769999999"/>
  </r>
  <r>
    <x v="37"/>
    <x v="0"/>
    <s v=""/>
    <s v=""/>
    <s v=""/>
    <s v=""/>
    <x v="8"/>
    <s v=""/>
    <s v=""/>
    <s v=""/>
    <s v=""/>
    <s v=""/>
    <s v=""/>
    <s v=""/>
  </r>
  <r>
    <x v="37"/>
    <x v="1"/>
    <n v="2155.4650000000001"/>
    <n v="2160.0430000000001"/>
    <n v="2245.527"/>
    <n v="2222.0430000000001"/>
    <x v="7"/>
    <n v="2259.5376769999998"/>
    <n v="2305.6076480000002"/>
    <n v="2319.3978809999999"/>
    <n v="2451.852492"/>
    <n v="2510.8374469999999"/>
    <n v="2607.8337230000002"/>
    <n v="2705.3508029999998"/>
  </r>
  <r>
    <x v="38"/>
    <x v="0"/>
    <s v=""/>
    <s v=""/>
    <s v=""/>
    <s v=""/>
    <x v="8"/>
    <s v=""/>
    <s v=""/>
    <s v=""/>
    <s v=""/>
    <s v=""/>
    <s v=""/>
    <s v=""/>
  </r>
  <r>
    <x v="38"/>
    <x v="1"/>
    <n v="184.28299999999999"/>
    <n v="168.26599999999999"/>
    <n v="180.333"/>
    <n v="174.934"/>
    <x v="10"/>
    <n v="182.291866"/>
    <n v="182.50724399999999"/>
    <n v="184.50741500000001"/>
    <n v="182.26243199999999"/>
    <n v="187.0813"/>
    <n v="186.13292000000001"/>
    <n v="187.24822"/>
  </r>
  <r>
    <x v="39"/>
    <x v="0"/>
    <s v=""/>
    <s v=""/>
    <s v=""/>
    <s v=""/>
    <x v="8"/>
    <s v=""/>
    <s v=""/>
    <s v=""/>
    <s v=""/>
    <s v=""/>
    <s v=""/>
    <s v=""/>
  </r>
  <r>
    <x v="39"/>
    <x v="1"/>
    <n v="669.82399999999996"/>
    <n v="668.78099999999995"/>
    <n v="679.16700000000003"/>
    <n v="657.28099999999995"/>
    <x v="12"/>
    <n v="661.125766"/>
    <n v="652.09852899999998"/>
    <n v="644.80484300000001"/>
    <n v="636.22786299999996"/>
    <n v="657.16790700000001"/>
    <n v="680.84036300000002"/>
    <n v="720.65642700000001"/>
  </r>
  <r>
    <x v="40"/>
    <x v="0"/>
    <s v=""/>
    <s v=""/>
    <s v=""/>
    <s v=""/>
    <x v="8"/>
    <s v=""/>
    <s v=""/>
    <s v=""/>
    <s v=""/>
    <s v=""/>
    <s v=""/>
    <s v=""/>
  </r>
  <r>
    <x v="40"/>
    <x v="1"/>
    <n v="1426.8150000000001"/>
    <n v="1392.9190000000001"/>
    <n v="1422.498"/>
    <n v="1357.836"/>
    <x v="14"/>
    <n v="1370.360889"/>
    <n v="1334.504183"/>
    <n v="1309.036936"/>
    <n v="1328.2314249999999"/>
    <n v="1368.844934"/>
    <n v="1429.1832509999999"/>
    <n v="1483.564218"/>
  </r>
  <r>
    <x v="41"/>
    <x v="0"/>
    <s v=""/>
    <s v=""/>
    <s v=""/>
    <s v=""/>
    <x v="8"/>
    <s v=""/>
    <s v=""/>
    <s v=""/>
    <s v=""/>
    <s v=""/>
    <s v=""/>
    <s v=""/>
  </r>
  <r>
    <x v="41"/>
    <x v="1"/>
    <n v="770.25"/>
    <n v="766.48800000000006"/>
    <n v="793.58100000000002"/>
    <n v="766.86900000000003"/>
    <x v="16"/>
    <n v="788.35914600000001"/>
    <n v="732.87482399999999"/>
    <n v="736.51166999999998"/>
    <n v="757.91302800000005"/>
    <n v="777.08126600000003"/>
    <n v="803.15267600000004"/>
    <n v="857.14013199999999"/>
  </r>
  <r>
    <x v="42"/>
    <x v="0"/>
    <s v=""/>
    <s v=""/>
    <s v=""/>
    <s v=""/>
    <x v="8"/>
    <s v=""/>
    <s v=""/>
    <s v=""/>
    <s v=""/>
    <s v=""/>
    <s v=""/>
    <s v=""/>
  </r>
  <r>
    <x v="42"/>
    <x v="1"/>
    <n v="924.72900000000004"/>
    <n v="923.64499999999998"/>
    <n v="952.58199999999999"/>
    <n v="938.399"/>
    <x v="18"/>
    <n v="946.27597900000001"/>
    <n v="926.13692400000002"/>
    <n v="917.64629000000002"/>
    <n v="930.00761999999997"/>
    <n v="953.27146600000003"/>
    <n v="1018.30172"/>
    <n v="1105.506063"/>
  </r>
  <r>
    <x v="43"/>
    <x v="0"/>
    <s v=""/>
    <s v=""/>
    <s v=""/>
    <s v=""/>
    <x v="8"/>
    <s v=""/>
    <s v=""/>
    <s v=""/>
    <s v=""/>
    <s v=""/>
    <s v=""/>
    <s v=""/>
  </r>
  <r>
    <x v="43"/>
    <x v="1"/>
    <n v="1271.069"/>
    <n v="1262.377"/>
    <n v="1297.105"/>
    <n v="1263.884"/>
    <x v="20"/>
    <n v="1309.87426"/>
    <n v="1291.2930260000001"/>
    <n v="1286.626671"/>
    <n v="1309.8400280000001"/>
    <n v="1337.384583"/>
    <n v="1401.5404450000001"/>
    <n v="1510.654313"/>
  </r>
  <r>
    <x v="44"/>
    <x v="0"/>
    <s v=""/>
    <s v=""/>
    <s v=""/>
    <s v=""/>
    <x v="8"/>
    <s v=""/>
    <s v=""/>
    <s v=""/>
    <s v=""/>
    <s v=""/>
    <s v=""/>
    <s v=""/>
  </r>
  <r>
    <x v="44"/>
    <x v="1"/>
    <n v="569.18100000000004"/>
    <n v="545.61900000000003"/>
    <n v="557.58900000000006"/>
    <n v="554.83500000000004"/>
    <x v="22"/>
    <n v="623.24347499999999"/>
    <n v="616.85825399999999"/>
    <n v="614.75847099999999"/>
    <n v="625.03877299999999"/>
    <n v="648.86681099999998"/>
    <n v="639.63154999999995"/>
    <n v="677.79073600000004"/>
  </r>
  <r>
    <x v="45"/>
    <x v="0"/>
    <s v=""/>
    <s v=""/>
    <s v=""/>
    <s v=""/>
    <x v="8"/>
    <s v=""/>
    <s v=""/>
    <s v=""/>
    <s v=""/>
    <s v=""/>
    <s v=""/>
    <s v=""/>
  </r>
  <r>
    <x v="45"/>
    <x v="1"/>
    <n v="643.38199999999995"/>
    <n v="643.03200000000004"/>
    <n v="661.55499999999995"/>
    <n v="650.90700000000004"/>
    <x v="24"/>
    <n v="668.82493299999999"/>
    <n v="668.53964399999995"/>
    <n v="667.95429300000001"/>
    <n v="677.74719600000003"/>
    <n v="682.96103200000005"/>
    <n v="692.47082899999998"/>
    <n v="725.64679899999999"/>
  </r>
  <r>
    <x v="46"/>
    <x v="0"/>
    <s v=""/>
    <s v=""/>
    <s v=""/>
    <s v=""/>
    <x v="8"/>
    <s v=""/>
    <s v=""/>
    <s v=""/>
    <s v=""/>
    <s v=""/>
    <s v=""/>
    <s v=""/>
  </r>
  <r>
    <x v="46"/>
    <x v="1"/>
    <n v="3161.3290000000002"/>
    <n v="3156.172"/>
    <n v="3253.4920000000002"/>
    <n v="3068.1669999999999"/>
    <x v="26"/>
    <n v="3233.1416199999999"/>
    <n v="3201.7592679999998"/>
    <n v="3269.6339130000001"/>
    <n v="3232.8621710000002"/>
    <n v="3242.01406"/>
    <n v="3382.2476449999999"/>
    <n v="3598.7758250000002"/>
  </r>
  <r>
    <x v="47"/>
    <x v="0"/>
    <s v=""/>
    <s v=""/>
    <s v=""/>
    <s v=""/>
    <x v="8"/>
    <s v=""/>
    <s v=""/>
    <s v=""/>
    <s v=""/>
    <s v=""/>
    <s v=""/>
    <s v=""/>
  </r>
  <r>
    <x v="47"/>
    <x v="1"/>
    <n v="1634.43"/>
    <n v="1582.855"/>
    <n v="1698.5509999999999"/>
    <n v="1633.614"/>
    <x v="28"/>
    <n v="1680.757762"/>
    <n v="1635.407911"/>
    <n v="1675.8375699999999"/>
    <n v="1696.084521"/>
    <n v="1717.289323"/>
    <n v="1751.7798069999999"/>
    <n v="1803.3886869999999"/>
  </r>
  <r>
    <x v="48"/>
    <x v="0"/>
    <s v=""/>
    <s v=""/>
    <s v=""/>
    <s v=""/>
    <x v="8"/>
    <s v=""/>
    <s v=""/>
    <s v=""/>
    <s v=""/>
    <s v=""/>
    <s v=""/>
    <s v=""/>
  </r>
  <r>
    <x v="48"/>
    <x v="1"/>
    <n v="374.09100000000001"/>
    <n v="342.14"/>
    <n v="394.88200000000001"/>
    <n v="409.41699999999997"/>
    <x v="30"/>
    <n v="414.75758400000001"/>
    <n v="402.34893499999998"/>
    <n v="385.95133299999998"/>
    <n v="378.82996400000002"/>
    <n v="392.59705500000001"/>
    <n v="402.12530700000002"/>
    <n v="425.85649799999999"/>
  </r>
  <r>
    <x v="49"/>
    <x v="0"/>
    <n v="211.745"/>
    <n v="196.89699999999999"/>
    <n v="185.319188"/>
    <n v="184.82300000000001"/>
    <x v="47"/>
    <n v="132.86975699999999"/>
    <n v="131.78"/>
    <n v="130.815"/>
    <n v="130.71600000000001"/>
    <n v="91.125"/>
    <n v="91.055999999999997"/>
    <n v="91.055999999999997"/>
  </r>
  <r>
    <x v="49"/>
    <x v="1"/>
    <s v=""/>
    <s v=""/>
    <s v=""/>
    <s v=""/>
    <x v="8"/>
    <s v=""/>
    <s v=""/>
    <s v=""/>
    <s v=""/>
    <s v=""/>
    <s v=""/>
    <s v=""/>
  </r>
  <r>
    <x v="50"/>
    <x v="0"/>
    <n v="61.582999999999998"/>
    <n v="65.718999999999994"/>
    <n v="66.936999999999998"/>
    <n v="66.918000000000006"/>
    <x v="48"/>
    <n v="71.498000000000005"/>
    <n v="71.498000000000005"/>
    <n v="72.001999999999995"/>
    <n v="72.91"/>
    <n v="82.41"/>
    <n v="82.382000000000005"/>
    <n v="82.051000000000002"/>
  </r>
  <r>
    <x v="50"/>
    <x v="1"/>
    <s v=""/>
    <s v=""/>
    <s v=""/>
    <s v=""/>
    <x v="8"/>
    <s v=""/>
    <s v=""/>
    <s v=""/>
    <s v=""/>
    <s v=""/>
    <s v=""/>
    <s v=""/>
  </r>
  <r>
    <x v="51"/>
    <x v="0"/>
    <n v="498.15446300000002"/>
    <n v="498.20246300000002"/>
    <n v="501.243337"/>
    <n v="502.01933700000001"/>
    <x v="49"/>
    <n v="486.78729099999998"/>
    <n v="486.78729099999998"/>
    <n v="477.172461"/>
    <n v="477.172461"/>
    <n v="477.172461"/>
    <n v="421.94299999999998"/>
    <n v="391.66048699999999"/>
  </r>
  <r>
    <x v="51"/>
    <x v="1"/>
    <s v=""/>
    <s v=""/>
    <s v=""/>
    <s v=""/>
    <x v="8"/>
    <s v=""/>
    <s v=""/>
    <s v=""/>
    <s v=""/>
    <s v=""/>
    <s v=""/>
    <s v=""/>
  </r>
  <r>
    <x v="52"/>
    <x v="0"/>
    <n v="206.87700000000001"/>
    <n v="212.76645099999999"/>
    <n v="215.80477500000001"/>
    <n v="233.71444299999999"/>
    <x v="50"/>
    <n v="239.01"/>
    <n v="239.01"/>
    <n v="227.47800000000001"/>
    <n v="227.47800000000001"/>
    <n v="227.47800000000001"/>
    <n v="257.62299999999999"/>
    <n v="237.37100000000001"/>
  </r>
  <r>
    <x v="52"/>
    <x v="1"/>
    <s v=""/>
    <s v=""/>
    <s v=""/>
    <s v=""/>
    <x v="8"/>
    <s v=""/>
    <s v=""/>
    <s v=""/>
    <s v=""/>
    <s v=""/>
    <s v=""/>
    <s v=""/>
  </r>
  <r>
    <x v="53"/>
    <x v="0"/>
    <n v="14.004"/>
    <n v="14.311999999999999"/>
    <n v="10.156000000000001"/>
    <n v="13.677701000000001"/>
    <x v="51"/>
    <n v="13.523"/>
    <n v="12.906000000000001"/>
    <n v="12.906000000000001"/>
    <n v="12.906000000000001"/>
    <n v="24.164000000000001"/>
    <n v="29.905000000000001"/>
    <n v="33.844999999999999"/>
  </r>
  <r>
    <x v="53"/>
    <x v="1"/>
    <s v=""/>
    <s v=""/>
    <s v=""/>
    <s v=""/>
    <x v="8"/>
    <s v=""/>
    <s v=""/>
    <s v=""/>
    <s v=""/>
    <s v=""/>
    <s v=""/>
    <s v=""/>
  </r>
  <r>
    <x v="54"/>
    <x v="0"/>
    <n v="81.191999999999993"/>
    <n v="81.188000000000002"/>
    <n v="92.313999999999993"/>
    <n v="92.144999999999996"/>
    <x v="52"/>
    <n v="92.067999999999998"/>
    <n v="91.804000000000002"/>
    <n v="78.206000000000003"/>
    <n v="88.876000000000005"/>
    <n v="89.962999999999994"/>
    <n v="92.774000000000001"/>
    <n v="92.634"/>
  </r>
  <r>
    <x v="54"/>
    <x v="1"/>
    <s v=""/>
    <s v=""/>
    <s v=""/>
    <s v=""/>
    <x v="8"/>
    <s v=""/>
    <s v=""/>
    <s v=""/>
    <s v=""/>
    <s v=""/>
    <s v=""/>
    <s v=""/>
  </r>
  <r>
    <x v="55"/>
    <x v="0"/>
    <n v="145.85400000000001"/>
    <n v="145.85400000000001"/>
    <n v="147.57900000000001"/>
    <n v="147.602"/>
    <x v="53"/>
    <n v="157.858"/>
    <n v="157.858"/>
    <n v="157.858"/>
    <n v="156.994"/>
    <n v="148.56800000000001"/>
    <n v="152.97800000000001"/>
    <n v="152.86600000000001"/>
  </r>
  <r>
    <x v="55"/>
    <x v="1"/>
    <s v=""/>
    <s v=""/>
    <s v=""/>
    <s v=""/>
    <x v="8"/>
    <s v=""/>
    <s v=""/>
    <s v=""/>
    <s v=""/>
    <s v=""/>
    <s v=""/>
    <s v=""/>
  </r>
  <r>
    <x v="56"/>
    <x v="0"/>
    <n v="13.566000000000001"/>
    <n v="12.098279"/>
    <n v="12.098279"/>
    <n v="12.098279"/>
    <x v="54"/>
    <n v="12.098279"/>
    <n v="12.098279"/>
    <n v="12.098279"/>
    <n v="12.098279"/>
    <n v="15.945"/>
    <n v="15.945"/>
    <n v="15.945"/>
  </r>
  <r>
    <x v="56"/>
    <x v="1"/>
    <s v=""/>
    <s v=""/>
    <s v=""/>
    <s v=""/>
    <x v="8"/>
    <s v=""/>
    <s v=""/>
    <s v=""/>
    <s v=""/>
    <s v=""/>
    <s v=""/>
    <s v=""/>
  </r>
  <r>
    <x v="57"/>
    <x v="0"/>
    <n v="18.544"/>
    <n v="18.552"/>
    <n v="18.552"/>
    <n v="18.552"/>
    <x v="55"/>
    <n v="18.552"/>
    <n v="18.552"/>
    <n v="18.552"/>
    <n v="18.552"/>
    <n v="20.111000000000001"/>
    <n v="23.155999999999999"/>
    <n v="23.19"/>
  </r>
  <r>
    <x v="57"/>
    <x v="1"/>
    <s v=""/>
    <s v=""/>
    <s v=""/>
    <s v=""/>
    <x v="8"/>
    <s v=""/>
    <s v=""/>
    <s v=""/>
    <s v=""/>
    <s v=""/>
    <s v=""/>
    <s v=""/>
  </r>
  <r>
    <x v="58"/>
    <x v="0"/>
    <n v="215.6"/>
    <n v="215.679"/>
    <n v="215.727"/>
    <n v="215.60300000000001"/>
    <x v="56"/>
    <n v="215.59200000000001"/>
    <n v="214.559"/>
    <n v="183.02799999999999"/>
    <n v="181.24600000000001"/>
    <n v="180.58600000000001"/>
    <n v="180.46100000000001"/>
    <n v="189.28"/>
  </r>
  <r>
    <x v="58"/>
    <x v="1"/>
    <s v=""/>
    <s v=""/>
    <s v=""/>
    <s v=""/>
    <x v="8"/>
    <s v=""/>
    <s v=""/>
    <s v=""/>
    <s v=""/>
    <s v=""/>
    <s v=""/>
    <s v=""/>
  </r>
  <r>
    <x v="59"/>
    <x v="0"/>
    <n v="1689.6320000000001"/>
    <n v="1696.5909999999999"/>
    <n v="1776.14096"/>
    <n v="1821.1151110000001"/>
    <x v="57"/>
    <s v=""/>
    <s v=""/>
    <s v=""/>
    <s v=""/>
    <s v=""/>
    <s v=""/>
    <s v=""/>
  </r>
  <r>
    <x v="60"/>
    <x v="0"/>
    <n v="137.33600000000001"/>
    <n v="137.49700000000001"/>
    <n v="138.50399999999999"/>
    <n v="138.536"/>
    <x v="58"/>
    <n v="138.55099999999999"/>
    <n v="138.55099999999999"/>
    <n v="138.55099999999999"/>
    <n v="138.55099999999999"/>
    <n v="164.673"/>
    <n v="164.231021"/>
    <n v="178.20400000000001"/>
  </r>
  <r>
    <x v="60"/>
    <x v="1"/>
    <s v=""/>
    <s v=""/>
    <s v=""/>
    <s v=""/>
    <x v="8"/>
    <s v=""/>
    <s v=""/>
    <s v=""/>
    <s v=""/>
    <s v=""/>
    <s v=""/>
    <s v=""/>
  </r>
  <r>
    <x v="61"/>
    <x v="0"/>
    <n v="132.05199999999999"/>
    <n v="132.12799999999999"/>
    <n v="132.12799999999999"/>
    <n v="132.12799999999999"/>
    <x v="59"/>
    <n v="121.297"/>
    <n v="121.297"/>
    <n v="113.816"/>
    <n v="113.815"/>
    <n v="114.295"/>
    <n v="114.324"/>
    <n v="114.268"/>
  </r>
  <r>
    <x v="61"/>
    <x v="1"/>
    <s v=""/>
    <s v=""/>
    <s v=""/>
    <s v=""/>
    <x v="8"/>
    <s v=""/>
    <s v=""/>
    <s v=""/>
    <s v=""/>
    <s v=""/>
    <s v=""/>
    <s v=""/>
  </r>
  <r>
    <x v="62"/>
    <x v="0"/>
    <n v="144.548"/>
    <n v="144.55199999999999"/>
    <n v="144.531948"/>
    <n v="144.531948"/>
    <x v="60"/>
    <n v="196.46763899999999"/>
    <n v="180.232"/>
    <n v="194.214"/>
    <n v="188.207582"/>
    <n v="173.83500000000001"/>
    <n v="173.83500000000001"/>
    <n v="132.66499999999999"/>
  </r>
  <r>
    <x v="62"/>
    <x v="1"/>
    <s v=""/>
    <s v=""/>
    <s v=""/>
    <s v=""/>
    <x v="8"/>
    <s v=""/>
    <s v=""/>
    <s v=""/>
    <s v=""/>
    <s v=""/>
    <s v=""/>
    <s v=""/>
  </r>
  <r>
    <x v="63"/>
    <x v="0"/>
    <n v="255.34904800000001"/>
    <n v="286.42399999999998"/>
    <n v="287.73692"/>
    <n v="254.450028"/>
    <x v="61"/>
    <n v="249.64198099999999"/>
    <n v="249.40899999999999"/>
    <n v="262.17130600000002"/>
    <n v="241.85"/>
    <n v="257.935"/>
    <n v="256.17382800000001"/>
    <n v="287.590352"/>
  </r>
  <r>
    <x v="63"/>
    <x v="1"/>
    <s v=""/>
    <s v=""/>
    <s v=""/>
    <s v=""/>
    <x v="8"/>
    <s v=""/>
    <s v=""/>
    <s v=""/>
    <s v=""/>
    <s v=""/>
    <s v=""/>
    <s v=""/>
  </r>
  <r>
    <x v="64"/>
    <x v="0"/>
    <n v="123.14700000000001"/>
    <n v="212.53299999999999"/>
    <n v="200.31800000000001"/>
    <n v="205.18600000000001"/>
    <x v="62"/>
    <n v="201.54"/>
    <n v="192.89533700000001"/>
    <n v="196.68700000000001"/>
    <n v="196.68700000000001"/>
    <n v="188.06100000000001"/>
    <n v="193.566"/>
    <n v="197.066"/>
  </r>
  <r>
    <x v="64"/>
    <x v="1"/>
    <s v=""/>
    <s v=""/>
    <s v=""/>
    <s v=""/>
    <x v="8"/>
    <s v=""/>
    <s v=""/>
    <s v=""/>
    <s v=""/>
    <s v=""/>
    <s v=""/>
    <s v=""/>
  </r>
  <r>
    <x v="65"/>
    <x v="0"/>
    <n v="201.49700000000001"/>
    <n v="206.934"/>
    <n v="217.75800000000001"/>
    <n v="222.09800000000001"/>
    <x v="63"/>
    <n v="234.694988"/>
    <n v="233.39699999999999"/>
    <n v="233.39699999999999"/>
    <n v="240.184"/>
    <n v="244.76400000000001"/>
    <n v="244.60400000000001"/>
    <n v="250.04499999999999"/>
  </r>
  <r>
    <x v="65"/>
    <x v="1"/>
    <s v=""/>
    <s v=""/>
    <s v=""/>
    <s v=""/>
    <x v="8"/>
    <s v=""/>
    <s v=""/>
    <s v=""/>
    <s v=""/>
    <s v=""/>
    <s v=""/>
    <s v=""/>
  </r>
  <r>
    <x v="66"/>
    <x v="0"/>
    <n v="927.13499999999999"/>
    <n v="996.55799999999999"/>
    <n v="1047.727189"/>
    <n v="1088.2300700000001"/>
    <x v="64"/>
    <s v=""/>
    <s v=""/>
    <s v=""/>
    <s v=""/>
    <s v=""/>
    <s v=""/>
    <s v=""/>
  </r>
  <r>
    <x v="67"/>
    <x v="0"/>
    <n v="16.891359000000001"/>
    <n v="17.141359000000001"/>
    <n v="17.141359000000001"/>
    <n v="18.047000000000001"/>
    <x v="65"/>
    <n v="22.059000000000001"/>
    <n v="21.962"/>
    <n v="21.96"/>
    <n v="21.96"/>
    <n v="23.850999999999999"/>
    <n v="23.850999999999999"/>
    <n v="23.852"/>
  </r>
  <r>
    <x v="67"/>
    <x v="1"/>
    <s v=""/>
    <s v=""/>
    <s v=""/>
    <s v=""/>
    <x v="8"/>
    <s v=""/>
    <s v=""/>
    <s v=""/>
    <s v=""/>
    <s v=""/>
    <s v=""/>
    <s v=""/>
  </r>
  <r>
    <x v="68"/>
    <x v="0"/>
    <n v="57.255000000000003"/>
    <n v="57.188000000000002"/>
    <n v="56.904000000000003"/>
    <n v="56.854999999999997"/>
    <x v="66"/>
    <n v="56.83"/>
    <n v="56.83"/>
    <n v="55.43"/>
    <n v="55.424923"/>
    <n v="50.213999999999999"/>
    <n v="49.245123999999997"/>
    <n v="51.019212000000003"/>
  </r>
  <r>
    <x v="68"/>
    <x v="1"/>
    <s v=""/>
    <s v=""/>
    <s v=""/>
    <s v=""/>
    <x v="8"/>
    <s v=""/>
    <s v=""/>
    <s v=""/>
    <s v=""/>
    <s v=""/>
    <s v=""/>
    <s v=""/>
  </r>
  <r>
    <x v="69"/>
    <x v="0"/>
    <n v="307.16935899999999"/>
    <n v="306.61474700000002"/>
    <n v="306.68979999999999"/>
    <n v="309.19200000000001"/>
    <x v="67"/>
    <n v="338.01100000000002"/>
    <n v="345.733"/>
    <n v="401.49400000000003"/>
    <n v="382.13799999999998"/>
    <n v="386.51499999999999"/>
    <n v="387.76600000000002"/>
    <n v="408.52600000000001"/>
  </r>
  <r>
    <x v="69"/>
    <x v="1"/>
    <s v=""/>
    <s v=""/>
    <s v=""/>
    <s v=""/>
    <x v="8"/>
    <s v=""/>
    <s v=""/>
    <s v=""/>
    <s v=""/>
    <s v=""/>
    <s v=""/>
    <s v=""/>
  </r>
  <r>
    <x v="70"/>
    <x v="0"/>
    <n v="275.022085"/>
    <n v="270.23102299999999"/>
    <n v="276.423"/>
    <n v="274.85399999999998"/>
    <x v="68"/>
    <s v=""/>
    <s v=""/>
    <s v=""/>
    <s v=""/>
    <s v=""/>
    <s v=""/>
    <s v=""/>
  </r>
  <r>
    <x v="71"/>
    <x v="0"/>
    <n v="195.93540899999999"/>
    <n v="199.929"/>
    <n v="200.08500000000001"/>
    <n v="189.05943099999999"/>
    <x v="69"/>
    <n v="188.74315200000001"/>
    <n v="188.74514500000001"/>
    <n v="188.751"/>
    <n v="188.751"/>
    <n v="188.86699999999999"/>
    <n v="189.284479"/>
    <n v="191.73832300000001"/>
  </r>
  <r>
    <x v="71"/>
    <x v="1"/>
    <s v=""/>
    <s v=""/>
    <s v=""/>
    <s v=""/>
    <x v="8"/>
    <s v=""/>
    <s v=""/>
    <s v=""/>
    <s v=""/>
    <s v=""/>
    <s v=""/>
    <s v=""/>
  </r>
  <r>
    <x v="72"/>
    <x v="0"/>
    <n v="166.161"/>
    <n v="166.023"/>
    <n v="166.286"/>
    <n v="166.97300000000001"/>
    <x v="70"/>
    <n v="167.24299999999999"/>
    <n v="164.727"/>
    <n v="164.303"/>
    <n v="164.22200000000001"/>
    <n v="164.22200000000001"/>
    <n v="181.59399999999999"/>
    <n v="181.59399999999999"/>
  </r>
  <r>
    <x v="72"/>
    <x v="1"/>
    <s v=""/>
    <s v=""/>
    <s v=""/>
    <s v=""/>
    <x v="8"/>
    <s v=""/>
    <s v=""/>
    <s v=""/>
    <s v=""/>
    <s v=""/>
    <s v=""/>
    <s v=""/>
  </r>
  <r>
    <x v="73"/>
    <x v="0"/>
    <n v="71.138000000000005"/>
    <n v="71.161000000000001"/>
    <n v="71.138000000000005"/>
    <n v="71.081000000000003"/>
    <x v="71"/>
    <n v="71.061492000000001"/>
    <n v="70.992999999999995"/>
    <n v="70.941000000000003"/>
    <n v="71.78"/>
    <n v="70.664000000000001"/>
    <n v="70.762"/>
    <n v="76.582999999999998"/>
  </r>
  <r>
    <x v="73"/>
    <x v="1"/>
    <s v=""/>
    <s v=""/>
    <s v=""/>
    <s v=""/>
    <x v="8"/>
    <s v=""/>
    <s v=""/>
    <s v=""/>
    <s v=""/>
    <s v=""/>
    <s v=""/>
    <s v=""/>
  </r>
  <r>
    <x v="74"/>
    <x v="0"/>
    <n v="521.51599999999996"/>
    <n v="581.11900000000003"/>
    <n v="585.62599999999998"/>
    <n v="581.43499999999995"/>
    <x v="72"/>
    <s v=""/>
    <s v=""/>
    <s v=""/>
    <s v=""/>
    <s v=""/>
    <s v=""/>
    <s v=""/>
  </r>
  <r>
    <x v="75"/>
    <x v="0"/>
    <n v="216.875"/>
    <n v="214.953"/>
    <n v="215.047"/>
    <n v="215.04400000000001"/>
    <x v="73"/>
    <n v="215.277186"/>
    <n v="215.18700000000001"/>
    <n v="215.113"/>
    <n v="214.91499999999999"/>
    <n v="214.536"/>
    <n v="214.37899999999999"/>
    <n v="214.38200000000001"/>
  </r>
  <r>
    <x v="75"/>
    <x v="1"/>
    <s v=""/>
    <s v=""/>
    <s v=""/>
    <s v=""/>
    <x v="8"/>
    <s v=""/>
    <s v=""/>
    <s v=""/>
    <s v=""/>
    <s v=""/>
    <s v=""/>
    <s v=""/>
  </r>
  <r>
    <x v="76"/>
    <x v="0"/>
    <n v="55.863999999999997"/>
    <n v="55.973999999999997"/>
    <n v="59.206000000000003"/>
    <n v="57.128"/>
    <x v="74"/>
    <n v="50.661000000000001"/>
    <n v="50.661000000000001"/>
    <n v="50.661000000000001"/>
    <n v="50.661000000000001"/>
    <n v="34.844999999999999"/>
    <n v="33.712000000000003"/>
    <n v="34.813000000000002"/>
  </r>
  <r>
    <x v="76"/>
    <x v="1"/>
    <s v=""/>
    <s v=""/>
    <s v=""/>
    <s v=""/>
    <x v="8"/>
    <s v=""/>
    <s v=""/>
    <s v=""/>
    <s v=""/>
    <s v=""/>
    <s v=""/>
    <s v=""/>
  </r>
  <r>
    <x v="77"/>
    <x v="0"/>
    <n v="174.27600000000001"/>
    <n v="271.15899999999999"/>
    <n v="264.42399999999998"/>
    <n v="272.762"/>
    <x v="75"/>
    <n v="304.83504799999997"/>
    <n v="304.38200000000001"/>
    <n v="320.52"/>
    <n v="323.57400000000001"/>
    <n v="361.36099999999999"/>
    <n v="374.80200000000002"/>
    <n v="384.185"/>
  </r>
  <r>
    <x v="77"/>
    <x v="1"/>
    <s v=""/>
    <s v=""/>
    <s v=""/>
    <s v=""/>
    <x v="8"/>
    <s v=""/>
    <s v=""/>
    <s v=""/>
    <s v=""/>
    <s v=""/>
    <s v=""/>
    <s v=""/>
  </r>
  <r>
    <x v="78"/>
    <x v="0"/>
    <n v="216.17699999999999"/>
    <n v="216.518"/>
    <n v="216.54"/>
    <n v="216.63300000000001"/>
    <x v="76"/>
    <n v="237.61799999999999"/>
    <n v="237.191"/>
    <n v="236.90600000000001"/>
    <n v="240.684"/>
    <n v="240.672"/>
    <n v="240.648"/>
    <n v="266.01100000000002"/>
  </r>
  <r>
    <x v="78"/>
    <x v="1"/>
    <s v=""/>
    <s v=""/>
    <s v=""/>
    <s v=""/>
    <x v="8"/>
    <s v=""/>
    <s v=""/>
    <s v=""/>
    <s v=""/>
    <s v=""/>
    <s v=""/>
    <s v=""/>
  </r>
  <r>
    <x v="79"/>
    <x v="0"/>
    <n v="108.504"/>
    <n v="108.84099999999999"/>
    <n v="111.267"/>
    <n v="111.211"/>
    <x v="77"/>
    <n v="107.858"/>
    <n v="107.239"/>
    <n v="103.199"/>
    <n v="101.49"/>
    <n v="114.06699999999999"/>
    <n v="113.974"/>
    <n v="113.964"/>
  </r>
  <r>
    <x v="79"/>
    <x v="1"/>
    <s v=""/>
    <s v=""/>
    <s v=""/>
    <s v=""/>
    <x v="8"/>
    <s v=""/>
    <s v=""/>
    <s v=""/>
    <s v=""/>
    <s v=""/>
    <s v=""/>
    <s v=""/>
  </r>
  <r>
    <x v="80"/>
    <x v="0"/>
    <n v="68.456000000000003"/>
    <n v="78.419195999999999"/>
    <n v="72.177999999999997"/>
    <n v="73.55"/>
    <x v="78"/>
    <n v="73.995000000000005"/>
    <n v="73.42"/>
    <n v="73.42"/>
    <n v="73.42"/>
    <n v="71.227000000000004"/>
    <n v="72.388000000000005"/>
    <n v="72.376000000000005"/>
  </r>
  <r>
    <x v="80"/>
    <x v="1"/>
    <s v=""/>
    <s v=""/>
    <s v=""/>
    <s v=""/>
    <x v="8"/>
    <s v=""/>
    <s v=""/>
    <s v=""/>
    <s v=""/>
    <s v=""/>
    <s v=""/>
    <s v=""/>
  </r>
  <r>
    <x v="81"/>
    <x v="0"/>
    <n v="44.298237"/>
    <n v="44.260236999999996"/>
    <n v="44.260236999999996"/>
    <n v="44.258237000000001"/>
    <x v="79"/>
    <n v="41.284999999999997"/>
    <n v="39.24"/>
    <n v="38.933"/>
    <n v="38.451000000000001"/>
    <n v="38.408999999999999"/>
    <n v="38.459000000000003"/>
    <n v="38.454999999999998"/>
  </r>
  <r>
    <x v="81"/>
    <x v="1"/>
    <s v=""/>
    <s v=""/>
    <s v=""/>
    <s v=""/>
    <x v="8"/>
    <s v=""/>
    <s v=""/>
    <s v=""/>
    <s v=""/>
    <s v=""/>
    <s v=""/>
    <s v=""/>
  </r>
  <r>
    <x v="82"/>
    <x v="0"/>
    <n v="31.815999999999999"/>
    <n v="31.815000000000001"/>
    <n v="31.815000000000001"/>
    <n v="31.815000000000001"/>
    <x v="80"/>
    <n v="31.849"/>
    <n v="31.849"/>
    <n v="31.780999999999999"/>
    <n v="31.788"/>
    <n v="31.683"/>
    <n v="31.667000000000002"/>
    <n v="31.667000000000002"/>
  </r>
  <r>
    <x v="82"/>
    <x v="1"/>
    <s v=""/>
    <s v=""/>
    <s v=""/>
    <s v=""/>
    <x v="8"/>
    <s v=""/>
    <s v=""/>
    <s v=""/>
    <s v=""/>
    <s v=""/>
    <s v=""/>
    <s v=""/>
  </r>
  <r>
    <x v="83"/>
    <x v="0"/>
    <n v="86.137"/>
    <n v="86.153999999999996"/>
    <n v="84.929000000000002"/>
    <n v="85.534999999999997"/>
    <x v="81"/>
    <n v="86.034999999999997"/>
    <n v="86.006"/>
    <n v="86.245999999999995"/>
    <n v="88.959000000000003"/>
    <n v="101.523"/>
    <n v="96.456999999999994"/>
    <n v="98.477000000000004"/>
  </r>
  <r>
    <x v="83"/>
    <x v="1"/>
    <s v=""/>
    <s v=""/>
    <s v=""/>
    <s v=""/>
    <x v="8"/>
    <s v=""/>
    <s v=""/>
    <s v=""/>
    <s v=""/>
    <s v=""/>
    <s v=""/>
    <s v=""/>
  </r>
  <r>
    <x v="84"/>
    <x v="0"/>
    <n v="215.584"/>
    <n v="215.52500000000001"/>
    <n v="215.542"/>
    <n v="215.51599999999999"/>
    <x v="82"/>
    <n v="242.21293600000001"/>
    <n v="242.679"/>
    <n v="243.75299999999999"/>
    <n v="225.67099999999999"/>
    <n v="225.67099999999999"/>
    <n v="233.50899999999999"/>
    <n v="236.28700000000001"/>
  </r>
  <r>
    <x v="84"/>
    <x v="1"/>
    <s v=""/>
    <s v=""/>
    <s v=""/>
    <s v=""/>
    <x v="8"/>
    <s v=""/>
    <s v=""/>
    <s v=""/>
    <s v=""/>
    <s v=""/>
    <s v=""/>
    <s v=""/>
  </r>
  <r>
    <x v="85"/>
    <x v="0"/>
    <n v="147.11693199999999"/>
    <n v="149.236592"/>
    <n v="149.201369"/>
    <n v="169.417"/>
    <x v="83"/>
    <n v="158.840149"/>
    <n v="142.69399999999999"/>
    <n v="125.259"/>
    <n v="115.402179"/>
    <n v="108.00700000000001"/>
    <n v="108.00700000000001"/>
    <n v="188.01300000000001"/>
  </r>
  <r>
    <x v="85"/>
    <x v="1"/>
    <s v=""/>
    <s v=""/>
    <s v=""/>
    <s v=""/>
    <x v="8"/>
    <s v=""/>
    <s v=""/>
    <s v=""/>
    <s v=""/>
    <s v=""/>
    <s v=""/>
    <s v=""/>
  </r>
  <r>
    <x v="86"/>
    <x v="0"/>
    <n v="521.39200000000005"/>
    <n v="522.12900000000002"/>
    <n v="496.41899999999998"/>
    <n v="498.82100000000003"/>
    <x v="84"/>
    <n v="547.21600000000001"/>
    <n v="547.21600000000001"/>
    <n v="537.99708499999997"/>
    <n v="569.59799999999996"/>
    <n v="481.58800000000002"/>
    <n v="524.03599999999994"/>
    <n v="697.66320299999995"/>
  </r>
  <r>
    <x v="86"/>
    <x v="1"/>
    <s v=""/>
    <s v=""/>
    <s v=""/>
    <s v=""/>
    <x v="8"/>
    <s v=""/>
    <s v=""/>
    <s v=""/>
    <s v=""/>
    <s v=""/>
    <s v=""/>
    <s v=""/>
  </r>
  <r>
    <x v="87"/>
    <x v="0"/>
    <n v="77.009"/>
    <n v="87.128"/>
    <n v="87.122"/>
    <n v="87.741"/>
    <x v="85"/>
    <n v="87.763999999999996"/>
    <n v="89.019000000000005"/>
    <n v="89.02"/>
    <n v="88.688999999999993"/>
    <n v="87.94"/>
    <n v="87.546000000000006"/>
    <n v="87.073999999999998"/>
  </r>
  <r>
    <x v="87"/>
    <x v="1"/>
    <s v=""/>
    <s v=""/>
    <s v=""/>
    <s v=""/>
    <x v="8"/>
    <s v=""/>
    <s v=""/>
    <s v=""/>
    <s v=""/>
    <s v=""/>
    <s v=""/>
    <s v=""/>
  </r>
  <r>
    <x v="88"/>
    <x v="0"/>
    <n v="180.1"/>
    <n v="181.23599999999999"/>
    <n v="186.93178599999999"/>
    <n v="178.44800000000001"/>
    <x v="86"/>
    <n v="183.88900000000001"/>
    <n v="183.88900000000001"/>
    <n v="183.88900000000001"/>
    <n v="202.524"/>
    <n v="194.60400000000001"/>
    <n v="215.08199999999999"/>
    <n v="223.946"/>
  </r>
  <r>
    <x v="88"/>
    <x v="1"/>
    <s v=""/>
    <s v=""/>
    <s v=""/>
    <s v=""/>
    <x v="8"/>
    <s v=""/>
    <s v=""/>
    <s v=""/>
    <s v=""/>
    <s v=""/>
    <s v=""/>
    <s v=""/>
  </r>
  <r>
    <x v="89"/>
    <x v="0"/>
    <n v="128.80199999999999"/>
    <n v="128.98418599999999"/>
    <n v="128.977519"/>
    <n v="142.761"/>
    <x v="87"/>
    <n v="142.92400000000001"/>
    <n v="142.04317699999999"/>
    <n v="140.322"/>
    <n v="139.06104099999999"/>
    <n v="141.886"/>
    <n v="141.85538"/>
    <n v="141.249"/>
  </r>
  <r>
    <x v="89"/>
    <x v="1"/>
    <s v=""/>
    <s v=""/>
    <s v=""/>
    <s v=""/>
    <x v="8"/>
    <s v=""/>
    <s v=""/>
    <s v=""/>
    <s v=""/>
    <s v=""/>
    <s v=""/>
    <s v=""/>
  </r>
  <r>
    <x v="90"/>
    <x v="0"/>
    <n v="237.07300000000001"/>
    <n v="237.13499999999999"/>
    <n v="237.601"/>
    <n v="307.184414"/>
    <x v="88"/>
    <n v="450.36200000000002"/>
    <n v="450.36200000000002"/>
    <n v="444.00400000000002"/>
    <n v="408.13099999999997"/>
    <n v="529.65899999999999"/>
    <n v="515.476"/>
    <n v="550.01199999999994"/>
  </r>
  <r>
    <x v="90"/>
    <x v="1"/>
    <s v=""/>
    <s v=""/>
    <s v=""/>
    <s v=""/>
    <x v="8"/>
    <s v=""/>
    <s v=""/>
    <s v=""/>
    <s v=""/>
    <s v=""/>
    <s v=""/>
    <s v=""/>
  </r>
  <r>
    <x v="91"/>
    <x v="0"/>
    <n v="211.934"/>
    <n v="211.93299999999999"/>
    <n v="213.959"/>
    <n v="213.649"/>
    <x v="89"/>
    <n v="309.12299999999999"/>
    <n v="308.93099999999998"/>
    <n v="308.31900000000002"/>
    <n v="365.202"/>
    <n v="369.26400000000001"/>
    <n v="384.077"/>
    <n v="381.34095000000002"/>
  </r>
  <r>
    <x v="91"/>
    <x v="1"/>
    <s v=""/>
    <s v=""/>
    <s v=""/>
    <s v=""/>
    <x v="8"/>
    <s v=""/>
    <s v=""/>
    <s v=""/>
    <s v=""/>
    <s v=""/>
    <s v=""/>
    <s v=""/>
  </r>
  <r>
    <x v="92"/>
    <x v="0"/>
    <n v="36.176000000000002"/>
    <n v="36.521999999999998"/>
    <n v="35.664000000000001"/>
    <n v="35.904000000000003"/>
    <x v="90"/>
    <n v="35.832000000000001"/>
    <n v="35.802999999999997"/>
    <n v="35.802999999999997"/>
    <n v="35.887"/>
    <n v="40.896000000000001"/>
    <n v="41.122999999999998"/>
    <n v="40.823999999999998"/>
  </r>
  <r>
    <x v="92"/>
    <x v="1"/>
    <s v=""/>
    <s v=""/>
    <s v=""/>
    <s v=""/>
    <x v="8"/>
    <s v=""/>
    <s v=""/>
    <s v=""/>
    <s v=""/>
    <s v=""/>
    <s v=""/>
    <s v=""/>
  </r>
  <r>
    <x v="93"/>
    <x v="0"/>
    <n v="231.54"/>
    <n v="231.71199999999999"/>
    <n v="231.62"/>
    <n v="231.61699999999999"/>
    <x v="91"/>
    <n v="237.05500000000001"/>
    <n v="237.05500000000001"/>
    <n v="242.87899999999999"/>
    <n v="242.852"/>
    <n v="257.38900000000001"/>
    <n v="255.91800000000001"/>
    <n v="339.27"/>
  </r>
  <r>
    <x v="93"/>
    <x v="1"/>
    <s v=""/>
    <s v=""/>
    <s v=""/>
    <s v=""/>
    <x v="8"/>
    <s v=""/>
    <s v=""/>
    <s v=""/>
    <s v=""/>
    <s v=""/>
    <s v=""/>
    <s v=""/>
  </r>
  <r>
    <x v="94"/>
    <x v="0"/>
    <n v="40.165999999999997"/>
    <n v="41.360999999999997"/>
    <n v="41.344000000000001"/>
    <n v="41.152999999999999"/>
    <x v="92"/>
    <n v="45.767000000000003"/>
    <n v="44.255000000000003"/>
    <n v="43.826000000000001"/>
    <n v="43.411999999999999"/>
    <n v="45.093000000000004"/>
    <n v="45.095999999999997"/>
    <n v="45.008000000000003"/>
  </r>
  <r>
    <x v="94"/>
    <x v="1"/>
    <s v=""/>
    <s v=""/>
    <s v=""/>
    <s v=""/>
    <x v="8"/>
    <s v=""/>
    <s v=""/>
    <s v=""/>
    <s v=""/>
    <s v=""/>
    <s v=""/>
    <s v=""/>
  </r>
  <r>
    <x v="95"/>
    <x v="0"/>
    <n v="974.00099999999998"/>
    <n v="970.93700000000001"/>
    <n v="964.50928899999997"/>
    <n v="964.70341199999996"/>
    <x v="93"/>
    <s v=""/>
    <s v=""/>
    <s v=""/>
    <s v=""/>
    <s v=""/>
    <s v=""/>
    <s v=""/>
  </r>
  <r>
    <x v="96"/>
    <x v="0"/>
    <n v="92.231999999999999"/>
    <n v="92.231999999999999"/>
    <n v="92.054000000000002"/>
    <n v="92.046999999999997"/>
    <x v="94"/>
    <n v="116.889"/>
    <n v="116.889"/>
    <n v="116.889"/>
    <n v="116.889"/>
    <n v="116.889"/>
    <n v="91.257000000000005"/>
    <n v="92.016999999999996"/>
  </r>
  <r>
    <x v="96"/>
    <x v="1"/>
    <s v=""/>
    <s v=""/>
    <s v=""/>
    <s v=""/>
    <x v="8"/>
    <s v=""/>
    <s v=""/>
    <s v=""/>
    <s v=""/>
    <s v=""/>
    <s v=""/>
    <s v=""/>
  </r>
  <r>
    <x v="97"/>
    <x v="0"/>
    <n v="42.472999999999999"/>
    <n v="41.164999999999999"/>
    <n v="41.649000000000001"/>
    <n v="41.649000000000001"/>
    <x v="95"/>
    <n v="42.766238000000001"/>
    <n v="42.413406999999999"/>
    <n v="46.216999999999999"/>
    <n v="46.216999999999999"/>
    <n v="42.963000000000001"/>
    <n v="46.985999999999997"/>
    <n v="45.402999999999999"/>
  </r>
  <r>
    <x v="97"/>
    <x v="1"/>
    <s v=""/>
    <s v=""/>
    <s v=""/>
    <s v=""/>
    <x v="8"/>
    <s v=""/>
    <s v=""/>
    <s v=""/>
    <s v=""/>
    <s v=""/>
    <s v=""/>
    <s v=""/>
  </r>
  <r>
    <x v="98"/>
    <x v="0"/>
    <n v="162.50200000000001"/>
    <n v="169.19900000000001"/>
    <n v="171.511"/>
    <n v="171.63399999999999"/>
    <x v="96"/>
    <n v="171.63300000000001"/>
    <n v="171.63800000000001"/>
    <n v="172.05199999999999"/>
    <n v="169.571"/>
    <n v="173.488"/>
    <n v="171.93799999999999"/>
    <n v="173.20699999999999"/>
  </r>
  <r>
    <x v="98"/>
    <x v="1"/>
    <s v=""/>
    <s v=""/>
    <s v=""/>
    <s v=""/>
    <x v="8"/>
    <s v=""/>
    <s v=""/>
    <s v=""/>
    <s v=""/>
    <s v=""/>
    <s v=""/>
    <s v=""/>
  </r>
  <r>
    <x v="99"/>
    <x v="0"/>
    <n v="732.99424199999999"/>
    <n v="681.785256"/>
    <n v="692.99800000000005"/>
    <n v="679.75269000000003"/>
    <x v="97"/>
    <n v="679.71633799999995"/>
    <n v="679.22"/>
    <n v="679.23043700000005"/>
    <n v="678.95640000000003"/>
    <n v="678.90899999999999"/>
    <n v="671.48210099999994"/>
    <n v="682.66121899999996"/>
  </r>
  <r>
    <x v="99"/>
    <x v="1"/>
    <s v=""/>
    <s v=""/>
    <s v=""/>
    <s v=""/>
    <x v="8"/>
    <s v=""/>
    <s v=""/>
    <s v=""/>
    <s v=""/>
    <s v=""/>
    <s v=""/>
    <s v=""/>
  </r>
  <r>
    <x v="100"/>
    <x v="0"/>
    <n v="149.499"/>
    <n v="156.38800000000001"/>
    <n v="164.291"/>
    <n v="165.20699999999999"/>
    <x v="98"/>
    <n v="159.91399999999999"/>
    <n v="163.81100000000001"/>
    <n v="162.02699999999999"/>
    <n v="160.12899999999999"/>
    <n v="153.946"/>
    <n v="153.946"/>
    <n v="267.17"/>
  </r>
  <r>
    <x v="100"/>
    <x v="1"/>
    <s v=""/>
    <s v=""/>
    <s v=""/>
    <s v=""/>
    <x v="8"/>
    <s v=""/>
    <s v=""/>
    <s v=""/>
    <s v=""/>
    <s v=""/>
    <s v=""/>
    <s v=""/>
  </r>
  <r>
    <x v="101"/>
    <x v="0"/>
    <n v="41.557000000000002"/>
    <n v="37.604999999999997"/>
    <n v="37.603999999999999"/>
    <n v="37.612000000000002"/>
    <x v="99"/>
    <n v="36.942731999999999"/>
    <n v="36.435000000000002"/>
    <n v="36.430999999999997"/>
    <n v="36.433"/>
    <n v="36.414999999999999"/>
    <n v="36.264000000000003"/>
    <n v="36.264000000000003"/>
  </r>
  <r>
    <x v="101"/>
    <x v="1"/>
    <s v=""/>
    <s v=""/>
    <s v=""/>
    <s v=""/>
    <x v="8"/>
    <s v=""/>
    <s v=""/>
    <s v=""/>
    <s v=""/>
    <s v=""/>
    <s v=""/>
    <s v=""/>
  </r>
  <r>
    <x v="102"/>
    <x v="0"/>
    <n v="175.179"/>
    <n v="193.69800000000001"/>
    <n v="201.327"/>
    <n v="201.881"/>
    <x v="100"/>
    <n v="207.697"/>
    <n v="206.96700000000001"/>
    <n v="207.791"/>
    <n v="207.78"/>
    <n v="216.52799999999999"/>
    <n v="210.619"/>
    <n v="207.42599999999999"/>
  </r>
  <r>
    <x v="102"/>
    <x v="1"/>
    <s v=""/>
    <s v=""/>
    <s v=""/>
    <s v=""/>
    <x v="8"/>
    <s v=""/>
    <s v=""/>
    <s v=""/>
    <s v=""/>
    <s v=""/>
    <s v=""/>
    <s v=""/>
  </r>
  <r>
    <x v="103"/>
    <x v="0"/>
    <n v="418.57400000000001"/>
    <n v="418.15699999999998"/>
    <n v="419.59699999999998"/>
    <n v="438.36860999999999"/>
    <x v="101"/>
    <n v="438.17352299999999"/>
    <n v="438.17352299999999"/>
    <n v="416.30599999999998"/>
    <n v="415.20299999999997"/>
    <n v="408.12599999999998"/>
    <n v="411.233"/>
    <n v="392.79300000000001"/>
  </r>
  <r>
    <x v="103"/>
    <x v="1"/>
    <s v=""/>
    <s v=""/>
    <s v=""/>
    <s v=""/>
    <x v="8"/>
    <s v=""/>
    <s v=""/>
    <s v=""/>
    <s v="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1F802A-BB42-47B4-871C-6B2536DC3A1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Q27:AC43" firstHeaderRow="1" firstDataRow="2" firstDataCol="1" rowPageCount="1" colPageCount="1"/>
  <pivotFields count="14">
    <pivotField axis="axisRow" showAll="0">
      <items count="105">
        <item h="1" x="16"/>
        <item h="1" x="17"/>
        <item x="1"/>
        <item h="1" x="18"/>
        <item x="2"/>
        <item h="1" x="19"/>
        <item x="3"/>
        <item h="1" x="20"/>
        <item h="1" x="21"/>
        <item h="1" x="22"/>
        <item h="1" x="23"/>
        <item h="1" x="4"/>
        <item h="1" x="24"/>
        <item h="1" x="25"/>
        <item h="1" x="26"/>
        <item h="1" x="27"/>
        <item h="1" x="28"/>
        <item h="1" x="29"/>
        <item x="5"/>
        <item h="1" x="30"/>
        <item h="1" x="31"/>
        <item h="1" x="32"/>
        <item h="1" x="33"/>
        <item h="1" x="34"/>
        <item x="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x="7"/>
        <item h="1" x="59"/>
        <item h="1" x="60"/>
        <item x="8"/>
        <item h="1" x="61"/>
        <item h="1" x="62"/>
        <item h="1" x="63"/>
        <item h="1" x="64"/>
        <item h="1" x="65"/>
        <item h="1" x="66"/>
        <item x="9"/>
        <item h="1" x="0"/>
        <item h="1" x="67"/>
        <item x="10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9"/>
        <item h="1" x="80"/>
        <item h="1" x="81"/>
        <item h="1" x="78"/>
        <item x="11"/>
        <item h="1" x="82"/>
        <item x="12"/>
        <item h="1" x="83"/>
        <item h="1" x="84"/>
        <item h="1" x="85"/>
        <item h="1" x="86"/>
        <item h="1" x="87"/>
        <item h="1" x="88"/>
        <item h="1" x="89"/>
        <item h="1" x="90"/>
        <item x="13"/>
        <item h="1" x="91"/>
        <item h="1" x="92"/>
        <item h="1" x="93"/>
        <item h="1" x="94"/>
        <item h="1" x="95"/>
        <item h="1" x="96"/>
        <item h="1" x="97"/>
        <item h="1" x="98"/>
        <item h="1" x="99"/>
        <item x="14"/>
        <item x="15"/>
        <item h="1" x="100"/>
        <item h="1" x="101"/>
        <item h="1" x="102"/>
        <item h="1" x="103"/>
        <item t="default"/>
      </items>
    </pivotField>
    <pivotField axis="axisPage" showAll="0">
      <items count="3">
        <item x="0"/>
        <item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5">
    <i>
      <x v="2"/>
    </i>
    <i>
      <x v="4"/>
    </i>
    <i>
      <x v="6"/>
    </i>
    <i>
      <x v="18"/>
    </i>
    <i>
      <x v="24"/>
    </i>
    <i>
      <x v="49"/>
    </i>
    <i>
      <x v="52"/>
    </i>
    <i>
      <x v="59"/>
    </i>
    <i>
      <x v="62"/>
    </i>
    <i>
      <x v="77"/>
    </i>
    <i>
      <x v="79"/>
    </i>
    <i>
      <x v="88"/>
    </i>
    <i>
      <x v="98"/>
    </i>
    <i>
      <x v="99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1">
    <pageField fld="1" item="0" hier="-1"/>
  </pageFields>
  <dataFields count="12">
    <dataField name="Sum of 2006" fld="2" baseField="0" baseItem="0"/>
    <dataField name="Sum of 2007" fld="3" baseField="0" baseItem="0"/>
    <dataField name="Sum of 2008" fld="4" baseField="0" baseItem="0"/>
    <dataField name="Sum of 2009" fld="5" baseField="0" baseItem="0"/>
    <dataField name="Sum of 2010" fld="6" baseField="0" baseItem="0"/>
    <dataField name="Sum of 2011" fld="7" baseField="0" baseItem="0"/>
    <dataField name="Sum of 2012" fld="8" baseField="0" baseItem="0"/>
    <dataField name="Sum of 2013" fld="9" baseField="0" baseItem="0"/>
    <dataField name="Sum of 2014" fld="10" baseField="0" baseItem="0"/>
    <dataField name="Sum of 2015" fld="11" baseField="0" baseItem="0"/>
    <dataField name="Sum of 2016" fld="12" baseField="0" baseItem="59"/>
    <dataField name="Sum of 2016/17" fld="13" baseField="0" baseItem="59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31E866-0665-463F-A61B-5934A708D8A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Q3:AC19" firstHeaderRow="1" firstDataRow="2" firstDataCol="1" rowPageCount="1" colPageCount="1"/>
  <pivotFields count="14">
    <pivotField axis="axisRow" showAll="0">
      <items count="105">
        <item h="1" x="16"/>
        <item h="1" x="17"/>
        <item x="1"/>
        <item h="1" x="18"/>
        <item x="2"/>
        <item h="1" x="19"/>
        <item x="3"/>
        <item h="1" x="20"/>
        <item h="1" x="21"/>
        <item h="1" x="22"/>
        <item h="1" x="23"/>
        <item h="1" x="4"/>
        <item h="1" x="24"/>
        <item h="1" x="25"/>
        <item h="1" x="26"/>
        <item h="1" x="27"/>
        <item h="1" x="28"/>
        <item h="1" x="29"/>
        <item x="5"/>
        <item h="1" x="30"/>
        <item h="1" x="31"/>
        <item h="1" x="32"/>
        <item h="1" x="33"/>
        <item h="1" x="34"/>
        <item x="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x="7"/>
        <item h="1" x="59"/>
        <item h="1" x="60"/>
        <item x="8"/>
        <item h="1" x="61"/>
        <item h="1" x="62"/>
        <item h="1" x="63"/>
        <item h="1" x="64"/>
        <item h="1" x="65"/>
        <item h="1" x="66"/>
        <item x="9"/>
        <item h="1" x="0"/>
        <item h="1" x="67"/>
        <item x="10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9"/>
        <item h="1" x="80"/>
        <item h="1" x="81"/>
        <item h="1" x="78"/>
        <item x="11"/>
        <item h="1" x="82"/>
        <item x="12"/>
        <item h="1" x="83"/>
        <item h="1" x="84"/>
        <item h="1" x="85"/>
        <item h="1" x="86"/>
        <item h="1" x="87"/>
        <item h="1" x="88"/>
        <item h="1" x="89"/>
        <item h="1" x="90"/>
        <item x="13"/>
        <item h="1" x="91"/>
        <item h="1" x="92"/>
        <item h="1" x="93"/>
        <item h="1" x="94"/>
        <item h="1" x="95"/>
        <item h="1" x="96"/>
        <item h="1" x="97"/>
        <item h="1" x="98"/>
        <item h="1" x="99"/>
        <item x="14"/>
        <item x="15"/>
        <item h="1" x="100"/>
        <item h="1" x="101"/>
        <item h="1" x="102"/>
        <item h="1" x="103"/>
        <item t="default"/>
      </items>
    </pivotField>
    <pivotField axis="axisPage" showAll="0">
      <items count="3">
        <item x="0"/>
        <item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>
      <items count="103">
        <item x="54"/>
        <item x="51"/>
        <item x="65"/>
        <item x="55"/>
        <item x="80"/>
        <item x="34"/>
        <item x="90"/>
        <item x="99"/>
        <item x="33"/>
        <item x="95"/>
        <item x="79"/>
        <item x="92"/>
        <item x="43"/>
        <item x="42"/>
        <item x="66"/>
        <item x="71"/>
        <item x="46"/>
        <item x="48"/>
        <item x="36"/>
        <item x="78"/>
        <item x="35"/>
        <item x="81"/>
        <item x="85"/>
        <item x="52"/>
        <item x="74"/>
        <item x="77"/>
        <item x="38"/>
        <item x="29"/>
        <item x="59"/>
        <item x="94"/>
        <item x="58"/>
        <item x="87"/>
        <item x="53"/>
        <item x="98"/>
        <item x="47"/>
        <item x="70"/>
        <item x="60"/>
        <item x="83"/>
        <item x="96"/>
        <item x="31"/>
        <item x="10"/>
        <item x="86"/>
        <item x="69"/>
        <item x="100"/>
        <item x="62"/>
        <item x="9"/>
        <item x="89"/>
        <item x="73"/>
        <item x="56"/>
        <item x="82"/>
        <item x="63"/>
        <item x="91"/>
        <item x="76"/>
        <item x="50"/>
        <item x="61"/>
        <item x="40"/>
        <item x="68"/>
        <item x="75"/>
        <item x="67"/>
        <item x="88"/>
        <item x="23"/>
        <item x="30"/>
        <item x="101"/>
        <item x="45"/>
        <item x="39"/>
        <item x="41"/>
        <item x="21"/>
        <item x="15"/>
        <item x="84"/>
        <item x="72"/>
        <item x="22"/>
        <item x="49"/>
        <item x="44"/>
        <item x="12"/>
        <item x="24"/>
        <item x="97"/>
        <item x="16"/>
        <item x="17"/>
        <item x="11"/>
        <item x="19"/>
        <item x="18"/>
        <item x="93"/>
        <item x="64"/>
        <item x="13"/>
        <item x="4"/>
        <item x="20"/>
        <item x="14"/>
        <item x="5"/>
        <item x="28"/>
        <item x="57"/>
        <item x="25"/>
        <item x="37"/>
        <item x="27"/>
        <item x="7"/>
        <item x="32"/>
        <item x="6"/>
        <item x="26"/>
        <item x="3"/>
        <item x="2"/>
        <item x="1"/>
        <item x="0"/>
        <item x="8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5">
    <i>
      <x v="2"/>
    </i>
    <i>
      <x v="4"/>
    </i>
    <i>
      <x v="6"/>
    </i>
    <i>
      <x v="18"/>
    </i>
    <i>
      <x v="24"/>
    </i>
    <i>
      <x v="49"/>
    </i>
    <i>
      <x v="52"/>
    </i>
    <i>
      <x v="59"/>
    </i>
    <i>
      <x v="62"/>
    </i>
    <i>
      <x v="77"/>
    </i>
    <i>
      <x v="79"/>
    </i>
    <i>
      <x v="88"/>
    </i>
    <i>
      <x v="98"/>
    </i>
    <i>
      <x v="99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1">
    <pageField fld="1" item="1" hier="-1"/>
  </pageFields>
  <dataFields count="12">
    <dataField name="Sum of 2006" fld="2" baseField="0" baseItem="0"/>
    <dataField name="Sum of 2007" fld="3" baseField="0" baseItem="0"/>
    <dataField name="Sum of 2008" fld="4" baseField="0" baseItem="0"/>
    <dataField name="Sum of 2009" fld="5" baseField="0" baseItem="0"/>
    <dataField name="Sum of 2010" fld="6" baseField="0" baseItem="0"/>
    <dataField name="Sum of 2011" fld="7" baseField="0" baseItem="0"/>
    <dataField name="Sum of 2012" fld="8" baseField="0" baseItem="0"/>
    <dataField name="Sum of 2013" fld="9" baseField="0" baseItem="0"/>
    <dataField name="Sum of 2014" fld="10" baseField="0" baseItem="0"/>
    <dataField name="Sum of 2015" fld="11" baseField="0" baseItem="0"/>
    <dataField name="Sum of 2016" fld="12" baseField="0" baseItem="4"/>
    <dataField name="Sum of 2016/17" fld="13" baseField="0" baseItem="4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nzdotstat.stats.govt.nz/wbos" TargetMode="External"/><Relationship Id="rId2" Type="http://schemas.openxmlformats.org/officeDocument/2006/relationships/hyperlink" Target="http://nzdotstat.stats.govt.nz/OECDStat_Metadata/ShowMetadata.ashx?Dataset=TABLECODE7501&amp;Coords=%5bAREA%5d&amp;ShowOnWeb=true&amp;Lang=en" TargetMode="External"/><Relationship Id="rId1" Type="http://schemas.openxmlformats.org/officeDocument/2006/relationships/hyperlink" Target="http://nzdotstat.stats.govt.nz/OECDStat_Metadata/ShowMetadata.ashx?Dataset=TABLECODE7501&amp;ShowOnWeb=true&amp;Lang=en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transport.govt.nz/assets/Uploads/Research/Documents/Quarterly-road-toll/Road-toll-2017Q2.xlsx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transport.govt.nz/assets/Uploads/Research/Documents/Quarterly-road-toll/Road-toll-2017Q2.xlsx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6"/>
  <sheetViews>
    <sheetView workbookViewId="0">
      <selection activeCell="E26" sqref="E26"/>
    </sheetView>
  </sheetViews>
  <sheetFormatPr defaultRowHeight="15"/>
  <sheetData>
    <row r="1" spans="1:20">
      <c r="A1" s="18"/>
      <c r="B1" s="18"/>
      <c r="C1" s="18"/>
      <c r="D1" s="18" t="s">
        <v>0</v>
      </c>
      <c r="E1" s="18" t="s">
        <v>1</v>
      </c>
      <c r="F1" s="18" t="s">
        <v>2</v>
      </c>
      <c r="G1" s="18" t="s">
        <v>2</v>
      </c>
      <c r="H1" s="18" t="s">
        <v>3</v>
      </c>
      <c r="I1" s="18" t="s">
        <v>4</v>
      </c>
      <c r="J1" s="18" t="s">
        <v>5</v>
      </c>
      <c r="K1" s="18" t="s">
        <v>5</v>
      </c>
      <c r="L1" s="18" t="s">
        <v>6</v>
      </c>
      <c r="M1" s="18" t="s">
        <v>7</v>
      </c>
      <c r="N1" s="18" t="s">
        <v>7</v>
      </c>
      <c r="O1" s="18" t="s">
        <v>8</v>
      </c>
    </row>
    <row r="2" spans="1:20">
      <c r="A2" s="18"/>
      <c r="B2" s="18">
        <v>1</v>
      </c>
      <c r="C2" s="22" t="e">
        <v>#N/A</v>
      </c>
      <c r="D2" s="22" t="e">
        <v>#N/A</v>
      </c>
      <c r="E2" s="22" t="e">
        <v>#N/A</v>
      </c>
      <c r="F2" s="22" t="e">
        <v>#N/A</v>
      </c>
      <c r="G2" s="22" t="e">
        <v>#N/A</v>
      </c>
      <c r="H2" s="22" t="e">
        <v>#N/A</v>
      </c>
      <c r="I2" s="22" t="e">
        <v>#N/A</v>
      </c>
      <c r="J2" s="22" t="e">
        <v>#N/A</v>
      </c>
      <c r="K2" s="22" t="e">
        <v>#N/A</v>
      </c>
      <c r="L2" s="22" t="e">
        <v>#N/A</v>
      </c>
      <c r="M2" s="22" t="e">
        <v>#N/A</v>
      </c>
      <c r="N2" s="22" t="e">
        <v>#N/A</v>
      </c>
      <c r="O2" s="22" t="e">
        <v>#N/A</v>
      </c>
      <c r="Q2" t="s">
        <v>66</v>
      </c>
    </row>
    <row r="3" spans="1:20">
      <c r="A3" s="18"/>
      <c r="B3" s="18">
        <v>2</v>
      </c>
      <c r="C3" s="22" t="e">
        <v>#N/A</v>
      </c>
      <c r="D3" s="22" t="e">
        <v>#N/A</v>
      </c>
      <c r="E3" s="22" t="e">
        <v>#N/A</v>
      </c>
      <c r="F3" s="22" t="e">
        <v>#N/A</v>
      </c>
      <c r="G3" s="22" t="e">
        <v>#N/A</v>
      </c>
      <c r="H3" s="22" t="e">
        <v>#N/A</v>
      </c>
      <c r="I3" s="22" t="e">
        <v>#N/A</v>
      </c>
      <c r="J3" s="22" t="e">
        <v>#N/A</v>
      </c>
      <c r="K3" s="22" t="e">
        <v>#N/A</v>
      </c>
      <c r="L3" s="22" t="e">
        <v>#N/A</v>
      </c>
      <c r="M3" s="22" t="e">
        <v>#N/A</v>
      </c>
      <c r="N3" s="22" t="e">
        <v>#N/A</v>
      </c>
      <c r="O3" s="22" t="e">
        <v>#N/A</v>
      </c>
    </row>
    <row r="4" spans="1:20">
      <c r="A4" s="18"/>
      <c r="B4" s="18">
        <v>3</v>
      </c>
      <c r="C4" s="22" t="e">
        <v>#N/A</v>
      </c>
      <c r="D4" s="22" t="e">
        <v>#N/A</v>
      </c>
      <c r="E4" s="22" t="e">
        <v>#N/A</v>
      </c>
      <c r="F4" s="22" t="e">
        <v>#N/A</v>
      </c>
      <c r="G4" s="22" t="e">
        <v>#N/A</v>
      </c>
      <c r="H4" s="22" t="e">
        <v>#N/A</v>
      </c>
      <c r="I4" s="22" t="e">
        <v>#N/A</v>
      </c>
      <c r="J4" s="22" t="e">
        <v>#N/A</v>
      </c>
      <c r="K4" s="22" t="e">
        <v>#N/A</v>
      </c>
      <c r="L4" s="22" t="e">
        <v>#N/A</v>
      </c>
      <c r="M4" s="22" t="e">
        <v>#N/A</v>
      </c>
      <c r="N4" s="22" t="e">
        <v>#N/A</v>
      </c>
      <c r="O4" s="22" t="e">
        <v>#N/A</v>
      </c>
    </row>
    <row r="5" spans="1:20" ht="14.25" customHeight="1">
      <c r="A5" s="18"/>
      <c r="B5" s="18">
        <v>4</v>
      </c>
      <c r="C5" s="22" t="e">
        <v>#N/A</v>
      </c>
      <c r="D5" s="22" t="e">
        <v>#N/A</v>
      </c>
      <c r="E5" s="22" t="e">
        <v>#N/A</v>
      </c>
      <c r="F5" s="22" t="e">
        <v>#N/A</v>
      </c>
      <c r="G5" s="22" t="e">
        <v>#N/A</v>
      </c>
      <c r="H5" s="22" t="e">
        <v>#N/A</v>
      </c>
      <c r="I5" s="22" t="e">
        <v>#N/A</v>
      </c>
      <c r="J5" s="22" t="e">
        <v>#N/A</v>
      </c>
      <c r="K5" s="22" t="e">
        <v>#N/A</v>
      </c>
      <c r="L5" s="22" t="e">
        <v>#N/A</v>
      </c>
      <c r="M5" s="22" t="e">
        <v>#N/A</v>
      </c>
      <c r="N5" s="22" t="e">
        <v>#N/A</v>
      </c>
      <c r="O5" s="22" t="e">
        <v>#N/A</v>
      </c>
      <c r="Q5" s="19">
        <v>0</v>
      </c>
      <c r="R5" s="19">
        <v>49</v>
      </c>
      <c r="T5" s="17" t="s">
        <v>260</v>
      </c>
    </row>
    <row r="6" spans="1:20">
      <c r="A6" s="18" t="s">
        <v>9</v>
      </c>
      <c r="B6" s="18">
        <v>5</v>
      </c>
      <c r="C6" s="22">
        <v>36.350499999999997</v>
      </c>
      <c r="D6" s="22">
        <v>36.350499999999997</v>
      </c>
      <c r="E6" s="22" t="e">
        <v>#N/A</v>
      </c>
      <c r="F6" s="22" t="e">
        <v>#N/A</v>
      </c>
      <c r="G6" s="22" t="e">
        <v>#N/A</v>
      </c>
      <c r="H6" s="22" t="e">
        <v>#N/A</v>
      </c>
      <c r="I6" s="22" t="e">
        <v>#N/A</v>
      </c>
      <c r="J6" s="22" t="e">
        <v>#N/A</v>
      </c>
      <c r="K6" s="22" t="e">
        <v>#N/A</v>
      </c>
      <c r="L6" s="22" t="e">
        <v>#N/A</v>
      </c>
      <c r="M6" s="22" t="e">
        <v>#N/A</v>
      </c>
      <c r="N6" s="22" t="e">
        <v>#N/A</v>
      </c>
      <c r="O6" s="22" t="e">
        <v>#N/A</v>
      </c>
      <c r="Q6" s="19">
        <v>50</v>
      </c>
      <c r="R6" s="19">
        <v>49</v>
      </c>
    </row>
    <row r="7" spans="1:20">
      <c r="A7" s="18" t="s">
        <v>10</v>
      </c>
      <c r="B7" s="18">
        <v>6</v>
      </c>
      <c r="C7" s="22">
        <v>36.631389999999989</v>
      </c>
      <c r="D7" s="22" t="e">
        <v>#N/A</v>
      </c>
      <c r="E7" s="22" t="e">
        <v>#N/A</v>
      </c>
      <c r="F7" s="22" t="e">
        <v>#N/A</v>
      </c>
      <c r="G7" s="22" t="e">
        <v>#N/A</v>
      </c>
      <c r="H7" s="22" t="e">
        <v>#N/A</v>
      </c>
      <c r="I7" s="22" t="e">
        <v>#N/A</v>
      </c>
      <c r="J7" s="22" t="e">
        <v>#N/A</v>
      </c>
      <c r="K7" s="22" t="e">
        <v>#N/A</v>
      </c>
      <c r="L7" s="22" t="e">
        <v>#N/A</v>
      </c>
      <c r="M7" s="22" t="e">
        <v>#N/A</v>
      </c>
      <c r="N7" s="22" t="e">
        <v>#N/A</v>
      </c>
      <c r="O7" s="22" t="e">
        <v>#N/A</v>
      </c>
    </row>
    <row r="8" spans="1:20">
      <c r="A8" s="18" t="s">
        <v>11</v>
      </c>
      <c r="B8" s="18">
        <v>7</v>
      </c>
      <c r="C8" s="22">
        <v>36.941000000000003</v>
      </c>
      <c r="D8" s="22" t="e">
        <v>#N/A</v>
      </c>
      <c r="E8" s="22" t="e">
        <v>#N/A</v>
      </c>
      <c r="F8" s="22" t="e">
        <v>#N/A</v>
      </c>
      <c r="G8" s="22" t="e">
        <v>#N/A</v>
      </c>
      <c r="H8" s="22" t="e">
        <v>#N/A</v>
      </c>
      <c r="I8" s="22" t="e">
        <v>#N/A</v>
      </c>
      <c r="J8" s="22" t="e">
        <v>#N/A</v>
      </c>
      <c r="K8" s="22" t="e">
        <v>#N/A</v>
      </c>
      <c r="L8" s="22" t="e">
        <v>#N/A</v>
      </c>
      <c r="M8" s="22" t="e">
        <v>#N/A</v>
      </c>
      <c r="N8" s="22" t="e">
        <v>#N/A</v>
      </c>
      <c r="O8" s="22" t="e">
        <v>#N/A</v>
      </c>
    </row>
    <row r="9" spans="1:20">
      <c r="A9" s="18" t="s">
        <v>12</v>
      </c>
      <c r="B9" s="18">
        <v>8</v>
      </c>
      <c r="C9" s="22">
        <v>37.241</v>
      </c>
      <c r="D9" s="22" t="e">
        <v>#N/A</v>
      </c>
      <c r="E9" s="22" t="e">
        <v>#N/A</v>
      </c>
      <c r="F9" s="22" t="e">
        <v>#N/A</v>
      </c>
      <c r="G9" s="22" t="e">
        <v>#N/A</v>
      </c>
      <c r="H9" s="22" t="e">
        <v>#N/A</v>
      </c>
      <c r="I9" s="22" t="e">
        <v>#N/A</v>
      </c>
      <c r="J9" s="22" t="e">
        <v>#N/A</v>
      </c>
      <c r="K9" s="22" t="e">
        <v>#N/A</v>
      </c>
      <c r="L9" s="22" t="e">
        <v>#N/A</v>
      </c>
      <c r="M9" s="22" t="e">
        <v>#N/A</v>
      </c>
      <c r="N9" s="22" t="e">
        <v>#N/A</v>
      </c>
      <c r="O9" s="22" t="e">
        <v>#N/A</v>
      </c>
    </row>
    <row r="10" spans="1:20">
      <c r="A10" s="18" t="s">
        <v>13</v>
      </c>
      <c r="B10" s="18">
        <v>9</v>
      </c>
      <c r="C10" s="22">
        <v>37.536999999999999</v>
      </c>
      <c r="D10" s="22">
        <v>36.804662291995406</v>
      </c>
      <c r="E10" s="22" t="e">
        <v>#N/A</v>
      </c>
      <c r="F10" s="22" t="e">
        <v>#N/A</v>
      </c>
      <c r="G10" s="22" t="e">
        <v>#N/A</v>
      </c>
      <c r="H10" s="22" t="e">
        <v>#N/A</v>
      </c>
      <c r="I10" s="22" t="e">
        <v>#N/A</v>
      </c>
      <c r="J10" s="22" t="e">
        <v>#N/A</v>
      </c>
      <c r="K10" s="22" t="e">
        <v>#N/A</v>
      </c>
      <c r="L10" s="22" t="e">
        <v>#N/A</v>
      </c>
      <c r="M10" s="22" t="e">
        <v>#N/A</v>
      </c>
      <c r="N10" s="22" t="e">
        <v>#N/A</v>
      </c>
      <c r="O10" s="22" t="e">
        <v>#N/A</v>
      </c>
    </row>
    <row r="11" spans="1:20">
      <c r="A11" s="18" t="s">
        <v>14</v>
      </c>
      <c r="B11" s="18">
        <v>10</v>
      </c>
      <c r="C11" s="22">
        <v>37.813000000000002</v>
      </c>
      <c r="D11" s="22" t="e">
        <v>#N/A</v>
      </c>
      <c r="E11" s="22" t="e">
        <v>#N/A</v>
      </c>
      <c r="F11" s="22" t="e">
        <v>#N/A</v>
      </c>
      <c r="G11" s="22" t="e">
        <v>#N/A</v>
      </c>
      <c r="H11" s="22" t="e">
        <v>#N/A</v>
      </c>
      <c r="I11" s="22" t="e">
        <v>#N/A</v>
      </c>
      <c r="J11" s="22" t="e">
        <v>#N/A</v>
      </c>
      <c r="K11" s="22" t="e">
        <v>#N/A</v>
      </c>
      <c r="L11" s="22" t="e">
        <v>#N/A</v>
      </c>
      <c r="M11" s="22" t="e">
        <v>#N/A</v>
      </c>
      <c r="N11" s="22" t="e">
        <v>#N/A</v>
      </c>
      <c r="O11" s="22" t="e">
        <v>#N/A</v>
      </c>
    </row>
    <row r="12" spans="1:20">
      <c r="A12" s="18" t="s">
        <v>15</v>
      </c>
      <c r="B12" s="18">
        <v>11</v>
      </c>
      <c r="C12" s="22">
        <v>38.088000000000001</v>
      </c>
      <c r="D12" s="22" t="e">
        <v>#N/A</v>
      </c>
      <c r="E12" s="22" t="e">
        <v>#N/A</v>
      </c>
      <c r="F12" s="22" t="e">
        <v>#N/A</v>
      </c>
      <c r="G12" s="22" t="e">
        <v>#N/A</v>
      </c>
      <c r="H12" s="22" t="e">
        <v>#N/A</v>
      </c>
      <c r="I12" s="22" t="e">
        <v>#N/A</v>
      </c>
      <c r="J12" s="22" t="e">
        <v>#N/A</v>
      </c>
      <c r="K12" s="22" t="e">
        <v>#N/A</v>
      </c>
      <c r="L12" s="22" t="e">
        <v>#N/A</v>
      </c>
      <c r="M12" s="22" t="e">
        <v>#N/A</v>
      </c>
      <c r="N12" s="22" t="e">
        <v>#N/A</v>
      </c>
      <c r="O12" s="22" t="e">
        <v>#N/A</v>
      </c>
    </row>
    <row r="13" spans="1:20">
      <c r="A13" s="18" t="s">
        <v>16</v>
      </c>
      <c r="B13" s="18">
        <v>12</v>
      </c>
      <c r="C13" s="22">
        <v>38.380000000000003</v>
      </c>
      <c r="D13" s="22" t="e">
        <v>#N/A</v>
      </c>
      <c r="E13" s="22" t="e">
        <v>#N/A</v>
      </c>
      <c r="F13" s="22" t="e">
        <v>#N/A</v>
      </c>
      <c r="G13" s="22" t="e">
        <v>#N/A</v>
      </c>
      <c r="H13" s="22" t="e">
        <v>#N/A</v>
      </c>
      <c r="I13" s="22" t="e">
        <v>#N/A</v>
      </c>
      <c r="J13" s="22" t="e">
        <v>#N/A</v>
      </c>
      <c r="K13" s="22" t="e">
        <v>#N/A</v>
      </c>
      <c r="L13" s="22" t="e">
        <v>#N/A</v>
      </c>
      <c r="M13" s="22" t="e">
        <v>#N/A</v>
      </c>
      <c r="N13" s="22" t="e">
        <v>#N/A</v>
      </c>
      <c r="O13" s="22" t="e">
        <v>#N/A</v>
      </c>
    </row>
    <row r="14" spans="1:20">
      <c r="A14" s="18" t="s">
        <v>17</v>
      </c>
      <c r="B14" s="18">
        <v>13</v>
      </c>
      <c r="C14" s="22">
        <v>38.677</v>
      </c>
      <c r="D14" s="22">
        <v>37.246089880628972</v>
      </c>
      <c r="E14" s="22" t="e">
        <v>#N/A</v>
      </c>
      <c r="F14" s="22" t="e">
        <v>#N/A</v>
      </c>
      <c r="G14" s="22" t="e">
        <v>#N/A</v>
      </c>
      <c r="H14" s="22" t="e">
        <v>#N/A</v>
      </c>
      <c r="I14" s="22" t="e">
        <v>#N/A</v>
      </c>
      <c r="J14" s="22" t="e">
        <v>#N/A</v>
      </c>
      <c r="K14" s="22" t="e">
        <v>#N/A</v>
      </c>
      <c r="L14" s="22" t="e">
        <v>#N/A</v>
      </c>
      <c r="M14" s="22" t="e">
        <v>#N/A</v>
      </c>
      <c r="N14" s="22" t="e">
        <v>#N/A</v>
      </c>
      <c r="O14" s="22" t="e">
        <v>#N/A</v>
      </c>
    </row>
    <row r="15" spans="1:20">
      <c r="A15" s="18" t="s">
        <v>18</v>
      </c>
      <c r="B15" s="18">
        <v>14</v>
      </c>
      <c r="C15" s="22">
        <v>39.075000000000003</v>
      </c>
      <c r="D15" s="22" t="e">
        <v>#N/A</v>
      </c>
      <c r="E15" s="22" t="e">
        <v>#N/A</v>
      </c>
      <c r="F15" s="22" t="e">
        <v>#N/A</v>
      </c>
      <c r="G15" s="22" t="e">
        <v>#N/A</v>
      </c>
      <c r="H15" s="22" t="e">
        <v>#N/A</v>
      </c>
      <c r="I15" s="22" t="e">
        <v>#N/A</v>
      </c>
      <c r="J15" s="22" t="e">
        <v>#N/A</v>
      </c>
      <c r="K15" s="22" t="e">
        <v>#N/A</v>
      </c>
      <c r="L15" s="22" t="e">
        <v>#N/A</v>
      </c>
      <c r="M15" s="22" t="e">
        <v>#N/A</v>
      </c>
      <c r="N15" s="22" t="e">
        <v>#N/A</v>
      </c>
      <c r="O15" s="22" t="e">
        <v>#N/A</v>
      </c>
    </row>
    <row r="16" spans="1:20">
      <c r="A16" s="18" t="s">
        <v>19</v>
      </c>
      <c r="B16" s="18">
        <v>15</v>
      </c>
      <c r="C16" s="22">
        <v>39.348999999999997</v>
      </c>
      <c r="D16" s="22" t="e">
        <v>#N/A</v>
      </c>
      <c r="E16" s="22" t="e">
        <v>#N/A</v>
      </c>
      <c r="F16" s="22" t="e">
        <v>#N/A</v>
      </c>
      <c r="G16" s="22" t="e">
        <v>#N/A</v>
      </c>
      <c r="H16" s="22" t="e">
        <v>#N/A</v>
      </c>
      <c r="I16" s="22" t="e">
        <v>#N/A</v>
      </c>
      <c r="J16" s="22" t="e">
        <v>#N/A</v>
      </c>
      <c r="K16" s="22" t="e">
        <v>#N/A</v>
      </c>
      <c r="L16" s="22" t="e">
        <v>#N/A</v>
      </c>
      <c r="M16" s="22" t="e">
        <v>#N/A</v>
      </c>
      <c r="N16" s="22" t="e">
        <v>#N/A</v>
      </c>
      <c r="O16" s="22" t="e">
        <v>#N/A</v>
      </c>
    </row>
    <row r="17" spans="1:15">
      <c r="A17" s="18" t="s">
        <v>20</v>
      </c>
      <c r="B17" s="18">
        <v>16</v>
      </c>
      <c r="C17" s="22">
        <v>39.595999999999997</v>
      </c>
      <c r="D17" s="22" t="e">
        <v>#N/A</v>
      </c>
      <c r="E17" s="22" t="e">
        <v>#N/A</v>
      </c>
      <c r="F17" s="22" t="e">
        <v>#N/A</v>
      </c>
      <c r="G17" s="22" t="e">
        <v>#N/A</v>
      </c>
      <c r="H17" s="22" t="e">
        <v>#N/A</v>
      </c>
      <c r="I17" s="22" t="e">
        <v>#N/A</v>
      </c>
      <c r="J17" s="22" t="e">
        <v>#N/A</v>
      </c>
      <c r="K17" s="22" t="e">
        <v>#N/A</v>
      </c>
      <c r="L17" s="22" t="e">
        <v>#N/A</v>
      </c>
      <c r="M17" s="22" t="e">
        <v>#N/A</v>
      </c>
      <c r="N17" s="22" t="e">
        <v>#N/A</v>
      </c>
      <c r="O17" s="22" t="e">
        <v>#N/A</v>
      </c>
    </row>
    <row r="18" spans="1:15">
      <c r="A18" s="18" t="s">
        <v>21</v>
      </c>
      <c r="B18" s="18">
        <v>17</v>
      </c>
      <c r="C18" s="22">
        <v>39.831000000000003</v>
      </c>
      <c r="D18" s="22">
        <v>37.687572150914953</v>
      </c>
      <c r="E18" s="22" t="e">
        <v>#N/A</v>
      </c>
      <c r="F18" s="22" t="e">
        <v>#N/A</v>
      </c>
      <c r="G18" s="22" t="e">
        <v>#N/A</v>
      </c>
      <c r="H18" s="22" t="e">
        <v>#N/A</v>
      </c>
      <c r="I18" s="22" t="e">
        <v>#N/A</v>
      </c>
      <c r="J18" s="22" t="e">
        <v>#N/A</v>
      </c>
      <c r="K18" s="22" t="e">
        <v>#N/A</v>
      </c>
      <c r="L18" s="22" t="e">
        <v>#N/A</v>
      </c>
      <c r="M18" s="22" t="e">
        <v>#N/A</v>
      </c>
      <c r="N18" s="22" t="e">
        <v>#N/A</v>
      </c>
      <c r="O18" s="22" t="e">
        <v>#N/A</v>
      </c>
    </row>
    <row r="19" spans="1:15">
      <c r="A19" s="18" t="s">
        <v>22</v>
      </c>
      <c r="B19" s="18">
        <v>18</v>
      </c>
      <c r="C19" s="22">
        <v>39.951999999999998</v>
      </c>
      <c r="D19" s="22" t="e">
        <v>#N/A</v>
      </c>
      <c r="E19" s="22" t="e">
        <v>#N/A</v>
      </c>
      <c r="F19" s="22" t="e">
        <v>#N/A</v>
      </c>
      <c r="G19" s="22" t="e">
        <v>#N/A</v>
      </c>
      <c r="H19" s="22" t="e">
        <v>#N/A</v>
      </c>
      <c r="I19" s="22" t="e">
        <v>#N/A</v>
      </c>
      <c r="J19" s="22" t="e">
        <v>#N/A</v>
      </c>
      <c r="K19" s="22" t="e">
        <v>#N/A</v>
      </c>
      <c r="L19" s="22" t="e">
        <v>#N/A</v>
      </c>
      <c r="M19" s="22" t="e">
        <v>#N/A</v>
      </c>
      <c r="N19" s="22" t="e">
        <v>#N/A</v>
      </c>
      <c r="O19" s="22" t="e">
        <v>#N/A</v>
      </c>
    </row>
    <row r="20" spans="1:15">
      <c r="A20" s="18" t="s">
        <v>23</v>
      </c>
      <c r="B20" s="18">
        <v>19</v>
      </c>
      <c r="C20" s="22">
        <v>40.118000000000002</v>
      </c>
      <c r="D20" s="22" t="e">
        <v>#N/A</v>
      </c>
      <c r="E20" s="22" t="e">
        <v>#N/A</v>
      </c>
      <c r="F20" s="22" t="e">
        <v>#N/A</v>
      </c>
      <c r="G20" s="22" t="e">
        <v>#N/A</v>
      </c>
      <c r="H20" s="22" t="e">
        <v>#N/A</v>
      </c>
      <c r="I20" s="22" t="e">
        <v>#N/A</v>
      </c>
      <c r="J20" s="22" t="e">
        <v>#N/A</v>
      </c>
      <c r="K20" s="22" t="e">
        <v>#N/A</v>
      </c>
      <c r="L20" s="22" t="e">
        <v>#N/A</v>
      </c>
      <c r="M20" s="22" t="e">
        <v>#N/A</v>
      </c>
      <c r="N20" s="22" t="e">
        <v>#N/A</v>
      </c>
      <c r="O20" s="22" t="e">
        <v>#N/A</v>
      </c>
    </row>
    <row r="21" spans="1:15">
      <c r="A21" s="18" t="s">
        <v>24</v>
      </c>
      <c r="B21" s="18">
        <v>20</v>
      </c>
      <c r="C21" s="22">
        <v>40.212000000000003</v>
      </c>
      <c r="D21" s="22" t="e">
        <v>#N/A</v>
      </c>
      <c r="E21" s="22" t="e">
        <v>#N/A</v>
      </c>
      <c r="F21" s="22" t="e">
        <v>#N/A</v>
      </c>
      <c r="G21" s="22" t="e">
        <v>#N/A</v>
      </c>
      <c r="H21" s="22" t="e">
        <v>#N/A</v>
      </c>
      <c r="I21" s="22" t="e">
        <v>#N/A</v>
      </c>
      <c r="J21" s="22" t="e">
        <v>#N/A</v>
      </c>
      <c r="K21" s="22" t="e">
        <v>#N/A</v>
      </c>
      <c r="L21" s="22" t="e">
        <v>#N/A</v>
      </c>
      <c r="M21" s="22" t="e">
        <v>#N/A</v>
      </c>
      <c r="N21" s="22" t="e">
        <v>#N/A</v>
      </c>
      <c r="O21" s="22" t="e">
        <v>#N/A</v>
      </c>
    </row>
    <row r="22" spans="1:15">
      <c r="A22" s="18" t="s">
        <v>25</v>
      </c>
      <c r="B22" s="18">
        <v>21</v>
      </c>
      <c r="C22" s="22">
        <v>40.237000000000002</v>
      </c>
      <c r="D22" s="22">
        <v>38.129109595433476</v>
      </c>
      <c r="E22" s="22">
        <v>40.237000000000002</v>
      </c>
      <c r="F22" s="22" t="e">
        <v>#N/A</v>
      </c>
      <c r="G22" s="22" t="e">
        <v>#N/A</v>
      </c>
      <c r="H22" s="22" t="e">
        <v>#N/A</v>
      </c>
      <c r="I22" s="22" t="e">
        <v>#N/A</v>
      </c>
      <c r="J22" s="22" t="e">
        <v>#N/A</v>
      </c>
      <c r="K22" s="22" t="e">
        <v>#N/A</v>
      </c>
      <c r="L22" s="22" t="e">
        <v>#N/A</v>
      </c>
      <c r="M22" s="22" t="e">
        <v>#N/A</v>
      </c>
      <c r="N22" s="22" t="e">
        <v>#N/A</v>
      </c>
      <c r="O22" s="22" t="e">
        <v>#N/A</v>
      </c>
    </row>
    <row r="23" spans="1:15">
      <c r="A23" s="18" t="s">
        <v>26</v>
      </c>
      <c r="B23" s="18">
        <v>22</v>
      </c>
      <c r="C23" s="22">
        <v>40.203000000000003</v>
      </c>
      <c r="D23" s="22" t="e">
        <v>#N/A</v>
      </c>
      <c r="E23" s="22" t="e">
        <v>#N/A</v>
      </c>
      <c r="F23" s="22" t="e">
        <v>#N/A</v>
      </c>
      <c r="G23" s="22" t="e">
        <v>#N/A</v>
      </c>
      <c r="H23" s="22" t="e">
        <v>#N/A</v>
      </c>
      <c r="I23" s="22" t="e">
        <v>#N/A</v>
      </c>
      <c r="J23" s="22" t="e">
        <v>#N/A</v>
      </c>
      <c r="K23" s="22" t="e">
        <v>#N/A</v>
      </c>
      <c r="L23" s="22" t="e">
        <v>#N/A</v>
      </c>
      <c r="M23" s="22" t="e">
        <v>#N/A</v>
      </c>
      <c r="N23" s="22" t="e">
        <v>#N/A</v>
      </c>
      <c r="O23" s="22" t="e">
        <v>#N/A</v>
      </c>
    </row>
    <row r="24" spans="1:15">
      <c r="A24" s="18" t="s">
        <v>27</v>
      </c>
      <c r="B24" s="18">
        <v>23</v>
      </c>
      <c r="C24" s="22">
        <v>40.165999999999997</v>
      </c>
      <c r="D24" s="22" t="e">
        <v>#N/A</v>
      </c>
      <c r="E24" s="22" t="e">
        <v>#N/A</v>
      </c>
      <c r="F24" s="22" t="e">
        <v>#N/A</v>
      </c>
      <c r="G24" s="22" t="e">
        <v>#N/A</v>
      </c>
      <c r="H24" s="22" t="e">
        <v>#N/A</v>
      </c>
      <c r="I24" s="22" t="e">
        <v>#N/A</v>
      </c>
      <c r="J24" s="22" t="e">
        <v>#N/A</v>
      </c>
      <c r="K24" s="22" t="e">
        <v>#N/A</v>
      </c>
      <c r="L24" s="22" t="e">
        <v>#N/A</v>
      </c>
      <c r="M24" s="22" t="e">
        <v>#N/A</v>
      </c>
      <c r="N24" s="22" t="e">
        <v>#N/A</v>
      </c>
      <c r="O24" s="22" t="e">
        <v>#N/A</v>
      </c>
    </row>
    <row r="25" spans="1:15">
      <c r="A25" s="18" t="s">
        <v>28</v>
      </c>
      <c r="B25" s="18">
        <v>24</v>
      </c>
      <c r="C25" s="22">
        <v>40.176000000000002</v>
      </c>
      <c r="D25" s="22" t="e">
        <v>#N/A</v>
      </c>
      <c r="E25" s="22" t="e">
        <v>#N/A</v>
      </c>
      <c r="F25" s="22" t="e">
        <v>#N/A</v>
      </c>
      <c r="G25" s="22" t="e">
        <v>#N/A</v>
      </c>
      <c r="H25" s="22" t="e">
        <v>#N/A</v>
      </c>
      <c r="I25" s="22" t="e">
        <v>#N/A</v>
      </c>
      <c r="J25" s="22" t="e">
        <v>#N/A</v>
      </c>
      <c r="K25" s="22" t="e">
        <v>#N/A</v>
      </c>
      <c r="L25" s="22" t="e">
        <v>#N/A</v>
      </c>
      <c r="M25" s="22" t="e">
        <v>#N/A</v>
      </c>
      <c r="N25" s="22" t="e">
        <v>#N/A</v>
      </c>
      <c r="O25" s="22" t="e">
        <v>#N/A</v>
      </c>
    </row>
    <row r="26" spans="1:15">
      <c r="A26" s="18" t="s">
        <v>29</v>
      </c>
      <c r="B26" s="18">
        <v>25</v>
      </c>
      <c r="C26" s="22">
        <v>40.283999999999999</v>
      </c>
      <c r="D26" s="22">
        <v>38.570702709354478</v>
      </c>
      <c r="E26" s="22">
        <v>40.002332429109998</v>
      </c>
      <c r="F26" s="22">
        <v>40.283999999999999</v>
      </c>
      <c r="G26" s="22">
        <v>40.283999999999999</v>
      </c>
      <c r="H26" s="22" t="e">
        <v>#N/A</v>
      </c>
      <c r="I26" s="22" t="e">
        <v>#N/A</v>
      </c>
      <c r="J26" s="22" t="e">
        <v>#N/A</v>
      </c>
      <c r="K26" s="22" t="e">
        <v>#N/A</v>
      </c>
      <c r="L26" s="22" t="e">
        <v>#N/A</v>
      </c>
      <c r="M26" s="22" t="e">
        <v>#N/A</v>
      </c>
      <c r="N26" s="22" t="e">
        <v>#N/A</v>
      </c>
      <c r="O26" s="22" t="e">
        <v>#N/A</v>
      </c>
    </row>
    <row r="27" spans="1:15">
      <c r="A27" s="18" t="s">
        <v>30</v>
      </c>
      <c r="B27" s="18">
        <v>26</v>
      </c>
      <c r="C27" s="22">
        <v>40.456000000000003</v>
      </c>
      <c r="D27" s="22" t="e">
        <v>#N/A</v>
      </c>
      <c r="E27" s="22" t="e">
        <v>#N/A</v>
      </c>
      <c r="F27" s="22" t="e">
        <v>#N/A</v>
      </c>
      <c r="G27" s="22" t="e">
        <v>#N/A</v>
      </c>
      <c r="H27" s="22" t="e">
        <v>#N/A</v>
      </c>
      <c r="I27" s="22" t="e">
        <v>#N/A</v>
      </c>
      <c r="J27" s="22" t="e">
        <v>#N/A</v>
      </c>
      <c r="K27" s="22" t="e">
        <v>#N/A</v>
      </c>
      <c r="L27" s="22" t="e">
        <v>#N/A</v>
      </c>
      <c r="M27" s="22" t="e">
        <v>#N/A</v>
      </c>
      <c r="N27" s="22" t="e">
        <v>#N/A</v>
      </c>
      <c r="O27" s="22" t="e">
        <v>#N/A</v>
      </c>
    </row>
    <row r="28" spans="1:15">
      <c r="A28" s="18" t="s">
        <v>31</v>
      </c>
      <c r="B28" s="18">
        <v>27</v>
      </c>
      <c r="C28" s="22">
        <v>40.661999999999999</v>
      </c>
      <c r="D28" s="22" t="e">
        <v>#N/A</v>
      </c>
      <c r="E28" s="22" t="e">
        <v>#N/A</v>
      </c>
      <c r="F28" s="22" t="e">
        <v>#N/A</v>
      </c>
      <c r="G28" s="22" t="e">
        <v>#N/A</v>
      </c>
      <c r="H28" s="22" t="e">
        <v>#N/A</v>
      </c>
      <c r="I28" s="22" t="e">
        <v>#N/A</v>
      </c>
      <c r="J28" s="22" t="e">
        <v>#N/A</v>
      </c>
      <c r="K28" s="22" t="e">
        <v>#N/A</v>
      </c>
      <c r="L28" s="22" t="e">
        <v>#N/A</v>
      </c>
      <c r="M28" s="22" t="e">
        <v>#N/A</v>
      </c>
      <c r="N28" s="22" t="e">
        <v>#N/A</v>
      </c>
      <c r="O28" s="22" t="e">
        <v>#N/A</v>
      </c>
    </row>
    <row r="29" spans="1:15">
      <c r="A29" s="18" t="s">
        <v>32</v>
      </c>
      <c r="B29" s="18">
        <v>28</v>
      </c>
      <c r="C29" s="22">
        <v>40.845999999999997</v>
      </c>
      <c r="D29" s="22" t="e">
        <v>#N/A</v>
      </c>
      <c r="E29" s="22" t="e">
        <v>#N/A</v>
      </c>
      <c r="F29" s="22" t="e">
        <v>#N/A</v>
      </c>
      <c r="G29" s="22" t="e">
        <v>#N/A</v>
      </c>
      <c r="H29" s="22" t="e">
        <v>#N/A</v>
      </c>
      <c r="I29" s="22" t="e">
        <v>#N/A</v>
      </c>
      <c r="J29" s="22" t="e">
        <v>#N/A</v>
      </c>
      <c r="K29" s="22" t="e">
        <v>#N/A</v>
      </c>
      <c r="L29" s="22" t="e">
        <v>#N/A</v>
      </c>
      <c r="M29" s="22" t="e">
        <v>#N/A</v>
      </c>
      <c r="N29" s="22" t="e">
        <v>#N/A</v>
      </c>
      <c r="O29" s="22" t="e">
        <v>#N/A</v>
      </c>
    </row>
    <row r="30" spans="1:15">
      <c r="A30" s="18" t="s">
        <v>33</v>
      </c>
      <c r="B30" s="18">
        <v>29</v>
      </c>
      <c r="C30" s="22">
        <v>40.920999999999999</v>
      </c>
      <c r="D30" s="22">
        <v>39.012310962886609</v>
      </c>
      <c r="E30" s="22">
        <v>39.83391987556692</v>
      </c>
      <c r="F30" s="22">
        <v>39.796512691567564</v>
      </c>
      <c r="G30" s="22">
        <v>40.763034464223637</v>
      </c>
      <c r="H30" s="22">
        <v>40.920999999999999</v>
      </c>
      <c r="I30" s="22">
        <v>40.920999999999999</v>
      </c>
      <c r="J30" s="22" t="e">
        <v>#N/A</v>
      </c>
      <c r="K30" s="22" t="e">
        <v>#N/A</v>
      </c>
      <c r="L30" s="22" t="e">
        <v>#N/A</v>
      </c>
      <c r="M30" s="22" t="e">
        <v>#N/A</v>
      </c>
      <c r="N30" s="22" t="e">
        <v>#N/A</v>
      </c>
      <c r="O30" s="22" t="e">
        <v>#N/A</v>
      </c>
    </row>
    <row r="31" spans="1:15">
      <c r="A31" s="18" t="s">
        <v>34</v>
      </c>
      <c r="B31" s="18">
        <v>30</v>
      </c>
      <c r="C31" s="22">
        <v>40.994</v>
      </c>
      <c r="D31" s="22" t="e">
        <v>#N/A</v>
      </c>
      <c r="E31" s="22" t="e">
        <v>#N/A</v>
      </c>
      <c r="F31" s="22" t="e">
        <v>#N/A</v>
      </c>
      <c r="G31" s="22" t="e">
        <v>#N/A</v>
      </c>
      <c r="H31" s="22" t="e">
        <v>#N/A</v>
      </c>
      <c r="I31" s="22" t="e">
        <v>#N/A</v>
      </c>
      <c r="J31" s="22" t="e">
        <v>#N/A</v>
      </c>
      <c r="K31" s="22" t="e">
        <v>#N/A</v>
      </c>
      <c r="L31" s="22" t="e">
        <v>#N/A</v>
      </c>
      <c r="M31" s="22" t="e">
        <v>#N/A</v>
      </c>
      <c r="N31" s="22" t="e">
        <v>#N/A</v>
      </c>
      <c r="O31" s="22" t="e">
        <v>#N/A</v>
      </c>
    </row>
    <row r="32" spans="1:15">
      <c r="A32" s="18" t="s">
        <v>35</v>
      </c>
      <c r="B32" s="18">
        <v>31</v>
      </c>
      <c r="C32" s="22">
        <v>40.83</v>
      </c>
      <c r="D32" s="22" t="e">
        <v>#N/A</v>
      </c>
      <c r="E32" s="22" t="e">
        <v>#N/A</v>
      </c>
      <c r="F32" s="22" t="e">
        <v>#N/A</v>
      </c>
      <c r="G32" s="22" t="e">
        <v>#N/A</v>
      </c>
      <c r="H32" s="22" t="e">
        <v>#N/A</v>
      </c>
      <c r="I32" s="22" t="e">
        <v>#N/A</v>
      </c>
      <c r="J32" s="22" t="e">
        <v>#N/A</v>
      </c>
      <c r="K32" s="22" t="e">
        <v>#N/A</v>
      </c>
      <c r="L32" s="22" t="e">
        <v>#N/A</v>
      </c>
      <c r="M32" s="22" t="e">
        <v>#N/A</v>
      </c>
      <c r="N32" s="22" t="e">
        <v>#N/A</v>
      </c>
      <c r="O32" s="22" t="e">
        <v>#N/A</v>
      </c>
    </row>
    <row r="33" spans="1:15">
      <c r="A33" s="18" t="s">
        <v>36</v>
      </c>
      <c r="B33" s="18">
        <v>32</v>
      </c>
      <c r="C33" s="22">
        <v>40.597000000000001</v>
      </c>
      <c r="D33" s="22" t="e">
        <v>#N/A</v>
      </c>
      <c r="E33" s="22" t="e">
        <v>#N/A</v>
      </c>
      <c r="F33" s="22" t="e">
        <v>#N/A</v>
      </c>
      <c r="G33" s="22" t="e">
        <v>#N/A</v>
      </c>
      <c r="H33" s="22" t="e">
        <v>#N/A</v>
      </c>
      <c r="I33" s="22" t="e">
        <v>#N/A</v>
      </c>
      <c r="J33" s="22" t="e">
        <v>#N/A</v>
      </c>
      <c r="K33" s="22" t="e">
        <v>#N/A</v>
      </c>
      <c r="L33" s="22" t="e">
        <v>#N/A</v>
      </c>
      <c r="M33" s="22" t="e">
        <v>#N/A</v>
      </c>
      <c r="N33" s="22" t="e">
        <v>#N/A</v>
      </c>
      <c r="O33" s="22" t="e">
        <v>#N/A</v>
      </c>
    </row>
    <row r="34" spans="1:15">
      <c r="A34" s="18" t="s">
        <v>37</v>
      </c>
      <c r="B34" s="18">
        <v>33</v>
      </c>
      <c r="C34" s="22">
        <v>40.429000000000002</v>
      </c>
      <c r="D34" s="22">
        <v>39.453972266053775</v>
      </c>
      <c r="E34" s="22">
        <v>40.2545848927303</v>
      </c>
      <c r="F34" s="22">
        <v>40.170805651870346</v>
      </c>
      <c r="G34" s="22">
        <v>41.200501903448732</v>
      </c>
      <c r="H34" s="22">
        <v>42.175774092615768</v>
      </c>
      <c r="I34" s="22">
        <v>40.080540674847285</v>
      </c>
      <c r="J34" s="22" t="e">
        <v>#N/A</v>
      </c>
      <c r="K34" s="22" t="e">
        <v>#N/A</v>
      </c>
      <c r="L34" s="22" t="e">
        <v>#N/A</v>
      </c>
      <c r="M34" s="22" t="e">
        <v>#N/A</v>
      </c>
      <c r="N34" s="22" t="e">
        <v>#N/A</v>
      </c>
      <c r="O34" s="22" t="e">
        <v>#N/A</v>
      </c>
    </row>
    <row r="35" spans="1:15">
      <c r="A35" s="18" t="s">
        <v>38</v>
      </c>
      <c r="B35" s="18">
        <v>34</v>
      </c>
      <c r="C35" s="22">
        <v>40.243000000000002</v>
      </c>
      <c r="D35" s="22" t="e">
        <v>#N/A</v>
      </c>
      <c r="E35" s="22" t="e">
        <v>#N/A</v>
      </c>
      <c r="F35" s="22" t="e">
        <v>#N/A</v>
      </c>
      <c r="G35" s="22" t="e">
        <v>#N/A</v>
      </c>
      <c r="H35" s="22" t="e">
        <v>#N/A</v>
      </c>
      <c r="I35" s="22" t="e">
        <v>#N/A</v>
      </c>
      <c r="J35" s="22" t="e">
        <v>#N/A</v>
      </c>
      <c r="K35" s="22" t="e">
        <v>#N/A</v>
      </c>
      <c r="L35" s="22" t="e">
        <v>#N/A</v>
      </c>
      <c r="M35" s="22" t="e">
        <v>#N/A</v>
      </c>
      <c r="N35" s="22" t="e">
        <v>#N/A</v>
      </c>
      <c r="O35" s="22" t="e">
        <v>#N/A</v>
      </c>
    </row>
    <row r="36" spans="1:15">
      <c r="A36" s="18" t="s">
        <v>39</v>
      </c>
      <c r="B36" s="18">
        <v>35</v>
      </c>
      <c r="C36" s="22">
        <v>40.262</v>
      </c>
      <c r="D36" s="22" t="e">
        <v>#N/A</v>
      </c>
      <c r="E36" s="22" t="e">
        <v>#N/A</v>
      </c>
      <c r="F36" s="22" t="e">
        <v>#N/A</v>
      </c>
      <c r="G36" s="22" t="e">
        <v>#N/A</v>
      </c>
      <c r="H36" s="22" t="e">
        <v>#N/A</v>
      </c>
      <c r="I36" s="22" t="e">
        <v>#N/A</v>
      </c>
      <c r="J36" s="22" t="e">
        <v>#N/A</v>
      </c>
      <c r="K36" s="22" t="e">
        <v>#N/A</v>
      </c>
      <c r="L36" s="22" t="e">
        <v>#N/A</v>
      </c>
      <c r="M36" s="22" t="e">
        <v>#N/A</v>
      </c>
      <c r="N36" s="22" t="e">
        <v>#N/A</v>
      </c>
      <c r="O36" s="22" t="e">
        <v>#N/A</v>
      </c>
    </row>
    <row r="37" spans="1:15">
      <c r="A37" s="18" t="s">
        <v>40</v>
      </c>
      <c r="B37" s="18">
        <v>36</v>
      </c>
      <c r="C37" s="22">
        <v>40.363999999999997</v>
      </c>
      <c r="D37" s="22" t="e">
        <v>#N/A</v>
      </c>
      <c r="E37" s="22" t="e">
        <v>#N/A</v>
      </c>
      <c r="F37" s="22" t="e">
        <v>#N/A</v>
      </c>
      <c r="G37" s="22" t="e">
        <v>#N/A</v>
      </c>
      <c r="H37" s="22" t="e">
        <v>#N/A</v>
      </c>
      <c r="I37" s="22" t="e">
        <v>#N/A</v>
      </c>
      <c r="J37" s="22" t="e">
        <v>#N/A</v>
      </c>
      <c r="K37" s="22" t="e">
        <v>#N/A</v>
      </c>
      <c r="L37" s="22" t="e">
        <v>#N/A</v>
      </c>
      <c r="M37" s="22" t="e">
        <v>#N/A</v>
      </c>
      <c r="N37" s="22" t="e">
        <v>#N/A</v>
      </c>
      <c r="O37" s="22" t="e">
        <v>#N/A</v>
      </c>
    </row>
    <row r="38" spans="1:15">
      <c r="A38" s="18" t="s">
        <v>41</v>
      </c>
      <c r="B38" s="18">
        <v>37</v>
      </c>
      <c r="C38" s="22">
        <v>40.450000000000003</v>
      </c>
      <c r="D38" s="22">
        <v>39.8956870219031</v>
      </c>
      <c r="E38" s="22">
        <v>41.314090054029812</v>
      </c>
      <c r="F38" s="22">
        <v>41.038289950110183</v>
      </c>
      <c r="G38" s="22">
        <v>41.782899353126304</v>
      </c>
      <c r="H38" s="22">
        <v>43.298242073425115</v>
      </c>
      <c r="I38" s="22">
        <v>40.234752965636197</v>
      </c>
      <c r="J38" s="22">
        <v>40.450000000000003</v>
      </c>
      <c r="K38" s="22">
        <v>40.450000000000003</v>
      </c>
      <c r="L38" s="22" t="e">
        <v>#N/A</v>
      </c>
      <c r="M38" s="22" t="e">
        <v>#N/A</v>
      </c>
      <c r="N38" s="22" t="e">
        <v>#N/A</v>
      </c>
      <c r="O38" s="22" t="e">
        <v>#N/A</v>
      </c>
    </row>
    <row r="39" spans="1:15">
      <c r="A39" s="18" t="s">
        <v>42</v>
      </c>
      <c r="B39" s="18">
        <v>38</v>
      </c>
      <c r="C39" s="22">
        <v>40.487000000000002</v>
      </c>
      <c r="D39" s="22" t="e">
        <v>#N/A</v>
      </c>
      <c r="E39" s="22" t="e">
        <v>#N/A</v>
      </c>
      <c r="F39" s="22" t="e">
        <v>#N/A</v>
      </c>
      <c r="G39" s="22" t="e">
        <v>#N/A</v>
      </c>
      <c r="H39" s="22" t="e">
        <v>#N/A</v>
      </c>
      <c r="I39" s="22" t="e">
        <v>#N/A</v>
      </c>
      <c r="J39" s="22" t="e">
        <v>#N/A</v>
      </c>
      <c r="K39" s="22" t="e">
        <v>#N/A</v>
      </c>
      <c r="L39" s="22" t="e">
        <v>#N/A</v>
      </c>
      <c r="M39" s="22" t="e">
        <v>#N/A</v>
      </c>
      <c r="N39" s="22" t="e">
        <v>#N/A</v>
      </c>
      <c r="O39" s="22" t="e">
        <v>#N/A</v>
      </c>
    </row>
    <row r="40" spans="1:15">
      <c r="A40" s="18" t="s">
        <v>43</v>
      </c>
      <c r="B40" s="18">
        <v>39</v>
      </c>
      <c r="C40" s="22">
        <v>40.494</v>
      </c>
      <c r="D40" s="22" t="e">
        <v>#N/A</v>
      </c>
      <c r="E40" s="22" t="e">
        <v>#N/A</v>
      </c>
      <c r="F40" s="22" t="e">
        <v>#N/A</v>
      </c>
      <c r="G40" s="22" t="e">
        <v>#N/A</v>
      </c>
      <c r="H40" s="22" t="e">
        <v>#N/A</v>
      </c>
      <c r="I40" s="22" t="e">
        <v>#N/A</v>
      </c>
      <c r="J40" s="22" t="e">
        <v>#N/A</v>
      </c>
      <c r="K40" s="22" t="e">
        <v>#N/A</v>
      </c>
      <c r="L40" s="22" t="e">
        <v>#N/A</v>
      </c>
      <c r="M40" s="22" t="e">
        <v>#N/A</v>
      </c>
      <c r="N40" s="22" t="e">
        <v>#N/A</v>
      </c>
      <c r="O40" s="22" t="e">
        <v>#N/A</v>
      </c>
    </row>
    <row r="41" spans="1:15">
      <c r="A41" s="18" t="s">
        <v>44</v>
      </c>
      <c r="B41" s="18">
        <v>40</v>
      </c>
      <c r="C41" s="22">
        <v>40.463999999999999</v>
      </c>
      <c r="D41" s="22" t="e">
        <v>#N/A</v>
      </c>
      <c r="E41" s="22" t="e">
        <v>#N/A</v>
      </c>
      <c r="F41" s="22" t="e">
        <v>#N/A</v>
      </c>
      <c r="G41" s="22" t="e">
        <v>#N/A</v>
      </c>
      <c r="H41" s="22" t="e">
        <v>#N/A</v>
      </c>
      <c r="I41" s="22" t="e">
        <v>#N/A</v>
      </c>
      <c r="J41" s="22" t="e">
        <v>#N/A</v>
      </c>
      <c r="K41" s="22" t="e">
        <v>#N/A</v>
      </c>
      <c r="L41" s="22" t="e">
        <v>#N/A</v>
      </c>
      <c r="M41" s="22" t="e">
        <v>#N/A</v>
      </c>
      <c r="N41" s="22" t="e">
        <v>#N/A</v>
      </c>
      <c r="O41" s="22" t="e">
        <v>#N/A</v>
      </c>
    </row>
    <row r="42" spans="1:15">
      <c r="A42" s="18" t="s">
        <v>45</v>
      </c>
      <c r="B42" s="18">
        <v>41</v>
      </c>
      <c r="C42" s="22">
        <v>40.387999999999998</v>
      </c>
      <c r="D42" s="22">
        <v>40.337455635657783</v>
      </c>
      <c r="E42" s="22">
        <v>42.212247690354708</v>
      </c>
      <c r="F42" s="22">
        <v>41.778450850112314</v>
      </c>
      <c r="G42" s="22">
        <v>42.410463460908502</v>
      </c>
      <c r="H42" s="22">
        <v>44.340686196287024</v>
      </c>
      <c r="I42" s="22">
        <v>39.695787108306469</v>
      </c>
      <c r="J42" s="22">
        <v>40.382199285098835</v>
      </c>
      <c r="K42" s="22">
        <v>41.02694291353238</v>
      </c>
      <c r="L42" s="22">
        <v>40.387999999999998</v>
      </c>
      <c r="M42" s="22" t="e">
        <v>#N/A</v>
      </c>
      <c r="N42" s="22" t="e">
        <v>#N/A</v>
      </c>
      <c r="O42" s="22" t="e">
        <v>#N/A</v>
      </c>
    </row>
    <row r="43" spans="1:15">
      <c r="A43" s="18" t="s">
        <v>46</v>
      </c>
      <c r="B43" s="18">
        <v>42</v>
      </c>
      <c r="C43" s="22">
        <v>40.29</v>
      </c>
      <c r="D43" s="22" t="e">
        <v>#N/A</v>
      </c>
      <c r="E43" s="22" t="e">
        <v>#N/A</v>
      </c>
      <c r="F43" s="22" t="e">
        <v>#N/A</v>
      </c>
      <c r="G43" s="22" t="e">
        <v>#N/A</v>
      </c>
      <c r="H43" s="22" t="e">
        <v>#N/A</v>
      </c>
      <c r="I43" s="22" t="e">
        <v>#N/A</v>
      </c>
      <c r="J43" s="22" t="e">
        <v>#N/A</v>
      </c>
      <c r="K43" s="22" t="e">
        <v>#N/A</v>
      </c>
      <c r="L43" s="22" t="e">
        <v>#N/A</v>
      </c>
      <c r="M43" s="22" t="e">
        <v>#N/A</v>
      </c>
      <c r="N43" s="22" t="e">
        <v>#N/A</v>
      </c>
      <c r="O43" s="22" t="e">
        <v>#N/A</v>
      </c>
    </row>
    <row r="44" spans="1:15">
      <c r="A44" s="18" t="s">
        <v>47</v>
      </c>
      <c r="B44" s="18">
        <v>43</v>
      </c>
      <c r="C44" s="22">
        <v>40.183</v>
      </c>
      <c r="D44" s="22" t="e">
        <v>#N/A</v>
      </c>
      <c r="E44" s="22" t="e">
        <v>#N/A</v>
      </c>
      <c r="F44" s="22" t="e">
        <v>#N/A</v>
      </c>
      <c r="G44" s="22" t="e">
        <v>#N/A</v>
      </c>
      <c r="H44" s="22" t="e">
        <v>#N/A</v>
      </c>
      <c r="I44" s="22" t="e">
        <v>#N/A</v>
      </c>
      <c r="J44" s="22" t="e">
        <v>#N/A</v>
      </c>
      <c r="K44" s="22" t="e">
        <v>#N/A</v>
      </c>
      <c r="L44" s="22" t="e">
        <v>#N/A</v>
      </c>
      <c r="M44" s="22" t="e">
        <v>#N/A</v>
      </c>
      <c r="N44" s="22" t="e">
        <v>#N/A</v>
      </c>
      <c r="O44" s="22" t="e">
        <v>#N/A</v>
      </c>
    </row>
    <row r="45" spans="1:15">
      <c r="A45" s="18" t="s">
        <v>48</v>
      </c>
      <c r="B45" s="18">
        <v>44</v>
      </c>
      <c r="C45" s="22">
        <v>40.069000000000003</v>
      </c>
      <c r="D45" s="22" t="e">
        <v>#N/A</v>
      </c>
      <c r="E45" s="22" t="e">
        <v>#N/A</v>
      </c>
      <c r="F45" s="22" t="e">
        <v>#N/A</v>
      </c>
      <c r="G45" s="22" t="e">
        <v>#N/A</v>
      </c>
      <c r="H45" s="22" t="e">
        <v>#N/A</v>
      </c>
      <c r="I45" s="22" t="e">
        <v>#N/A</v>
      </c>
      <c r="J45" s="22" t="e">
        <v>#N/A</v>
      </c>
      <c r="K45" s="22" t="e">
        <v>#N/A</v>
      </c>
      <c r="L45" s="22" t="e">
        <v>#N/A</v>
      </c>
      <c r="M45" s="22" t="e">
        <v>#N/A</v>
      </c>
      <c r="N45" s="22" t="e">
        <v>#N/A</v>
      </c>
      <c r="O45" s="22" t="e">
        <v>#N/A</v>
      </c>
    </row>
    <row r="46" spans="1:15">
      <c r="A46" s="18" t="s">
        <v>49</v>
      </c>
      <c r="B46" s="18">
        <v>45</v>
      </c>
      <c r="C46" s="22">
        <v>39.954000000000001</v>
      </c>
      <c r="D46" s="22">
        <v>40.779278514684052</v>
      </c>
      <c r="E46" s="22">
        <v>42.863565929397915</v>
      </c>
      <c r="F46" s="22">
        <v>42.331500588629005</v>
      </c>
      <c r="G46" s="22">
        <v>43.019977555312622</v>
      </c>
      <c r="H46" s="22">
        <v>45.309508369837303</v>
      </c>
      <c r="I46" s="22">
        <v>40.526351014924039</v>
      </c>
      <c r="J46" s="22">
        <v>40.651153431766993</v>
      </c>
      <c r="K46" s="22">
        <v>41.643588951166706</v>
      </c>
      <c r="L46" s="22">
        <v>40.749098094773942</v>
      </c>
      <c r="M46" s="22" t="e">
        <v>#N/A</v>
      </c>
      <c r="N46" s="22" t="e">
        <v>#N/A</v>
      </c>
      <c r="O46" s="22" t="e">
        <v>#N/A</v>
      </c>
    </row>
    <row r="47" spans="1:15">
      <c r="A47" s="18" t="s">
        <v>50</v>
      </c>
      <c r="B47" s="18">
        <v>46</v>
      </c>
      <c r="C47" s="22">
        <v>39.972999999999999</v>
      </c>
      <c r="D47" s="22" t="e">
        <v>#N/A</v>
      </c>
      <c r="E47" s="22" t="e">
        <v>#N/A</v>
      </c>
      <c r="F47" s="22" t="e">
        <v>#N/A</v>
      </c>
      <c r="G47" s="22" t="e">
        <v>#N/A</v>
      </c>
      <c r="H47" s="22" t="e">
        <v>#N/A</v>
      </c>
      <c r="I47" s="22" t="e">
        <v>#N/A</v>
      </c>
      <c r="J47" s="22" t="e">
        <v>#N/A</v>
      </c>
      <c r="K47" s="22" t="e">
        <v>#N/A</v>
      </c>
      <c r="L47" s="22" t="e">
        <v>#N/A</v>
      </c>
      <c r="M47" s="22" t="e">
        <v>#N/A</v>
      </c>
      <c r="N47" s="22" t="e">
        <v>#N/A</v>
      </c>
      <c r="O47" s="22" t="e">
        <v>#N/A</v>
      </c>
    </row>
    <row r="48" spans="1:15">
      <c r="A48" s="18" t="s">
        <v>51</v>
      </c>
      <c r="B48" s="18">
        <v>47</v>
      </c>
      <c r="C48" s="22">
        <v>39.94</v>
      </c>
      <c r="D48" s="22" t="e">
        <v>#N/A</v>
      </c>
      <c r="E48" s="22" t="e">
        <v>#N/A</v>
      </c>
      <c r="F48" s="22" t="e">
        <v>#N/A</v>
      </c>
      <c r="G48" s="22" t="e">
        <v>#N/A</v>
      </c>
      <c r="H48" s="22" t="e">
        <v>#N/A</v>
      </c>
      <c r="I48" s="22" t="e">
        <v>#N/A</v>
      </c>
      <c r="J48" s="22" t="e">
        <v>#N/A</v>
      </c>
      <c r="K48" s="22" t="e">
        <v>#N/A</v>
      </c>
      <c r="L48" s="22" t="e">
        <v>#N/A</v>
      </c>
      <c r="M48" s="22" t="e">
        <v>#N/A</v>
      </c>
      <c r="N48" s="22" t="e">
        <v>#N/A</v>
      </c>
      <c r="O48" s="22" t="e">
        <v>#N/A</v>
      </c>
    </row>
    <row r="49" spans="1:15">
      <c r="A49" s="18" t="s">
        <v>52</v>
      </c>
      <c r="B49" s="18">
        <v>48</v>
      </c>
      <c r="C49" s="22">
        <v>39.957000000000001</v>
      </c>
      <c r="D49" s="22" t="e">
        <v>#N/A</v>
      </c>
      <c r="E49" s="22" t="e">
        <v>#N/A</v>
      </c>
      <c r="F49" s="22" t="e">
        <v>#N/A</v>
      </c>
      <c r="G49" s="22" t="e">
        <v>#N/A</v>
      </c>
      <c r="H49" s="22" t="e">
        <v>#N/A</v>
      </c>
      <c r="I49" s="22" t="e">
        <v>#N/A</v>
      </c>
      <c r="J49" s="22" t="e">
        <v>#N/A</v>
      </c>
      <c r="K49" s="22" t="e">
        <v>#N/A</v>
      </c>
      <c r="L49" s="22" t="e">
        <v>#N/A</v>
      </c>
      <c r="M49" s="22" t="e">
        <v>#N/A</v>
      </c>
      <c r="N49" s="22" t="e">
        <v>#N/A</v>
      </c>
      <c r="O49" s="22" t="e">
        <v>#N/A</v>
      </c>
    </row>
    <row r="50" spans="1:15">
      <c r="A50" s="18" t="s">
        <v>53</v>
      </c>
      <c r="B50" s="18">
        <v>49</v>
      </c>
      <c r="C50" s="22">
        <v>40.037999999999997</v>
      </c>
      <c r="D50" s="22">
        <v>41.221010008063359</v>
      </c>
      <c r="E50" s="22">
        <v>43.729848538221624</v>
      </c>
      <c r="F50" s="22">
        <v>43.10604911847858</v>
      </c>
      <c r="G50" s="22">
        <v>43.732546121561072</v>
      </c>
      <c r="H50" s="22">
        <v>46.21964638089279</v>
      </c>
      <c r="I50" s="22">
        <v>41.572127728403132</v>
      </c>
      <c r="J50" s="22">
        <v>41.19919474927184</v>
      </c>
      <c r="K50" s="22">
        <v>42.21963789444969</v>
      </c>
      <c r="L50" s="22">
        <v>40.555665490995771</v>
      </c>
      <c r="M50" s="22">
        <v>40.037999999999997</v>
      </c>
      <c r="N50" s="22">
        <v>40.037999999999997</v>
      </c>
      <c r="O50" s="22">
        <v>40.037999999999997</v>
      </c>
    </row>
    <row r="51" spans="1:15">
      <c r="A51" s="18" t="s">
        <v>54</v>
      </c>
      <c r="B51" s="18">
        <v>50</v>
      </c>
      <c r="C51" s="22">
        <v>40.067</v>
      </c>
      <c r="D51" s="22" t="e">
        <v>#N/A</v>
      </c>
      <c r="E51" s="22" t="e">
        <v>#N/A</v>
      </c>
      <c r="F51" s="22" t="e">
        <v>#N/A</v>
      </c>
      <c r="G51" s="22" t="e">
        <v>#N/A</v>
      </c>
      <c r="H51" s="22" t="e">
        <v>#N/A</v>
      </c>
      <c r="I51" s="22" t="e">
        <v>#N/A</v>
      </c>
      <c r="J51" s="22" t="e">
        <v>#N/A</v>
      </c>
      <c r="K51" s="22" t="e">
        <v>#N/A</v>
      </c>
      <c r="L51" s="22" t="e">
        <v>#N/A</v>
      </c>
      <c r="M51" s="22" t="e">
        <v>#N/A</v>
      </c>
      <c r="N51" s="22" t="e">
        <v>#N/A</v>
      </c>
      <c r="O51" s="22" t="e">
        <v>#N/A</v>
      </c>
    </row>
    <row r="52" spans="1:15">
      <c r="A52" s="18" t="s">
        <v>55</v>
      </c>
      <c r="B52" s="18">
        <v>51</v>
      </c>
      <c r="C52" s="22">
        <v>40.234999999999999</v>
      </c>
      <c r="D52" s="22" t="e">
        <v>#N/A</v>
      </c>
      <c r="E52" s="22" t="e">
        <v>#N/A</v>
      </c>
      <c r="F52" s="22" t="e">
        <v>#N/A</v>
      </c>
      <c r="G52" s="22" t="e">
        <v>#N/A</v>
      </c>
      <c r="H52" s="22" t="e">
        <v>#N/A</v>
      </c>
      <c r="I52" s="22" t="e">
        <v>#N/A</v>
      </c>
      <c r="J52" s="22" t="e">
        <v>#N/A</v>
      </c>
      <c r="K52" s="22" t="e">
        <v>#N/A</v>
      </c>
      <c r="L52" s="22" t="e">
        <v>#N/A</v>
      </c>
      <c r="M52" s="22" t="e">
        <v>#N/A</v>
      </c>
      <c r="N52" s="22" t="e">
        <v>#N/A</v>
      </c>
      <c r="O52" s="22" t="e">
        <v>#N/A</v>
      </c>
    </row>
    <row r="53" spans="1:15">
      <c r="A53" s="18" t="s">
        <v>56</v>
      </c>
      <c r="B53" s="18">
        <v>52</v>
      </c>
      <c r="C53" s="22">
        <v>40.439</v>
      </c>
      <c r="D53" s="22" t="e">
        <v>#N/A</v>
      </c>
      <c r="E53" s="22" t="e">
        <v>#N/A</v>
      </c>
      <c r="F53" s="22" t="e">
        <v>#N/A</v>
      </c>
      <c r="G53" s="22" t="e">
        <v>#N/A</v>
      </c>
      <c r="H53" s="22" t="e">
        <v>#N/A</v>
      </c>
      <c r="I53" s="22" t="e">
        <v>#N/A</v>
      </c>
      <c r="J53" s="22" t="e">
        <v>#N/A</v>
      </c>
      <c r="K53" s="22" t="e">
        <v>#N/A</v>
      </c>
      <c r="L53" s="22" t="e">
        <v>#N/A</v>
      </c>
      <c r="M53" s="22" t="e">
        <v>#N/A</v>
      </c>
      <c r="N53" s="22" t="e">
        <v>#N/A</v>
      </c>
      <c r="O53" s="22" t="e">
        <v>#N/A</v>
      </c>
    </row>
    <row r="54" spans="1:15">
      <c r="A54" s="18" t="s">
        <v>57</v>
      </c>
      <c r="B54" s="18">
        <v>53</v>
      </c>
      <c r="C54" s="22">
        <v>40.673999999999999</v>
      </c>
      <c r="D54" s="22">
        <v>41.662793046445493</v>
      </c>
      <c r="E54" s="22">
        <v>44.328190862842035</v>
      </c>
      <c r="F54" s="22">
        <v>43.618647262715271</v>
      </c>
      <c r="G54" s="22">
        <v>44.376462682191288</v>
      </c>
      <c r="H54" s="22">
        <v>47.070033244680857</v>
      </c>
      <c r="I54" s="22">
        <v>42.298280688941723</v>
      </c>
      <c r="J54" s="22">
        <v>41.776162986212597</v>
      </c>
      <c r="K54" s="22">
        <v>42.626062559538646</v>
      </c>
      <c r="L54" s="22">
        <v>41.014224038033696</v>
      </c>
      <c r="M54" s="22">
        <v>39.785704696547995</v>
      </c>
      <c r="N54" s="22">
        <v>40.391034746718852</v>
      </c>
      <c r="O54" s="22">
        <v>41.067083586944392</v>
      </c>
    </row>
    <row r="55" spans="1:15">
      <c r="A55" s="18" t="s">
        <v>58</v>
      </c>
      <c r="B55" s="18">
        <v>54</v>
      </c>
      <c r="C55" s="22">
        <v>40.912999999999997</v>
      </c>
      <c r="D55" s="22" t="e">
        <v>#N/A</v>
      </c>
      <c r="E55" s="22" t="e">
        <v>#N/A</v>
      </c>
      <c r="F55" s="22" t="e">
        <v>#N/A</v>
      </c>
      <c r="G55" s="22" t="e">
        <v>#N/A</v>
      </c>
      <c r="H55" s="22" t="e">
        <v>#N/A</v>
      </c>
      <c r="I55" s="22" t="e">
        <v>#N/A</v>
      </c>
      <c r="J55" s="22" t="e">
        <v>#N/A</v>
      </c>
      <c r="K55" s="22" t="e">
        <v>#N/A</v>
      </c>
      <c r="L55" s="22" t="e">
        <v>#N/A</v>
      </c>
      <c r="M55" s="22" t="e">
        <v>#N/A</v>
      </c>
      <c r="N55" s="22" t="e">
        <v>#N/A</v>
      </c>
      <c r="O55" s="22" t="e">
        <v>#N/A</v>
      </c>
    </row>
    <row r="56" spans="1:15">
      <c r="A56" s="18" t="s">
        <v>59</v>
      </c>
      <c r="B56" s="18">
        <v>55</v>
      </c>
      <c r="C56" s="22">
        <v>41.171999999999997</v>
      </c>
      <c r="D56" s="22" t="e">
        <v>#N/A</v>
      </c>
      <c r="E56" s="22" t="e">
        <v>#N/A</v>
      </c>
      <c r="F56" s="22" t="e">
        <v>#N/A</v>
      </c>
      <c r="G56" s="22" t="e">
        <v>#N/A</v>
      </c>
      <c r="H56" s="22" t="e">
        <v>#N/A</v>
      </c>
      <c r="I56" s="22" t="e">
        <v>#N/A</v>
      </c>
      <c r="J56" s="22" t="e">
        <v>#N/A</v>
      </c>
      <c r="K56" s="22" t="e">
        <v>#N/A</v>
      </c>
      <c r="L56" s="22" t="e">
        <v>#N/A</v>
      </c>
      <c r="M56" s="22" t="e">
        <v>#N/A</v>
      </c>
      <c r="N56" s="22" t="e">
        <v>#N/A</v>
      </c>
      <c r="O56" s="22" t="e">
        <v>#N/A</v>
      </c>
    </row>
    <row r="57" spans="1:15">
      <c r="A57" s="18" t="s">
        <v>60</v>
      </c>
      <c r="B57" s="18">
        <v>56</v>
      </c>
      <c r="C57" s="22">
        <v>41.484999999999999</v>
      </c>
      <c r="D57" s="22" t="e">
        <v>#N/A</v>
      </c>
      <c r="E57" s="22" t="e">
        <v>#N/A</v>
      </c>
      <c r="F57" s="22" t="e">
        <v>#N/A</v>
      </c>
      <c r="G57" s="22" t="e">
        <v>#N/A</v>
      </c>
      <c r="H57" s="22" t="e">
        <v>#N/A</v>
      </c>
      <c r="I57" s="22" t="e">
        <v>#N/A</v>
      </c>
      <c r="J57" s="22" t="e">
        <v>#N/A</v>
      </c>
      <c r="K57" s="22" t="e">
        <v>#N/A</v>
      </c>
      <c r="L57" s="22" t="e">
        <v>#N/A</v>
      </c>
      <c r="M57" s="22" t="e">
        <v>#N/A</v>
      </c>
      <c r="N57" s="22" t="e">
        <v>#N/A</v>
      </c>
      <c r="O57" s="22" t="e">
        <v>#N/A</v>
      </c>
    </row>
    <row r="58" spans="1:15">
      <c r="A58" s="18" t="s">
        <v>61</v>
      </c>
      <c r="B58" s="18">
        <v>57</v>
      </c>
      <c r="C58" s="22">
        <v>41.802</v>
      </c>
      <c r="D58" s="22">
        <v>42.104627971751832</v>
      </c>
      <c r="E58" s="22">
        <v>44.952197432437963</v>
      </c>
      <c r="F58" s="22">
        <v>44.13024467536362</v>
      </c>
      <c r="G58" s="22">
        <v>45.030374271777184</v>
      </c>
      <c r="H58" s="22">
        <v>47.866003885064671</v>
      </c>
      <c r="I58" s="22">
        <v>43.15161554861362</v>
      </c>
      <c r="J58" s="22">
        <v>42.434503547744214</v>
      </c>
      <c r="K58" s="22">
        <v>43.150181661143321</v>
      </c>
      <c r="L58" s="22">
        <v>41.709054343442311</v>
      </c>
      <c r="M58" s="22">
        <v>40.198658591391172</v>
      </c>
      <c r="N58" s="22">
        <v>40.422939327794879</v>
      </c>
      <c r="O58" s="22">
        <v>41.774953466412981</v>
      </c>
    </row>
    <row r="59" spans="1:15">
      <c r="A59" s="18" t="s">
        <v>62</v>
      </c>
      <c r="B59" s="18">
        <v>58</v>
      </c>
      <c r="C59" s="22">
        <v>42.198</v>
      </c>
      <c r="D59" s="22" t="e">
        <v>#N/A</v>
      </c>
      <c r="E59" s="22" t="e">
        <v>#N/A</v>
      </c>
      <c r="F59" s="22" t="e">
        <v>#N/A</v>
      </c>
      <c r="G59" s="22" t="e">
        <v>#N/A</v>
      </c>
      <c r="H59" s="22" t="e">
        <v>#N/A</v>
      </c>
      <c r="I59" s="22" t="e">
        <v>#N/A</v>
      </c>
      <c r="J59" s="22" t="e">
        <v>#N/A</v>
      </c>
      <c r="K59" s="22" t="e">
        <v>#N/A</v>
      </c>
      <c r="L59" s="22" t="e">
        <v>#N/A</v>
      </c>
      <c r="M59" s="22" t="e">
        <v>#N/A</v>
      </c>
      <c r="N59" s="22" t="e">
        <v>#N/A</v>
      </c>
      <c r="O59" s="22" t="e">
        <v>#N/A</v>
      </c>
    </row>
    <row r="60" spans="1:15">
      <c r="A60" s="18" t="s">
        <v>63</v>
      </c>
      <c r="B60" s="18">
        <v>59</v>
      </c>
      <c r="C60" s="22">
        <v>42.718000000000004</v>
      </c>
      <c r="D60" s="22" t="e">
        <v>#N/A</v>
      </c>
      <c r="E60" s="22" t="e">
        <v>#N/A</v>
      </c>
      <c r="F60" s="22" t="e">
        <v>#N/A</v>
      </c>
      <c r="G60" s="22" t="e">
        <v>#N/A</v>
      </c>
      <c r="H60" s="22" t="e">
        <v>#N/A</v>
      </c>
      <c r="I60" s="22" t="e">
        <v>#N/A</v>
      </c>
      <c r="J60" s="22" t="e">
        <v>#N/A</v>
      </c>
      <c r="K60" s="22" t="e">
        <v>#N/A</v>
      </c>
      <c r="L60" s="22" t="e">
        <v>#N/A</v>
      </c>
      <c r="M60" s="22" t="e">
        <v>#N/A</v>
      </c>
      <c r="N60" s="22" t="e">
        <v>#N/A</v>
      </c>
      <c r="O60" s="22" t="e">
        <v>#N/A</v>
      </c>
    </row>
    <row r="61" spans="1:15">
      <c r="A61" s="18" t="s">
        <v>64</v>
      </c>
      <c r="B61" s="18">
        <v>60</v>
      </c>
      <c r="C61" s="22">
        <v>43.264000000000003</v>
      </c>
      <c r="D61" s="22" t="e">
        <v>#N/A</v>
      </c>
      <c r="E61" s="22" t="e">
        <v>#N/A</v>
      </c>
      <c r="F61" s="22" t="e">
        <v>#N/A</v>
      </c>
      <c r="G61" s="22" t="e">
        <v>#N/A</v>
      </c>
      <c r="H61" s="22" t="e">
        <v>#N/A</v>
      </c>
      <c r="I61" s="22" t="e">
        <v>#N/A</v>
      </c>
      <c r="J61" s="22" t="e">
        <v>#N/A</v>
      </c>
      <c r="K61" s="22" t="e">
        <v>#N/A</v>
      </c>
      <c r="L61" s="22" t="e">
        <v>#N/A</v>
      </c>
      <c r="M61" s="22" t="e">
        <v>#N/A</v>
      </c>
      <c r="N61" s="22" t="e">
        <v>#N/A</v>
      </c>
      <c r="O61" s="22" t="e">
        <v>#N/A</v>
      </c>
    </row>
    <row r="62" spans="1:15">
      <c r="A62" s="18" t="s">
        <v>65</v>
      </c>
      <c r="B62" s="18">
        <v>61</v>
      </c>
      <c r="C62" s="22" t="e">
        <v>#N/A</v>
      </c>
      <c r="D62" s="22">
        <v>42.54651512767753</v>
      </c>
      <c r="E62" s="22">
        <v>45.572277066644709</v>
      </c>
      <c r="F62" s="22">
        <v>44.633105802756511</v>
      </c>
      <c r="G62" s="22">
        <v>45.678142411650192</v>
      </c>
      <c r="H62" s="22">
        <v>48.63316593658741</v>
      </c>
      <c r="I62" s="22">
        <v>44.061859730402318</v>
      </c>
      <c r="J62" s="22">
        <v>43.147472795248753</v>
      </c>
      <c r="K62" s="22">
        <v>43.799353728126015</v>
      </c>
      <c r="L62" s="22">
        <v>42.51024494571999</v>
      </c>
      <c r="M62" s="22">
        <v>40.846306611808373</v>
      </c>
      <c r="N62" s="22">
        <v>40.990008883844474</v>
      </c>
      <c r="O62" s="22">
        <v>42.368275141152687</v>
      </c>
    </row>
    <row r="63" spans="1:15">
      <c r="A63" s="18"/>
      <c r="B63" s="18">
        <v>62</v>
      </c>
      <c r="C63" s="22" t="e">
        <v>#N/A</v>
      </c>
      <c r="D63" s="22" t="e">
        <v>#N/A</v>
      </c>
      <c r="E63" s="22" t="e">
        <v>#N/A</v>
      </c>
      <c r="F63" s="22" t="e">
        <v>#N/A</v>
      </c>
      <c r="G63" s="22" t="e">
        <v>#N/A</v>
      </c>
      <c r="H63" s="22" t="e">
        <v>#N/A</v>
      </c>
      <c r="I63" s="22" t="e">
        <v>#N/A</v>
      </c>
      <c r="J63" s="22" t="e">
        <v>#N/A</v>
      </c>
      <c r="K63" s="22" t="e">
        <v>#N/A</v>
      </c>
      <c r="L63" s="22" t="e">
        <v>#N/A</v>
      </c>
      <c r="M63" s="22" t="e">
        <v>#N/A</v>
      </c>
      <c r="N63" s="22" t="e">
        <v>#N/A</v>
      </c>
      <c r="O63" s="22" t="e">
        <v>#N/A</v>
      </c>
    </row>
    <row r="64" spans="1:15">
      <c r="A64" s="18"/>
      <c r="B64" s="18">
        <v>63</v>
      </c>
      <c r="C64" s="22" t="e">
        <v>#N/A</v>
      </c>
      <c r="D64" s="22" t="e">
        <v>#N/A</v>
      </c>
      <c r="E64" s="22" t="e">
        <v>#N/A</v>
      </c>
      <c r="F64" s="22" t="e">
        <v>#N/A</v>
      </c>
      <c r="G64" s="22" t="e">
        <v>#N/A</v>
      </c>
      <c r="H64" s="22" t="e">
        <v>#N/A</v>
      </c>
      <c r="I64" s="22" t="e">
        <v>#N/A</v>
      </c>
      <c r="J64" s="22" t="e">
        <v>#N/A</v>
      </c>
      <c r="K64" s="22" t="e">
        <v>#N/A</v>
      </c>
      <c r="L64" s="22" t="e">
        <v>#N/A</v>
      </c>
      <c r="M64" s="22" t="e">
        <v>#N/A</v>
      </c>
      <c r="N64" s="22" t="e">
        <v>#N/A</v>
      </c>
      <c r="O64" s="22" t="e">
        <v>#N/A</v>
      </c>
    </row>
    <row r="65" spans="1:15">
      <c r="A65" s="18"/>
      <c r="B65" s="18">
        <v>64</v>
      </c>
      <c r="C65" s="22" t="e">
        <v>#N/A</v>
      </c>
      <c r="D65" s="22" t="e">
        <v>#N/A</v>
      </c>
      <c r="E65" s="22" t="e">
        <v>#N/A</v>
      </c>
      <c r="F65" s="22" t="e">
        <v>#N/A</v>
      </c>
      <c r="G65" s="22" t="e">
        <v>#N/A</v>
      </c>
      <c r="H65" s="22" t="e">
        <v>#N/A</v>
      </c>
      <c r="I65" s="22" t="e">
        <v>#N/A</v>
      </c>
      <c r="J65" s="22" t="e">
        <v>#N/A</v>
      </c>
      <c r="K65" s="22" t="e">
        <v>#N/A</v>
      </c>
      <c r="L65" s="22" t="e">
        <v>#N/A</v>
      </c>
      <c r="M65" s="22" t="e">
        <v>#N/A</v>
      </c>
      <c r="N65" s="22" t="e">
        <v>#N/A</v>
      </c>
      <c r="O65" s="22" t="e">
        <v>#N/A</v>
      </c>
    </row>
    <row r="66" spans="1:15">
      <c r="A66" s="18">
        <v>2016</v>
      </c>
      <c r="B66" s="18">
        <v>65</v>
      </c>
      <c r="C66" s="22" t="e">
        <v>#N/A</v>
      </c>
      <c r="D66" s="22">
        <v>42.988454859662475</v>
      </c>
      <c r="E66" s="22">
        <v>46.192078050610988</v>
      </c>
      <c r="F66" s="22">
        <v>45.130963554663012</v>
      </c>
      <c r="G66" s="22">
        <v>46.300196720860619</v>
      </c>
      <c r="H66" s="22">
        <v>49.378988292657503</v>
      </c>
      <c r="I66" s="22">
        <v>44.93610232173075</v>
      </c>
      <c r="J66" s="22">
        <v>43.88003136334946</v>
      </c>
      <c r="K66" s="22">
        <v>44.52665269322749</v>
      </c>
      <c r="L66" s="22">
        <v>43.305483695260982</v>
      </c>
      <c r="M66" s="22">
        <v>41.6012236954017</v>
      </c>
      <c r="N66" s="22">
        <v>41.482596642827993</v>
      </c>
      <c r="O66" s="22">
        <v>42.924707415856638</v>
      </c>
    </row>
    <row r="67" spans="1:15">
      <c r="A67" s="18"/>
      <c r="B67" s="18">
        <v>66</v>
      </c>
      <c r="C67" s="22" t="e">
        <v>#N/A</v>
      </c>
      <c r="D67" s="22" t="e">
        <v>#N/A</v>
      </c>
      <c r="E67" s="22" t="e">
        <v>#N/A</v>
      </c>
      <c r="F67" s="22" t="e">
        <v>#N/A</v>
      </c>
      <c r="G67" s="22" t="e">
        <v>#N/A</v>
      </c>
      <c r="H67" s="22" t="e">
        <v>#N/A</v>
      </c>
      <c r="I67" s="22" t="e">
        <v>#N/A</v>
      </c>
      <c r="J67" s="22" t="e">
        <v>#N/A</v>
      </c>
      <c r="K67" s="22" t="e">
        <v>#N/A</v>
      </c>
      <c r="L67" s="22" t="e">
        <v>#N/A</v>
      </c>
      <c r="M67" s="22" t="e">
        <v>#N/A</v>
      </c>
      <c r="N67" s="22" t="e">
        <v>#N/A</v>
      </c>
      <c r="O67" s="22" t="e">
        <v>#N/A</v>
      </c>
    </row>
    <row r="68" spans="1:15">
      <c r="A68" s="18"/>
      <c r="B68" s="18">
        <v>67</v>
      </c>
      <c r="C68" s="22" t="e">
        <v>#N/A</v>
      </c>
      <c r="D68" s="22" t="e">
        <v>#N/A</v>
      </c>
      <c r="E68" s="22" t="e">
        <v>#N/A</v>
      </c>
      <c r="F68" s="22" t="e">
        <v>#N/A</v>
      </c>
      <c r="G68" s="22" t="e">
        <v>#N/A</v>
      </c>
      <c r="H68" s="22" t="e">
        <v>#N/A</v>
      </c>
      <c r="I68" s="22" t="e">
        <v>#N/A</v>
      </c>
      <c r="J68" s="22" t="e">
        <v>#N/A</v>
      </c>
      <c r="K68" s="22" t="e">
        <v>#N/A</v>
      </c>
      <c r="L68" s="22" t="e">
        <v>#N/A</v>
      </c>
      <c r="M68" s="22" t="e">
        <v>#N/A</v>
      </c>
      <c r="N68" s="22" t="e">
        <v>#N/A</v>
      </c>
      <c r="O68" s="22" t="e">
        <v>#N/A</v>
      </c>
    </row>
    <row r="69" spans="1:15">
      <c r="A69" s="18"/>
      <c r="B69" s="18">
        <v>68</v>
      </c>
      <c r="C69" s="22" t="e">
        <v>#N/A</v>
      </c>
      <c r="D69" s="22" t="e">
        <v>#N/A</v>
      </c>
      <c r="E69" s="22" t="e">
        <v>#N/A</v>
      </c>
      <c r="F69" s="22" t="e">
        <v>#N/A</v>
      </c>
      <c r="G69" s="22" t="e">
        <v>#N/A</v>
      </c>
      <c r="H69" s="22" t="e">
        <v>#N/A</v>
      </c>
      <c r="I69" s="22" t="e">
        <v>#N/A</v>
      </c>
      <c r="J69" s="22" t="e">
        <v>#N/A</v>
      </c>
      <c r="K69" s="22" t="e">
        <v>#N/A</v>
      </c>
      <c r="L69" s="22" t="e">
        <v>#N/A</v>
      </c>
      <c r="M69" s="22" t="e">
        <v>#N/A</v>
      </c>
      <c r="N69" s="22" t="e">
        <v>#N/A</v>
      </c>
      <c r="O69" s="22" t="e">
        <v>#N/A</v>
      </c>
    </row>
    <row r="70" spans="1:15">
      <c r="A70" s="18">
        <v>2017</v>
      </c>
      <c r="B70" s="18">
        <v>69</v>
      </c>
      <c r="C70" s="22" t="e">
        <v>#N/A</v>
      </c>
      <c r="D70" s="22">
        <v>43.43037176515238</v>
      </c>
      <c r="E70" s="22">
        <v>46.813425357567738</v>
      </c>
      <c r="F70" s="22">
        <v>45.625969433112765</v>
      </c>
      <c r="G70" s="22">
        <v>46.902726424564555</v>
      </c>
      <c r="H70" s="22" t="e">
        <v>#N/A</v>
      </c>
      <c r="I70" s="22">
        <v>45.770553134407891</v>
      </c>
      <c r="J70" s="22">
        <v>44.553282770497773</v>
      </c>
      <c r="K70" s="22">
        <v>45.226488311880075</v>
      </c>
      <c r="L70" s="22">
        <v>44.039315666874195</v>
      </c>
      <c r="M70" s="22">
        <v>42.358830663653762</v>
      </c>
      <c r="N70" s="22">
        <v>41.954726201431626</v>
      </c>
      <c r="O70" s="22">
        <v>43.491120771844727</v>
      </c>
    </row>
    <row r="71" spans="1:15">
      <c r="A71" s="18"/>
      <c r="B71" s="18">
        <v>70</v>
      </c>
      <c r="C71" s="22" t="e">
        <v>#N/A</v>
      </c>
      <c r="D71" s="22" t="e">
        <v>#N/A</v>
      </c>
      <c r="E71" s="22" t="e">
        <v>#N/A</v>
      </c>
      <c r="F71" s="22" t="e">
        <v>#N/A</v>
      </c>
      <c r="G71" s="22" t="e">
        <v>#N/A</v>
      </c>
      <c r="H71" s="22" t="e">
        <v>#N/A</v>
      </c>
      <c r="I71" s="22" t="e">
        <v>#N/A</v>
      </c>
      <c r="J71" s="22" t="e">
        <v>#N/A</v>
      </c>
      <c r="K71" s="22" t="e">
        <v>#N/A</v>
      </c>
      <c r="L71" s="22" t="e">
        <v>#N/A</v>
      </c>
      <c r="M71" s="22" t="e">
        <v>#N/A</v>
      </c>
      <c r="N71" s="22" t="e">
        <v>#N/A</v>
      </c>
      <c r="O71" s="22" t="e">
        <v>#N/A</v>
      </c>
    </row>
    <row r="72" spans="1:15">
      <c r="A72" s="18"/>
      <c r="B72" s="18">
        <v>71</v>
      </c>
      <c r="C72" s="22" t="e">
        <v>#N/A</v>
      </c>
      <c r="D72" s="22" t="e">
        <v>#N/A</v>
      </c>
      <c r="E72" s="22" t="e">
        <v>#N/A</v>
      </c>
      <c r="F72" s="22" t="e">
        <v>#N/A</v>
      </c>
      <c r="G72" s="22" t="e">
        <v>#N/A</v>
      </c>
      <c r="H72" s="22" t="e">
        <v>#N/A</v>
      </c>
      <c r="I72" s="22" t="e">
        <v>#N/A</v>
      </c>
      <c r="J72" s="22" t="e">
        <v>#N/A</v>
      </c>
      <c r="K72" s="22" t="e">
        <v>#N/A</v>
      </c>
      <c r="L72" s="22" t="e">
        <v>#N/A</v>
      </c>
      <c r="M72" s="22" t="e">
        <v>#N/A</v>
      </c>
      <c r="N72" s="22" t="e">
        <v>#N/A</v>
      </c>
      <c r="O72" s="22" t="e">
        <v>#N/A</v>
      </c>
    </row>
    <row r="73" spans="1:15">
      <c r="A73" s="18"/>
      <c r="B73" s="18">
        <v>72</v>
      </c>
      <c r="C73" s="22" t="e">
        <v>#N/A</v>
      </c>
      <c r="D73" s="22" t="e">
        <v>#N/A</v>
      </c>
      <c r="E73" s="22" t="e">
        <v>#N/A</v>
      </c>
      <c r="F73" s="22" t="e">
        <v>#N/A</v>
      </c>
      <c r="G73" s="22" t="e">
        <v>#N/A</v>
      </c>
      <c r="H73" s="22" t="e">
        <v>#N/A</v>
      </c>
      <c r="I73" s="22" t="e">
        <v>#N/A</v>
      </c>
      <c r="J73" s="22" t="e">
        <v>#N/A</v>
      </c>
      <c r="K73" s="22" t="e">
        <v>#N/A</v>
      </c>
      <c r="L73" s="22" t="e">
        <v>#N/A</v>
      </c>
      <c r="M73" s="22" t="e">
        <v>#N/A</v>
      </c>
      <c r="N73" s="22" t="e">
        <v>#N/A</v>
      </c>
      <c r="O73" s="22" t="e">
        <v>#N/A</v>
      </c>
    </row>
    <row r="74" spans="1:15">
      <c r="A74" s="18">
        <v>2018</v>
      </c>
      <c r="B74" s="18">
        <v>73</v>
      </c>
      <c r="C74" s="22" t="e">
        <v>#N/A</v>
      </c>
      <c r="D74" s="22">
        <v>43.872338642302296</v>
      </c>
      <c r="E74" s="22">
        <v>47.437609195219423</v>
      </c>
      <c r="F74" s="22">
        <v>46.119559337041316</v>
      </c>
      <c r="G74" s="22">
        <v>47.499842718858119</v>
      </c>
      <c r="H74" s="22" t="e">
        <v>#N/A</v>
      </c>
      <c r="I74" s="22">
        <v>46.58343950625752</v>
      </c>
      <c r="J74" s="22">
        <v>45.248906472751969</v>
      </c>
      <c r="K74" s="22">
        <v>45.837696623848892</v>
      </c>
      <c r="L74" s="22">
        <v>44.748728020989915</v>
      </c>
      <c r="M74" s="22">
        <v>43.06430812014667</v>
      </c>
      <c r="N74" s="22">
        <v>42.407042910651768</v>
      </c>
      <c r="O74" s="22">
        <v>44.087313105576847</v>
      </c>
    </row>
    <row r="75" spans="1:15">
      <c r="A75" s="18"/>
      <c r="B75" s="18">
        <v>74</v>
      </c>
      <c r="C75" s="22" t="e">
        <v>#N/A</v>
      </c>
      <c r="D75" s="22" t="e">
        <v>#N/A</v>
      </c>
      <c r="E75" s="22" t="e">
        <v>#N/A</v>
      </c>
      <c r="F75" s="22" t="e">
        <v>#N/A</v>
      </c>
      <c r="G75" s="22" t="e">
        <v>#N/A</v>
      </c>
      <c r="H75" s="22" t="e">
        <v>#N/A</v>
      </c>
      <c r="I75" s="22" t="e">
        <v>#N/A</v>
      </c>
      <c r="J75" s="22" t="e">
        <v>#N/A</v>
      </c>
      <c r="K75" s="22" t="e">
        <v>#N/A</v>
      </c>
      <c r="L75" s="22" t="e">
        <v>#N/A</v>
      </c>
      <c r="M75" s="22" t="e">
        <v>#N/A</v>
      </c>
      <c r="N75" s="22" t="e">
        <v>#N/A</v>
      </c>
      <c r="O75" s="22" t="e">
        <v>#N/A</v>
      </c>
    </row>
    <row r="76" spans="1:15">
      <c r="A76" s="18"/>
      <c r="B76" s="18">
        <v>75</v>
      </c>
      <c r="C76" s="22" t="e">
        <v>#N/A</v>
      </c>
      <c r="D76" s="22" t="e">
        <v>#N/A</v>
      </c>
      <c r="E76" s="22" t="e">
        <v>#N/A</v>
      </c>
      <c r="F76" s="22" t="e">
        <v>#N/A</v>
      </c>
      <c r="G76" s="22" t="e">
        <v>#N/A</v>
      </c>
      <c r="H76" s="22" t="e">
        <v>#N/A</v>
      </c>
      <c r="I76" s="22" t="e">
        <v>#N/A</v>
      </c>
      <c r="J76" s="22" t="e">
        <v>#N/A</v>
      </c>
      <c r="K76" s="22" t="e">
        <v>#N/A</v>
      </c>
      <c r="L76" s="22" t="e">
        <v>#N/A</v>
      </c>
      <c r="M76" s="22" t="e">
        <v>#N/A</v>
      </c>
      <c r="N76" s="22" t="e">
        <v>#N/A</v>
      </c>
      <c r="O76" s="22" t="e">
        <v>#N/A</v>
      </c>
    </row>
    <row r="77" spans="1:15">
      <c r="A77" s="18"/>
      <c r="B77" s="18">
        <v>76</v>
      </c>
      <c r="C77" s="22" t="e">
        <v>#N/A</v>
      </c>
      <c r="D77" s="22" t="e">
        <v>#N/A</v>
      </c>
      <c r="E77" s="22" t="e">
        <v>#N/A</v>
      </c>
      <c r="F77" s="22" t="e">
        <v>#N/A</v>
      </c>
      <c r="G77" s="22" t="e">
        <v>#N/A</v>
      </c>
      <c r="H77" s="22" t="e">
        <v>#N/A</v>
      </c>
      <c r="I77" s="22" t="e">
        <v>#N/A</v>
      </c>
      <c r="J77" s="22" t="e">
        <v>#N/A</v>
      </c>
      <c r="K77" s="22" t="e">
        <v>#N/A</v>
      </c>
      <c r="L77" s="22" t="e">
        <v>#N/A</v>
      </c>
      <c r="M77" s="22" t="e">
        <v>#N/A</v>
      </c>
      <c r="N77" s="22" t="e">
        <v>#N/A</v>
      </c>
      <c r="O77" s="22" t="e">
        <v>#N/A</v>
      </c>
    </row>
    <row r="78" spans="1:15">
      <c r="A78" s="18">
        <v>2019</v>
      </c>
      <c r="B78" s="18">
        <v>77</v>
      </c>
      <c r="C78" s="22" t="e">
        <v>#N/A</v>
      </c>
      <c r="D78" s="22">
        <v>44.314355784728001</v>
      </c>
      <c r="E78" s="22">
        <v>48.063871821552333</v>
      </c>
      <c r="F78" s="22">
        <v>46.610993554104532</v>
      </c>
      <c r="G78" s="22">
        <v>48.087435852914069</v>
      </c>
      <c r="H78" s="22" t="e">
        <v>#N/A</v>
      </c>
      <c r="I78" s="22">
        <v>47.332823884923066</v>
      </c>
      <c r="J78" s="22">
        <v>45.937731554187913</v>
      </c>
      <c r="K78" s="22">
        <v>46.447200701023199</v>
      </c>
      <c r="L78" s="22">
        <v>45.446058538757086</v>
      </c>
      <c r="M78" s="22">
        <v>43.746001895738431</v>
      </c>
      <c r="N78" s="22">
        <v>42.810707776943694</v>
      </c>
      <c r="O78" s="22">
        <v>44.675031794401349</v>
      </c>
    </row>
    <row r="79" spans="1:15">
      <c r="A79" s="18"/>
      <c r="B79" s="18">
        <v>78</v>
      </c>
      <c r="C79" s="22" t="e">
        <v>#N/A</v>
      </c>
      <c r="D79" s="22" t="e">
        <v>#N/A</v>
      </c>
      <c r="E79" s="22" t="e">
        <v>#N/A</v>
      </c>
      <c r="F79" s="22" t="e">
        <v>#N/A</v>
      </c>
      <c r="G79" s="22" t="e">
        <v>#N/A</v>
      </c>
      <c r="H79" s="22" t="e">
        <v>#N/A</v>
      </c>
      <c r="I79" s="22" t="e">
        <v>#N/A</v>
      </c>
      <c r="J79" s="22" t="e">
        <v>#N/A</v>
      </c>
      <c r="K79" s="22" t="e">
        <v>#N/A</v>
      </c>
      <c r="L79" s="22" t="e">
        <v>#N/A</v>
      </c>
      <c r="M79" s="22" t="e">
        <v>#N/A</v>
      </c>
      <c r="N79" s="22" t="e">
        <v>#N/A</v>
      </c>
      <c r="O79" s="22" t="e">
        <v>#N/A</v>
      </c>
    </row>
    <row r="80" spans="1:15">
      <c r="A80" s="18"/>
      <c r="B80" s="18">
        <v>79</v>
      </c>
      <c r="C80" s="22" t="e">
        <v>#N/A</v>
      </c>
      <c r="D80" s="22" t="e">
        <v>#N/A</v>
      </c>
      <c r="E80" s="22" t="e">
        <v>#N/A</v>
      </c>
      <c r="F80" s="22" t="e">
        <v>#N/A</v>
      </c>
      <c r="G80" s="22" t="e">
        <v>#N/A</v>
      </c>
      <c r="H80" s="22" t="e">
        <v>#N/A</v>
      </c>
      <c r="I80" s="22" t="e">
        <v>#N/A</v>
      </c>
      <c r="J80" s="22" t="e">
        <v>#N/A</v>
      </c>
      <c r="K80" s="22" t="e">
        <v>#N/A</v>
      </c>
      <c r="L80" s="22" t="e">
        <v>#N/A</v>
      </c>
      <c r="M80" s="22" t="e">
        <v>#N/A</v>
      </c>
      <c r="N80" s="22" t="e">
        <v>#N/A</v>
      </c>
      <c r="O80" s="22" t="e">
        <v>#N/A</v>
      </c>
    </row>
    <row r="81" spans="1:15">
      <c r="A81" s="18"/>
      <c r="B81" s="18">
        <v>80</v>
      </c>
      <c r="C81" s="22" t="e">
        <v>#N/A</v>
      </c>
      <c r="D81" s="22" t="e">
        <v>#N/A</v>
      </c>
      <c r="E81" s="22" t="e">
        <v>#N/A</v>
      </c>
      <c r="F81" s="22" t="e">
        <v>#N/A</v>
      </c>
      <c r="G81" s="22" t="e">
        <v>#N/A</v>
      </c>
      <c r="H81" s="22" t="e">
        <v>#N/A</v>
      </c>
      <c r="I81" s="22" t="e">
        <v>#N/A</v>
      </c>
      <c r="J81" s="22" t="e">
        <v>#N/A</v>
      </c>
      <c r="K81" s="22" t="e">
        <v>#N/A</v>
      </c>
      <c r="L81" s="22" t="e">
        <v>#N/A</v>
      </c>
      <c r="M81" s="22" t="e">
        <v>#N/A</v>
      </c>
      <c r="N81" s="22" t="e">
        <v>#N/A</v>
      </c>
      <c r="O81" s="22" t="e">
        <v>#N/A</v>
      </c>
    </row>
    <row r="82" spans="1:15">
      <c r="A82" s="18">
        <v>2020</v>
      </c>
      <c r="B82" s="18">
        <v>81</v>
      </c>
      <c r="C82" s="22" t="e">
        <v>#N/A</v>
      </c>
      <c r="D82" s="22">
        <v>44.756423487504662</v>
      </c>
      <c r="E82" s="22">
        <v>48.691761859350052</v>
      </c>
      <c r="F82" s="22">
        <v>47.075376721736475</v>
      </c>
      <c r="G82" s="22">
        <v>48.661888595535089</v>
      </c>
      <c r="H82" s="22" t="e">
        <v>#N/A</v>
      </c>
      <c r="I82" s="22">
        <v>48.040766204642338</v>
      </c>
      <c r="J82" s="22">
        <v>46.615789242731168</v>
      </c>
      <c r="K82" s="22">
        <v>47.054198124880685</v>
      </c>
      <c r="L82" s="22">
        <v>46.099611215449031</v>
      </c>
      <c r="M82" s="22">
        <v>44.41446809627076</v>
      </c>
      <c r="N82" s="22">
        <v>43.207806486205811</v>
      </c>
      <c r="O82" s="22">
        <v>45.226445057293773</v>
      </c>
    </row>
    <row r="83" spans="1:15">
      <c r="A83" s="18"/>
      <c r="B83" s="18">
        <v>82</v>
      </c>
      <c r="C83" s="22" t="e">
        <v>#N/A</v>
      </c>
      <c r="D83" s="22" t="e">
        <v>#N/A</v>
      </c>
      <c r="E83" s="22" t="e">
        <v>#N/A</v>
      </c>
      <c r="F83" s="22" t="e">
        <v>#N/A</v>
      </c>
      <c r="G83" s="22" t="e">
        <v>#N/A</v>
      </c>
      <c r="H83" s="22" t="e">
        <v>#N/A</v>
      </c>
      <c r="I83" s="22" t="e">
        <v>#N/A</v>
      </c>
      <c r="J83" s="22" t="e">
        <v>#N/A</v>
      </c>
      <c r="K83" s="22" t="e">
        <v>#N/A</v>
      </c>
      <c r="L83" s="22" t="e">
        <v>#N/A</v>
      </c>
      <c r="M83" s="22" t="e">
        <v>#N/A</v>
      </c>
      <c r="N83" s="22" t="e">
        <v>#N/A</v>
      </c>
      <c r="O83" s="22" t="e">
        <v>#N/A</v>
      </c>
    </row>
    <row r="84" spans="1:15">
      <c r="A84" s="18"/>
      <c r="B84" s="18">
        <v>83</v>
      </c>
      <c r="C84" s="22" t="e">
        <v>#N/A</v>
      </c>
      <c r="D84" s="22" t="e">
        <v>#N/A</v>
      </c>
      <c r="E84" s="22" t="e">
        <v>#N/A</v>
      </c>
      <c r="F84" s="22" t="e">
        <v>#N/A</v>
      </c>
      <c r="G84" s="22" t="e">
        <v>#N/A</v>
      </c>
      <c r="H84" s="22" t="e">
        <v>#N/A</v>
      </c>
      <c r="I84" s="22" t="e">
        <v>#N/A</v>
      </c>
      <c r="J84" s="22" t="e">
        <v>#N/A</v>
      </c>
      <c r="K84" s="22" t="e">
        <v>#N/A</v>
      </c>
      <c r="L84" s="22" t="e">
        <v>#N/A</v>
      </c>
      <c r="M84" s="22" t="e">
        <v>#N/A</v>
      </c>
      <c r="N84" s="22" t="e">
        <v>#N/A</v>
      </c>
      <c r="O84" s="22" t="e">
        <v>#N/A</v>
      </c>
    </row>
    <row r="85" spans="1:15">
      <c r="A85" s="18"/>
      <c r="B85" s="18">
        <v>84</v>
      </c>
      <c r="C85" s="22" t="e">
        <v>#N/A</v>
      </c>
      <c r="D85" s="22" t="e">
        <v>#N/A</v>
      </c>
      <c r="E85" s="22" t="e">
        <v>#N/A</v>
      </c>
      <c r="F85" s="22" t="e">
        <v>#N/A</v>
      </c>
      <c r="G85" s="22" t="e">
        <v>#N/A</v>
      </c>
      <c r="H85" s="22" t="e">
        <v>#N/A</v>
      </c>
      <c r="I85" s="22" t="e">
        <v>#N/A</v>
      </c>
      <c r="J85" s="22" t="e">
        <v>#N/A</v>
      </c>
      <c r="K85" s="22" t="e">
        <v>#N/A</v>
      </c>
      <c r="L85" s="22" t="e">
        <v>#N/A</v>
      </c>
      <c r="M85" s="22" t="e">
        <v>#N/A</v>
      </c>
      <c r="N85" s="22" t="e">
        <v>#N/A</v>
      </c>
      <c r="O85" s="22" t="e">
        <v>#N/A</v>
      </c>
    </row>
    <row r="86" spans="1:15">
      <c r="A86" s="18"/>
      <c r="B86" s="18">
        <v>85</v>
      </c>
      <c r="C86" s="22" t="e">
        <v>#N/A</v>
      </c>
      <c r="D86" s="22">
        <v>45.198542047141281</v>
      </c>
      <c r="E86" s="22">
        <v>49.321551939711568</v>
      </c>
      <c r="F86" s="22">
        <v>47.51182744958205</v>
      </c>
      <c r="G86" s="22">
        <v>49.220424640841607</v>
      </c>
      <c r="H86" s="22" t="e">
        <v>#N/A</v>
      </c>
      <c r="I86" s="22">
        <v>48.667657720913425</v>
      </c>
      <c r="J86" s="22">
        <v>47.301286046657026</v>
      </c>
      <c r="K86" s="22">
        <v>47.631669790741199</v>
      </c>
      <c r="L86" s="22">
        <v>46.731283676293884</v>
      </c>
      <c r="M86" s="22">
        <v>45.039624385743721</v>
      </c>
      <c r="N86" s="22">
        <v>43.759097090895999</v>
      </c>
      <c r="O86" s="22">
        <v>45.76042415185848</v>
      </c>
    </row>
    <row r="87" spans="1:15">
      <c r="A87" s="18"/>
      <c r="B87" s="18">
        <v>86</v>
      </c>
      <c r="C87" s="22" t="e">
        <v>#N/A</v>
      </c>
      <c r="D87" s="22" t="e">
        <v>#N/A</v>
      </c>
      <c r="E87" s="22" t="e">
        <v>#N/A</v>
      </c>
      <c r="F87" s="22" t="e">
        <v>#N/A</v>
      </c>
      <c r="G87" s="22" t="e">
        <v>#N/A</v>
      </c>
      <c r="H87" s="22" t="e">
        <v>#N/A</v>
      </c>
      <c r="I87" s="22" t="e">
        <v>#N/A</v>
      </c>
      <c r="J87" s="22" t="e">
        <v>#N/A</v>
      </c>
      <c r="K87" s="22" t="e">
        <v>#N/A</v>
      </c>
      <c r="L87" s="22" t="e">
        <v>#N/A</v>
      </c>
      <c r="M87" s="22" t="e">
        <v>#N/A</v>
      </c>
      <c r="N87" s="22" t="e">
        <v>#N/A</v>
      </c>
      <c r="O87" s="22" t="e">
        <v>#N/A</v>
      </c>
    </row>
    <row r="88" spans="1:15">
      <c r="A88" s="18"/>
      <c r="B88" s="18">
        <v>87</v>
      </c>
      <c r="C88" s="22" t="e">
        <v>#N/A</v>
      </c>
      <c r="D88" s="22" t="e">
        <v>#N/A</v>
      </c>
      <c r="E88" s="22" t="e">
        <v>#N/A</v>
      </c>
      <c r="F88" s="22" t="e">
        <v>#N/A</v>
      </c>
      <c r="G88" s="22" t="e">
        <v>#N/A</v>
      </c>
      <c r="H88" s="22" t="e">
        <v>#N/A</v>
      </c>
      <c r="I88" s="22" t="e">
        <v>#N/A</v>
      </c>
      <c r="J88" s="22" t="e">
        <v>#N/A</v>
      </c>
      <c r="K88" s="22" t="e">
        <v>#N/A</v>
      </c>
      <c r="L88" s="22" t="e">
        <v>#N/A</v>
      </c>
      <c r="M88" s="22" t="e">
        <v>#N/A</v>
      </c>
      <c r="N88" s="22" t="e">
        <v>#N/A</v>
      </c>
      <c r="O88" s="22" t="e">
        <v>#N/A</v>
      </c>
    </row>
    <row r="89" spans="1:15">
      <c r="A89" s="18"/>
      <c r="B89" s="18">
        <v>88</v>
      </c>
      <c r="C89" s="22" t="e">
        <v>#N/A</v>
      </c>
      <c r="D89" s="22" t="e">
        <v>#N/A</v>
      </c>
      <c r="E89" s="22" t="e">
        <v>#N/A</v>
      </c>
      <c r="F89" s="22" t="e">
        <v>#N/A</v>
      </c>
      <c r="G89" s="22" t="e">
        <v>#N/A</v>
      </c>
      <c r="H89" s="22" t="e">
        <v>#N/A</v>
      </c>
      <c r="I89" s="22" t="e">
        <v>#N/A</v>
      </c>
      <c r="J89" s="22" t="e">
        <v>#N/A</v>
      </c>
      <c r="K89" s="22" t="e">
        <v>#N/A</v>
      </c>
      <c r="L89" s="22" t="e">
        <v>#N/A</v>
      </c>
      <c r="M89" s="22" t="e">
        <v>#N/A</v>
      </c>
      <c r="N89" s="22" t="e">
        <v>#N/A</v>
      </c>
      <c r="O89" s="22" t="e">
        <v>#N/A</v>
      </c>
    </row>
    <row r="90" spans="1:15">
      <c r="A90" s="18"/>
      <c r="B90" s="18">
        <v>89</v>
      </c>
      <c r="C90" s="22" t="e">
        <v>#N/A</v>
      </c>
      <c r="D90" s="22">
        <v>45.640711761555536</v>
      </c>
      <c r="E90" s="22">
        <v>49.951993938874296</v>
      </c>
      <c r="F90" s="22">
        <v>47.952844726219055</v>
      </c>
      <c r="G90" s="22">
        <v>49.766077787882828</v>
      </c>
      <c r="H90" s="22" t="e">
        <v>#N/A</v>
      </c>
      <c r="I90" s="22">
        <v>49.234019861756352</v>
      </c>
      <c r="J90" s="22">
        <v>47.932355177130873</v>
      </c>
      <c r="K90" s="22">
        <v>48.196708185985798</v>
      </c>
      <c r="L90" s="22">
        <v>47.350291397053702</v>
      </c>
      <c r="M90" s="22">
        <v>45.641281090624091</v>
      </c>
      <c r="N90" s="22">
        <v>44.330540360681482</v>
      </c>
      <c r="O90" s="22">
        <v>46.280525162511402</v>
      </c>
    </row>
    <row r="91" spans="1:15">
      <c r="A91" s="18"/>
      <c r="B91" s="18">
        <v>90</v>
      </c>
      <c r="C91" s="22" t="e">
        <v>#N/A</v>
      </c>
      <c r="D91" s="22" t="e">
        <v>#N/A</v>
      </c>
      <c r="E91" s="22" t="e">
        <v>#N/A</v>
      </c>
      <c r="F91" s="22" t="e">
        <v>#N/A</v>
      </c>
      <c r="G91" s="22" t="e">
        <v>#N/A</v>
      </c>
      <c r="H91" s="22" t="e">
        <v>#N/A</v>
      </c>
      <c r="I91" s="22" t="e">
        <v>#N/A</v>
      </c>
      <c r="J91" s="22" t="e">
        <v>#N/A</v>
      </c>
      <c r="K91" s="22" t="e">
        <v>#N/A</v>
      </c>
      <c r="L91" s="22" t="e">
        <v>#N/A</v>
      </c>
      <c r="M91" s="22" t="e">
        <v>#N/A</v>
      </c>
      <c r="N91" s="22" t="e">
        <v>#N/A</v>
      </c>
      <c r="O91" s="22" t="e">
        <v>#N/A</v>
      </c>
    </row>
    <row r="92" spans="1:15">
      <c r="A92" s="18"/>
      <c r="B92" s="18">
        <v>91</v>
      </c>
      <c r="C92" s="22" t="e">
        <v>#N/A</v>
      </c>
      <c r="D92" s="22" t="e">
        <v>#N/A</v>
      </c>
      <c r="E92" s="22" t="e">
        <v>#N/A</v>
      </c>
      <c r="F92" s="22" t="e">
        <v>#N/A</v>
      </c>
      <c r="G92" s="22" t="e">
        <v>#N/A</v>
      </c>
      <c r="H92" s="22" t="e">
        <v>#N/A</v>
      </c>
      <c r="I92" s="22" t="e">
        <v>#N/A</v>
      </c>
      <c r="J92" s="22" t="e">
        <v>#N/A</v>
      </c>
      <c r="K92" s="22" t="e">
        <v>#N/A</v>
      </c>
      <c r="L92" s="22" t="e">
        <v>#N/A</v>
      </c>
      <c r="M92" s="22" t="e">
        <v>#N/A</v>
      </c>
      <c r="N92" s="22" t="e">
        <v>#N/A</v>
      </c>
      <c r="O92" s="22" t="e">
        <v>#N/A</v>
      </c>
    </row>
    <row r="93" spans="1:15">
      <c r="A93" s="18"/>
      <c r="B93" s="18">
        <v>92</v>
      </c>
      <c r="C93" s="22" t="e">
        <v>#N/A</v>
      </c>
      <c r="D93" s="22" t="e">
        <v>#N/A</v>
      </c>
      <c r="E93" s="22" t="e">
        <v>#N/A</v>
      </c>
      <c r="F93" s="22" t="e">
        <v>#N/A</v>
      </c>
      <c r="G93" s="22" t="e">
        <v>#N/A</v>
      </c>
      <c r="H93" s="22" t="e">
        <v>#N/A</v>
      </c>
      <c r="I93" s="22" t="e">
        <v>#N/A</v>
      </c>
      <c r="J93" s="22" t="e">
        <v>#N/A</v>
      </c>
      <c r="K93" s="22" t="e">
        <v>#N/A</v>
      </c>
      <c r="L93" s="22" t="e">
        <v>#N/A</v>
      </c>
      <c r="M93" s="22" t="e">
        <v>#N/A</v>
      </c>
      <c r="N93" s="22" t="e">
        <v>#N/A</v>
      </c>
      <c r="O93" s="22" t="e">
        <v>#N/A</v>
      </c>
    </row>
    <row r="94" spans="1:15">
      <c r="A94" s="18"/>
      <c r="B94" s="18">
        <v>93</v>
      </c>
      <c r="C94" s="22" t="e">
        <v>#N/A</v>
      </c>
      <c r="D94" s="22">
        <v>46.082932930049864</v>
      </c>
      <c r="E94" s="22">
        <v>50.582778802417685</v>
      </c>
      <c r="F94" s="22">
        <v>48.394573452906194</v>
      </c>
      <c r="G94" s="22">
        <v>50.299373554519157</v>
      </c>
      <c r="H94" s="22" t="e">
        <v>#N/A</v>
      </c>
      <c r="I94" s="22">
        <v>49.779058575769781</v>
      </c>
      <c r="J94" s="22">
        <v>48.574776550357676</v>
      </c>
      <c r="K94" s="22">
        <v>48.75140514497734</v>
      </c>
      <c r="L94" s="22">
        <v>47.983429842693518</v>
      </c>
      <c r="M94" s="22">
        <v>46.229206947881835</v>
      </c>
      <c r="N94" s="22">
        <v>44.93073869484968</v>
      </c>
      <c r="O94" s="22">
        <v>46.884708370354403</v>
      </c>
    </row>
    <row r="95" spans="1:15">
      <c r="A95" s="18"/>
      <c r="B95" s="18">
        <v>94</v>
      </c>
      <c r="C95" s="22" t="e">
        <v>#N/A</v>
      </c>
      <c r="D95" s="22" t="e">
        <v>#N/A</v>
      </c>
      <c r="E95" s="22" t="e">
        <v>#N/A</v>
      </c>
      <c r="F95" s="22" t="e">
        <v>#N/A</v>
      </c>
      <c r="G95" s="22" t="e">
        <v>#N/A</v>
      </c>
      <c r="H95" s="22" t="e">
        <v>#N/A</v>
      </c>
      <c r="I95" s="22" t="e">
        <v>#N/A</v>
      </c>
      <c r="J95" s="22" t="e">
        <v>#N/A</v>
      </c>
      <c r="K95" s="22" t="e">
        <v>#N/A</v>
      </c>
      <c r="L95" s="22" t="e">
        <v>#N/A</v>
      </c>
      <c r="M95" s="22" t="e">
        <v>#N/A</v>
      </c>
      <c r="N95" s="22" t="e">
        <v>#N/A</v>
      </c>
      <c r="O95" s="22" t="e">
        <v>#N/A</v>
      </c>
    </row>
    <row r="96" spans="1:15">
      <c r="A96" s="18"/>
      <c r="B96" s="18">
        <v>95</v>
      </c>
      <c r="C96" s="22" t="e">
        <v>#N/A</v>
      </c>
      <c r="D96" s="22" t="e">
        <v>#N/A</v>
      </c>
      <c r="E96" s="22" t="e">
        <v>#N/A</v>
      </c>
      <c r="F96" s="22" t="e">
        <v>#N/A</v>
      </c>
      <c r="G96" s="22" t="e">
        <v>#N/A</v>
      </c>
      <c r="H96" s="22" t="e">
        <v>#N/A</v>
      </c>
      <c r="I96" s="22" t="e">
        <v>#N/A</v>
      </c>
      <c r="J96" s="22" t="e">
        <v>#N/A</v>
      </c>
      <c r="K96" s="22" t="e">
        <v>#N/A</v>
      </c>
      <c r="L96" s="22" t="e">
        <v>#N/A</v>
      </c>
      <c r="M96" s="22" t="e">
        <v>#N/A</v>
      </c>
      <c r="N96" s="22" t="e">
        <v>#N/A</v>
      </c>
      <c r="O96" s="22" t="e">
        <v>#N/A</v>
      </c>
    </row>
    <row r="97" spans="2:15">
      <c r="B97" s="18">
        <v>96</v>
      </c>
      <c r="C97" s="22" t="e">
        <v>#N/A</v>
      </c>
      <c r="D97" s="22" t="e">
        <v>#N/A</v>
      </c>
      <c r="E97" s="22" t="e">
        <v>#N/A</v>
      </c>
      <c r="F97" s="22" t="e">
        <v>#N/A</v>
      </c>
      <c r="G97" s="22" t="e">
        <v>#N/A</v>
      </c>
      <c r="H97" s="22" t="e">
        <v>#N/A</v>
      </c>
      <c r="I97" s="22" t="e">
        <v>#N/A</v>
      </c>
      <c r="J97" s="22" t="e">
        <v>#N/A</v>
      </c>
      <c r="K97" s="22" t="e">
        <v>#N/A</v>
      </c>
      <c r="L97" s="22" t="e">
        <v>#N/A</v>
      </c>
      <c r="M97" s="22" t="e">
        <v>#N/A</v>
      </c>
      <c r="N97" s="22" t="e">
        <v>#N/A</v>
      </c>
      <c r="O97" s="22" t="e">
        <v>#N/A</v>
      </c>
    </row>
    <row r="98" spans="2:15">
      <c r="B98" s="18">
        <v>97</v>
      </c>
      <c r="C98" s="22" t="e">
        <v>#N/A</v>
      </c>
      <c r="D98" s="22">
        <v>46.525205853288291</v>
      </c>
      <c r="E98" s="22">
        <v>51.212794060782777</v>
      </c>
      <c r="F98" s="22">
        <v>48.832548898211726</v>
      </c>
      <c r="G98" s="22">
        <v>50.820208127273482</v>
      </c>
      <c r="H98" s="22" t="e">
        <v>#N/A</v>
      </c>
      <c r="I98" s="22">
        <v>50.309521854738229</v>
      </c>
      <c r="J98" s="22">
        <v>49.207082124463589</v>
      </c>
      <c r="K98" s="22">
        <v>49.298472193179649</v>
      </c>
      <c r="L98" s="22">
        <v>48.614459302212971</v>
      </c>
      <c r="M98" s="22">
        <v>46.827488228908422</v>
      </c>
      <c r="N98" s="22">
        <v>45.561106336707446</v>
      </c>
      <c r="O98" s="22">
        <v>47.427785501297322</v>
      </c>
    </row>
    <row r="99" spans="2:15">
      <c r="B99" s="18">
        <v>98</v>
      </c>
      <c r="C99" s="22" t="e">
        <v>#N/A</v>
      </c>
      <c r="D99" s="22" t="e">
        <v>#N/A</v>
      </c>
      <c r="E99" s="22" t="e">
        <v>#N/A</v>
      </c>
      <c r="F99" s="22" t="e">
        <v>#N/A</v>
      </c>
      <c r="G99" s="22" t="e">
        <v>#N/A</v>
      </c>
      <c r="H99" s="22" t="e">
        <v>#N/A</v>
      </c>
      <c r="I99" s="22" t="e">
        <v>#N/A</v>
      </c>
      <c r="J99" s="22" t="e">
        <v>#N/A</v>
      </c>
      <c r="K99" s="22" t="e">
        <v>#N/A</v>
      </c>
      <c r="L99" s="22" t="e">
        <v>#N/A</v>
      </c>
      <c r="M99" s="22" t="e">
        <v>#N/A</v>
      </c>
      <c r="N99" s="22" t="e">
        <v>#N/A</v>
      </c>
      <c r="O99" s="22" t="e">
        <v>#N/A</v>
      </c>
    </row>
    <row r="100" spans="2:15">
      <c r="B100" s="18">
        <v>99</v>
      </c>
      <c r="C100" s="22" t="e">
        <v>#N/A</v>
      </c>
      <c r="D100" s="22" t="e">
        <v>#N/A</v>
      </c>
      <c r="E100" s="22" t="e">
        <v>#N/A</v>
      </c>
      <c r="F100" s="22" t="e">
        <v>#N/A</v>
      </c>
      <c r="G100" s="22" t="e">
        <v>#N/A</v>
      </c>
      <c r="H100" s="22" t="e">
        <v>#N/A</v>
      </c>
      <c r="I100" s="22" t="e">
        <v>#N/A</v>
      </c>
      <c r="J100" s="22" t="e">
        <v>#N/A</v>
      </c>
      <c r="K100" s="22" t="e">
        <v>#N/A</v>
      </c>
      <c r="L100" s="22" t="e">
        <v>#N/A</v>
      </c>
      <c r="M100" s="22" t="e">
        <v>#N/A</v>
      </c>
      <c r="N100" s="22" t="e">
        <v>#N/A</v>
      </c>
      <c r="O100" s="22" t="e">
        <v>#N/A</v>
      </c>
    </row>
    <row r="101" spans="2:15">
      <c r="B101" s="18">
        <v>100</v>
      </c>
      <c r="C101" s="22" t="e">
        <v>#N/A</v>
      </c>
      <c r="D101" s="22" t="e">
        <v>#N/A</v>
      </c>
      <c r="E101" s="22" t="e">
        <v>#N/A</v>
      </c>
      <c r="F101" s="22" t="e">
        <v>#N/A</v>
      </c>
      <c r="G101" s="22" t="e">
        <v>#N/A</v>
      </c>
      <c r="H101" s="22" t="e">
        <v>#N/A</v>
      </c>
      <c r="I101" s="22" t="e">
        <v>#N/A</v>
      </c>
      <c r="J101" s="22" t="e">
        <v>#N/A</v>
      </c>
      <c r="K101" s="22" t="e">
        <v>#N/A</v>
      </c>
      <c r="L101" s="22" t="e">
        <v>#N/A</v>
      </c>
      <c r="M101" s="22" t="e">
        <v>#N/A</v>
      </c>
      <c r="N101" s="22" t="e">
        <v>#N/A</v>
      </c>
      <c r="O101" s="22" t="e">
        <v>#N/A</v>
      </c>
    </row>
    <row r="102" spans="2:15">
      <c r="B102" s="18">
        <v>101</v>
      </c>
      <c r="C102" s="22" t="e">
        <v>#N/A</v>
      </c>
      <c r="D102" s="22">
        <v>46.967530833274004</v>
      </c>
      <c r="E102" s="22">
        <v>51.841056682871454</v>
      </c>
      <c r="F102" s="22">
        <v>49.26632636278157</v>
      </c>
      <c r="G102" s="22">
        <v>51.328075524188691</v>
      </c>
      <c r="H102" s="22" t="e">
        <v>#N/A</v>
      </c>
      <c r="I102" s="22">
        <v>50.834714654423564</v>
      </c>
      <c r="J102" s="22">
        <v>49.829205709276465</v>
      </c>
      <c r="K102" s="22">
        <v>49.841436983328045</v>
      </c>
      <c r="L102" s="22">
        <v>49.236365405293419</v>
      </c>
      <c r="M102" s="22">
        <v>47.42256821842652</v>
      </c>
      <c r="N102" s="22">
        <v>46.193490816196174</v>
      </c>
      <c r="O102" s="22">
        <v>48.066086199490705</v>
      </c>
    </row>
    <row r="103" spans="2:15">
      <c r="B103" s="18">
        <v>102</v>
      </c>
      <c r="C103" s="22" t="e">
        <v>#N/A</v>
      </c>
      <c r="D103" s="22" t="e">
        <v>#N/A</v>
      </c>
      <c r="E103" s="22" t="e">
        <v>#N/A</v>
      </c>
      <c r="F103" s="22" t="e">
        <v>#N/A</v>
      </c>
      <c r="G103" s="22" t="e">
        <v>#N/A</v>
      </c>
      <c r="H103" s="22" t="e">
        <v>#N/A</v>
      </c>
      <c r="I103" s="22" t="e">
        <v>#N/A</v>
      </c>
      <c r="J103" s="22" t="e">
        <v>#N/A</v>
      </c>
      <c r="K103" s="22" t="e">
        <v>#N/A</v>
      </c>
      <c r="L103" s="22" t="e">
        <v>#N/A</v>
      </c>
      <c r="M103" s="22" t="e">
        <v>#N/A</v>
      </c>
      <c r="N103" s="22" t="e">
        <v>#N/A</v>
      </c>
      <c r="O103" s="22" t="e">
        <v>#N/A</v>
      </c>
    </row>
    <row r="104" spans="2:15">
      <c r="B104" s="18">
        <v>103</v>
      </c>
      <c r="C104" s="22" t="e">
        <v>#N/A</v>
      </c>
      <c r="D104" s="22" t="e">
        <v>#N/A</v>
      </c>
      <c r="E104" s="22" t="e">
        <v>#N/A</v>
      </c>
      <c r="F104" s="22" t="e">
        <v>#N/A</v>
      </c>
      <c r="G104" s="22" t="e">
        <v>#N/A</v>
      </c>
      <c r="H104" s="22" t="e">
        <v>#N/A</v>
      </c>
      <c r="I104" s="22" t="e">
        <v>#N/A</v>
      </c>
      <c r="J104" s="22" t="e">
        <v>#N/A</v>
      </c>
      <c r="K104" s="22" t="e">
        <v>#N/A</v>
      </c>
      <c r="L104" s="22" t="e">
        <v>#N/A</v>
      </c>
      <c r="M104" s="22" t="e">
        <v>#N/A</v>
      </c>
      <c r="N104" s="22" t="e">
        <v>#N/A</v>
      </c>
      <c r="O104" s="22" t="e">
        <v>#N/A</v>
      </c>
    </row>
    <row r="105" spans="2:15">
      <c r="B105" s="18">
        <v>104</v>
      </c>
      <c r="C105" s="22" t="e">
        <v>#N/A</v>
      </c>
      <c r="D105" s="22" t="e">
        <v>#N/A</v>
      </c>
      <c r="E105" s="22" t="e">
        <v>#N/A</v>
      </c>
      <c r="F105" s="22" t="e">
        <v>#N/A</v>
      </c>
      <c r="G105" s="22" t="e">
        <v>#N/A</v>
      </c>
      <c r="H105" s="22" t="e">
        <v>#N/A</v>
      </c>
      <c r="I105" s="22" t="e">
        <v>#N/A</v>
      </c>
      <c r="J105" s="22" t="e">
        <v>#N/A</v>
      </c>
      <c r="K105" s="22" t="e">
        <v>#N/A</v>
      </c>
      <c r="L105" s="22" t="e">
        <v>#N/A</v>
      </c>
      <c r="M105" s="22" t="e">
        <v>#N/A</v>
      </c>
      <c r="N105" s="22" t="e">
        <v>#N/A</v>
      </c>
      <c r="O105" s="22" t="e">
        <v>#N/A</v>
      </c>
    </row>
    <row r="106" spans="2:15">
      <c r="B106" s="18">
        <v>105</v>
      </c>
      <c r="C106" s="22" t="e">
        <v>#N/A</v>
      </c>
      <c r="D106" s="22">
        <v>47.409908173327537</v>
      </c>
      <c r="E106" s="22">
        <v>52.466607759343624</v>
      </c>
      <c r="F106" s="22">
        <v>49.692428287157242</v>
      </c>
      <c r="G106" s="22">
        <v>51.818693815330143</v>
      </c>
      <c r="H106" s="22" t="e">
        <v>#N/A</v>
      </c>
      <c r="I106" s="22">
        <v>51.348005545345572</v>
      </c>
      <c r="J106" s="22">
        <v>50.462703189687623</v>
      </c>
      <c r="K106" s="22">
        <v>50.380201692406331</v>
      </c>
      <c r="L106" s="22">
        <v>49.849393531549218</v>
      </c>
      <c r="M106" s="22">
        <v>48.008525699350656</v>
      </c>
      <c r="N106" s="22">
        <v>46.832144092556049</v>
      </c>
      <c r="O106" s="22">
        <v>48.709285549906596</v>
      </c>
    </row>
    <row r="107" spans="2:15">
      <c r="B107" s="18">
        <v>106</v>
      </c>
      <c r="C107" s="22" t="e">
        <v>#N/A</v>
      </c>
      <c r="D107" s="22" t="e">
        <v>#N/A</v>
      </c>
      <c r="E107" s="22" t="e">
        <v>#N/A</v>
      </c>
      <c r="F107" s="22" t="e">
        <v>#N/A</v>
      </c>
      <c r="G107" s="22" t="e">
        <v>#N/A</v>
      </c>
      <c r="H107" s="22" t="e">
        <v>#N/A</v>
      </c>
      <c r="I107" s="22" t="e">
        <v>#N/A</v>
      </c>
      <c r="J107" s="22" t="e">
        <v>#N/A</v>
      </c>
      <c r="K107" s="22" t="e">
        <v>#N/A</v>
      </c>
      <c r="L107" s="22" t="e">
        <v>#N/A</v>
      </c>
      <c r="M107" s="22" t="e">
        <v>#N/A</v>
      </c>
      <c r="N107" s="22" t="e">
        <v>#N/A</v>
      </c>
      <c r="O107" s="22" t="e">
        <v>#N/A</v>
      </c>
    </row>
    <row r="108" spans="2:15">
      <c r="B108" s="18">
        <v>107</v>
      </c>
      <c r="C108" s="22" t="e">
        <v>#N/A</v>
      </c>
      <c r="D108" s="22" t="e">
        <v>#N/A</v>
      </c>
      <c r="E108" s="22" t="e">
        <v>#N/A</v>
      </c>
      <c r="F108" s="22" t="e">
        <v>#N/A</v>
      </c>
      <c r="G108" s="22" t="e">
        <v>#N/A</v>
      </c>
      <c r="H108" s="22" t="e">
        <v>#N/A</v>
      </c>
      <c r="I108" s="22" t="e">
        <v>#N/A</v>
      </c>
      <c r="J108" s="22" t="e">
        <v>#N/A</v>
      </c>
      <c r="K108" s="22" t="e">
        <v>#N/A</v>
      </c>
      <c r="L108" s="22" t="e">
        <v>#N/A</v>
      </c>
      <c r="M108" s="22" t="e">
        <v>#N/A</v>
      </c>
      <c r="N108" s="22" t="e">
        <v>#N/A</v>
      </c>
      <c r="O108" s="22" t="e">
        <v>#N/A</v>
      </c>
    </row>
    <row r="109" spans="2:15">
      <c r="B109" s="18">
        <v>108</v>
      </c>
      <c r="C109" s="22" t="e">
        <v>#N/A</v>
      </c>
      <c r="D109" s="22" t="e">
        <v>#N/A</v>
      </c>
      <c r="E109" s="22" t="e">
        <v>#N/A</v>
      </c>
      <c r="F109" s="22" t="e">
        <v>#N/A</v>
      </c>
      <c r="G109" s="22" t="e">
        <v>#N/A</v>
      </c>
      <c r="H109" s="22" t="e">
        <v>#N/A</v>
      </c>
      <c r="I109" s="22" t="e">
        <v>#N/A</v>
      </c>
      <c r="J109" s="22" t="e">
        <v>#N/A</v>
      </c>
      <c r="K109" s="22" t="e">
        <v>#N/A</v>
      </c>
      <c r="L109" s="22" t="e">
        <v>#N/A</v>
      </c>
      <c r="M109" s="22" t="e">
        <v>#N/A</v>
      </c>
      <c r="N109" s="22" t="e">
        <v>#N/A</v>
      </c>
      <c r="O109" s="22" t="e">
        <v>#N/A</v>
      </c>
    </row>
    <row r="110" spans="2:15">
      <c r="B110" s="18">
        <v>109</v>
      </c>
      <c r="C110" s="22" t="e">
        <v>#N/A</v>
      </c>
      <c r="D110" s="22">
        <v>47.852338178065892</v>
      </c>
      <c r="E110" s="22">
        <v>53.089226495894131</v>
      </c>
      <c r="F110" s="22">
        <v>50.111449673460356</v>
      </c>
      <c r="G110" s="22">
        <v>52.297199142309076</v>
      </c>
      <c r="H110" s="22" t="e">
        <v>#N/A</v>
      </c>
      <c r="I110" s="22">
        <v>51.834192602776824</v>
      </c>
      <c r="J110" s="22">
        <v>51.036205455584657</v>
      </c>
      <c r="K110" s="22">
        <v>50.914466409043712</v>
      </c>
      <c r="L110" s="22">
        <v>50.459610540612033</v>
      </c>
      <c r="M110" s="22">
        <v>48.585669105795844</v>
      </c>
      <c r="N110" s="22">
        <v>47.467159107789378</v>
      </c>
      <c r="O110" s="22">
        <v>49.281083760828253</v>
      </c>
    </row>
    <row r="111" spans="2:15">
      <c r="B111" s="18">
        <v>110</v>
      </c>
      <c r="C111" s="22" t="e">
        <v>#N/A</v>
      </c>
      <c r="D111" s="22" t="e">
        <v>#N/A</v>
      </c>
      <c r="E111" s="22" t="e">
        <v>#N/A</v>
      </c>
      <c r="F111" s="22" t="e">
        <v>#N/A</v>
      </c>
      <c r="G111" s="22" t="e">
        <v>#N/A</v>
      </c>
      <c r="H111" s="22" t="e">
        <v>#N/A</v>
      </c>
      <c r="I111" s="22" t="e">
        <v>#N/A</v>
      </c>
      <c r="J111" s="22" t="e">
        <v>#N/A</v>
      </c>
      <c r="K111" s="22" t="e">
        <v>#N/A</v>
      </c>
      <c r="L111" s="22" t="e">
        <v>#N/A</v>
      </c>
      <c r="M111" s="22" t="e">
        <v>#N/A</v>
      </c>
      <c r="N111" s="22" t="e">
        <v>#N/A</v>
      </c>
      <c r="O111" s="22" t="e">
        <v>#N/A</v>
      </c>
    </row>
    <row r="112" spans="2:15">
      <c r="B112" s="18">
        <v>111</v>
      </c>
      <c r="C112" s="22" t="e">
        <v>#N/A</v>
      </c>
      <c r="D112" s="22" t="e">
        <v>#N/A</v>
      </c>
      <c r="E112" s="22" t="e">
        <v>#N/A</v>
      </c>
      <c r="F112" s="22" t="e">
        <v>#N/A</v>
      </c>
      <c r="G112" s="22" t="e">
        <v>#N/A</v>
      </c>
      <c r="H112" s="22" t="e">
        <v>#N/A</v>
      </c>
      <c r="I112" s="22" t="e">
        <v>#N/A</v>
      </c>
      <c r="J112" s="22" t="e">
        <v>#N/A</v>
      </c>
      <c r="K112" s="22" t="e">
        <v>#N/A</v>
      </c>
      <c r="L112" s="22" t="e">
        <v>#N/A</v>
      </c>
      <c r="M112" s="22" t="e">
        <v>#N/A</v>
      </c>
      <c r="N112" s="22" t="e">
        <v>#N/A</v>
      </c>
      <c r="O112" s="22" t="e">
        <v>#N/A</v>
      </c>
    </row>
    <row r="113" spans="2:15">
      <c r="B113" s="18">
        <v>112</v>
      </c>
      <c r="C113" s="22" t="e">
        <v>#N/A</v>
      </c>
      <c r="D113" s="22" t="e">
        <v>#N/A</v>
      </c>
      <c r="E113" s="22" t="e">
        <v>#N/A</v>
      </c>
      <c r="F113" s="22" t="e">
        <v>#N/A</v>
      </c>
      <c r="G113" s="22" t="e">
        <v>#N/A</v>
      </c>
      <c r="H113" s="22" t="e">
        <v>#N/A</v>
      </c>
      <c r="I113" s="22" t="e">
        <v>#N/A</v>
      </c>
      <c r="J113" s="22" t="e">
        <v>#N/A</v>
      </c>
      <c r="K113" s="22" t="e">
        <v>#N/A</v>
      </c>
      <c r="L113" s="22" t="e">
        <v>#N/A</v>
      </c>
      <c r="M113" s="22" t="e">
        <v>#N/A</v>
      </c>
      <c r="N113" s="22" t="e">
        <v>#N/A</v>
      </c>
      <c r="O113" s="22" t="e">
        <v>#N/A</v>
      </c>
    </row>
    <row r="114" spans="2:15">
      <c r="B114" s="18">
        <v>113</v>
      </c>
      <c r="C114" s="22" t="e">
        <v>#N/A</v>
      </c>
      <c r="D114" s="22">
        <v>48.294821153382145</v>
      </c>
      <c r="E114" s="22">
        <v>53.707886415861218</v>
      </c>
      <c r="F114" s="22">
        <v>50.522253179520561</v>
      </c>
      <c r="G114" s="22">
        <v>52.768763690492548</v>
      </c>
      <c r="H114" s="22" t="e">
        <v>#N/A</v>
      </c>
      <c r="I114" s="22">
        <v>52.332873220628052</v>
      </c>
      <c r="J114" s="22">
        <v>51.633205821503914</v>
      </c>
      <c r="K114" s="22">
        <v>51.444221201239941</v>
      </c>
      <c r="L114" s="22">
        <v>51.066073331722478</v>
      </c>
      <c r="M114" s="22">
        <v>49.158916073749133</v>
      </c>
      <c r="N114" s="22">
        <v>48.102165266880121</v>
      </c>
      <c r="O114" s="22">
        <v>49.913942635880048</v>
      </c>
    </row>
    <row r="115" spans="2:15">
      <c r="B115" s="18">
        <v>114</v>
      </c>
      <c r="C115" s="22" t="e">
        <v>#N/A</v>
      </c>
      <c r="D115" s="22" t="e">
        <v>#N/A</v>
      </c>
      <c r="E115" s="22" t="e">
        <v>#N/A</v>
      </c>
      <c r="F115" s="22" t="e">
        <v>#N/A</v>
      </c>
      <c r="G115" s="22" t="e">
        <v>#N/A</v>
      </c>
      <c r="H115" s="22" t="e">
        <v>#N/A</v>
      </c>
      <c r="I115" s="22" t="e">
        <v>#N/A</v>
      </c>
      <c r="J115" s="22" t="e">
        <v>#N/A</v>
      </c>
      <c r="K115" s="22" t="e">
        <v>#N/A</v>
      </c>
      <c r="L115" s="22" t="e">
        <v>#N/A</v>
      </c>
      <c r="M115" s="22" t="e">
        <v>#N/A</v>
      </c>
      <c r="N115" s="22" t="e">
        <v>#N/A</v>
      </c>
      <c r="O115" s="22" t="e">
        <v>#N/A</v>
      </c>
    </row>
    <row r="116" spans="2:15">
      <c r="B116" s="18">
        <v>115</v>
      </c>
      <c r="C116" s="22" t="e">
        <v>#N/A</v>
      </c>
      <c r="D116" s="22" t="e">
        <v>#N/A</v>
      </c>
      <c r="E116" s="22" t="e">
        <v>#N/A</v>
      </c>
      <c r="F116" s="22" t="e">
        <v>#N/A</v>
      </c>
      <c r="G116" s="22" t="e">
        <v>#N/A</v>
      </c>
      <c r="H116" s="22" t="e">
        <v>#N/A</v>
      </c>
      <c r="I116" s="22" t="e">
        <v>#N/A</v>
      </c>
      <c r="J116" s="22" t="e">
        <v>#N/A</v>
      </c>
      <c r="K116" s="22" t="e">
        <v>#N/A</v>
      </c>
      <c r="L116" s="22" t="e">
        <v>#N/A</v>
      </c>
      <c r="M116" s="22" t="e">
        <v>#N/A</v>
      </c>
      <c r="N116" s="22" t="e">
        <v>#N/A</v>
      </c>
      <c r="O116" s="22" t="e">
        <v>#N/A</v>
      </c>
    </row>
    <row r="117" spans="2:15">
      <c r="B117" s="18">
        <v>116</v>
      </c>
      <c r="C117" s="22" t="e">
        <v>#N/A</v>
      </c>
      <c r="D117" s="22" t="e">
        <v>#N/A</v>
      </c>
      <c r="E117" s="22" t="e">
        <v>#N/A</v>
      </c>
      <c r="F117" s="22" t="e">
        <v>#N/A</v>
      </c>
      <c r="G117" s="22" t="e">
        <v>#N/A</v>
      </c>
      <c r="H117" s="22" t="e">
        <v>#N/A</v>
      </c>
      <c r="I117" s="22" t="e">
        <v>#N/A</v>
      </c>
      <c r="J117" s="22" t="e">
        <v>#N/A</v>
      </c>
      <c r="K117" s="22" t="e">
        <v>#N/A</v>
      </c>
      <c r="L117" s="22" t="e">
        <v>#N/A</v>
      </c>
      <c r="M117" s="22" t="e">
        <v>#N/A</v>
      </c>
      <c r="N117" s="22" t="e">
        <v>#N/A</v>
      </c>
      <c r="O117" s="22" t="e">
        <v>#N/A</v>
      </c>
    </row>
    <row r="118" spans="2:15">
      <c r="B118" s="18">
        <v>117</v>
      </c>
      <c r="C118" s="22" t="e">
        <v>#N/A</v>
      </c>
      <c r="D118" s="22">
        <v>48.737357406425822</v>
      </c>
      <c r="E118" s="22">
        <v>54.32241746274434</v>
      </c>
      <c r="F118" s="22">
        <v>50.92282799277659</v>
      </c>
      <c r="G118" s="22">
        <v>53.235402836557185</v>
      </c>
      <c r="H118" s="22" t="e">
        <v>#N/A</v>
      </c>
      <c r="I118" s="22">
        <v>52.849584218562441</v>
      </c>
      <c r="J118" s="22">
        <v>52.230549776307001</v>
      </c>
      <c r="K118" s="22">
        <v>51.9673505244278</v>
      </c>
      <c r="L118" s="22">
        <v>51.669245204160298</v>
      </c>
      <c r="M118" s="22">
        <v>49.727273634224055</v>
      </c>
      <c r="N118" s="22">
        <v>48.739445815877311</v>
      </c>
      <c r="O118" s="22">
        <v>50.480744049195785</v>
      </c>
    </row>
    <row r="119" spans="2:15">
      <c r="B119" s="18">
        <v>118</v>
      </c>
      <c r="C119" s="22" t="e">
        <v>#N/A</v>
      </c>
      <c r="D119" s="22" t="e">
        <v>#N/A</v>
      </c>
      <c r="E119" s="22" t="e">
        <v>#N/A</v>
      </c>
      <c r="F119" s="22" t="e">
        <v>#N/A</v>
      </c>
      <c r="G119" s="22" t="e">
        <v>#N/A</v>
      </c>
      <c r="H119" s="22" t="e">
        <v>#N/A</v>
      </c>
      <c r="I119" s="22" t="e">
        <v>#N/A</v>
      </c>
      <c r="J119" s="22" t="e">
        <v>#N/A</v>
      </c>
      <c r="K119" s="22" t="e">
        <v>#N/A</v>
      </c>
      <c r="L119" s="22" t="e">
        <v>#N/A</v>
      </c>
      <c r="M119" s="22" t="e">
        <v>#N/A</v>
      </c>
      <c r="N119" s="22" t="e">
        <v>#N/A</v>
      </c>
      <c r="O119" s="22" t="e">
        <v>#N/A</v>
      </c>
    </row>
    <row r="120" spans="2:15">
      <c r="B120" s="18">
        <v>119</v>
      </c>
      <c r="C120" s="22" t="e">
        <v>#N/A</v>
      </c>
      <c r="D120" s="22" t="e">
        <v>#N/A</v>
      </c>
      <c r="E120" s="22" t="e">
        <v>#N/A</v>
      </c>
      <c r="F120" s="22" t="e">
        <v>#N/A</v>
      </c>
      <c r="G120" s="22" t="e">
        <v>#N/A</v>
      </c>
      <c r="H120" s="22" t="e">
        <v>#N/A</v>
      </c>
      <c r="I120" s="22" t="e">
        <v>#N/A</v>
      </c>
      <c r="J120" s="22" t="e">
        <v>#N/A</v>
      </c>
      <c r="K120" s="22" t="e">
        <v>#N/A</v>
      </c>
      <c r="L120" s="22" t="e">
        <v>#N/A</v>
      </c>
      <c r="M120" s="22" t="e">
        <v>#N/A</v>
      </c>
      <c r="N120" s="22" t="e">
        <v>#N/A</v>
      </c>
      <c r="O120" s="22" t="e">
        <v>#N/A</v>
      </c>
    </row>
    <row r="121" spans="2:15">
      <c r="B121" s="18">
        <v>120</v>
      </c>
      <c r="C121" s="22" t="e">
        <v>#N/A</v>
      </c>
      <c r="D121" s="22" t="e">
        <v>#N/A</v>
      </c>
      <c r="E121" s="22" t="e">
        <v>#N/A</v>
      </c>
      <c r="F121" s="22" t="e">
        <v>#N/A</v>
      </c>
      <c r="G121" s="22" t="e">
        <v>#N/A</v>
      </c>
      <c r="H121" s="22" t="e">
        <v>#N/A</v>
      </c>
      <c r="I121" s="22" t="e">
        <v>#N/A</v>
      </c>
      <c r="J121" s="22" t="e">
        <v>#N/A</v>
      </c>
      <c r="K121" s="22" t="e">
        <v>#N/A</v>
      </c>
      <c r="L121" s="22" t="e">
        <v>#N/A</v>
      </c>
      <c r="M121" s="22" t="e">
        <v>#N/A</v>
      </c>
      <c r="N121" s="22" t="e">
        <v>#N/A</v>
      </c>
      <c r="O121" s="22" t="e">
        <v>#N/A</v>
      </c>
    </row>
    <row r="122" spans="2:15">
      <c r="B122" s="18">
        <v>121</v>
      </c>
      <c r="C122" s="22" t="e">
        <v>#N/A</v>
      </c>
      <c r="D122" s="22">
        <v>49.179947245584039</v>
      </c>
      <c r="E122" s="22">
        <v>54.933267426739327</v>
      </c>
      <c r="F122" s="22" t="e">
        <v>#N/A</v>
      </c>
      <c r="G122" s="22">
        <v>53.695796773094884</v>
      </c>
      <c r="H122" s="22" t="e">
        <v>#N/A</v>
      </c>
      <c r="I122" s="22">
        <v>53.382056361671722</v>
      </c>
      <c r="J122" s="22">
        <v>52.826620326890904</v>
      </c>
      <c r="K122" s="22">
        <v>52.484463661260328</v>
      </c>
      <c r="L122" s="22">
        <v>52.286359777916644</v>
      </c>
      <c r="M122" s="22">
        <v>50.291192906808689</v>
      </c>
      <c r="N122" s="22">
        <v>49.377381049508273</v>
      </c>
      <c r="O122" s="22">
        <v>51.266196410484717</v>
      </c>
    </row>
    <row r="123" spans="2:15">
      <c r="B123" s="18">
        <v>122</v>
      </c>
      <c r="C123" s="22" t="e">
        <v>#N/A</v>
      </c>
      <c r="D123" s="22" t="e">
        <v>#N/A</v>
      </c>
      <c r="E123" s="22" t="e">
        <v>#N/A</v>
      </c>
      <c r="F123" s="22" t="e">
        <v>#N/A</v>
      </c>
      <c r="G123" s="22" t="e">
        <v>#N/A</v>
      </c>
      <c r="H123" s="22" t="e">
        <v>#N/A</v>
      </c>
      <c r="I123" s="22" t="e">
        <v>#N/A</v>
      </c>
      <c r="J123" s="22" t="e">
        <v>#N/A</v>
      </c>
      <c r="K123" s="22" t="e">
        <v>#N/A</v>
      </c>
      <c r="L123" s="22" t="e">
        <v>#N/A</v>
      </c>
      <c r="M123" s="22" t="e">
        <v>#N/A</v>
      </c>
      <c r="N123" s="22" t="e">
        <v>#N/A</v>
      </c>
      <c r="O123" s="22" t="e">
        <v>#N/A</v>
      </c>
    </row>
    <row r="124" spans="2:15">
      <c r="B124" s="18">
        <v>123</v>
      </c>
      <c r="C124" s="22" t="e">
        <v>#N/A</v>
      </c>
      <c r="D124" s="22" t="e">
        <v>#N/A</v>
      </c>
      <c r="E124" s="22" t="e">
        <v>#N/A</v>
      </c>
      <c r="F124" s="22" t="e">
        <v>#N/A</v>
      </c>
      <c r="G124" s="22" t="e">
        <v>#N/A</v>
      </c>
      <c r="H124" s="22" t="e">
        <v>#N/A</v>
      </c>
      <c r="I124" s="22" t="e">
        <v>#N/A</v>
      </c>
      <c r="J124" s="22" t="e">
        <v>#N/A</v>
      </c>
      <c r="K124" s="22" t="e">
        <v>#N/A</v>
      </c>
      <c r="L124" s="22" t="e">
        <v>#N/A</v>
      </c>
      <c r="M124" s="22" t="e">
        <v>#N/A</v>
      </c>
      <c r="N124" s="22" t="e">
        <v>#N/A</v>
      </c>
      <c r="O124" s="22" t="e">
        <v>#N/A</v>
      </c>
    </row>
    <row r="125" spans="2:15">
      <c r="B125" s="18">
        <v>124</v>
      </c>
      <c r="C125" s="22" t="e">
        <v>#N/A</v>
      </c>
      <c r="D125" s="22" t="e">
        <v>#N/A</v>
      </c>
      <c r="E125" s="22" t="e">
        <v>#N/A</v>
      </c>
      <c r="F125" s="22" t="e">
        <v>#N/A</v>
      </c>
      <c r="G125" s="22" t="e">
        <v>#N/A</v>
      </c>
      <c r="H125" s="22" t="e">
        <v>#N/A</v>
      </c>
      <c r="I125" s="22" t="e">
        <v>#N/A</v>
      </c>
      <c r="J125" s="22" t="e">
        <v>#N/A</v>
      </c>
      <c r="K125" s="22" t="e">
        <v>#N/A</v>
      </c>
      <c r="L125" s="22" t="e">
        <v>#N/A</v>
      </c>
      <c r="M125" s="22" t="e">
        <v>#N/A</v>
      </c>
      <c r="N125" s="22" t="e">
        <v>#N/A</v>
      </c>
      <c r="O125" s="22" t="e">
        <v>#N/A</v>
      </c>
    </row>
    <row r="126" spans="2:15">
      <c r="B126" s="18">
        <v>125</v>
      </c>
      <c r="C126" s="22" t="e">
        <v>#N/A</v>
      </c>
      <c r="D126" s="22" t="e">
        <v>#N/A</v>
      </c>
      <c r="E126" s="22">
        <v>55.540067053663883</v>
      </c>
      <c r="F126" s="22" t="e">
        <v>#N/A</v>
      </c>
      <c r="G126" s="22">
        <v>54.143236621553939</v>
      </c>
      <c r="H126" s="22" t="e">
        <v>#N/A</v>
      </c>
      <c r="I126" s="22">
        <v>53.973683777961995</v>
      </c>
      <c r="J126" s="22">
        <v>53.450579282112145</v>
      </c>
      <c r="K126" s="22">
        <v>53.006568533653983</v>
      </c>
      <c r="L126" s="22">
        <v>52.903558791560378</v>
      </c>
      <c r="M126" s="22">
        <v>50.866869966341532</v>
      </c>
      <c r="N126" s="22">
        <v>50.015685472340024</v>
      </c>
      <c r="O126" s="22">
        <v>52.060002649928599</v>
      </c>
    </row>
    <row r="127" spans="2:15">
      <c r="B127" s="18">
        <v>126</v>
      </c>
      <c r="C127" s="22" t="e">
        <v>#N/A</v>
      </c>
      <c r="D127" s="22" t="e">
        <v>#N/A</v>
      </c>
      <c r="E127" s="22" t="e">
        <v>#N/A</v>
      </c>
      <c r="F127" s="22" t="e">
        <v>#N/A</v>
      </c>
      <c r="G127" s="22" t="e">
        <v>#N/A</v>
      </c>
      <c r="H127" s="22" t="e">
        <v>#N/A</v>
      </c>
      <c r="I127" s="22" t="e">
        <v>#N/A</v>
      </c>
      <c r="J127" s="22" t="e">
        <v>#N/A</v>
      </c>
      <c r="K127" s="22" t="e">
        <v>#N/A</v>
      </c>
      <c r="L127" s="22" t="e">
        <v>#N/A</v>
      </c>
      <c r="M127" s="22" t="e">
        <v>#N/A</v>
      </c>
      <c r="N127" s="22" t="e">
        <v>#N/A</v>
      </c>
      <c r="O127" s="22" t="e">
        <v>#N/A</v>
      </c>
    </row>
    <row r="128" spans="2:15">
      <c r="B128" s="18">
        <v>127</v>
      </c>
      <c r="C128" s="22" t="e">
        <v>#N/A</v>
      </c>
      <c r="D128" s="22" t="e">
        <v>#N/A</v>
      </c>
      <c r="E128" s="22" t="e">
        <v>#N/A</v>
      </c>
      <c r="F128" s="22" t="e">
        <v>#N/A</v>
      </c>
      <c r="G128" s="22" t="e">
        <v>#N/A</v>
      </c>
      <c r="H128" s="22" t="e">
        <v>#N/A</v>
      </c>
      <c r="I128" s="22" t="e">
        <v>#N/A</v>
      </c>
      <c r="J128" s="22" t="e">
        <v>#N/A</v>
      </c>
      <c r="K128" s="22" t="e">
        <v>#N/A</v>
      </c>
      <c r="L128" s="22" t="e">
        <v>#N/A</v>
      </c>
      <c r="M128" s="22" t="e">
        <v>#N/A</v>
      </c>
      <c r="N128" s="22" t="e">
        <v>#N/A</v>
      </c>
      <c r="O128" s="22" t="e">
        <v>#N/A</v>
      </c>
    </row>
    <row r="129" spans="2:15">
      <c r="B129" s="18">
        <v>128</v>
      </c>
      <c r="C129" s="22" t="e">
        <v>#N/A</v>
      </c>
      <c r="D129" s="22" t="e">
        <v>#N/A</v>
      </c>
      <c r="E129" s="22" t="e">
        <v>#N/A</v>
      </c>
      <c r="F129" s="22" t="e">
        <v>#N/A</v>
      </c>
      <c r="G129" s="22" t="e">
        <v>#N/A</v>
      </c>
      <c r="H129" s="22" t="e">
        <v>#N/A</v>
      </c>
      <c r="I129" s="22" t="e">
        <v>#N/A</v>
      </c>
      <c r="J129" s="22" t="e">
        <v>#N/A</v>
      </c>
      <c r="K129" s="22" t="e">
        <v>#N/A</v>
      </c>
      <c r="L129" s="22" t="e">
        <v>#N/A</v>
      </c>
      <c r="M129" s="22" t="e">
        <v>#N/A</v>
      </c>
      <c r="N129" s="22" t="e">
        <v>#N/A</v>
      </c>
      <c r="O129" s="22" t="e">
        <v>#N/A</v>
      </c>
    </row>
    <row r="130" spans="2:15">
      <c r="B130" s="18">
        <v>129</v>
      </c>
      <c r="C130" s="22" t="e">
        <v>#N/A</v>
      </c>
      <c r="D130" s="22" t="e">
        <v>#N/A</v>
      </c>
      <c r="E130" s="22" t="e">
        <v>#N/A</v>
      </c>
      <c r="F130" s="22" t="e">
        <v>#N/A</v>
      </c>
      <c r="G130" s="22" t="e">
        <v>#N/A</v>
      </c>
      <c r="H130" s="22" t="e">
        <v>#N/A</v>
      </c>
      <c r="I130" s="22">
        <v>54.549481827696049</v>
      </c>
      <c r="J130" s="22">
        <v>53.992769002084394</v>
      </c>
      <c r="K130" s="22">
        <v>53.527466436523746</v>
      </c>
      <c r="L130" s="22">
        <v>53.51870509869493</v>
      </c>
      <c r="M130" s="22">
        <v>51.442396826401719</v>
      </c>
      <c r="N130" s="22">
        <v>50.653411310306765</v>
      </c>
      <c r="O130" s="22">
        <v>52.846335226485856</v>
      </c>
    </row>
    <row r="131" spans="2:15">
      <c r="B131" s="18">
        <v>130</v>
      </c>
      <c r="C131" s="22" t="e">
        <v>#N/A</v>
      </c>
      <c r="D131" s="22" t="e">
        <v>#N/A</v>
      </c>
      <c r="E131" s="22" t="e">
        <v>#N/A</v>
      </c>
      <c r="F131" s="22" t="e">
        <v>#N/A</v>
      </c>
      <c r="G131" s="22" t="e">
        <v>#N/A</v>
      </c>
      <c r="H131" s="22" t="e">
        <v>#N/A</v>
      </c>
      <c r="I131" s="22" t="e">
        <v>#N/A</v>
      </c>
      <c r="J131" s="22" t="e">
        <v>#N/A</v>
      </c>
      <c r="K131" s="22" t="e">
        <v>#N/A</v>
      </c>
      <c r="L131" s="22" t="e">
        <v>#N/A</v>
      </c>
      <c r="M131" s="22" t="e">
        <v>#N/A</v>
      </c>
      <c r="N131" s="22" t="e">
        <v>#N/A</v>
      </c>
      <c r="O131" s="22" t="e">
        <v>#N/A</v>
      </c>
    </row>
    <row r="132" spans="2:15">
      <c r="B132" s="18">
        <v>131</v>
      </c>
      <c r="C132" s="22" t="e">
        <v>#N/A</v>
      </c>
      <c r="D132" s="22" t="e">
        <v>#N/A</v>
      </c>
      <c r="E132" s="22" t="e">
        <v>#N/A</v>
      </c>
      <c r="F132" s="22" t="e">
        <v>#N/A</v>
      </c>
      <c r="G132" s="22" t="e">
        <v>#N/A</v>
      </c>
      <c r="H132" s="22" t="e">
        <v>#N/A</v>
      </c>
      <c r="I132" s="22" t="e">
        <v>#N/A</v>
      </c>
      <c r="J132" s="22" t="e">
        <v>#N/A</v>
      </c>
      <c r="K132" s="22" t="e">
        <v>#N/A</v>
      </c>
      <c r="L132" s="22" t="e">
        <v>#N/A</v>
      </c>
      <c r="M132" s="22" t="e">
        <v>#N/A</v>
      </c>
      <c r="N132" s="22" t="e">
        <v>#N/A</v>
      </c>
      <c r="O132" s="22" t="e">
        <v>#N/A</v>
      </c>
    </row>
    <row r="133" spans="2:15">
      <c r="B133" s="18">
        <v>132</v>
      </c>
      <c r="C133" s="22" t="e">
        <v>#N/A</v>
      </c>
      <c r="D133" s="22" t="e">
        <v>#N/A</v>
      </c>
      <c r="E133" s="22" t="e">
        <v>#N/A</v>
      </c>
      <c r="F133" s="22" t="e">
        <v>#N/A</v>
      </c>
      <c r="G133" s="22" t="e">
        <v>#N/A</v>
      </c>
      <c r="H133" s="22" t="e">
        <v>#N/A</v>
      </c>
      <c r="I133" s="22" t="e">
        <v>#N/A</v>
      </c>
      <c r="J133" s="22" t="e">
        <v>#N/A</v>
      </c>
      <c r="K133" s="22" t="e">
        <v>#N/A</v>
      </c>
      <c r="L133" s="22" t="e">
        <v>#N/A</v>
      </c>
      <c r="M133" s="22" t="e">
        <v>#N/A</v>
      </c>
      <c r="N133" s="22" t="e">
        <v>#N/A</v>
      </c>
      <c r="O133" s="22" t="e">
        <v>#N/A</v>
      </c>
    </row>
    <row r="134" spans="2:15">
      <c r="B134" s="18">
        <v>133</v>
      </c>
      <c r="C134" s="22" t="e">
        <v>#N/A</v>
      </c>
      <c r="D134" s="22" t="e">
        <v>#N/A</v>
      </c>
      <c r="E134" s="22" t="e">
        <v>#N/A</v>
      </c>
      <c r="F134" s="22" t="e">
        <v>#N/A</v>
      </c>
      <c r="G134" s="22" t="e">
        <v>#N/A</v>
      </c>
      <c r="H134" s="22" t="e">
        <v>#N/A</v>
      </c>
      <c r="I134" s="22">
        <v>55.139765279891577</v>
      </c>
      <c r="J134" s="22">
        <v>54.564005924348756</v>
      </c>
      <c r="K134" s="22">
        <v>54.042510649957869</v>
      </c>
      <c r="L134" s="22">
        <v>54.131095830144112</v>
      </c>
      <c r="M134" s="22">
        <v>52.014742312398717</v>
      </c>
      <c r="N134" s="22">
        <v>51.290265958965271</v>
      </c>
      <c r="O134" s="22">
        <v>53.796451790525751</v>
      </c>
    </row>
    <row r="135" spans="2:15">
      <c r="B135" s="18">
        <v>134</v>
      </c>
      <c r="C135" s="22" t="e">
        <v>#N/A</v>
      </c>
      <c r="D135" s="22" t="e">
        <v>#N/A</v>
      </c>
      <c r="E135" s="22" t="e">
        <v>#N/A</v>
      </c>
      <c r="F135" s="22" t="e">
        <v>#N/A</v>
      </c>
      <c r="G135" s="22" t="e">
        <v>#N/A</v>
      </c>
      <c r="H135" s="22" t="e">
        <v>#N/A</v>
      </c>
      <c r="I135" s="22" t="e">
        <v>#N/A</v>
      </c>
      <c r="J135" s="22" t="e">
        <v>#N/A</v>
      </c>
      <c r="K135" s="22" t="e">
        <v>#N/A</v>
      </c>
      <c r="L135" s="22" t="e">
        <v>#N/A</v>
      </c>
      <c r="M135" s="22" t="e">
        <v>#N/A</v>
      </c>
      <c r="N135" s="22" t="e">
        <v>#N/A</v>
      </c>
      <c r="O135" s="22" t="e">
        <v>#N/A</v>
      </c>
    </row>
    <row r="136" spans="2:15">
      <c r="B136" s="18">
        <v>135</v>
      </c>
      <c r="C136" s="22" t="e">
        <v>#N/A</v>
      </c>
      <c r="D136" s="22" t="e">
        <v>#N/A</v>
      </c>
      <c r="E136" s="22" t="e">
        <v>#N/A</v>
      </c>
      <c r="F136" s="22" t="e">
        <v>#N/A</v>
      </c>
      <c r="G136" s="22" t="e">
        <v>#N/A</v>
      </c>
      <c r="H136" s="22" t="e">
        <v>#N/A</v>
      </c>
      <c r="I136" s="22" t="e">
        <v>#N/A</v>
      </c>
      <c r="J136" s="22" t="e">
        <v>#N/A</v>
      </c>
      <c r="K136" s="22" t="e">
        <v>#N/A</v>
      </c>
      <c r="L136" s="22" t="e">
        <v>#N/A</v>
      </c>
      <c r="M136" s="22" t="e">
        <v>#N/A</v>
      </c>
      <c r="N136" s="22" t="e">
        <v>#N/A</v>
      </c>
      <c r="O136" s="22" t="e">
        <v>#N/A</v>
      </c>
    </row>
    <row r="137" spans="2:15">
      <c r="B137" s="18">
        <v>136</v>
      </c>
      <c r="C137" s="22" t="e">
        <v>#N/A</v>
      </c>
      <c r="D137" s="22" t="e">
        <v>#N/A</v>
      </c>
      <c r="E137" s="22" t="e">
        <v>#N/A</v>
      </c>
      <c r="F137" s="22" t="e">
        <v>#N/A</v>
      </c>
      <c r="G137" s="22" t="e">
        <v>#N/A</v>
      </c>
      <c r="H137" s="22" t="e">
        <v>#N/A</v>
      </c>
      <c r="I137" s="22" t="e">
        <v>#N/A</v>
      </c>
      <c r="J137" s="22" t="e">
        <v>#N/A</v>
      </c>
      <c r="K137" s="22" t="e">
        <v>#N/A</v>
      </c>
      <c r="L137" s="22" t="e">
        <v>#N/A</v>
      </c>
      <c r="M137" s="22" t="e">
        <v>#N/A</v>
      </c>
      <c r="N137" s="22" t="e">
        <v>#N/A</v>
      </c>
      <c r="O137" s="22" t="e">
        <v>#N/A</v>
      </c>
    </row>
    <row r="138" spans="2:15">
      <c r="B138" s="18">
        <v>137</v>
      </c>
      <c r="C138" s="22" t="e">
        <v>#N/A</v>
      </c>
      <c r="D138" s="22" t="e">
        <v>#N/A</v>
      </c>
      <c r="E138" s="22" t="e">
        <v>#N/A</v>
      </c>
      <c r="F138" s="22" t="e">
        <v>#N/A</v>
      </c>
      <c r="G138" s="22" t="e">
        <v>#N/A</v>
      </c>
      <c r="H138" s="22" t="e">
        <v>#N/A</v>
      </c>
      <c r="I138" s="22">
        <v>55.739361388141035</v>
      </c>
      <c r="J138" s="22">
        <v>55.12796917880646</v>
      </c>
      <c r="K138" s="22">
        <v>54.552039587628556</v>
      </c>
      <c r="L138" s="22">
        <v>54.737358921772888</v>
      </c>
      <c r="M138" s="22">
        <v>52.58310911177702</v>
      </c>
      <c r="N138" s="22">
        <v>51.927368020611837</v>
      </c>
      <c r="O138" s="22">
        <v>54.609228487120767</v>
      </c>
    </row>
    <row r="139" spans="2:15">
      <c r="B139" s="18">
        <v>138</v>
      </c>
      <c r="C139" s="22" t="e">
        <v>#N/A</v>
      </c>
      <c r="D139" s="22" t="e">
        <v>#N/A</v>
      </c>
      <c r="E139" s="22" t="e">
        <v>#N/A</v>
      </c>
      <c r="F139" s="22" t="e">
        <v>#N/A</v>
      </c>
      <c r="G139" s="22" t="e">
        <v>#N/A</v>
      </c>
      <c r="H139" s="22" t="e">
        <v>#N/A</v>
      </c>
      <c r="I139" s="22" t="e">
        <v>#N/A</v>
      </c>
      <c r="J139" s="22" t="e">
        <v>#N/A</v>
      </c>
      <c r="K139" s="22" t="e">
        <v>#N/A</v>
      </c>
      <c r="L139" s="22" t="e">
        <v>#N/A</v>
      </c>
      <c r="M139" s="22" t="e">
        <v>#N/A</v>
      </c>
      <c r="N139" s="22" t="e">
        <v>#N/A</v>
      </c>
      <c r="O139" s="22" t="e">
        <v>#N/A</v>
      </c>
    </row>
    <row r="140" spans="2:15">
      <c r="B140" s="18">
        <v>139</v>
      </c>
      <c r="C140" s="22" t="e">
        <v>#N/A</v>
      </c>
      <c r="D140" s="22" t="e">
        <v>#N/A</v>
      </c>
      <c r="E140" s="22" t="e">
        <v>#N/A</v>
      </c>
      <c r="F140" s="22" t="e">
        <v>#N/A</v>
      </c>
      <c r="G140" s="22" t="e">
        <v>#N/A</v>
      </c>
      <c r="H140" s="22" t="e">
        <v>#N/A</v>
      </c>
      <c r="I140" s="22" t="e">
        <v>#N/A</v>
      </c>
      <c r="J140" s="22" t="e">
        <v>#N/A</v>
      </c>
      <c r="K140" s="22" t="e">
        <v>#N/A</v>
      </c>
      <c r="L140" s="22" t="e">
        <v>#N/A</v>
      </c>
      <c r="M140" s="22" t="e">
        <v>#N/A</v>
      </c>
      <c r="N140" s="22" t="e">
        <v>#N/A</v>
      </c>
      <c r="O140" s="22" t="e">
        <v>#N/A</v>
      </c>
    </row>
    <row r="141" spans="2:15">
      <c r="B141" s="18">
        <v>140</v>
      </c>
      <c r="C141" s="22" t="e">
        <v>#N/A</v>
      </c>
      <c r="D141" s="22" t="e">
        <v>#N/A</v>
      </c>
      <c r="E141" s="22" t="e">
        <v>#N/A</v>
      </c>
      <c r="F141" s="22" t="e">
        <v>#N/A</v>
      </c>
      <c r="G141" s="22" t="e">
        <v>#N/A</v>
      </c>
      <c r="H141" s="22" t="e">
        <v>#N/A</v>
      </c>
      <c r="I141" s="22" t="e">
        <v>#N/A</v>
      </c>
      <c r="J141" s="22" t="e">
        <v>#N/A</v>
      </c>
      <c r="K141" s="22" t="e">
        <v>#N/A</v>
      </c>
      <c r="L141" s="22" t="e">
        <v>#N/A</v>
      </c>
      <c r="M141" s="22" t="e">
        <v>#N/A</v>
      </c>
      <c r="N141" s="22" t="e">
        <v>#N/A</v>
      </c>
      <c r="O141" s="22" t="e">
        <v>#N/A</v>
      </c>
    </row>
    <row r="142" spans="2:15">
      <c r="B142" s="18">
        <v>141</v>
      </c>
      <c r="C142" s="22" t="e">
        <v>#N/A</v>
      </c>
      <c r="D142" s="22" t="e">
        <v>#N/A</v>
      </c>
      <c r="E142" s="22" t="e">
        <v>#N/A</v>
      </c>
      <c r="F142" s="22" t="e">
        <v>#N/A</v>
      </c>
      <c r="G142" s="22" t="e">
        <v>#N/A</v>
      </c>
      <c r="H142" s="22" t="e">
        <v>#N/A</v>
      </c>
      <c r="I142" s="22">
        <v>56.336389197962006</v>
      </c>
      <c r="J142" s="22">
        <v>55.683055550822743</v>
      </c>
      <c r="K142" s="22">
        <v>55.051919603736067</v>
      </c>
      <c r="L142" s="22">
        <v>55.336821109270154</v>
      </c>
      <c r="M142" s="22">
        <v>53.143925288601316</v>
      </c>
      <c r="N142" s="22">
        <v>52.563857629518786</v>
      </c>
      <c r="O142" s="22">
        <v>55.474035199761573</v>
      </c>
    </row>
    <row r="143" spans="2:15">
      <c r="B143" s="18">
        <v>142</v>
      </c>
      <c r="C143" s="22" t="e">
        <v>#N/A</v>
      </c>
      <c r="D143" s="22" t="e">
        <v>#N/A</v>
      </c>
      <c r="E143" s="22" t="e">
        <v>#N/A</v>
      </c>
      <c r="F143" s="22" t="e">
        <v>#N/A</v>
      </c>
      <c r="G143" s="22" t="e">
        <v>#N/A</v>
      </c>
      <c r="H143" s="22" t="e">
        <v>#N/A</v>
      </c>
      <c r="I143" s="22" t="e">
        <v>#N/A</v>
      </c>
      <c r="J143" s="22" t="e">
        <v>#N/A</v>
      </c>
      <c r="K143" s="22" t="e">
        <v>#N/A</v>
      </c>
      <c r="L143" s="22" t="e">
        <v>#N/A</v>
      </c>
      <c r="M143" s="22" t="e">
        <v>#N/A</v>
      </c>
      <c r="N143" s="22" t="e">
        <v>#N/A</v>
      </c>
      <c r="O143" s="22" t="e">
        <v>#N/A</v>
      </c>
    </row>
    <row r="144" spans="2:15">
      <c r="B144" s="18">
        <v>143</v>
      </c>
      <c r="C144" s="22" t="e">
        <v>#N/A</v>
      </c>
      <c r="D144" s="22" t="e">
        <v>#N/A</v>
      </c>
      <c r="E144" s="22" t="e">
        <v>#N/A</v>
      </c>
      <c r="F144" s="22" t="e">
        <v>#N/A</v>
      </c>
      <c r="G144" s="22" t="e">
        <v>#N/A</v>
      </c>
      <c r="H144" s="22" t="e">
        <v>#N/A</v>
      </c>
      <c r="I144" s="22" t="e">
        <v>#N/A</v>
      </c>
      <c r="J144" s="22" t="e">
        <v>#N/A</v>
      </c>
      <c r="K144" s="22" t="e">
        <v>#N/A</v>
      </c>
      <c r="L144" s="22" t="e">
        <v>#N/A</v>
      </c>
      <c r="M144" s="22" t="e">
        <v>#N/A</v>
      </c>
      <c r="N144" s="22" t="e">
        <v>#N/A</v>
      </c>
      <c r="O144" s="22" t="e">
        <v>#N/A</v>
      </c>
    </row>
    <row r="145" spans="2:15">
      <c r="B145" s="18">
        <v>144</v>
      </c>
      <c r="C145" s="22" t="e">
        <v>#N/A</v>
      </c>
      <c r="D145" s="22" t="e">
        <v>#N/A</v>
      </c>
      <c r="E145" s="22" t="e">
        <v>#N/A</v>
      </c>
      <c r="F145" s="22" t="e">
        <v>#N/A</v>
      </c>
      <c r="G145" s="22" t="e">
        <v>#N/A</v>
      </c>
      <c r="H145" s="22" t="e">
        <v>#N/A</v>
      </c>
      <c r="I145" s="22" t="e">
        <v>#N/A</v>
      </c>
      <c r="J145" s="22" t="e">
        <v>#N/A</v>
      </c>
      <c r="K145" s="22" t="e">
        <v>#N/A</v>
      </c>
      <c r="L145" s="22" t="e">
        <v>#N/A</v>
      </c>
      <c r="M145" s="22" t="e">
        <v>#N/A</v>
      </c>
      <c r="N145" s="22" t="e">
        <v>#N/A</v>
      </c>
      <c r="O145" s="22" t="e">
        <v>#N/A</v>
      </c>
    </row>
    <row r="146" spans="2:15">
      <c r="B146" s="18">
        <v>145</v>
      </c>
      <c r="C146" s="22" t="e">
        <v>#N/A</v>
      </c>
      <c r="D146" s="22" t="e">
        <v>#N/A</v>
      </c>
      <c r="E146" s="22" t="e">
        <v>#N/A</v>
      </c>
      <c r="F146" s="22" t="e">
        <v>#N/A</v>
      </c>
      <c r="G146" s="22" t="e">
        <v>#N/A</v>
      </c>
      <c r="H146" s="22" t="e">
        <v>#N/A</v>
      </c>
      <c r="I146" s="22">
        <v>56.928153613836514</v>
      </c>
      <c r="J146" s="22">
        <v>56.254164246957522</v>
      </c>
      <c r="K146" s="22">
        <v>55.543868797556627</v>
      </c>
      <c r="L146" s="22">
        <v>55.930975940814882</v>
      </c>
      <c r="M146" s="22">
        <v>53.696605011430847</v>
      </c>
      <c r="N146" s="22">
        <v>53.226438915925314</v>
      </c>
      <c r="O146" s="22">
        <v>56.334313420742291</v>
      </c>
    </row>
    <row r="147" spans="2:15">
      <c r="B147" s="18">
        <v>146</v>
      </c>
      <c r="C147" s="22" t="e">
        <v>#N/A</v>
      </c>
      <c r="D147" s="22" t="e">
        <v>#N/A</v>
      </c>
      <c r="E147" s="22" t="e">
        <v>#N/A</v>
      </c>
      <c r="F147" s="22" t="e">
        <v>#N/A</v>
      </c>
      <c r="G147" s="22" t="e">
        <v>#N/A</v>
      </c>
      <c r="H147" s="22" t="e">
        <v>#N/A</v>
      </c>
      <c r="I147" s="22" t="e">
        <v>#N/A</v>
      </c>
      <c r="J147" s="22" t="e">
        <v>#N/A</v>
      </c>
      <c r="K147" s="22" t="e">
        <v>#N/A</v>
      </c>
      <c r="L147" s="22" t="e">
        <v>#N/A</v>
      </c>
      <c r="M147" s="22" t="e">
        <v>#N/A</v>
      </c>
      <c r="N147" s="22" t="e">
        <v>#N/A</v>
      </c>
      <c r="O147" s="22" t="e">
        <v>#N/A</v>
      </c>
    </row>
    <row r="148" spans="2:15">
      <c r="B148" s="18">
        <v>147</v>
      </c>
      <c r="C148" s="22" t="e">
        <v>#N/A</v>
      </c>
      <c r="D148" s="22" t="e">
        <v>#N/A</v>
      </c>
      <c r="E148" s="22" t="e">
        <v>#N/A</v>
      </c>
      <c r="F148" s="22" t="e">
        <v>#N/A</v>
      </c>
      <c r="G148" s="22" t="e">
        <v>#N/A</v>
      </c>
      <c r="H148" s="22" t="e">
        <v>#N/A</v>
      </c>
      <c r="I148" s="22" t="e">
        <v>#N/A</v>
      </c>
      <c r="J148" s="22" t="e">
        <v>#N/A</v>
      </c>
      <c r="K148" s="22" t="e">
        <v>#N/A</v>
      </c>
      <c r="L148" s="22" t="e">
        <v>#N/A</v>
      </c>
      <c r="M148" s="22" t="e">
        <v>#N/A</v>
      </c>
      <c r="N148" s="22" t="e">
        <v>#N/A</v>
      </c>
      <c r="O148" s="22" t="e">
        <v>#N/A</v>
      </c>
    </row>
    <row r="149" spans="2:15">
      <c r="B149" s="18">
        <v>148</v>
      </c>
      <c r="C149" s="22" t="e">
        <v>#N/A</v>
      </c>
      <c r="D149" s="22" t="e">
        <v>#N/A</v>
      </c>
      <c r="E149" s="22" t="e">
        <v>#N/A</v>
      </c>
      <c r="F149" s="22" t="e">
        <v>#N/A</v>
      </c>
      <c r="G149" s="22" t="e">
        <v>#N/A</v>
      </c>
      <c r="H149" s="22" t="e">
        <v>#N/A</v>
      </c>
      <c r="I149" s="22" t="e">
        <v>#N/A</v>
      </c>
      <c r="J149" s="22" t="e">
        <v>#N/A</v>
      </c>
      <c r="K149" s="22" t="e">
        <v>#N/A</v>
      </c>
      <c r="L149" s="22" t="e">
        <v>#N/A</v>
      </c>
      <c r="M149" s="22" t="e">
        <v>#N/A</v>
      </c>
      <c r="N149" s="22" t="e">
        <v>#N/A</v>
      </c>
      <c r="O149" s="22" t="e">
        <v>#N/A</v>
      </c>
    </row>
    <row r="150" spans="2:15">
      <c r="B150" s="18">
        <v>149</v>
      </c>
      <c r="C150" s="22" t="e">
        <v>#N/A</v>
      </c>
      <c r="D150" s="22" t="e">
        <v>#N/A</v>
      </c>
      <c r="E150" s="22" t="e">
        <v>#N/A</v>
      </c>
      <c r="F150" s="22" t="e">
        <v>#N/A</v>
      </c>
      <c r="G150" s="22" t="e">
        <v>#N/A</v>
      </c>
      <c r="H150" s="22" t="e">
        <v>#N/A</v>
      </c>
      <c r="I150" s="22">
        <v>57.487726948933506</v>
      </c>
      <c r="J150" s="22">
        <v>56.766289514829111</v>
      </c>
      <c r="K150" s="22">
        <v>56.028173805666512</v>
      </c>
      <c r="L150" s="22">
        <v>56.519471652306983</v>
      </c>
      <c r="M150" s="22">
        <v>54.242669841230992</v>
      </c>
      <c r="N150" s="22">
        <v>53.897594811769117</v>
      </c>
      <c r="O150" s="22">
        <v>57.386385053130802</v>
      </c>
    </row>
    <row r="151" spans="2:15">
      <c r="B151" s="18">
        <v>150</v>
      </c>
      <c r="C151" s="22" t="e">
        <v>#N/A</v>
      </c>
      <c r="D151" s="22" t="e">
        <v>#N/A</v>
      </c>
      <c r="E151" s="22" t="e">
        <v>#N/A</v>
      </c>
      <c r="F151" s="22" t="e">
        <v>#N/A</v>
      </c>
      <c r="G151" s="22" t="e">
        <v>#N/A</v>
      </c>
      <c r="H151" s="22" t="e">
        <v>#N/A</v>
      </c>
      <c r="I151" s="22" t="e">
        <v>#N/A</v>
      </c>
      <c r="J151" s="22" t="e">
        <v>#N/A</v>
      </c>
      <c r="K151" s="22" t="e">
        <v>#N/A</v>
      </c>
      <c r="L151" s="22" t="e">
        <v>#N/A</v>
      </c>
      <c r="M151" s="22" t="e">
        <v>#N/A</v>
      </c>
      <c r="N151" s="22" t="e">
        <v>#N/A</v>
      </c>
      <c r="O151" s="22" t="e">
        <v>#N/A</v>
      </c>
    </row>
    <row r="152" spans="2:15">
      <c r="B152" s="18">
        <v>151</v>
      </c>
      <c r="C152" s="22" t="e">
        <v>#N/A</v>
      </c>
      <c r="D152" s="22" t="e">
        <v>#N/A</v>
      </c>
      <c r="E152" s="22" t="e">
        <v>#N/A</v>
      </c>
      <c r="F152" s="22" t="e">
        <v>#N/A</v>
      </c>
      <c r="G152" s="22" t="e">
        <v>#N/A</v>
      </c>
      <c r="H152" s="22" t="e">
        <v>#N/A</v>
      </c>
      <c r="I152" s="22" t="e">
        <v>#N/A</v>
      </c>
      <c r="J152" s="22" t="e">
        <v>#N/A</v>
      </c>
      <c r="K152" s="22" t="e">
        <v>#N/A</v>
      </c>
      <c r="L152" s="22" t="e">
        <v>#N/A</v>
      </c>
      <c r="M152" s="22" t="e">
        <v>#N/A</v>
      </c>
      <c r="N152" s="22" t="e">
        <v>#N/A</v>
      </c>
      <c r="O152" s="22" t="e">
        <v>#N/A</v>
      </c>
    </row>
    <row r="153" spans="2:15">
      <c r="B153" s="18">
        <v>152</v>
      </c>
      <c r="C153" s="22" t="e">
        <v>#N/A</v>
      </c>
      <c r="D153" s="22" t="e">
        <v>#N/A</v>
      </c>
      <c r="E153" s="22" t="e">
        <v>#N/A</v>
      </c>
      <c r="F153" s="22" t="e">
        <v>#N/A</v>
      </c>
      <c r="G153" s="22" t="e">
        <v>#N/A</v>
      </c>
      <c r="H153" s="22" t="e">
        <v>#N/A</v>
      </c>
      <c r="I153" s="22" t="e">
        <v>#N/A</v>
      </c>
      <c r="J153" s="22" t="e">
        <v>#N/A</v>
      </c>
      <c r="K153" s="22" t="e">
        <v>#N/A</v>
      </c>
      <c r="L153" s="22" t="e">
        <v>#N/A</v>
      </c>
      <c r="M153" s="22" t="e">
        <v>#N/A</v>
      </c>
      <c r="N153" s="22" t="e">
        <v>#N/A</v>
      </c>
      <c r="O153" s="22" t="e">
        <v>#N/A</v>
      </c>
    </row>
    <row r="154" spans="2:15">
      <c r="B154" s="18">
        <v>153</v>
      </c>
      <c r="C154" s="22" t="e">
        <v>#N/A</v>
      </c>
      <c r="D154" s="22" t="e">
        <v>#N/A</v>
      </c>
      <c r="E154" s="22" t="e">
        <v>#N/A</v>
      </c>
      <c r="F154" s="22" t="e">
        <v>#N/A</v>
      </c>
      <c r="G154" s="22" t="e">
        <v>#N/A</v>
      </c>
      <c r="H154" s="22" t="e">
        <v>#N/A</v>
      </c>
      <c r="I154" s="22">
        <v>58.056591712930178</v>
      </c>
      <c r="J154" s="22">
        <v>57.301677561950854</v>
      </c>
      <c r="K154" s="22">
        <v>56.506123675304167</v>
      </c>
      <c r="L154" s="22">
        <v>57.103892633712071</v>
      </c>
      <c r="M154" s="22">
        <v>54.781603437894304</v>
      </c>
      <c r="N154" s="22">
        <v>54.572388698750451</v>
      </c>
      <c r="O154" s="22">
        <v>58.392564725515577</v>
      </c>
    </row>
    <row r="155" spans="2:15">
      <c r="B155" s="18">
        <v>154</v>
      </c>
      <c r="C155" s="22" t="e">
        <v>#N/A</v>
      </c>
      <c r="D155" s="22" t="e">
        <v>#N/A</v>
      </c>
      <c r="E155" s="22" t="e">
        <v>#N/A</v>
      </c>
      <c r="F155" s="22" t="e">
        <v>#N/A</v>
      </c>
      <c r="G155" s="22" t="e">
        <v>#N/A</v>
      </c>
      <c r="H155" s="22" t="e">
        <v>#N/A</v>
      </c>
      <c r="I155" s="22" t="e">
        <v>#N/A</v>
      </c>
      <c r="J155" s="22" t="e">
        <v>#N/A</v>
      </c>
      <c r="K155" s="22" t="e">
        <v>#N/A</v>
      </c>
      <c r="L155" s="22" t="e">
        <v>#N/A</v>
      </c>
      <c r="M155" s="22" t="e">
        <v>#N/A</v>
      </c>
      <c r="N155" s="22" t="e">
        <v>#N/A</v>
      </c>
      <c r="O155" s="22" t="e">
        <v>#N/A</v>
      </c>
    </row>
    <row r="156" spans="2:15">
      <c r="B156" s="18">
        <v>155</v>
      </c>
      <c r="C156" s="22" t="e">
        <v>#N/A</v>
      </c>
      <c r="D156" s="22" t="e">
        <v>#N/A</v>
      </c>
      <c r="E156" s="22" t="e">
        <v>#N/A</v>
      </c>
      <c r="F156" s="22" t="e">
        <v>#N/A</v>
      </c>
      <c r="G156" s="22" t="e">
        <v>#N/A</v>
      </c>
      <c r="H156" s="22" t="e">
        <v>#N/A</v>
      </c>
      <c r="I156" s="22" t="e">
        <v>#N/A</v>
      </c>
      <c r="J156" s="22" t="e">
        <v>#N/A</v>
      </c>
      <c r="K156" s="22" t="e">
        <v>#N/A</v>
      </c>
      <c r="L156" s="22" t="e">
        <v>#N/A</v>
      </c>
      <c r="M156" s="22" t="e">
        <v>#N/A</v>
      </c>
      <c r="N156" s="22" t="e">
        <v>#N/A</v>
      </c>
      <c r="O156" s="22" t="e">
        <v>#N/A</v>
      </c>
    </row>
    <row r="157" spans="2:15">
      <c r="B157" s="18">
        <v>156</v>
      </c>
      <c r="C157" s="22" t="e">
        <v>#N/A</v>
      </c>
      <c r="D157" s="22" t="e">
        <v>#N/A</v>
      </c>
      <c r="E157" s="22" t="e">
        <v>#N/A</v>
      </c>
      <c r="F157" s="22" t="e">
        <v>#N/A</v>
      </c>
      <c r="G157" s="22" t="e">
        <v>#N/A</v>
      </c>
      <c r="H157" s="22" t="e">
        <v>#N/A</v>
      </c>
      <c r="I157" s="22" t="e">
        <v>#N/A</v>
      </c>
      <c r="J157" s="22" t="e">
        <v>#N/A</v>
      </c>
      <c r="K157" s="22" t="e">
        <v>#N/A</v>
      </c>
      <c r="L157" s="22" t="e">
        <v>#N/A</v>
      </c>
      <c r="M157" s="22" t="e">
        <v>#N/A</v>
      </c>
      <c r="N157" s="22" t="e">
        <v>#N/A</v>
      </c>
      <c r="O157" s="22" t="e">
        <v>#N/A</v>
      </c>
    </row>
    <row r="158" spans="2:15">
      <c r="B158" s="18">
        <v>157</v>
      </c>
      <c r="C158" s="22" t="e">
        <v>#N/A</v>
      </c>
      <c r="D158" s="22" t="e">
        <v>#N/A</v>
      </c>
      <c r="E158" s="22" t="e">
        <v>#N/A</v>
      </c>
      <c r="F158" s="22" t="e">
        <v>#N/A</v>
      </c>
      <c r="G158" s="22" t="e">
        <v>#N/A</v>
      </c>
      <c r="H158" s="22" t="e">
        <v>#N/A</v>
      </c>
      <c r="I158" s="22">
        <v>58.632682453135104</v>
      </c>
      <c r="J158" s="22">
        <v>57.831880365145437</v>
      </c>
      <c r="K158" s="22">
        <v>56.976364488271201</v>
      </c>
      <c r="L158" s="22">
        <v>57.683415320071134</v>
      </c>
      <c r="M158" s="22">
        <v>55.315015727340452</v>
      </c>
      <c r="N158" s="22">
        <v>55.248644639721398</v>
      </c>
      <c r="O158" s="22">
        <v>59.549038874165845</v>
      </c>
    </row>
    <row r="159" spans="2:15">
      <c r="B159" s="18">
        <v>158</v>
      </c>
      <c r="C159" s="22" t="e">
        <v>#N/A</v>
      </c>
      <c r="D159" s="22" t="e">
        <v>#N/A</v>
      </c>
      <c r="E159" s="22" t="e">
        <v>#N/A</v>
      </c>
      <c r="F159" s="22" t="e">
        <v>#N/A</v>
      </c>
      <c r="G159" s="22" t="e">
        <v>#N/A</v>
      </c>
      <c r="H159" s="22" t="e">
        <v>#N/A</v>
      </c>
      <c r="I159" s="22" t="e">
        <v>#N/A</v>
      </c>
      <c r="J159" s="22" t="e">
        <v>#N/A</v>
      </c>
      <c r="K159" s="22" t="e">
        <v>#N/A</v>
      </c>
      <c r="L159" s="22" t="e">
        <v>#N/A</v>
      </c>
      <c r="M159" s="22" t="e">
        <v>#N/A</v>
      </c>
      <c r="N159" s="22" t="e">
        <v>#N/A</v>
      </c>
      <c r="O159" s="22" t="e">
        <v>#N/A</v>
      </c>
    </row>
    <row r="160" spans="2:15">
      <c r="B160" s="18">
        <v>159</v>
      </c>
      <c r="C160" s="22" t="e">
        <v>#N/A</v>
      </c>
      <c r="D160" s="22" t="e">
        <v>#N/A</v>
      </c>
      <c r="E160" s="22" t="e">
        <v>#N/A</v>
      </c>
      <c r="F160" s="22" t="e">
        <v>#N/A</v>
      </c>
      <c r="G160" s="22" t="e">
        <v>#N/A</v>
      </c>
      <c r="H160" s="22" t="e">
        <v>#N/A</v>
      </c>
      <c r="I160" s="22" t="e">
        <v>#N/A</v>
      </c>
      <c r="J160" s="22" t="e">
        <v>#N/A</v>
      </c>
      <c r="K160" s="22" t="e">
        <v>#N/A</v>
      </c>
      <c r="L160" s="22" t="e">
        <v>#N/A</v>
      </c>
      <c r="M160" s="22" t="e">
        <v>#N/A</v>
      </c>
      <c r="N160" s="22" t="e">
        <v>#N/A</v>
      </c>
      <c r="O160" s="22" t="e">
        <v>#N/A</v>
      </c>
    </row>
    <row r="161" spans="2:15">
      <c r="B161" s="18">
        <v>160</v>
      </c>
      <c r="C161" s="22" t="e">
        <v>#N/A</v>
      </c>
      <c r="D161" s="22" t="e">
        <v>#N/A</v>
      </c>
      <c r="E161" s="22" t="e">
        <v>#N/A</v>
      </c>
      <c r="F161" s="22" t="e">
        <v>#N/A</v>
      </c>
      <c r="G161" s="22" t="e">
        <v>#N/A</v>
      </c>
      <c r="H161" s="22" t="e">
        <v>#N/A</v>
      </c>
      <c r="I161" s="22" t="e">
        <v>#N/A</v>
      </c>
      <c r="J161" s="22" t="e">
        <v>#N/A</v>
      </c>
      <c r="K161" s="22" t="e">
        <v>#N/A</v>
      </c>
      <c r="L161" s="22" t="e">
        <v>#N/A</v>
      </c>
      <c r="M161" s="22" t="e">
        <v>#N/A</v>
      </c>
      <c r="N161" s="22" t="e">
        <v>#N/A</v>
      </c>
      <c r="O161" s="22" t="e">
        <v>#N/A</v>
      </c>
    </row>
    <row r="162" spans="2:15">
      <c r="B162" s="18">
        <v>161</v>
      </c>
      <c r="C162" s="22" t="e">
        <v>#N/A</v>
      </c>
      <c r="D162" s="22" t="e">
        <v>#N/A</v>
      </c>
      <c r="E162" s="22" t="e">
        <v>#N/A</v>
      </c>
      <c r="F162" s="22" t="e">
        <v>#N/A</v>
      </c>
      <c r="G162" s="22" t="e">
        <v>#N/A</v>
      </c>
      <c r="H162" s="22" t="e">
        <v>#N/A</v>
      </c>
      <c r="I162" s="22">
        <v>59.217208589872754</v>
      </c>
      <c r="J162" s="22">
        <v>58.356992154743388</v>
      </c>
      <c r="K162" s="22">
        <v>57.439072401769288</v>
      </c>
      <c r="L162" s="22">
        <v>57.683415320071134</v>
      </c>
      <c r="M162" s="22">
        <v>55.842035479530665</v>
      </c>
      <c r="N162" s="22">
        <v>55.921871679861596</v>
      </c>
      <c r="O162" s="22">
        <v>60.862187481764998</v>
      </c>
    </row>
    <row r="163" spans="2:15">
      <c r="B163" s="18">
        <v>162</v>
      </c>
      <c r="C163" s="22" t="e">
        <v>#N/A</v>
      </c>
      <c r="D163" s="22" t="e">
        <v>#N/A</v>
      </c>
      <c r="E163" s="22" t="e">
        <v>#N/A</v>
      </c>
      <c r="F163" s="22" t="e">
        <v>#N/A</v>
      </c>
      <c r="G163" s="22" t="e">
        <v>#N/A</v>
      </c>
      <c r="H163" s="22" t="e">
        <v>#N/A</v>
      </c>
      <c r="I163" s="22" t="e">
        <v>#N/A</v>
      </c>
      <c r="J163" s="22" t="e">
        <v>#N/A</v>
      </c>
      <c r="K163" s="22" t="e">
        <v>#N/A</v>
      </c>
      <c r="L163" s="22" t="e">
        <v>#N/A</v>
      </c>
      <c r="M163" s="22" t="e">
        <v>#N/A</v>
      </c>
      <c r="N163" s="22" t="e">
        <v>#N/A</v>
      </c>
      <c r="O163" s="22" t="e">
        <v>#N/A</v>
      </c>
    </row>
    <row r="164" spans="2:15">
      <c r="B164" s="18">
        <v>163</v>
      </c>
      <c r="C164" s="22" t="e">
        <v>#N/A</v>
      </c>
      <c r="D164" s="22" t="e">
        <v>#N/A</v>
      </c>
      <c r="E164" s="22" t="e">
        <v>#N/A</v>
      </c>
      <c r="F164" s="22" t="e">
        <v>#N/A</v>
      </c>
      <c r="G164" s="22" t="e">
        <v>#N/A</v>
      </c>
      <c r="H164" s="22" t="e">
        <v>#N/A</v>
      </c>
      <c r="I164" s="22" t="e">
        <v>#N/A</v>
      </c>
      <c r="J164" s="22" t="e">
        <v>#N/A</v>
      </c>
      <c r="K164" s="22" t="e">
        <v>#N/A</v>
      </c>
      <c r="L164" s="22" t="e">
        <v>#N/A</v>
      </c>
      <c r="M164" s="22" t="e">
        <v>#N/A</v>
      </c>
      <c r="N164" s="22" t="e">
        <v>#N/A</v>
      </c>
      <c r="O164" s="22" t="e">
        <v>#N/A</v>
      </c>
    </row>
    <row r="165" spans="2:15">
      <c r="B165" s="18">
        <v>164</v>
      </c>
      <c r="C165" s="22" t="e">
        <v>#N/A</v>
      </c>
      <c r="D165" s="22" t="e">
        <v>#N/A</v>
      </c>
      <c r="E165" s="22" t="e">
        <v>#N/A</v>
      </c>
      <c r="F165" s="22" t="e">
        <v>#N/A</v>
      </c>
      <c r="G165" s="22" t="e">
        <v>#N/A</v>
      </c>
      <c r="H165" s="22" t="e">
        <v>#N/A</v>
      </c>
      <c r="I165" s="22" t="e">
        <v>#N/A</v>
      </c>
      <c r="J165" s="22" t="e">
        <v>#N/A</v>
      </c>
      <c r="K165" s="22" t="e">
        <v>#N/A</v>
      </c>
      <c r="L165" s="22" t="e">
        <v>#N/A</v>
      </c>
      <c r="M165" s="22" t="e">
        <v>#N/A</v>
      </c>
      <c r="N165" s="22" t="e">
        <v>#N/A</v>
      </c>
      <c r="O165" s="22" t="e">
        <v>#N/A</v>
      </c>
    </row>
    <row r="166" spans="2:15">
      <c r="B166" s="18">
        <v>165</v>
      </c>
      <c r="C166" s="22" t="e">
        <v>#N/A</v>
      </c>
      <c r="D166" s="22" t="e">
        <v>#N/A</v>
      </c>
      <c r="E166" s="22" t="e">
        <v>#N/A</v>
      </c>
      <c r="F166" s="22" t="e">
        <v>#N/A</v>
      </c>
      <c r="G166" s="22" t="e">
        <v>#N/A</v>
      </c>
      <c r="H166" s="22" t="e">
        <v>#N/A</v>
      </c>
      <c r="I166" s="22">
        <v>59.80124577342076</v>
      </c>
      <c r="J166" s="22">
        <v>58.906963988396043</v>
      </c>
      <c r="K166" s="22">
        <v>57.896870213099099</v>
      </c>
      <c r="L166" s="22">
        <v>57.683415320071134</v>
      </c>
      <c r="M166" s="22">
        <v>55.842035479530665</v>
      </c>
      <c r="N166" s="22">
        <v>56.592773175759881</v>
      </c>
      <c r="O166" s="22">
        <v>61.970594238716217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66"/>
  <sheetViews>
    <sheetView topLeftCell="R2" zoomScaleNormal="100" workbookViewId="0">
      <selection activeCell="AG8" sqref="AG8"/>
    </sheetView>
  </sheetViews>
  <sheetFormatPr defaultRowHeight="15"/>
  <cols>
    <col min="1" max="16384" width="9.140625" style="19"/>
  </cols>
  <sheetData>
    <row r="1" spans="1:20">
      <c r="D1" s="19" t="s">
        <v>0</v>
      </c>
      <c r="E1" s="19" t="s">
        <v>1</v>
      </c>
      <c r="F1" s="19" t="s">
        <v>2</v>
      </c>
      <c r="G1" s="19" t="s">
        <v>2</v>
      </c>
      <c r="H1" s="19" t="s">
        <v>3</v>
      </c>
      <c r="I1" s="19" t="s">
        <v>4</v>
      </c>
      <c r="J1" s="19" t="s">
        <v>5</v>
      </c>
      <c r="K1" s="19" t="s">
        <v>5</v>
      </c>
      <c r="L1" s="19" t="s">
        <v>6</v>
      </c>
      <c r="M1" s="19" t="s">
        <v>7</v>
      </c>
      <c r="N1" s="19" t="s">
        <v>7</v>
      </c>
      <c r="O1" s="19" t="s">
        <v>8</v>
      </c>
    </row>
    <row r="2" spans="1:20">
      <c r="B2" s="19">
        <v>1</v>
      </c>
      <c r="C2" s="22" t="e">
        <v>#N/A</v>
      </c>
      <c r="D2" s="22" t="e">
        <v>#N/A</v>
      </c>
      <c r="E2" s="22" t="e">
        <v>#N/A</v>
      </c>
      <c r="F2" s="22" t="e">
        <v>#N/A</v>
      </c>
      <c r="G2" s="22" t="e">
        <v>#N/A</v>
      </c>
      <c r="H2" s="22" t="e">
        <v>#N/A</v>
      </c>
      <c r="I2" s="22" t="e">
        <v>#N/A</v>
      </c>
      <c r="J2" s="22" t="e">
        <v>#N/A</v>
      </c>
      <c r="K2" s="22" t="e">
        <v>#N/A</v>
      </c>
      <c r="L2" s="22" t="e">
        <v>#N/A</v>
      </c>
      <c r="M2" s="22" t="e">
        <v>#N/A</v>
      </c>
      <c r="N2" s="22" t="e">
        <v>#N/A</v>
      </c>
      <c r="O2" s="22" t="e">
        <v>#N/A</v>
      </c>
      <c r="Q2" s="19" t="s">
        <v>66</v>
      </c>
    </row>
    <row r="3" spans="1:20">
      <c r="B3" s="19">
        <v>2</v>
      </c>
      <c r="C3" s="22" t="e">
        <v>#N/A</v>
      </c>
      <c r="D3" s="22" t="e">
        <v>#N/A</v>
      </c>
      <c r="E3" s="22" t="e">
        <v>#N/A</v>
      </c>
      <c r="F3" s="22" t="e">
        <v>#N/A</v>
      </c>
      <c r="G3" s="22" t="e">
        <v>#N/A</v>
      </c>
      <c r="H3" s="22" t="e">
        <v>#N/A</v>
      </c>
      <c r="I3" s="22" t="e">
        <v>#N/A</v>
      </c>
      <c r="J3" s="22" t="e">
        <v>#N/A</v>
      </c>
      <c r="K3" s="22" t="e">
        <v>#N/A</v>
      </c>
      <c r="L3" s="22" t="e">
        <v>#N/A</v>
      </c>
      <c r="M3" s="22" t="e">
        <v>#N/A</v>
      </c>
      <c r="N3" s="22" t="e">
        <v>#N/A</v>
      </c>
      <c r="O3" s="22" t="e">
        <v>#N/A</v>
      </c>
    </row>
    <row r="4" spans="1:20">
      <c r="B4" s="19">
        <v>3</v>
      </c>
      <c r="C4" s="22" t="e">
        <v>#N/A</v>
      </c>
      <c r="D4" s="22" t="e">
        <v>#N/A</v>
      </c>
      <c r="E4" s="22" t="e">
        <v>#N/A</v>
      </c>
      <c r="F4" s="22" t="e">
        <v>#N/A</v>
      </c>
      <c r="G4" s="22" t="e">
        <v>#N/A</v>
      </c>
      <c r="H4" s="22" t="e">
        <v>#N/A</v>
      </c>
      <c r="I4" s="22" t="e">
        <v>#N/A</v>
      </c>
      <c r="J4" s="22" t="e">
        <v>#N/A</v>
      </c>
      <c r="K4" s="22" t="e">
        <v>#N/A</v>
      </c>
      <c r="L4" s="22" t="e">
        <v>#N/A</v>
      </c>
      <c r="M4" s="22" t="e">
        <v>#N/A</v>
      </c>
      <c r="N4" s="22" t="e">
        <v>#N/A</v>
      </c>
      <c r="O4" s="22" t="e">
        <v>#N/A</v>
      </c>
    </row>
    <row r="5" spans="1:20" ht="14.25" customHeight="1">
      <c r="B5" s="19">
        <v>4</v>
      </c>
      <c r="C5" s="22" t="e">
        <v>#N/A</v>
      </c>
      <c r="D5" s="22" t="e">
        <v>#N/A</v>
      </c>
      <c r="E5" s="22" t="e">
        <v>#N/A</v>
      </c>
      <c r="F5" s="22" t="e">
        <v>#N/A</v>
      </c>
      <c r="G5" s="22" t="e">
        <v>#N/A</v>
      </c>
      <c r="H5" s="22" t="e">
        <v>#N/A</v>
      </c>
      <c r="I5" s="22" t="e">
        <v>#N/A</v>
      </c>
      <c r="J5" s="22" t="e">
        <v>#N/A</v>
      </c>
      <c r="K5" s="22" t="e">
        <v>#N/A</v>
      </c>
      <c r="L5" s="22" t="e">
        <v>#N/A</v>
      </c>
      <c r="M5" s="22" t="e">
        <v>#N/A</v>
      </c>
      <c r="N5" s="22" t="e">
        <v>#N/A</v>
      </c>
      <c r="O5" s="22" t="e">
        <v>#N/A</v>
      </c>
      <c r="Q5" s="19">
        <v>0</v>
      </c>
      <c r="R5" s="19">
        <v>49</v>
      </c>
      <c r="T5" s="17" t="s">
        <v>260</v>
      </c>
    </row>
    <row r="6" spans="1:20">
      <c r="A6" s="19" t="s">
        <v>9</v>
      </c>
      <c r="B6" s="19">
        <v>5</v>
      </c>
      <c r="C6" s="22">
        <f>SUM('veh fleet stats'!X8:X11)/1000</f>
        <v>36.670559999999995</v>
      </c>
      <c r="D6" s="22">
        <f>C6</f>
        <v>36.670559999999995</v>
      </c>
      <c r="E6" s="22" t="e">
        <v>#N/A</v>
      </c>
      <c r="F6" s="22" t="e">
        <v>#N/A</v>
      </c>
      <c r="G6" s="22" t="e">
        <v>#N/A</v>
      </c>
      <c r="H6" s="22" t="e">
        <v>#N/A</v>
      </c>
      <c r="I6" s="22" t="e">
        <v>#N/A</v>
      </c>
      <c r="J6" s="22" t="e">
        <v>#N/A</v>
      </c>
      <c r="K6" s="22" t="e">
        <v>#N/A</v>
      </c>
      <c r="L6" s="22" t="e">
        <v>#N/A</v>
      </c>
      <c r="M6" s="22" t="e">
        <v>#N/A</v>
      </c>
      <c r="N6" s="22" t="e">
        <v>#N/A</v>
      </c>
      <c r="O6" s="22" t="e">
        <v>#N/A</v>
      </c>
      <c r="Q6" s="19">
        <v>50</v>
      </c>
      <c r="R6" s="19">
        <v>49</v>
      </c>
    </row>
    <row r="7" spans="1:20">
      <c r="A7" s="19" t="s">
        <v>10</v>
      </c>
      <c r="B7" s="19">
        <v>6</v>
      </c>
      <c r="C7" s="22">
        <f>SUM('veh fleet stats'!X9:X12)/1000</f>
        <v>36.969020000000008</v>
      </c>
      <c r="D7" s="22" t="e">
        <f>'VKT forecasts'!D7/'VKT forecasts'!$D$6*'VKT forecasts (2)'!$D$6</f>
        <v>#N/A</v>
      </c>
      <c r="E7" s="22" t="e">
        <v>#N/A</v>
      </c>
      <c r="F7" s="22" t="e">
        <v>#N/A</v>
      </c>
      <c r="G7" s="22" t="e">
        <v>#N/A</v>
      </c>
      <c r="H7" s="22" t="e">
        <v>#N/A</v>
      </c>
      <c r="I7" s="22" t="e">
        <v>#N/A</v>
      </c>
      <c r="J7" s="22" t="e">
        <v>#N/A</v>
      </c>
      <c r="K7" s="22" t="e">
        <v>#N/A</v>
      </c>
      <c r="L7" s="22" t="e">
        <v>#N/A</v>
      </c>
      <c r="M7" s="22" t="e">
        <v>#N/A</v>
      </c>
      <c r="N7" s="22" t="e">
        <v>#N/A</v>
      </c>
      <c r="O7" s="22" t="e">
        <v>#N/A</v>
      </c>
    </row>
    <row r="8" spans="1:20">
      <c r="A8" s="19" t="s">
        <v>11</v>
      </c>
      <c r="B8" s="19">
        <v>7</v>
      </c>
      <c r="C8" s="22">
        <f>SUM('veh fleet stats'!X10:X13)/1000</f>
        <v>37.283999999999999</v>
      </c>
      <c r="D8" s="22" t="e">
        <f>'VKT forecasts'!D8/'VKT forecasts'!$D$6*'VKT forecasts (2)'!$D$6</f>
        <v>#N/A</v>
      </c>
      <c r="E8" s="22" t="e">
        <v>#N/A</v>
      </c>
      <c r="F8" s="22" t="e">
        <v>#N/A</v>
      </c>
      <c r="G8" s="22" t="e">
        <v>#N/A</v>
      </c>
      <c r="H8" s="22" t="e">
        <v>#N/A</v>
      </c>
      <c r="I8" s="22" t="e">
        <v>#N/A</v>
      </c>
      <c r="J8" s="22" t="e">
        <v>#N/A</v>
      </c>
      <c r="K8" s="22" t="e">
        <v>#N/A</v>
      </c>
      <c r="L8" s="22" t="e">
        <v>#N/A</v>
      </c>
      <c r="M8" s="22" t="e">
        <v>#N/A</v>
      </c>
      <c r="N8" s="22" t="e">
        <v>#N/A</v>
      </c>
      <c r="O8" s="22" t="e">
        <v>#N/A</v>
      </c>
    </row>
    <row r="9" spans="1:20">
      <c r="A9" s="19" t="s">
        <v>12</v>
      </c>
      <c r="B9" s="19">
        <v>8</v>
      </c>
      <c r="C9" s="22">
        <f>SUM('veh fleet stats'!X11:X14)/1000</f>
        <v>37.591000000000001</v>
      </c>
      <c r="D9" s="22" t="e">
        <f>'VKT forecasts'!D9/'VKT forecasts'!$D$6*'VKT forecasts (2)'!$D$6</f>
        <v>#N/A</v>
      </c>
      <c r="E9" s="22" t="e">
        <v>#N/A</v>
      </c>
      <c r="F9" s="22" t="e">
        <v>#N/A</v>
      </c>
      <c r="G9" s="22" t="e">
        <v>#N/A</v>
      </c>
      <c r="H9" s="22" t="e">
        <v>#N/A</v>
      </c>
      <c r="I9" s="22" t="e">
        <v>#N/A</v>
      </c>
      <c r="J9" s="22" t="e">
        <v>#N/A</v>
      </c>
      <c r="K9" s="22" t="e">
        <v>#N/A</v>
      </c>
      <c r="L9" s="22" t="e">
        <v>#N/A</v>
      </c>
      <c r="M9" s="22" t="e">
        <v>#N/A</v>
      </c>
      <c r="N9" s="22" t="e">
        <v>#N/A</v>
      </c>
      <c r="O9" s="22" t="e">
        <v>#N/A</v>
      </c>
    </row>
    <row r="10" spans="1:20">
      <c r="A10" s="19" t="s">
        <v>13</v>
      </c>
      <c r="B10" s="19">
        <v>9</v>
      </c>
      <c r="C10" s="22">
        <f>SUM('veh fleet stats'!X12:X15)/1000</f>
        <v>37.889000000000003</v>
      </c>
      <c r="D10" s="22">
        <f>'VKT forecasts'!D10/'VKT forecasts'!$D$6*'VKT forecasts (2)'!$D$6</f>
        <v>37.128721114107236</v>
      </c>
      <c r="E10" s="22" t="e">
        <v>#N/A</v>
      </c>
      <c r="F10" s="22" t="e">
        <v>#N/A</v>
      </c>
      <c r="G10" s="22" t="e">
        <v>#N/A</v>
      </c>
      <c r="H10" s="22" t="e">
        <v>#N/A</v>
      </c>
      <c r="I10" s="22" t="e">
        <v>#N/A</v>
      </c>
      <c r="J10" s="22" t="e">
        <v>#N/A</v>
      </c>
      <c r="K10" s="22" t="e">
        <v>#N/A</v>
      </c>
      <c r="L10" s="22" t="e">
        <v>#N/A</v>
      </c>
      <c r="M10" s="22" t="e">
        <v>#N/A</v>
      </c>
      <c r="N10" s="22" t="e">
        <v>#N/A</v>
      </c>
      <c r="O10" s="22" t="e">
        <v>#N/A</v>
      </c>
    </row>
    <row r="11" spans="1:20">
      <c r="A11" s="19" t="s">
        <v>14</v>
      </c>
      <c r="B11" s="19">
        <v>10</v>
      </c>
      <c r="C11" s="22">
        <f>SUM('veh fleet stats'!X13:X16)/1000</f>
        <v>38.173000000000002</v>
      </c>
      <c r="D11" s="22" t="e">
        <f>'VKT forecasts'!D11/'VKT forecasts'!$D$6*'VKT forecasts (2)'!$D$6</f>
        <v>#N/A</v>
      </c>
      <c r="E11" s="22" t="e">
        <v>#N/A</v>
      </c>
      <c r="F11" s="22" t="e">
        <v>#N/A</v>
      </c>
      <c r="G11" s="22" t="e">
        <v>#N/A</v>
      </c>
      <c r="H11" s="22" t="e">
        <v>#N/A</v>
      </c>
      <c r="I11" s="22" t="e">
        <v>#N/A</v>
      </c>
      <c r="J11" s="22" t="e">
        <v>#N/A</v>
      </c>
      <c r="K11" s="22" t="e">
        <v>#N/A</v>
      </c>
      <c r="L11" s="22" t="e">
        <v>#N/A</v>
      </c>
      <c r="M11" s="22" t="e">
        <v>#N/A</v>
      </c>
      <c r="N11" s="22" t="e">
        <v>#N/A</v>
      </c>
      <c r="O11" s="22" t="e">
        <v>#N/A</v>
      </c>
    </row>
    <row r="12" spans="1:20">
      <c r="A12" s="19" t="s">
        <v>15</v>
      </c>
      <c r="B12" s="19">
        <v>11</v>
      </c>
      <c r="C12" s="22">
        <f>SUM('veh fleet stats'!X14:X17)/1000</f>
        <v>38.468000000000004</v>
      </c>
      <c r="D12" s="22" t="e">
        <f>'VKT forecasts'!D12/'VKT forecasts'!$D$6*'VKT forecasts (2)'!$D$6</f>
        <v>#N/A</v>
      </c>
      <c r="E12" s="22" t="e">
        <v>#N/A</v>
      </c>
      <c r="F12" s="22" t="e">
        <v>#N/A</v>
      </c>
      <c r="G12" s="22" t="e">
        <v>#N/A</v>
      </c>
      <c r="H12" s="22" t="e">
        <v>#N/A</v>
      </c>
      <c r="I12" s="22" t="e">
        <v>#N/A</v>
      </c>
      <c r="J12" s="22" t="e">
        <v>#N/A</v>
      </c>
      <c r="K12" s="22" t="e">
        <v>#N/A</v>
      </c>
      <c r="L12" s="22" t="e">
        <v>#N/A</v>
      </c>
      <c r="M12" s="22" t="e">
        <v>#N/A</v>
      </c>
      <c r="N12" s="22" t="e">
        <v>#N/A</v>
      </c>
      <c r="O12" s="22" t="e">
        <v>#N/A</v>
      </c>
    </row>
    <row r="13" spans="1:20">
      <c r="A13" s="19" t="s">
        <v>16</v>
      </c>
      <c r="B13" s="19">
        <v>12</v>
      </c>
      <c r="C13" s="22">
        <f>SUM('veh fleet stats'!X15:X18)/1000</f>
        <v>38.779000000000003</v>
      </c>
      <c r="D13" s="22" t="e">
        <f>'VKT forecasts'!D13/'VKT forecasts'!$D$6*'VKT forecasts (2)'!$D$6</f>
        <v>#N/A</v>
      </c>
      <c r="E13" s="22" t="e">
        <v>#N/A</v>
      </c>
      <c r="F13" s="22" t="e">
        <v>#N/A</v>
      </c>
      <c r="G13" s="22" t="e">
        <v>#N/A</v>
      </c>
      <c r="H13" s="22" t="e">
        <v>#N/A</v>
      </c>
      <c r="I13" s="22" t="e">
        <v>#N/A</v>
      </c>
      <c r="J13" s="22" t="e">
        <v>#N/A</v>
      </c>
      <c r="K13" s="22" t="e">
        <v>#N/A</v>
      </c>
      <c r="L13" s="22" t="e">
        <v>#N/A</v>
      </c>
      <c r="M13" s="22" t="e">
        <v>#N/A</v>
      </c>
      <c r="N13" s="22" t="e">
        <v>#N/A</v>
      </c>
      <c r="O13" s="22" t="e">
        <v>#N/A</v>
      </c>
    </row>
    <row r="14" spans="1:20">
      <c r="A14" s="19" t="s">
        <v>17</v>
      </c>
      <c r="B14" s="19">
        <v>13</v>
      </c>
      <c r="C14" s="22">
        <f>SUM('veh fleet stats'!X16:X19)/1000</f>
        <v>39.094999999999999</v>
      </c>
      <c r="D14" s="22">
        <f>'VKT forecasts'!D14/'VKT forecasts'!$D$6*'VKT forecasts (2)'!$D$6</f>
        <v>37.57403539794494</v>
      </c>
      <c r="E14" s="22" t="e">
        <v>#N/A</v>
      </c>
      <c r="F14" s="22" t="e">
        <v>#N/A</v>
      </c>
      <c r="G14" s="22" t="e">
        <v>#N/A</v>
      </c>
      <c r="H14" s="22" t="e">
        <v>#N/A</v>
      </c>
      <c r="I14" s="22" t="e">
        <v>#N/A</v>
      </c>
      <c r="J14" s="22" t="e">
        <v>#N/A</v>
      </c>
      <c r="K14" s="22" t="e">
        <v>#N/A</v>
      </c>
      <c r="L14" s="22" t="e">
        <v>#N/A</v>
      </c>
      <c r="M14" s="22" t="e">
        <v>#N/A</v>
      </c>
      <c r="N14" s="22" t="e">
        <v>#N/A</v>
      </c>
      <c r="O14" s="22" t="e">
        <v>#N/A</v>
      </c>
    </row>
    <row r="15" spans="1:20">
      <c r="A15" s="19" t="s">
        <v>18</v>
      </c>
      <c r="B15" s="19">
        <v>14</v>
      </c>
      <c r="C15" s="22">
        <f>SUM('veh fleet stats'!X17:X20)/1000</f>
        <v>39.503</v>
      </c>
      <c r="D15" s="22" t="e">
        <f>'VKT forecasts'!D15/'VKT forecasts'!$D$6*'VKT forecasts (2)'!$D$6</f>
        <v>#N/A</v>
      </c>
      <c r="E15" s="22" t="e">
        <v>#N/A</v>
      </c>
      <c r="F15" s="22" t="e">
        <v>#N/A</v>
      </c>
      <c r="G15" s="22" t="e">
        <v>#N/A</v>
      </c>
      <c r="H15" s="22" t="e">
        <v>#N/A</v>
      </c>
      <c r="I15" s="22" t="e">
        <v>#N/A</v>
      </c>
      <c r="J15" s="22" t="e">
        <v>#N/A</v>
      </c>
      <c r="K15" s="22" t="e">
        <v>#N/A</v>
      </c>
      <c r="L15" s="22" t="e">
        <v>#N/A</v>
      </c>
      <c r="M15" s="22" t="e">
        <v>#N/A</v>
      </c>
      <c r="N15" s="22" t="e">
        <v>#N/A</v>
      </c>
      <c r="O15" s="22" t="e">
        <v>#N/A</v>
      </c>
    </row>
    <row r="16" spans="1:20">
      <c r="A16" s="19" t="s">
        <v>19</v>
      </c>
      <c r="B16" s="19">
        <v>15</v>
      </c>
      <c r="C16" s="22">
        <f>SUM('veh fleet stats'!X18:X21)/1000</f>
        <v>39.777000000000001</v>
      </c>
      <c r="D16" s="22" t="e">
        <f>'VKT forecasts'!D16/'VKT forecasts'!$D$6*'VKT forecasts (2)'!$D$6</f>
        <v>#N/A</v>
      </c>
      <c r="E16" s="22" t="e">
        <v>#N/A</v>
      </c>
      <c r="F16" s="22" t="e">
        <v>#N/A</v>
      </c>
      <c r="G16" s="22" t="e">
        <v>#N/A</v>
      </c>
      <c r="H16" s="22" t="e">
        <v>#N/A</v>
      </c>
      <c r="I16" s="22" t="e">
        <v>#N/A</v>
      </c>
      <c r="J16" s="22" t="e">
        <v>#N/A</v>
      </c>
      <c r="K16" s="22" t="e">
        <v>#N/A</v>
      </c>
      <c r="L16" s="22" t="e">
        <v>#N/A</v>
      </c>
      <c r="M16" s="22" t="e">
        <v>#N/A</v>
      </c>
      <c r="N16" s="22" t="e">
        <v>#N/A</v>
      </c>
      <c r="O16" s="22" t="e">
        <v>#N/A</v>
      </c>
    </row>
    <row r="17" spans="1:15">
      <c r="A17" s="19" t="s">
        <v>20</v>
      </c>
      <c r="B17" s="19">
        <v>16</v>
      </c>
      <c r="C17" s="22">
        <f>SUM('veh fleet stats'!X19:X22)/1000</f>
        <v>40.014000000000003</v>
      </c>
      <c r="D17" s="22" t="e">
        <f>'VKT forecasts'!D17/'VKT forecasts'!$D$6*'VKT forecasts (2)'!$D$6</f>
        <v>#N/A</v>
      </c>
      <c r="E17" s="22" t="e">
        <v>#N/A</v>
      </c>
      <c r="F17" s="22" t="e">
        <v>#N/A</v>
      </c>
      <c r="G17" s="22" t="e">
        <v>#N/A</v>
      </c>
      <c r="H17" s="22" t="e">
        <v>#N/A</v>
      </c>
      <c r="I17" s="22" t="e">
        <v>#N/A</v>
      </c>
      <c r="J17" s="22" t="e">
        <v>#N/A</v>
      </c>
      <c r="K17" s="22" t="e">
        <v>#N/A</v>
      </c>
      <c r="L17" s="22" t="e">
        <v>#N/A</v>
      </c>
      <c r="M17" s="22" t="e">
        <v>#N/A</v>
      </c>
      <c r="N17" s="22" t="e">
        <v>#N/A</v>
      </c>
      <c r="O17" s="22" t="e">
        <v>#N/A</v>
      </c>
    </row>
    <row r="18" spans="1:15">
      <c r="A18" s="19" t="s">
        <v>21</v>
      </c>
      <c r="B18" s="19">
        <v>17</v>
      </c>
      <c r="C18" s="22">
        <f>SUM('veh fleet stats'!X20:X23)/1000</f>
        <v>40.235999999999997</v>
      </c>
      <c r="D18" s="22">
        <f>'VKT forecasts'!D18/'VKT forecasts'!$D$6*'VKT forecasts (2)'!$D$6</f>
        <v>38.01940484489775</v>
      </c>
      <c r="E18" s="22" t="e">
        <v>#N/A</v>
      </c>
      <c r="F18" s="22" t="e">
        <v>#N/A</v>
      </c>
      <c r="G18" s="22" t="e">
        <v>#N/A</v>
      </c>
      <c r="H18" s="22" t="e">
        <v>#N/A</v>
      </c>
      <c r="I18" s="22" t="e">
        <v>#N/A</v>
      </c>
      <c r="J18" s="22" t="e">
        <v>#N/A</v>
      </c>
      <c r="K18" s="22" t="e">
        <v>#N/A</v>
      </c>
      <c r="L18" s="22" t="e">
        <v>#N/A</v>
      </c>
      <c r="M18" s="22" t="e">
        <v>#N/A</v>
      </c>
      <c r="N18" s="22" t="e">
        <v>#N/A</v>
      </c>
      <c r="O18" s="22" t="e">
        <v>#N/A</v>
      </c>
    </row>
    <row r="19" spans="1:15">
      <c r="A19" s="19" t="s">
        <v>22</v>
      </c>
      <c r="B19" s="19">
        <v>18</v>
      </c>
      <c r="C19" s="22">
        <f>SUM('veh fleet stats'!X21:X24)/1000</f>
        <v>40.347999999999999</v>
      </c>
      <c r="D19" s="22" t="e">
        <f>'VKT forecasts'!D19/'VKT forecasts'!$D$6*'VKT forecasts (2)'!$D$6</f>
        <v>#N/A</v>
      </c>
      <c r="E19" s="22" t="e">
        <v>#N/A</v>
      </c>
      <c r="F19" s="22" t="e">
        <v>#N/A</v>
      </c>
      <c r="G19" s="22" t="e">
        <v>#N/A</v>
      </c>
      <c r="H19" s="22" t="e">
        <v>#N/A</v>
      </c>
      <c r="I19" s="22" t="e">
        <v>#N/A</v>
      </c>
      <c r="J19" s="22" t="e">
        <v>#N/A</v>
      </c>
      <c r="K19" s="22" t="e">
        <v>#N/A</v>
      </c>
      <c r="L19" s="22" t="e">
        <v>#N/A</v>
      </c>
      <c r="M19" s="22" t="e">
        <v>#N/A</v>
      </c>
      <c r="N19" s="22" t="e">
        <v>#N/A</v>
      </c>
      <c r="O19" s="22" t="e">
        <v>#N/A</v>
      </c>
    </row>
    <row r="20" spans="1:15">
      <c r="A20" s="19" t="s">
        <v>23</v>
      </c>
      <c r="B20" s="19">
        <v>19</v>
      </c>
      <c r="C20" s="22">
        <f>SUM('veh fleet stats'!X22:X25)/1000</f>
        <v>40.51</v>
      </c>
      <c r="D20" s="22" t="e">
        <f>'VKT forecasts'!D20/'VKT forecasts'!$D$6*'VKT forecasts (2)'!$D$6</f>
        <v>#N/A</v>
      </c>
      <c r="E20" s="22" t="e">
        <v>#N/A</v>
      </c>
      <c r="F20" s="22" t="e">
        <v>#N/A</v>
      </c>
      <c r="G20" s="22" t="e">
        <v>#N/A</v>
      </c>
      <c r="H20" s="22" t="e">
        <v>#N/A</v>
      </c>
      <c r="I20" s="22" t="e">
        <v>#N/A</v>
      </c>
      <c r="J20" s="22" t="e">
        <v>#N/A</v>
      </c>
      <c r="K20" s="22" t="e">
        <v>#N/A</v>
      </c>
      <c r="L20" s="22" t="e">
        <v>#N/A</v>
      </c>
      <c r="M20" s="22" t="e">
        <v>#N/A</v>
      </c>
      <c r="N20" s="22" t="e">
        <v>#N/A</v>
      </c>
      <c r="O20" s="22" t="e">
        <v>#N/A</v>
      </c>
    </row>
    <row r="21" spans="1:15">
      <c r="A21" s="19" t="s">
        <v>24</v>
      </c>
      <c r="B21" s="19">
        <v>20</v>
      </c>
      <c r="C21" s="22">
        <f>SUM('veh fleet stats'!X23:X26)/1000</f>
        <v>40.606000000000002</v>
      </c>
      <c r="D21" s="22" t="e">
        <f>'VKT forecasts'!D21/'VKT forecasts'!$D$6*'VKT forecasts (2)'!$D$6</f>
        <v>#N/A</v>
      </c>
      <c r="E21" s="22" t="e">
        <v>#N/A</v>
      </c>
      <c r="F21" s="22" t="e">
        <v>#N/A</v>
      </c>
      <c r="G21" s="22" t="e">
        <v>#N/A</v>
      </c>
      <c r="H21" s="22" t="e">
        <v>#N/A</v>
      </c>
      <c r="I21" s="22" t="e">
        <v>#N/A</v>
      </c>
      <c r="J21" s="22" t="e">
        <v>#N/A</v>
      </c>
      <c r="K21" s="22" t="e">
        <v>#N/A</v>
      </c>
      <c r="L21" s="22" t="e">
        <v>#N/A</v>
      </c>
      <c r="M21" s="22" t="e">
        <v>#N/A</v>
      </c>
      <c r="N21" s="22" t="e">
        <v>#N/A</v>
      </c>
      <c r="O21" s="22" t="e">
        <v>#N/A</v>
      </c>
    </row>
    <row r="22" spans="1:15">
      <c r="A22" s="19" t="s">
        <v>25</v>
      </c>
      <c r="B22" s="19">
        <v>21</v>
      </c>
      <c r="C22" s="22">
        <f>SUM('veh fleet stats'!X24:X27)/1000</f>
        <v>40.628999999999998</v>
      </c>
      <c r="D22" s="22">
        <f>'VKT forecasts'!D22/'VKT forecasts'!$D$6*'VKT forecasts (2)'!$D$6</f>
        <v>38.464829951882884</v>
      </c>
      <c r="E22" s="22">
        <f>C22</f>
        <v>40.628999999999998</v>
      </c>
      <c r="F22" s="22" t="e">
        <v>#N/A</v>
      </c>
      <c r="G22" s="22" t="e">
        <v>#N/A</v>
      </c>
      <c r="H22" s="22" t="e">
        <v>#N/A</v>
      </c>
      <c r="I22" s="22" t="e">
        <v>#N/A</v>
      </c>
      <c r="J22" s="22" t="e">
        <v>#N/A</v>
      </c>
      <c r="K22" s="22" t="e">
        <v>#N/A</v>
      </c>
      <c r="L22" s="22" t="e">
        <v>#N/A</v>
      </c>
      <c r="M22" s="22" t="e">
        <v>#N/A</v>
      </c>
      <c r="N22" s="22" t="e">
        <v>#N/A</v>
      </c>
      <c r="O22" s="22" t="e">
        <v>#N/A</v>
      </c>
    </row>
    <row r="23" spans="1:15">
      <c r="A23" s="19" t="s">
        <v>26</v>
      </c>
      <c r="B23" s="19">
        <v>22</v>
      </c>
      <c r="C23" s="22">
        <f>SUM('veh fleet stats'!X25:X28)/1000</f>
        <v>40.585000000000001</v>
      </c>
      <c r="D23" s="22" t="e">
        <f>'VKT forecasts'!D23/'VKT forecasts'!$D$6*'VKT forecasts (2)'!$D$6</f>
        <v>#N/A</v>
      </c>
      <c r="E23" s="22" t="e">
        <f>'VKT forecasts'!E23/'VKT forecasts'!$E$22*'VKT forecasts (2)'!$E$22</f>
        <v>#N/A</v>
      </c>
      <c r="F23" s="22" t="e">
        <v>#N/A</v>
      </c>
      <c r="G23" s="22" t="e">
        <v>#N/A</v>
      </c>
      <c r="H23" s="22" t="e">
        <v>#N/A</v>
      </c>
      <c r="I23" s="22" t="e">
        <v>#N/A</v>
      </c>
      <c r="J23" s="22" t="e">
        <v>#N/A</v>
      </c>
      <c r="K23" s="22" t="e">
        <v>#N/A</v>
      </c>
      <c r="L23" s="22" t="e">
        <v>#N/A</v>
      </c>
      <c r="M23" s="22" t="e">
        <v>#N/A</v>
      </c>
      <c r="N23" s="22" t="e">
        <v>#N/A</v>
      </c>
      <c r="O23" s="22" t="e">
        <v>#N/A</v>
      </c>
    </row>
    <row r="24" spans="1:15">
      <c r="A24" s="19" t="s">
        <v>27</v>
      </c>
      <c r="B24" s="19">
        <v>23</v>
      </c>
      <c r="C24" s="22">
        <f>SUM('veh fleet stats'!X26:X29)/1000</f>
        <v>40.523000000000003</v>
      </c>
      <c r="D24" s="22" t="e">
        <f>'VKT forecasts'!D24/'VKT forecasts'!$D$6*'VKT forecasts (2)'!$D$6</f>
        <v>#N/A</v>
      </c>
      <c r="E24" s="22" t="e">
        <f>'VKT forecasts'!E24/'VKT forecasts'!$E$22*'VKT forecasts (2)'!$E$22</f>
        <v>#N/A</v>
      </c>
      <c r="F24" s="22" t="e">
        <v>#N/A</v>
      </c>
      <c r="G24" s="22" t="e">
        <v>#N/A</v>
      </c>
      <c r="H24" s="22" t="e">
        <v>#N/A</v>
      </c>
      <c r="I24" s="22" t="e">
        <v>#N/A</v>
      </c>
      <c r="J24" s="22" t="e">
        <v>#N/A</v>
      </c>
      <c r="K24" s="22" t="e">
        <v>#N/A</v>
      </c>
      <c r="L24" s="22" t="e">
        <v>#N/A</v>
      </c>
      <c r="M24" s="22" t="e">
        <v>#N/A</v>
      </c>
      <c r="N24" s="22" t="e">
        <v>#N/A</v>
      </c>
      <c r="O24" s="22" t="e">
        <v>#N/A</v>
      </c>
    </row>
    <row r="25" spans="1:15">
      <c r="A25" s="19" t="s">
        <v>28</v>
      </c>
      <c r="B25" s="19">
        <v>24</v>
      </c>
      <c r="C25" s="22">
        <f>SUM('veh fleet stats'!X27:X30)/1000</f>
        <v>40.5</v>
      </c>
      <c r="D25" s="22" t="e">
        <f>'VKT forecasts'!D25/'VKT forecasts'!$D$6*'VKT forecasts (2)'!$D$6</f>
        <v>#N/A</v>
      </c>
      <c r="E25" s="22" t="e">
        <f>'VKT forecasts'!E25/'VKT forecasts'!$E$22*'VKT forecasts (2)'!$E$22</f>
        <v>#N/A</v>
      </c>
      <c r="F25" s="22" t="e">
        <v>#N/A</v>
      </c>
      <c r="G25" s="22" t="e">
        <v>#N/A</v>
      </c>
      <c r="H25" s="22" t="e">
        <v>#N/A</v>
      </c>
      <c r="I25" s="22" t="e">
        <v>#N/A</v>
      </c>
      <c r="J25" s="22" t="e">
        <v>#N/A</v>
      </c>
      <c r="K25" s="22" t="e">
        <v>#N/A</v>
      </c>
      <c r="L25" s="22" t="e">
        <v>#N/A</v>
      </c>
      <c r="M25" s="22" t="e">
        <v>#N/A</v>
      </c>
      <c r="N25" s="22" t="e">
        <v>#N/A</v>
      </c>
      <c r="O25" s="22" t="e">
        <v>#N/A</v>
      </c>
    </row>
    <row r="26" spans="1:15">
      <c r="A26" s="19" t="s">
        <v>29</v>
      </c>
      <c r="B26" s="19">
        <v>25</v>
      </c>
      <c r="C26" s="22">
        <f>SUM('veh fleet stats'!X28:X31)/1000</f>
        <v>40.582000000000001</v>
      </c>
      <c r="D26" s="22">
        <f>'VKT forecasts'!D26/'VKT forecasts'!$D$6*'VKT forecasts (2)'!$D$6</f>
        <v>38.910311218430166</v>
      </c>
      <c r="E26" s="22">
        <f>'VKT forecasts'!E26/'VKT forecasts'!$E$22*'VKT forecasts (2)'!$E$22</f>
        <v>40.392046232629419</v>
      </c>
      <c r="F26" s="22">
        <f>C26</f>
        <v>40.582000000000001</v>
      </c>
      <c r="G26" s="22">
        <f>C26</f>
        <v>40.582000000000001</v>
      </c>
      <c r="H26" s="22" t="e">
        <v>#N/A</v>
      </c>
      <c r="I26" s="22" t="e">
        <v>#N/A</v>
      </c>
      <c r="J26" s="22" t="e">
        <v>#N/A</v>
      </c>
      <c r="K26" s="22" t="e">
        <v>#N/A</v>
      </c>
      <c r="L26" s="22" t="e">
        <v>#N/A</v>
      </c>
      <c r="M26" s="22" t="e">
        <v>#N/A</v>
      </c>
      <c r="N26" s="22" t="e">
        <v>#N/A</v>
      </c>
      <c r="O26" s="22" t="e">
        <v>#N/A</v>
      </c>
    </row>
    <row r="27" spans="1:15">
      <c r="A27" s="19" t="s">
        <v>30</v>
      </c>
      <c r="B27" s="19">
        <v>26</v>
      </c>
      <c r="C27" s="22">
        <f>SUM('veh fleet stats'!X29:X32)/1000</f>
        <v>40.741</v>
      </c>
      <c r="D27" s="22" t="e">
        <f>'VKT forecasts'!D27/'VKT forecasts'!$D$6*'VKT forecasts (2)'!$D$6</f>
        <v>#N/A</v>
      </c>
      <c r="E27" s="22" t="e">
        <f>'VKT forecasts'!E27/'VKT forecasts'!$E$22*'VKT forecasts (2)'!$E$22</f>
        <v>#N/A</v>
      </c>
      <c r="F27" s="22" t="e">
        <f>'VKT forecasts'!F27/'VKT forecasts'!F$26*'VKT forecasts (2)'!$F$26</f>
        <v>#N/A</v>
      </c>
      <c r="G27" s="22" t="e">
        <f>'VKT forecasts'!G27/'VKT forecasts'!G$26*'VKT forecasts (2)'!G$26</f>
        <v>#N/A</v>
      </c>
      <c r="H27" s="22" t="e">
        <v>#N/A</v>
      </c>
      <c r="I27" s="22" t="e">
        <v>#N/A</v>
      </c>
      <c r="J27" s="22" t="e">
        <v>#N/A</v>
      </c>
      <c r="K27" s="22" t="e">
        <v>#N/A</v>
      </c>
      <c r="L27" s="22" t="e">
        <v>#N/A</v>
      </c>
      <c r="M27" s="22" t="e">
        <v>#N/A</v>
      </c>
      <c r="N27" s="22" t="e">
        <v>#N/A</v>
      </c>
      <c r="O27" s="22" t="e">
        <v>#N/A</v>
      </c>
    </row>
    <row r="28" spans="1:15">
      <c r="A28" s="19" t="s">
        <v>31</v>
      </c>
      <c r="B28" s="19">
        <v>27</v>
      </c>
      <c r="C28" s="22">
        <f>SUM('veh fleet stats'!X30:X33)/1000</f>
        <v>40.944000000000003</v>
      </c>
      <c r="D28" s="22" t="e">
        <f>'VKT forecasts'!D28/'VKT forecasts'!$D$6*'VKT forecasts (2)'!$D$6</f>
        <v>#N/A</v>
      </c>
      <c r="E28" s="22" t="e">
        <f>'VKT forecasts'!E28/'VKT forecasts'!$E$22*'VKT forecasts (2)'!$E$22</f>
        <v>#N/A</v>
      </c>
      <c r="F28" s="22" t="e">
        <f>'VKT forecasts'!F28/'VKT forecasts'!F$26*'VKT forecasts (2)'!$F$26</f>
        <v>#N/A</v>
      </c>
      <c r="G28" s="22" t="e">
        <f>'VKT forecasts'!G28/'VKT forecasts'!G$26*'VKT forecasts (2)'!G$26</f>
        <v>#N/A</v>
      </c>
      <c r="H28" s="22" t="e">
        <v>#N/A</v>
      </c>
      <c r="I28" s="22" t="e">
        <v>#N/A</v>
      </c>
      <c r="J28" s="22" t="e">
        <v>#N/A</v>
      </c>
      <c r="K28" s="22" t="e">
        <v>#N/A</v>
      </c>
      <c r="L28" s="22" t="e">
        <v>#N/A</v>
      </c>
      <c r="M28" s="22" t="e">
        <v>#N/A</v>
      </c>
      <c r="N28" s="22" t="e">
        <v>#N/A</v>
      </c>
      <c r="O28" s="22" t="e">
        <v>#N/A</v>
      </c>
    </row>
    <row r="29" spans="1:15">
      <c r="A29" s="19" t="s">
        <v>32</v>
      </c>
      <c r="B29" s="19">
        <v>28</v>
      </c>
      <c r="C29" s="22">
        <f>SUM('veh fleet stats'!X31:X34)/1000</f>
        <v>41.137</v>
      </c>
      <c r="D29" s="22" t="e">
        <f>'VKT forecasts'!D29/'VKT forecasts'!$D$6*'VKT forecasts (2)'!$D$6</f>
        <v>#N/A</v>
      </c>
      <c r="E29" s="22" t="e">
        <f>'VKT forecasts'!E29/'VKT forecasts'!$E$22*'VKT forecasts (2)'!$E$22</f>
        <v>#N/A</v>
      </c>
      <c r="F29" s="22" t="e">
        <f>'VKT forecasts'!F29/'VKT forecasts'!F$26*'VKT forecasts (2)'!$F$26</f>
        <v>#N/A</v>
      </c>
      <c r="G29" s="22" t="e">
        <f>'VKT forecasts'!G29/'VKT forecasts'!G$26*'VKT forecasts (2)'!G$26</f>
        <v>#N/A</v>
      </c>
      <c r="H29" s="22" t="e">
        <v>#N/A</v>
      </c>
      <c r="I29" s="22" t="e">
        <v>#N/A</v>
      </c>
      <c r="J29" s="22" t="e">
        <v>#N/A</v>
      </c>
      <c r="K29" s="22" t="e">
        <v>#N/A</v>
      </c>
      <c r="L29" s="22" t="e">
        <v>#N/A</v>
      </c>
      <c r="M29" s="22" t="e">
        <v>#N/A</v>
      </c>
      <c r="N29" s="22" t="e">
        <v>#N/A</v>
      </c>
      <c r="O29" s="22" t="e">
        <v>#N/A</v>
      </c>
    </row>
    <row r="30" spans="1:15">
      <c r="A30" s="19" t="s">
        <v>33</v>
      </c>
      <c r="B30" s="19">
        <v>29</v>
      </c>
      <c r="C30" s="22">
        <f>SUM('veh fleet stats'!X32:X35)/1000</f>
        <v>41.216000000000001</v>
      </c>
      <c r="D30" s="22">
        <f>'VKT forecasts'!D30/'VKT forecasts'!$D$6*'VKT forecasts (2)'!$D$6</f>
        <v>39.355807757890297</v>
      </c>
      <c r="E30" s="22">
        <f>'VKT forecasts'!E30/'VKT forecasts'!$E$22*'VKT forecasts (2)'!$E$22</f>
        <v>40.221992957337982</v>
      </c>
      <c r="F30" s="22">
        <f>'VKT forecasts'!F30/'VKT forecasts'!F$26*'VKT forecasts (2)'!$F$26</f>
        <v>40.090906514973561</v>
      </c>
      <c r="G30" s="22">
        <f>'VKT forecasts'!G30/'VKT forecasts'!G$26*'VKT forecasts (2)'!G$26</f>
        <v>41.064578111089361</v>
      </c>
      <c r="H30" s="22">
        <f>C30</f>
        <v>41.216000000000001</v>
      </c>
      <c r="I30" s="22">
        <f>C30</f>
        <v>41.216000000000001</v>
      </c>
      <c r="J30" s="22" t="e">
        <v>#N/A</v>
      </c>
      <c r="K30" s="22" t="e">
        <v>#N/A</v>
      </c>
      <c r="L30" s="22" t="e">
        <v>#N/A</v>
      </c>
      <c r="M30" s="22" t="e">
        <v>#N/A</v>
      </c>
      <c r="N30" s="22" t="e">
        <v>#N/A</v>
      </c>
      <c r="O30" s="22" t="e">
        <v>#N/A</v>
      </c>
    </row>
    <row r="31" spans="1:15">
      <c r="A31" s="19" t="s">
        <v>34</v>
      </c>
      <c r="B31" s="19">
        <v>30</v>
      </c>
      <c r="C31" s="22">
        <f>SUM('veh fleet stats'!X33:X36)/1000</f>
        <v>41.283999999999999</v>
      </c>
      <c r="D31" s="22" t="e">
        <f>'VKT forecasts'!D31/'VKT forecasts'!$D$6*'VKT forecasts (2)'!$D$6</f>
        <v>#N/A</v>
      </c>
      <c r="E31" s="22" t="e">
        <f>'VKT forecasts'!E31/'VKT forecasts'!$E$22*'VKT forecasts (2)'!$E$22</f>
        <v>#N/A</v>
      </c>
      <c r="F31" s="22" t="e">
        <f>'VKT forecasts'!F31/'VKT forecasts'!F$26*'VKT forecasts (2)'!$F$26</f>
        <v>#N/A</v>
      </c>
      <c r="G31" s="22" t="e">
        <f>'VKT forecasts'!G31/'VKT forecasts'!G$26*'VKT forecasts (2)'!G$26</f>
        <v>#N/A</v>
      </c>
      <c r="H31" s="22" t="e">
        <f>'VKT forecasts'!H31/'VKT forecasts'!H$30*'VKT forecasts (2)'!H$30</f>
        <v>#N/A</v>
      </c>
      <c r="I31" s="22" t="e">
        <f>'VKT forecasts'!I31/'VKT forecasts'!I$30*'VKT forecasts (2)'!I$30</f>
        <v>#N/A</v>
      </c>
      <c r="J31" s="22" t="e">
        <v>#N/A</v>
      </c>
      <c r="K31" s="22" t="e">
        <v>#N/A</v>
      </c>
      <c r="L31" s="22" t="e">
        <v>#N/A</v>
      </c>
      <c r="M31" s="22" t="e">
        <v>#N/A</v>
      </c>
      <c r="N31" s="22" t="e">
        <v>#N/A</v>
      </c>
      <c r="O31" s="22" t="e">
        <v>#N/A</v>
      </c>
    </row>
    <row r="32" spans="1:15">
      <c r="A32" s="19" t="s">
        <v>35</v>
      </c>
      <c r="B32" s="19">
        <v>31</v>
      </c>
      <c r="C32" s="22">
        <f>SUM('veh fleet stats'!X34:X37)/1000</f>
        <v>41.106000000000002</v>
      </c>
      <c r="D32" s="22" t="e">
        <f>'VKT forecasts'!D32/'VKT forecasts'!$D$6*'VKT forecasts (2)'!$D$6</f>
        <v>#N/A</v>
      </c>
      <c r="E32" s="22" t="e">
        <f>'VKT forecasts'!E32/'VKT forecasts'!$E$22*'VKT forecasts (2)'!$E$22</f>
        <v>#N/A</v>
      </c>
      <c r="F32" s="22" t="e">
        <f>'VKT forecasts'!F32/'VKT forecasts'!F$26*'VKT forecasts (2)'!$F$26</f>
        <v>#N/A</v>
      </c>
      <c r="G32" s="22" t="e">
        <f>'VKT forecasts'!G32/'VKT forecasts'!G$26*'VKT forecasts (2)'!G$26</f>
        <v>#N/A</v>
      </c>
      <c r="H32" s="22" t="e">
        <f>'VKT forecasts'!H32/'VKT forecasts'!H$30*'VKT forecasts (2)'!H$30</f>
        <v>#N/A</v>
      </c>
      <c r="I32" s="22" t="e">
        <f>'VKT forecasts'!I32/'VKT forecasts'!I$30*'VKT forecasts (2)'!I$30</f>
        <v>#N/A</v>
      </c>
      <c r="J32" s="22" t="e">
        <v>#N/A</v>
      </c>
      <c r="K32" s="22" t="e">
        <v>#N/A</v>
      </c>
      <c r="L32" s="22" t="e">
        <v>#N/A</v>
      </c>
      <c r="M32" s="22" t="e">
        <v>#N/A</v>
      </c>
      <c r="N32" s="22" t="e">
        <v>#N/A</v>
      </c>
      <c r="O32" s="22" t="e">
        <v>#N/A</v>
      </c>
    </row>
    <row r="33" spans="1:15">
      <c r="A33" s="19" t="s">
        <v>36</v>
      </c>
      <c r="B33" s="19">
        <v>32</v>
      </c>
      <c r="C33" s="22">
        <f>SUM('veh fleet stats'!X35:X38)/1000</f>
        <v>40.838999999999999</v>
      </c>
      <c r="D33" s="22" t="e">
        <f>'VKT forecasts'!D33/'VKT forecasts'!$D$6*'VKT forecasts (2)'!$D$6</f>
        <v>#N/A</v>
      </c>
      <c r="E33" s="22" t="e">
        <f>'VKT forecasts'!E33/'VKT forecasts'!$E$22*'VKT forecasts (2)'!$E$22</f>
        <v>#N/A</v>
      </c>
      <c r="F33" s="22" t="e">
        <f>'VKT forecasts'!F33/'VKT forecasts'!F$26*'VKT forecasts (2)'!$F$26</f>
        <v>#N/A</v>
      </c>
      <c r="G33" s="22" t="e">
        <f>'VKT forecasts'!G33/'VKT forecasts'!G$26*'VKT forecasts (2)'!G$26</f>
        <v>#N/A</v>
      </c>
      <c r="H33" s="22" t="e">
        <f>'VKT forecasts'!H33/'VKT forecasts'!H$30*'VKT forecasts (2)'!H$30</f>
        <v>#N/A</v>
      </c>
      <c r="I33" s="22" t="e">
        <f>'VKT forecasts'!I33/'VKT forecasts'!I$30*'VKT forecasts (2)'!I$30</f>
        <v>#N/A</v>
      </c>
      <c r="J33" s="22" t="e">
        <v>#N/A</v>
      </c>
      <c r="K33" s="22" t="e">
        <v>#N/A</v>
      </c>
      <c r="L33" s="22" t="e">
        <v>#N/A</v>
      </c>
      <c r="M33" s="22" t="e">
        <v>#N/A</v>
      </c>
      <c r="N33" s="22" t="e">
        <v>#N/A</v>
      </c>
      <c r="O33" s="22" t="e">
        <v>#N/A</v>
      </c>
    </row>
    <row r="34" spans="1:15">
      <c r="A34" s="19" t="s">
        <v>37</v>
      </c>
      <c r="B34" s="19">
        <v>33</v>
      </c>
      <c r="C34" s="22">
        <f>SUM('veh fleet stats'!X36:X39)/1000</f>
        <v>40.64</v>
      </c>
      <c r="D34" s="22">
        <f>'VKT forecasts'!D34/'VKT forecasts'!$D$6*'VKT forecasts (2)'!$D$6</f>
        <v>39.801357814078507</v>
      </c>
      <c r="E34" s="22">
        <f>'VKT forecasts'!E34/'VKT forecasts'!$E$22*'VKT forecasts (2)'!$E$22</f>
        <v>40.646756209626439</v>
      </c>
      <c r="F34" s="22">
        <f>'VKT forecasts'!F34/'VKT forecasts'!F$26*'VKT forecasts (2)'!$F$26</f>
        <v>40.467968299180875</v>
      </c>
      <c r="G34" s="22">
        <f>'VKT forecasts'!G34/'VKT forecasts'!G$26*'VKT forecasts (2)'!G$26</f>
        <v>41.505281706031091</v>
      </c>
      <c r="H34" s="22">
        <f>'VKT forecasts'!H34/'VKT forecasts'!H$30*'VKT forecasts (2)'!H$30</f>
        <v>42.479819774718393</v>
      </c>
      <c r="I34" s="22">
        <f>'VKT forecasts'!I34/'VKT forecasts'!I$30*'VKT forecasts (2)'!I$30</f>
        <v>40.369481793077043</v>
      </c>
      <c r="J34" s="22" t="e">
        <v>#N/A</v>
      </c>
      <c r="K34" s="22" t="e">
        <v>#N/A</v>
      </c>
      <c r="L34" s="22" t="e">
        <v>#N/A</v>
      </c>
      <c r="M34" s="22" t="e">
        <v>#N/A</v>
      </c>
      <c r="N34" s="22" t="e">
        <v>#N/A</v>
      </c>
      <c r="O34" s="22" t="e">
        <v>#N/A</v>
      </c>
    </row>
    <row r="35" spans="1:15">
      <c r="A35" s="19" t="s">
        <v>38</v>
      </c>
      <c r="B35" s="19">
        <v>34</v>
      </c>
      <c r="C35" s="22">
        <f>SUM('veh fleet stats'!X37:X40)/1000</f>
        <v>40.423999999999999</v>
      </c>
      <c r="D35" s="22" t="e">
        <f>'VKT forecasts'!D35/'VKT forecasts'!$D$6*'VKT forecasts (2)'!$D$6</f>
        <v>#N/A</v>
      </c>
      <c r="E35" s="22" t="e">
        <f>'VKT forecasts'!E35/'VKT forecasts'!$E$22*'VKT forecasts (2)'!$E$22</f>
        <v>#N/A</v>
      </c>
      <c r="F35" s="22" t="e">
        <f>'VKT forecasts'!F35/'VKT forecasts'!F$26*'VKT forecasts (2)'!$F$26</f>
        <v>#N/A</v>
      </c>
      <c r="G35" s="22" t="e">
        <f>'VKT forecasts'!G35/'VKT forecasts'!G$26*'VKT forecasts (2)'!G$26</f>
        <v>#N/A</v>
      </c>
      <c r="H35" s="22" t="e">
        <f>'VKT forecasts'!H35/'VKT forecasts'!H$30*'VKT forecasts (2)'!H$30</f>
        <v>#N/A</v>
      </c>
      <c r="I35" s="22" t="e">
        <f>'VKT forecasts'!I35/'VKT forecasts'!I$30*'VKT forecasts (2)'!I$30</f>
        <v>#N/A</v>
      </c>
      <c r="J35" s="22" t="e">
        <v>#N/A</v>
      </c>
      <c r="K35" s="22" t="e">
        <v>#N/A</v>
      </c>
      <c r="L35" s="22" t="e">
        <v>#N/A</v>
      </c>
      <c r="M35" s="22" t="e">
        <v>#N/A</v>
      </c>
      <c r="N35" s="22" t="e">
        <v>#N/A</v>
      </c>
      <c r="O35" s="22" t="e">
        <v>#N/A</v>
      </c>
    </row>
    <row r="36" spans="1:15">
      <c r="A36" s="19" t="s">
        <v>39</v>
      </c>
      <c r="B36" s="19">
        <v>35</v>
      </c>
      <c r="C36" s="22">
        <f>SUM('veh fleet stats'!X38:X41)/1000</f>
        <v>40.417000000000002</v>
      </c>
      <c r="D36" s="22" t="e">
        <f>'VKT forecasts'!D36/'VKT forecasts'!$D$6*'VKT forecasts (2)'!$D$6</f>
        <v>#N/A</v>
      </c>
      <c r="E36" s="22" t="e">
        <f>'VKT forecasts'!E36/'VKT forecasts'!$E$22*'VKT forecasts (2)'!$E$22</f>
        <v>#N/A</v>
      </c>
      <c r="F36" s="22" t="e">
        <f>'VKT forecasts'!F36/'VKT forecasts'!F$26*'VKT forecasts (2)'!$F$26</f>
        <v>#N/A</v>
      </c>
      <c r="G36" s="22" t="e">
        <f>'VKT forecasts'!G36/'VKT forecasts'!G$26*'VKT forecasts (2)'!G$26</f>
        <v>#N/A</v>
      </c>
      <c r="H36" s="22" t="e">
        <f>'VKT forecasts'!H36/'VKT forecasts'!H$30*'VKT forecasts (2)'!H$30</f>
        <v>#N/A</v>
      </c>
      <c r="I36" s="22" t="e">
        <f>'VKT forecasts'!I36/'VKT forecasts'!I$30*'VKT forecasts (2)'!I$30</f>
        <v>#N/A</v>
      </c>
      <c r="J36" s="22" t="e">
        <v>#N/A</v>
      </c>
      <c r="K36" s="22" t="e">
        <v>#N/A</v>
      </c>
      <c r="L36" s="22" t="e">
        <v>#N/A</v>
      </c>
      <c r="M36" s="22" t="e">
        <v>#N/A</v>
      </c>
      <c r="N36" s="22" t="e">
        <v>#N/A</v>
      </c>
      <c r="O36" s="22" t="e">
        <v>#N/A</v>
      </c>
    </row>
    <row r="37" spans="1:15">
      <c r="A37" s="19" t="s">
        <v>40</v>
      </c>
      <c r="B37" s="19">
        <v>36</v>
      </c>
      <c r="C37" s="22">
        <f>SUM('veh fleet stats'!X39:X42)/1000</f>
        <v>40.511000000000003</v>
      </c>
      <c r="D37" s="22" t="e">
        <f>'VKT forecasts'!D37/'VKT forecasts'!$D$6*'VKT forecasts (2)'!$D$6</f>
        <v>#N/A</v>
      </c>
      <c r="E37" s="22" t="e">
        <f>'VKT forecasts'!E37/'VKT forecasts'!$E$22*'VKT forecasts (2)'!$E$22</f>
        <v>#N/A</v>
      </c>
      <c r="F37" s="22" t="e">
        <f>'VKT forecasts'!F37/'VKT forecasts'!F$26*'VKT forecasts (2)'!$F$26</f>
        <v>#N/A</v>
      </c>
      <c r="G37" s="22" t="e">
        <f>'VKT forecasts'!G37/'VKT forecasts'!G$26*'VKT forecasts (2)'!G$26</f>
        <v>#N/A</v>
      </c>
      <c r="H37" s="22" t="e">
        <f>'VKT forecasts'!H37/'VKT forecasts'!H$30*'VKT forecasts (2)'!H$30</f>
        <v>#N/A</v>
      </c>
      <c r="I37" s="22" t="e">
        <f>'VKT forecasts'!I37/'VKT forecasts'!I$30*'VKT forecasts (2)'!I$30</f>
        <v>#N/A</v>
      </c>
      <c r="J37" s="22" t="e">
        <v>#N/A</v>
      </c>
      <c r="K37" s="22" t="e">
        <v>#N/A</v>
      </c>
      <c r="L37" s="22" t="e">
        <v>#N/A</v>
      </c>
      <c r="M37" s="22" t="e">
        <v>#N/A</v>
      </c>
      <c r="N37" s="22" t="e">
        <v>#N/A</v>
      </c>
      <c r="O37" s="22" t="e">
        <v>#N/A</v>
      </c>
    </row>
    <row r="38" spans="1:15">
      <c r="A38" s="19" t="s">
        <v>41</v>
      </c>
      <c r="B38" s="19">
        <v>37</v>
      </c>
      <c r="C38" s="22">
        <f>SUM('veh fleet stats'!X40:X43)/1000</f>
        <v>40.595999999999997</v>
      </c>
      <c r="D38" s="22">
        <f>'VKT forecasts'!D38/'VKT forecasts'!$D$6*'VKT forecasts (2)'!$D$6</f>
        <v>40.246961793590707</v>
      </c>
      <c r="E38" s="22">
        <f>'VKT forecasts'!E38/'VKT forecasts'!$E$22*'VKT forecasts (2)'!$E$22</f>
        <v>41.716583363699506</v>
      </c>
      <c r="F38" s="22">
        <f>'VKT forecasts'!F38/'VKT forecasts'!F$26*'VKT forecasts (2)'!$F$26</f>
        <v>41.341869793351492</v>
      </c>
      <c r="G38" s="22">
        <f>'VKT forecasts'!G38/'VKT forecasts'!G$26*'VKT forecasts (2)'!G$26</f>
        <v>42.09198742797566</v>
      </c>
      <c r="H38" s="22">
        <f>'VKT forecasts'!H38/'VKT forecasts'!H$30*'VKT forecasts (2)'!H$30</f>
        <v>43.610379641218195</v>
      </c>
      <c r="I38" s="22">
        <f>'VKT forecasts'!I38/'VKT forecasts'!I$30*'VKT forecasts (2)'!I$30</f>
        <v>40.524805802195978</v>
      </c>
      <c r="J38" s="22">
        <f>C38</f>
        <v>40.595999999999997</v>
      </c>
      <c r="K38" s="22">
        <f>C38</f>
        <v>40.595999999999997</v>
      </c>
      <c r="L38" s="22" t="e">
        <v>#N/A</v>
      </c>
      <c r="M38" s="22" t="e">
        <v>#N/A</v>
      </c>
      <c r="N38" s="22" t="e">
        <v>#N/A</v>
      </c>
      <c r="O38" s="22" t="e">
        <v>#N/A</v>
      </c>
    </row>
    <row r="39" spans="1:15">
      <c r="A39" s="19" t="s">
        <v>42</v>
      </c>
      <c r="B39" s="19">
        <v>38</v>
      </c>
      <c r="C39" s="22">
        <f>SUM('veh fleet stats'!X41:X44)/1000</f>
        <v>40.643999999999998</v>
      </c>
      <c r="D39" s="22" t="e">
        <f>'VKT forecasts'!D39/'VKT forecasts'!$D$6*'VKT forecasts (2)'!$D$6</f>
        <v>#N/A</v>
      </c>
      <c r="E39" s="22" t="e">
        <f>'VKT forecasts'!E39/'VKT forecasts'!$E$22*'VKT forecasts (2)'!$E$22</f>
        <v>#N/A</v>
      </c>
      <c r="F39" s="22" t="e">
        <f>'VKT forecasts'!F39/'VKT forecasts'!F$26*'VKT forecasts (2)'!$F$26</f>
        <v>#N/A</v>
      </c>
      <c r="G39" s="22" t="e">
        <f>'VKT forecasts'!G39/'VKT forecasts'!G$26*'VKT forecasts (2)'!G$26</f>
        <v>#N/A</v>
      </c>
      <c r="H39" s="22" t="e">
        <f>'VKT forecasts'!H39/'VKT forecasts'!H$30*'VKT forecasts (2)'!H$30</f>
        <v>#N/A</v>
      </c>
      <c r="I39" s="22" t="e">
        <f>'VKT forecasts'!I39/'VKT forecasts'!I$30*'VKT forecasts (2)'!I$30</f>
        <v>#N/A</v>
      </c>
      <c r="J39" s="22" t="e">
        <f>'VKT forecasts'!J39/'VKT forecasts'!J$38*'VKT forecasts (2)'!J$38</f>
        <v>#N/A</v>
      </c>
      <c r="K39" s="22" t="e">
        <f>'VKT forecasts'!K39/'VKT forecasts'!K$38*'VKT forecasts (2)'!K$38</f>
        <v>#N/A</v>
      </c>
      <c r="L39" s="22" t="e">
        <v>#N/A</v>
      </c>
      <c r="M39" s="22" t="e">
        <v>#N/A</v>
      </c>
      <c r="N39" s="22" t="e">
        <v>#N/A</v>
      </c>
      <c r="O39" s="22" t="e">
        <v>#N/A</v>
      </c>
    </row>
    <row r="40" spans="1:15">
      <c r="A40" s="19" t="s">
        <v>43</v>
      </c>
      <c r="B40" s="19">
        <v>39</v>
      </c>
      <c r="C40" s="22">
        <f>SUM('veh fleet stats'!X42:X45)/1000</f>
        <v>40.665999999999997</v>
      </c>
      <c r="D40" s="22" t="e">
        <f>'VKT forecasts'!D40/'VKT forecasts'!$D$6*'VKT forecasts (2)'!$D$6</f>
        <v>#N/A</v>
      </c>
      <c r="E40" s="22" t="e">
        <f>'VKT forecasts'!E40/'VKT forecasts'!$E$22*'VKT forecasts (2)'!$E$22</f>
        <v>#N/A</v>
      </c>
      <c r="F40" s="22" t="e">
        <f>'VKT forecasts'!F40/'VKT forecasts'!F$26*'VKT forecasts (2)'!$F$26</f>
        <v>#N/A</v>
      </c>
      <c r="G40" s="22" t="e">
        <f>'VKT forecasts'!G40/'VKT forecasts'!G$26*'VKT forecasts (2)'!G$26</f>
        <v>#N/A</v>
      </c>
      <c r="H40" s="22" t="e">
        <f>'VKT forecasts'!H40/'VKT forecasts'!H$30*'VKT forecasts (2)'!H$30</f>
        <v>#N/A</v>
      </c>
      <c r="I40" s="22" t="e">
        <f>'VKT forecasts'!I40/'VKT forecasts'!I$30*'VKT forecasts (2)'!I$30</f>
        <v>#N/A</v>
      </c>
      <c r="J40" s="22" t="e">
        <f>'VKT forecasts'!J40/'VKT forecasts'!J$38*'VKT forecasts (2)'!J$38</f>
        <v>#N/A</v>
      </c>
      <c r="K40" s="22" t="e">
        <f>'VKT forecasts'!K40/'VKT forecasts'!K$38*'VKT forecasts (2)'!K$38</f>
        <v>#N/A</v>
      </c>
      <c r="L40" s="22" t="e">
        <v>#N/A</v>
      </c>
      <c r="M40" s="22" t="e">
        <v>#N/A</v>
      </c>
      <c r="N40" s="22" t="e">
        <v>#N/A</v>
      </c>
      <c r="O40" s="22" t="e">
        <v>#N/A</v>
      </c>
    </row>
    <row r="41" spans="1:15">
      <c r="A41" s="19" t="s">
        <v>44</v>
      </c>
      <c r="B41" s="19">
        <v>40</v>
      </c>
      <c r="C41" s="22">
        <f>SUM('veh fleet stats'!X43:X46)/1000</f>
        <v>40.646999999999998</v>
      </c>
      <c r="D41" s="22" t="e">
        <f>'VKT forecasts'!D41/'VKT forecasts'!$D$6*'VKT forecasts (2)'!$D$6</f>
        <v>#N/A</v>
      </c>
      <c r="E41" s="22" t="e">
        <f>'VKT forecasts'!E41/'VKT forecasts'!$E$22*'VKT forecasts (2)'!$E$22</f>
        <v>#N/A</v>
      </c>
      <c r="F41" s="22" t="e">
        <f>'VKT forecasts'!F41/'VKT forecasts'!F$26*'VKT forecasts (2)'!$F$26</f>
        <v>#N/A</v>
      </c>
      <c r="G41" s="22" t="e">
        <f>'VKT forecasts'!G41/'VKT forecasts'!G$26*'VKT forecasts (2)'!G$26</f>
        <v>#N/A</v>
      </c>
      <c r="H41" s="22" t="e">
        <f>'VKT forecasts'!H41/'VKT forecasts'!H$30*'VKT forecasts (2)'!H$30</f>
        <v>#N/A</v>
      </c>
      <c r="I41" s="22" t="e">
        <f>'VKT forecasts'!I41/'VKT forecasts'!I$30*'VKT forecasts (2)'!I$30</f>
        <v>#N/A</v>
      </c>
      <c r="J41" s="22" t="e">
        <f>'VKT forecasts'!J41/'VKT forecasts'!J$38*'VKT forecasts (2)'!J$38</f>
        <v>#N/A</v>
      </c>
      <c r="K41" s="22" t="e">
        <f>'VKT forecasts'!K41/'VKT forecasts'!K$38*'VKT forecasts (2)'!K$38</f>
        <v>#N/A</v>
      </c>
      <c r="L41" s="22" t="e">
        <v>#N/A</v>
      </c>
      <c r="M41" s="22" t="e">
        <v>#N/A</v>
      </c>
      <c r="N41" s="22" t="e">
        <v>#N/A</v>
      </c>
      <c r="O41" s="22" t="e">
        <v>#N/A</v>
      </c>
    </row>
    <row r="42" spans="1:15">
      <c r="A42" s="19" t="s">
        <v>45</v>
      </c>
      <c r="B42" s="19">
        <v>41</v>
      </c>
      <c r="C42" s="22">
        <f>SUM('veh fleet stats'!X44:X47)/1000</f>
        <v>40.579000000000001</v>
      </c>
      <c r="D42" s="22">
        <f>'VKT forecasts'!D42/'VKT forecasts'!$D$6*'VKT forecasts (2)'!$D$6</f>
        <v>40.692620105217998</v>
      </c>
      <c r="E42" s="22">
        <f>'VKT forecasts'!E42/'VKT forecasts'!$E$22*'VKT forecasts (2)'!$E$22</f>
        <v>42.623491100514983</v>
      </c>
      <c r="F42" s="22">
        <f>'VKT forecasts'!F42/'VKT forecasts'!F$26*'VKT forecasts (2)'!$F$26</f>
        <v>42.08750601725891</v>
      </c>
      <c r="G42" s="22">
        <f>'VKT forecasts'!G42/'VKT forecasts'!G$26*'VKT forecasts (2)'!G$26</f>
        <v>42.72419392738032</v>
      </c>
      <c r="H42" s="22">
        <f>'VKT forecasts'!H42/'VKT forecasts'!H$30*'VKT forecasts (2)'!H$30</f>
        <v>44.660338756779304</v>
      </c>
      <c r="I42" s="22">
        <f>'VKT forecasts'!I42/'VKT forecasts'!I$30*'VKT forecasts (2)'!I$30</f>
        <v>39.981954533270439</v>
      </c>
      <c r="J42" s="22">
        <f>'VKT forecasts'!J42/'VKT forecasts'!J$38*'VKT forecasts (2)'!J$38</f>
        <v>40.527954565583983</v>
      </c>
      <c r="K42" s="22">
        <f>'VKT forecasts'!K42/'VKT forecasts'!K$38*'VKT forecasts (2)'!K$38</f>
        <v>41.175025328003962</v>
      </c>
      <c r="L42" s="22">
        <f>C42</f>
        <v>40.579000000000001</v>
      </c>
      <c r="M42" s="22" t="e">
        <v>#N/A</v>
      </c>
      <c r="N42" s="22" t="e">
        <v>#N/A</v>
      </c>
      <c r="O42" s="22" t="e">
        <v>#N/A</v>
      </c>
    </row>
    <row r="43" spans="1:15">
      <c r="A43" s="19" t="s">
        <v>46</v>
      </c>
      <c r="B43" s="19">
        <v>42</v>
      </c>
      <c r="C43" s="22">
        <f>SUM('veh fleet stats'!X45:X48)/1000</f>
        <v>40.478999999999999</v>
      </c>
      <c r="D43" s="22" t="e">
        <f>'VKT forecasts'!D43/'VKT forecasts'!$D$6*'VKT forecasts (2)'!$D$6</f>
        <v>#N/A</v>
      </c>
      <c r="E43" s="22" t="e">
        <f>'VKT forecasts'!E43/'VKT forecasts'!$E$22*'VKT forecasts (2)'!$E$22</f>
        <v>#N/A</v>
      </c>
      <c r="F43" s="22" t="e">
        <f>'VKT forecasts'!F43/'VKT forecasts'!F$26*'VKT forecasts (2)'!$F$26</f>
        <v>#N/A</v>
      </c>
      <c r="G43" s="22" t="e">
        <f>'VKT forecasts'!G43/'VKT forecasts'!G$26*'VKT forecasts (2)'!G$26</f>
        <v>#N/A</v>
      </c>
      <c r="H43" s="22" t="e">
        <f>'VKT forecasts'!H43/'VKT forecasts'!H$30*'VKT forecasts (2)'!H$30</f>
        <v>#N/A</v>
      </c>
      <c r="I43" s="22" t="e">
        <f>'VKT forecasts'!I43/'VKT forecasts'!I$30*'VKT forecasts (2)'!I$30</f>
        <v>#N/A</v>
      </c>
      <c r="J43" s="22" t="e">
        <f>'VKT forecasts'!J43/'VKT forecasts'!J$38*'VKT forecasts (2)'!J$38</f>
        <v>#N/A</v>
      </c>
      <c r="K43" s="22" t="e">
        <f>'VKT forecasts'!K43/'VKT forecasts'!K$38*'VKT forecasts (2)'!K$38</f>
        <v>#N/A</v>
      </c>
      <c r="L43" s="22" t="e">
        <f>'VKT forecasts'!L43/'VKT forecasts'!L$42*'VKT forecasts (2)'!L$42</f>
        <v>#N/A</v>
      </c>
      <c r="M43" s="22" t="e">
        <v>#N/A</v>
      </c>
      <c r="N43" s="22" t="e">
        <v>#N/A</v>
      </c>
      <c r="O43" s="22" t="e">
        <v>#N/A</v>
      </c>
    </row>
    <row r="44" spans="1:15">
      <c r="A44" s="19" t="s">
        <v>47</v>
      </c>
      <c r="B44" s="19">
        <v>43</v>
      </c>
      <c r="C44" s="22">
        <f>SUM('veh fleet stats'!X46:X49)/1000</f>
        <v>40.366</v>
      </c>
      <c r="D44" s="22" t="e">
        <f>'VKT forecasts'!D44/'VKT forecasts'!$D$6*'VKT forecasts (2)'!$D$6</f>
        <v>#N/A</v>
      </c>
      <c r="E44" s="22" t="e">
        <f>'VKT forecasts'!E44/'VKT forecasts'!$E$22*'VKT forecasts (2)'!$E$22</f>
        <v>#N/A</v>
      </c>
      <c r="F44" s="22" t="e">
        <f>'VKT forecasts'!F44/'VKT forecasts'!F$26*'VKT forecasts (2)'!$F$26</f>
        <v>#N/A</v>
      </c>
      <c r="G44" s="22" t="e">
        <f>'VKT forecasts'!G44/'VKT forecasts'!G$26*'VKT forecasts (2)'!G$26</f>
        <v>#N/A</v>
      </c>
      <c r="H44" s="22" t="e">
        <f>'VKT forecasts'!H44/'VKT forecasts'!H$30*'VKT forecasts (2)'!H$30</f>
        <v>#N/A</v>
      </c>
      <c r="I44" s="22" t="e">
        <f>'VKT forecasts'!I44/'VKT forecasts'!I$30*'VKT forecasts (2)'!I$30</f>
        <v>#N/A</v>
      </c>
      <c r="J44" s="22" t="e">
        <f>'VKT forecasts'!J44/'VKT forecasts'!J$38*'VKT forecasts (2)'!J$38</f>
        <v>#N/A</v>
      </c>
      <c r="K44" s="22" t="e">
        <f>'VKT forecasts'!K44/'VKT forecasts'!K$38*'VKT forecasts (2)'!K$38</f>
        <v>#N/A</v>
      </c>
      <c r="L44" s="22" t="e">
        <f>'VKT forecasts'!L44/'VKT forecasts'!L$42*'VKT forecasts (2)'!L$42</f>
        <v>#N/A</v>
      </c>
      <c r="M44" s="22" t="e">
        <v>#N/A</v>
      </c>
      <c r="N44" s="22" t="e">
        <v>#N/A</v>
      </c>
      <c r="O44" s="22" t="e">
        <v>#N/A</v>
      </c>
    </row>
    <row r="45" spans="1:15">
      <c r="A45" s="19" t="s">
        <v>48</v>
      </c>
      <c r="B45" s="19">
        <v>44</v>
      </c>
      <c r="C45" s="22">
        <f>SUM('veh fleet stats'!X47:X50)/1000</f>
        <v>40.243000000000002</v>
      </c>
      <c r="D45" s="22" t="e">
        <f>'VKT forecasts'!D45/'VKT forecasts'!$D$6*'VKT forecasts (2)'!$D$6</f>
        <v>#N/A</v>
      </c>
      <c r="E45" s="22" t="e">
        <f>'VKT forecasts'!E45/'VKT forecasts'!$E$22*'VKT forecasts (2)'!$E$22</f>
        <v>#N/A</v>
      </c>
      <c r="F45" s="22" t="e">
        <f>'VKT forecasts'!F45/'VKT forecasts'!F$26*'VKT forecasts (2)'!$F$26</f>
        <v>#N/A</v>
      </c>
      <c r="G45" s="22" t="e">
        <f>'VKT forecasts'!G45/'VKT forecasts'!G$26*'VKT forecasts (2)'!G$26</f>
        <v>#N/A</v>
      </c>
      <c r="H45" s="22" t="e">
        <f>'VKT forecasts'!H45/'VKT forecasts'!H$30*'VKT forecasts (2)'!H$30</f>
        <v>#N/A</v>
      </c>
      <c r="I45" s="22" t="e">
        <f>'VKT forecasts'!I45/'VKT forecasts'!I$30*'VKT forecasts (2)'!I$30</f>
        <v>#N/A</v>
      </c>
      <c r="J45" s="22" t="e">
        <f>'VKT forecasts'!J45/'VKT forecasts'!J$38*'VKT forecasts (2)'!J$38</f>
        <v>#N/A</v>
      </c>
      <c r="K45" s="22" t="e">
        <f>'VKT forecasts'!K45/'VKT forecasts'!K$38*'VKT forecasts (2)'!K$38</f>
        <v>#N/A</v>
      </c>
      <c r="L45" s="22" t="e">
        <f>'VKT forecasts'!L45/'VKT forecasts'!L$42*'VKT forecasts (2)'!L$42</f>
        <v>#N/A</v>
      </c>
      <c r="M45" s="22" t="e">
        <v>#N/A</v>
      </c>
      <c r="N45" s="22" t="e">
        <v>#N/A</v>
      </c>
      <c r="O45" s="22" t="e">
        <v>#N/A</v>
      </c>
    </row>
    <row r="46" spans="1:15">
      <c r="A46" s="19" t="s">
        <v>49</v>
      </c>
      <c r="B46" s="19">
        <v>45</v>
      </c>
      <c r="C46" s="22">
        <f>SUM('veh fleet stats'!X48:X51)/1000</f>
        <v>40.119</v>
      </c>
      <c r="D46" s="22">
        <f>'VKT forecasts'!D46/'VKT forecasts'!$D$6*'VKT forecasts (2)'!$D$6</f>
        <v>41.138333159913408</v>
      </c>
      <c r="E46" s="22">
        <f>'VKT forecasts'!E46/'VKT forecasts'!$E$22*'VKT forecasts (2)'!$E$22</f>
        <v>43.281154662263781</v>
      </c>
      <c r="F46" s="22">
        <f>'VKT forecasts'!F46/'VKT forecasts'!F$26*'VKT forecasts (2)'!$F$26</f>
        <v>42.64464692899768</v>
      </c>
      <c r="G46" s="22">
        <f>'VKT forecasts'!G46/'VKT forecasts'!G$26*'VKT forecasts (2)'!G$26</f>
        <v>43.338216888831717</v>
      </c>
      <c r="H46" s="22">
        <f>'VKT forecasts'!H46/'VKT forecasts'!H$30*'VKT forecasts (2)'!H$30</f>
        <v>45.636145181476856</v>
      </c>
      <c r="I46" s="22">
        <f>'VKT forecasts'!I46/'VKT forecasts'!I$30*'VKT forecasts (2)'!I$30</f>
        <v>40.818505985462458</v>
      </c>
      <c r="J46" s="22">
        <f>'VKT forecasts'!J46/'VKT forecasts'!J$38*'VKT forecasts (2)'!J$38</f>
        <v>40.79787947381984</v>
      </c>
      <c r="K46" s="22">
        <f>'VKT forecasts'!K46/'VKT forecasts'!K$38*'VKT forecasts (2)'!K$38</f>
        <v>41.793897084340259</v>
      </c>
      <c r="L46" s="22">
        <f>'VKT forecasts'!L46/'VKT forecasts'!L$42*'VKT forecasts (2)'!L$42</f>
        <v>40.941805773690994</v>
      </c>
      <c r="M46" s="22" t="e">
        <v>#N/A</v>
      </c>
      <c r="N46" s="22" t="e">
        <v>#N/A</v>
      </c>
      <c r="O46" s="22" t="e">
        <v>#N/A</v>
      </c>
    </row>
    <row r="47" spans="1:15">
      <c r="A47" s="19" t="s">
        <v>50</v>
      </c>
      <c r="B47" s="19">
        <v>46</v>
      </c>
      <c r="C47" s="22">
        <f>SUM('veh fleet stats'!X49:X52)/1000</f>
        <v>40.134999999999998</v>
      </c>
      <c r="D47" s="22" t="e">
        <f>'VKT forecasts'!D47/'VKT forecasts'!$D$6*'VKT forecasts (2)'!$D$6</f>
        <v>#N/A</v>
      </c>
      <c r="E47" s="22" t="e">
        <f>'VKT forecasts'!E47/'VKT forecasts'!$E$22*'VKT forecasts (2)'!$E$22</f>
        <v>#N/A</v>
      </c>
      <c r="F47" s="22" t="e">
        <f>'VKT forecasts'!F47/'VKT forecasts'!F$26*'VKT forecasts (2)'!$F$26</f>
        <v>#N/A</v>
      </c>
      <c r="G47" s="22" t="e">
        <f>'VKT forecasts'!G47/'VKT forecasts'!G$26*'VKT forecasts (2)'!G$26</f>
        <v>#N/A</v>
      </c>
      <c r="H47" s="22" t="e">
        <f>'VKT forecasts'!H47/'VKT forecasts'!H$30*'VKT forecasts (2)'!H$30</f>
        <v>#N/A</v>
      </c>
      <c r="I47" s="22" t="e">
        <f>'VKT forecasts'!I47/'VKT forecasts'!I$30*'VKT forecasts (2)'!I$30</f>
        <v>#N/A</v>
      </c>
      <c r="J47" s="22" t="e">
        <f>'VKT forecasts'!J47/'VKT forecasts'!J$38*'VKT forecasts (2)'!J$38</f>
        <v>#N/A</v>
      </c>
      <c r="K47" s="22" t="e">
        <f>'VKT forecasts'!K47/'VKT forecasts'!K$38*'VKT forecasts (2)'!K$38</f>
        <v>#N/A</v>
      </c>
      <c r="L47" s="22" t="e">
        <f>'VKT forecasts'!L47/'VKT forecasts'!L$42*'VKT forecasts (2)'!L$42</f>
        <v>#N/A</v>
      </c>
      <c r="M47" s="22" t="e">
        <v>#N/A</v>
      </c>
      <c r="N47" s="22" t="e">
        <v>#N/A</v>
      </c>
      <c r="O47" s="22" t="e">
        <v>#N/A</v>
      </c>
    </row>
    <row r="48" spans="1:15">
      <c r="A48" s="19" t="s">
        <v>51</v>
      </c>
      <c r="B48" s="19">
        <v>47</v>
      </c>
      <c r="C48" s="22">
        <f>SUM('veh fleet stats'!X50:X53)/1000</f>
        <v>40.100999999999999</v>
      </c>
      <c r="D48" s="22" t="e">
        <f>'VKT forecasts'!D48/'VKT forecasts'!$D$6*'VKT forecasts (2)'!$D$6</f>
        <v>#N/A</v>
      </c>
      <c r="E48" s="22" t="e">
        <f>'VKT forecasts'!E48/'VKT forecasts'!$E$22*'VKT forecasts (2)'!$E$22</f>
        <v>#N/A</v>
      </c>
      <c r="F48" s="22" t="e">
        <f>'VKT forecasts'!F48/'VKT forecasts'!F$26*'VKT forecasts (2)'!$F$26</f>
        <v>#N/A</v>
      </c>
      <c r="G48" s="22" t="e">
        <f>'VKT forecasts'!G48/'VKT forecasts'!G$26*'VKT forecasts (2)'!G$26</f>
        <v>#N/A</v>
      </c>
      <c r="H48" s="22" t="e">
        <f>'VKT forecasts'!H48/'VKT forecasts'!H$30*'VKT forecasts (2)'!H$30</f>
        <v>#N/A</v>
      </c>
      <c r="I48" s="22" t="e">
        <f>'VKT forecasts'!I48/'VKT forecasts'!I$30*'VKT forecasts (2)'!I$30</f>
        <v>#N/A</v>
      </c>
      <c r="J48" s="22" t="e">
        <f>'VKT forecasts'!J48/'VKT forecasts'!J$38*'VKT forecasts (2)'!J$38</f>
        <v>#N/A</v>
      </c>
      <c r="K48" s="22" t="e">
        <f>'VKT forecasts'!K48/'VKT forecasts'!K$38*'VKT forecasts (2)'!K$38</f>
        <v>#N/A</v>
      </c>
      <c r="L48" s="22" t="e">
        <f>'VKT forecasts'!L48/'VKT forecasts'!L$42*'VKT forecasts (2)'!L$42</f>
        <v>#N/A</v>
      </c>
      <c r="M48" s="22" t="e">
        <v>#N/A</v>
      </c>
      <c r="N48" s="22" t="e">
        <v>#N/A</v>
      </c>
      <c r="O48" s="22" t="e">
        <v>#N/A</v>
      </c>
    </row>
    <row r="49" spans="1:15">
      <c r="A49" s="19" t="s">
        <v>52</v>
      </c>
      <c r="B49" s="19">
        <v>48</v>
      </c>
      <c r="C49" s="22">
        <f>SUM('veh fleet stats'!X51:X54)/1000</f>
        <v>40.118000000000002</v>
      </c>
      <c r="D49" s="22" t="e">
        <f>'VKT forecasts'!D49/'VKT forecasts'!$D$6*'VKT forecasts (2)'!$D$6</f>
        <v>#N/A</v>
      </c>
      <c r="E49" s="22" t="e">
        <f>'VKT forecasts'!E49/'VKT forecasts'!$E$22*'VKT forecasts (2)'!$E$22</f>
        <v>#N/A</v>
      </c>
      <c r="F49" s="22" t="e">
        <f>'VKT forecasts'!F49/'VKT forecasts'!F$26*'VKT forecasts (2)'!$F$26</f>
        <v>#N/A</v>
      </c>
      <c r="G49" s="22" t="e">
        <f>'VKT forecasts'!G49/'VKT forecasts'!G$26*'VKT forecasts (2)'!G$26</f>
        <v>#N/A</v>
      </c>
      <c r="H49" s="22" t="e">
        <f>'VKT forecasts'!H49/'VKT forecasts'!H$30*'VKT forecasts (2)'!H$30</f>
        <v>#N/A</v>
      </c>
      <c r="I49" s="22" t="e">
        <f>'VKT forecasts'!I49/'VKT forecasts'!I$30*'VKT forecasts (2)'!I$30</f>
        <v>#N/A</v>
      </c>
      <c r="J49" s="22" t="e">
        <f>'VKT forecasts'!J49/'VKT forecasts'!J$38*'VKT forecasts (2)'!J$38</f>
        <v>#N/A</v>
      </c>
      <c r="K49" s="22" t="e">
        <f>'VKT forecasts'!K49/'VKT forecasts'!K$38*'VKT forecasts (2)'!K$38</f>
        <v>#N/A</v>
      </c>
      <c r="L49" s="22" t="e">
        <f>'VKT forecasts'!L49/'VKT forecasts'!L$42*'VKT forecasts (2)'!L$42</f>
        <v>#N/A</v>
      </c>
      <c r="M49" s="22" t="e">
        <v>#N/A</v>
      </c>
      <c r="N49" s="22" t="e">
        <v>#N/A</v>
      </c>
      <c r="O49" s="22" t="e">
        <v>#N/A</v>
      </c>
    </row>
    <row r="50" spans="1:15">
      <c r="A50" s="19" t="s">
        <v>53</v>
      </c>
      <c r="B50" s="19">
        <v>49</v>
      </c>
      <c r="C50" s="22">
        <f>SUM('veh fleet stats'!X52:X55)/1000</f>
        <v>40.204999999999998</v>
      </c>
      <c r="D50" s="22">
        <f>'VKT forecasts'!D50/'VKT forecasts'!$D$6*'VKT forecasts (2)'!$D$6</f>
        <v>41.583954024326701</v>
      </c>
      <c r="E50" s="22">
        <f>'VKT forecasts'!E50/'VKT forecasts'!$E$22*'VKT forecasts (2)'!$E$22</f>
        <v>44.15587683623049</v>
      </c>
      <c r="F50" s="22">
        <f>'VKT forecasts'!F50/'VKT forecasts'!F$26*'VKT forecasts (2)'!$F$26</f>
        <v>43.424925164484605</v>
      </c>
      <c r="G50" s="22">
        <f>'VKT forecasts'!G50/'VKT forecasts'!G$26*'VKT forecasts (2)'!G$26</f>
        <v>44.056056665306116</v>
      </c>
      <c r="H50" s="22">
        <f>'VKT forecasts'!H50/'VKT forecasts'!H$30*'VKT forecasts (2)'!H$30</f>
        <v>46.552844388819366</v>
      </c>
      <c r="I50" s="22">
        <f>'VKT forecasts'!I50/'VKT forecasts'!I$30*'VKT forecasts (2)'!I$30</f>
        <v>41.871821716328128</v>
      </c>
      <c r="J50" s="22">
        <f>'VKT forecasts'!J50/'VKT forecasts'!J$38*'VKT forecasts (2)'!J$38</f>
        <v>41.347898888539909</v>
      </c>
      <c r="K50" s="22">
        <f>'VKT forecasts'!K50/'VKT forecasts'!K$38*'VKT forecasts (2)'!K$38</f>
        <v>42.372025215403696</v>
      </c>
      <c r="L50" s="22">
        <f>'VKT forecasts'!L50/'VKT forecasts'!L$42*'VKT forecasts (2)'!L$42</f>
        <v>40.747458402473946</v>
      </c>
      <c r="M50" s="22">
        <f>C50</f>
        <v>40.204999999999998</v>
      </c>
      <c r="N50" s="22">
        <f>C50</f>
        <v>40.204999999999998</v>
      </c>
      <c r="O50" s="22">
        <f>C50</f>
        <v>40.204999999999998</v>
      </c>
    </row>
    <row r="51" spans="1:15">
      <c r="A51" s="19" t="s">
        <v>54</v>
      </c>
      <c r="B51" s="19">
        <v>50</v>
      </c>
      <c r="C51" s="22">
        <f>SUM('veh fleet stats'!X53:X56)/1000</f>
        <v>40.238999999999997</v>
      </c>
      <c r="D51" s="22" t="e">
        <f>'VKT forecasts'!D51/'VKT forecasts'!$D$6*'VKT forecasts (2)'!$D$6</f>
        <v>#N/A</v>
      </c>
      <c r="E51" s="22" t="e">
        <f>'VKT forecasts'!E51/'VKT forecasts'!$E$22*'VKT forecasts (2)'!$E$22</f>
        <v>#N/A</v>
      </c>
      <c r="F51" s="22" t="e">
        <f>'VKT forecasts'!F51/'VKT forecasts'!F$26*'VKT forecasts (2)'!$F$26</f>
        <v>#N/A</v>
      </c>
      <c r="G51" s="22" t="e">
        <f>'VKT forecasts'!G51/'VKT forecasts'!G$26*'VKT forecasts (2)'!G$26</f>
        <v>#N/A</v>
      </c>
      <c r="H51" s="22" t="e">
        <f>'VKT forecasts'!H51/'VKT forecasts'!H$30*'VKT forecasts (2)'!H$30</f>
        <v>#N/A</v>
      </c>
      <c r="I51" s="22" t="e">
        <f>'VKT forecasts'!I51/'VKT forecasts'!I$30*'VKT forecasts (2)'!I$30</f>
        <v>#N/A</v>
      </c>
      <c r="J51" s="22" t="e">
        <f>'VKT forecasts'!J51/'VKT forecasts'!J$38*'VKT forecasts (2)'!J$38</f>
        <v>#N/A</v>
      </c>
      <c r="K51" s="22" t="e">
        <f>'VKT forecasts'!K51/'VKT forecasts'!K$38*'VKT forecasts (2)'!K$38</f>
        <v>#N/A</v>
      </c>
      <c r="L51" s="22" t="e">
        <f>'VKT forecasts'!L51/'VKT forecasts'!L$42*'VKT forecasts (2)'!L$42</f>
        <v>#N/A</v>
      </c>
      <c r="M51" s="22" t="e">
        <f>'VKT forecasts'!M51/'VKT forecasts'!M$50*'VKT forecasts (2)'!M$50</f>
        <v>#N/A</v>
      </c>
      <c r="N51" s="22" t="e">
        <f>'VKT forecasts'!N51/'VKT forecasts'!N$50*'VKT forecasts (2)'!N$50</f>
        <v>#N/A</v>
      </c>
      <c r="O51" s="22" t="e">
        <f>'VKT forecasts'!O51/'VKT forecasts'!O$50*'VKT forecasts (2)'!O$50</f>
        <v>#N/A</v>
      </c>
    </row>
    <row r="52" spans="1:15">
      <c r="A52" s="19" t="s">
        <v>55</v>
      </c>
      <c r="B52" s="19">
        <v>51</v>
      </c>
      <c r="C52" s="22">
        <f>SUM('veh fleet stats'!X54:X57)/1000</f>
        <v>40.415999999999997</v>
      </c>
      <c r="D52" s="22" t="e">
        <f>'VKT forecasts'!D52/'VKT forecasts'!$D$6*'VKT forecasts (2)'!$D$6</f>
        <v>#N/A</v>
      </c>
      <c r="E52" s="22" t="e">
        <f>'VKT forecasts'!E52/'VKT forecasts'!$E$22*'VKT forecasts (2)'!$E$22</f>
        <v>#N/A</v>
      </c>
      <c r="F52" s="22" t="e">
        <f>'VKT forecasts'!F52/'VKT forecasts'!F$26*'VKT forecasts (2)'!$F$26</f>
        <v>#N/A</v>
      </c>
      <c r="G52" s="22" t="e">
        <f>'VKT forecasts'!G52/'VKT forecasts'!G$26*'VKT forecasts (2)'!G$26</f>
        <v>#N/A</v>
      </c>
      <c r="H52" s="22" t="e">
        <f>'VKT forecasts'!H52/'VKT forecasts'!H$30*'VKT forecasts (2)'!H$30</f>
        <v>#N/A</v>
      </c>
      <c r="I52" s="22" t="e">
        <f>'VKT forecasts'!I52/'VKT forecasts'!I$30*'VKT forecasts (2)'!I$30</f>
        <v>#N/A</v>
      </c>
      <c r="J52" s="22" t="e">
        <f>'VKT forecasts'!J52/'VKT forecasts'!J$38*'VKT forecasts (2)'!J$38</f>
        <v>#N/A</v>
      </c>
      <c r="K52" s="22" t="e">
        <f>'VKT forecasts'!K52/'VKT forecasts'!K$38*'VKT forecasts (2)'!K$38</f>
        <v>#N/A</v>
      </c>
      <c r="L52" s="22" t="e">
        <f>'VKT forecasts'!L52/'VKT forecasts'!L$42*'VKT forecasts (2)'!L$42</f>
        <v>#N/A</v>
      </c>
      <c r="M52" s="22" t="e">
        <f>'VKT forecasts'!M52/'VKT forecasts'!M$50*'VKT forecasts (2)'!M$50</f>
        <v>#N/A</v>
      </c>
      <c r="N52" s="22" t="e">
        <f>'VKT forecasts'!N52/'VKT forecasts'!N$50*'VKT forecasts (2)'!N$50</f>
        <v>#N/A</v>
      </c>
      <c r="O52" s="22" t="e">
        <f>'VKT forecasts'!O52/'VKT forecasts'!O$50*'VKT forecasts (2)'!O$50</f>
        <v>#N/A</v>
      </c>
    </row>
    <row r="53" spans="1:15">
      <c r="A53" s="19" t="s">
        <v>56</v>
      </c>
      <c r="B53" s="19">
        <v>52</v>
      </c>
      <c r="C53" s="22">
        <f>SUM('veh fleet stats'!X55:X58)/1000</f>
        <v>40.631999999999998</v>
      </c>
      <c r="D53" s="22" t="e">
        <f>'VKT forecasts'!D53/'VKT forecasts'!$D$6*'VKT forecasts (2)'!$D$6</f>
        <v>#N/A</v>
      </c>
      <c r="E53" s="22" t="e">
        <f>'VKT forecasts'!E53/'VKT forecasts'!$E$22*'VKT forecasts (2)'!$E$22</f>
        <v>#N/A</v>
      </c>
      <c r="F53" s="22" t="e">
        <f>'VKT forecasts'!F53/'VKT forecasts'!F$26*'VKT forecasts (2)'!$F$26</f>
        <v>#N/A</v>
      </c>
      <c r="G53" s="22" t="e">
        <f>'VKT forecasts'!G53/'VKT forecasts'!G$26*'VKT forecasts (2)'!G$26</f>
        <v>#N/A</v>
      </c>
      <c r="H53" s="22" t="e">
        <f>'VKT forecasts'!H53/'VKT forecasts'!H$30*'VKT forecasts (2)'!H$30</f>
        <v>#N/A</v>
      </c>
      <c r="I53" s="22" t="e">
        <f>'VKT forecasts'!I53/'VKT forecasts'!I$30*'VKT forecasts (2)'!I$30</f>
        <v>#N/A</v>
      </c>
      <c r="J53" s="22" t="e">
        <f>'VKT forecasts'!J53/'VKT forecasts'!J$38*'VKT forecasts (2)'!J$38</f>
        <v>#N/A</v>
      </c>
      <c r="K53" s="22" t="e">
        <f>'VKT forecasts'!K53/'VKT forecasts'!K$38*'VKT forecasts (2)'!K$38</f>
        <v>#N/A</v>
      </c>
      <c r="L53" s="22" t="e">
        <f>'VKT forecasts'!L53/'VKT forecasts'!L$42*'VKT forecasts (2)'!L$42</f>
        <v>#N/A</v>
      </c>
      <c r="M53" s="22" t="e">
        <f>'VKT forecasts'!M53/'VKT forecasts'!M$50*'VKT forecasts (2)'!M$50</f>
        <v>#N/A</v>
      </c>
      <c r="N53" s="22" t="e">
        <f>'VKT forecasts'!N53/'VKT forecasts'!N$50*'VKT forecasts (2)'!N$50</f>
        <v>#N/A</v>
      </c>
      <c r="O53" s="22" t="e">
        <f>'VKT forecasts'!O53/'VKT forecasts'!O$50*'VKT forecasts (2)'!O$50</f>
        <v>#N/A</v>
      </c>
    </row>
    <row r="54" spans="1:15">
      <c r="A54" s="19" t="s">
        <v>57</v>
      </c>
      <c r="B54" s="19">
        <v>53</v>
      </c>
      <c r="C54" s="22">
        <f>SUM('veh fleet stats'!X56:X59)/1000</f>
        <v>40.871000000000002</v>
      </c>
      <c r="D54" s="22">
        <f>'VKT forecasts'!D54/'VKT forecasts'!$D$6*'VKT forecasts (2)'!$D$6</f>
        <v>42.029626887587852</v>
      </c>
      <c r="E54" s="22">
        <f>'VKT forecasts'!E54/'VKT forecasts'!$E$22*'VKT forecasts (2)'!$E$22</f>
        <v>44.760048377523397</v>
      </c>
      <c r="F54" s="22">
        <f>'VKT forecasts'!F54/'VKT forecasts'!F$26*'VKT forecasts (2)'!$F$26</f>
        <v>43.941315242168379</v>
      </c>
      <c r="G54" s="22">
        <f>'VKT forecasts'!G54/'VKT forecasts'!G$26*'VKT forecasts (2)'!G$26</f>
        <v>44.704736584467447</v>
      </c>
      <c r="H54" s="22">
        <f>'VKT forecasts'!H54/'VKT forecasts'!H$30*'VKT forecasts (2)'!H$30</f>
        <v>47.409361702127661</v>
      </c>
      <c r="I54" s="22">
        <f>'VKT forecasts'!I54/'VKT forecasts'!I$30*'VKT forecasts (2)'!I$30</f>
        <v>42.603209522627068</v>
      </c>
      <c r="J54" s="22">
        <f>'VKT forecasts'!J54/'VKT forecasts'!J$38*'VKT forecasts (2)'!J$38</f>
        <v>41.926949631354418</v>
      </c>
      <c r="K54" s="22">
        <f>'VKT forecasts'!K54/'VKT forecasts'!K$38*'VKT forecasts (2)'!K$38</f>
        <v>42.779916827367877</v>
      </c>
      <c r="L54" s="22">
        <f>'VKT forecasts'!L54/'VKT forecasts'!L$42*'VKT forecasts (2)'!L$42</f>
        <v>41.208185531330329</v>
      </c>
      <c r="M54" s="22">
        <f>'VKT forecasts'!M54/'VKT forecasts'!M$50*'VKT forecasts (2)'!M$50</f>
        <v>39.951652363372602</v>
      </c>
      <c r="N54" s="22">
        <f>'VKT forecasts'!N54/'VKT forecasts'!N$50*'VKT forecasts (2)'!N$50</f>
        <v>40.559507267891284</v>
      </c>
      <c r="O54" s="22">
        <f>'VKT forecasts'!O54/'VKT forecasts'!O$50*'VKT forecasts (2)'!O$50</f>
        <v>41.238375933190952</v>
      </c>
    </row>
    <row r="55" spans="1:15">
      <c r="A55" s="19" t="s">
        <v>58</v>
      </c>
      <c r="B55" s="19">
        <v>54</v>
      </c>
      <c r="C55" s="22">
        <f>SUM('veh fleet stats'!X57:X60)/1000</f>
        <v>41.116</v>
      </c>
      <c r="D55" s="22" t="e">
        <f>'VKT forecasts'!D55/'VKT forecasts'!$D$6*'VKT forecasts (2)'!$D$6</f>
        <v>#N/A</v>
      </c>
      <c r="E55" s="22" t="e">
        <f>'VKT forecasts'!E55/'VKT forecasts'!$E$22*'VKT forecasts (2)'!$E$22</f>
        <v>#N/A</v>
      </c>
      <c r="F55" s="22" t="e">
        <f>'VKT forecasts'!F55/'VKT forecasts'!F$26*'VKT forecasts (2)'!$F$26</f>
        <v>#N/A</v>
      </c>
      <c r="G55" s="22" t="e">
        <f>'VKT forecasts'!G55/'VKT forecasts'!G$26*'VKT forecasts (2)'!G$26</f>
        <v>#N/A</v>
      </c>
      <c r="H55" s="22" t="e">
        <f>'VKT forecasts'!H55/'VKT forecasts'!H$30*'VKT forecasts (2)'!H$30</f>
        <v>#N/A</v>
      </c>
      <c r="I55" s="22" t="e">
        <f>'VKT forecasts'!I55/'VKT forecasts'!I$30*'VKT forecasts (2)'!I$30</f>
        <v>#N/A</v>
      </c>
      <c r="J55" s="22" t="e">
        <f>'VKT forecasts'!J55/'VKT forecasts'!J$38*'VKT forecasts (2)'!J$38</f>
        <v>#N/A</v>
      </c>
      <c r="K55" s="22" t="e">
        <f>'VKT forecasts'!K55/'VKT forecasts'!K$38*'VKT forecasts (2)'!K$38</f>
        <v>#N/A</v>
      </c>
      <c r="L55" s="22" t="e">
        <f>'VKT forecasts'!L55/'VKT forecasts'!L$42*'VKT forecasts (2)'!L$42</f>
        <v>#N/A</v>
      </c>
      <c r="M55" s="22" t="e">
        <f>'VKT forecasts'!M55/'VKT forecasts'!M$50*'VKT forecasts (2)'!M$50</f>
        <v>#N/A</v>
      </c>
      <c r="N55" s="22" t="e">
        <f>'VKT forecasts'!N55/'VKT forecasts'!N$50*'VKT forecasts (2)'!N$50</f>
        <v>#N/A</v>
      </c>
      <c r="O55" s="22" t="e">
        <f>'VKT forecasts'!O55/'VKT forecasts'!O$50*'VKT forecasts (2)'!O$50</f>
        <v>#N/A</v>
      </c>
    </row>
    <row r="56" spans="1:15">
      <c r="A56" s="19" t="s">
        <v>59</v>
      </c>
      <c r="B56" s="19">
        <v>55</v>
      </c>
      <c r="C56" s="22">
        <f>SUM('veh fleet stats'!X58:X61)/1000</f>
        <v>41.384999999999998</v>
      </c>
      <c r="D56" s="22" t="e">
        <f>'VKT forecasts'!D56/'VKT forecasts'!$D$6*'VKT forecasts (2)'!$D$6</f>
        <v>#N/A</v>
      </c>
      <c r="E56" s="22" t="e">
        <f>'VKT forecasts'!E56/'VKT forecasts'!$E$22*'VKT forecasts (2)'!$E$22</f>
        <v>#N/A</v>
      </c>
      <c r="F56" s="22" t="e">
        <f>'VKT forecasts'!F56/'VKT forecasts'!F$26*'VKT forecasts (2)'!$F$26</f>
        <v>#N/A</v>
      </c>
      <c r="G56" s="22" t="e">
        <f>'VKT forecasts'!G56/'VKT forecasts'!G$26*'VKT forecasts (2)'!G$26</f>
        <v>#N/A</v>
      </c>
      <c r="H56" s="22" t="e">
        <f>'VKT forecasts'!H56/'VKT forecasts'!H$30*'VKT forecasts (2)'!H$30</f>
        <v>#N/A</v>
      </c>
      <c r="I56" s="22" t="e">
        <f>'VKT forecasts'!I56/'VKT forecasts'!I$30*'VKT forecasts (2)'!I$30</f>
        <v>#N/A</v>
      </c>
      <c r="J56" s="22" t="e">
        <f>'VKT forecasts'!J56/'VKT forecasts'!J$38*'VKT forecasts (2)'!J$38</f>
        <v>#N/A</v>
      </c>
      <c r="K56" s="22" t="e">
        <f>'VKT forecasts'!K56/'VKT forecasts'!K$38*'VKT forecasts (2)'!K$38</f>
        <v>#N/A</v>
      </c>
      <c r="L56" s="22" t="e">
        <f>'VKT forecasts'!L56/'VKT forecasts'!L$42*'VKT forecasts (2)'!L$42</f>
        <v>#N/A</v>
      </c>
      <c r="M56" s="22" t="e">
        <f>'VKT forecasts'!M56/'VKT forecasts'!M$50*'VKT forecasts (2)'!M$50</f>
        <v>#N/A</v>
      </c>
      <c r="N56" s="22" t="e">
        <f>'VKT forecasts'!N56/'VKT forecasts'!N$50*'VKT forecasts (2)'!N$50</f>
        <v>#N/A</v>
      </c>
      <c r="O56" s="22" t="e">
        <f>'VKT forecasts'!O56/'VKT forecasts'!O$50*'VKT forecasts (2)'!O$50</f>
        <v>#N/A</v>
      </c>
    </row>
    <row r="57" spans="1:15">
      <c r="A57" s="19" t="s">
        <v>60</v>
      </c>
      <c r="B57" s="19">
        <v>56</v>
      </c>
      <c r="C57" s="22">
        <f>SUM('veh fleet stats'!X59:X62)/1000</f>
        <v>41.709000000000003</v>
      </c>
      <c r="D57" s="22" t="e">
        <f>'VKT forecasts'!D57/'VKT forecasts'!$D$6*'VKT forecasts (2)'!$D$6</f>
        <v>#N/A</v>
      </c>
      <c r="E57" s="22" t="e">
        <f>'VKT forecasts'!E57/'VKT forecasts'!$E$22*'VKT forecasts (2)'!$E$22</f>
        <v>#N/A</v>
      </c>
      <c r="F57" s="22" t="e">
        <f>'VKT forecasts'!F57/'VKT forecasts'!F$26*'VKT forecasts (2)'!$F$26</f>
        <v>#N/A</v>
      </c>
      <c r="G57" s="22" t="e">
        <f>'VKT forecasts'!G57/'VKT forecasts'!G$26*'VKT forecasts (2)'!G$26</f>
        <v>#N/A</v>
      </c>
      <c r="H57" s="22" t="e">
        <f>'VKT forecasts'!H57/'VKT forecasts'!H$30*'VKT forecasts (2)'!H$30</f>
        <v>#N/A</v>
      </c>
      <c r="I57" s="22" t="e">
        <f>'VKT forecasts'!I57/'VKT forecasts'!I$30*'VKT forecasts (2)'!I$30</f>
        <v>#N/A</v>
      </c>
      <c r="J57" s="22" t="e">
        <f>'VKT forecasts'!J57/'VKT forecasts'!J$38*'VKT forecasts (2)'!J$38</f>
        <v>#N/A</v>
      </c>
      <c r="K57" s="22" t="e">
        <f>'VKT forecasts'!K57/'VKT forecasts'!K$38*'VKT forecasts (2)'!K$38</f>
        <v>#N/A</v>
      </c>
      <c r="L57" s="22" t="e">
        <f>'VKT forecasts'!L57/'VKT forecasts'!L$42*'VKT forecasts (2)'!L$42</f>
        <v>#N/A</v>
      </c>
      <c r="M57" s="22" t="e">
        <f>'VKT forecasts'!M57/'VKT forecasts'!M$50*'VKT forecasts (2)'!M$50</f>
        <v>#N/A</v>
      </c>
      <c r="N57" s="22" t="e">
        <f>'VKT forecasts'!N57/'VKT forecasts'!N$50*'VKT forecasts (2)'!N$50</f>
        <v>#N/A</v>
      </c>
      <c r="O57" s="22" t="e">
        <f>'VKT forecasts'!O57/'VKT forecasts'!O$50*'VKT forecasts (2)'!O$50</f>
        <v>#N/A</v>
      </c>
    </row>
    <row r="58" spans="1:15">
      <c r="A58" s="19" t="s">
        <v>61</v>
      </c>
      <c r="B58" s="19">
        <v>57</v>
      </c>
      <c r="C58" s="22">
        <f>SUM('veh fleet stats'!X60:X63)/1000</f>
        <v>42.061999999999998</v>
      </c>
      <c r="D58" s="22">
        <f>'VKT forecasts'!D58/'VKT forecasts'!$D$6*'VKT forecasts (2)'!$D$6</f>
        <v>42.475352094628789</v>
      </c>
      <c r="E58" s="22">
        <f>'VKT forecasts'!E58/'VKT forecasts'!$E$22*'VKT forecasts (2)'!$E$22</f>
        <v>45.390134191975591</v>
      </c>
      <c r="F58" s="22">
        <f>'VKT forecasts'!F58/'VKT forecasts'!F$26*'VKT forecasts (2)'!$F$26</f>
        <v>44.456697185374004</v>
      </c>
      <c r="G58" s="22">
        <f>'VKT forecasts'!G58/'VKT forecasts'!G$26*'VKT forecasts (2)'!G$26</f>
        <v>45.363485470590355</v>
      </c>
      <c r="H58" s="22">
        <f>'VKT forecasts'!H58/'VKT forecasts'!H$30*'VKT forecasts (2)'!H$30</f>
        <v>48.211070504797668</v>
      </c>
      <c r="I58" s="22">
        <f>'VKT forecasts'!I58/'VKT forecasts'!I$30*'VKT forecasts (2)'!I$30</f>
        <v>43.462696083958342</v>
      </c>
      <c r="J58" s="22">
        <f>'VKT forecasts'!J58/'VKT forecasts'!J$38*'VKT forecasts (2)'!J$38</f>
        <v>42.587666403565478</v>
      </c>
      <c r="K58" s="22">
        <f>'VKT forecasts'!K58/'VKT forecasts'!K$38*'VKT forecasts (2)'!K$38</f>
        <v>43.305927681477719</v>
      </c>
      <c r="L58" s="22">
        <f>'VKT forecasts'!L58/'VKT forecasts'!L$42*'VKT forecasts (2)'!L$42</f>
        <v>41.906301777818797</v>
      </c>
      <c r="M58" s="22">
        <f>'VKT forecasts'!M58/'VKT forecasts'!M$50*'VKT forecasts (2)'!M$50</f>
        <v>40.366328704402868</v>
      </c>
      <c r="N58" s="22">
        <f>'VKT forecasts'!N58/'VKT forecasts'!N$50*'VKT forecasts (2)'!N$50</f>
        <v>40.591544924171863</v>
      </c>
      <c r="O58" s="22">
        <f>'VKT forecasts'!O58/'VKT forecasts'!O$50*'VKT forecasts (2)'!O$50</f>
        <v>41.949198364482093</v>
      </c>
    </row>
    <row r="59" spans="1:15">
      <c r="A59" s="19" t="s">
        <v>62</v>
      </c>
      <c r="B59" s="19">
        <v>58</v>
      </c>
      <c r="C59" s="22">
        <f>SUM('veh fleet stats'!X61:X64)/1000</f>
        <v>42.366999999999997</v>
      </c>
      <c r="D59" s="22" t="e">
        <f>'VKT forecasts'!D59/'VKT forecasts'!$D$6*'VKT forecasts (2)'!$D$6</f>
        <v>#N/A</v>
      </c>
      <c r="E59" s="22" t="e">
        <f>'VKT forecasts'!E59/'VKT forecasts'!$E$22*'VKT forecasts (2)'!$E$22</f>
        <v>#N/A</v>
      </c>
      <c r="F59" s="22" t="e">
        <f>'VKT forecasts'!F59/'VKT forecasts'!F$26*'VKT forecasts (2)'!$F$26</f>
        <v>#N/A</v>
      </c>
      <c r="G59" s="22" t="e">
        <f>'VKT forecasts'!G59/'VKT forecasts'!G$26*'VKT forecasts (2)'!G$26</f>
        <v>#N/A</v>
      </c>
      <c r="H59" s="22" t="e">
        <f>'VKT forecasts'!H59/'VKT forecasts'!H$30*'VKT forecasts (2)'!H$30</f>
        <v>#N/A</v>
      </c>
      <c r="I59" s="22" t="e">
        <f>'VKT forecasts'!I59/'VKT forecasts'!I$30*'VKT forecasts (2)'!I$30</f>
        <v>#N/A</v>
      </c>
      <c r="J59" s="22" t="e">
        <f>'VKT forecasts'!J59/'VKT forecasts'!J$38*'VKT forecasts (2)'!J$38</f>
        <v>#N/A</v>
      </c>
      <c r="K59" s="22" t="e">
        <f>'VKT forecasts'!K59/'VKT forecasts'!K$38*'VKT forecasts (2)'!K$38</f>
        <v>#N/A</v>
      </c>
      <c r="L59" s="22" t="e">
        <f>'VKT forecasts'!L59/'VKT forecasts'!L$42*'VKT forecasts (2)'!L$42</f>
        <v>#N/A</v>
      </c>
      <c r="M59" s="22" t="e">
        <f>'VKT forecasts'!M59/'VKT forecasts'!M$50*'VKT forecasts (2)'!M$50</f>
        <v>#N/A</v>
      </c>
      <c r="N59" s="22" t="e">
        <f>'VKT forecasts'!N59/'VKT forecasts'!N$50*'VKT forecasts (2)'!N$50</f>
        <v>#N/A</v>
      </c>
      <c r="O59" s="22" t="e">
        <f>'VKT forecasts'!O59/'VKT forecasts'!O$50*'VKT forecasts (2)'!O$50</f>
        <v>#N/A</v>
      </c>
    </row>
    <row r="60" spans="1:15">
      <c r="A60" s="19" t="s">
        <v>63</v>
      </c>
      <c r="B60" s="19">
        <v>59</v>
      </c>
      <c r="C60" s="22">
        <f>SUM('veh fleet stats'!X62:X65)/1000</f>
        <v>42.68</v>
      </c>
      <c r="D60" s="22" t="e">
        <f>'VKT forecasts'!D60/'VKT forecasts'!$D$6*'VKT forecasts (2)'!$D$6</f>
        <v>#N/A</v>
      </c>
      <c r="E60" s="22" t="e">
        <f>'VKT forecasts'!E60/'VKT forecasts'!$E$22*'VKT forecasts (2)'!$E$22</f>
        <v>#N/A</v>
      </c>
      <c r="F60" s="22" t="e">
        <f>'VKT forecasts'!F60/'VKT forecasts'!F$26*'VKT forecasts (2)'!$F$26</f>
        <v>#N/A</v>
      </c>
      <c r="G60" s="22" t="e">
        <f>'VKT forecasts'!G60/'VKT forecasts'!G$26*'VKT forecasts (2)'!G$26</f>
        <v>#N/A</v>
      </c>
      <c r="H60" s="22" t="e">
        <f>'VKT forecasts'!H60/'VKT forecasts'!H$30*'VKT forecasts (2)'!H$30</f>
        <v>#N/A</v>
      </c>
      <c r="I60" s="22" t="e">
        <f>'VKT forecasts'!I60/'VKT forecasts'!I$30*'VKT forecasts (2)'!I$30</f>
        <v>#N/A</v>
      </c>
      <c r="J60" s="22" t="e">
        <f>'VKT forecasts'!J60/'VKT forecasts'!J$38*'VKT forecasts (2)'!J$38</f>
        <v>#N/A</v>
      </c>
      <c r="K60" s="22" t="e">
        <f>'VKT forecasts'!K60/'VKT forecasts'!K$38*'VKT forecasts (2)'!K$38</f>
        <v>#N/A</v>
      </c>
      <c r="L60" s="22" t="e">
        <f>'VKT forecasts'!L60/'VKT forecasts'!L$42*'VKT forecasts (2)'!L$42</f>
        <v>#N/A</v>
      </c>
      <c r="M60" s="22" t="e">
        <f>'VKT forecasts'!M60/'VKT forecasts'!M$50*'VKT forecasts (2)'!M$50</f>
        <v>#N/A</v>
      </c>
      <c r="N60" s="22" t="e">
        <f>'VKT forecasts'!N60/'VKT forecasts'!N$50*'VKT forecasts (2)'!N$50</f>
        <v>#N/A</v>
      </c>
      <c r="O60" s="22" t="e">
        <f>'VKT forecasts'!O60/'VKT forecasts'!O$50*'VKT forecasts (2)'!O$50</f>
        <v>#N/A</v>
      </c>
    </row>
    <row r="61" spans="1:15">
      <c r="A61" s="19" t="s">
        <v>64</v>
      </c>
      <c r="B61" s="19">
        <v>60</v>
      </c>
      <c r="C61" s="22">
        <f>SUM('veh fleet stats'!X63:X66)/1000</f>
        <v>43.04</v>
      </c>
      <c r="D61" s="22" t="e">
        <f>'VKT forecasts'!D61/'VKT forecasts'!$D$6*'VKT forecasts (2)'!$D$6</f>
        <v>#N/A</v>
      </c>
      <c r="E61" s="22" t="e">
        <f>'VKT forecasts'!E61/'VKT forecasts'!$E$22*'VKT forecasts (2)'!$E$22</f>
        <v>#N/A</v>
      </c>
      <c r="F61" s="22" t="e">
        <f>'VKT forecasts'!F61/'VKT forecasts'!F$26*'VKT forecasts (2)'!$F$26</f>
        <v>#N/A</v>
      </c>
      <c r="G61" s="22" t="e">
        <f>'VKT forecasts'!G61/'VKT forecasts'!G$26*'VKT forecasts (2)'!G$26</f>
        <v>#N/A</v>
      </c>
      <c r="H61" s="22" t="e">
        <f>'VKT forecasts'!H61/'VKT forecasts'!H$30*'VKT forecasts (2)'!H$30</f>
        <v>#N/A</v>
      </c>
      <c r="I61" s="22" t="e">
        <f>'VKT forecasts'!I61/'VKT forecasts'!I$30*'VKT forecasts (2)'!I$30</f>
        <v>#N/A</v>
      </c>
      <c r="J61" s="22" t="e">
        <f>'VKT forecasts'!J61/'VKT forecasts'!J$38*'VKT forecasts (2)'!J$38</f>
        <v>#N/A</v>
      </c>
      <c r="K61" s="22" t="e">
        <f>'VKT forecasts'!K61/'VKT forecasts'!K$38*'VKT forecasts (2)'!K$38</f>
        <v>#N/A</v>
      </c>
      <c r="L61" s="22" t="e">
        <f>'VKT forecasts'!L61/'VKT forecasts'!L$42*'VKT forecasts (2)'!L$42</f>
        <v>#N/A</v>
      </c>
      <c r="M61" s="22" t="e">
        <f>'VKT forecasts'!M61/'VKT forecasts'!M$50*'VKT forecasts (2)'!M$50</f>
        <v>#N/A</v>
      </c>
      <c r="N61" s="22" t="e">
        <f>'VKT forecasts'!N61/'VKT forecasts'!N$50*'VKT forecasts (2)'!N$50</f>
        <v>#N/A</v>
      </c>
      <c r="O61" s="22" t="e">
        <f>'VKT forecasts'!O61/'VKT forecasts'!O$50*'VKT forecasts (2)'!O$50</f>
        <v>#N/A</v>
      </c>
    </row>
    <row r="62" spans="1:15">
      <c r="A62" s="19" t="s">
        <v>65</v>
      </c>
      <c r="B62" s="19">
        <v>61</v>
      </c>
      <c r="C62" s="22">
        <f>SUM('veh fleet stats'!X64:X67)/1000</f>
        <v>43.466999999999999</v>
      </c>
      <c r="D62" s="22">
        <f>'VKT forecasts'!D62/'VKT forecasts'!$D$6*'VKT forecasts (2)'!$D$6</f>
        <v>42.921129992170847</v>
      </c>
      <c r="E62" s="22">
        <f>'VKT forecasts'!E62/'VKT forecasts'!$E$22*'VKT forecasts (2)'!$E$22</f>
        <v>46.016254813746244</v>
      </c>
      <c r="F62" s="22">
        <f>'VKT forecasts'!F62/'VKT forecasts'!F$26*'VKT forecasts (2)'!$F$26</f>
        <v>44.963278216847002</v>
      </c>
      <c r="G62" s="22">
        <f>'VKT forecasts'!G62/'VKT forecasts'!G$26*'VKT forecasts (2)'!G$26</f>
        <v>46.016045460966843</v>
      </c>
      <c r="H62" s="22">
        <f>'VKT forecasts'!H62/'VKT forecasts'!H$30*'VKT forecasts (2)'!H$30</f>
        <v>48.983763037129755</v>
      </c>
      <c r="I62" s="22">
        <f>'VKT forecasts'!I62/'VKT forecasts'!I$30*'VKT forecasts (2)'!I$30</f>
        <v>44.379502227420204</v>
      </c>
      <c r="J62" s="22">
        <f>'VKT forecasts'!J62/'VKT forecasts'!J$38*'VKT forecasts (2)'!J$38</f>
        <v>43.303209038218</v>
      </c>
      <c r="K62" s="22">
        <f>'VKT forecasts'!K62/'VKT forecasts'!K$38*'VKT forecasts (2)'!K$38</f>
        <v>43.957442866427776</v>
      </c>
      <c r="L62" s="22">
        <f>'VKT forecasts'!L62/'VKT forecasts'!L$42*'VKT forecasts (2)'!L$42</f>
        <v>42.711281312577285</v>
      </c>
      <c r="M62" s="22">
        <f>'VKT forecasts'!M62/'VKT forecasts'!M$50*'VKT forecasts (2)'!M$50</f>
        <v>41.016678089009332</v>
      </c>
      <c r="N62" s="22">
        <f>'VKT forecasts'!N62/'VKT forecasts'!N$50*'VKT forecasts (2)'!N$50</f>
        <v>41.160979748613002</v>
      </c>
      <c r="O62" s="22">
        <f>'VKT forecasts'!O62/'VKT forecasts'!O$50*'VKT forecasts (2)'!O$50</f>
        <v>42.544994806185223</v>
      </c>
    </row>
    <row r="63" spans="1:15">
      <c r="B63" s="19">
        <v>62</v>
      </c>
      <c r="C63" s="22">
        <f>SUM('veh fleet stats'!X65:X68)/1000</f>
        <v>43.966999999999999</v>
      </c>
      <c r="D63" s="22" t="e">
        <f>'VKT forecasts'!D63/'VKT forecasts'!$D$6*'VKT forecasts (2)'!$D$6</f>
        <v>#N/A</v>
      </c>
      <c r="E63" s="22" t="e">
        <f>'VKT forecasts'!E63/'VKT forecasts'!$E$22*'VKT forecasts (2)'!$E$22</f>
        <v>#N/A</v>
      </c>
      <c r="F63" s="22" t="e">
        <f>'VKT forecasts'!F63/'VKT forecasts'!F$26*'VKT forecasts (2)'!$F$26</f>
        <v>#N/A</v>
      </c>
      <c r="G63" s="22" t="e">
        <f>'VKT forecasts'!G63/'VKT forecasts'!G$26*'VKT forecasts (2)'!G$26</f>
        <v>#N/A</v>
      </c>
      <c r="H63" s="22" t="e">
        <f>'VKT forecasts'!H63/'VKT forecasts'!H$30*'VKT forecasts (2)'!H$30</f>
        <v>#N/A</v>
      </c>
      <c r="I63" s="22" t="e">
        <f>'VKT forecasts'!I63/'VKT forecasts'!I$30*'VKT forecasts (2)'!I$30</f>
        <v>#N/A</v>
      </c>
      <c r="J63" s="22" t="e">
        <f>'VKT forecasts'!J63/'VKT forecasts'!J$38*'VKT forecasts (2)'!J$38</f>
        <v>#N/A</v>
      </c>
      <c r="K63" s="22" t="e">
        <f>'VKT forecasts'!K63/'VKT forecasts'!K$38*'VKT forecasts (2)'!K$38</f>
        <v>#N/A</v>
      </c>
      <c r="L63" s="22" t="e">
        <f>'VKT forecasts'!L63/'VKT forecasts'!L$42*'VKT forecasts (2)'!L$42</f>
        <v>#N/A</v>
      </c>
      <c r="M63" s="22" t="e">
        <f>'VKT forecasts'!M63/'VKT forecasts'!M$50*'VKT forecasts (2)'!M$50</f>
        <v>#N/A</v>
      </c>
      <c r="N63" s="22" t="e">
        <f>'VKT forecasts'!N63/'VKT forecasts'!N$50*'VKT forecasts (2)'!N$50</f>
        <v>#N/A</v>
      </c>
      <c r="O63" s="22" t="e">
        <f>'VKT forecasts'!O63/'VKT forecasts'!O$50*'VKT forecasts (2)'!O$50</f>
        <v>#N/A</v>
      </c>
    </row>
    <row r="64" spans="1:15">
      <c r="B64" s="19">
        <v>63</v>
      </c>
      <c r="C64" s="22" t="e">
        <v>#N/A</v>
      </c>
      <c r="D64" s="22" t="e">
        <f>'VKT forecasts'!D64/'VKT forecasts'!$D$6*'VKT forecasts (2)'!$D$6</f>
        <v>#N/A</v>
      </c>
      <c r="E64" s="22" t="e">
        <f>'VKT forecasts'!E64/'VKT forecasts'!$E$22*'VKT forecasts (2)'!$E$22</f>
        <v>#N/A</v>
      </c>
      <c r="F64" s="22" t="e">
        <f>'VKT forecasts'!F64/'VKT forecasts'!F$26*'VKT forecasts (2)'!$F$26</f>
        <v>#N/A</v>
      </c>
      <c r="G64" s="22" t="e">
        <f>'VKT forecasts'!G64/'VKT forecasts'!G$26*'VKT forecasts (2)'!G$26</f>
        <v>#N/A</v>
      </c>
      <c r="H64" s="22" t="e">
        <f>'VKT forecasts'!H64/'VKT forecasts'!H$30*'VKT forecasts (2)'!H$30</f>
        <v>#N/A</v>
      </c>
      <c r="I64" s="22" t="e">
        <f>'VKT forecasts'!I64/'VKT forecasts'!I$30*'VKT forecasts (2)'!I$30</f>
        <v>#N/A</v>
      </c>
      <c r="J64" s="22" t="e">
        <f>'VKT forecasts'!J64/'VKT forecasts'!J$38*'VKT forecasts (2)'!J$38</f>
        <v>#N/A</v>
      </c>
      <c r="K64" s="22" t="e">
        <f>'VKT forecasts'!K64/'VKT forecasts'!K$38*'VKT forecasts (2)'!K$38</f>
        <v>#N/A</v>
      </c>
      <c r="L64" s="22" t="e">
        <f>'VKT forecasts'!L64/'VKT forecasts'!L$42*'VKT forecasts (2)'!L$42</f>
        <v>#N/A</v>
      </c>
      <c r="M64" s="22" t="e">
        <f>'VKT forecasts'!M64/'VKT forecasts'!M$50*'VKT forecasts (2)'!M$50</f>
        <v>#N/A</v>
      </c>
      <c r="N64" s="22" t="e">
        <f>'VKT forecasts'!N64/'VKT forecasts'!N$50*'VKT forecasts (2)'!N$50</f>
        <v>#N/A</v>
      </c>
      <c r="O64" s="22" t="e">
        <f>'VKT forecasts'!O64/'VKT forecasts'!O$50*'VKT forecasts (2)'!O$50</f>
        <v>#N/A</v>
      </c>
    </row>
    <row r="65" spans="1:15">
      <c r="B65" s="19">
        <v>64</v>
      </c>
      <c r="C65" s="22" t="e">
        <v>#N/A</v>
      </c>
      <c r="D65" s="22" t="e">
        <f>'VKT forecasts'!D65/'VKT forecasts'!$D$6*'VKT forecasts (2)'!$D$6</f>
        <v>#N/A</v>
      </c>
      <c r="E65" s="22" t="e">
        <f>'VKT forecasts'!E65/'VKT forecasts'!$E$22*'VKT forecasts (2)'!$E$22</f>
        <v>#N/A</v>
      </c>
      <c r="F65" s="22" t="e">
        <f>'VKT forecasts'!F65/'VKT forecasts'!F$26*'VKT forecasts (2)'!$F$26</f>
        <v>#N/A</v>
      </c>
      <c r="G65" s="22" t="e">
        <f>'VKT forecasts'!G65/'VKT forecasts'!G$26*'VKT forecasts (2)'!G$26</f>
        <v>#N/A</v>
      </c>
      <c r="H65" s="22" t="e">
        <f>'VKT forecasts'!H65/'VKT forecasts'!H$30*'VKT forecasts (2)'!H$30</f>
        <v>#N/A</v>
      </c>
      <c r="I65" s="22" t="e">
        <f>'VKT forecasts'!I65/'VKT forecasts'!I$30*'VKT forecasts (2)'!I$30</f>
        <v>#N/A</v>
      </c>
      <c r="J65" s="22" t="e">
        <f>'VKT forecasts'!J65/'VKT forecasts'!J$38*'VKT forecasts (2)'!J$38</f>
        <v>#N/A</v>
      </c>
      <c r="K65" s="22" t="e">
        <f>'VKT forecasts'!K65/'VKT forecasts'!K$38*'VKT forecasts (2)'!K$38</f>
        <v>#N/A</v>
      </c>
      <c r="L65" s="22" t="e">
        <f>'VKT forecasts'!L65/'VKT forecasts'!L$42*'VKT forecasts (2)'!L$42</f>
        <v>#N/A</v>
      </c>
      <c r="M65" s="22" t="e">
        <f>'VKT forecasts'!M65/'VKT forecasts'!M$50*'VKT forecasts (2)'!M$50</f>
        <v>#N/A</v>
      </c>
      <c r="N65" s="22" t="e">
        <f>'VKT forecasts'!N65/'VKT forecasts'!N$50*'VKT forecasts (2)'!N$50</f>
        <v>#N/A</v>
      </c>
      <c r="O65" s="22" t="e">
        <f>'VKT forecasts'!O65/'VKT forecasts'!O$50*'VKT forecasts (2)'!O$50</f>
        <v>#N/A</v>
      </c>
    </row>
    <row r="66" spans="1:15">
      <c r="A66" s="19">
        <v>2016</v>
      </c>
      <c r="B66" s="19">
        <v>65</v>
      </c>
      <c r="C66" s="22" t="e">
        <v>#N/A</v>
      </c>
      <c r="D66" s="22">
        <f>'VKT forecasts'!D66/'VKT forecasts'!$D$6*'VKT forecasts (2)'!$D$6</f>
        <v>43.366960928695462</v>
      </c>
      <c r="E66" s="22">
        <f>'VKT forecasts'!E66/'VKT forecasts'!$E$22*'VKT forecasts (2)'!$E$22</f>
        <v>46.642094070588605</v>
      </c>
      <c r="F66" s="22">
        <f>'VKT forecasts'!F66/'VKT forecasts'!F$26*'VKT forecasts (2)'!$F$26</f>
        <v>45.46481886047399</v>
      </c>
      <c r="G66" s="22">
        <f>'VKT forecasts'!G66/'VKT forecasts'!G$26*'VKT forecasts (2)'!G$26</f>
        <v>46.642701403186514</v>
      </c>
      <c r="H66" s="22">
        <f>'VKT forecasts'!H66/'VKT forecasts'!H$30*'VKT forecasts (2)'!H$30</f>
        <v>49.734962035878198</v>
      </c>
      <c r="I66" s="22">
        <f>'VKT forecasts'!I66/'VKT forecasts'!I$30*'VKT forecasts (2)'!I$30</f>
        <v>45.260047244506602</v>
      </c>
      <c r="J66" s="22">
        <f>'VKT forecasts'!J66/'VKT forecasts'!J$38*'VKT forecasts (2)'!J$38</f>
        <v>44.038411699049057</v>
      </c>
      <c r="K66" s="22">
        <f>'VKT forecasts'!K66/'VKT forecasts'!K$38*'VKT forecasts (2)'!K$38</f>
        <v>44.687366940278437</v>
      </c>
      <c r="L66" s="22">
        <f>'VKT forecasts'!L66/'VKT forecasts'!L$42*'VKT forecasts (2)'!L$42</f>
        <v>43.510280847528854</v>
      </c>
      <c r="M66" s="22">
        <f>'VKT forecasts'!M66/'VKT forecasts'!M$50*'VKT forecasts (2)'!M$50</f>
        <v>41.77474396007856</v>
      </c>
      <c r="N66" s="22">
        <f>'VKT forecasts'!N66/'VKT forecasts'!N$50*'VKT forecasts (2)'!N$50</f>
        <v>41.655622109618349</v>
      </c>
      <c r="O66" s="22">
        <f>'VKT forecasts'!O66/'VKT forecasts'!O$50*'VKT forecasts (2)'!O$50</f>
        <v>43.103747980781165</v>
      </c>
    </row>
    <row r="67" spans="1:15">
      <c r="B67" s="19">
        <v>66</v>
      </c>
      <c r="C67" s="22" t="e">
        <v>#N/A</v>
      </c>
      <c r="D67" s="22" t="e">
        <f>'VKT forecasts'!D67/'VKT forecasts'!$D$6*'VKT forecasts (2)'!$D$6</f>
        <v>#N/A</v>
      </c>
      <c r="E67" s="22" t="e">
        <f>'VKT forecasts'!E67/'VKT forecasts'!$E$22*'VKT forecasts (2)'!$E$22</f>
        <v>#N/A</v>
      </c>
      <c r="F67" s="22" t="e">
        <f>'VKT forecasts'!F67/'VKT forecasts'!F$26*'VKT forecasts (2)'!$F$26</f>
        <v>#N/A</v>
      </c>
      <c r="G67" s="22" t="e">
        <f>'VKT forecasts'!G67/'VKT forecasts'!G$26*'VKT forecasts (2)'!G$26</f>
        <v>#N/A</v>
      </c>
      <c r="H67" s="22" t="e">
        <f>'VKT forecasts'!H67/'VKT forecasts'!H$30*'VKT forecasts (2)'!H$30</f>
        <v>#N/A</v>
      </c>
      <c r="I67" s="22" t="e">
        <f>'VKT forecasts'!I67/'VKT forecasts'!I$30*'VKT forecasts (2)'!I$30</f>
        <v>#N/A</v>
      </c>
      <c r="J67" s="22" t="e">
        <f>'VKT forecasts'!J67/'VKT forecasts'!J$38*'VKT forecasts (2)'!J$38</f>
        <v>#N/A</v>
      </c>
      <c r="K67" s="22" t="e">
        <f>'VKT forecasts'!K67/'VKT forecasts'!K$38*'VKT forecasts (2)'!K$38</f>
        <v>#N/A</v>
      </c>
      <c r="L67" s="22" t="e">
        <f>'VKT forecasts'!L67/'VKT forecasts'!L$42*'VKT forecasts (2)'!L$42</f>
        <v>#N/A</v>
      </c>
      <c r="M67" s="22" t="e">
        <f>'VKT forecasts'!M67/'VKT forecasts'!M$50*'VKT forecasts (2)'!M$50</f>
        <v>#N/A</v>
      </c>
      <c r="N67" s="22" t="e">
        <f>'VKT forecasts'!N67/'VKT forecasts'!N$50*'VKT forecasts (2)'!N$50</f>
        <v>#N/A</v>
      </c>
      <c r="O67" s="22" t="e">
        <f>'VKT forecasts'!O67/'VKT forecasts'!O$50*'VKT forecasts (2)'!O$50</f>
        <v>#N/A</v>
      </c>
    </row>
    <row r="68" spans="1:15">
      <c r="B68" s="19">
        <v>67</v>
      </c>
      <c r="C68" s="22" t="e">
        <v>#N/A</v>
      </c>
      <c r="D68" s="22" t="e">
        <f>'VKT forecasts'!D68/'VKT forecasts'!$D$6*'VKT forecasts (2)'!$D$6</f>
        <v>#N/A</v>
      </c>
      <c r="E68" s="22" t="e">
        <f>'VKT forecasts'!E68/'VKT forecasts'!$E$22*'VKT forecasts (2)'!$E$22</f>
        <v>#N/A</v>
      </c>
      <c r="F68" s="22" t="e">
        <f>'VKT forecasts'!F68/'VKT forecasts'!F$26*'VKT forecasts (2)'!$F$26</f>
        <v>#N/A</v>
      </c>
      <c r="G68" s="22" t="e">
        <f>'VKT forecasts'!G68/'VKT forecasts'!G$26*'VKT forecasts (2)'!G$26</f>
        <v>#N/A</v>
      </c>
      <c r="H68" s="22" t="e">
        <f>'VKT forecasts'!H68/'VKT forecasts'!H$30*'VKT forecasts (2)'!H$30</f>
        <v>#N/A</v>
      </c>
      <c r="I68" s="22" t="e">
        <f>'VKT forecasts'!I68/'VKT forecasts'!I$30*'VKT forecasts (2)'!I$30</f>
        <v>#N/A</v>
      </c>
      <c r="J68" s="22" t="e">
        <f>'VKT forecasts'!J68/'VKT forecasts'!J$38*'VKT forecasts (2)'!J$38</f>
        <v>#N/A</v>
      </c>
      <c r="K68" s="22" t="e">
        <f>'VKT forecasts'!K68/'VKT forecasts'!K$38*'VKT forecasts (2)'!K$38</f>
        <v>#N/A</v>
      </c>
      <c r="L68" s="22" t="e">
        <f>'VKT forecasts'!L68/'VKT forecasts'!L$42*'VKT forecasts (2)'!L$42</f>
        <v>#N/A</v>
      </c>
      <c r="M68" s="22" t="e">
        <f>'VKT forecasts'!M68/'VKT forecasts'!M$50*'VKT forecasts (2)'!M$50</f>
        <v>#N/A</v>
      </c>
      <c r="N68" s="22" t="e">
        <f>'VKT forecasts'!N68/'VKT forecasts'!N$50*'VKT forecasts (2)'!N$50</f>
        <v>#N/A</v>
      </c>
      <c r="O68" s="22" t="e">
        <f>'VKT forecasts'!O68/'VKT forecasts'!O$50*'VKT forecasts (2)'!O$50</f>
        <v>#N/A</v>
      </c>
    </row>
    <row r="69" spans="1:15">
      <c r="B69" s="19">
        <v>68</v>
      </c>
      <c r="C69" s="22" t="e">
        <v>#N/A</v>
      </c>
      <c r="D69" s="22" t="e">
        <f>'VKT forecasts'!D69/'VKT forecasts'!$D$6*'VKT forecasts (2)'!$D$6</f>
        <v>#N/A</v>
      </c>
      <c r="E69" s="22" t="e">
        <f>'VKT forecasts'!E69/'VKT forecasts'!$E$22*'VKT forecasts (2)'!$E$22</f>
        <v>#N/A</v>
      </c>
      <c r="F69" s="22" t="e">
        <f>'VKT forecasts'!F69/'VKT forecasts'!F$26*'VKT forecasts (2)'!$F$26</f>
        <v>#N/A</v>
      </c>
      <c r="G69" s="22" t="e">
        <f>'VKT forecasts'!G69/'VKT forecasts'!G$26*'VKT forecasts (2)'!G$26</f>
        <v>#N/A</v>
      </c>
      <c r="H69" s="22" t="e">
        <f>'VKT forecasts'!H69/'VKT forecasts'!H$30*'VKT forecasts (2)'!H$30</f>
        <v>#N/A</v>
      </c>
      <c r="I69" s="22" t="e">
        <f>'VKT forecasts'!I69/'VKT forecasts'!I$30*'VKT forecasts (2)'!I$30</f>
        <v>#N/A</v>
      </c>
      <c r="J69" s="22" t="e">
        <f>'VKT forecasts'!J69/'VKT forecasts'!J$38*'VKT forecasts (2)'!J$38</f>
        <v>#N/A</v>
      </c>
      <c r="K69" s="22" t="e">
        <f>'VKT forecasts'!K69/'VKT forecasts'!K$38*'VKT forecasts (2)'!K$38</f>
        <v>#N/A</v>
      </c>
      <c r="L69" s="22" t="e">
        <f>'VKT forecasts'!L69/'VKT forecasts'!L$42*'VKT forecasts (2)'!L$42</f>
        <v>#N/A</v>
      </c>
      <c r="M69" s="22" t="e">
        <f>'VKT forecasts'!M69/'VKT forecasts'!M$50*'VKT forecasts (2)'!M$50</f>
        <v>#N/A</v>
      </c>
      <c r="N69" s="22" t="e">
        <f>'VKT forecasts'!N69/'VKT forecasts'!N$50*'VKT forecasts (2)'!N$50</f>
        <v>#N/A</v>
      </c>
      <c r="O69" s="22" t="e">
        <f>'VKT forecasts'!O69/'VKT forecasts'!O$50*'VKT forecasts (2)'!O$50</f>
        <v>#N/A</v>
      </c>
    </row>
    <row r="70" spans="1:15">
      <c r="A70" s="19">
        <v>2017</v>
      </c>
      <c r="B70" s="19">
        <v>69</v>
      </c>
      <c r="C70" s="22" t="e">
        <v>#N/A</v>
      </c>
      <c r="D70" s="22">
        <f>'VKT forecasts'!D70/'VKT forecasts'!$D$6*'VKT forecasts (2)'!$D$6</f>
        <v>43.812768837741601</v>
      </c>
      <c r="E70" s="22">
        <f>'VKT forecasts'!E70/'VKT forecasts'!$E$22*'VKT forecasts (2)'!$E$22</f>
        <v>47.269494715128353</v>
      </c>
      <c r="F70" s="22">
        <f>'VKT forecasts'!F70/'VKT forecasts'!F$26*'VKT forecasts (2)'!$F$26</f>
        <v>45.963486533973345</v>
      </c>
      <c r="G70" s="22">
        <f>'VKT forecasts'!G70/'VKT forecasts'!G$26*'VKT forecasts (2)'!G$26</f>
        <v>47.249688307061831</v>
      </c>
      <c r="H70" s="22" t="e">
        <f>'VKT forecasts'!H70/'VKT forecasts'!H$30*'VKT forecasts (2)'!H$30</f>
        <v>#N/A</v>
      </c>
      <c r="I70" s="22">
        <f>'VKT forecasts'!I70/'VKT forecasts'!I$30*'VKT forecasts (2)'!I$30</f>
        <v>46.100513623512519</v>
      </c>
      <c r="J70" s="22">
        <f>'VKT forecasts'!J70/'VKT forecasts'!J$38*'VKT forecasts (2)'!J$38</f>
        <v>44.714093135998205</v>
      </c>
      <c r="K70" s="22">
        <f>'VKT forecasts'!K70/'VKT forecasts'!K$38*'VKT forecasts (2)'!K$38</f>
        <v>45.389728541633701</v>
      </c>
      <c r="L70" s="22">
        <f>'VKT forecasts'!L70/'VKT forecasts'!L$42*'VKT forecasts (2)'!L$42</f>
        <v>44.247583204072697</v>
      </c>
      <c r="M70" s="22">
        <f>'VKT forecasts'!M70/'VKT forecasts'!M$50*'VKT forecasts (2)'!M$50</f>
        <v>42.53551093541634</v>
      </c>
      <c r="N70" s="22">
        <f>'VKT forecasts'!N70/'VKT forecasts'!N$50*'VKT forecasts (2)'!N$50</f>
        <v>42.129720938322556</v>
      </c>
      <c r="O70" s="22">
        <f>'VKT forecasts'!O70/'VKT forecasts'!O$50*'VKT forecasts (2)'!O$50</f>
        <v>43.672523868125715</v>
      </c>
    </row>
    <row r="71" spans="1:15">
      <c r="B71" s="19">
        <v>70</v>
      </c>
      <c r="C71" s="22" t="e">
        <v>#N/A</v>
      </c>
      <c r="D71" s="22" t="e">
        <f>'VKT forecasts'!D71/'VKT forecasts'!$D$6*'VKT forecasts (2)'!$D$6</f>
        <v>#N/A</v>
      </c>
      <c r="E71" s="22" t="e">
        <f>'VKT forecasts'!E71/'VKT forecasts'!$E$22*'VKT forecasts (2)'!$E$22</f>
        <v>#N/A</v>
      </c>
      <c r="F71" s="22" t="e">
        <f>'VKT forecasts'!F71/'VKT forecasts'!F$26*'VKT forecasts (2)'!$F$26</f>
        <v>#N/A</v>
      </c>
      <c r="G71" s="22" t="e">
        <f>'VKT forecasts'!G71/'VKT forecasts'!G$26*'VKT forecasts (2)'!G$26</f>
        <v>#N/A</v>
      </c>
      <c r="H71" s="22" t="e">
        <f>'VKT forecasts'!H71/'VKT forecasts'!H$30*'VKT forecasts (2)'!H$30</f>
        <v>#N/A</v>
      </c>
      <c r="I71" s="22" t="e">
        <f>'VKT forecasts'!I71/'VKT forecasts'!I$30*'VKT forecasts (2)'!I$30</f>
        <v>#N/A</v>
      </c>
      <c r="J71" s="22" t="e">
        <f>'VKT forecasts'!J71/'VKT forecasts'!J$38*'VKT forecasts (2)'!J$38</f>
        <v>#N/A</v>
      </c>
      <c r="K71" s="22" t="e">
        <f>'VKT forecasts'!K71/'VKT forecasts'!K$38*'VKT forecasts (2)'!K$38</f>
        <v>#N/A</v>
      </c>
      <c r="L71" s="22" t="e">
        <f>'VKT forecasts'!L71/'VKT forecasts'!L$42*'VKT forecasts (2)'!L$42</f>
        <v>#N/A</v>
      </c>
      <c r="M71" s="22" t="e">
        <f>'VKT forecasts'!M71/'VKT forecasts'!M$50*'VKT forecasts (2)'!M$50</f>
        <v>#N/A</v>
      </c>
      <c r="N71" s="22" t="e">
        <f>'VKT forecasts'!N71/'VKT forecasts'!N$50*'VKT forecasts (2)'!N$50</f>
        <v>#N/A</v>
      </c>
      <c r="O71" s="22" t="e">
        <f>'VKT forecasts'!O71/'VKT forecasts'!O$50*'VKT forecasts (2)'!O$50</f>
        <v>#N/A</v>
      </c>
    </row>
    <row r="72" spans="1:15">
      <c r="B72" s="19">
        <v>71</v>
      </c>
      <c r="C72" s="22" t="e">
        <v>#N/A</v>
      </c>
      <c r="D72" s="22" t="e">
        <f>'VKT forecasts'!D72/'VKT forecasts'!$D$6*'VKT forecasts (2)'!$D$6</f>
        <v>#N/A</v>
      </c>
      <c r="E72" s="22" t="e">
        <f>'VKT forecasts'!E72/'VKT forecasts'!$E$22*'VKT forecasts (2)'!$E$22</f>
        <v>#N/A</v>
      </c>
      <c r="F72" s="22" t="e">
        <f>'VKT forecasts'!F72/'VKT forecasts'!F$26*'VKT forecasts (2)'!$F$26</f>
        <v>#N/A</v>
      </c>
      <c r="G72" s="22" t="e">
        <f>'VKT forecasts'!G72/'VKT forecasts'!G$26*'VKT forecasts (2)'!G$26</f>
        <v>#N/A</v>
      </c>
      <c r="H72" s="22" t="e">
        <f>'VKT forecasts'!H72/'VKT forecasts'!H$30*'VKT forecasts (2)'!H$30</f>
        <v>#N/A</v>
      </c>
      <c r="I72" s="22" t="e">
        <f>'VKT forecasts'!I72/'VKT forecasts'!I$30*'VKT forecasts (2)'!I$30</f>
        <v>#N/A</v>
      </c>
      <c r="J72" s="22" t="e">
        <f>'VKT forecasts'!J72/'VKT forecasts'!J$38*'VKT forecasts (2)'!J$38</f>
        <v>#N/A</v>
      </c>
      <c r="K72" s="22" t="e">
        <f>'VKT forecasts'!K72/'VKT forecasts'!K$38*'VKT forecasts (2)'!K$38</f>
        <v>#N/A</v>
      </c>
      <c r="L72" s="22" t="e">
        <f>'VKT forecasts'!L72/'VKT forecasts'!L$42*'VKT forecasts (2)'!L$42</f>
        <v>#N/A</v>
      </c>
      <c r="M72" s="22" t="e">
        <f>'VKT forecasts'!M72/'VKT forecasts'!M$50*'VKT forecasts (2)'!M$50</f>
        <v>#N/A</v>
      </c>
      <c r="N72" s="22" t="e">
        <f>'VKT forecasts'!N72/'VKT forecasts'!N$50*'VKT forecasts (2)'!N$50</f>
        <v>#N/A</v>
      </c>
      <c r="O72" s="22" t="e">
        <f>'VKT forecasts'!O72/'VKT forecasts'!O$50*'VKT forecasts (2)'!O$50</f>
        <v>#N/A</v>
      </c>
    </row>
    <row r="73" spans="1:15">
      <c r="B73" s="19">
        <v>72</v>
      </c>
      <c r="C73" s="22" t="e">
        <v>#N/A</v>
      </c>
      <c r="D73" s="22" t="e">
        <f>'VKT forecasts'!D73/'VKT forecasts'!$D$6*'VKT forecasts (2)'!$D$6</f>
        <v>#N/A</v>
      </c>
      <c r="E73" s="22" t="e">
        <f>'VKT forecasts'!E73/'VKT forecasts'!$E$22*'VKT forecasts (2)'!$E$22</f>
        <v>#N/A</v>
      </c>
      <c r="F73" s="22" t="e">
        <f>'VKT forecasts'!F73/'VKT forecasts'!F$26*'VKT forecasts (2)'!$F$26</f>
        <v>#N/A</v>
      </c>
      <c r="G73" s="22" t="e">
        <f>'VKT forecasts'!G73/'VKT forecasts'!G$26*'VKT forecasts (2)'!G$26</f>
        <v>#N/A</v>
      </c>
      <c r="H73" s="22" t="e">
        <f>'VKT forecasts'!H73/'VKT forecasts'!H$30*'VKT forecasts (2)'!H$30</f>
        <v>#N/A</v>
      </c>
      <c r="I73" s="22" t="e">
        <f>'VKT forecasts'!I73/'VKT forecasts'!I$30*'VKT forecasts (2)'!I$30</f>
        <v>#N/A</v>
      </c>
      <c r="J73" s="22" t="e">
        <f>'VKT forecasts'!J73/'VKT forecasts'!J$38*'VKT forecasts (2)'!J$38</f>
        <v>#N/A</v>
      </c>
      <c r="K73" s="22" t="e">
        <f>'VKT forecasts'!K73/'VKT forecasts'!K$38*'VKT forecasts (2)'!K$38</f>
        <v>#N/A</v>
      </c>
      <c r="L73" s="22" t="e">
        <f>'VKT forecasts'!L73/'VKT forecasts'!L$42*'VKT forecasts (2)'!L$42</f>
        <v>#N/A</v>
      </c>
      <c r="M73" s="22" t="e">
        <f>'VKT forecasts'!M73/'VKT forecasts'!M$50*'VKT forecasts (2)'!M$50</f>
        <v>#N/A</v>
      </c>
      <c r="N73" s="22" t="e">
        <f>'VKT forecasts'!N73/'VKT forecasts'!N$50*'VKT forecasts (2)'!N$50</f>
        <v>#N/A</v>
      </c>
      <c r="O73" s="22" t="e">
        <f>'VKT forecasts'!O73/'VKT forecasts'!O$50*'VKT forecasts (2)'!O$50</f>
        <v>#N/A</v>
      </c>
    </row>
    <row r="74" spans="1:15">
      <c r="A74" s="19">
        <v>2018</v>
      </c>
      <c r="B74" s="19">
        <v>73</v>
      </c>
      <c r="C74" s="22" t="e">
        <v>#N/A</v>
      </c>
      <c r="D74" s="22">
        <f>'VKT forecasts'!D74/'VKT forecasts'!$D$6*'VKT forecasts (2)'!$D$6</f>
        <v>44.258627158439765</v>
      </c>
      <c r="E74" s="22">
        <f>'VKT forecasts'!E74/'VKT forecasts'!$E$22*'VKT forecasts (2)'!$E$22</f>
        <v>47.899759524630802</v>
      </c>
      <c r="F74" s="22">
        <f>'VKT forecasts'!F74/'VKT forecasts'!F$26*'VKT forecasts (2)'!$F$26</f>
        <v>46.460727758311265</v>
      </c>
      <c r="G74" s="22">
        <f>'VKT forecasts'!G74/'VKT forecasts'!G$26*'VKT forecasts (2)'!G$26</f>
        <v>47.851221755950263</v>
      </c>
      <c r="H74" s="22" t="e">
        <f>'VKT forecasts'!H74/'VKT forecasts'!H$30*'VKT forecasts (2)'!H$30</f>
        <v>#N/A</v>
      </c>
      <c r="I74" s="22">
        <f>'VKT forecasts'!I74/'VKT forecasts'!I$30*'VKT forecasts (2)'!I$30</f>
        <v>46.919260103367705</v>
      </c>
      <c r="J74" s="22">
        <f>'VKT forecasts'!J74/'VKT forecasts'!J$38*'VKT forecasts (2)'!J$38</f>
        <v>45.412227618487975</v>
      </c>
      <c r="K74" s="22">
        <f>'VKT forecasts'!K74/'VKT forecasts'!K$38*'VKT forecasts (2)'!K$38</f>
        <v>46.003142945408385</v>
      </c>
      <c r="L74" s="22">
        <f>'VKT forecasts'!L74/'VKT forecasts'!L$42*'VKT forecasts (2)'!L$42</f>
        <v>44.960350459635286</v>
      </c>
      <c r="M74" s="22">
        <f>'VKT forecasts'!M74/'VKT forecasts'!M$50*'VKT forecasts (2)'!M$50</f>
        <v>43.243930964845816</v>
      </c>
      <c r="N74" s="22">
        <f>'VKT forecasts'!N74/'VKT forecasts'!N$50*'VKT forecasts (2)'!N$50</f>
        <v>42.583924277505233</v>
      </c>
      <c r="O74" s="22">
        <f>'VKT forecasts'!O74/'VKT forecasts'!O$50*'VKT forecasts (2)'!O$50</f>
        <v>44.271202942447601</v>
      </c>
    </row>
    <row r="75" spans="1:15">
      <c r="B75" s="19">
        <v>74</v>
      </c>
      <c r="C75" s="22" t="e">
        <v>#N/A</v>
      </c>
      <c r="D75" s="22" t="e">
        <f>'VKT forecasts'!D75/'VKT forecasts'!$D$6*'VKT forecasts (2)'!$D$6</f>
        <v>#N/A</v>
      </c>
      <c r="E75" s="22" t="e">
        <f>'VKT forecasts'!E75/'VKT forecasts'!$E$22*'VKT forecasts (2)'!$E$22</f>
        <v>#N/A</v>
      </c>
      <c r="F75" s="22" t="e">
        <f>'VKT forecasts'!F75/'VKT forecasts'!F$26*'VKT forecasts (2)'!$F$26</f>
        <v>#N/A</v>
      </c>
      <c r="G75" s="22" t="e">
        <f>'VKT forecasts'!G75/'VKT forecasts'!G$26*'VKT forecasts (2)'!G$26</f>
        <v>#N/A</v>
      </c>
      <c r="H75" s="22" t="e">
        <f>'VKT forecasts'!H75/'VKT forecasts'!H$30*'VKT forecasts (2)'!H$30</f>
        <v>#N/A</v>
      </c>
      <c r="I75" s="22" t="e">
        <f>'VKT forecasts'!I75/'VKT forecasts'!I$30*'VKT forecasts (2)'!I$30</f>
        <v>#N/A</v>
      </c>
      <c r="J75" s="22" t="e">
        <f>'VKT forecasts'!J75/'VKT forecasts'!J$38*'VKT forecasts (2)'!J$38</f>
        <v>#N/A</v>
      </c>
      <c r="K75" s="22" t="e">
        <f>'VKT forecasts'!K75/'VKT forecasts'!K$38*'VKT forecasts (2)'!K$38</f>
        <v>#N/A</v>
      </c>
      <c r="L75" s="22" t="e">
        <f>'VKT forecasts'!L75/'VKT forecasts'!L$42*'VKT forecasts (2)'!L$42</f>
        <v>#N/A</v>
      </c>
      <c r="M75" s="22" t="e">
        <f>'VKT forecasts'!M75/'VKT forecasts'!M$50*'VKT forecasts (2)'!M$50</f>
        <v>#N/A</v>
      </c>
      <c r="N75" s="22" t="e">
        <f>'VKT forecasts'!N75/'VKT forecasts'!N$50*'VKT forecasts (2)'!N$50</f>
        <v>#N/A</v>
      </c>
      <c r="O75" s="22" t="e">
        <f>'VKT forecasts'!O75/'VKT forecasts'!O$50*'VKT forecasts (2)'!O$50</f>
        <v>#N/A</v>
      </c>
    </row>
    <row r="76" spans="1:15">
      <c r="B76" s="19">
        <v>75</v>
      </c>
      <c r="C76" s="22" t="e">
        <v>#N/A</v>
      </c>
      <c r="D76" s="22" t="e">
        <f>'VKT forecasts'!D76/'VKT forecasts'!$D$6*'VKT forecasts (2)'!$D$6</f>
        <v>#N/A</v>
      </c>
      <c r="E76" s="22" t="e">
        <f>'VKT forecasts'!E76/'VKT forecasts'!$E$22*'VKT forecasts (2)'!$E$22</f>
        <v>#N/A</v>
      </c>
      <c r="F76" s="22" t="e">
        <f>'VKT forecasts'!F76/'VKT forecasts'!F$26*'VKT forecasts (2)'!$F$26</f>
        <v>#N/A</v>
      </c>
      <c r="G76" s="22" t="e">
        <f>'VKT forecasts'!G76/'VKT forecasts'!G$26*'VKT forecasts (2)'!G$26</f>
        <v>#N/A</v>
      </c>
      <c r="H76" s="22" t="e">
        <f>'VKT forecasts'!H76/'VKT forecasts'!H$30*'VKT forecasts (2)'!H$30</f>
        <v>#N/A</v>
      </c>
      <c r="I76" s="22" t="e">
        <f>'VKT forecasts'!I76/'VKT forecasts'!I$30*'VKT forecasts (2)'!I$30</f>
        <v>#N/A</v>
      </c>
      <c r="J76" s="22" t="e">
        <f>'VKT forecasts'!J76/'VKT forecasts'!J$38*'VKT forecasts (2)'!J$38</f>
        <v>#N/A</v>
      </c>
      <c r="K76" s="22" t="e">
        <f>'VKT forecasts'!K76/'VKT forecasts'!K$38*'VKT forecasts (2)'!K$38</f>
        <v>#N/A</v>
      </c>
      <c r="L76" s="22" t="e">
        <f>'VKT forecasts'!L76/'VKT forecasts'!L$42*'VKT forecasts (2)'!L$42</f>
        <v>#N/A</v>
      </c>
      <c r="M76" s="22" t="e">
        <f>'VKT forecasts'!M76/'VKT forecasts'!M$50*'VKT forecasts (2)'!M$50</f>
        <v>#N/A</v>
      </c>
      <c r="N76" s="22" t="e">
        <f>'VKT forecasts'!N76/'VKT forecasts'!N$50*'VKT forecasts (2)'!N$50</f>
        <v>#N/A</v>
      </c>
      <c r="O76" s="22" t="e">
        <f>'VKT forecasts'!O76/'VKT forecasts'!O$50*'VKT forecasts (2)'!O$50</f>
        <v>#N/A</v>
      </c>
    </row>
    <row r="77" spans="1:15">
      <c r="B77" s="19">
        <v>76</v>
      </c>
      <c r="C77" s="22" t="e">
        <v>#N/A</v>
      </c>
      <c r="D77" s="22" t="e">
        <f>'VKT forecasts'!D77/'VKT forecasts'!$D$6*'VKT forecasts (2)'!$D$6</f>
        <v>#N/A</v>
      </c>
      <c r="E77" s="22" t="e">
        <f>'VKT forecasts'!E77/'VKT forecasts'!$E$22*'VKT forecasts (2)'!$E$22</f>
        <v>#N/A</v>
      </c>
      <c r="F77" s="22" t="e">
        <f>'VKT forecasts'!F77/'VKT forecasts'!F$26*'VKT forecasts (2)'!$F$26</f>
        <v>#N/A</v>
      </c>
      <c r="G77" s="22" t="e">
        <f>'VKT forecasts'!G77/'VKT forecasts'!G$26*'VKT forecasts (2)'!G$26</f>
        <v>#N/A</v>
      </c>
      <c r="H77" s="22" t="e">
        <f>'VKT forecasts'!H77/'VKT forecasts'!H$30*'VKT forecasts (2)'!H$30</f>
        <v>#N/A</v>
      </c>
      <c r="I77" s="22" t="e">
        <f>'VKT forecasts'!I77/'VKT forecasts'!I$30*'VKT forecasts (2)'!I$30</f>
        <v>#N/A</v>
      </c>
      <c r="J77" s="22" t="e">
        <f>'VKT forecasts'!J77/'VKT forecasts'!J$38*'VKT forecasts (2)'!J$38</f>
        <v>#N/A</v>
      </c>
      <c r="K77" s="22" t="e">
        <f>'VKT forecasts'!K77/'VKT forecasts'!K$38*'VKT forecasts (2)'!K$38</f>
        <v>#N/A</v>
      </c>
      <c r="L77" s="22" t="e">
        <f>'VKT forecasts'!L77/'VKT forecasts'!L$42*'VKT forecasts (2)'!L$42</f>
        <v>#N/A</v>
      </c>
      <c r="M77" s="22" t="e">
        <f>'VKT forecasts'!M77/'VKT forecasts'!M$50*'VKT forecasts (2)'!M$50</f>
        <v>#N/A</v>
      </c>
      <c r="N77" s="22" t="e">
        <f>'VKT forecasts'!N77/'VKT forecasts'!N$50*'VKT forecasts (2)'!N$50</f>
        <v>#N/A</v>
      </c>
      <c r="O77" s="22" t="e">
        <f>'VKT forecasts'!O77/'VKT forecasts'!O$50*'VKT forecasts (2)'!O$50</f>
        <v>#N/A</v>
      </c>
    </row>
    <row r="78" spans="1:15">
      <c r="A78" s="19">
        <v>2019</v>
      </c>
      <c r="B78" s="19">
        <v>77</v>
      </c>
      <c r="C78" s="22" t="e">
        <v>#N/A</v>
      </c>
      <c r="D78" s="22">
        <f>'VKT forecasts'!D78/'VKT forecasts'!$D$6*'VKT forecasts (2)'!$D$6</f>
        <v>44.704536186990971</v>
      </c>
      <c r="E78" s="22">
        <f>'VKT forecasts'!E78/'VKT forecasts'!$E$22*'VKT forecasts (2)'!$E$22</f>
        <v>48.532123374949663</v>
      </c>
      <c r="F78" s="22">
        <f>'VKT forecasts'!F78/'VKT forecasts'!F$26*'VKT forecasts (2)'!$F$26</f>
        <v>46.955797349137882</v>
      </c>
      <c r="G78" s="22">
        <f>'VKT forecasts'!G78/'VKT forecasts'!G$26*'VKT forecasts (2)'!G$26</f>
        <v>48.443161597233619</v>
      </c>
      <c r="H78" s="22" t="e">
        <f>'VKT forecasts'!H78/'VKT forecasts'!H$30*'VKT forecasts (2)'!H$30</f>
        <v>#N/A</v>
      </c>
      <c r="I78" s="22">
        <f>'VKT forecasts'!I78/'VKT forecasts'!I$30*'VKT forecasts (2)'!I$30</f>
        <v>47.674046803376974</v>
      </c>
      <c r="J78" s="22">
        <f>'VKT forecasts'!J78/'VKT forecasts'!J$38*'VKT forecasts (2)'!J$38</f>
        <v>46.103538941256168</v>
      </c>
      <c r="K78" s="22">
        <f>'VKT forecasts'!K78/'VKT forecasts'!K$38*'VKT forecasts (2)'!K$38</f>
        <v>46.614846963133189</v>
      </c>
      <c r="L78" s="22">
        <f>'VKT forecasts'!L78/'VKT forecasts'!L$42*'VKT forecasts (2)'!L$42</f>
        <v>45.660978742305232</v>
      </c>
      <c r="M78" s="22">
        <f>'VKT forecasts'!M78/'VKT forecasts'!M$50*'VKT forecasts (2)'!M$50</f>
        <v>43.928468110748881</v>
      </c>
      <c r="N78" s="22">
        <f>'VKT forecasts'!N78/'VKT forecasts'!N$50*'VKT forecasts (2)'!N$50</f>
        <v>42.989272845097688</v>
      </c>
      <c r="O78" s="22">
        <f>'VKT forecasts'!O78/'VKT forecasts'!O$50*'VKT forecasts (2)'!O$50</f>
        <v>44.861373027971084</v>
      </c>
    </row>
    <row r="79" spans="1:15">
      <c r="B79" s="19">
        <v>78</v>
      </c>
      <c r="C79" s="22" t="e">
        <v>#N/A</v>
      </c>
      <c r="D79" s="22" t="e">
        <f>'VKT forecasts'!D79/'VKT forecasts'!$D$6*'VKT forecasts (2)'!$D$6</f>
        <v>#N/A</v>
      </c>
      <c r="E79" s="22" t="e">
        <f>'VKT forecasts'!E79/'VKT forecasts'!$E$22*'VKT forecasts (2)'!$E$22</f>
        <v>#N/A</v>
      </c>
      <c r="F79" s="22" t="e">
        <f>'VKT forecasts'!F79/'VKT forecasts'!F$26*'VKT forecasts (2)'!$F$26</f>
        <v>#N/A</v>
      </c>
      <c r="G79" s="22" t="e">
        <f>'VKT forecasts'!G79/'VKT forecasts'!G$26*'VKT forecasts (2)'!G$26</f>
        <v>#N/A</v>
      </c>
      <c r="H79" s="22" t="e">
        <f>'VKT forecasts'!H79/'VKT forecasts'!H$30*'VKT forecasts (2)'!H$30</f>
        <v>#N/A</v>
      </c>
      <c r="I79" s="22" t="e">
        <f>'VKT forecasts'!I79/'VKT forecasts'!I$30*'VKT forecasts (2)'!I$30</f>
        <v>#N/A</v>
      </c>
      <c r="J79" s="22" t="e">
        <f>'VKT forecasts'!J79/'VKT forecasts'!J$38*'VKT forecasts (2)'!J$38</f>
        <v>#N/A</v>
      </c>
      <c r="K79" s="22" t="e">
        <f>'VKT forecasts'!K79/'VKT forecasts'!K$38*'VKT forecasts (2)'!K$38</f>
        <v>#N/A</v>
      </c>
      <c r="L79" s="22" t="e">
        <f>'VKT forecasts'!L79/'VKT forecasts'!L$42*'VKT forecasts (2)'!L$42</f>
        <v>#N/A</v>
      </c>
      <c r="M79" s="22" t="e">
        <f>'VKT forecasts'!M79/'VKT forecasts'!M$50*'VKT forecasts (2)'!M$50</f>
        <v>#N/A</v>
      </c>
      <c r="N79" s="22" t="e">
        <f>'VKT forecasts'!N79/'VKT forecasts'!N$50*'VKT forecasts (2)'!N$50</f>
        <v>#N/A</v>
      </c>
      <c r="O79" s="22" t="e">
        <f>'VKT forecasts'!O79/'VKT forecasts'!O$50*'VKT forecasts (2)'!O$50</f>
        <v>#N/A</v>
      </c>
    </row>
    <row r="80" spans="1:15">
      <c r="B80" s="19">
        <v>79</v>
      </c>
      <c r="C80" s="22" t="e">
        <v>#N/A</v>
      </c>
      <c r="D80" s="22" t="e">
        <f>'VKT forecasts'!D80/'VKT forecasts'!$D$6*'VKT forecasts (2)'!$D$6</f>
        <v>#N/A</v>
      </c>
      <c r="E80" s="22" t="e">
        <f>'VKT forecasts'!E80/'VKT forecasts'!$E$22*'VKT forecasts (2)'!$E$22</f>
        <v>#N/A</v>
      </c>
      <c r="F80" s="22" t="e">
        <f>'VKT forecasts'!F80/'VKT forecasts'!F$26*'VKT forecasts (2)'!$F$26</f>
        <v>#N/A</v>
      </c>
      <c r="G80" s="22" t="e">
        <f>'VKT forecasts'!G80/'VKT forecasts'!G$26*'VKT forecasts (2)'!G$26</f>
        <v>#N/A</v>
      </c>
      <c r="H80" s="22" t="e">
        <f>'VKT forecasts'!H80/'VKT forecasts'!H$30*'VKT forecasts (2)'!H$30</f>
        <v>#N/A</v>
      </c>
      <c r="I80" s="22" t="e">
        <f>'VKT forecasts'!I80/'VKT forecasts'!I$30*'VKT forecasts (2)'!I$30</f>
        <v>#N/A</v>
      </c>
      <c r="J80" s="22" t="e">
        <f>'VKT forecasts'!J80/'VKT forecasts'!J$38*'VKT forecasts (2)'!J$38</f>
        <v>#N/A</v>
      </c>
      <c r="K80" s="22" t="e">
        <f>'VKT forecasts'!K80/'VKT forecasts'!K$38*'VKT forecasts (2)'!K$38</f>
        <v>#N/A</v>
      </c>
      <c r="L80" s="22" t="e">
        <f>'VKT forecasts'!L80/'VKT forecasts'!L$42*'VKT forecasts (2)'!L$42</f>
        <v>#N/A</v>
      </c>
      <c r="M80" s="22" t="e">
        <f>'VKT forecasts'!M80/'VKT forecasts'!M$50*'VKT forecasts (2)'!M$50</f>
        <v>#N/A</v>
      </c>
      <c r="N80" s="22" t="e">
        <f>'VKT forecasts'!N80/'VKT forecasts'!N$50*'VKT forecasts (2)'!N$50</f>
        <v>#N/A</v>
      </c>
      <c r="O80" s="22" t="e">
        <f>'VKT forecasts'!O80/'VKT forecasts'!O$50*'VKT forecasts (2)'!O$50</f>
        <v>#N/A</v>
      </c>
    </row>
    <row r="81" spans="1:15">
      <c r="B81" s="19">
        <v>80</v>
      </c>
      <c r="C81" s="22" t="e">
        <v>#N/A</v>
      </c>
      <c r="D81" s="22" t="e">
        <f>'VKT forecasts'!D81/'VKT forecasts'!$D$6*'VKT forecasts (2)'!$D$6</f>
        <v>#N/A</v>
      </c>
      <c r="E81" s="22" t="e">
        <f>'VKT forecasts'!E81/'VKT forecasts'!$E$22*'VKT forecasts (2)'!$E$22</f>
        <v>#N/A</v>
      </c>
      <c r="F81" s="22" t="e">
        <f>'VKT forecasts'!F81/'VKT forecasts'!F$26*'VKT forecasts (2)'!$F$26</f>
        <v>#N/A</v>
      </c>
      <c r="G81" s="22" t="e">
        <f>'VKT forecasts'!G81/'VKT forecasts'!G$26*'VKT forecasts (2)'!G$26</f>
        <v>#N/A</v>
      </c>
      <c r="H81" s="22" t="e">
        <f>'VKT forecasts'!H81/'VKT forecasts'!H$30*'VKT forecasts (2)'!H$30</f>
        <v>#N/A</v>
      </c>
      <c r="I81" s="22" t="e">
        <f>'VKT forecasts'!I81/'VKT forecasts'!I$30*'VKT forecasts (2)'!I$30</f>
        <v>#N/A</v>
      </c>
      <c r="J81" s="22" t="e">
        <f>'VKT forecasts'!J81/'VKT forecasts'!J$38*'VKT forecasts (2)'!J$38</f>
        <v>#N/A</v>
      </c>
      <c r="K81" s="22" t="e">
        <f>'VKT forecasts'!K81/'VKT forecasts'!K$38*'VKT forecasts (2)'!K$38</f>
        <v>#N/A</v>
      </c>
      <c r="L81" s="22" t="e">
        <f>'VKT forecasts'!L81/'VKT forecasts'!L$42*'VKT forecasts (2)'!L$42</f>
        <v>#N/A</v>
      </c>
      <c r="M81" s="22" t="e">
        <f>'VKT forecasts'!M81/'VKT forecasts'!M$50*'VKT forecasts (2)'!M$50</f>
        <v>#N/A</v>
      </c>
      <c r="N81" s="22" t="e">
        <f>'VKT forecasts'!N81/'VKT forecasts'!N$50*'VKT forecasts (2)'!N$50</f>
        <v>#N/A</v>
      </c>
      <c r="O81" s="22" t="e">
        <f>'VKT forecasts'!O81/'VKT forecasts'!O$50*'VKT forecasts (2)'!O$50</f>
        <v>#N/A</v>
      </c>
    </row>
    <row r="82" spans="1:15">
      <c r="A82" s="19">
        <v>2020</v>
      </c>
      <c r="B82" s="19">
        <v>81</v>
      </c>
      <c r="C82" s="22" t="e">
        <v>#N/A</v>
      </c>
      <c r="D82" s="22">
        <f>'VKT forecasts'!D82/'VKT forecasts'!$D$6*'VKT forecasts (2)'!$D$6</f>
        <v>45.150496221068451</v>
      </c>
      <c r="E82" s="22">
        <f>'VKT forecasts'!E82/'VKT forecasts'!$E$22*'VKT forecasts (2)'!$E$22</f>
        <v>49.166130491426628</v>
      </c>
      <c r="F82" s="22">
        <f>'VKT forecasts'!F82/'VKT forecasts'!F$26*'VKT forecasts (2)'!$F$26</f>
        <v>47.423615780992691</v>
      </c>
      <c r="G82" s="22">
        <f>'VKT forecasts'!G82/'VKT forecasts'!G$26*'VKT forecasts (2)'!G$26</f>
        <v>49.021863841326706</v>
      </c>
      <c r="H82" s="22" t="e">
        <f>'VKT forecasts'!H82/'VKT forecasts'!H$30*'VKT forecasts (2)'!H$30</f>
        <v>#N/A</v>
      </c>
      <c r="I82" s="22">
        <f>'VKT forecasts'!I82/'VKT forecasts'!I$30*'VKT forecasts (2)'!I$30</f>
        <v>48.387092688119516</v>
      </c>
      <c r="J82" s="22">
        <f>'VKT forecasts'!J82/'VKT forecasts'!J$38*'VKT forecasts (2)'!J$38</f>
        <v>46.784044007364997</v>
      </c>
      <c r="K82" s="22">
        <f>'VKT forecasts'!K82/'VKT forecasts'!K$38*'VKT forecasts (2)'!K$38</f>
        <v>47.224035280040937</v>
      </c>
      <c r="L82" s="22">
        <f>'VKT forecasts'!L82/'VKT forecasts'!L$42*'VKT forecasts (2)'!L$42</f>
        <v>46.317622152909436</v>
      </c>
      <c r="M82" s="22">
        <f>'VKT forecasts'!M82/'VKT forecasts'!M$50*'VKT forecasts (2)'!M$50</f>
        <v>44.599722508880717</v>
      </c>
      <c r="N82" s="22">
        <f>'VKT forecasts'!N82/'VKT forecasts'!N$50*'VKT forecasts (2)'!N$50</f>
        <v>43.388027867973044</v>
      </c>
      <c r="O82" s="22">
        <f>'VKT forecasts'!O82/'VKT forecasts'!O$50*'VKT forecasts (2)'!O$50</f>
        <v>45.41508625626895</v>
      </c>
    </row>
    <row r="83" spans="1:15">
      <c r="B83" s="19">
        <v>82</v>
      </c>
      <c r="C83" s="22" t="e">
        <v>#N/A</v>
      </c>
      <c r="D83" s="22" t="e">
        <f>'VKT forecasts'!D83/'VKT forecasts'!$D$6*'VKT forecasts (2)'!$D$6</f>
        <v>#N/A</v>
      </c>
      <c r="E83" s="22" t="e">
        <f>'VKT forecasts'!E83/'VKT forecasts'!$E$22*'VKT forecasts (2)'!$E$22</f>
        <v>#N/A</v>
      </c>
      <c r="F83" s="22" t="e">
        <f>'VKT forecasts'!F83/'VKT forecasts'!F$26*'VKT forecasts (2)'!$F$26</f>
        <v>#N/A</v>
      </c>
      <c r="G83" s="22" t="e">
        <f>'VKT forecasts'!G83/'VKT forecasts'!G$26*'VKT forecasts (2)'!G$26</f>
        <v>#N/A</v>
      </c>
      <c r="H83" s="22" t="e">
        <f>'VKT forecasts'!H83/'VKT forecasts'!H$30*'VKT forecasts (2)'!H$30</f>
        <v>#N/A</v>
      </c>
      <c r="I83" s="22" t="e">
        <f>'VKT forecasts'!I83/'VKT forecasts'!I$30*'VKT forecasts (2)'!I$30</f>
        <v>#N/A</v>
      </c>
      <c r="J83" s="22" t="e">
        <f>'VKT forecasts'!J83/'VKT forecasts'!J$38*'VKT forecasts (2)'!J$38</f>
        <v>#N/A</v>
      </c>
      <c r="K83" s="22" t="e">
        <f>'VKT forecasts'!K83/'VKT forecasts'!K$38*'VKT forecasts (2)'!K$38</f>
        <v>#N/A</v>
      </c>
      <c r="L83" s="22" t="e">
        <f>'VKT forecasts'!L83/'VKT forecasts'!L$42*'VKT forecasts (2)'!L$42</f>
        <v>#N/A</v>
      </c>
      <c r="M83" s="22" t="e">
        <f>'VKT forecasts'!M83/'VKT forecasts'!M$50*'VKT forecasts (2)'!M$50</f>
        <v>#N/A</v>
      </c>
      <c r="N83" s="22" t="e">
        <f>'VKT forecasts'!N83/'VKT forecasts'!N$50*'VKT forecasts (2)'!N$50</f>
        <v>#N/A</v>
      </c>
      <c r="O83" s="22" t="e">
        <f>'VKT forecasts'!O83/'VKT forecasts'!O$50*'VKT forecasts (2)'!O$50</f>
        <v>#N/A</v>
      </c>
    </row>
    <row r="84" spans="1:15">
      <c r="B84" s="19">
        <v>83</v>
      </c>
      <c r="C84" s="22" t="e">
        <v>#N/A</v>
      </c>
      <c r="D84" s="22" t="e">
        <f>'VKT forecasts'!D84/'VKT forecasts'!$D$6*'VKT forecasts (2)'!$D$6</f>
        <v>#N/A</v>
      </c>
      <c r="E84" s="22" t="e">
        <f>'VKT forecasts'!E84/'VKT forecasts'!$E$22*'VKT forecasts (2)'!$E$22</f>
        <v>#N/A</v>
      </c>
      <c r="F84" s="22" t="e">
        <f>'VKT forecasts'!F84/'VKT forecasts'!F$26*'VKT forecasts (2)'!$F$26</f>
        <v>#N/A</v>
      </c>
      <c r="G84" s="22" t="e">
        <f>'VKT forecasts'!G84/'VKT forecasts'!G$26*'VKT forecasts (2)'!G$26</f>
        <v>#N/A</v>
      </c>
      <c r="H84" s="22" t="e">
        <f>'VKT forecasts'!H84/'VKT forecasts'!H$30*'VKT forecasts (2)'!H$30</f>
        <v>#N/A</v>
      </c>
      <c r="I84" s="22" t="e">
        <f>'VKT forecasts'!I84/'VKT forecasts'!I$30*'VKT forecasts (2)'!I$30</f>
        <v>#N/A</v>
      </c>
      <c r="J84" s="22" t="e">
        <f>'VKT forecasts'!J84/'VKT forecasts'!J$38*'VKT forecasts (2)'!J$38</f>
        <v>#N/A</v>
      </c>
      <c r="K84" s="22" t="e">
        <f>'VKT forecasts'!K84/'VKT forecasts'!K$38*'VKT forecasts (2)'!K$38</f>
        <v>#N/A</v>
      </c>
      <c r="L84" s="22" t="e">
        <f>'VKT forecasts'!L84/'VKT forecasts'!L$42*'VKT forecasts (2)'!L$42</f>
        <v>#N/A</v>
      </c>
      <c r="M84" s="22" t="e">
        <f>'VKT forecasts'!M84/'VKT forecasts'!M$50*'VKT forecasts (2)'!M$50</f>
        <v>#N/A</v>
      </c>
      <c r="N84" s="22" t="e">
        <f>'VKT forecasts'!N84/'VKT forecasts'!N$50*'VKT forecasts (2)'!N$50</f>
        <v>#N/A</v>
      </c>
      <c r="O84" s="22" t="e">
        <f>'VKT forecasts'!O84/'VKT forecasts'!O$50*'VKT forecasts (2)'!O$50</f>
        <v>#N/A</v>
      </c>
    </row>
    <row r="85" spans="1:15">
      <c r="B85" s="19">
        <v>84</v>
      </c>
      <c r="C85" s="22" t="e">
        <v>#N/A</v>
      </c>
      <c r="D85" s="22" t="e">
        <f>'VKT forecasts'!D85/'VKT forecasts'!$D$6*'VKT forecasts (2)'!$D$6</f>
        <v>#N/A</v>
      </c>
      <c r="E85" s="22" t="e">
        <f>'VKT forecasts'!E85/'VKT forecasts'!$E$22*'VKT forecasts (2)'!$E$22</f>
        <v>#N/A</v>
      </c>
      <c r="F85" s="22" t="e">
        <f>'VKT forecasts'!F85/'VKT forecasts'!F$26*'VKT forecasts (2)'!$F$26</f>
        <v>#N/A</v>
      </c>
      <c r="G85" s="22" t="e">
        <f>'VKT forecasts'!G85/'VKT forecasts'!G$26*'VKT forecasts (2)'!G$26</f>
        <v>#N/A</v>
      </c>
      <c r="H85" s="22" t="e">
        <f>'VKT forecasts'!H85/'VKT forecasts'!H$30*'VKT forecasts (2)'!H$30</f>
        <v>#N/A</v>
      </c>
      <c r="I85" s="22" t="e">
        <f>'VKT forecasts'!I85/'VKT forecasts'!I$30*'VKT forecasts (2)'!I$30</f>
        <v>#N/A</v>
      </c>
      <c r="J85" s="22" t="e">
        <f>'VKT forecasts'!J85/'VKT forecasts'!J$38*'VKT forecasts (2)'!J$38</f>
        <v>#N/A</v>
      </c>
      <c r="K85" s="22" t="e">
        <f>'VKT forecasts'!K85/'VKT forecasts'!K$38*'VKT forecasts (2)'!K$38</f>
        <v>#N/A</v>
      </c>
      <c r="L85" s="22" t="e">
        <f>'VKT forecasts'!L85/'VKT forecasts'!L$42*'VKT forecasts (2)'!L$42</f>
        <v>#N/A</v>
      </c>
      <c r="M85" s="22" t="e">
        <f>'VKT forecasts'!M85/'VKT forecasts'!M$50*'VKT forecasts (2)'!M$50</f>
        <v>#N/A</v>
      </c>
      <c r="N85" s="22" t="e">
        <f>'VKT forecasts'!N85/'VKT forecasts'!N$50*'VKT forecasts (2)'!N$50</f>
        <v>#N/A</v>
      </c>
      <c r="O85" s="22" t="e">
        <f>'VKT forecasts'!O85/'VKT forecasts'!O$50*'VKT forecasts (2)'!O$50</f>
        <v>#N/A</v>
      </c>
    </row>
    <row r="86" spans="1:15">
      <c r="B86" s="19">
        <v>85</v>
      </c>
      <c r="C86" s="22" t="e">
        <v>#N/A</v>
      </c>
      <c r="D86" s="22">
        <f>'VKT forecasts'!D86/'VKT forecasts'!$D$6*'VKT forecasts (2)'!$D$6</f>
        <v>45.596507559791945</v>
      </c>
      <c r="E86" s="22">
        <f>'VKT forecasts'!E86/'VKT forecasts'!$E$22*'VKT forecasts (2)'!$E$22</f>
        <v>49.802056161208363</v>
      </c>
      <c r="F86" s="22">
        <f>'VKT forecasts'!F86/'VKT forecasts'!F$26*'VKT forecasts (2)'!$F$26</f>
        <v>47.863295143454941</v>
      </c>
      <c r="G86" s="22">
        <f>'VKT forecasts'!G86/'VKT forecasts'!G$26*'VKT forecasts (2)'!G$26</f>
        <v>49.58453164468856</v>
      </c>
      <c r="H86" s="22" t="e">
        <f>'VKT forecasts'!H86/'VKT forecasts'!H$30*'VKT forecasts (2)'!H$30</f>
        <v>#N/A</v>
      </c>
      <c r="I86" s="22">
        <f>'VKT forecasts'!I86/'VKT forecasts'!I$30*'VKT forecasts (2)'!I$30</f>
        <v>49.018503473159697</v>
      </c>
      <c r="J86" s="22">
        <f>'VKT forecasts'!J86/'VKT forecasts'!J$38*'VKT forecasts (2)'!J$38</f>
        <v>47.472015039557192</v>
      </c>
      <c r="K86" s="22">
        <f>'VKT forecasts'!K86/'VKT forecasts'!K$38*'VKT forecasts (2)'!K$38</f>
        <v>47.803591268848685</v>
      </c>
      <c r="L86" s="22">
        <f>'VKT forecasts'!L86/'VKT forecasts'!L$42*'VKT forecasts (2)'!L$42</f>
        <v>46.952281873336872</v>
      </c>
      <c r="M86" s="22">
        <f>'VKT forecasts'!M86/'VKT forecasts'!M$50*'VKT forecasts (2)'!M$50</f>
        <v>45.227486348689403</v>
      </c>
      <c r="N86" s="22">
        <f>'VKT forecasts'!N86/'VKT forecasts'!N$50*'VKT forecasts (2)'!N$50</f>
        <v>43.941617926456708</v>
      </c>
      <c r="O86" s="22">
        <f>'VKT forecasts'!O86/'VKT forecasts'!O$50*'VKT forecasts (2)'!O$50</f>
        <v>45.951292597668967</v>
      </c>
    </row>
    <row r="87" spans="1:15">
      <c r="B87" s="19">
        <v>86</v>
      </c>
      <c r="C87" s="22" t="e">
        <v>#N/A</v>
      </c>
      <c r="D87" s="22" t="e">
        <f>'VKT forecasts'!D87/'VKT forecasts'!$D$6*'VKT forecasts (2)'!$D$6</f>
        <v>#N/A</v>
      </c>
      <c r="E87" s="22" t="e">
        <f>'VKT forecasts'!E87/'VKT forecasts'!$E$22*'VKT forecasts (2)'!$E$22</f>
        <v>#N/A</v>
      </c>
      <c r="F87" s="22" t="e">
        <f>'VKT forecasts'!F87/'VKT forecasts'!F$26*'VKT forecasts (2)'!$F$26</f>
        <v>#N/A</v>
      </c>
      <c r="G87" s="22" t="e">
        <f>'VKT forecasts'!G87/'VKT forecasts'!G$26*'VKT forecasts (2)'!G$26</f>
        <v>#N/A</v>
      </c>
      <c r="H87" s="22" t="e">
        <f>'VKT forecasts'!H87/'VKT forecasts'!H$30*'VKT forecasts (2)'!H$30</f>
        <v>#N/A</v>
      </c>
      <c r="I87" s="22" t="e">
        <f>'VKT forecasts'!I87/'VKT forecasts'!I$30*'VKT forecasts (2)'!I$30</f>
        <v>#N/A</v>
      </c>
      <c r="J87" s="22" t="e">
        <f>'VKT forecasts'!J87/'VKT forecasts'!J$38*'VKT forecasts (2)'!J$38</f>
        <v>#N/A</v>
      </c>
      <c r="K87" s="22" t="e">
        <f>'VKT forecasts'!K87/'VKT forecasts'!K$38*'VKT forecasts (2)'!K$38</f>
        <v>#N/A</v>
      </c>
      <c r="L87" s="22" t="e">
        <f>'VKT forecasts'!L87/'VKT forecasts'!L$42*'VKT forecasts (2)'!L$42</f>
        <v>#N/A</v>
      </c>
      <c r="M87" s="22" t="e">
        <f>'VKT forecasts'!M87/'VKT forecasts'!M$50*'VKT forecasts (2)'!M$50</f>
        <v>#N/A</v>
      </c>
      <c r="N87" s="22" t="e">
        <f>'VKT forecasts'!N87/'VKT forecasts'!N$50*'VKT forecasts (2)'!N$50</f>
        <v>#N/A</v>
      </c>
      <c r="O87" s="22" t="e">
        <f>'VKT forecasts'!O87/'VKT forecasts'!O$50*'VKT forecasts (2)'!O$50</f>
        <v>#N/A</v>
      </c>
    </row>
    <row r="88" spans="1:15">
      <c r="B88" s="19">
        <v>87</v>
      </c>
      <c r="C88" s="22" t="e">
        <v>#N/A</v>
      </c>
      <c r="D88" s="22" t="e">
        <f>'VKT forecasts'!D88/'VKT forecasts'!$D$6*'VKT forecasts (2)'!$D$6</f>
        <v>#N/A</v>
      </c>
      <c r="E88" s="22" t="e">
        <f>'VKT forecasts'!E88/'VKT forecasts'!$E$22*'VKT forecasts (2)'!$E$22</f>
        <v>#N/A</v>
      </c>
      <c r="F88" s="22" t="e">
        <f>'VKT forecasts'!F88/'VKT forecasts'!F$26*'VKT forecasts (2)'!$F$26</f>
        <v>#N/A</v>
      </c>
      <c r="G88" s="22" t="e">
        <f>'VKT forecasts'!G88/'VKT forecasts'!G$26*'VKT forecasts (2)'!G$26</f>
        <v>#N/A</v>
      </c>
      <c r="H88" s="22" t="e">
        <f>'VKT forecasts'!H88/'VKT forecasts'!H$30*'VKT forecasts (2)'!H$30</f>
        <v>#N/A</v>
      </c>
      <c r="I88" s="22" t="e">
        <f>'VKT forecasts'!I88/'VKT forecasts'!I$30*'VKT forecasts (2)'!I$30</f>
        <v>#N/A</v>
      </c>
      <c r="J88" s="22" t="e">
        <f>'VKT forecasts'!J88/'VKT forecasts'!J$38*'VKT forecasts (2)'!J$38</f>
        <v>#N/A</v>
      </c>
      <c r="K88" s="22" t="e">
        <f>'VKT forecasts'!K88/'VKT forecasts'!K$38*'VKT forecasts (2)'!K$38</f>
        <v>#N/A</v>
      </c>
      <c r="L88" s="22" t="e">
        <f>'VKT forecasts'!L88/'VKT forecasts'!L$42*'VKT forecasts (2)'!L$42</f>
        <v>#N/A</v>
      </c>
      <c r="M88" s="22" t="e">
        <f>'VKT forecasts'!M88/'VKT forecasts'!M$50*'VKT forecasts (2)'!M$50</f>
        <v>#N/A</v>
      </c>
      <c r="N88" s="22" t="e">
        <f>'VKT forecasts'!N88/'VKT forecasts'!N$50*'VKT forecasts (2)'!N$50</f>
        <v>#N/A</v>
      </c>
      <c r="O88" s="22" t="e">
        <f>'VKT forecasts'!O88/'VKT forecasts'!O$50*'VKT forecasts (2)'!O$50</f>
        <v>#N/A</v>
      </c>
    </row>
    <row r="89" spans="1:15">
      <c r="B89" s="19">
        <v>88</v>
      </c>
      <c r="C89" s="22" t="e">
        <v>#N/A</v>
      </c>
      <c r="D89" s="22" t="e">
        <f>'VKT forecasts'!D89/'VKT forecasts'!$D$6*'VKT forecasts (2)'!$D$6</f>
        <v>#N/A</v>
      </c>
      <c r="E89" s="22" t="e">
        <f>'VKT forecasts'!E89/'VKT forecasts'!$E$22*'VKT forecasts (2)'!$E$22</f>
        <v>#N/A</v>
      </c>
      <c r="F89" s="22" t="e">
        <f>'VKT forecasts'!F89/'VKT forecasts'!F$26*'VKT forecasts (2)'!$F$26</f>
        <v>#N/A</v>
      </c>
      <c r="G89" s="22" t="e">
        <f>'VKT forecasts'!G89/'VKT forecasts'!G$26*'VKT forecasts (2)'!G$26</f>
        <v>#N/A</v>
      </c>
      <c r="H89" s="22" t="e">
        <f>'VKT forecasts'!H89/'VKT forecasts'!H$30*'VKT forecasts (2)'!H$30</f>
        <v>#N/A</v>
      </c>
      <c r="I89" s="22" t="e">
        <f>'VKT forecasts'!I89/'VKT forecasts'!I$30*'VKT forecasts (2)'!I$30</f>
        <v>#N/A</v>
      </c>
      <c r="J89" s="22" t="e">
        <f>'VKT forecasts'!J89/'VKT forecasts'!J$38*'VKT forecasts (2)'!J$38</f>
        <v>#N/A</v>
      </c>
      <c r="K89" s="22" t="e">
        <f>'VKT forecasts'!K89/'VKT forecasts'!K$38*'VKT forecasts (2)'!K$38</f>
        <v>#N/A</v>
      </c>
      <c r="L89" s="22" t="e">
        <f>'VKT forecasts'!L89/'VKT forecasts'!L$42*'VKT forecasts (2)'!L$42</f>
        <v>#N/A</v>
      </c>
      <c r="M89" s="22" t="e">
        <f>'VKT forecasts'!M89/'VKT forecasts'!M$50*'VKT forecasts (2)'!M$50</f>
        <v>#N/A</v>
      </c>
      <c r="N89" s="22" t="e">
        <f>'VKT forecasts'!N89/'VKT forecasts'!N$50*'VKT forecasts (2)'!N$50</f>
        <v>#N/A</v>
      </c>
      <c r="O89" s="22" t="e">
        <f>'VKT forecasts'!O89/'VKT forecasts'!O$50*'VKT forecasts (2)'!O$50</f>
        <v>#N/A</v>
      </c>
    </row>
    <row r="90" spans="1:15">
      <c r="B90" s="19">
        <v>89</v>
      </c>
      <c r="C90" s="22" t="e">
        <v>#N/A</v>
      </c>
      <c r="D90" s="22">
        <f>'VKT forecasts'!D90/'VKT forecasts'!$D$6*'VKT forecasts (2)'!$D$6</f>
        <v>46.04257050370223</v>
      </c>
      <c r="E90" s="22">
        <f>'VKT forecasts'!E90/'VKT forecasts'!$E$22*'VKT forecasts (2)'!$E$22</f>
        <v>50.438640100964875</v>
      </c>
      <c r="F90" s="22">
        <f>'VKT forecasts'!F90/'VKT forecasts'!F$26*'VKT forecasts (2)'!$F$26</f>
        <v>48.30757483565241</v>
      </c>
      <c r="G90" s="22">
        <f>'VKT forecasts'!G90/'VKT forecasts'!G$26*'VKT forecasts (2)'!G$26</f>
        <v>50.134221248829839</v>
      </c>
      <c r="H90" s="22" t="e">
        <f>'VKT forecasts'!H90/'VKT forecasts'!H$30*'VKT forecasts (2)'!H$30</f>
        <v>#N/A</v>
      </c>
      <c r="I90" s="22">
        <f>'VKT forecasts'!I90/'VKT forecasts'!I$30*'VKT forecasts (2)'!I$30</f>
        <v>49.588948525748386</v>
      </c>
      <c r="J90" s="22">
        <f>'VKT forecasts'!J90/'VKT forecasts'!J$38*'VKT forecasts (2)'!J$38</f>
        <v>48.105361947362283</v>
      </c>
      <c r="K90" s="22">
        <f>'VKT forecasts'!K90/'VKT forecasts'!K$38*'VKT forecasts (2)'!K$38</f>
        <v>48.370669110464263</v>
      </c>
      <c r="L90" s="22">
        <f>'VKT forecasts'!L90/'VKT forecasts'!L$42*'VKT forecasts (2)'!L$42</f>
        <v>47.574216960509119</v>
      </c>
      <c r="M90" s="22">
        <f>'VKT forecasts'!M90/'VKT forecasts'!M$50*'VKT forecasts (2)'!M$50</f>
        <v>45.831652586256595</v>
      </c>
      <c r="N90" s="22">
        <f>'VKT forecasts'!N90/'VKT forecasts'!N$50*'VKT forecasts (2)'!N$50</f>
        <v>44.515444707557791</v>
      </c>
      <c r="O90" s="22">
        <f>'VKT forecasts'!O90/'VKT forecasts'!O$50*'VKT forecasts (2)'!O$50</f>
        <v>46.473562969148581</v>
      </c>
    </row>
    <row r="91" spans="1:15">
      <c r="B91" s="19">
        <v>90</v>
      </c>
      <c r="C91" s="22" t="e">
        <v>#N/A</v>
      </c>
      <c r="D91" s="22" t="e">
        <f>'VKT forecasts'!D91/'VKT forecasts'!$D$6*'VKT forecasts (2)'!$D$6</f>
        <v>#N/A</v>
      </c>
      <c r="E91" s="22" t="e">
        <f>'VKT forecasts'!E91/'VKT forecasts'!$E$22*'VKT forecasts (2)'!$E$22</f>
        <v>#N/A</v>
      </c>
      <c r="F91" s="22" t="e">
        <f>'VKT forecasts'!F91/'VKT forecasts'!F$26*'VKT forecasts (2)'!$F$26</f>
        <v>#N/A</v>
      </c>
      <c r="G91" s="22" t="e">
        <f>'VKT forecasts'!G91/'VKT forecasts'!G$26*'VKT forecasts (2)'!G$26</f>
        <v>#N/A</v>
      </c>
      <c r="H91" s="22" t="e">
        <f>'VKT forecasts'!H91/'VKT forecasts'!H$30*'VKT forecasts (2)'!H$30</f>
        <v>#N/A</v>
      </c>
      <c r="I91" s="22" t="e">
        <f>'VKT forecasts'!I91/'VKT forecasts'!I$30*'VKT forecasts (2)'!I$30</f>
        <v>#N/A</v>
      </c>
      <c r="J91" s="22" t="e">
        <f>'VKT forecasts'!J91/'VKT forecasts'!J$38*'VKT forecasts (2)'!J$38</f>
        <v>#N/A</v>
      </c>
      <c r="K91" s="22" t="e">
        <f>'VKT forecasts'!K91/'VKT forecasts'!K$38*'VKT forecasts (2)'!K$38</f>
        <v>#N/A</v>
      </c>
      <c r="L91" s="22" t="e">
        <f>'VKT forecasts'!L91/'VKT forecasts'!L$42*'VKT forecasts (2)'!L$42</f>
        <v>#N/A</v>
      </c>
      <c r="M91" s="22" t="e">
        <f>'VKT forecasts'!M91/'VKT forecasts'!M$50*'VKT forecasts (2)'!M$50</f>
        <v>#N/A</v>
      </c>
      <c r="N91" s="22" t="e">
        <f>'VKT forecasts'!N91/'VKT forecasts'!N$50*'VKT forecasts (2)'!N$50</f>
        <v>#N/A</v>
      </c>
      <c r="O91" s="22" t="e">
        <f>'VKT forecasts'!O91/'VKT forecasts'!O$50*'VKT forecasts (2)'!O$50</f>
        <v>#N/A</v>
      </c>
    </row>
    <row r="92" spans="1:15">
      <c r="B92" s="19">
        <v>91</v>
      </c>
      <c r="C92" s="22" t="e">
        <v>#N/A</v>
      </c>
      <c r="D92" s="22" t="e">
        <f>'VKT forecasts'!D92/'VKT forecasts'!$D$6*'VKT forecasts (2)'!$D$6</f>
        <v>#N/A</v>
      </c>
      <c r="E92" s="22" t="e">
        <f>'VKT forecasts'!E92/'VKT forecasts'!$E$22*'VKT forecasts (2)'!$E$22</f>
        <v>#N/A</v>
      </c>
      <c r="F92" s="22" t="e">
        <f>'VKT forecasts'!F92/'VKT forecasts'!F$26*'VKT forecasts (2)'!$F$26</f>
        <v>#N/A</v>
      </c>
      <c r="G92" s="22" t="e">
        <f>'VKT forecasts'!G92/'VKT forecasts'!G$26*'VKT forecasts (2)'!G$26</f>
        <v>#N/A</v>
      </c>
      <c r="H92" s="22" t="e">
        <f>'VKT forecasts'!H92/'VKT forecasts'!H$30*'VKT forecasts (2)'!H$30</f>
        <v>#N/A</v>
      </c>
      <c r="I92" s="22" t="e">
        <f>'VKT forecasts'!I92/'VKT forecasts'!I$30*'VKT forecasts (2)'!I$30</f>
        <v>#N/A</v>
      </c>
      <c r="J92" s="22" t="e">
        <f>'VKT forecasts'!J92/'VKT forecasts'!J$38*'VKT forecasts (2)'!J$38</f>
        <v>#N/A</v>
      </c>
      <c r="K92" s="22" t="e">
        <f>'VKT forecasts'!K92/'VKT forecasts'!K$38*'VKT forecasts (2)'!K$38</f>
        <v>#N/A</v>
      </c>
      <c r="L92" s="22" t="e">
        <f>'VKT forecasts'!L92/'VKT forecasts'!L$42*'VKT forecasts (2)'!L$42</f>
        <v>#N/A</v>
      </c>
      <c r="M92" s="22" t="e">
        <f>'VKT forecasts'!M92/'VKT forecasts'!M$50*'VKT forecasts (2)'!M$50</f>
        <v>#N/A</v>
      </c>
      <c r="N92" s="22" t="e">
        <f>'VKT forecasts'!N92/'VKT forecasts'!N$50*'VKT forecasts (2)'!N$50</f>
        <v>#N/A</v>
      </c>
      <c r="O92" s="22" t="e">
        <f>'VKT forecasts'!O92/'VKT forecasts'!O$50*'VKT forecasts (2)'!O$50</f>
        <v>#N/A</v>
      </c>
    </row>
    <row r="93" spans="1:15">
      <c r="B93" s="19">
        <v>92</v>
      </c>
      <c r="C93" s="22" t="e">
        <v>#N/A</v>
      </c>
      <c r="D93" s="22" t="e">
        <f>'VKT forecasts'!D93/'VKT forecasts'!$D$6*'VKT forecasts (2)'!$D$6</f>
        <v>#N/A</v>
      </c>
      <c r="E93" s="22" t="e">
        <f>'VKT forecasts'!E93/'VKT forecasts'!$E$22*'VKT forecasts (2)'!$E$22</f>
        <v>#N/A</v>
      </c>
      <c r="F93" s="22" t="e">
        <f>'VKT forecasts'!F93/'VKT forecasts'!F$26*'VKT forecasts (2)'!$F$26</f>
        <v>#N/A</v>
      </c>
      <c r="G93" s="22" t="e">
        <f>'VKT forecasts'!G93/'VKT forecasts'!G$26*'VKT forecasts (2)'!G$26</f>
        <v>#N/A</v>
      </c>
      <c r="H93" s="22" t="e">
        <f>'VKT forecasts'!H93/'VKT forecasts'!H$30*'VKT forecasts (2)'!H$30</f>
        <v>#N/A</v>
      </c>
      <c r="I93" s="22" t="e">
        <f>'VKT forecasts'!I93/'VKT forecasts'!I$30*'VKT forecasts (2)'!I$30</f>
        <v>#N/A</v>
      </c>
      <c r="J93" s="22" t="e">
        <f>'VKT forecasts'!J93/'VKT forecasts'!J$38*'VKT forecasts (2)'!J$38</f>
        <v>#N/A</v>
      </c>
      <c r="K93" s="22" t="e">
        <f>'VKT forecasts'!K93/'VKT forecasts'!K$38*'VKT forecasts (2)'!K$38</f>
        <v>#N/A</v>
      </c>
      <c r="L93" s="22" t="e">
        <f>'VKT forecasts'!L93/'VKT forecasts'!L$42*'VKT forecasts (2)'!L$42</f>
        <v>#N/A</v>
      </c>
      <c r="M93" s="22" t="e">
        <f>'VKT forecasts'!M93/'VKT forecasts'!M$50*'VKT forecasts (2)'!M$50</f>
        <v>#N/A</v>
      </c>
      <c r="N93" s="22" t="e">
        <f>'VKT forecasts'!N93/'VKT forecasts'!N$50*'VKT forecasts (2)'!N$50</f>
        <v>#N/A</v>
      </c>
      <c r="O93" s="22" t="e">
        <f>'VKT forecasts'!O93/'VKT forecasts'!O$50*'VKT forecasts (2)'!O$50</f>
        <v>#N/A</v>
      </c>
    </row>
    <row r="94" spans="1:15">
      <c r="B94" s="19">
        <v>93</v>
      </c>
      <c r="C94" s="22" t="e">
        <v>#N/A</v>
      </c>
      <c r="D94" s="22">
        <f>'VKT forecasts'!D94/'VKT forecasts'!$D$6*'VKT forecasts (2)'!$D$6</f>
        <v>46.488685354737051</v>
      </c>
      <c r="E94" s="22">
        <f>'VKT forecasts'!E94/'VKT forecasts'!$E$22*'VKT forecasts (2)'!$E$22</f>
        <v>51.075570245381819</v>
      </c>
      <c r="F94" s="22">
        <f>'VKT forecasts'!F94/'VKT forecasts'!F$26*'VKT forecasts (2)'!$F$26</f>
        <v>48.752571240836048</v>
      </c>
      <c r="G94" s="22">
        <f>'VKT forecasts'!G94/'VKT forecasts'!G$26*'VKT forecasts (2)'!G$26</f>
        <v>50.671462059117673</v>
      </c>
      <c r="H94" s="22" t="e">
        <f>'VKT forecasts'!H94/'VKT forecasts'!H$30*'VKT forecasts (2)'!H$30</f>
        <v>#N/A</v>
      </c>
      <c r="I94" s="22">
        <f>'VKT forecasts'!I94/'VKT forecasts'!I$30*'VKT forecasts (2)'!I$30</f>
        <v>50.137916430657306</v>
      </c>
      <c r="J94" s="22">
        <f>'VKT forecasts'!J94/'VKT forecasts'!J$38*'VKT forecasts (2)'!J$38</f>
        <v>48.750102072640793</v>
      </c>
      <c r="K94" s="22">
        <f>'VKT forecasts'!K94/'VKT forecasts'!K$38*'VKT forecasts (2)'!K$38</f>
        <v>48.927368189505565</v>
      </c>
      <c r="L94" s="22">
        <f>'VKT forecasts'!L94/'VKT forecasts'!L$42*'VKT forecasts (2)'!L$42</f>
        <v>48.210349598560477</v>
      </c>
      <c r="M94" s="22">
        <f>'VKT forecasts'!M94/'VKT forecasts'!M$50*'VKT forecasts (2)'!M$50</f>
        <v>46.422030704320633</v>
      </c>
      <c r="N94" s="22">
        <f>'VKT forecasts'!N94/'VKT forecasts'!N$50*'VKT forecasts (2)'!N$50</f>
        <v>45.11814649149386</v>
      </c>
      <c r="O94" s="22">
        <f>'VKT forecasts'!O94/'VKT forecasts'!O$50*'VKT forecasts (2)'!O$50</f>
        <v>47.080266247817043</v>
      </c>
    </row>
    <row r="95" spans="1:15">
      <c r="B95" s="19">
        <v>94</v>
      </c>
      <c r="C95" s="22" t="e">
        <v>#N/A</v>
      </c>
      <c r="D95" s="22" t="e">
        <f>'VKT forecasts'!D95/'VKT forecasts'!$D$6*'VKT forecasts (2)'!$D$6</f>
        <v>#N/A</v>
      </c>
      <c r="E95" s="22" t="e">
        <f>'VKT forecasts'!E95/'VKT forecasts'!$E$22*'VKT forecasts (2)'!$E$22</f>
        <v>#N/A</v>
      </c>
      <c r="F95" s="22" t="e">
        <f>'VKT forecasts'!F95/'VKT forecasts'!F$26*'VKT forecasts (2)'!$F$26</f>
        <v>#N/A</v>
      </c>
      <c r="G95" s="22" t="e">
        <f>'VKT forecasts'!G95/'VKT forecasts'!G$26*'VKT forecasts (2)'!G$26</f>
        <v>#N/A</v>
      </c>
      <c r="H95" s="22" t="e">
        <f>'VKT forecasts'!H95/'VKT forecasts'!H$30*'VKT forecasts (2)'!H$30</f>
        <v>#N/A</v>
      </c>
      <c r="I95" s="22" t="e">
        <f>'VKT forecasts'!I95/'VKT forecasts'!I$30*'VKT forecasts (2)'!I$30</f>
        <v>#N/A</v>
      </c>
      <c r="J95" s="22" t="e">
        <f>'VKT forecasts'!J95/'VKT forecasts'!J$38*'VKT forecasts (2)'!J$38</f>
        <v>#N/A</v>
      </c>
      <c r="K95" s="22" t="e">
        <f>'VKT forecasts'!K95/'VKT forecasts'!K$38*'VKT forecasts (2)'!K$38</f>
        <v>#N/A</v>
      </c>
      <c r="L95" s="22" t="e">
        <f>'VKT forecasts'!L95/'VKT forecasts'!L$42*'VKT forecasts (2)'!L$42</f>
        <v>#N/A</v>
      </c>
      <c r="M95" s="22" t="e">
        <f>'VKT forecasts'!M95/'VKT forecasts'!M$50*'VKT forecasts (2)'!M$50</f>
        <v>#N/A</v>
      </c>
      <c r="N95" s="22" t="e">
        <f>'VKT forecasts'!N95/'VKT forecasts'!N$50*'VKT forecasts (2)'!N$50</f>
        <v>#N/A</v>
      </c>
      <c r="O95" s="22" t="e">
        <f>'VKT forecasts'!O95/'VKT forecasts'!O$50*'VKT forecasts (2)'!O$50</f>
        <v>#N/A</v>
      </c>
    </row>
    <row r="96" spans="1:15">
      <c r="B96" s="19">
        <v>95</v>
      </c>
      <c r="C96" s="22" t="e">
        <v>#N/A</v>
      </c>
      <c r="D96" s="22" t="e">
        <f>'VKT forecasts'!D96/'VKT forecasts'!$D$6*'VKT forecasts (2)'!$D$6</f>
        <v>#N/A</v>
      </c>
      <c r="E96" s="22" t="e">
        <f>'VKT forecasts'!E96/'VKT forecasts'!$E$22*'VKT forecasts (2)'!$E$22</f>
        <v>#N/A</v>
      </c>
      <c r="F96" s="22" t="e">
        <f>'VKT forecasts'!F96/'VKT forecasts'!F$26*'VKT forecasts (2)'!$F$26</f>
        <v>#N/A</v>
      </c>
      <c r="G96" s="22" t="e">
        <f>'VKT forecasts'!G96/'VKT forecasts'!G$26*'VKT forecasts (2)'!G$26</f>
        <v>#N/A</v>
      </c>
      <c r="H96" s="22" t="e">
        <f>'VKT forecasts'!H96/'VKT forecasts'!H$30*'VKT forecasts (2)'!H$30</f>
        <v>#N/A</v>
      </c>
      <c r="I96" s="22" t="e">
        <f>'VKT forecasts'!I96/'VKT forecasts'!I$30*'VKT forecasts (2)'!I$30</f>
        <v>#N/A</v>
      </c>
      <c r="J96" s="22" t="e">
        <f>'VKT forecasts'!J96/'VKT forecasts'!J$38*'VKT forecasts (2)'!J$38</f>
        <v>#N/A</v>
      </c>
      <c r="K96" s="22" t="e">
        <f>'VKT forecasts'!K96/'VKT forecasts'!K$38*'VKT forecasts (2)'!K$38</f>
        <v>#N/A</v>
      </c>
      <c r="L96" s="22" t="e">
        <f>'VKT forecasts'!L96/'VKT forecasts'!L$42*'VKT forecasts (2)'!L$42</f>
        <v>#N/A</v>
      </c>
      <c r="M96" s="22" t="e">
        <f>'VKT forecasts'!M96/'VKT forecasts'!M$50*'VKT forecasts (2)'!M$50</f>
        <v>#N/A</v>
      </c>
      <c r="N96" s="22" t="e">
        <f>'VKT forecasts'!N96/'VKT forecasts'!N$50*'VKT forecasts (2)'!N$50</f>
        <v>#N/A</v>
      </c>
      <c r="O96" s="22" t="e">
        <f>'VKT forecasts'!O96/'VKT forecasts'!O$50*'VKT forecasts (2)'!O$50</f>
        <v>#N/A</v>
      </c>
    </row>
    <row r="97" spans="2:15">
      <c r="B97" s="19">
        <v>96</v>
      </c>
      <c r="C97" s="22" t="e">
        <v>#N/A</v>
      </c>
      <c r="D97" s="22" t="e">
        <f>'VKT forecasts'!D97/'VKT forecasts'!$D$6*'VKT forecasts (2)'!$D$6</f>
        <v>#N/A</v>
      </c>
      <c r="E97" s="22" t="e">
        <f>'VKT forecasts'!E97/'VKT forecasts'!$E$22*'VKT forecasts (2)'!$E$22</f>
        <v>#N/A</v>
      </c>
      <c r="F97" s="22" t="e">
        <f>'VKT forecasts'!F97/'VKT forecasts'!F$26*'VKT forecasts (2)'!$F$26</f>
        <v>#N/A</v>
      </c>
      <c r="G97" s="22" t="e">
        <f>'VKT forecasts'!G97/'VKT forecasts'!G$26*'VKT forecasts (2)'!G$26</f>
        <v>#N/A</v>
      </c>
      <c r="H97" s="22" t="e">
        <f>'VKT forecasts'!H97/'VKT forecasts'!H$30*'VKT forecasts (2)'!H$30</f>
        <v>#N/A</v>
      </c>
      <c r="I97" s="22" t="e">
        <f>'VKT forecasts'!I97/'VKT forecasts'!I$30*'VKT forecasts (2)'!I$30</f>
        <v>#N/A</v>
      </c>
      <c r="J97" s="22" t="e">
        <f>'VKT forecasts'!J97/'VKT forecasts'!J$38*'VKT forecasts (2)'!J$38</f>
        <v>#N/A</v>
      </c>
      <c r="K97" s="22" t="e">
        <f>'VKT forecasts'!K97/'VKT forecasts'!K$38*'VKT forecasts (2)'!K$38</f>
        <v>#N/A</v>
      </c>
      <c r="L97" s="22" t="e">
        <f>'VKT forecasts'!L97/'VKT forecasts'!L$42*'VKT forecasts (2)'!L$42</f>
        <v>#N/A</v>
      </c>
      <c r="M97" s="22" t="e">
        <f>'VKT forecasts'!M97/'VKT forecasts'!M$50*'VKT forecasts (2)'!M$50</f>
        <v>#N/A</v>
      </c>
      <c r="N97" s="22" t="e">
        <f>'VKT forecasts'!N97/'VKT forecasts'!N$50*'VKT forecasts (2)'!N$50</f>
        <v>#N/A</v>
      </c>
      <c r="O97" s="22" t="e">
        <f>'VKT forecasts'!O97/'VKT forecasts'!O$50*'VKT forecasts (2)'!O$50</f>
        <v>#N/A</v>
      </c>
    </row>
    <row r="98" spans="2:15">
      <c r="B98" s="19">
        <v>97</v>
      </c>
      <c r="C98" s="22" t="e">
        <v>#N/A</v>
      </c>
      <c r="D98" s="22">
        <f>'VKT forecasts'!D98/'VKT forecasts'!$D$6*'VKT forecasts (2)'!$D$6</f>
        <v>46.93485241620774</v>
      </c>
      <c r="E98" s="22">
        <f>'VKT forecasts'!E98/'VKT forecasts'!$E$22*'VKT forecasts (2)'!$E$22</f>
        <v>51.71172328691361</v>
      </c>
      <c r="F98" s="22">
        <f>'VKT forecasts'!F98/'VKT forecasts'!F$26*'VKT forecasts (2)'!$F$26</f>
        <v>49.193786599821969</v>
      </c>
      <c r="G98" s="22">
        <f>'VKT forecasts'!G98/'VKT forecasts'!G$26*'VKT forecasts (2)'!G$26</f>
        <v>51.196149494117087</v>
      </c>
      <c r="H98" s="22" t="e">
        <f>'VKT forecasts'!H98/'VKT forecasts'!H$30*'VKT forecasts (2)'!H$30</f>
        <v>#N/A</v>
      </c>
      <c r="I98" s="22">
        <f>'VKT forecasts'!I98/'VKT forecasts'!I$30*'VKT forecasts (2)'!I$30</f>
        <v>50.672203826027975</v>
      </c>
      <c r="J98" s="22">
        <f>'VKT forecasts'!J98/'VKT forecasts'!J$38*'VKT forecasts (2)'!J$38</f>
        <v>49.38468988689057</v>
      </c>
      <c r="K98" s="22">
        <f>'VKT forecasts'!K98/'VKT forecasts'!K$38*'VKT forecasts (2)'!K$38</f>
        <v>49.476409818401009</v>
      </c>
      <c r="L98" s="22">
        <f>'VKT forecasts'!L98/'VKT forecasts'!L$42*'VKT forecasts (2)'!L$42</f>
        <v>48.844363276827288</v>
      </c>
      <c r="M98" s="22">
        <f>'VKT forecasts'!M98/'VKT forecasts'!M$50*'VKT forecasts (2)'!M$50</f>
        <v>47.022807439014514</v>
      </c>
      <c r="N98" s="22">
        <f>'VKT forecasts'!N98/'VKT forecasts'!N$50*'VKT forecasts (2)'!N$50</f>
        <v>45.751143420433664</v>
      </c>
      <c r="O98" s="22">
        <f>'VKT forecasts'!O98/'VKT forecasts'!O$50*'VKT forecasts (2)'!O$50</f>
        <v>47.625608573846321</v>
      </c>
    </row>
    <row r="99" spans="2:15">
      <c r="B99" s="19">
        <v>98</v>
      </c>
      <c r="C99" s="22" t="e">
        <v>#N/A</v>
      </c>
      <c r="D99" s="22" t="e">
        <f>'VKT forecasts'!D99/'VKT forecasts'!$D$6*'VKT forecasts (2)'!$D$6</f>
        <v>#N/A</v>
      </c>
      <c r="E99" s="22" t="e">
        <f>'VKT forecasts'!E99/'VKT forecasts'!$E$22*'VKT forecasts (2)'!$E$22</f>
        <v>#N/A</v>
      </c>
      <c r="F99" s="22" t="e">
        <f>'VKT forecasts'!F99/'VKT forecasts'!F$26*'VKT forecasts (2)'!$F$26</f>
        <v>#N/A</v>
      </c>
      <c r="G99" s="22" t="e">
        <f>'VKT forecasts'!G99/'VKT forecasts'!G$26*'VKT forecasts (2)'!G$26</f>
        <v>#N/A</v>
      </c>
      <c r="H99" s="22" t="e">
        <f>'VKT forecasts'!H99/'VKT forecasts'!H$30*'VKT forecasts (2)'!H$30</f>
        <v>#N/A</v>
      </c>
      <c r="I99" s="22" t="e">
        <f>'VKT forecasts'!I99/'VKT forecasts'!I$30*'VKT forecasts (2)'!I$30</f>
        <v>#N/A</v>
      </c>
      <c r="J99" s="22" t="e">
        <f>'VKT forecasts'!J99/'VKT forecasts'!J$38*'VKT forecasts (2)'!J$38</f>
        <v>#N/A</v>
      </c>
      <c r="K99" s="22" t="e">
        <f>'VKT forecasts'!K99/'VKT forecasts'!K$38*'VKT forecasts (2)'!K$38</f>
        <v>#N/A</v>
      </c>
      <c r="L99" s="22" t="e">
        <f>'VKT forecasts'!L99/'VKT forecasts'!L$42*'VKT forecasts (2)'!L$42</f>
        <v>#N/A</v>
      </c>
      <c r="M99" s="22" t="e">
        <f>'VKT forecasts'!M99/'VKT forecasts'!M$50*'VKT forecasts (2)'!M$50</f>
        <v>#N/A</v>
      </c>
      <c r="N99" s="22" t="e">
        <f>'VKT forecasts'!N99/'VKT forecasts'!N$50*'VKT forecasts (2)'!N$50</f>
        <v>#N/A</v>
      </c>
      <c r="O99" s="22" t="e">
        <f>'VKT forecasts'!O99/'VKT forecasts'!O$50*'VKT forecasts (2)'!O$50</f>
        <v>#N/A</v>
      </c>
    </row>
    <row r="100" spans="2:15">
      <c r="B100" s="19">
        <v>99</v>
      </c>
      <c r="C100" s="22" t="e">
        <v>#N/A</v>
      </c>
      <c r="D100" s="22" t="e">
        <f>'VKT forecasts'!D100/'VKT forecasts'!$D$6*'VKT forecasts (2)'!$D$6</f>
        <v>#N/A</v>
      </c>
      <c r="E100" s="22" t="e">
        <f>'VKT forecasts'!E100/'VKT forecasts'!$E$22*'VKT forecasts (2)'!$E$22</f>
        <v>#N/A</v>
      </c>
      <c r="F100" s="22" t="e">
        <f>'VKT forecasts'!F100/'VKT forecasts'!F$26*'VKT forecasts (2)'!$F$26</f>
        <v>#N/A</v>
      </c>
      <c r="G100" s="22" t="e">
        <f>'VKT forecasts'!G100/'VKT forecasts'!G$26*'VKT forecasts (2)'!G$26</f>
        <v>#N/A</v>
      </c>
      <c r="H100" s="22" t="e">
        <f>'VKT forecasts'!H100/'VKT forecasts'!H$30*'VKT forecasts (2)'!H$30</f>
        <v>#N/A</v>
      </c>
      <c r="I100" s="22" t="e">
        <f>'VKT forecasts'!I100/'VKT forecasts'!I$30*'VKT forecasts (2)'!I$30</f>
        <v>#N/A</v>
      </c>
      <c r="J100" s="22" t="e">
        <f>'VKT forecasts'!J100/'VKT forecasts'!J$38*'VKT forecasts (2)'!J$38</f>
        <v>#N/A</v>
      </c>
      <c r="K100" s="22" t="e">
        <f>'VKT forecasts'!K100/'VKT forecasts'!K$38*'VKT forecasts (2)'!K$38</f>
        <v>#N/A</v>
      </c>
      <c r="L100" s="22" t="e">
        <f>'VKT forecasts'!L100/'VKT forecasts'!L$42*'VKT forecasts (2)'!L$42</f>
        <v>#N/A</v>
      </c>
      <c r="M100" s="22" t="e">
        <f>'VKT forecasts'!M100/'VKT forecasts'!M$50*'VKT forecasts (2)'!M$50</f>
        <v>#N/A</v>
      </c>
      <c r="N100" s="22" t="e">
        <f>'VKT forecasts'!N100/'VKT forecasts'!N$50*'VKT forecasts (2)'!N$50</f>
        <v>#N/A</v>
      </c>
      <c r="O100" s="22" t="e">
        <f>'VKT forecasts'!O100/'VKT forecasts'!O$50*'VKT forecasts (2)'!O$50</f>
        <v>#N/A</v>
      </c>
    </row>
    <row r="101" spans="2:15">
      <c r="B101" s="19">
        <v>100</v>
      </c>
      <c r="C101" s="22" t="e">
        <v>#N/A</v>
      </c>
      <c r="D101" s="22" t="e">
        <f>'VKT forecasts'!D101/'VKT forecasts'!$D$6*'VKT forecasts (2)'!$D$6</f>
        <v>#N/A</v>
      </c>
      <c r="E101" s="22" t="e">
        <f>'VKT forecasts'!E101/'VKT forecasts'!$E$22*'VKT forecasts (2)'!$E$22</f>
        <v>#N/A</v>
      </c>
      <c r="F101" s="22" t="e">
        <f>'VKT forecasts'!F101/'VKT forecasts'!F$26*'VKT forecasts (2)'!$F$26</f>
        <v>#N/A</v>
      </c>
      <c r="G101" s="22" t="e">
        <f>'VKT forecasts'!G101/'VKT forecasts'!G$26*'VKT forecasts (2)'!G$26</f>
        <v>#N/A</v>
      </c>
      <c r="H101" s="22" t="e">
        <f>'VKT forecasts'!H101/'VKT forecasts'!H$30*'VKT forecasts (2)'!H$30</f>
        <v>#N/A</v>
      </c>
      <c r="I101" s="22" t="e">
        <f>'VKT forecasts'!I101/'VKT forecasts'!I$30*'VKT forecasts (2)'!I$30</f>
        <v>#N/A</v>
      </c>
      <c r="J101" s="22" t="e">
        <f>'VKT forecasts'!J101/'VKT forecasts'!J$38*'VKT forecasts (2)'!J$38</f>
        <v>#N/A</v>
      </c>
      <c r="K101" s="22" t="e">
        <f>'VKT forecasts'!K101/'VKT forecasts'!K$38*'VKT forecasts (2)'!K$38</f>
        <v>#N/A</v>
      </c>
      <c r="L101" s="22" t="e">
        <f>'VKT forecasts'!L101/'VKT forecasts'!L$42*'VKT forecasts (2)'!L$42</f>
        <v>#N/A</v>
      </c>
      <c r="M101" s="22" t="e">
        <f>'VKT forecasts'!M101/'VKT forecasts'!M$50*'VKT forecasts (2)'!M$50</f>
        <v>#N/A</v>
      </c>
      <c r="N101" s="22" t="e">
        <f>'VKT forecasts'!N101/'VKT forecasts'!N$50*'VKT forecasts (2)'!N$50</f>
        <v>#N/A</v>
      </c>
      <c r="O101" s="22" t="e">
        <f>'VKT forecasts'!O101/'VKT forecasts'!O$50*'VKT forecasts (2)'!O$50</f>
        <v>#N/A</v>
      </c>
    </row>
    <row r="102" spans="2:15">
      <c r="B102" s="19">
        <v>101</v>
      </c>
      <c r="C102" s="22" t="e">
        <v>#N/A</v>
      </c>
      <c r="D102" s="22">
        <f>'VKT forecasts'!D102/'VKT forecasts'!$D$6*'VKT forecasts (2)'!$D$6</f>
        <v>47.381071992776562</v>
      </c>
      <c r="E102" s="22">
        <f>'VKT forecasts'!E102/'VKT forecasts'!$E$22*'VKT forecasts (2)'!$E$22</f>
        <v>52.346106617500908</v>
      </c>
      <c r="F102" s="22">
        <f>'VKT forecasts'!F102/'VKT forecasts'!F$26*'VKT forecasts (2)'!$F$26</f>
        <v>49.630772923602464</v>
      </c>
      <c r="G102" s="22">
        <f>'VKT forecasts'!G102/'VKT forecasts'!G$26*'VKT forecasts (2)'!G$26</f>
        <v>51.707773828880583</v>
      </c>
      <c r="H102" s="22" t="e">
        <f>'VKT forecasts'!H102/'VKT forecasts'!H$30*'VKT forecasts (2)'!H$30</f>
        <v>#N/A</v>
      </c>
      <c r="I102" s="22">
        <f>'VKT forecasts'!I102/'VKT forecasts'!I$30*'VKT forecasts (2)'!I$30</f>
        <v>51.201182747164573</v>
      </c>
      <c r="J102" s="22">
        <f>'VKT forecasts'!J102/'VKT forecasts'!J$38*'VKT forecasts (2)'!J$38</f>
        <v>50.009058961033055</v>
      </c>
      <c r="K102" s="22">
        <f>'VKT forecasts'!K102/'VKT forecasts'!K$38*'VKT forecasts (2)'!K$38</f>
        <v>50.021334382575645</v>
      </c>
      <c r="L102" s="22">
        <f>'VKT forecasts'!L102/'VKT forecasts'!L$42*'VKT forecasts (2)'!L$42</f>
        <v>49.469210453139588</v>
      </c>
      <c r="M102" s="22">
        <f>'VKT forecasts'!M102/'VKT forecasts'!M$50*'VKT forecasts (2)'!M$50</f>
        <v>47.620369529492933</v>
      </c>
      <c r="N102" s="22">
        <f>'VKT forecasts'!N102/'VKT forecasts'!N$50*'VKT forecasts (2)'!N$50</f>
        <v>46.386165599309834</v>
      </c>
      <c r="O102" s="22">
        <f>'VKT forecasts'!O102/'VKT forecasts'!O$50*'VKT forecasts (2)'!O$50</f>
        <v>48.266571648197306</v>
      </c>
    </row>
    <row r="103" spans="2:15">
      <c r="B103" s="19">
        <v>102</v>
      </c>
      <c r="C103" s="22" t="e">
        <v>#N/A</v>
      </c>
      <c r="D103" s="22" t="e">
        <f>'VKT forecasts'!D103/'VKT forecasts'!$D$6*'VKT forecasts (2)'!$D$6</f>
        <v>#N/A</v>
      </c>
      <c r="E103" s="22" t="e">
        <f>'VKT forecasts'!E103/'VKT forecasts'!$E$22*'VKT forecasts (2)'!$E$22</f>
        <v>#N/A</v>
      </c>
      <c r="F103" s="22" t="e">
        <f>'VKT forecasts'!F103/'VKT forecasts'!F$26*'VKT forecasts (2)'!$F$26</f>
        <v>#N/A</v>
      </c>
      <c r="G103" s="22" t="e">
        <f>'VKT forecasts'!G103/'VKT forecasts'!G$26*'VKT forecasts (2)'!G$26</f>
        <v>#N/A</v>
      </c>
      <c r="H103" s="22" t="e">
        <f>'VKT forecasts'!H103/'VKT forecasts'!H$30*'VKT forecasts (2)'!H$30</f>
        <v>#N/A</v>
      </c>
      <c r="I103" s="22" t="e">
        <f>'VKT forecasts'!I103/'VKT forecasts'!I$30*'VKT forecasts (2)'!I$30</f>
        <v>#N/A</v>
      </c>
      <c r="J103" s="22" t="e">
        <f>'VKT forecasts'!J103/'VKT forecasts'!J$38*'VKT forecasts (2)'!J$38</f>
        <v>#N/A</v>
      </c>
      <c r="K103" s="22" t="e">
        <f>'VKT forecasts'!K103/'VKT forecasts'!K$38*'VKT forecasts (2)'!K$38</f>
        <v>#N/A</v>
      </c>
      <c r="L103" s="22" t="e">
        <f>'VKT forecasts'!L103/'VKT forecasts'!L$42*'VKT forecasts (2)'!L$42</f>
        <v>#N/A</v>
      </c>
      <c r="M103" s="22" t="e">
        <f>'VKT forecasts'!M103/'VKT forecasts'!M$50*'VKT forecasts (2)'!M$50</f>
        <v>#N/A</v>
      </c>
      <c r="N103" s="22" t="e">
        <f>'VKT forecasts'!N103/'VKT forecasts'!N$50*'VKT forecasts (2)'!N$50</f>
        <v>#N/A</v>
      </c>
      <c r="O103" s="22" t="e">
        <f>'VKT forecasts'!O103/'VKT forecasts'!O$50*'VKT forecasts (2)'!O$50</f>
        <v>#N/A</v>
      </c>
    </row>
    <row r="104" spans="2:15">
      <c r="B104" s="19">
        <v>103</v>
      </c>
      <c r="C104" s="22" t="e">
        <v>#N/A</v>
      </c>
      <c r="D104" s="22" t="e">
        <f>'VKT forecasts'!D104/'VKT forecasts'!$D$6*'VKT forecasts (2)'!$D$6</f>
        <v>#N/A</v>
      </c>
      <c r="E104" s="22" t="e">
        <f>'VKT forecasts'!E104/'VKT forecasts'!$E$22*'VKT forecasts (2)'!$E$22</f>
        <v>#N/A</v>
      </c>
      <c r="F104" s="22" t="e">
        <f>'VKT forecasts'!F104/'VKT forecasts'!F$26*'VKT forecasts (2)'!$F$26</f>
        <v>#N/A</v>
      </c>
      <c r="G104" s="22" t="e">
        <f>'VKT forecasts'!G104/'VKT forecasts'!G$26*'VKT forecasts (2)'!G$26</f>
        <v>#N/A</v>
      </c>
      <c r="H104" s="22" t="e">
        <f>'VKT forecasts'!H104/'VKT forecasts'!H$30*'VKT forecasts (2)'!H$30</f>
        <v>#N/A</v>
      </c>
      <c r="I104" s="22" t="e">
        <f>'VKT forecasts'!I104/'VKT forecasts'!I$30*'VKT forecasts (2)'!I$30</f>
        <v>#N/A</v>
      </c>
      <c r="J104" s="22" t="e">
        <f>'VKT forecasts'!J104/'VKT forecasts'!J$38*'VKT forecasts (2)'!J$38</f>
        <v>#N/A</v>
      </c>
      <c r="K104" s="22" t="e">
        <f>'VKT forecasts'!K104/'VKT forecasts'!K$38*'VKT forecasts (2)'!K$38</f>
        <v>#N/A</v>
      </c>
      <c r="L104" s="22" t="e">
        <f>'VKT forecasts'!L104/'VKT forecasts'!L$42*'VKT forecasts (2)'!L$42</f>
        <v>#N/A</v>
      </c>
      <c r="M104" s="22" t="e">
        <f>'VKT forecasts'!M104/'VKT forecasts'!M$50*'VKT forecasts (2)'!M$50</f>
        <v>#N/A</v>
      </c>
      <c r="N104" s="22" t="e">
        <f>'VKT forecasts'!N104/'VKT forecasts'!N$50*'VKT forecasts (2)'!N$50</f>
        <v>#N/A</v>
      </c>
      <c r="O104" s="22" t="e">
        <f>'VKT forecasts'!O104/'VKT forecasts'!O$50*'VKT forecasts (2)'!O$50</f>
        <v>#N/A</v>
      </c>
    </row>
    <row r="105" spans="2:15">
      <c r="B105" s="19">
        <v>104</v>
      </c>
      <c r="C105" s="22" t="e">
        <v>#N/A</v>
      </c>
      <c r="D105" s="22" t="e">
        <f>'VKT forecasts'!D105/'VKT forecasts'!$D$6*'VKT forecasts (2)'!$D$6</f>
        <v>#N/A</v>
      </c>
      <c r="E105" s="22" t="e">
        <f>'VKT forecasts'!E105/'VKT forecasts'!$E$22*'VKT forecasts (2)'!$E$22</f>
        <v>#N/A</v>
      </c>
      <c r="F105" s="22" t="e">
        <f>'VKT forecasts'!F105/'VKT forecasts'!F$26*'VKT forecasts (2)'!$F$26</f>
        <v>#N/A</v>
      </c>
      <c r="G105" s="22" t="e">
        <f>'VKT forecasts'!G105/'VKT forecasts'!G$26*'VKT forecasts (2)'!G$26</f>
        <v>#N/A</v>
      </c>
      <c r="H105" s="22" t="e">
        <f>'VKT forecasts'!H105/'VKT forecasts'!H$30*'VKT forecasts (2)'!H$30</f>
        <v>#N/A</v>
      </c>
      <c r="I105" s="22" t="e">
        <f>'VKT forecasts'!I105/'VKT forecasts'!I$30*'VKT forecasts (2)'!I$30</f>
        <v>#N/A</v>
      </c>
      <c r="J105" s="22" t="e">
        <f>'VKT forecasts'!J105/'VKT forecasts'!J$38*'VKT forecasts (2)'!J$38</f>
        <v>#N/A</v>
      </c>
      <c r="K105" s="22" t="e">
        <f>'VKT forecasts'!K105/'VKT forecasts'!K$38*'VKT forecasts (2)'!K$38</f>
        <v>#N/A</v>
      </c>
      <c r="L105" s="22" t="e">
        <f>'VKT forecasts'!L105/'VKT forecasts'!L$42*'VKT forecasts (2)'!L$42</f>
        <v>#N/A</v>
      </c>
      <c r="M105" s="22" t="e">
        <f>'VKT forecasts'!M105/'VKT forecasts'!M$50*'VKT forecasts (2)'!M$50</f>
        <v>#N/A</v>
      </c>
      <c r="N105" s="22" t="e">
        <f>'VKT forecasts'!N105/'VKT forecasts'!N$50*'VKT forecasts (2)'!N$50</f>
        <v>#N/A</v>
      </c>
      <c r="O105" s="22" t="e">
        <f>'VKT forecasts'!O105/'VKT forecasts'!O$50*'VKT forecasts (2)'!O$50</f>
        <v>#N/A</v>
      </c>
    </row>
    <row r="106" spans="2:15">
      <c r="B106" s="19">
        <v>105</v>
      </c>
      <c r="C106" s="22" t="e">
        <v>#N/A</v>
      </c>
      <c r="D106" s="22">
        <f>'VKT forecasts'!D106/'VKT forecasts'!$D$6*'VKT forecasts (2)'!$D$6</f>
        <v>47.827344390434732</v>
      </c>
      <c r="E106" s="22">
        <f>'VKT forecasts'!E106/'VKT forecasts'!$E$22*'VKT forecasts (2)'!$E$22</f>
        <v>52.977751985843177</v>
      </c>
      <c r="F106" s="22">
        <f>'VKT forecasts'!F106/'VKT forecasts'!F$26*'VKT forecasts (2)'!$F$26</f>
        <v>50.060026927549778</v>
      </c>
      <c r="G106" s="22">
        <f>'VKT forecasts'!G106/'VKT forecasts'!G$26*'VKT forecasts (2)'!G$26</f>
        <v>52.202021457991464</v>
      </c>
      <c r="H106" s="22" t="e">
        <f>'VKT forecasts'!H106/'VKT forecasts'!H$30*'VKT forecasts (2)'!H$30</f>
        <v>#N/A</v>
      </c>
      <c r="I106" s="22">
        <f>'VKT forecasts'!I106/'VKT forecasts'!I$30*'VKT forecasts (2)'!I$30</f>
        <v>51.718173958528944</v>
      </c>
      <c r="J106" s="22">
        <f>'VKT forecasts'!J106/'VKT forecasts'!J$38*'VKT forecasts (2)'!J$38</f>
        <v>50.644842983647919</v>
      </c>
      <c r="K106" s="22">
        <f>'VKT forecasts'!K106/'VKT forecasts'!K$38*'VKT forecasts (2)'!K$38</f>
        <v>50.562043705931451</v>
      </c>
      <c r="L106" s="22">
        <f>'VKT forecasts'!L106/'VKT forecasts'!L$42*'VKT forecasts (2)'!L$42</f>
        <v>50.085137667543229</v>
      </c>
      <c r="M106" s="22">
        <f>'VKT forecasts'!M106/'VKT forecasts'!M$50*'VKT forecasts (2)'!M$50</f>
        <v>48.208771061051827</v>
      </c>
      <c r="N106" s="22">
        <f>'VKT forecasts'!N106/'VKT forecasts'!N$50*'VKT forecasts (2)'!N$50</f>
        <v>47.027482722444077</v>
      </c>
      <c r="O106" s="22">
        <f>'VKT forecasts'!O106/'VKT forecasts'!O$50*'VKT forecasts (2)'!O$50</f>
        <v>48.912453807232993</v>
      </c>
    </row>
    <row r="107" spans="2:15">
      <c r="B107" s="19">
        <v>106</v>
      </c>
      <c r="C107" s="22" t="e">
        <v>#N/A</v>
      </c>
      <c r="D107" s="22" t="e">
        <f>'VKT forecasts'!D107/'VKT forecasts'!$D$6*'VKT forecasts (2)'!$D$6</f>
        <v>#N/A</v>
      </c>
      <c r="E107" s="22" t="e">
        <f>'VKT forecasts'!E107/'VKT forecasts'!$E$22*'VKT forecasts (2)'!$E$22</f>
        <v>#N/A</v>
      </c>
      <c r="F107" s="22" t="e">
        <f>'VKT forecasts'!F107/'VKT forecasts'!F$26*'VKT forecasts (2)'!$F$26</f>
        <v>#N/A</v>
      </c>
      <c r="G107" s="22" t="e">
        <f>'VKT forecasts'!G107/'VKT forecasts'!G$26*'VKT forecasts (2)'!G$26</f>
        <v>#N/A</v>
      </c>
      <c r="H107" s="22" t="e">
        <f>'VKT forecasts'!H107/'VKT forecasts'!H$30*'VKT forecasts (2)'!H$30</f>
        <v>#N/A</v>
      </c>
      <c r="I107" s="22" t="e">
        <f>'VKT forecasts'!I107/'VKT forecasts'!I$30*'VKT forecasts (2)'!I$30</f>
        <v>#N/A</v>
      </c>
      <c r="J107" s="22" t="e">
        <f>'VKT forecasts'!J107/'VKT forecasts'!J$38*'VKT forecasts (2)'!J$38</f>
        <v>#N/A</v>
      </c>
      <c r="K107" s="22" t="e">
        <f>'VKT forecasts'!K107/'VKT forecasts'!K$38*'VKT forecasts (2)'!K$38</f>
        <v>#N/A</v>
      </c>
      <c r="L107" s="22" t="e">
        <f>'VKT forecasts'!L107/'VKT forecasts'!L$42*'VKT forecasts (2)'!L$42</f>
        <v>#N/A</v>
      </c>
      <c r="M107" s="22" t="e">
        <f>'VKT forecasts'!M107/'VKT forecasts'!M$50*'VKT forecasts (2)'!M$50</f>
        <v>#N/A</v>
      </c>
      <c r="N107" s="22" t="e">
        <f>'VKT forecasts'!N107/'VKT forecasts'!N$50*'VKT forecasts (2)'!N$50</f>
        <v>#N/A</v>
      </c>
      <c r="O107" s="22" t="e">
        <f>'VKT forecasts'!O107/'VKT forecasts'!O$50*'VKT forecasts (2)'!O$50</f>
        <v>#N/A</v>
      </c>
    </row>
    <row r="108" spans="2:15">
      <c r="B108" s="19">
        <v>107</v>
      </c>
      <c r="C108" s="22" t="e">
        <v>#N/A</v>
      </c>
      <c r="D108" s="22" t="e">
        <f>'VKT forecasts'!D108/'VKT forecasts'!$D$6*'VKT forecasts (2)'!$D$6</f>
        <v>#N/A</v>
      </c>
      <c r="E108" s="22" t="e">
        <f>'VKT forecasts'!E108/'VKT forecasts'!$E$22*'VKT forecasts (2)'!$E$22</f>
        <v>#N/A</v>
      </c>
      <c r="F108" s="22" t="e">
        <f>'VKT forecasts'!F108/'VKT forecasts'!F$26*'VKT forecasts (2)'!$F$26</f>
        <v>#N/A</v>
      </c>
      <c r="G108" s="22" t="e">
        <f>'VKT forecasts'!G108/'VKT forecasts'!G$26*'VKT forecasts (2)'!G$26</f>
        <v>#N/A</v>
      </c>
      <c r="H108" s="22" t="e">
        <f>'VKT forecasts'!H108/'VKT forecasts'!H$30*'VKT forecasts (2)'!H$30</f>
        <v>#N/A</v>
      </c>
      <c r="I108" s="22" t="e">
        <f>'VKT forecasts'!I108/'VKT forecasts'!I$30*'VKT forecasts (2)'!I$30</f>
        <v>#N/A</v>
      </c>
      <c r="J108" s="22" t="e">
        <f>'VKT forecasts'!J108/'VKT forecasts'!J$38*'VKT forecasts (2)'!J$38</f>
        <v>#N/A</v>
      </c>
      <c r="K108" s="22" t="e">
        <f>'VKT forecasts'!K108/'VKT forecasts'!K$38*'VKT forecasts (2)'!K$38</f>
        <v>#N/A</v>
      </c>
      <c r="L108" s="22" t="e">
        <f>'VKT forecasts'!L108/'VKT forecasts'!L$42*'VKT forecasts (2)'!L$42</f>
        <v>#N/A</v>
      </c>
      <c r="M108" s="22" t="e">
        <f>'VKT forecasts'!M108/'VKT forecasts'!M$50*'VKT forecasts (2)'!M$50</f>
        <v>#N/A</v>
      </c>
      <c r="N108" s="22" t="e">
        <f>'VKT forecasts'!N108/'VKT forecasts'!N$50*'VKT forecasts (2)'!N$50</f>
        <v>#N/A</v>
      </c>
      <c r="O108" s="22" t="e">
        <f>'VKT forecasts'!O108/'VKT forecasts'!O$50*'VKT forecasts (2)'!O$50</f>
        <v>#N/A</v>
      </c>
    </row>
    <row r="109" spans="2:15">
      <c r="B109" s="19">
        <v>108</v>
      </c>
      <c r="C109" s="22" t="e">
        <v>#N/A</v>
      </c>
      <c r="D109" s="22" t="e">
        <f>'VKT forecasts'!D109/'VKT forecasts'!$D$6*'VKT forecasts (2)'!$D$6</f>
        <v>#N/A</v>
      </c>
      <c r="E109" s="22" t="e">
        <f>'VKT forecasts'!E109/'VKT forecasts'!$E$22*'VKT forecasts (2)'!$E$22</f>
        <v>#N/A</v>
      </c>
      <c r="F109" s="22" t="e">
        <f>'VKT forecasts'!F109/'VKT forecasts'!F$26*'VKT forecasts (2)'!$F$26</f>
        <v>#N/A</v>
      </c>
      <c r="G109" s="22" t="e">
        <f>'VKT forecasts'!G109/'VKT forecasts'!G$26*'VKT forecasts (2)'!G$26</f>
        <v>#N/A</v>
      </c>
      <c r="H109" s="22" t="e">
        <f>'VKT forecasts'!H109/'VKT forecasts'!H$30*'VKT forecasts (2)'!H$30</f>
        <v>#N/A</v>
      </c>
      <c r="I109" s="22" t="e">
        <f>'VKT forecasts'!I109/'VKT forecasts'!I$30*'VKT forecasts (2)'!I$30</f>
        <v>#N/A</v>
      </c>
      <c r="J109" s="22" t="e">
        <f>'VKT forecasts'!J109/'VKT forecasts'!J$38*'VKT forecasts (2)'!J$38</f>
        <v>#N/A</v>
      </c>
      <c r="K109" s="22" t="e">
        <f>'VKT forecasts'!K109/'VKT forecasts'!K$38*'VKT forecasts (2)'!K$38</f>
        <v>#N/A</v>
      </c>
      <c r="L109" s="22" t="e">
        <f>'VKT forecasts'!L109/'VKT forecasts'!L$42*'VKT forecasts (2)'!L$42</f>
        <v>#N/A</v>
      </c>
      <c r="M109" s="22" t="e">
        <f>'VKT forecasts'!M109/'VKT forecasts'!M$50*'VKT forecasts (2)'!M$50</f>
        <v>#N/A</v>
      </c>
      <c r="N109" s="22" t="e">
        <f>'VKT forecasts'!N109/'VKT forecasts'!N$50*'VKT forecasts (2)'!N$50</f>
        <v>#N/A</v>
      </c>
      <c r="O109" s="22" t="e">
        <f>'VKT forecasts'!O109/'VKT forecasts'!O$50*'VKT forecasts (2)'!O$50</f>
        <v>#N/A</v>
      </c>
    </row>
    <row r="110" spans="2:15">
      <c r="B110" s="19">
        <v>109</v>
      </c>
      <c r="C110" s="22" t="e">
        <v>#N/A</v>
      </c>
      <c r="D110" s="22">
        <f>'VKT forecasts'!D110/'VKT forecasts'!$D$6*'VKT forecasts (2)'!$D$6</f>
        <v>48.273669916481367</v>
      </c>
      <c r="E110" s="22">
        <f>'VKT forecasts'!E110/'VKT forecasts'!$E$22*'VKT forecasts (2)'!$E$22</f>
        <v>53.606436446595986</v>
      </c>
      <c r="F110" s="22">
        <f>'VKT forecasts'!F110/'VKT forecasts'!F$26*'VKT forecasts (2)'!$F$26</f>
        <v>50.482148015300574</v>
      </c>
      <c r="G110" s="22">
        <f>'VKT forecasts'!G110/'VKT forecasts'!G$26*'VKT forecasts (2)'!G$26</f>
        <v>52.684066517555031</v>
      </c>
      <c r="H110" s="22" t="e">
        <f>'VKT forecasts'!H110/'VKT forecasts'!H$30*'VKT forecasts (2)'!H$30</f>
        <v>#N/A</v>
      </c>
      <c r="I110" s="22">
        <f>'VKT forecasts'!I110/'VKT forecasts'!I$30*'VKT forecasts (2)'!I$30</f>
        <v>52.207865944528471</v>
      </c>
      <c r="J110" s="22">
        <f>'VKT forecasts'!J110/'VKT forecasts'!J$38*'VKT forecasts (2)'!J$38</f>
        <v>51.220415245362531</v>
      </c>
      <c r="K110" s="22">
        <f>'VKT forecasts'!K110/'VKT forecasts'!K$38*'VKT forecasts (2)'!K$38</f>
        <v>51.098236794599217</v>
      </c>
      <c r="L110" s="22">
        <f>'VKT forecasts'!L110/'VKT forecasts'!L$42*'VKT forecasts (2)'!L$42</f>
        <v>50.698240470622359</v>
      </c>
      <c r="M110" s="22">
        <f>'VKT forecasts'!M110/'VKT forecasts'!M$50*'VKT forecasts (2)'!M$50</f>
        <v>48.788321754296462</v>
      </c>
      <c r="N110" s="22">
        <f>'VKT forecasts'!N110/'VKT forecasts'!N$50*'VKT forecasts (2)'!N$50</f>
        <v>47.665146409128134</v>
      </c>
      <c r="O110" s="22">
        <f>'VKT forecasts'!O110/'VKT forecasts'!O$50*'VKT forecasts (2)'!O$50</f>
        <v>49.486637009943053</v>
      </c>
    </row>
    <row r="111" spans="2:15">
      <c r="B111" s="19">
        <v>110</v>
      </c>
      <c r="C111" s="22" t="e">
        <v>#N/A</v>
      </c>
      <c r="D111" s="22" t="e">
        <f>'VKT forecasts'!D111/'VKT forecasts'!$D$6*'VKT forecasts (2)'!$D$6</f>
        <v>#N/A</v>
      </c>
      <c r="E111" s="22" t="e">
        <f>'VKT forecasts'!E111/'VKT forecasts'!$E$22*'VKT forecasts (2)'!$E$22</f>
        <v>#N/A</v>
      </c>
      <c r="F111" s="22" t="e">
        <f>'VKT forecasts'!F111/'VKT forecasts'!F$26*'VKT forecasts (2)'!$F$26</f>
        <v>#N/A</v>
      </c>
      <c r="G111" s="22" t="e">
        <f>'VKT forecasts'!G111/'VKT forecasts'!G$26*'VKT forecasts (2)'!G$26</f>
        <v>#N/A</v>
      </c>
      <c r="H111" s="22" t="e">
        <f>'VKT forecasts'!H111/'VKT forecasts'!H$30*'VKT forecasts (2)'!H$30</f>
        <v>#N/A</v>
      </c>
      <c r="I111" s="22" t="e">
        <f>'VKT forecasts'!I111/'VKT forecasts'!I$30*'VKT forecasts (2)'!I$30</f>
        <v>#N/A</v>
      </c>
      <c r="J111" s="22" t="e">
        <f>'VKT forecasts'!J111/'VKT forecasts'!J$38*'VKT forecasts (2)'!J$38</f>
        <v>#N/A</v>
      </c>
      <c r="K111" s="22" t="e">
        <f>'VKT forecasts'!K111/'VKT forecasts'!K$38*'VKT forecasts (2)'!K$38</f>
        <v>#N/A</v>
      </c>
      <c r="L111" s="22" t="e">
        <f>'VKT forecasts'!L111/'VKT forecasts'!L$42*'VKT forecasts (2)'!L$42</f>
        <v>#N/A</v>
      </c>
      <c r="M111" s="22" t="e">
        <f>'VKT forecasts'!M111/'VKT forecasts'!M$50*'VKT forecasts (2)'!M$50</f>
        <v>#N/A</v>
      </c>
      <c r="N111" s="22" t="e">
        <f>'VKT forecasts'!N111/'VKT forecasts'!N$50*'VKT forecasts (2)'!N$50</f>
        <v>#N/A</v>
      </c>
      <c r="O111" s="22" t="e">
        <f>'VKT forecasts'!O111/'VKT forecasts'!O$50*'VKT forecasts (2)'!O$50</f>
        <v>#N/A</v>
      </c>
    </row>
    <row r="112" spans="2:15">
      <c r="B112" s="19">
        <v>111</v>
      </c>
      <c r="C112" s="22" t="e">
        <v>#N/A</v>
      </c>
      <c r="D112" s="22" t="e">
        <f>'VKT forecasts'!D112/'VKT forecasts'!$D$6*'VKT forecasts (2)'!$D$6</f>
        <v>#N/A</v>
      </c>
      <c r="E112" s="22" t="e">
        <f>'VKT forecasts'!E112/'VKT forecasts'!$E$22*'VKT forecasts (2)'!$E$22</f>
        <v>#N/A</v>
      </c>
      <c r="F112" s="22" t="e">
        <f>'VKT forecasts'!F112/'VKT forecasts'!F$26*'VKT forecasts (2)'!$F$26</f>
        <v>#N/A</v>
      </c>
      <c r="G112" s="22" t="e">
        <f>'VKT forecasts'!G112/'VKT forecasts'!G$26*'VKT forecasts (2)'!G$26</f>
        <v>#N/A</v>
      </c>
      <c r="H112" s="22" t="e">
        <f>'VKT forecasts'!H112/'VKT forecasts'!H$30*'VKT forecasts (2)'!H$30</f>
        <v>#N/A</v>
      </c>
      <c r="I112" s="22" t="e">
        <f>'VKT forecasts'!I112/'VKT forecasts'!I$30*'VKT forecasts (2)'!I$30</f>
        <v>#N/A</v>
      </c>
      <c r="J112" s="22" t="e">
        <f>'VKT forecasts'!J112/'VKT forecasts'!J$38*'VKT forecasts (2)'!J$38</f>
        <v>#N/A</v>
      </c>
      <c r="K112" s="22" t="e">
        <f>'VKT forecasts'!K112/'VKT forecasts'!K$38*'VKT forecasts (2)'!K$38</f>
        <v>#N/A</v>
      </c>
      <c r="L112" s="22" t="e">
        <f>'VKT forecasts'!L112/'VKT forecasts'!L$42*'VKT forecasts (2)'!L$42</f>
        <v>#N/A</v>
      </c>
      <c r="M112" s="22" t="e">
        <f>'VKT forecasts'!M112/'VKT forecasts'!M$50*'VKT forecasts (2)'!M$50</f>
        <v>#N/A</v>
      </c>
      <c r="N112" s="22" t="e">
        <f>'VKT forecasts'!N112/'VKT forecasts'!N$50*'VKT forecasts (2)'!N$50</f>
        <v>#N/A</v>
      </c>
      <c r="O112" s="22" t="e">
        <f>'VKT forecasts'!O112/'VKT forecasts'!O$50*'VKT forecasts (2)'!O$50</f>
        <v>#N/A</v>
      </c>
    </row>
    <row r="113" spans="2:15">
      <c r="B113" s="19">
        <v>112</v>
      </c>
      <c r="C113" s="22" t="e">
        <v>#N/A</v>
      </c>
      <c r="D113" s="22" t="e">
        <f>'VKT forecasts'!D113/'VKT forecasts'!$D$6*'VKT forecasts (2)'!$D$6</f>
        <v>#N/A</v>
      </c>
      <c r="E113" s="22" t="e">
        <f>'VKT forecasts'!E113/'VKT forecasts'!$E$22*'VKT forecasts (2)'!$E$22</f>
        <v>#N/A</v>
      </c>
      <c r="F113" s="22" t="e">
        <f>'VKT forecasts'!F113/'VKT forecasts'!F$26*'VKT forecasts (2)'!$F$26</f>
        <v>#N/A</v>
      </c>
      <c r="G113" s="22" t="e">
        <f>'VKT forecasts'!G113/'VKT forecasts'!G$26*'VKT forecasts (2)'!G$26</f>
        <v>#N/A</v>
      </c>
      <c r="H113" s="22" t="e">
        <f>'VKT forecasts'!H113/'VKT forecasts'!H$30*'VKT forecasts (2)'!H$30</f>
        <v>#N/A</v>
      </c>
      <c r="I113" s="22" t="e">
        <f>'VKT forecasts'!I113/'VKT forecasts'!I$30*'VKT forecasts (2)'!I$30</f>
        <v>#N/A</v>
      </c>
      <c r="J113" s="22" t="e">
        <f>'VKT forecasts'!J113/'VKT forecasts'!J$38*'VKT forecasts (2)'!J$38</f>
        <v>#N/A</v>
      </c>
      <c r="K113" s="22" t="e">
        <f>'VKT forecasts'!K113/'VKT forecasts'!K$38*'VKT forecasts (2)'!K$38</f>
        <v>#N/A</v>
      </c>
      <c r="L113" s="22" t="e">
        <f>'VKT forecasts'!L113/'VKT forecasts'!L$42*'VKT forecasts (2)'!L$42</f>
        <v>#N/A</v>
      </c>
      <c r="M113" s="22" t="e">
        <f>'VKT forecasts'!M113/'VKT forecasts'!M$50*'VKT forecasts (2)'!M$50</f>
        <v>#N/A</v>
      </c>
      <c r="N113" s="22" t="e">
        <f>'VKT forecasts'!N113/'VKT forecasts'!N$50*'VKT forecasts (2)'!N$50</f>
        <v>#N/A</v>
      </c>
      <c r="O113" s="22" t="e">
        <f>'VKT forecasts'!O113/'VKT forecasts'!O$50*'VKT forecasts (2)'!O$50</f>
        <v>#N/A</v>
      </c>
    </row>
    <row r="114" spans="2:15">
      <c r="B114" s="19">
        <v>113</v>
      </c>
      <c r="C114" s="22" t="e">
        <v>#N/A</v>
      </c>
      <c r="D114" s="22">
        <f>'VKT forecasts'!D114/'VKT forecasts'!$D$6*'VKT forecasts (2)'!$D$6</f>
        <v>48.720048879502869</v>
      </c>
      <c r="E114" s="22">
        <f>'VKT forecasts'!E114/'VKT forecasts'!$E$22*'VKT forecasts (2)'!$E$22</f>
        <v>54.231123522877581</v>
      </c>
      <c r="F114" s="22">
        <f>'VKT forecasts'!F114/'VKT forecasts'!F$26*'VKT forecasts (2)'!$F$26</f>
        <v>50.895990431220916</v>
      </c>
      <c r="G114" s="22">
        <f>'VKT forecasts'!G114/'VKT forecasts'!G$26*'VKT forecasts (2)'!G$26</f>
        <v>53.159119454065355</v>
      </c>
      <c r="H114" s="22" t="e">
        <f>'VKT forecasts'!H114/'VKT forecasts'!H$30*'VKT forecasts (2)'!H$30</f>
        <v>#N/A</v>
      </c>
      <c r="I114" s="22">
        <f>'VKT forecasts'!I114/'VKT forecasts'!I$30*'VKT forecasts (2)'!I$30</f>
        <v>52.710141557181053</v>
      </c>
      <c r="J114" s="22">
        <f>'VKT forecasts'!J114/'VKT forecasts'!J$38*'VKT forecasts (2)'!J$38</f>
        <v>51.819570421007974</v>
      </c>
      <c r="K114" s="22">
        <f>'VKT forecasts'!K114/'VKT forecasts'!K$38*'VKT forecasts (2)'!K$38</f>
        <v>51.629903680730187</v>
      </c>
      <c r="L114" s="22">
        <f>'VKT forecasts'!L114/'VKT forecasts'!L$42*'VKT forecasts (2)'!L$42</f>
        <v>51.307571301573894</v>
      </c>
      <c r="M114" s="22">
        <f>'VKT forecasts'!M114/'VKT forecasts'!M$50*'VKT forecasts (2)'!M$50</f>
        <v>49.363959756858087</v>
      </c>
      <c r="N114" s="22">
        <f>'VKT forecasts'!N114/'VKT forecasts'!N$50*'VKT forecasts (2)'!N$50</f>
        <v>48.302801202730294</v>
      </c>
      <c r="O114" s="22">
        <f>'VKT forecasts'!O114/'VKT forecasts'!O$50*'VKT forecasts (2)'!O$50</f>
        <v>50.122135563103981</v>
      </c>
    </row>
    <row r="115" spans="2:15">
      <c r="B115" s="19">
        <v>114</v>
      </c>
      <c r="C115" s="22" t="e">
        <v>#N/A</v>
      </c>
      <c r="D115" s="22" t="e">
        <f>'VKT forecasts'!D115/'VKT forecasts'!$D$6*'VKT forecasts (2)'!$D$6</f>
        <v>#N/A</v>
      </c>
      <c r="E115" s="22" t="e">
        <f>'VKT forecasts'!E115/'VKT forecasts'!$E$22*'VKT forecasts (2)'!$E$22</f>
        <v>#N/A</v>
      </c>
      <c r="F115" s="22" t="e">
        <f>'VKT forecasts'!F115/'VKT forecasts'!F$26*'VKT forecasts (2)'!$F$26</f>
        <v>#N/A</v>
      </c>
      <c r="G115" s="22" t="e">
        <f>'VKT forecasts'!G115/'VKT forecasts'!G$26*'VKT forecasts (2)'!G$26</f>
        <v>#N/A</v>
      </c>
      <c r="H115" s="22" t="e">
        <f>'VKT forecasts'!H115/'VKT forecasts'!H$30*'VKT forecasts (2)'!H$30</f>
        <v>#N/A</v>
      </c>
      <c r="I115" s="22" t="e">
        <f>'VKT forecasts'!I115/'VKT forecasts'!I$30*'VKT forecasts (2)'!I$30</f>
        <v>#N/A</v>
      </c>
      <c r="J115" s="22" t="e">
        <f>'VKT forecasts'!J115/'VKT forecasts'!J$38*'VKT forecasts (2)'!J$38</f>
        <v>#N/A</v>
      </c>
      <c r="K115" s="22" t="e">
        <f>'VKT forecasts'!K115/'VKT forecasts'!K$38*'VKT forecasts (2)'!K$38</f>
        <v>#N/A</v>
      </c>
      <c r="L115" s="22" t="e">
        <f>'VKT forecasts'!L115/'VKT forecasts'!L$42*'VKT forecasts (2)'!L$42</f>
        <v>#N/A</v>
      </c>
      <c r="M115" s="22" t="e">
        <f>'VKT forecasts'!M115/'VKT forecasts'!M$50*'VKT forecasts (2)'!M$50</f>
        <v>#N/A</v>
      </c>
      <c r="N115" s="22" t="e">
        <f>'VKT forecasts'!N115/'VKT forecasts'!N$50*'VKT forecasts (2)'!N$50</f>
        <v>#N/A</v>
      </c>
      <c r="O115" s="22" t="e">
        <f>'VKT forecasts'!O115/'VKT forecasts'!O$50*'VKT forecasts (2)'!O$50</f>
        <v>#N/A</v>
      </c>
    </row>
    <row r="116" spans="2:15">
      <c r="B116" s="19">
        <v>115</v>
      </c>
      <c r="C116" s="22" t="e">
        <v>#N/A</v>
      </c>
      <c r="D116" s="22" t="e">
        <f>'VKT forecasts'!D116/'VKT forecasts'!$D$6*'VKT forecasts (2)'!$D$6</f>
        <v>#N/A</v>
      </c>
      <c r="E116" s="22" t="e">
        <f>'VKT forecasts'!E116/'VKT forecasts'!$E$22*'VKT forecasts (2)'!$E$22</f>
        <v>#N/A</v>
      </c>
      <c r="F116" s="22" t="e">
        <f>'VKT forecasts'!F116/'VKT forecasts'!F$26*'VKT forecasts (2)'!$F$26</f>
        <v>#N/A</v>
      </c>
      <c r="G116" s="22" t="e">
        <f>'VKT forecasts'!G116/'VKT forecasts'!G$26*'VKT forecasts (2)'!G$26</f>
        <v>#N/A</v>
      </c>
      <c r="H116" s="22" t="e">
        <f>'VKT forecasts'!H116/'VKT forecasts'!H$30*'VKT forecasts (2)'!H$30</f>
        <v>#N/A</v>
      </c>
      <c r="I116" s="22" t="e">
        <f>'VKT forecasts'!I116/'VKT forecasts'!I$30*'VKT forecasts (2)'!I$30</f>
        <v>#N/A</v>
      </c>
      <c r="J116" s="22" t="e">
        <f>'VKT forecasts'!J116/'VKT forecasts'!J$38*'VKT forecasts (2)'!J$38</f>
        <v>#N/A</v>
      </c>
      <c r="K116" s="22" t="e">
        <f>'VKT forecasts'!K116/'VKT forecasts'!K$38*'VKT forecasts (2)'!K$38</f>
        <v>#N/A</v>
      </c>
      <c r="L116" s="22" t="e">
        <f>'VKT forecasts'!L116/'VKT forecasts'!L$42*'VKT forecasts (2)'!L$42</f>
        <v>#N/A</v>
      </c>
      <c r="M116" s="22" t="e">
        <f>'VKT forecasts'!M116/'VKT forecasts'!M$50*'VKT forecasts (2)'!M$50</f>
        <v>#N/A</v>
      </c>
      <c r="N116" s="22" t="e">
        <f>'VKT forecasts'!N116/'VKT forecasts'!N$50*'VKT forecasts (2)'!N$50</f>
        <v>#N/A</v>
      </c>
      <c r="O116" s="22" t="e">
        <f>'VKT forecasts'!O116/'VKT forecasts'!O$50*'VKT forecasts (2)'!O$50</f>
        <v>#N/A</v>
      </c>
    </row>
    <row r="117" spans="2:15">
      <c r="B117" s="19">
        <v>116</v>
      </c>
      <c r="C117" s="22" t="e">
        <v>#N/A</v>
      </c>
      <c r="D117" s="22" t="e">
        <f>'VKT forecasts'!D117/'VKT forecasts'!$D$6*'VKT forecasts (2)'!$D$6</f>
        <v>#N/A</v>
      </c>
      <c r="E117" s="22" t="e">
        <f>'VKT forecasts'!E117/'VKT forecasts'!$E$22*'VKT forecasts (2)'!$E$22</f>
        <v>#N/A</v>
      </c>
      <c r="F117" s="22" t="e">
        <f>'VKT forecasts'!F117/'VKT forecasts'!F$26*'VKT forecasts (2)'!$F$26</f>
        <v>#N/A</v>
      </c>
      <c r="G117" s="22" t="e">
        <f>'VKT forecasts'!G117/'VKT forecasts'!G$26*'VKT forecasts (2)'!G$26</f>
        <v>#N/A</v>
      </c>
      <c r="H117" s="22" t="e">
        <f>'VKT forecasts'!H117/'VKT forecasts'!H$30*'VKT forecasts (2)'!H$30</f>
        <v>#N/A</v>
      </c>
      <c r="I117" s="22" t="e">
        <f>'VKT forecasts'!I117/'VKT forecasts'!I$30*'VKT forecasts (2)'!I$30</f>
        <v>#N/A</v>
      </c>
      <c r="J117" s="22" t="e">
        <f>'VKT forecasts'!J117/'VKT forecasts'!J$38*'VKT forecasts (2)'!J$38</f>
        <v>#N/A</v>
      </c>
      <c r="K117" s="22" t="e">
        <f>'VKT forecasts'!K117/'VKT forecasts'!K$38*'VKT forecasts (2)'!K$38</f>
        <v>#N/A</v>
      </c>
      <c r="L117" s="22" t="e">
        <f>'VKT forecasts'!L117/'VKT forecasts'!L$42*'VKT forecasts (2)'!L$42</f>
        <v>#N/A</v>
      </c>
      <c r="M117" s="22" t="e">
        <f>'VKT forecasts'!M117/'VKT forecasts'!M$50*'VKT forecasts (2)'!M$50</f>
        <v>#N/A</v>
      </c>
      <c r="N117" s="22" t="e">
        <f>'VKT forecasts'!N117/'VKT forecasts'!N$50*'VKT forecasts (2)'!N$50</f>
        <v>#N/A</v>
      </c>
      <c r="O117" s="22" t="e">
        <f>'VKT forecasts'!O117/'VKT forecasts'!O$50*'VKT forecasts (2)'!O$50</f>
        <v>#N/A</v>
      </c>
    </row>
    <row r="118" spans="2:15">
      <c r="B118" s="19">
        <v>117</v>
      </c>
      <c r="C118" s="22" t="e">
        <v>#N/A</v>
      </c>
      <c r="D118" s="22">
        <f>'VKT forecasts'!D118/'VKT forecasts'!$D$6*'VKT forecasts (2)'!$D$6</f>
        <v>49.166481589353168</v>
      </c>
      <c r="E118" s="22">
        <f>'VKT forecasts'!E118/'VKT forecasts'!$E$22*'VKT forecasts (2)'!$E$22</f>
        <v>54.851641501449897</v>
      </c>
      <c r="F118" s="22">
        <f>'VKT forecasts'!F118/'VKT forecasts'!F$26*'VKT forecasts (2)'!$F$26</f>
        <v>51.299528487808054</v>
      </c>
      <c r="G118" s="22">
        <f>'VKT forecasts'!G118/'VKT forecasts'!G$26*'VKT forecasts (2)'!G$26</f>
        <v>53.629210552903487</v>
      </c>
      <c r="H118" s="22" t="e">
        <f>'VKT forecasts'!H118/'VKT forecasts'!H$30*'VKT forecasts (2)'!H$30</f>
        <v>#N/A</v>
      </c>
      <c r="I118" s="22">
        <f>'VKT forecasts'!I118/'VKT forecasts'!I$30*'VKT forecasts (2)'!I$30</f>
        <v>53.230577531151965</v>
      </c>
      <c r="J118" s="22">
        <f>'VKT forecasts'!J118/'VKT forecasts'!J$38*'VKT forecasts (2)'!J$38</f>
        <v>52.419070425685007</v>
      </c>
      <c r="K118" s="22">
        <f>'VKT forecasts'!K118/'VKT forecasts'!K$38*'VKT forecasts (2)'!K$38</f>
        <v>52.154921183922632</v>
      </c>
      <c r="L118" s="22">
        <f>'VKT forecasts'!L118/'VKT forecasts'!L$42*'VKT forecasts (2)'!L$42</f>
        <v>51.913595650678936</v>
      </c>
      <c r="M118" s="22">
        <f>'VKT forecasts'!M118/'VKT forecasts'!M$50*'VKT forecasts (2)'!M$50</f>
        <v>49.934687958039319</v>
      </c>
      <c r="N118" s="22">
        <f>'VKT forecasts'!N118/'VKT forecasts'!N$50*'VKT forecasts (2)'!N$50</f>
        <v>48.942739872804516</v>
      </c>
      <c r="O118" s="22">
        <f>'VKT forecasts'!O118/'VKT forecasts'!O$50*'VKT forecasts (2)'!O$50</f>
        <v>50.691301126377859</v>
      </c>
    </row>
    <row r="119" spans="2:15">
      <c r="B119" s="19">
        <v>118</v>
      </c>
      <c r="C119" s="22" t="e">
        <v>#N/A</v>
      </c>
      <c r="D119" s="22" t="e">
        <f>'VKT forecasts'!D119/'VKT forecasts'!$D$6*'VKT forecasts (2)'!$D$6</f>
        <v>#N/A</v>
      </c>
      <c r="E119" s="22" t="e">
        <f>'VKT forecasts'!E119/'VKT forecasts'!$E$22*'VKT forecasts (2)'!$E$22</f>
        <v>#N/A</v>
      </c>
      <c r="F119" s="22" t="e">
        <f>'VKT forecasts'!F119/'VKT forecasts'!F$26*'VKT forecasts (2)'!$F$26</f>
        <v>#N/A</v>
      </c>
      <c r="G119" s="22" t="e">
        <f>'VKT forecasts'!G119/'VKT forecasts'!G$26*'VKT forecasts (2)'!G$26</f>
        <v>#N/A</v>
      </c>
      <c r="H119" s="22" t="e">
        <f>'VKT forecasts'!H119/'VKT forecasts'!H$30*'VKT forecasts (2)'!H$30</f>
        <v>#N/A</v>
      </c>
      <c r="I119" s="22" t="e">
        <f>'VKT forecasts'!I119/'VKT forecasts'!I$30*'VKT forecasts (2)'!I$30</f>
        <v>#N/A</v>
      </c>
      <c r="J119" s="22" t="e">
        <f>'VKT forecasts'!J119/'VKT forecasts'!J$38*'VKT forecasts (2)'!J$38</f>
        <v>#N/A</v>
      </c>
      <c r="K119" s="22" t="e">
        <f>'VKT forecasts'!K119/'VKT forecasts'!K$38*'VKT forecasts (2)'!K$38</f>
        <v>#N/A</v>
      </c>
      <c r="L119" s="22" t="e">
        <f>'VKT forecasts'!L119/'VKT forecasts'!L$42*'VKT forecasts (2)'!L$42</f>
        <v>#N/A</v>
      </c>
      <c r="M119" s="22" t="e">
        <f>'VKT forecasts'!M119/'VKT forecasts'!M$50*'VKT forecasts (2)'!M$50</f>
        <v>#N/A</v>
      </c>
      <c r="N119" s="22" t="e">
        <f>'VKT forecasts'!N119/'VKT forecasts'!N$50*'VKT forecasts (2)'!N$50</f>
        <v>#N/A</v>
      </c>
      <c r="O119" s="22" t="e">
        <f>'VKT forecasts'!O119/'VKT forecasts'!O$50*'VKT forecasts (2)'!O$50</f>
        <v>#N/A</v>
      </c>
    </row>
    <row r="120" spans="2:15">
      <c r="B120" s="19">
        <v>119</v>
      </c>
      <c r="C120" s="22" t="e">
        <v>#N/A</v>
      </c>
      <c r="D120" s="22" t="e">
        <f>'VKT forecasts'!D120/'VKT forecasts'!$D$6*'VKT forecasts (2)'!$D$6</f>
        <v>#N/A</v>
      </c>
      <c r="E120" s="22" t="e">
        <f>'VKT forecasts'!E120/'VKT forecasts'!$E$22*'VKT forecasts (2)'!$E$22</f>
        <v>#N/A</v>
      </c>
      <c r="F120" s="22" t="e">
        <f>'VKT forecasts'!F120/'VKT forecasts'!F$26*'VKT forecasts (2)'!$F$26</f>
        <v>#N/A</v>
      </c>
      <c r="G120" s="22" t="e">
        <f>'VKT forecasts'!G120/'VKT forecasts'!G$26*'VKT forecasts (2)'!G$26</f>
        <v>#N/A</v>
      </c>
      <c r="H120" s="22" t="e">
        <f>'VKT forecasts'!H120/'VKT forecasts'!H$30*'VKT forecasts (2)'!H$30</f>
        <v>#N/A</v>
      </c>
      <c r="I120" s="22" t="e">
        <f>'VKT forecasts'!I120/'VKT forecasts'!I$30*'VKT forecasts (2)'!I$30</f>
        <v>#N/A</v>
      </c>
      <c r="J120" s="22" t="e">
        <f>'VKT forecasts'!J120/'VKT forecasts'!J$38*'VKT forecasts (2)'!J$38</f>
        <v>#N/A</v>
      </c>
      <c r="K120" s="22" t="e">
        <f>'VKT forecasts'!K120/'VKT forecasts'!K$38*'VKT forecasts (2)'!K$38</f>
        <v>#N/A</v>
      </c>
      <c r="L120" s="22" t="e">
        <f>'VKT forecasts'!L120/'VKT forecasts'!L$42*'VKT forecasts (2)'!L$42</f>
        <v>#N/A</v>
      </c>
      <c r="M120" s="22" t="e">
        <f>'VKT forecasts'!M120/'VKT forecasts'!M$50*'VKT forecasts (2)'!M$50</f>
        <v>#N/A</v>
      </c>
      <c r="N120" s="22" t="e">
        <f>'VKT forecasts'!N120/'VKT forecasts'!N$50*'VKT forecasts (2)'!N$50</f>
        <v>#N/A</v>
      </c>
      <c r="O120" s="22" t="e">
        <f>'VKT forecasts'!O120/'VKT forecasts'!O$50*'VKT forecasts (2)'!O$50</f>
        <v>#N/A</v>
      </c>
    </row>
    <row r="121" spans="2:15">
      <c r="B121" s="19">
        <v>120</v>
      </c>
      <c r="C121" s="22" t="e">
        <v>#N/A</v>
      </c>
      <c r="D121" s="22" t="e">
        <f>'VKT forecasts'!D121/'VKT forecasts'!$D$6*'VKT forecasts (2)'!$D$6</f>
        <v>#N/A</v>
      </c>
      <c r="E121" s="22" t="e">
        <f>'VKT forecasts'!E121/'VKT forecasts'!$E$22*'VKT forecasts (2)'!$E$22</f>
        <v>#N/A</v>
      </c>
      <c r="F121" s="22" t="e">
        <f>'VKT forecasts'!F121/'VKT forecasts'!F$26*'VKT forecasts (2)'!$F$26</f>
        <v>#N/A</v>
      </c>
      <c r="G121" s="22" t="e">
        <f>'VKT forecasts'!G121/'VKT forecasts'!G$26*'VKT forecasts (2)'!G$26</f>
        <v>#N/A</v>
      </c>
      <c r="H121" s="22" t="e">
        <f>'VKT forecasts'!H121/'VKT forecasts'!H$30*'VKT forecasts (2)'!H$30</f>
        <v>#N/A</v>
      </c>
      <c r="I121" s="22" t="e">
        <f>'VKT forecasts'!I121/'VKT forecasts'!I$30*'VKT forecasts (2)'!I$30</f>
        <v>#N/A</v>
      </c>
      <c r="J121" s="22" t="e">
        <f>'VKT forecasts'!J121/'VKT forecasts'!J$38*'VKT forecasts (2)'!J$38</f>
        <v>#N/A</v>
      </c>
      <c r="K121" s="22" t="e">
        <f>'VKT forecasts'!K121/'VKT forecasts'!K$38*'VKT forecasts (2)'!K$38</f>
        <v>#N/A</v>
      </c>
      <c r="L121" s="22" t="e">
        <f>'VKT forecasts'!L121/'VKT forecasts'!L$42*'VKT forecasts (2)'!L$42</f>
        <v>#N/A</v>
      </c>
      <c r="M121" s="22" t="e">
        <f>'VKT forecasts'!M121/'VKT forecasts'!M$50*'VKT forecasts (2)'!M$50</f>
        <v>#N/A</v>
      </c>
      <c r="N121" s="22" t="e">
        <f>'VKT forecasts'!N121/'VKT forecasts'!N$50*'VKT forecasts (2)'!N$50</f>
        <v>#N/A</v>
      </c>
      <c r="O121" s="22" t="e">
        <f>'VKT forecasts'!O121/'VKT forecasts'!O$50*'VKT forecasts (2)'!O$50</f>
        <v>#N/A</v>
      </c>
    </row>
    <row r="122" spans="2:15">
      <c r="B122" s="19">
        <v>121</v>
      </c>
      <c r="C122" s="22" t="e">
        <v>#N/A</v>
      </c>
      <c r="D122" s="22">
        <f>'VKT forecasts'!D122/'VKT forecasts'!$D$6*'VKT forecasts (2)'!$D$6</f>
        <v>49.612968357134676</v>
      </c>
      <c r="E122" s="22">
        <f>'VKT forecasts'!E122/'VKT forecasts'!$E$22*'VKT forecasts (2)'!$E$22</f>
        <v>55.468442535004897</v>
      </c>
      <c r="F122" s="22" t="e">
        <f>'VKT forecasts'!F122/'VKT forecasts'!F$26*'VKT forecasts (2)'!$F$26</f>
        <v>#N/A</v>
      </c>
      <c r="G122" s="22">
        <f>'VKT forecasts'!G122/'VKT forecasts'!G$26*'VKT forecasts (2)'!G$26</f>
        <v>54.093010243415172</v>
      </c>
      <c r="H122" s="22" t="e">
        <f>'VKT forecasts'!H122/'VKT forecasts'!H$30*'VKT forecasts (2)'!H$30</f>
        <v>#N/A</v>
      </c>
      <c r="I122" s="22">
        <f>'VKT forecasts'!I122/'VKT forecasts'!I$30*'VKT forecasts (2)'!I$30</f>
        <v>53.766888272590158</v>
      </c>
      <c r="J122" s="22">
        <f>'VKT forecasts'!J122/'VKT forecasts'!J$38*'VKT forecasts (2)'!J$38</f>
        <v>53.017292429924915</v>
      </c>
      <c r="K122" s="22">
        <f>'VKT forecasts'!K122/'VKT forecasts'!K$38*'VKT forecasts (2)'!K$38</f>
        <v>52.673900785970929</v>
      </c>
      <c r="L122" s="22">
        <f>'VKT forecasts'!L122/'VKT forecasts'!L$42*'VKT forecasts (2)'!L$42</f>
        <v>52.533628637914219</v>
      </c>
      <c r="M122" s="22">
        <f>'VKT forecasts'!M122/'VKT forecasts'!M$50*'VKT forecasts (2)'!M$50</f>
        <v>50.500959359064971</v>
      </c>
      <c r="N122" s="22">
        <f>'VKT forecasts'!N122/'VKT forecasts'!N$50*'VKT forecasts (2)'!N$50</f>
        <v>49.583335958226691</v>
      </c>
      <c r="O122" s="22">
        <f>'VKT forecasts'!O122/'VKT forecasts'!O$50*'VKT forecasts (2)'!O$50</f>
        <v>51.48002963893147</v>
      </c>
    </row>
    <row r="123" spans="2:15">
      <c r="B123" s="19">
        <v>122</v>
      </c>
      <c r="C123" s="22" t="e">
        <v>#N/A</v>
      </c>
      <c r="D123" s="22" t="e">
        <f>'VKT forecasts'!D123/'VKT forecasts'!$D$6*'VKT forecasts (2)'!$D$6</f>
        <v>#N/A</v>
      </c>
      <c r="E123" s="22" t="e">
        <f>'VKT forecasts'!E123/'VKT forecasts'!$E$22*'VKT forecasts (2)'!$E$22</f>
        <v>#N/A</v>
      </c>
      <c r="F123" s="22" t="e">
        <f>'VKT forecasts'!F123/'VKT forecasts'!F$26*'VKT forecasts (2)'!$F$26</f>
        <v>#N/A</v>
      </c>
      <c r="G123" s="22" t="e">
        <f>'VKT forecasts'!G123/'VKT forecasts'!G$26*'VKT forecasts (2)'!G$26</f>
        <v>#N/A</v>
      </c>
      <c r="H123" s="22" t="e">
        <f>'VKT forecasts'!H123/'VKT forecasts'!H$30*'VKT forecasts (2)'!H$30</f>
        <v>#N/A</v>
      </c>
      <c r="I123" s="22" t="e">
        <f>'VKT forecasts'!I123/'VKT forecasts'!I$30*'VKT forecasts (2)'!I$30</f>
        <v>#N/A</v>
      </c>
      <c r="J123" s="22" t="e">
        <f>'VKT forecasts'!J123/'VKT forecasts'!J$38*'VKT forecasts (2)'!J$38</f>
        <v>#N/A</v>
      </c>
      <c r="K123" s="22" t="e">
        <f>'VKT forecasts'!K123/'VKT forecasts'!K$38*'VKT forecasts (2)'!K$38</f>
        <v>#N/A</v>
      </c>
      <c r="L123" s="22" t="e">
        <f>'VKT forecasts'!L123/'VKT forecasts'!L$42*'VKT forecasts (2)'!L$42</f>
        <v>#N/A</v>
      </c>
      <c r="M123" s="22" t="e">
        <f>'VKT forecasts'!M123/'VKT forecasts'!M$50*'VKT forecasts (2)'!M$50</f>
        <v>#N/A</v>
      </c>
      <c r="N123" s="22" t="e">
        <f>'VKT forecasts'!N123/'VKT forecasts'!N$50*'VKT forecasts (2)'!N$50</f>
        <v>#N/A</v>
      </c>
      <c r="O123" s="22" t="e">
        <f>'VKT forecasts'!O123/'VKT forecasts'!O$50*'VKT forecasts (2)'!O$50</f>
        <v>#N/A</v>
      </c>
    </row>
    <row r="124" spans="2:15">
      <c r="B124" s="19">
        <v>123</v>
      </c>
      <c r="C124" s="22" t="e">
        <v>#N/A</v>
      </c>
      <c r="D124" s="22" t="e">
        <f>'VKT forecasts'!D124/'VKT forecasts'!$D$6*'VKT forecasts (2)'!$D$6</f>
        <v>#N/A</v>
      </c>
      <c r="E124" s="22" t="e">
        <f>'VKT forecasts'!E124/'VKT forecasts'!$E$22*'VKT forecasts (2)'!$E$22</f>
        <v>#N/A</v>
      </c>
      <c r="F124" s="22" t="e">
        <f>'VKT forecasts'!F124/'VKT forecasts'!F$26*'VKT forecasts (2)'!$F$26</f>
        <v>#N/A</v>
      </c>
      <c r="G124" s="22" t="e">
        <f>'VKT forecasts'!G124/'VKT forecasts'!G$26*'VKT forecasts (2)'!G$26</f>
        <v>#N/A</v>
      </c>
      <c r="H124" s="22" t="e">
        <f>'VKT forecasts'!H124/'VKT forecasts'!H$30*'VKT forecasts (2)'!H$30</f>
        <v>#N/A</v>
      </c>
      <c r="I124" s="22" t="e">
        <f>'VKT forecasts'!I124/'VKT forecasts'!I$30*'VKT forecasts (2)'!I$30</f>
        <v>#N/A</v>
      </c>
      <c r="J124" s="22" t="e">
        <f>'VKT forecasts'!J124/'VKT forecasts'!J$38*'VKT forecasts (2)'!J$38</f>
        <v>#N/A</v>
      </c>
      <c r="K124" s="22" t="e">
        <f>'VKT forecasts'!K124/'VKT forecasts'!K$38*'VKT forecasts (2)'!K$38</f>
        <v>#N/A</v>
      </c>
      <c r="L124" s="22" t="e">
        <f>'VKT forecasts'!L124/'VKT forecasts'!L$42*'VKT forecasts (2)'!L$42</f>
        <v>#N/A</v>
      </c>
      <c r="M124" s="22" t="e">
        <f>'VKT forecasts'!M124/'VKT forecasts'!M$50*'VKT forecasts (2)'!M$50</f>
        <v>#N/A</v>
      </c>
      <c r="N124" s="22" t="e">
        <f>'VKT forecasts'!N124/'VKT forecasts'!N$50*'VKT forecasts (2)'!N$50</f>
        <v>#N/A</v>
      </c>
      <c r="O124" s="22" t="e">
        <f>'VKT forecasts'!O124/'VKT forecasts'!O$50*'VKT forecasts (2)'!O$50</f>
        <v>#N/A</v>
      </c>
    </row>
    <row r="125" spans="2:15">
      <c r="B125" s="19">
        <v>124</v>
      </c>
      <c r="C125" s="22" t="e">
        <v>#N/A</v>
      </c>
      <c r="D125" s="22" t="e">
        <f>'VKT forecasts'!D125/'VKT forecasts'!$D$6*'VKT forecasts (2)'!$D$6</f>
        <v>#N/A</v>
      </c>
      <c r="E125" s="22" t="e">
        <f>'VKT forecasts'!E125/'VKT forecasts'!$E$22*'VKT forecasts (2)'!$E$22</f>
        <v>#N/A</v>
      </c>
      <c r="F125" s="22" t="e">
        <f>'VKT forecasts'!F125/'VKT forecasts'!F$26*'VKT forecasts (2)'!$F$26</f>
        <v>#N/A</v>
      </c>
      <c r="G125" s="22" t="e">
        <f>'VKT forecasts'!G125/'VKT forecasts'!G$26*'VKT forecasts (2)'!G$26</f>
        <v>#N/A</v>
      </c>
      <c r="H125" s="22" t="e">
        <f>'VKT forecasts'!H125/'VKT forecasts'!H$30*'VKT forecasts (2)'!H$30</f>
        <v>#N/A</v>
      </c>
      <c r="I125" s="22" t="e">
        <f>'VKT forecasts'!I125/'VKT forecasts'!I$30*'VKT forecasts (2)'!I$30</f>
        <v>#N/A</v>
      </c>
      <c r="J125" s="22" t="e">
        <f>'VKT forecasts'!J125/'VKT forecasts'!J$38*'VKT forecasts (2)'!J$38</f>
        <v>#N/A</v>
      </c>
      <c r="K125" s="22" t="e">
        <f>'VKT forecasts'!K125/'VKT forecasts'!K$38*'VKT forecasts (2)'!K$38</f>
        <v>#N/A</v>
      </c>
      <c r="L125" s="22" t="e">
        <f>'VKT forecasts'!L125/'VKT forecasts'!L$42*'VKT forecasts (2)'!L$42</f>
        <v>#N/A</v>
      </c>
      <c r="M125" s="22" t="e">
        <f>'VKT forecasts'!M125/'VKT forecasts'!M$50*'VKT forecasts (2)'!M$50</f>
        <v>#N/A</v>
      </c>
      <c r="N125" s="22" t="e">
        <f>'VKT forecasts'!N125/'VKT forecasts'!N$50*'VKT forecasts (2)'!N$50</f>
        <v>#N/A</v>
      </c>
      <c r="O125" s="22" t="e">
        <f>'VKT forecasts'!O125/'VKT forecasts'!O$50*'VKT forecasts (2)'!O$50</f>
        <v>#N/A</v>
      </c>
    </row>
    <row r="126" spans="2:15">
      <c r="B126" s="19">
        <v>125</v>
      </c>
      <c r="C126" s="22" t="e">
        <v>#N/A</v>
      </c>
      <c r="D126" s="22" t="e">
        <f>'VKT forecasts'!D126/'VKT forecasts'!$D$6*'VKT forecasts (2)'!$D$6</f>
        <v>#N/A</v>
      </c>
      <c r="E126" s="22">
        <f>'VKT forecasts'!E126/'VKT forecasts'!$E$22*'VKT forecasts (2)'!$E$22</f>
        <v>56.081153771983736</v>
      </c>
      <c r="F126" s="22" t="e">
        <f>'VKT forecasts'!F126/'VKT forecasts'!F$26*'VKT forecasts (2)'!$F$26</f>
        <v>#N/A</v>
      </c>
      <c r="G126" s="22">
        <f>'VKT forecasts'!G126/'VKT forecasts'!G$26*'VKT forecasts (2)'!G$26</f>
        <v>54.543760018267854</v>
      </c>
      <c r="H126" s="22" t="e">
        <f>'VKT forecasts'!H126/'VKT forecasts'!H$30*'VKT forecasts (2)'!H$30</f>
        <v>#N/A</v>
      </c>
      <c r="I126" s="22">
        <f>'VKT forecasts'!I126/'VKT forecasts'!I$30*'VKT forecasts (2)'!I$30</f>
        <v>54.362780738312402</v>
      </c>
      <c r="J126" s="22">
        <f>'VKT forecasts'!J126/'VKT forecasts'!J$38*'VKT forecasts (2)'!J$38</f>
        <v>53.643503499051278</v>
      </c>
      <c r="K126" s="22">
        <f>'VKT forecasts'!K126/'VKT forecasts'!K$38*'VKT forecasts (2)'!K$38</f>
        <v>53.197890140722293</v>
      </c>
      <c r="L126" s="22">
        <f>'VKT forecasts'!L126/'VKT forecasts'!L$42*'VKT forecasts (2)'!L$42</f>
        <v>53.153746464363884</v>
      </c>
      <c r="M126" s="22">
        <f>'VKT forecasts'!M126/'VKT forecasts'!M$50*'VKT forecasts (2)'!M$50</f>
        <v>51.079037589209292</v>
      </c>
      <c r="N126" s="22">
        <f>'VKT forecasts'!N126/'VKT forecasts'!N$50*'VKT forecasts (2)'!N$50</f>
        <v>50.224302772751649</v>
      </c>
      <c r="O126" s="22">
        <f>'VKT forecasts'!O126/'VKT forecasts'!O$50*'VKT forecasts (2)'!O$50</f>
        <v>52.277146873979206</v>
      </c>
    </row>
    <row r="127" spans="2:15">
      <c r="B127" s="19">
        <v>126</v>
      </c>
      <c r="C127" s="22" t="e">
        <v>#N/A</v>
      </c>
      <c r="D127" s="22" t="e">
        <f>'VKT forecasts'!D127/'VKT forecasts'!$D$6*'VKT forecasts (2)'!$D$6</f>
        <v>#N/A</v>
      </c>
      <c r="E127" s="22" t="e">
        <f>'VKT forecasts'!E127/'VKT forecasts'!$E$22*'VKT forecasts (2)'!$E$22</f>
        <v>#N/A</v>
      </c>
      <c r="F127" s="22" t="e">
        <f>'VKT forecasts'!F127/'VKT forecasts'!F$26*'VKT forecasts (2)'!$F$26</f>
        <v>#N/A</v>
      </c>
      <c r="G127" s="22" t="e">
        <f>'VKT forecasts'!G127/'VKT forecasts'!G$26*'VKT forecasts (2)'!G$26</f>
        <v>#N/A</v>
      </c>
      <c r="H127" s="22" t="e">
        <f>'VKT forecasts'!H127/'VKT forecasts'!H$30*'VKT forecasts (2)'!H$30</f>
        <v>#N/A</v>
      </c>
      <c r="I127" s="22" t="e">
        <f>'VKT forecasts'!I127/'VKT forecasts'!I$30*'VKT forecasts (2)'!I$30</f>
        <v>#N/A</v>
      </c>
      <c r="J127" s="22" t="e">
        <f>'VKT forecasts'!J127/'VKT forecasts'!J$38*'VKT forecasts (2)'!J$38</f>
        <v>#N/A</v>
      </c>
      <c r="K127" s="22" t="e">
        <f>'VKT forecasts'!K127/'VKT forecasts'!K$38*'VKT forecasts (2)'!K$38</f>
        <v>#N/A</v>
      </c>
      <c r="L127" s="22" t="e">
        <f>'VKT forecasts'!L127/'VKT forecasts'!L$42*'VKT forecasts (2)'!L$42</f>
        <v>#N/A</v>
      </c>
      <c r="M127" s="22" t="e">
        <f>'VKT forecasts'!M127/'VKT forecasts'!M$50*'VKT forecasts (2)'!M$50</f>
        <v>#N/A</v>
      </c>
      <c r="N127" s="22" t="e">
        <f>'VKT forecasts'!N127/'VKT forecasts'!N$50*'VKT forecasts (2)'!N$50</f>
        <v>#N/A</v>
      </c>
      <c r="O127" s="22" t="e">
        <f>'VKT forecasts'!O127/'VKT forecasts'!O$50*'VKT forecasts (2)'!O$50</f>
        <v>#N/A</v>
      </c>
    </row>
    <row r="128" spans="2:15">
      <c r="B128" s="19">
        <v>127</v>
      </c>
      <c r="C128" s="22" t="e">
        <v>#N/A</v>
      </c>
      <c r="D128" s="22" t="e">
        <f>'VKT forecasts'!D128/'VKT forecasts'!$D$6*'VKT forecasts (2)'!$D$6</f>
        <v>#N/A</v>
      </c>
      <c r="E128" s="22" t="e">
        <f>'VKT forecasts'!E128/'VKT forecasts'!$E$22*'VKT forecasts (2)'!$E$22</f>
        <v>#N/A</v>
      </c>
      <c r="F128" s="22" t="e">
        <f>'VKT forecasts'!F128/'VKT forecasts'!F$26*'VKT forecasts (2)'!$F$26</f>
        <v>#N/A</v>
      </c>
      <c r="G128" s="22" t="e">
        <f>'VKT forecasts'!G128/'VKT forecasts'!G$26*'VKT forecasts (2)'!G$26</f>
        <v>#N/A</v>
      </c>
      <c r="H128" s="22" t="e">
        <f>'VKT forecasts'!H128/'VKT forecasts'!H$30*'VKT forecasts (2)'!H$30</f>
        <v>#N/A</v>
      </c>
      <c r="I128" s="22" t="e">
        <f>'VKT forecasts'!I128/'VKT forecasts'!I$30*'VKT forecasts (2)'!I$30</f>
        <v>#N/A</v>
      </c>
      <c r="J128" s="22" t="e">
        <f>'VKT forecasts'!J128/'VKT forecasts'!J$38*'VKT forecasts (2)'!J$38</f>
        <v>#N/A</v>
      </c>
      <c r="K128" s="22" t="e">
        <f>'VKT forecasts'!K128/'VKT forecasts'!K$38*'VKT forecasts (2)'!K$38</f>
        <v>#N/A</v>
      </c>
      <c r="L128" s="22" t="e">
        <f>'VKT forecasts'!L128/'VKT forecasts'!L$42*'VKT forecasts (2)'!L$42</f>
        <v>#N/A</v>
      </c>
      <c r="M128" s="22" t="e">
        <f>'VKT forecasts'!M128/'VKT forecasts'!M$50*'VKT forecasts (2)'!M$50</f>
        <v>#N/A</v>
      </c>
      <c r="N128" s="22" t="e">
        <f>'VKT forecasts'!N128/'VKT forecasts'!N$50*'VKT forecasts (2)'!N$50</f>
        <v>#N/A</v>
      </c>
      <c r="O128" s="22" t="e">
        <f>'VKT forecasts'!O128/'VKT forecasts'!O$50*'VKT forecasts (2)'!O$50</f>
        <v>#N/A</v>
      </c>
    </row>
    <row r="129" spans="2:15">
      <c r="B129" s="19">
        <v>128</v>
      </c>
      <c r="C129" s="22" t="e">
        <v>#N/A</v>
      </c>
      <c r="D129" s="22" t="e">
        <f>'VKT forecasts'!D129/'VKT forecasts'!$D$6*'VKT forecasts (2)'!$D$6</f>
        <v>#N/A</v>
      </c>
      <c r="E129" s="22" t="e">
        <f>'VKT forecasts'!E129/'VKT forecasts'!$E$22*'VKT forecasts (2)'!$E$22</f>
        <v>#N/A</v>
      </c>
      <c r="F129" s="22" t="e">
        <f>'VKT forecasts'!F129/'VKT forecasts'!F$26*'VKT forecasts (2)'!$F$26</f>
        <v>#N/A</v>
      </c>
      <c r="G129" s="22" t="e">
        <f>'VKT forecasts'!G129/'VKT forecasts'!G$26*'VKT forecasts (2)'!G$26</f>
        <v>#N/A</v>
      </c>
      <c r="H129" s="22" t="e">
        <f>'VKT forecasts'!H129/'VKT forecasts'!H$30*'VKT forecasts (2)'!H$30</f>
        <v>#N/A</v>
      </c>
      <c r="I129" s="22" t="e">
        <f>'VKT forecasts'!I129/'VKT forecasts'!I$30*'VKT forecasts (2)'!I$30</f>
        <v>#N/A</v>
      </c>
      <c r="J129" s="22" t="e">
        <f>'VKT forecasts'!J129/'VKT forecasts'!J$38*'VKT forecasts (2)'!J$38</f>
        <v>#N/A</v>
      </c>
      <c r="K129" s="22" t="e">
        <f>'VKT forecasts'!K129/'VKT forecasts'!K$38*'VKT forecasts (2)'!K$38</f>
        <v>#N/A</v>
      </c>
      <c r="L129" s="22" t="e">
        <f>'VKT forecasts'!L129/'VKT forecasts'!L$42*'VKT forecasts (2)'!L$42</f>
        <v>#N/A</v>
      </c>
      <c r="M129" s="22" t="e">
        <f>'VKT forecasts'!M129/'VKT forecasts'!M$50*'VKT forecasts (2)'!M$50</f>
        <v>#N/A</v>
      </c>
      <c r="N129" s="22" t="e">
        <f>'VKT forecasts'!N129/'VKT forecasts'!N$50*'VKT forecasts (2)'!N$50</f>
        <v>#N/A</v>
      </c>
      <c r="O129" s="22" t="e">
        <f>'VKT forecasts'!O129/'VKT forecasts'!O$50*'VKT forecasts (2)'!O$50</f>
        <v>#N/A</v>
      </c>
    </row>
    <row r="130" spans="2:15">
      <c r="B130" s="19">
        <v>129</v>
      </c>
      <c r="C130" s="22" t="e">
        <v>#N/A</v>
      </c>
      <c r="D130" s="22" t="e">
        <f>'VKT forecasts'!D130/'VKT forecasts'!$D$6*'VKT forecasts (2)'!$D$6</f>
        <v>#N/A</v>
      </c>
      <c r="E130" s="22" t="e">
        <f>'VKT forecasts'!E130/'VKT forecasts'!$E$22*'VKT forecasts (2)'!$E$22</f>
        <v>#N/A</v>
      </c>
      <c r="F130" s="22" t="e">
        <f>'VKT forecasts'!F130/'VKT forecasts'!F$26*'VKT forecasts (2)'!$F$26</f>
        <v>#N/A</v>
      </c>
      <c r="G130" s="22" t="e">
        <f>'VKT forecasts'!G130/'VKT forecasts'!G$26*'VKT forecasts (2)'!G$26</f>
        <v>#N/A</v>
      </c>
      <c r="H130" s="22" t="e">
        <f>'VKT forecasts'!H130/'VKT forecasts'!H$30*'VKT forecasts (2)'!H$30</f>
        <v>#N/A</v>
      </c>
      <c r="I130" s="22">
        <f>'VKT forecasts'!I130/'VKT forecasts'!I$30*'VKT forecasts (2)'!I$30</f>
        <v>54.942729723377248</v>
      </c>
      <c r="J130" s="22">
        <f>'VKT forecasts'!J130/'VKT forecasts'!J$38*'VKT forecasts (2)'!J$38</f>
        <v>54.187650195515886</v>
      </c>
      <c r="K130" s="22">
        <f>'VKT forecasts'!K130/'VKT forecasts'!K$38*'VKT forecasts (2)'!K$38</f>
        <v>53.720668169520835</v>
      </c>
      <c r="L130" s="22">
        <f>'VKT forecasts'!L130/'VKT forecasts'!L$42*'VKT forecasts (2)'!L$42</f>
        <v>53.771801876793646</v>
      </c>
      <c r="M130" s="22">
        <f>'VKT forecasts'!M130/'VKT forecasts'!M$50*'VKT forecasts (2)'!M$50</f>
        <v>51.656964993393309</v>
      </c>
      <c r="N130" s="22">
        <f>'VKT forecasts'!N130/'VKT forecasts'!N$50*'VKT forecasts (2)'!N$50</f>
        <v>50.864688589112433</v>
      </c>
      <c r="O130" s="22">
        <f>'VKT forecasts'!O130/'VKT forecasts'!O$50*'VKT forecasts (2)'!O$50</f>
        <v>53.066759273212043</v>
      </c>
    </row>
    <row r="131" spans="2:15">
      <c r="B131" s="19">
        <v>130</v>
      </c>
      <c r="C131" s="22" t="e">
        <v>#N/A</v>
      </c>
      <c r="D131" s="22" t="e">
        <f>'VKT forecasts'!D131/'VKT forecasts'!$D$6*'VKT forecasts (2)'!$D$6</f>
        <v>#N/A</v>
      </c>
      <c r="E131" s="22" t="e">
        <f>'VKT forecasts'!E131/'VKT forecasts'!$E$22*'VKT forecasts (2)'!$E$22</f>
        <v>#N/A</v>
      </c>
      <c r="F131" s="22" t="e">
        <f>'VKT forecasts'!F131/'VKT forecasts'!F$26*'VKT forecasts (2)'!$F$26</f>
        <v>#N/A</v>
      </c>
      <c r="G131" s="22" t="e">
        <f>'VKT forecasts'!G131/'VKT forecasts'!G$26*'VKT forecasts (2)'!G$26</f>
        <v>#N/A</v>
      </c>
      <c r="H131" s="22" t="e">
        <f>'VKT forecasts'!H131/'VKT forecasts'!H$30*'VKT forecasts (2)'!H$30</f>
        <v>#N/A</v>
      </c>
      <c r="I131" s="22" t="e">
        <f>'VKT forecasts'!I131/'VKT forecasts'!I$30*'VKT forecasts (2)'!I$30</f>
        <v>#N/A</v>
      </c>
      <c r="J131" s="22" t="e">
        <f>'VKT forecasts'!J131/'VKT forecasts'!J$38*'VKT forecasts (2)'!J$38</f>
        <v>#N/A</v>
      </c>
      <c r="K131" s="22" t="e">
        <f>'VKT forecasts'!K131/'VKT forecasts'!K$38*'VKT forecasts (2)'!K$38</f>
        <v>#N/A</v>
      </c>
      <c r="L131" s="22" t="e">
        <f>'VKT forecasts'!L131/'VKT forecasts'!L$42*'VKT forecasts (2)'!L$42</f>
        <v>#N/A</v>
      </c>
      <c r="M131" s="22" t="e">
        <f>'VKT forecasts'!M131/'VKT forecasts'!M$50*'VKT forecasts (2)'!M$50</f>
        <v>#N/A</v>
      </c>
      <c r="N131" s="22" t="e">
        <f>'VKT forecasts'!N131/'VKT forecasts'!N$50*'VKT forecasts (2)'!N$50</f>
        <v>#N/A</v>
      </c>
      <c r="O131" s="22" t="e">
        <f>'VKT forecasts'!O131/'VKT forecasts'!O$50*'VKT forecasts (2)'!O$50</f>
        <v>#N/A</v>
      </c>
    </row>
    <row r="132" spans="2:15">
      <c r="B132" s="19">
        <v>131</v>
      </c>
      <c r="C132" s="22" t="e">
        <v>#N/A</v>
      </c>
      <c r="D132" s="22" t="e">
        <f>'VKT forecasts'!D132/'VKT forecasts'!$D$6*'VKT forecasts (2)'!$D$6</f>
        <v>#N/A</v>
      </c>
      <c r="E132" s="22" t="e">
        <f>'VKT forecasts'!E132/'VKT forecasts'!$E$22*'VKT forecasts (2)'!$E$22</f>
        <v>#N/A</v>
      </c>
      <c r="F132" s="22" t="e">
        <f>'VKT forecasts'!F132/'VKT forecasts'!F$26*'VKT forecasts (2)'!$F$26</f>
        <v>#N/A</v>
      </c>
      <c r="G132" s="22" t="e">
        <f>'VKT forecasts'!G132/'VKT forecasts'!G$26*'VKT forecasts (2)'!G$26</f>
        <v>#N/A</v>
      </c>
      <c r="H132" s="22" t="e">
        <f>'VKT forecasts'!H132/'VKT forecasts'!H$30*'VKT forecasts (2)'!H$30</f>
        <v>#N/A</v>
      </c>
      <c r="I132" s="22" t="e">
        <f>'VKT forecasts'!I132/'VKT forecasts'!I$30*'VKT forecasts (2)'!I$30</f>
        <v>#N/A</v>
      </c>
      <c r="J132" s="22" t="e">
        <f>'VKT forecasts'!J132/'VKT forecasts'!J$38*'VKT forecasts (2)'!J$38</f>
        <v>#N/A</v>
      </c>
      <c r="K132" s="22" t="e">
        <f>'VKT forecasts'!K132/'VKT forecasts'!K$38*'VKT forecasts (2)'!K$38</f>
        <v>#N/A</v>
      </c>
      <c r="L132" s="22" t="e">
        <f>'VKT forecasts'!L132/'VKT forecasts'!L$42*'VKT forecasts (2)'!L$42</f>
        <v>#N/A</v>
      </c>
      <c r="M132" s="22" t="e">
        <f>'VKT forecasts'!M132/'VKT forecasts'!M$50*'VKT forecasts (2)'!M$50</f>
        <v>#N/A</v>
      </c>
      <c r="N132" s="22" t="e">
        <f>'VKT forecasts'!N132/'VKT forecasts'!N$50*'VKT forecasts (2)'!N$50</f>
        <v>#N/A</v>
      </c>
      <c r="O132" s="22" t="e">
        <f>'VKT forecasts'!O132/'VKT forecasts'!O$50*'VKT forecasts (2)'!O$50</f>
        <v>#N/A</v>
      </c>
    </row>
    <row r="133" spans="2:15">
      <c r="B133" s="19">
        <v>132</v>
      </c>
      <c r="C133" s="22" t="e">
        <v>#N/A</v>
      </c>
      <c r="D133" s="22" t="e">
        <f>'VKT forecasts'!D133/'VKT forecasts'!$D$6*'VKT forecasts (2)'!$D$6</f>
        <v>#N/A</v>
      </c>
      <c r="E133" s="22" t="e">
        <f>'VKT forecasts'!E133/'VKT forecasts'!$E$22*'VKT forecasts (2)'!$E$22</f>
        <v>#N/A</v>
      </c>
      <c r="F133" s="22" t="e">
        <f>'VKT forecasts'!F133/'VKT forecasts'!F$26*'VKT forecasts (2)'!$F$26</f>
        <v>#N/A</v>
      </c>
      <c r="G133" s="22" t="e">
        <f>'VKT forecasts'!G133/'VKT forecasts'!G$26*'VKT forecasts (2)'!G$26</f>
        <v>#N/A</v>
      </c>
      <c r="H133" s="22" t="e">
        <f>'VKT forecasts'!H133/'VKT forecasts'!H$30*'VKT forecasts (2)'!H$30</f>
        <v>#N/A</v>
      </c>
      <c r="I133" s="22" t="e">
        <f>'VKT forecasts'!I133/'VKT forecasts'!I$30*'VKT forecasts (2)'!I$30</f>
        <v>#N/A</v>
      </c>
      <c r="J133" s="22" t="e">
        <f>'VKT forecasts'!J133/'VKT forecasts'!J$38*'VKT forecasts (2)'!J$38</f>
        <v>#N/A</v>
      </c>
      <c r="K133" s="22" t="e">
        <f>'VKT forecasts'!K133/'VKT forecasts'!K$38*'VKT forecasts (2)'!K$38</f>
        <v>#N/A</v>
      </c>
      <c r="L133" s="22" t="e">
        <f>'VKT forecasts'!L133/'VKT forecasts'!L$42*'VKT forecasts (2)'!L$42</f>
        <v>#N/A</v>
      </c>
      <c r="M133" s="22" t="e">
        <f>'VKT forecasts'!M133/'VKT forecasts'!M$50*'VKT forecasts (2)'!M$50</f>
        <v>#N/A</v>
      </c>
      <c r="N133" s="22" t="e">
        <f>'VKT forecasts'!N133/'VKT forecasts'!N$50*'VKT forecasts (2)'!N$50</f>
        <v>#N/A</v>
      </c>
      <c r="O133" s="22" t="e">
        <f>'VKT forecasts'!O133/'VKT forecasts'!O$50*'VKT forecasts (2)'!O$50</f>
        <v>#N/A</v>
      </c>
    </row>
    <row r="134" spans="2:15">
      <c r="B134" s="19">
        <v>133</v>
      </c>
      <c r="C134" s="22" t="e">
        <v>#N/A</v>
      </c>
      <c r="D134" s="22" t="e">
        <f>'VKT forecasts'!D134/'VKT forecasts'!$D$6*'VKT forecasts (2)'!$D$6</f>
        <v>#N/A</v>
      </c>
      <c r="E134" s="22" t="e">
        <f>'VKT forecasts'!E134/'VKT forecasts'!$E$22*'VKT forecasts (2)'!$E$22</f>
        <v>#N/A</v>
      </c>
      <c r="F134" s="22" t="e">
        <f>'VKT forecasts'!F134/'VKT forecasts'!F$26*'VKT forecasts (2)'!$F$26</f>
        <v>#N/A</v>
      </c>
      <c r="G134" s="22" t="e">
        <f>'VKT forecasts'!G134/'VKT forecasts'!G$26*'VKT forecasts (2)'!G$26</f>
        <v>#N/A</v>
      </c>
      <c r="H134" s="22" t="e">
        <f>'VKT forecasts'!H134/'VKT forecasts'!H$30*'VKT forecasts (2)'!H$30</f>
        <v>#N/A</v>
      </c>
      <c r="I134" s="22">
        <f>'VKT forecasts'!I134/'VKT forecasts'!I$30*'VKT forecasts (2)'!I$30</f>
        <v>55.537268536350801</v>
      </c>
      <c r="J134" s="22">
        <f>'VKT forecasts'!J134/'VKT forecasts'!J$38*'VKT forecasts (2)'!J$38</f>
        <v>54.760948937079398</v>
      </c>
      <c r="K134" s="22">
        <f>'VKT forecasts'!K134/'VKT forecasts'!K$38*'VKT forecasts (2)'!K$38</f>
        <v>54.237571380610362</v>
      </c>
      <c r="L134" s="22">
        <f>'VKT forecasts'!L134/'VKT forecasts'!L$42*'VKT forecasts (2)'!L$42</f>
        <v>54.387088682069376</v>
      </c>
      <c r="M134" s="22">
        <f>'VKT forecasts'!M134/'VKT forecasts'!M$50*'VKT forecasts (2)'!M$50</f>
        <v>52.231697753883573</v>
      </c>
      <c r="N134" s="22">
        <f>'VKT forecasts'!N134/'VKT forecasts'!N$50*'VKT forecasts (2)'!N$50</f>
        <v>51.504199582401689</v>
      </c>
      <c r="O134" s="22">
        <f>'VKT forecasts'!O134/'VKT forecasts'!O$50*'VKT forecasts (2)'!O$50</f>
        <v>54.020838809083571</v>
      </c>
    </row>
    <row r="135" spans="2:15">
      <c r="B135" s="19">
        <v>134</v>
      </c>
      <c r="C135" s="22" t="e">
        <v>#N/A</v>
      </c>
      <c r="D135" s="22" t="e">
        <f>'VKT forecasts'!D135/'VKT forecasts'!$D$6*'VKT forecasts (2)'!$D$6</f>
        <v>#N/A</v>
      </c>
      <c r="E135" s="22" t="e">
        <f>'VKT forecasts'!E135/'VKT forecasts'!$E$22*'VKT forecasts (2)'!$E$22</f>
        <v>#N/A</v>
      </c>
      <c r="F135" s="22" t="e">
        <f>'VKT forecasts'!F135/'VKT forecasts'!F$26*'VKT forecasts (2)'!$F$26</f>
        <v>#N/A</v>
      </c>
      <c r="G135" s="22" t="e">
        <f>'VKT forecasts'!G135/'VKT forecasts'!G$26*'VKT forecasts (2)'!G$26</f>
        <v>#N/A</v>
      </c>
      <c r="H135" s="22" t="e">
        <f>'VKT forecasts'!H135/'VKT forecasts'!H$30*'VKT forecasts (2)'!H$30</f>
        <v>#N/A</v>
      </c>
      <c r="I135" s="22" t="e">
        <f>'VKT forecasts'!I135/'VKT forecasts'!I$30*'VKT forecasts (2)'!I$30</f>
        <v>#N/A</v>
      </c>
      <c r="J135" s="22" t="e">
        <f>'VKT forecasts'!J135/'VKT forecasts'!J$38*'VKT forecasts (2)'!J$38</f>
        <v>#N/A</v>
      </c>
      <c r="K135" s="22" t="e">
        <f>'VKT forecasts'!K135/'VKT forecasts'!K$38*'VKT forecasts (2)'!K$38</f>
        <v>#N/A</v>
      </c>
      <c r="L135" s="22" t="e">
        <f>'VKT forecasts'!L135/'VKT forecasts'!L$42*'VKT forecasts (2)'!L$42</f>
        <v>#N/A</v>
      </c>
      <c r="M135" s="22" t="e">
        <f>'VKT forecasts'!M135/'VKT forecasts'!M$50*'VKT forecasts (2)'!M$50</f>
        <v>#N/A</v>
      </c>
      <c r="N135" s="22" t="e">
        <f>'VKT forecasts'!N135/'VKT forecasts'!N$50*'VKT forecasts (2)'!N$50</f>
        <v>#N/A</v>
      </c>
      <c r="O135" s="22" t="e">
        <f>'VKT forecasts'!O135/'VKT forecasts'!O$50*'VKT forecasts (2)'!O$50</f>
        <v>#N/A</v>
      </c>
    </row>
    <row r="136" spans="2:15">
      <c r="B136" s="19">
        <v>135</v>
      </c>
      <c r="C136" s="22" t="e">
        <v>#N/A</v>
      </c>
      <c r="D136" s="22" t="e">
        <f>'VKT forecasts'!D136/'VKT forecasts'!$D$6*'VKT forecasts (2)'!$D$6</f>
        <v>#N/A</v>
      </c>
      <c r="E136" s="22" t="e">
        <f>'VKT forecasts'!E136/'VKT forecasts'!$E$22*'VKT forecasts (2)'!$E$22</f>
        <v>#N/A</v>
      </c>
      <c r="F136" s="22" t="e">
        <f>'VKT forecasts'!F136/'VKT forecasts'!F$26*'VKT forecasts (2)'!$F$26</f>
        <v>#N/A</v>
      </c>
      <c r="G136" s="22" t="e">
        <f>'VKT forecasts'!G136/'VKT forecasts'!G$26*'VKT forecasts (2)'!G$26</f>
        <v>#N/A</v>
      </c>
      <c r="H136" s="22" t="e">
        <f>'VKT forecasts'!H136/'VKT forecasts'!H$30*'VKT forecasts (2)'!H$30</f>
        <v>#N/A</v>
      </c>
      <c r="I136" s="22" t="e">
        <f>'VKT forecasts'!I136/'VKT forecasts'!I$30*'VKT forecasts (2)'!I$30</f>
        <v>#N/A</v>
      </c>
      <c r="J136" s="22" t="e">
        <f>'VKT forecasts'!J136/'VKT forecasts'!J$38*'VKT forecasts (2)'!J$38</f>
        <v>#N/A</v>
      </c>
      <c r="K136" s="22" t="e">
        <f>'VKT forecasts'!K136/'VKT forecasts'!K$38*'VKT forecasts (2)'!K$38</f>
        <v>#N/A</v>
      </c>
      <c r="L136" s="22" t="e">
        <f>'VKT forecasts'!L136/'VKT forecasts'!L$42*'VKT forecasts (2)'!L$42</f>
        <v>#N/A</v>
      </c>
      <c r="M136" s="22" t="e">
        <f>'VKT forecasts'!M136/'VKT forecasts'!M$50*'VKT forecasts (2)'!M$50</f>
        <v>#N/A</v>
      </c>
      <c r="N136" s="22" t="e">
        <f>'VKT forecasts'!N136/'VKT forecasts'!N$50*'VKT forecasts (2)'!N$50</f>
        <v>#N/A</v>
      </c>
      <c r="O136" s="22" t="e">
        <f>'VKT forecasts'!O136/'VKT forecasts'!O$50*'VKT forecasts (2)'!O$50</f>
        <v>#N/A</v>
      </c>
    </row>
    <row r="137" spans="2:15">
      <c r="B137" s="19">
        <v>136</v>
      </c>
      <c r="C137" s="22" t="e">
        <v>#N/A</v>
      </c>
      <c r="D137" s="22" t="e">
        <f>'VKT forecasts'!D137/'VKT forecasts'!$D$6*'VKT forecasts (2)'!$D$6</f>
        <v>#N/A</v>
      </c>
      <c r="E137" s="22" t="e">
        <f>'VKT forecasts'!E137/'VKT forecasts'!$E$22*'VKT forecasts (2)'!$E$22</f>
        <v>#N/A</v>
      </c>
      <c r="F137" s="22" t="e">
        <f>'VKT forecasts'!F137/'VKT forecasts'!F$26*'VKT forecasts (2)'!$F$26</f>
        <v>#N/A</v>
      </c>
      <c r="G137" s="22" t="e">
        <f>'VKT forecasts'!G137/'VKT forecasts'!G$26*'VKT forecasts (2)'!G$26</f>
        <v>#N/A</v>
      </c>
      <c r="H137" s="22" t="e">
        <f>'VKT forecasts'!H137/'VKT forecasts'!H$30*'VKT forecasts (2)'!H$30</f>
        <v>#N/A</v>
      </c>
      <c r="I137" s="22" t="e">
        <f>'VKT forecasts'!I137/'VKT forecasts'!I$30*'VKT forecasts (2)'!I$30</f>
        <v>#N/A</v>
      </c>
      <c r="J137" s="22" t="e">
        <f>'VKT forecasts'!J137/'VKT forecasts'!J$38*'VKT forecasts (2)'!J$38</f>
        <v>#N/A</v>
      </c>
      <c r="K137" s="22" t="e">
        <f>'VKT forecasts'!K137/'VKT forecasts'!K$38*'VKT forecasts (2)'!K$38</f>
        <v>#N/A</v>
      </c>
      <c r="L137" s="22" t="e">
        <f>'VKT forecasts'!L137/'VKT forecasts'!L$42*'VKT forecasts (2)'!L$42</f>
        <v>#N/A</v>
      </c>
      <c r="M137" s="22" t="e">
        <f>'VKT forecasts'!M137/'VKT forecasts'!M$50*'VKT forecasts (2)'!M$50</f>
        <v>#N/A</v>
      </c>
      <c r="N137" s="22" t="e">
        <f>'VKT forecasts'!N137/'VKT forecasts'!N$50*'VKT forecasts (2)'!N$50</f>
        <v>#N/A</v>
      </c>
      <c r="O137" s="22" t="e">
        <f>'VKT forecasts'!O137/'VKT forecasts'!O$50*'VKT forecasts (2)'!O$50</f>
        <v>#N/A</v>
      </c>
    </row>
    <row r="138" spans="2:15">
      <c r="B138" s="19">
        <v>137</v>
      </c>
      <c r="C138" s="22" t="e">
        <v>#N/A</v>
      </c>
      <c r="D138" s="22" t="e">
        <f>'VKT forecasts'!D138/'VKT forecasts'!$D$6*'VKT forecasts (2)'!$D$6</f>
        <v>#N/A</v>
      </c>
      <c r="E138" s="22" t="e">
        <f>'VKT forecasts'!E138/'VKT forecasts'!$E$22*'VKT forecasts (2)'!$E$22</f>
        <v>#N/A</v>
      </c>
      <c r="F138" s="22" t="e">
        <f>'VKT forecasts'!F138/'VKT forecasts'!F$26*'VKT forecasts (2)'!$F$26</f>
        <v>#N/A</v>
      </c>
      <c r="G138" s="22" t="e">
        <f>'VKT forecasts'!G138/'VKT forecasts'!G$26*'VKT forecasts (2)'!G$26</f>
        <v>#N/A</v>
      </c>
      <c r="H138" s="22" t="e">
        <f>'VKT forecasts'!H138/'VKT forecasts'!H$30*'VKT forecasts (2)'!H$30</f>
        <v>#N/A</v>
      </c>
      <c r="I138" s="22">
        <f>'VKT forecasts'!I138/'VKT forecasts'!I$30*'VKT forecasts (2)'!I$30</f>
        <v>56.141187140432081</v>
      </c>
      <c r="J138" s="22">
        <f>'VKT forecasts'!J138/'VKT forecasts'!J$38*'VKT forecasts (2)'!J$38</f>
        <v>55.326947757301035</v>
      </c>
      <c r="K138" s="22">
        <f>'VKT forecasts'!K138/'VKT forecasts'!K$38*'VKT forecasts (2)'!K$38</f>
        <v>54.748939409131481</v>
      </c>
      <c r="L138" s="22">
        <f>'VKT forecasts'!L138/'VKT forecasts'!L$42*'VKT forecasts (2)'!L$42</f>
        <v>54.996218869134943</v>
      </c>
      <c r="M138" s="22">
        <f>'VKT forecasts'!M138/'VKT forecasts'!M$50*'VKT forecasts (2)'!M$50</f>
        <v>52.802435232503996</v>
      </c>
      <c r="N138" s="22">
        <f>'VKT forecasts'!N138/'VKT forecasts'!N$50*'VKT forecasts (2)'!N$50</f>
        <v>52.143959020647863</v>
      </c>
      <c r="O138" s="22">
        <f>'VKT forecasts'!O138/'VKT forecasts'!O$50*'VKT forecasts (2)'!O$50</f>
        <v>54.837005627770885</v>
      </c>
    </row>
    <row r="139" spans="2:15">
      <c r="B139" s="19">
        <v>138</v>
      </c>
      <c r="C139" s="22" t="e">
        <v>#N/A</v>
      </c>
      <c r="D139" s="22" t="e">
        <f>'VKT forecasts'!D139/'VKT forecasts'!$D$6*'VKT forecasts (2)'!$D$6</f>
        <v>#N/A</v>
      </c>
      <c r="E139" s="22" t="e">
        <f>'VKT forecasts'!E139/'VKT forecasts'!$E$22*'VKT forecasts (2)'!$E$22</f>
        <v>#N/A</v>
      </c>
      <c r="F139" s="22" t="e">
        <f>'VKT forecasts'!F139/'VKT forecasts'!F$26*'VKT forecasts (2)'!$F$26</f>
        <v>#N/A</v>
      </c>
      <c r="G139" s="22" t="e">
        <f>'VKT forecasts'!G139/'VKT forecasts'!G$26*'VKT forecasts (2)'!G$26</f>
        <v>#N/A</v>
      </c>
      <c r="H139" s="22" t="e">
        <f>'VKT forecasts'!H139/'VKT forecasts'!H$30*'VKT forecasts (2)'!H$30</f>
        <v>#N/A</v>
      </c>
      <c r="I139" s="22" t="e">
        <f>'VKT forecasts'!I139/'VKT forecasts'!I$30*'VKT forecasts (2)'!I$30</f>
        <v>#N/A</v>
      </c>
      <c r="J139" s="22" t="e">
        <f>'VKT forecasts'!J139/'VKT forecasts'!J$38*'VKT forecasts (2)'!J$38</f>
        <v>#N/A</v>
      </c>
      <c r="K139" s="22" t="e">
        <f>'VKT forecasts'!K139/'VKT forecasts'!K$38*'VKT forecasts (2)'!K$38</f>
        <v>#N/A</v>
      </c>
      <c r="L139" s="22" t="e">
        <f>'VKT forecasts'!L139/'VKT forecasts'!L$42*'VKT forecasts (2)'!L$42</f>
        <v>#N/A</v>
      </c>
      <c r="M139" s="22" t="e">
        <f>'VKT forecasts'!M139/'VKT forecasts'!M$50*'VKT forecasts (2)'!M$50</f>
        <v>#N/A</v>
      </c>
      <c r="N139" s="22" t="e">
        <f>'VKT forecasts'!N139/'VKT forecasts'!N$50*'VKT forecasts (2)'!N$50</f>
        <v>#N/A</v>
      </c>
      <c r="O139" s="22" t="e">
        <f>'VKT forecasts'!O139/'VKT forecasts'!O$50*'VKT forecasts (2)'!O$50</f>
        <v>#N/A</v>
      </c>
    </row>
    <row r="140" spans="2:15">
      <c r="B140" s="19">
        <v>139</v>
      </c>
      <c r="C140" s="22" t="e">
        <v>#N/A</v>
      </c>
      <c r="D140" s="22" t="e">
        <f>'VKT forecasts'!D140/'VKT forecasts'!$D$6*'VKT forecasts (2)'!$D$6</f>
        <v>#N/A</v>
      </c>
      <c r="E140" s="22" t="e">
        <f>'VKT forecasts'!E140/'VKT forecasts'!$E$22*'VKT forecasts (2)'!$E$22</f>
        <v>#N/A</v>
      </c>
      <c r="F140" s="22" t="e">
        <f>'VKT forecasts'!F140/'VKT forecasts'!F$26*'VKT forecasts (2)'!$F$26</f>
        <v>#N/A</v>
      </c>
      <c r="G140" s="22" t="e">
        <f>'VKT forecasts'!G140/'VKT forecasts'!G$26*'VKT forecasts (2)'!G$26</f>
        <v>#N/A</v>
      </c>
      <c r="H140" s="22" t="e">
        <f>'VKT forecasts'!H140/'VKT forecasts'!H$30*'VKT forecasts (2)'!H$30</f>
        <v>#N/A</v>
      </c>
      <c r="I140" s="22" t="e">
        <f>'VKT forecasts'!I140/'VKT forecasts'!I$30*'VKT forecasts (2)'!I$30</f>
        <v>#N/A</v>
      </c>
      <c r="J140" s="22" t="e">
        <f>'VKT forecasts'!J140/'VKT forecasts'!J$38*'VKT forecasts (2)'!J$38</f>
        <v>#N/A</v>
      </c>
      <c r="K140" s="22" t="e">
        <f>'VKT forecasts'!K140/'VKT forecasts'!K$38*'VKT forecasts (2)'!K$38</f>
        <v>#N/A</v>
      </c>
      <c r="L140" s="22" t="e">
        <f>'VKT forecasts'!L140/'VKT forecasts'!L$42*'VKT forecasts (2)'!L$42</f>
        <v>#N/A</v>
      </c>
      <c r="M140" s="22" t="e">
        <f>'VKT forecasts'!M140/'VKT forecasts'!M$50*'VKT forecasts (2)'!M$50</f>
        <v>#N/A</v>
      </c>
      <c r="N140" s="22" t="e">
        <f>'VKT forecasts'!N140/'VKT forecasts'!N$50*'VKT forecasts (2)'!N$50</f>
        <v>#N/A</v>
      </c>
      <c r="O140" s="22" t="e">
        <f>'VKT forecasts'!O140/'VKT forecasts'!O$50*'VKT forecasts (2)'!O$50</f>
        <v>#N/A</v>
      </c>
    </row>
    <row r="141" spans="2:15">
      <c r="B141" s="19">
        <v>140</v>
      </c>
      <c r="C141" s="22" t="e">
        <v>#N/A</v>
      </c>
      <c r="D141" s="22" t="e">
        <f>'VKT forecasts'!D141/'VKT forecasts'!$D$6*'VKT forecasts (2)'!$D$6</f>
        <v>#N/A</v>
      </c>
      <c r="E141" s="22" t="e">
        <f>'VKT forecasts'!E141/'VKT forecasts'!$E$22*'VKT forecasts (2)'!$E$22</f>
        <v>#N/A</v>
      </c>
      <c r="F141" s="22" t="e">
        <f>'VKT forecasts'!F141/'VKT forecasts'!F$26*'VKT forecasts (2)'!$F$26</f>
        <v>#N/A</v>
      </c>
      <c r="G141" s="22" t="e">
        <f>'VKT forecasts'!G141/'VKT forecasts'!G$26*'VKT forecasts (2)'!G$26</f>
        <v>#N/A</v>
      </c>
      <c r="H141" s="22" t="e">
        <f>'VKT forecasts'!H141/'VKT forecasts'!H$30*'VKT forecasts (2)'!H$30</f>
        <v>#N/A</v>
      </c>
      <c r="I141" s="22" t="e">
        <f>'VKT forecasts'!I141/'VKT forecasts'!I$30*'VKT forecasts (2)'!I$30</f>
        <v>#N/A</v>
      </c>
      <c r="J141" s="22" t="e">
        <f>'VKT forecasts'!J141/'VKT forecasts'!J$38*'VKT forecasts (2)'!J$38</f>
        <v>#N/A</v>
      </c>
      <c r="K141" s="22" t="e">
        <f>'VKT forecasts'!K141/'VKT forecasts'!K$38*'VKT forecasts (2)'!K$38</f>
        <v>#N/A</v>
      </c>
      <c r="L141" s="22" t="e">
        <f>'VKT forecasts'!L141/'VKT forecasts'!L$42*'VKT forecasts (2)'!L$42</f>
        <v>#N/A</v>
      </c>
      <c r="M141" s="22" t="e">
        <f>'VKT forecasts'!M141/'VKT forecasts'!M$50*'VKT forecasts (2)'!M$50</f>
        <v>#N/A</v>
      </c>
      <c r="N141" s="22" t="e">
        <f>'VKT forecasts'!N141/'VKT forecasts'!N$50*'VKT forecasts (2)'!N$50</f>
        <v>#N/A</v>
      </c>
      <c r="O141" s="22" t="e">
        <f>'VKT forecasts'!O141/'VKT forecasts'!O$50*'VKT forecasts (2)'!O$50</f>
        <v>#N/A</v>
      </c>
    </row>
    <row r="142" spans="2:15">
      <c r="B142" s="19">
        <v>141</v>
      </c>
      <c r="C142" s="22" t="e">
        <v>#N/A</v>
      </c>
      <c r="D142" s="22" t="e">
        <f>'VKT forecasts'!D142/'VKT forecasts'!$D$6*'VKT forecasts (2)'!$D$6</f>
        <v>#N/A</v>
      </c>
      <c r="E142" s="22" t="e">
        <f>'VKT forecasts'!E142/'VKT forecasts'!$E$22*'VKT forecasts (2)'!$E$22</f>
        <v>#N/A</v>
      </c>
      <c r="F142" s="22" t="e">
        <f>'VKT forecasts'!F142/'VKT forecasts'!F$26*'VKT forecasts (2)'!$F$26</f>
        <v>#N/A</v>
      </c>
      <c r="G142" s="22" t="e">
        <f>'VKT forecasts'!G142/'VKT forecasts'!G$26*'VKT forecasts (2)'!G$26</f>
        <v>#N/A</v>
      </c>
      <c r="H142" s="22" t="e">
        <f>'VKT forecasts'!H142/'VKT forecasts'!H$30*'VKT forecasts (2)'!H$30</f>
        <v>#N/A</v>
      </c>
      <c r="I142" s="22">
        <f>'VKT forecasts'!I142/'VKT forecasts'!I$30*'VKT forecasts (2)'!I$30</f>
        <v>56.742518931189416</v>
      </c>
      <c r="J142" s="22">
        <f>'VKT forecasts'!J142/'VKT forecasts'!J$38*'VKT forecasts (2)'!J$38</f>
        <v>55.884037654912234</v>
      </c>
      <c r="K142" s="22">
        <f>'VKT forecasts'!K142/'VKT forecasts'!K$38*'VKT forecasts (2)'!K$38</f>
        <v>55.250623689326801</v>
      </c>
      <c r="L142" s="22">
        <f>'VKT forecasts'!L142/'VKT forecasts'!L$42*'VKT forecasts (2)'!L$42</f>
        <v>55.598515989726494</v>
      </c>
      <c r="M142" s="22">
        <f>'VKT forecasts'!M142/'VKT forecasts'!M$50*'VKT forecasts (2)'!M$50</f>
        <v>53.365590594640487</v>
      </c>
      <c r="N142" s="22">
        <f>'VKT forecasts'!N142/'VKT forecasts'!N$50*'VKT forecasts (2)'!N$50</f>
        <v>52.78310345159106</v>
      </c>
      <c r="O142" s="22">
        <f>'VKT forecasts'!O142/'VKT forecasts'!O$50*'VKT forecasts (2)'!O$50</f>
        <v>55.705419481652783</v>
      </c>
    </row>
    <row r="143" spans="2:15">
      <c r="B143" s="19">
        <v>142</v>
      </c>
      <c r="C143" s="22" t="e">
        <v>#N/A</v>
      </c>
      <c r="D143" s="22" t="e">
        <f>'VKT forecasts'!D143/'VKT forecasts'!$D$6*'VKT forecasts (2)'!$D$6</f>
        <v>#N/A</v>
      </c>
      <c r="E143" s="22" t="e">
        <f>'VKT forecasts'!E143/'VKT forecasts'!$E$22*'VKT forecasts (2)'!$E$22</f>
        <v>#N/A</v>
      </c>
      <c r="F143" s="22" t="e">
        <f>'VKT forecasts'!F143/'VKT forecasts'!F$26*'VKT forecasts (2)'!$F$26</f>
        <v>#N/A</v>
      </c>
      <c r="G143" s="22" t="e">
        <f>'VKT forecasts'!G143/'VKT forecasts'!G$26*'VKT forecasts (2)'!G$26</f>
        <v>#N/A</v>
      </c>
      <c r="H143" s="22" t="e">
        <f>'VKT forecasts'!H143/'VKT forecasts'!H$30*'VKT forecasts (2)'!H$30</f>
        <v>#N/A</v>
      </c>
      <c r="I143" s="22" t="e">
        <f>'VKT forecasts'!I143/'VKT forecasts'!I$30*'VKT forecasts (2)'!I$30</f>
        <v>#N/A</v>
      </c>
      <c r="J143" s="22" t="e">
        <f>'VKT forecasts'!J143/'VKT forecasts'!J$38*'VKT forecasts (2)'!J$38</f>
        <v>#N/A</v>
      </c>
      <c r="K143" s="22" t="e">
        <f>'VKT forecasts'!K143/'VKT forecasts'!K$38*'VKT forecasts (2)'!K$38</f>
        <v>#N/A</v>
      </c>
      <c r="L143" s="22" t="e">
        <f>'VKT forecasts'!L143/'VKT forecasts'!L$42*'VKT forecasts (2)'!L$42</f>
        <v>#N/A</v>
      </c>
      <c r="M143" s="22" t="e">
        <f>'VKT forecasts'!M143/'VKT forecasts'!M$50*'VKT forecasts (2)'!M$50</f>
        <v>#N/A</v>
      </c>
      <c r="N143" s="22" t="e">
        <f>'VKT forecasts'!N143/'VKT forecasts'!N$50*'VKT forecasts (2)'!N$50</f>
        <v>#N/A</v>
      </c>
      <c r="O143" s="22" t="e">
        <f>'VKT forecasts'!O143/'VKT forecasts'!O$50*'VKT forecasts (2)'!O$50</f>
        <v>#N/A</v>
      </c>
    </row>
    <row r="144" spans="2:15">
      <c r="B144" s="19">
        <v>143</v>
      </c>
      <c r="C144" s="22" t="e">
        <v>#N/A</v>
      </c>
      <c r="D144" s="22" t="e">
        <f>'VKT forecasts'!D144/'VKT forecasts'!$D$6*'VKT forecasts (2)'!$D$6</f>
        <v>#N/A</v>
      </c>
      <c r="E144" s="22" t="e">
        <f>'VKT forecasts'!E144/'VKT forecasts'!$E$22*'VKT forecasts (2)'!$E$22</f>
        <v>#N/A</v>
      </c>
      <c r="F144" s="22" t="e">
        <f>'VKT forecasts'!F144/'VKT forecasts'!F$26*'VKT forecasts (2)'!$F$26</f>
        <v>#N/A</v>
      </c>
      <c r="G144" s="22" t="e">
        <f>'VKT forecasts'!G144/'VKT forecasts'!G$26*'VKT forecasts (2)'!G$26</f>
        <v>#N/A</v>
      </c>
      <c r="H144" s="22" t="e">
        <f>'VKT forecasts'!H144/'VKT forecasts'!H$30*'VKT forecasts (2)'!H$30</f>
        <v>#N/A</v>
      </c>
      <c r="I144" s="22" t="e">
        <f>'VKT forecasts'!I144/'VKT forecasts'!I$30*'VKT forecasts (2)'!I$30</f>
        <v>#N/A</v>
      </c>
      <c r="J144" s="22" t="e">
        <f>'VKT forecasts'!J144/'VKT forecasts'!J$38*'VKT forecasts (2)'!J$38</f>
        <v>#N/A</v>
      </c>
      <c r="K144" s="22" t="e">
        <f>'VKT forecasts'!K144/'VKT forecasts'!K$38*'VKT forecasts (2)'!K$38</f>
        <v>#N/A</v>
      </c>
      <c r="L144" s="22" t="e">
        <f>'VKT forecasts'!L144/'VKT forecasts'!L$42*'VKT forecasts (2)'!L$42</f>
        <v>#N/A</v>
      </c>
      <c r="M144" s="22" t="e">
        <f>'VKT forecasts'!M144/'VKT forecasts'!M$50*'VKT forecasts (2)'!M$50</f>
        <v>#N/A</v>
      </c>
      <c r="N144" s="22" t="e">
        <f>'VKT forecasts'!N144/'VKT forecasts'!N$50*'VKT forecasts (2)'!N$50</f>
        <v>#N/A</v>
      </c>
      <c r="O144" s="22" t="e">
        <f>'VKT forecasts'!O144/'VKT forecasts'!O$50*'VKT forecasts (2)'!O$50</f>
        <v>#N/A</v>
      </c>
    </row>
    <row r="145" spans="2:15">
      <c r="B145" s="19">
        <v>144</v>
      </c>
      <c r="C145" s="22" t="e">
        <v>#N/A</v>
      </c>
      <c r="D145" s="22" t="e">
        <f>'VKT forecasts'!D145/'VKT forecasts'!$D$6*'VKT forecasts (2)'!$D$6</f>
        <v>#N/A</v>
      </c>
      <c r="E145" s="22" t="e">
        <f>'VKT forecasts'!E145/'VKT forecasts'!$E$22*'VKT forecasts (2)'!$E$22</f>
        <v>#N/A</v>
      </c>
      <c r="F145" s="22" t="e">
        <f>'VKT forecasts'!F145/'VKT forecasts'!F$26*'VKT forecasts (2)'!$F$26</f>
        <v>#N/A</v>
      </c>
      <c r="G145" s="22" t="e">
        <f>'VKT forecasts'!G145/'VKT forecasts'!G$26*'VKT forecasts (2)'!G$26</f>
        <v>#N/A</v>
      </c>
      <c r="H145" s="22" t="e">
        <f>'VKT forecasts'!H145/'VKT forecasts'!H$30*'VKT forecasts (2)'!H$30</f>
        <v>#N/A</v>
      </c>
      <c r="I145" s="22" t="e">
        <f>'VKT forecasts'!I145/'VKT forecasts'!I$30*'VKT forecasts (2)'!I$30</f>
        <v>#N/A</v>
      </c>
      <c r="J145" s="22" t="e">
        <f>'VKT forecasts'!J145/'VKT forecasts'!J$38*'VKT forecasts (2)'!J$38</f>
        <v>#N/A</v>
      </c>
      <c r="K145" s="22" t="e">
        <f>'VKT forecasts'!K145/'VKT forecasts'!K$38*'VKT forecasts (2)'!K$38</f>
        <v>#N/A</v>
      </c>
      <c r="L145" s="22" t="e">
        <f>'VKT forecasts'!L145/'VKT forecasts'!L$42*'VKT forecasts (2)'!L$42</f>
        <v>#N/A</v>
      </c>
      <c r="M145" s="22" t="e">
        <f>'VKT forecasts'!M145/'VKT forecasts'!M$50*'VKT forecasts (2)'!M$50</f>
        <v>#N/A</v>
      </c>
      <c r="N145" s="22" t="e">
        <f>'VKT forecasts'!N145/'VKT forecasts'!N$50*'VKT forecasts (2)'!N$50</f>
        <v>#N/A</v>
      </c>
      <c r="O145" s="22" t="e">
        <f>'VKT forecasts'!O145/'VKT forecasts'!O$50*'VKT forecasts (2)'!O$50</f>
        <v>#N/A</v>
      </c>
    </row>
    <row r="146" spans="2:15">
      <c r="B146" s="19">
        <v>145</v>
      </c>
      <c r="C146" s="22" t="e">
        <v>#N/A</v>
      </c>
      <c r="D146" s="22" t="e">
        <f>'VKT forecasts'!D146/'VKT forecasts'!$D$6*'VKT forecasts (2)'!$D$6</f>
        <v>#N/A</v>
      </c>
      <c r="E146" s="22" t="e">
        <f>'VKT forecasts'!E146/'VKT forecasts'!$E$22*'VKT forecasts (2)'!$E$22</f>
        <v>#N/A</v>
      </c>
      <c r="F146" s="22" t="e">
        <f>'VKT forecasts'!F146/'VKT forecasts'!F$26*'VKT forecasts (2)'!$F$26</f>
        <v>#N/A</v>
      </c>
      <c r="G146" s="22" t="e">
        <f>'VKT forecasts'!G146/'VKT forecasts'!G$26*'VKT forecasts (2)'!G$26</f>
        <v>#N/A</v>
      </c>
      <c r="H146" s="22" t="e">
        <f>'VKT forecasts'!H146/'VKT forecasts'!H$30*'VKT forecasts (2)'!H$30</f>
        <v>#N/A</v>
      </c>
      <c r="I146" s="22">
        <f>'VKT forecasts'!I146/'VKT forecasts'!I$30*'VKT forecasts (2)'!I$30</f>
        <v>57.33854938412761</v>
      </c>
      <c r="J146" s="22">
        <f>'VKT forecasts'!J146/'VKT forecasts'!J$38*'VKT forecasts (2)'!J$38</f>
        <v>56.457207707527495</v>
      </c>
      <c r="K146" s="22">
        <f>'VKT forecasts'!K146/'VKT forecasts'!K$38*'VKT forecasts (2)'!K$38</f>
        <v>55.744348521770291</v>
      </c>
      <c r="L146" s="22">
        <f>'VKT forecasts'!L146/'VKT forecasts'!L$42*'VKT forecasts (2)'!L$42</f>
        <v>56.195480655202715</v>
      </c>
      <c r="M146" s="22">
        <f>'VKT forecasts'!M146/'VKT forecasts'!M$50*'VKT forecasts (2)'!M$50</f>
        <v>53.920575565327376</v>
      </c>
      <c r="N146" s="22">
        <f>'VKT forecasts'!N146/'VKT forecasts'!N$50*'VKT forecasts (2)'!N$50</f>
        <v>53.448448389399502</v>
      </c>
      <c r="O146" s="22">
        <f>'VKT forecasts'!O146/'VKT forecasts'!O$50*'VKT forecasts (2)'!O$50</f>
        <v>56.569285955366006</v>
      </c>
    </row>
    <row r="147" spans="2:15">
      <c r="B147" s="19">
        <v>146</v>
      </c>
      <c r="C147" s="22" t="e">
        <v>#N/A</v>
      </c>
      <c r="D147" s="22" t="e">
        <f>'VKT forecasts'!D147/'VKT forecasts'!$D$6*'VKT forecasts (2)'!$D$6</f>
        <v>#N/A</v>
      </c>
      <c r="E147" s="22" t="e">
        <f>'VKT forecasts'!E147/'VKT forecasts'!$E$22*'VKT forecasts (2)'!$E$22</f>
        <v>#N/A</v>
      </c>
      <c r="F147" s="22" t="e">
        <f>'VKT forecasts'!F147/'VKT forecasts'!F$26*'VKT forecasts (2)'!$F$26</f>
        <v>#N/A</v>
      </c>
      <c r="G147" s="22" t="e">
        <f>'VKT forecasts'!G147/'VKT forecasts'!G$26*'VKT forecasts (2)'!G$26</f>
        <v>#N/A</v>
      </c>
      <c r="H147" s="22" t="e">
        <f>'VKT forecasts'!H147/'VKT forecasts'!H$30*'VKT forecasts (2)'!H$30</f>
        <v>#N/A</v>
      </c>
      <c r="I147" s="22" t="e">
        <f>'VKT forecasts'!I147/'VKT forecasts'!I$30*'VKT forecasts (2)'!I$30</f>
        <v>#N/A</v>
      </c>
      <c r="J147" s="22" t="e">
        <f>'VKT forecasts'!J147/'VKT forecasts'!J$38*'VKT forecasts (2)'!J$38</f>
        <v>#N/A</v>
      </c>
      <c r="K147" s="22" t="e">
        <f>'VKT forecasts'!K147/'VKT forecasts'!K$38*'VKT forecasts (2)'!K$38</f>
        <v>#N/A</v>
      </c>
      <c r="L147" s="22" t="e">
        <f>'VKT forecasts'!L147/'VKT forecasts'!L$42*'VKT forecasts (2)'!L$42</f>
        <v>#N/A</v>
      </c>
      <c r="M147" s="22" t="e">
        <f>'VKT forecasts'!M147/'VKT forecasts'!M$50*'VKT forecasts (2)'!M$50</f>
        <v>#N/A</v>
      </c>
      <c r="N147" s="22" t="e">
        <f>'VKT forecasts'!N147/'VKT forecasts'!N$50*'VKT forecasts (2)'!N$50</f>
        <v>#N/A</v>
      </c>
      <c r="O147" s="22" t="e">
        <f>'VKT forecasts'!O147/'VKT forecasts'!O$50*'VKT forecasts (2)'!O$50</f>
        <v>#N/A</v>
      </c>
    </row>
    <row r="148" spans="2:15">
      <c r="B148" s="19">
        <v>147</v>
      </c>
      <c r="C148" s="22" t="e">
        <v>#N/A</v>
      </c>
      <c r="D148" s="22" t="e">
        <f>'VKT forecasts'!D148/'VKT forecasts'!$D$6*'VKT forecasts (2)'!$D$6</f>
        <v>#N/A</v>
      </c>
      <c r="E148" s="22" t="e">
        <f>'VKT forecasts'!E148/'VKT forecasts'!$E$22*'VKT forecasts (2)'!$E$22</f>
        <v>#N/A</v>
      </c>
      <c r="F148" s="22" t="e">
        <f>'VKT forecasts'!F148/'VKT forecasts'!F$26*'VKT forecasts (2)'!$F$26</f>
        <v>#N/A</v>
      </c>
      <c r="G148" s="22" t="e">
        <f>'VKT forecasts'!G148/'VKT forecasts'!G$26*'VKT forecasts (2)'!G$26</f>
        <v>#N/A</v>
      </c>
      <c r="H148" s="22" t="e">
        <f>'VKT forecasts'!H148/'VKT forecasts'!H$30*'VKT forecasts (2)'!H$30</f>
        <v>#N/A</v>
      </c>
      <c r="I148" s="22" t="e">
        <f>'VKT forecasts'!I148/'VKT forecasts'!I$30*'VKT forecasts (2)'!I$30</f>
        <v>#N/A</v>
      </c>
      <c r="J148" s="22" t="e">
        <f>'VKT forecasts'!J148/'VKT forecasts'!J$38*'VKT forecasts (2)'!J$38</f>
        <v>#N/A</v>
      </c>
      <c r="K148" s="22" t="e">
        <f>'VKT forecasts'!K148/'VKT forecasts'!K$38*'VKT forecasts (2)'!K$38</f>
        <v>#N/A</v>
      </c>
      <c r="L148" s="22" t="e">
        <f>'VKT forecasts'!L148/'VKT forecasts'!L$42*'VKT forecasts (2)'!L$42</f>
        <v>#N/A</v>
      </c>
      <c r="M148" s="22" t="e">
        <f>'VKT forecasts'!M148/'VKT forecasts'!M$50*'VKT forecasts (2)'!M$50</f>
        <v>#N/A</v>
      </c>
      <c r="N148" s="22" t="e">
        <f>'VKT forecasts'!N148/'VKT forecasts'!N$50*'VKT forecasts (2)'!N$50</f>
        <v>#N/A</v>
      </c>
      <c r="O148" s="22" t="e">
        <f>'VKT forecasts'!O148/'VKT forecasts'!O$50*'VKT forecasts (2)'!O$50</f>
        <v>#N/A</v>
      </c>
    </row>
    <row r="149" spans="2:15">
      <c r="B149" s="19">
        <v>148</v>
      </c>
      <c r="C149" s="22" t="e">
        <v>#N/A</v>
      </c>
      <c r="D149" s="22" t="e">
        <f>'VKT forecasts'!D149/'VKT forecasts'!$D$6*'VKT forecasts (2)'!$D$6</f>
        <v>#N/A</v>
      </c>
      <c r="E149" s="22" t="e">
        <f>'VKT forecasts'!E149/'VKT forecasts'!$E$22*'VKT forecasts (2)'!$E$22</f>
        <v>#N/A</v>
      </c>
      <c r="F149" s="22" t="e">
        <f>'VKT forecasts'!F149/'VKT forecasts'!F$26*'VKT forecasts (2)'!$F$26</f>
        <v>#N/A</v>
      </c>
      <c r="G149" s="22" t="e">
        <f>'VKT forecasts'!G149/'VKT forecasts'!G$26*'VKT forecasts (2)'!G$26</f>
        <v>#N/A</v>
      </c>
      <c r="H149" s="22" t="e">
        <f>'VKT forecasts'!H149/'VKT forecasts'!H$30*'VKT forecasts (2)'!H$30</f>
        <v>#N/A</v>
      </c>
      <c r="I149" s="22" t="e">
        <f>'VKT forecasts'!I149/'VKT forecasts'!I$30*'VKT forecasts (2)'!I$30</f>
        <v>#N/A</v>
      </c>
      <c r="J149" s="22" t="e">
        <f>'VKT forecasts'!J149/'VKT forecasts'!J$38*'VKT forecasts (2)'!J$38</f>
        <v>#N/A</v>
      </c>
      <c r="K149" s="22" t="e">
        <f>'VKT forecasts'!K149/'VKT forecasts'!K$38*'VKT forecasts (2)'!K$38</f>
        <v>#N/A</v>
      </c>
      <c r="L149" s="22" t="e">
        <f>'VKT forecasts'!L149/'VKT forecasts'!L$42*'VKT forecasts (2)'!L$42</f>
        <v>#N/A</v>
      </c>
      <c r="M149" s="22" t="e">
        <f>'VKT forecasts'!M149/'VKT forecasts'!M$50*'VKT forecasts (2)'!M$50</f>
        <v>#N/A</v>
      </c>
      <c r="N149" s="22" t="e">
        <f>'VKT forecasts'!N149/'VKT forecasts'!N$50*'VKT forecasts (2)'!N$50</f>
        <v>#N/A</v>
      </c>
      <c r="O149" s="22" t="e">
        <f>'VKT forecasts'!O149/'VKT forecasts'!O$50*'VKT forecasts (2)'!O$50</f>
        <v>#N/A</v>
      </c>
    </row>
    <row r="150" spans="2:15">
      <c r="B150" s="19">
        <v>149</v>
      </c>
      <c r="C150" s="22" t="e">
        <v>#N/A</v>
      </c>
      <c r="D150" s="22" t="e">
        <f>'VKT forecasts'!D150/'VKT forecasts'!$D$6*'VKT forecasts (2)'!$D$6</f>
        <v>#N/A</v>
      </c>
      <c r="E150" s="22" t="e">
        <f>'VKT forecasts'!E150/'VKT forecasts'!$E$22*'VKT forecasts (2)'!$E$22</f>
        <v>#N/A</v>
      </c>
      <c r="F150" s="22" t="e">
        <f>'VKT forecasts'!F150/'VKT forecasts'!F$26*'VKT forecasts (2)'!$F$26</f>
        <v>#N/A</v>
      </c>
      <c r="G150" s="22" t="e">
        <f>'VKT forecasts'!G150/'VKT forecasts'!G$26*'VKT forecasts (2)'!G$26</f>
        <v>#N/A</v>
      </c>
      <c r="H150" s="22" t="e">
        <f>'VKT forecasts'!H150/'VKT forecasts'!H$30*'VKT forecasts (2)'!H$30</f>
        <v>#N/A</v>
      </c>
      <c r="I150" s="22">
        <f>'VKT forecasts'!I150/'VKT forecasts'!I$30*'VKT forecasts (2)'!I$30</f>
        <v>57.90215669038497</v>
      </c>
      <c r="J150" s="22">
        <f>'VKT forecasts'!J150/'VKT forecasts'!J$38*'VKT forecasts (2)'!J$38</f>
        <v>56.971181437428982</v>
      </c>
      <c r="K150" s="22">
        <f>'VKT forecasts'!K150/'VKT forecasts'!K$38*'VKT forecasts (2)'!K$38</f>
        <v>56.230401577622672</v>
      </c>
      <c r="L150" s="22">
        <f>'VKT forecasts'!L150/'VKT forecasts'!L$42*'VKT forecasts (2)'!L$42</f>
        <v>56.78675943792625</v>
      </c>
      <c r="M150" s="22">
        <f>'VKT forecasts'!M150/'VKT forecasts'!M$50*'VKT forecasts (2)'!M$50</f>
        <v>54.468918052017891</v>
      </c>
      <c r="N150" s="22">
        <f>'VKT forecasts'!N150/'VKT forecasts'!N$50*'VKT forecasts (2)'!N$50</f>
        <v>54.122403701662861</v>
      </c>
      <c r="O150" s="22">
        <f>'VKT forecasts'!O150/'VKT forecasts'!O$50*'VKT forecasts (2)'!O$50</f>
        <v>57.625745818001</v>
      </c>
    </row>
    <row r="151" spans="2:15">
      <c r="B151" s="19">
        <v>150</v>
      </c>
      <c r="C151" s="22" t="e">
        <v>#N/A</v>
      </c>
      <c r="D151" s="22" t="e">
        <f>'VKT forecasts'!D151/'VKT forecasts'!$D$6*'VKT forecasts (2)'!$D$6</f>
        <v>#N/A</v>
      </c>
      <c r="E151" s="22" t="e">
        <f>'VKT forecasts'!E151/'VKT forecasts'!$E$22*'VKT forecasts (2)'!$E$22</f>
        <v>#N/A</v>
      </c>
      <c r="F151" s="22" t="e">
        <f>'VKT forecasts'!F151/'VKT forecasts'!F$26*'VKT forecasts (2)'!$F$26</f>
        <v>#N/A</v>
      </c>
      <c r="G151" s="22" t="e">
        <f>'VKT forecasts'!G151/'VKT forecasts'!G$26*'VKT forecasts (2)'!G$26</f>
        <v>#N/A</v>
      </c>
      <c r="H151" s="22" t="e">
        <f>'VKT forecasts'!H151/'VKT forecasts'!H$30*'VKT forecasts (2)'!H$30</f>
        <v>#N/A</v>
      </c>
      <c r="I151" s="22" t="e">
        <f>'VKT forecasts'!I151/'VKT forecasts'!I$30*'VKT forecasts (2)'!I$30</f>
        <v>#N/A</v>
      </c>
      <c r="J151" s="22" t="e">
        <f>'VKT forecasts'!J151/'VKT forecasts'!J$38*'VKT forecasts (2)'!J$38</f>
        <v>#N/A</v>
      </c>
      <c r="K151" s="22" t="e">
        <f>'VKT forecasts'!K151/'VKT forecasts'!K$38*'VKT forecasts (2)'!K$38</f>
        <v>#N/A</v>
      </c>
      <c r="L151" s="22" t="e">
        <f>'VKT forecasts'!L151/'VKT forecasts'!L$42*'VKT forecasts (2)'!L$42</f>
        <v>#N/A</v>
      </c>
      <c r="M151" s="22" t="e">
        <f>'VKT forecasts'!M151/'VKT forecasts'!M$50*'VKT forecasts (2)'!M$50</f>
        <v>#N/A</v>
      </c>
      <c r="N151" s="22" t="e">
        <f>'VKT forecasts'!N151/'VKT forecasts'!N$50*'VKT forecasts (2)'!N$50</f>
        <v>#N/A</v>
      </c>
      <c r="O151" s="22" t="e">
        <f>'VKT forecasts'!O151/'VKT forecasts'!O$50*'VKT forecasts (2)'!O$50</f>
        <v>#N/A</v>
      </c>
    </row>
    <row r="152" spans="2:15">
      <c r="B152" s="19">
        <v>151</v>
      </c>
      <c r="C152" s="22" t="e">
        <v>#N/A</v>
      </c>
      <c r="D152" s="22" t="e">
        <f>'VKT forecasts'!D152/'VKT forecasts'!$D$6*'VKT forecasts (2)'!$D$6</f>
        <v>#N/A</v>
      </c>
      <c r="E152" s="22" t="e">
        <f>'VKT forecasts'!E152/'VKT forecasts'!$E$22*'VKT forecasts (2)'!$E$22</f>
        <v>#N/A</v>
      </c>
      <c r="F152" s="22" t="e">
        <f>'VKT forecasts'!F152/'VKT forecasts'!F$26*'VKT forecasts (2)'!$F$26</f>
        <v>#N/A</v>
      </c>
      <c r="G152" s="22" t="e">
        <f>'VKT forecasts'!G152/'VKT forecasts'!G$26*'VKT forecasts (2)'!G$26</f>
        <v>#N/A</v>
      </c>
      <c r="H152" s="22" t="e">
        <f>'VKT forecasts'!H152/'VKT forecasts'!H$30*'VKT forecasts (2)'!H$30</f>
        <v>#N/A</v>
      </c>
      <c r="I152" s="22" t="e">
        <f>'VKT forecasts'!I152/'VKT forecasts'!I$30*'VKT forecasts (2)'!I$30</f>
        <v>#N/A</v>
      </c>
      <c r="J152" s="22" t="e">
        <f>'VKT forecasts'!J152/'VKT forecasts'!J$38*'VKT forecasts (2)'!J$38</f>
        <v>#N/A</v>
      </c>
      <c r="K152" s="22" t="e">
        <f>'VKT forecasts'!K152/'VKT forecasts'!K$38*'VKT forecasts (2)'!K$38</f>
        <v>#N/A</v>
      </c>
      <c r="L152" s="22" t="e">
        <f>'VKT forecasts'!L152/'VKT forecasts'!L$42*'VKT forecasts (2)'!L$42</f>
        <v>#N/A</v>
      </c>
      <c r="M152" s="22" t="e">
        <f>'VKT forecasts'!M152/'VKT forecasts'!M$50*'VKT forecasts (2)'!M$50</f>
        <v>#N/A</v>
      </c>
      <c r="N152" s="22" t="e">
        <f>'VKT forecasts'!N152/'VKT forecasts'!N$50*'VKT forecasts (2)'!N$50</f>
        <v>#N/A</v>
      </c>
      <c r="O152" s="22" t="e">
        <f>'VKT forecasts'!O152/'VKT forecasts'!O$50*'VKT forecasts (2)'!O$50</f>
        <v>#N/A</v>
      </c>
    </row>
    <row r="153" spans="2:15">
      <c r="B153" s="19">
        <v>152</v>
      </c>
      <c r="C153" s="22" t="e">
        <v>#N/A</v>
      </c>
      <c r="D153" s="22" t="e">
        <f>'VKT forecasts'!D153/'VKT forecasts'!$D$6*'VKT forecasts (2)'!$D$6</f>
        <v>#N/A</v>
      </c>
      <c r="E153" s="22" t="e">
        <f>'VKT forecasts'!E153/'VKT forecasts'!$E$22*'VKT forecasts (2)'!$E$22</f>
        <v>#N/A</v>
      </c>
      <c r="F153" s="22" t="e">
        <f>'VKT forecasts'!F153/'VKT forecasts'!F$26*'VKT forecasts (2)'!$F$26</f>
        <v>#N/A</v>
      </c>
      <c r="G153" s="22" t="e">
        <f>'VKT forecasts'!G153/'VKT forecasts'!G$26*'VKT forecasts (2)'!G$26</f>
        <v>#N/A</v>
      </c>
      <c r="H153" s="22" t="e">
        <f>'VKT forecasts'!H153/'VKT forecasts'!H$30*'VKT forecasts (2)'!H$30</f>
        <v>#N/A</v>
      </c>
      <c r="I153" s="22" t="e">
        <f>'VKT forecasts'!I153/'VKT forecasts'!I$30*'VKT forecasts (2)'!I$30</f>
        <v>#N/A</v>
      </c>
      <c r="J153" s="22" t="e">
        <f>'VKT forecasts'!J153/'VKT forecasts'!J$38*'VKT forecasts (2)'!J$38</f>
        <v>#N/A</v>
      </c>
      <c r="K153" s="22" t="e">
        <f>'VKT forecasts'!K153/'VKT forecasts'!K$38*'VKT forecasts (2)'!K$38</f>
        <v>#N/A</v>
      </c>
      <c r="L153" s="22" t="e">
        <f>'VKT forecasts'!L153/'VKT forecasts'!L$42*'VKT forecasts (2)'!L$42</f>
        <v>#N/A</v>
      </c>
      <c r="M153" s="22" t="e">
        <f>'VKT forecasts'!M153/'VKT forecasts'!M$50*'VKT forecasts (2)'!M$50</f>
        <v>#N/A</v>
      </c>
      <c r="N153" s="22" t="e">
        <f>'VKT forecasts'!N153/'VKT forecasts'!N$50*'VKT forecasts (2)'!N$50</f>
        <v>#N/A</v>
      </c>
      <c r="O153" s="22" t="e">
        <f>'VKT forecasts'!O153/'VKT forecasts'!O$50*'VKT forecasts (2)'!O$50</f>
        <v>#N/A</v>
      </c>
    </row>
    <row r="154" spans="2:15">
      <c r="B154" s="19">
        <v>153</v>
      </c>
      <c r="C154" s="22" t="e">
        <v>#N/A</v>
      </c>
      <c r="D154" s="22" t="e">
        <f>'VKT forecasts'!D154/'VKT forecasts'!$D$6*'VKT forecasts (2)'!$D$6</f>
        <v>#N/A</v>
      </c>
      <c r="E154" s="22" t="e">
        <f>'VKT forecasts'!E154/'VKT forecasts'!$E$22*'VKT forecasts (2)'!$E$22</f>
        <v>#N/A</v>
      </c>
      <c r="F154" s="22" t="e">
        <f>'VKT forecasts'!F154/'VKT forecasts'!F$26*'VKT forecasts (2)'!$F$26</f>
        <v>#N/A</v>
      </c>
      <c r="G154" s="22" t="e">
        <f>'VKT forecasts'!G154/'VKT forecasts'!G$26*'VKT forecasts (2)'!G$26</f>
        <v>#N/A</v>
      </c>
      <c r="H154" s="22" t="e">
        <f>'VKT forecasts'!H154/'VKT forecasts'!H$30*'VKT forecasts (2)'!H$30</f>
        <v>#N/A</v>
      </c>
      <c r="I154" s="22">
        <f>'VKT forecasts'!I154/'VKT forecasts'!I$30*'VKT forecasts (2)'!I$30</f>
        <v>58.475122407568975</v>
      </c>
      <c r="J154" s="22">
        <f>'VKT forecasts'!J154/'VKT forecasts'!J$38*'VKT forecasts (2)'!J$38</f>
        <v>57.508501911123773</v>
      </c>
      <c r="K154" s="22">
        <f>'VKT forecasts'!K154/'VKT forecasts'!K$38*'VKT forecasts (2)'!K$38</f>
        <v>56.710076556802164</v>
      </c>
      <c r="L154" s="22">
        <f>'VKT forecasts'!L154/'VKT forecasts'!L$42*'VKT forecasts (2)'!L$42</f>
        <v>57.373944220644802</v>
      </c>
      <c r="M154" s="22">
        <f>'VKT forecasts'!M154/'VKT forecasts'!M$50*'VKT forecasts (2)'!M$50</f>
        <v>55.010099560930634</v>
      </c>
      <c r="N154" s="22">
        <f>'VKT forecasts'!N154/'VKT forecasts'!N$50*'VKT forecasts (2)'!N$50</f>
        <v>54.800012179261252</v>
      </c>
      <c r="O154" s="22">
        <f>'VKT forecasts'!O154/'VKT forecasts'!O$50*'VKT forecasts (2)'!O$50</f>
        <v>58.636122303545484</v>
      </c>
    </row>
    <row r="155" spans="2:15">
      <c r="B155" s="19">
        <v>154</v>
      </c>
      <c r="C155" s="22" t="e">
        <v>#N/A</v>
      </c>
      <c r="D155" s="22" t="e">
        <f>'VKT forecasts'!D155/'VKT forecasts'!$D$6*'VKT forecasts (2)'!$D$6</f>
        <v>#N/A</v>
      </c>
      <c r="E155" s="22" t="e">
        <f>'VKT forecasts'!E155/'VKT forecasts'!$E$22*'VKT forecasts (2)'!$E$22</f>
        <v>#N/A</v>
      </c>
      <c r="F155" s="22" t="e">
        <f>'VKT forecasts'!F155/'VKT forecasts'!F$26*'VKT forecasts (2)'!$F$26</f>
        <v>#N/A</v>
      </c>
      <c r="G155" s="22" t="e">
        <f>'VKT forecasts'!G155/'VKT forecasts'!G$26*'VKT forecasts (2)'!G$26</f>
        <v>#N/A</v>
      </c>
      <c r="H155" s="22" t="e">
        <f>'VKT forecasts'!H155/'VKT forecasts'!H$30*'VKT forecasts (2)'!H$30</f>
        <v>#N/A</v>
      </c>
      <c r="I155" s="22" t="e">
        <f>'VKT forecasts'!I155/'VKT forecasts'!I$30*'VKT forecasts (2)'!I$30</f>
        <v>#N/A</v>
      </c>
      <c r="J155" s="22" t="e">
        <f>'VKT forecasts'!J155/'VKT forecasts'!J$38*'VKT forecasts (2)'!J$38</f>
        <v>#N/A</v>
      </c>
      <c r="K155" s="22" t="e">
        <f>'VKT forecasts'!K155/'VKT forecasts'!K$38*'VKT forecasts (2)'!K$38</f>
        <v>#N/A</v>
      </c>
      <c r="L155" s="22" t="e">
        <f>'VKT forecasts'!L155/'VKT forecasts'!L$42*'VKT forecasts (2)'!L$42</f>
        <v>#N/A</v>
      </c>
      <c r="M155" s="22" t="e">
        <f>'VKT forecasts'!M155/'VKT forecasts'!M$50*'VKT forecasts (2)'!M$50</f>
        <v>#N/A</v>
      </c>
      <c r="N155" s="22" t="e">
        <f>'VKT forecasts'!N155/'VKT forecasts'!N$50*'VKT forecasts (2)'!N$50</f>
        <v>#N/A</v>
      </c>
      <c r="O155" s="22" t="e">
        <f>'VKT forecasts'!O155/'VKT forecasts'!O$50*'VKT forecasts (2)'!O$50</f>
        <v>#N/A</v>
      </c>
    </row>
    <row r="156" spans="2:15">
      <c r="B156" s="19">
        <v>155</v>
      </c>
      <c r="C156" s="22" t="e">
        <v>#N/A</v>
      </c>
      <c r="D156" s="22" t="e">
        <f>'VKT forecasts'!D156/'VKT forecasts'!$D$6*'VKT forecasts (2)'!$D$6</f>
        <v>#N/A</v>
      </c>
      <c r="E156" s="22" t="e">
        <f>'VKT forecasts'!E156/'VKT forecasts'!$E$22*'VKT forecasts (2)'!$E$22</f>
        <v>#N/A</v>
      </c>
      <c r="F156" s="22" t="e">
        <f>'VKT forecasts'!F156/'VKT forecasts'!F$26*'VKT forecasts (2)'!$F$26</f>
        <v>#N/A</v>
      </c>
      <c r="G156" s="22" t="e">
        <f>'VKT forecasts'!G156/'VKT forecasts'!G$26*'VKT forecasts (2)'!G$26</f>
        <v>#N/A</v>
      </c>
      <c r="H156" s="22" t="e">
        <f>'VKT forecasts'!H156/'VKT forecasts'!H$30*'VKT forecasts (2)'!H$30</f>
        <v>#N/A</v>
      </c>
      <c r="I156" s="22" t="e">
        <f>'VKT forecasts'!I156/'VKT forecasts'!I$30*'VKT forecasts (2)'!I$30</f>
        <v>#N/A</v>
      </c>
      <c r="J156" s="22" t="e">
        <f>'VKT forecasts'!J156/'VKT forecasts'!J$38*'VKT forecasts (2)'!J$38</f>
        <v>#N/A</v>
      </c>
      <c r="K156" s="22" t="e">
        <f>'VKT forecasts'!K156/'VKT forecasts'!K$38*'VKT forecasts (2)'!K$38</f>
        <v>#N/A</v>
      </c>
      <c r="L156" s="22" t="e">
        <f>'VKT forecasts'!L156/'VKT forecasts'!L$42*'VKT forecasts (2)'!L$42</f>
        <v>#N/A</v>
      </c>
      <c r="M156" s="22" t="e">
        <f>'VKT forecasts'!M156/'VKT forecasts'!M$50*'VKT forecasts (2)'!M$50</f>
        <v>#N/A</v>
      </c>
      <c r="N156" s="22" t="e">
        <f>'VKT forecasts'!N156/'VKT forecasts'!N$50*'VKT forecasts (2)'!N$50</f>
        <v>#N/A</v>
      </c>
      <c r="O156" s="22" t="e">
        <f>'VKT forecasts'!O156/'VKT forecasts'!O$50*'VKT forecasts (2)'!O$50</f>
        <v>#N/A</v>
      </c>
    </row>
    <row r="157" spans="2:15">
      <c r="B157" s="19">
        <v>156</v>
      </c>
      <c r="C157" s="22" t="e">
        <v>#N/A</v>
      </c>
      <c r="D157" s="22" t="e">
        <f>'VKT forecasts'!D157/'VKT forecasts'!$D$6*'VKT forecasts (2)'!$D$6</f>
        <v>#N/A</v>
      </c>
      <c r="E157" s="22" t="e">
        <f>'VKT forecasts'!E157/'VKT forecasts'!$E$22*'VKT forecasts (2)'!$E$22</f>
        <v>#N/A</v>
      </c>
      <c r="F157" s="22" t="e">
        <f>'VKT forecasts'!F157/'VKT forecasts'!F$26*'VKT forecasts (2)'!$F$26</f>
        <v>#N/A</v>
      </c>
      <c r="G157" s="22" t="e">
        <f>'VKT forecasts'!G157/'VKT forecasts'!G$26*'VKT forecasts (2)'!G$26</f>
        <v>#N/A</v>
      </c>
      <c r="H157" s="22" t="e">
        <f>'VKT forecasts'!H157/'VKT forecasts'!H$30*'VKT forecasts (2)'!H$30</f>
        <v>#N/A</v>
      </c>
      <c r="I157" s="22" t="e">
        <f>'VKT forecasts'!I157/'VKT forecasts'!I$30*'VKT forecasts (2)'!I$30</f>
        <v>#N/A</v>
      </c>
      <c r="J157" s="22" t="e">
        <f>'VKT forecasts'!J157/'VKT forecasts'!J$38*'VKT forecasts (2)'!J$38</f>
        <v>#N/A</v>
      </c>
      <c r="K157" s="22" t="e">
        <f>'VKT forecasts'!K157/'VKT forecasts'!K$38*'VKT forecasts (2)'!K$38</f>
        <v>#N/A</v>
      </c>
      <c r="L157" s="22" t="e">
        <f>'VKT forecasts'!L157/'VKT forecasts'!L$42*'VKT forecasts (2)'!L$42</f>
        <v>#N/A</v>
      </c>
      <c r="M157" s="22" t="e">
        <f>'VKT forecasts'!M157/'VKT forecasts'!M$50*'VKT forecasts (2)'!M$50</f>
        <v>#N/A</v>
      </c>
      <c r="N157" s="22" t="e">
        <f>'VKT forecasts'!N157/'VKT forecasts'!N$50*'VKT forecasts (2)'!N$50</f>
        <v>#N/A</v>
      </c>
      <c r="O157" s="22" t="e">
        <f>'VKT forecasts'!O157/'VKT forecasts'!O$50*'VKT forecasts (2)'!O$50</f>
        <v>#N/A</v>
      </c>
    </row>
    <row r="158" spans="2:15">
      <c r="B158" s="19">
        <v>157</v>
      </c>
      <c r="C158" s="22" t="e">
        <v>#N/A</v>
      </c>
      <c r="D158" s="22" t="e">
        <f>'VKT forecasts'!D158/'VKT forecasts'!$D$6*'VKT forecasts (2)'!$D$6</f>
        <v>#N/A</v>
      </c>
      <c r="E158" s="22" t="e">
        <f>'VKT forecasts'!E158/'VKT forecasts'!$E$22*'VKT forecasts (2)'!$E$22</f>
        <v>#N/A</v>
      </c>
      <c r="F158" s="22" t="e">
        <f>'VKT forecasts'!F158/'VKT forecasts'!F$26*'VKT forecasts (2)'!$F$26</f>
        <v>#N/A</v>
      </c>
      <c r="G158" s="22" t="e">
        <f>'VKT forecasts'!G158/'VKT forecasts'!G$26*'VKT forecasts (2)'!G$26</f>
        <v>#N/A</v>
      </c>
      <c r="H158" s="22" t="e">
        <f>'VKT forecasts'!H158/'VKT forecasts'!H$30*'VKT forecasts (2)'!H$30</f>
        <v>#N/A</v>
      </c>
      <c r="I158" s="22">
        <f>'VKT forecasts'!I158/'VKT forecasts'!I$30*'VKT forecasts (2)'!I$30</f>
        <v>59.055366193113962</v>
      </c>
      <c r="J158" s="22">
        <f>'VKT forecasts'!J158/'VKT forecasts'!J$38*'VKT forecasts (2)'!J$38</f>
        <v>58.040618425301453</v>
      </c>
      <c r="K158" s="22">
        <f>'VKT forecasts'!K158/'VKT forecasts'!K$38*'VKT forecasts (2)'!K$38</f>
        <v>57.182014654285723</v>
      </c>
      <c r="L158" s="22">
        <f>'VKT forecasts'!L158/'VKT forecasts'!L$42*'VKT forecasts (2)'!L$42</f>
        <v>57.956207543655708</v>
      </c>
      <c r="M158" s="22">
        <f>'VKT forecasts'!M158/'VKT forecasts'!M$50*'VKT forecasts (2)'!M$50</f>
        <v>55.545736733046681</v>
      </c>
      <c r="N158" s="22">
        <f>'VKT forecasts'!N158/'VKT forecasts'!N$50*'VKT forecasts (2)'!N$50</f>
        <v>55.479088809131291</v>
      </c>
      <c r="O158" s="22">
        <f>'VKT forecasts'!O158/'VKT forecasts'!O$50*'VKT forecasts (2)'!O$50</f>
        <v>59.797420149254158</v>
      </c>
    </row>
    <row r="159" spans="2:15">
      <c r="B159" s="19">
        <v>158</v>
      </c>
      <c r="C159" s="22" t="e">
        <v>#N/A</v>
      </c>
      <c r="D159" s="22" t="e">
        <f>'VKT forecasts'!D159/'VKT forecasts'!$D$6*'VKT forecasts (2)'!$D$6</f>
        <v>#N/A</v>
      </c>
      <c r="E159" s="22" t="e">
        <f>'VKT forecasts'!E159/'VKT forecasts'!$E$22*'VKT forecasts (2)'!$E$22</f>
        <v>#N/A</v>
      </c>
      <c r="F159" s="22" t="e">
        <f>'VKT forecasts'!F159/'VKT forecasts'!F$26*'VKT forecasts (2)'!$F$26</f>
        <v>#N/A</v>
      </c>
      <c r="G159" s="22" t="e">
        <f>'VKT forecasts'!G159/'VKT forecasts'!G$26*'VKT forecasts (2)'!G$26</f>
        <v>#N/A</v>
      </c>
      <c r="H159" s="22" t="e">
        <f>'VKT forecasts'!H159/'VKT forecasts'!H$30*'VKT forecasts (2)'!H$30</f>
        <v>#N/A</v>
      </c>
      <c r="I159" s="22" t="e">
        <f>'VKT forecasts'!I159/'VKT forecasts'!I$30*'VKT forecasts (2)'!I$30</f>
        <v>#N/A</v>
      </c>
      <c r="J159" s="22" t="e">
        <f>'VKT forecasts'!J159/'VKT forecasts'!J$38*'VKT forecasts (2)'!J$38</f>
        <v>#N/A</v>
      </c>
      <c r="K159" s="22" t="e">
        <f>'VKT forecasts'!K159/'VKT forecasts'!K$38*'VKT forecasts (2)'!K$38</f>
        <v>#N/A</v>
      </c>
      <c r="L159" s="22" t="e">
        <f>'VKT forecasts'!L159/'VKT forecasts'!L$42*'VKT forecasts (2)'!L$42</f>
        <v>#N/A</v>
      </c>
      <c r="M159" s="22" t="e">
        <f>'VKT forecasts'!M159/'VKT forecasts'!M$50*'VKT forecasts (2)'!M$50</f>
        <v>#N/A</v>
      </c>
      <c r="N159" s="22" t="e">
        <f>'VKT forecasts'!N159/'VKT forecasts'!N$50*'VKT forecasts (2)'!N$50</f>
        <v>#N/A</v>
      </c>
      <c r="O159" s="22" t="e">
        <f>'VKT forecasts'!O159/'VKT forecasts'!O$50*'VKT forecasts (2)'!O$50</f>
        <v>#N/A</v>
      </c>
    </row>
    <row r="160" spans="2:15">
      <c r="B160" s="19">
        <v>159</v>
      </c>
      <c r="C160" s="22" t="e">
        <v>#N/A</v>
      </c>
      <c r="D160" s="22" t="e">
        <f>'VKT forecasts'!D160/'VKT forecasts'!$D$6*'VKT forecasts (2)'!$D$6</f>
        <v>#N/A</v>
      </c>
      <c r="E160" s="22" t="e">
        <f>'VKT forecasts'!E160/'VKT forecasts'!$E$22*'VKT forecasts (2)'!$E$22</f>
        <v>#N/A</v>
      </c>
      <c r="F160" s="22" t="e">
        <f>'VKT forecasts'!F160/'VKT forecasts'!F$26*'VKT forecasts (2)'!$F$26</f>
        <v>#N/A</v>
      </c>
      <c r="G160" s="22" t="e">
        <f>'VKT forecasts'!G160/'VKT forecasts'!G$26*'VKT forecasts (2)'!G$26</f>
        <v>#N/A</v>
      </c>
      <c r="H160" s="22" t="e">
        <f>'VKT forecasts'!H160/'VKT forecasts'!H$30*'VKT forecasts (2)'!H$30</f>
        <v>#N/A</v>
      </c>
      <c r="I160" s="22" t="e">
        <f>'VKT forecasts'!I160/'VKT forecasts'!I$30*'VKT forecasts (2)'!I$30</f>
        <v>#N/A</v>
      </c>
      <c r="J160" s="22" t="e">
        <f>'VKT forecasts'!J160/'VKT forecasts'!J$38*'VKT forecasts (2)'!J$38</f>
        <v>#N/A</v>
      </c>
      <c r="K160" s="22" t="e">
        <f>'VKT forecasts'!K160/'VKT forecasts'!K$38*'VKT forecasts (2)'!K$38</f>
        <v>#N/A</v>
      </c>
      <c r="L160" s="22" t="e">
        <f>'VKT forecasts'!L160/'VKT forecasts'!L$42*'VKT forecasts (2)'!L$42</f>
        <v>#N/A</v>
      </c>
      <c r="M160" s="22" t="e">
        <f>'VKT forecasts'!M160/'VKT forecasts'!M$50*'VKT forecasts (2)'!M$50</f>
        <v>#N/A</v>
      </c>
      <c r="N160" s="22" t="e">
        <f>'VKT forecasts'!N160/'VKT forecasts'!N$50*'VKT forecasts (2)'!N$50</f>
        <v>#N/A</v>
      </c>
      <c r="O160" s="22" t="e">
        <f>'VKT forecasts'!O160/'VKT forecasts'!O$50*'VKT forecasts (2)'!O$50</f>
        <v>#N/A</v>
      </c>
    </row>
    <row r="161" spans="2:15">
      <c r="B161" s="19">
        <v>160</v>
      </c>
      <c r="C161" s="22" t="e">
        <v>#N/A</v>
      </c>
      <c r="D161" s="22" t="e">
        <f>'VKT forecasts'!D161/'VKT forecasts'!$D$6*'VKT forecasts (2)'!$D$6</f>
        <v>#N/A</v>
      </c>
      <c r="E161" s="22" t="e">
        <f>'VKT forecasts'!E161/'VKT forecasts'!$E$22*'VKT forecasts (2)'!$E$22</f>
        <v>#N/A</v>
      </c>
      <c r="F161" s="22" t="e">
        <f>'VKT forecasts'!F161/'VKT forecasts'!F$26*'VKT forecasts (2)'!$F$26</f>
        <v>#N/A</v>
      </c>
      <c r="G161" s="22" t="e">
        <f>'VKT forecasts'!G161/'VKT forecasts'!G$26*'VKT forecasts (2)'!G$26</f>
        <v>#N/A</v>
      </c>
      <c r="H161" s="22" t="e">
        <f>'VKT forecasts'!H161/'VKT forecasts'!H$30*'VKT forecasts (2)'!H$30</f>
        <v>#N/A</v>
      </c>
      <c r="I161" s="22" t="e">
        <f>'VKT forecasts'!I161/'VKT forecasts'!I$30*'VKT forecasts (2)'!I$30</f>
        <v>#N/A</v>
      </c>
      <c r="J161" s="22" t="e">
        <f>'VKT forecasts'!J161/'VKT forecasts'!J$38*'VKT forecasts (2)'!J$38</f>
        <v>#N/A</v>
      </c>
      <c r="K161" s="22" t="e">
        <f>'VKT forecasts'!K161/'VKT forecasts'!K$38*'VKT forecasts (2)'!K$38</f>
        <v>#N/A</v>
      </c>
      <c r="L161" s="22" t="e">
        <f>'VKT forecasts'!L161/'VKT forecasts'!L$42*'VKT forecasts (2)'!L$42</f>
        <v>#N/A</v>
      </c>
      <c r="M161" s="22" t="e">
        <f>'VKT forecasts'!M161/'VKT forecasts'!M$50*'VKT forecasts (2)'!M$50</f>
        <v>#N/A</v>
      </c>
      <c r="N161" s="22" t="e">
        <f>'VKT forecasts'!N161/'VKT forecasts'!N$50*'VKT forecasts (2)'!N$50</f>
        <v>#N/A</v>
      </c>
      <c r="O161" s="22" t="e">
        <f>'VKT forecasts'!O161/'VKT forecasts'!O$50*'VKT forecasts (2)'!O$50</f>
        <v>#N/A</v>
      </c>
    </row>
    <row r="162" spans="2:15">
      <c r="B162" s="19">
        <v>161</v>
      </c>
      <c r="C162" s="22" t="e">
        <v>#N/A</v>
      </c>
      <c r="D162" s="22" t="e">
        <f>'VKT forecasts'!D162/'VKT forecasts'!$D$6*'VKT forecasts (2)'!$D$6</f>
        <v>#N/A</v>
      </c>
      <c r="E162" s="22" t="e">
        <f>'VKT forecasts'!E162/'VKT forecasts'!$E$22*'VKT forecasts (2)'!$E$22</f>
        <v>#N/A</v>
      </c>
      <c r="F162" s="22" t="e">
        <f>'VKT forecasts'!F162/'VKT forecasts'!F$26*'VKT forecasts (2)'!$F$26</f>
        <v>#N/A</v>
      </c>
      <c r="G162" s="22" t="e">
        <f>'VKT forecasts'!G162/'VKT forecasts'!G$26*'VKT forecasts (2)'!G$26</f>
        <v>#N/A</v>
      </c>
      <c r="H162" s="22" t="e">
        <f>'VKT forecasts'!H162/'VKT forecasts'!H$30*'VKT forecasts (2)'!H$30</f>
        <v>#N/A</v>
      </c>
      <c r="I162" s="22">
        <f>'VKT forecasts'!I162/'VKT forecasts'!I$30*'VKT forecasts (2)'!I$30</f>
        <v>59.644106186070616</v>
      </c>
      <c r="J162" s="22">
        <f>'VKT forecasts'!J162/'VKT forecasts'!J$38*'VKT forecasts (2)'!J$38</f>
        <v>58.56762555040698</v>
      </c>
      <c r="K162" s="22">
        <f>'VKT forecasts'!K162/'VKT forecasts'!K$38*'VKT forecasts (2)'!K$38</f>
        <v>57.646392663095817</v>
      </c>
      <c r="L162" s="22">
        <f>'VKT forecasts'!L162/'VKT forecasts'!L$42*'VKT forecasts (2)'!L$42</f>
        <v>57.956207543655708</v>
      </c>
      <c r="M162" s="22">
        <f>'VKT forecasts'!M162/'VKT forecasts'!M$50*'VKT forecasts (2)'!M$50</f>
        <v>56.074954704394088</v>
      </c>
      <c r="N162" s="22">
        <f>'VKT forecasts'!N162/'VKT forecasts'!N$50*'VKT forecasts (2)'!N$50</f>
        <v>56.155123904511605</v>
      </c>
      <c r="O162" s="22">
        <f>'VKT forecasts'!O162/'VKT forecasts'!O$50*'VKT forecasts (2)'!O$50</f>
        <v>61.116045948957542</v>
      </c>
    </row>
    <row r="163" spans="2:15">
      <c r="B163" s="19">
        <v>162</v>
      </c>
      <c r="C163" s="22" t="e">
        <v>#N/A</v>
      </c>
      <c r="D163" s="22" t="e">
        <f>'VKT forecasts'!D163/'VKT forecasts'!$D$6*'VKT forecasts (2)'!$D$6</f>
        <v>#N/A</v>
      </c>
      <c r="E163" s="22" t="e">
        <f>'VKT forecasts'!E163/'VKT forecasts'!$E$22*'VKT forecasts (2)'!$E$22</f>
        <v>#N/A</v>
      </c>
      <c r="F163" s="22" t="e">
        <f>'VKT forecasts'!F163/'VKT forecasts'!F$26*'VKT forecasts (2)'!$F$26</f>
        <v>#N/A</v>
      </c>
      <c r="G163" s="22" t="e">
        <f>'VKT forecasts'!G163/'VKT forecasts'!G$26*'VKT forecasts (2)'!G$26</f>
        <v>#N/A</v>
      </c>
      <c r="H163" s="22" t="e">
        <f>'VKT forecasts'!H163/'VKT forecasts'!H$30*'VKT forecasts (2)'!H$30</f>
        <v>#N/A</v>
      </c>
      <c r="I163" s="22" t="e">
        <f>'VKT forecasts'!I163/'VKT forecasts'!I$30*'VKT forecasts (2)'!I$30</f>
        <v>#N/A</v>
      </c>
      <c r="J163" s="22" t="e">
        <f>'VKT forecasts'!J163/'VKT forecasts'!J$38*'VKT forecasts (2)'!J$38</f>
        <v>#N/A</v>
      </c>
      <c r="K163" s="22" t="e">
        <f>'VKT forecasts'!K163/'VKT forecasts'!K$38*'VKT forecasts (2)'!K$38</f>
        <v>#N/A</v>
      </c>
      <c r="L163" s="22" t="e">
        <f>'VKT forecasts'!L163/'VKT forecasts'!L$42*'VKT forecasts (2)'!L$42</f>
        <v>#N/A</v>
      </c>
      <c r="M163" s="22" t="e">
        <f>'VKT forecasts'!M163/'VKT forecasts'!M$50*'VKT forecasts (2)'!M$50</f>
        <v>#N/A</v>
      </c>
      <c r="N163" s="22" t="e">
        <f>'VKT forecasts'!N163/'VKT forecasts'!N$50*'VKT forecasts (2)'!N$50</f>
        <v>#N/A</v>
      </c>
      <c r="O163" s="22" t="e">
        <f>'VKT forecasts'!O163/'VKT forecasts'!O$50*'VKT forecasts (2)'!O$50</f>
        <v>#N/A</v>
      </c>
    </row>
    <row r="164" spans="2:15">
      <c r="B164" s="19">
        <v>163</v>
      </c>
      <c r="C164" s="22" t="e">
        <v>#N/A</v>
      </c>
      <c r="D164" s="22" t="e">
        <f>'VKT forecasts'!D164/'VKT forecasts'!$D$6*'VKT forecasts (2)'!$D$6</f>
        <v>#N/A</v>
      </c>
      <c r="E164" s="22" t="e">
        <f>'VKT forecasts'!E164/'VKT forecasts'!$E$22*'VKT forecasts (2)'!$E$22</f>
        <v>#N/A</v>
      </c>
      <c r="F164" s="22" t="e">
        <f>'VKT forecasts'!F164/'VKT forecasts'!F$26*'VKT forecasts (2)'!$F$26</f>
        <v>#N/A</v>
      </c>
      <c r="G164" s="22" t="e">
        <f>'VKT forecasts'!G164/'VKT forecasts'!G$26*'VKT forecasts (2)'!G$26</f>
        <v>#N/A</v>
      </c>
      <c r="H164" s="22" t="e">
        <f>'VKT forecasts'!H164/'VKT forecasts'!H$30*'VKT forecasts (2)'!H$30</f>
        <v>#N/A</v>
      </c>
      <c r="I164" s="22" t="e">
        <f>'VKT forecasts'!I164/'VKT forecasts'!I$30*'VKT forecasts (2)'!I$30</f>
        <v>#N/A</v>
      </c>
      <c r="J164" s="22" t="e">
        <f>'VKT forecasts'!J164/'VKT forecasts'!J$38*'VKT forecasts (2)'!J$38</f>
        <v>#N/A</v>
      </c>
      <c r="K164" s="22" t="e">
        <f>'VKT forecasts'!K164/'VKT forecasts'!K$38*'VKT forecasts (2)'!K$38</f>
        <v>#N/A</v>
      </c>
      <c r="L164" s="22" t="e">
        <f>'VKT forecasts'!L164/'VKT forecasts'!L$42*'VKT forecasts (2)'!L$42</f>
        <v>#N/A</v>
      </c>
      <c r="M164" s="22" t="e">
        <f>'VKT forecasts'!M164/'VKT forecasts'!M$50*'VKT forecasts (2)'!M$50</f>
        <v>#N/A</v>
      </c>
      <c r="N164" s="22" t="e">
        <f>'VKT forecasts'!N164/'VKT forecasts'!N$50*'VKT forecasts (2)'!N$50</f>
        <v>#N/A</v>
      </c>
      <c r="O164" s="22" t="e">
        <f>'VKT forecasts'!O164/'VKT forecasts'!O$50*'VKT forecasts (2)'!O$50</f>
        <v>#N/A</v>
      </c>
    </row>
    <row r="165" spans="2:15">
      <c r="B165" s="19">
        <v>164</v>
      </c>
      <c r="C165" s="22" t="e">
        <v>#N/A</v>
      </c>
      <c r="D165" s="22" t="e">
        <f>'VKT forecasts'!D165/'VKT forecasts'!$D$6*'VKT forecasts (2)'!$D$6</f>
        <v>#N/A</v>
      </c>
      <c r="E165" s="22" t="e">
        <f>'VKT forecasts'!E165/'VKT forecasts'!$E$22*'VKT forecasts (2)'!$E$22</f>
        <v>#N/A</v>
      </c>
      <c r="F165" s="22" t="e">
        <f>'VKT forecasts'!F165/'VKT forecasts'!F$26*'VKT forecasts (2)'!$F$26</f>
        <v>#N/A</v>
      </c>
      <c r="G165" s="22" t="e">
        <f>'VKT forecasts'!G165/'VKT forecasts'!G$26*'VKT forecasts (2)'!G$26</f>
        <v>#N/A</v>
      </c>
      <c r="H165" s="22" t="e">
        <f>'VKT forecasts'!H165/'VKT forecasts'!H$30*'VKT forecasts (2)'!H$30</f>
        <v>#N/A</v>
      </c>
      <c r="I165" s="22" t="e">
        <f>'VKT forecasts'!I165/'VKT forecasts'!I$30*'VKT forecasts (2)'!I$30</f>
        <v>#N/A</v>
      </c>
      <c r="J165" s="22" t="e">
        <f>'VKT forecasts'!J165/'VKT forecasts'!J$38*'VKT forecasts (2)'!J$38</f>
        <v>#N/A</v>
      </c>
      <c r="K165" s="22" t="e">
        <f>'VKT forecasts'!K165/'VKT forecasts'!K$38*'VKT forecasts (2)'!K$38</f>
        <v>#N/A</v>
      </c>
      <c r="L165" s="22" t="e">
        <f>'VKT forecasts'!L165/'VKT forecasts'!L$42*'VKT forecasts (2)'!L$42</f>
        <v>#N/A</v>
      </c>
      <c r="M165" s="22" t="e">
        <f>'VKT forecasts'!M165/'VKT forecasts'!M$50*'VKT forecasts (2)'!M$50</f>
        <v>#N/A</v>
      </c>
      <c r="N165" s="22" t="e">
        <f>'VKT forecasts'!N165/'VKT forecasts'!N$50*'VKT forecasts (2)'!N$50</f>
        <v>#N/A</v>
      </c>
      <c r="O165" s="22" t="e">
        <f>'VKT forecasts'!O165/'VKT forecasts'!O$50*'VKT forecasts (2)'!O$50</f>
        <v>#N/A</v>
      </c>
    </row>
    <row r="166" spans="2:15">
      <c r="B166" s="19">
        <v>165</v>
      </c>
      <c r="C166" s="22" t="e">
        <v>#N/A</v>
      </c>
      <c r="D166" s="22" t="e">
        <f>'VKT forecasts'!D166/'VKT forecasts'!$D$6*'VKT forecasts (2)'!$D$6</f>
        <v>#N/A</v>
      </c>
      <c r="E166" s="22" t="e">
        <f>'VKT forecasts'!E166/'VKT forecasts'!$E$22*'VKT forecasts (2)'!$E$22</f>
        <v>#N/A</v>
      </c>
      <c r="F166" s="22" t="e">
        <f>'VKT forecasts'!F166/'VKT forecasts'!F$26*'VKT forecasts (2)'!$F$26</f>
        <v>#N/A</v>
      </c>
      <c r="G166" s="22" t="e">
        <f>'VKT forecasts'!G166/'VKT forecasts'!G$26*'VKT forecasts (2)'!G$26</f>
        <v>#N/A</v>
      </c>
      <c r="H166" s="22" t="e">
        <f>'VKT forecasts'!H166/'VKT forecasts'!H$30*'VKT forecasts (2)'!H$30</f>
        <v>#N/A</v>
      </c>
      <c r="I166" s="22">
        <f>'VKT forecasts'!I166/'VKT forecasts'!I$30*'VKT forecasts (2)'!I$30</f>
        <v>60.232353700967963</v>
      </c>
      <c r="J166" s="22">
        <f>'VKT forecasts'!J166/'VKT forecasts'!J$38*'VKT forecasts (2)'!J$38</f>
        <v>59.119582449268862</v>
      </c>
      <c r="K166" s="22">
        <f>'VKT forecasts'!K166/'VKT forecasts'!K$38*'VKT forecasts (2)'!K$38</f>
        <v>58.105842847242791</v>
      </c>
      <c r="L166" s="22">
        <f>'VKT forecasts'!L166/'VKT forecasts'!L$42*'VKT forecasts (2)'!L$42</f>
        <v>57.956207543655708</v>
      </c>
      <c r="M166" s="22">
        <f>'VKT forecasts'!M166/'VKT forecasts'!M$50*'VKT forecasts (2)'!M$50</f>
        <v>56.074954704394088</v>
      </c>
      <c r="N166" s="22">
        <f>'VKT forecasts'!N166/'VKT forecasts'!N$50*'VKT forecasts (2)'!N$50</f>
        <v>56.828823755717721</v>
      </c>
      <c r="O166" s="22">
        <f>'VKT forecasts'!O166/'VKT forecasts'!O$50*'VKT forecasts (2)'!O$50</f>
        <v>62.229075912073171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Z105"/>
  <sheetViews>
    <sheetView workbookViewId="0">
      <pane xSplit="1" ySplit="4" topLeftCell="B82" activePane="bottomRight" state="frozen"/>
      <selection pane="topRight" activeCell="B1" sqref="B1"/>
      <selection pane="bottomLeft" activeCell="A5" sqref="A5"/>
      <selection pane="bottomRight" activeCell="H105" sqref="H105"/>
    </sheetView>
  </sheetViews>
  <sheetFormatPr defaultRowHeight="15"/>
  <sheetData>
    <row r="1" spans="1:130">
      <c r="A1" t="s">
        <v>67</v>
      </c>
    </row>
    <row r="2" spans="1:130">
      <c r="A2" s="283"/>
      <c r="B2" s="284" t="s">
        <v>68</v>
      </c>
      <c r="C2" s="284"/>
      <c r="D2" s="284"/>
      <c r="E2" s="284"/>
      <c r="F2" s="284"/>
      <c r="G2" s="284"/>
      <c r="H2" s="284"/>
      <c r="I2" s="284"/>
      <c r="J2" s="284"/>
      <c r="K2" s="284"/>
      <c r="L2" s="284"/>
      <c r="M2" s="284"/>
      <c r="N2" s="284"/>
      <c r="O2" s="284"/>
      <c r="P2" s="284"/>
      <c r="Q2" s="284"/>
      <c r="R2" s="284"/>
      <c r="S2" s="284"/>
      <c r="T2" s="284"/>
      <c r="U2" s="284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A2" s="284"/>
      <c r="BB2" s="284"/>
      <c r="BC2" s="284"/>
      <c r="BD2" s="284"/>
      <c r="BE2" s="284"/>
      <c r="BF2" s="284"/>
      <c r="BG2" s="284"/>
      <c r="BH2" s="284"/>
      <c r="BI2" s="284"/>
      <c r="BJ2" s="284"/>
      <c r="BK2" s="284"/>
      <c r="BL2" s="284"/>
      <c r="BM2" s="284"/>
      <c r="BN2" s="284"/>
      <c r="BO2" s="284"/>
      <c r="BP2" s="284"/>
      <c r="BQ2" s="284"/>
      <c r="BR2" s="284"/>
      <c r="BS2" s="284"/>
      <c r="BT2" s="284"/>
      <c r="BU2" s="284"/>
      <c r="BV2" s="284"/>
      <c r="BW2" s="284"/>
      <c r="BX2" s="284"/>
      <c r="BY2" s="284"/>
      <c r="BZ2" s="284"/>
      <c r="CA2" s="284"/>
      <c r="CB2" s="284"/>
      <c r="CC2" s="284"/>
      <c r="CD2" s="284"/>
      <c r="CE2" s="284"/>
      <c r="CF2" s="284"/>
      <c r="CG2" s="284"/>
      <c r="CH2" s="284"/>
      <c r="CI2" s="284"/>
      <c r="CJ2" s="284"/>
      <c r="CK2" s="284"/>
      <c r="CL2" s="284"/>
      <c r="CM2" s="284"/>
      <c r="CN2" s="284"/>
      <c r="CO2" s="284"/>
      <c r="CP2" s="284"/>
      <c r="CQ2" s="284"/>
      <c r="CR2" s="284"/>
      <c r="CS2" s="284"/>
      <c r="CT2" s="284"/>
      <c r="CU2" s="284"/>
      <c r="CV2" s="284"/>
      <c r="CW2" s="284"/>
      <c r="CX2" s="284"/>
      <c r="CY2" s="284"/>
      <c r="CZ2" s="284"/>
      <c r="DA2" s="284"/>
      <c r="DB2" s="284"/>
      <c r="DC2" s="284"/>
      <c r="DD2" s="284"/>
      <c r="DE2" s="284"/>
      <c r="DF2" s="284"/>
      <c r="DG2" s="284"/>
      <c r="DH2" s="284"/>
      <c r="DI2" s="284"/>
      <c r="DJ2" s="284"/>
      <c r="DK2" s="284"/>
      <c r="DL2" s="284"/>
      <c r="DM2" s="284"/>
      <c r="DN2" s="284"/>
      <c r="DO2" s="284"/>
      <c r="DP2" s="284"/>
      <c r="DQ2" s="284"/>
      <c r="DR2" s="284"/>
      <c r="DS2" s="284"/>
      <c r="DT2" s="284"/>
      <c r="DU2" s="284"/>
      <c r="DV2" s="284"/>
      <c r="DW2" s="284"/>
      <c r="DX2" s="284"/>
      <c r="DY2" s="284"/>
      <c r="DZ2" s="284"/>
    </row>
    <row r="3" spans="1:130">
      <c r="A3" s="283"/>
      <c r="B3" s="284" t="s">
        <v>69</v>
      </c>
      <c r="C3" s="284"/>
      <c r="D3" s="284"/>
      <c r="E3" s="284"/>
      <c r="F3" s="284"/>
      <c r="G3" s="284"/>
      <c r="H3" s="284"/>
      <c r="I3" s="284"/>
      <c r="J3" s="284"/>
      <c r="K3" s="284"/>
      <c r="L3" s="284"/>
      <c r="M3" s="284"/>
      <c r="N3" s="284"/>
      <c r="O3" s="284"/>
      <c r="P3" s="284"/>
      <c r="Q3" s="284"/>
      <c r="R3" s="284"/>
      <c r="S3" s="284"/>
      <c r="T3" s="284"/>
      <c r="U3" s="284"/>
      <c r="V3" s="284"/>
      <c r="W3" s="284"/>
      <c r="X3" s="284"/>
      <c r="Y3" s="284"/>
      <c r="Z3" s="284"/>
      <c r="AA3" s="284"/>
      <c r="AB3" s="284"/>
      <c r="AC3" s="284"/>
      <c r="AD3" s="284"/>
      <c r="AE3" s="284"/>
      <c r="AF3" s="284"/>
      <c r="AG3" s="284"/>
      <c r="AH3" s="284"/>
      <c r="AI3" s="284"/>
      <c r="AJ3" s="284"/>
      <c r="AK3" s="284"/>
      <c r="AL3" s="284"/>
      <c r="AM3" s="284"/>
      <c r="AN3" s="284"/>
      <c r="AO3" s="284"/>
      <c r="AP3" s="284"/>
      <c r="AQ3" s="284"/>
      <c r="AR3" s="284"/>
      <c r="AS3" s="284"/>
      <c r="AT3" s="284"/>
      <c r="AU3" s="284"/>
      <c r="AV3" s="284"/>
      <c r="AW3" s="284"/>
      <c r="AX3" s="284"/>
      <c r="AY3" s="284"/>
      <c r="AZ3" s="284"/>
      <c r="BA3" s="284"/>
      <c r="BB3" s="284"/>
      <c r="BC3" s="284"/>
      <c r="BD3" s="284"/>
      <c r="BE3" s="284"/>
      <c r="BF3" s="284"/>
      <c r="BG3" s="284"/>
      <c r="BH3" s="284"/>
      <c r="BI3" s="284"/>
      <c r="BJ3" s="284"/>
      <c r="BK3" s="284"/>
      <c r="BL3" s="284"/>
      <c r="BM3" s="284"/>
      <c r="BN3" s="284"/>
      <c r="BO3" s="284"/>
      <c r="BP3" s="284"/>
      <c r="BQ3" s="284"/>
      <c r="BR3" s="284"/>
      <c r="BS3" s="284"/>
      <c r="BT3" s="284"/>
      <c r="BU3" s="284"/>
      <c r="BV3" s="284"/>
      <c r="BW3" s="284"/>
      <c r="BX3" s="284"/>
      <c r="BY3" s="284"/>
      <c r="BZ3" s="284"/>
      <c r="CA3" s="284"/>
      <c r="CB3" s="284"/>
      <c r="CC3" s="284"/>
      <c r="CD3" s="284"/>
      <c r="CE3" s="284"/>
      <c r="CF3" s="284"/>
      <c r="CG3" s="284"/>
      <c r="CH3" s="284"/>
      <c r="CI3" s="284"/>
      <c r="CJ3" s="284"/>
      <c r="CK3" s="284"/>
      <c r="CL3" s="284"/>
      <c r="CM3" s="284"/>
      <c r="CN3" s="284"/>
      <c r="CO3" s="284"/>
      <c r="CP3" s="284"/>
      <c r="CQ3" s="284"/>
      <c r="CR3" s="284"/>
      <c r="CS3" s="284"/>
      <c r="CT3" s="284"/>
      <c r="CU3" s="284"/>
      <c r="CV3" s="284"/>
      <c r="CW3" s="284"/>
      <c r="CX3" s="284"/>
      <c r="CY3" s="284"/>
      <c r="CZ3" s="284"/>
      <c r="DA3" s="284"/>
      <c r="DB3" s="284"/>
      <c r="DC3" s="284"/>
      <c r="DD3" s="284"/>
      <c r="DE3" s="284"/>
      <c r="DF3" s="284"/>
      <c r="DG3" s="284"/>
      <c r="DH3" s="284"/>
      <c r="DI3" s="284"/>
      <c r="DJ3" s="284"/>
      <c r="DK3" s="284"/>
      <c r="DL3" s="284"/>
      <c r="DM3" s="284"/>
      <c r="DN3" s="284"/>
      <c r="DO3" s="284"/>
      <c r="DP3" s="284"/>
      <c r="DQ3" s="284"/>
      <c r="DR3" s="284"/>
      <c r="DS3" s="284"/>
      <c r="DT3" s="284"/>
      <c r="DU3" s="284"/>
      <c r="DV3" s="284"/>
      <c r="DW3" s="284"/>
      <c r="DX3" s="284"/>
      <c r="DY3" s="284"/>
      <c r="DZ3" s="284"/>
    </row>
    <row r="4" spans="1:130" ht="45">
      <c r="A4" s="283"/>
      <c r="B4" s="14" t="s">
        <v>70</v>
      </c>
      <c r="C4" s="14" t="s">
        <v>71</v>
      </c>
      <c r="D4" s="14" t="s">
        <v>72</v>
      </c>
      <c r="E4" s="14" t="s">
        <v>73</v>
      </c>
      <c r="F4" s="14" t="s">
        <v>74</v>
      </c>
      <c r="G4" s="14" t="s">
        <v>75</v>
      </c>
      <c r="H4" s="14" t="s">
        <v>76</v>
      </c>
      <c r="I4" s="14" t="s">
        <v>77</v>
      </c>
      <c r="J4" s="14" t="s">
        <v>78</v>
      </c>
      <c r="K4" s="14" t="s">
        <v>79</v>
      </c>
      <c r="L4" s="14" t="s">
        <v>80</v>
      </c>
      <c r="M4" s="14" t="s">
        <v>81</v>
      </c>
      <c r="N4" s="14" t="s">
        <v>82</v>
      </c>
      <c r="O4" s="14" t="s">
        <v>83</v>
      </c>
      <c r="P4" s="14" t="s">
        <v>84</v>
      </c>
      <c r="Q4" s="14" t="s">
        <v>85</v>
      </c>
      <c r="R4" s="14" t="s">
        <v>86</v>
      </c>
      <c r="S4" s="14" t="s">
        <v>87</v>
      </c>
      <c r="T4" s="14" t="s">
        <v>88</v>
      </c>
      <c r="U4" s="14" t="s">
        <v>89</v>
      </c>
      <c r="V4" s="14" t="s">
        <v>90</v>
      </c>
      <c r="W4" s="14" t="s">
        <v>91</v>
      </c>
      <c r="X4" s="14" t="s">
        <v>92</v>
      </c>
      <c r="Y4" s="14" t="s">
        <v>93</v>
      </c>
      <c r="Z4" s="14" t="s">
        <v>94</v>
      </c>
      <c r="AA4" s="14" t="s">
        <v>95</v>
      </c>
      <c r="AB4" s="14" t="s">
        <v>96</v>
      </c>
      <c r="AC4" s="14" t="s">
        <v>97</v>
      </c>
      <c r="AD4" s="14" t="s">
        <v>98</v>
      </c>
      <c r="AE4" s="14" t="s">
        <v>99</v>
      </c>
      <c r="AF4" s="14" t="s">
        <v>100</v>
      </c>
      <c r="AG4" s="14" t="s">
        <v>101</v>
      </c>
      <c r="AH4" s="14" t="s">
        <v>102</v>
      </c>
      <c r="AI4" s="14" t="s">
        <v>103</v>
      </c>
      <c r="AJ4" s="14" t="s">
        <v>104</v>
      </c>
      <c r="AK4" s="14" t="s">
        <v>105</v>
      </c>
      <c r="AL4" s="14" t="s">
        <v>106</v>
      </c>
      <c r="AM4" s="14" t="s">
        <v>107</v>
      </c>
      <c r="AN4" s="14" t="s">
        <v>108</v>
      </c>
      <c r="AO4" s="14" t="s">
        <v>109</v>
      </c>
      <c r="AP4" s="14" t="s">
        <v>110</v>
      </c>
      <c r="AQ4" s="14" t="s">
        <v>111</v>
      </c>
      <c r="AR4" s="14" t="s">
        <v>112</v>
      </c>
      <c r="AS4" s="14" t="s">
        <v>113</v>
      </c>
      <c r="AT4" s="14" t="s">
        <v>114</v>
      </c>
      <c r="AU4" s="14" t="s">
        <v>115</v>
      </c>
      <c r="AV4" s="14" t="s">
        <v>116</v>
      </c>
      <c r="AW4" s="14" t="s">
        <v>117</v>
      </c>
      <c r="AX4" s="14" t="s">
        <v>118</v>
      </c>
      <c r="AY4" s="14" t="s">
        <v>119</v>
      </c>
      <c r="AZ4" s="14" t="s">
        <v>120</v>
      </c>
      <c r="BA4" s="14" t="s">
        <v>121</v>
      </c>
      <c r="BB4" s="14" t="s">
        <v>122</v>
      </c>
      <c r="BC4" s="14" t="s">
        <v>123</v>
      </c>
      <c r="BD4" s="14" t="s">
        <v>124</v>
      </c>
      <c r="BE4" s="14" t="s">
        <v>125</v>
      </c>
      <c r="BF4" s="14" t="s">
        <v>126</v>
      </c>
      <c r="BG4" s="14" t="s">
        <v>127</v>
      </c>
      <c r="BH4" s="14" t="s">
        <v>128</v>
      </c>
      <c r="BI4" s="14" t="s">
        <v>129</v>
      </c>
      <c r="BJ4" s="14" t="s">
        <v>130</v>
      </c>
      <c r="BK4" s="14" t="s">
        <v>131</v>
      </c>
      <c r="BL4" s="14" t="s">
        <v>132</v>
      </c>
      <c r="BM4" s="14" t="s">
        <v>133</v>
      </c>
      <c r="BN4" s="14" t="s">
        <v>134</v>
      </c>
      <c r="BO4" s="14" t="s">
        <v>135</v>
      </c>
      <c r="BP4" s="14" t="s">
        <v>136</v>
      </c>
      <c r="BQ4" s="14" t="s">
        <v>137</v>
      </c>
      <c r="BR4" s="14" t="s">
        <v>138</v>
      </c>
      <c r="BS4" s="14" t="s">
        <v>139</v>
      </c>
      <c r="BT4" s="14" t="s">
        <v>140</v>
      </c>
      <c r="BU4" s="14" t="s">
        <v>141</v>
      </c>
      <c r="BV4" s="14" t="s">
        <v>142</v>
      </c>
      <c r="BW4" s="14" t="s">
        <v>143</v>
      </c>
      <c r="BX4" s="14" t="s">
        <v>144</v>
      </c>
      <c r="BY4" s="14" t="s">
        <v>145</v>
      </c>
      <c r="BZ4" s="14" t="s">
        <v>146</v>
      </c>
      <c r="CA4" s="14" t="s">
        <v>147</v>
      </c>
      <c r="CB4" s="14" t="s">
        <v>148</v>
      </c>
      <c r="CC4" s="14" t="s">
        <v>149</v>
      </c>
      <c r="CD4" s="14" t="s">
        <v>150</v>
      </c>
      <c r="CE4" s="14" t="s">
        <v>151</v>
      </c>
      <c r="CF4" s="14" t="s">
        <v>152</v>
      </c>
      <c r="CG4" s="14" t="s">
        <v>153</v>
      </c>
      <c r="CH4" s="14" t="s">
        <v>154</v>
      </c>
      <c r="CI4" s="14" t="s">
        <v>155</v>
      </c>
      <c r="CJ4" s="14" t="s">
        <v>156</v>
      </c>
      <c r="CK4" s="14" t="s">
        <v>157</v>
      </c>
      <c r="CL4" s="14" t="s">
        <v>158</v>
      </c>
      <c r="CM4" s="14" t="s">
        <v>159</v>
      </c>
      <c r="CN4" s="14" t="s">
        <v>160</v>
      </c>
      <c r="CO4" s="14" t="s">
        <v>161</v>
      </c>
      <c r="CP4" s="14" t="s">
        <v>162</v>
      </c>
      <c r="CQ4" s="14" t="s">
        <v>163</v>
      </c>
      <c r="CR4" s="14" t="s">
        <v>164</v>
      </c>
      <c r="CS4" s="14" t="s">
        <v>165</v>
      </c>
      <c r="CT4" s="14" t="s">
        <v>166</v>
      </c>
      <c r="CU4" s="14" t="s">
        <v>167</v>
      </c>
      <c r="CV4" s="14" t="s">
        <v>168</v>
      </c>
      <c r="CW4" s="14" t="s">
        <v>169</v>
      </c>
      <c r="CX4" s="14" t="s">
        <v>170</v>
      </c>
      <c r="CY4" s="14" t="s">
        <v>171</v>
      </c>
      <c r="CZ4" s="14" t="s">
        <v>172</v>
      </c>
      <c r="DA4" s="14" t="s">
        <v>173</v>
      </c>
      <c r="DB4" s="14" t="s">
        <v>174</v>
      </c>
      <c r="DC4" s="14" t="s">
        <v>175</v>
      </c>
      <c r="DD4" s="14" t="s">
        <v>176</v>
      </c>
      <c r="DE4" s="14" t="s">
        <v>177</v>
      </c>
      <c r="DF4" s="14" t="s">
        <v>178</v>
      </c>
      <c r="DG4" s="14" t="s">
        <v>179</v>
      </c>
      <c r="DH4" s="14" t="s">
        <v>180</v>
      </c>
      <c r="DI4" s="14" t="s">
        <v>181</v>
      </c>
      <c r="DJ4" s="14" t="s">
        <v>182</v>
      </c>
      <c r="DK4" s="14" t="s">
        <v>183</v>
      </c>
      <c r="DL4" s="14" t="s">
        <v>184</v>
      </c>
      <c r="DM4" s="14" t="s">
        <v>185</v>
      </c>
      <c r="DN4" s="14" t="s">
        <v>186</v>
      </c>
      <c r="DO4" s="14" t="s">
        <v>187</v>
      </c>
      <c r="DP4" s="14" t="s">
        <v>188</v>
      </c>
      <c r="DQ4" s="14" t="s">
        <v>189</v>
      </c>
      <c r="DR4" s="14" t="s">
        <v>190</v>
      </c>
      <c r="DS4" s="14" t="s">
        <v>191</v>
      </c>
      <c r="DT4" s="14" t="s">
        <v>192</v>
      </c>
      <c r="DU4" s="14" t="s">
        <v>193</v>
      </c>
      <c r="DV4" s="14" t="s">
        <v>194</v>
      </c>
      <c r="DW4" s="14" t="s">
        <v>195</v>
      </c>
      <c r="DX4" s="14" t="s">
        <v>196</v>
      </c>
      <c r="DY4" s="14" t="s">
        <v>197</v>
      </c>
      <c r="DZ4" s="14" t="s">
        <v>198</v>
      </c>
    </row>
    <row r="5" spans="1:130">
      <c r="A5" s="15" t="s">
        <v>199</v>
      </c>
      <c r="B5" s="16">
        <v>60580</v>
      </c>
      <c r="C5" s="16">
        <v>58720</v>
      </c>
      <c r="D5" s="16">
        <v>57120</v>
      </c>
      <c r="E5" s="16">
        <v>56030</v>
      </c>
      <c r="F5" s="16">
        <v>53100</v>
      </c>
      <c r="G5" s="16">
        <v>53030</v>
      </c>
      <c r="H5" s="16">
        <v>52230</v>
      </c>
      <c r="I5" s="16">
        <v>51540</v>
      </c>
      <c r="J5" s="16">
        <v>51150</v>
      </c>
      <c r="K5" s="16">
        <v>51390</v>
      </c>
      <c r="L5" s="16">
        <v>52650</v>
      </c>
      <c r="M5" s="16">
        <v>52180</v>
      </c>
      <c r="N5" s="16">
        <v>50940</v>
      </c>
      <c r="O5" s="16">
        <v>50950</v>
      </c>
      <c r="P5" s="16">
        <v>53600</v>
      </c>
      <c r="Q5" s="16">
        <v>53570</v>
      </c>
      <c r="R5" s="16">
        <v>56340</v>
      </c>
      <c r="S5" s="16">
        <v>58410</v>
      </c>
      <c r="T5" s="16">
        <v>59950</v>
      </c>
      <c r="U5" s="16">
        <v>61830</v>
      </c>
      <c r="V5" s="16">
        <v>61050</v>
      </c>
      <c r="W5" s="16">
        <v>59580</v>
      </c>
      <c r="X5" s="16">
        <v>57790</v>
      </c>
      <c r="Y5" s="16">
        <v>55130</v>
      </c>
      <c r="Z5" s="16">
        <v>54170</v>
      </c>
      <c r="AA5" s="16">
        <v>53830</v>
      </c>
      <c r="AB5" s="16">
        <v>54740</v>
      </c>
      <c r="AC5" s="16">
        <v>57710</v>
      </c>
      <c r="AD5" s="16">
        <v>59560</v>
      </c>
      <c r="AE5" s="16">
        <v>59910</v>
      </c>
      <c r="AF5" s="16">
        <v>58970</v>
      </c>
      <c r="AG5" s="16">
        <v>57660</v>
      </c>
      <c r="AH5" s="16">
        <v>56530</v>
      </c>
      <c r="AI5" s="16">
        <v>54940</v>
      </c>
      <c r="AJ5" s="16">
        <v>54110</v>
      </c>
      <c r="AK5" s="16">
        <v>53020</v>
      </c>
      <c r="AL5" s="16">
        <v>51660</v>
      </c>
      <c r="AM5" s="16">
        <v>50540</v>
      </c>
      <c r="AN5" s="16">
        <v>49720</v>
      </c>
      <c r="AO5" s="16">
        <v>48900</v>
      </c>
      <c r="AP5" s="16">
        <v>48870</v>
      </c>
      <c r="AQ5" s="16">
        <v>48680</v>
      </c>
      <c r="AR5" s="16">
        <v>49070</v>
      </c>
      <c r="AS5" s="16">
        <v>48940</v>
      </c>
      <c r="AT5" s="16">
        <v>48150</v>
      </c>
      <c r="AU5" s="16">
        <v>42000</v>
      </c>
      <c r="AV5" s="16">
        <v>39100</v>
      </c>
      <c r="AW5" s="16">
        <v>37370</v>
      </c>
      <c r="AX5" s="16">
        <v>36000</v>
      </c>
      <c r="AY5" s="16">
        <v>38590</v>
      </c>
      <c r="AZ5" s="16">
        <v>38060</v>
      </c>
      <c r="BA5" s="16">
        <v>34300</v>
      </c>
      <c r="BB5" s="16">
        <v>32650</v>
      </c>
      <c r="BC5" s="16">
        <v>31210</v>
      </c>
      <c r="BD5" s="16">
        <v>30320</v>
      </c>
      <c r="BE5" s="16">
        <v>29030</v>
      </c>
      <c r="BF5" s="16">
        <v>28690</v>
      </c>
      <c r="BG5" s="16">
        <v>28330</v>
      </c>
      <c r="BH5" s="16">
        <v>28900</v>
      </c>
      <c r="BI5" s="16">
        <v>29060</v>
      </c>
      <c r="BJ5" s="16">
        <v>30270</v>
      </c>
      <c r="BK5" s="16">
        <v>29690</v>
      </c>
      <c r="BL5" s="16">
        <v>29180</v>
      </c>
      <c r="BM5" s="16">
        <v>28730</v>
      </c>
      <c r="BN5" s="16">
        <v>28710</v>
      </c>
      <c r="BO5" s="16">
        <v>27940</v>
      </c>
      <c r="BP5" s="16">
        <v>27240</v>
      </c>
      <c r="BQ5" s="16">
        <v>25920</v>
      </c>
      <c r="BR5" s="16">
        <v>25230</v>
      </c>
      <c r="BS5" s="16">
        <v>24930</v>
      </c>
      <c r="BT5" s="16">
        <v>24230</v>
      </c>
      <c r="BU5" s="16">
        <v>21300</v>
      </c>
      <c r="BV5" s="16">
        <v>19250</v>
      </c>
      <c r="BW5" s="16">
        <v>18550</v>
      </c>
      <c r="BX5" s="16">
        <v>18920</v>
      </c>
      <c r="BY5" s="16">
        <v>17190</v>
      </c>
      <c r="BZ5" s="16">
        <v>17130</v>
      </c>
      <c r="CA5" s="16">
        <v>15620</v>
      </c>
      <c r="CB5" s="16">
        <v>14700</v>
      </c>
      <c r="CC5" s="16">
        <v>13020</v>
      </c>
      <c r="CD5" s="16">
        <v>11730</v>
      </c>
      <c r="CE5" s="16">
        <v>10530</v>
      </c>
      <c r="CF5" s="16">
        <v>9620</v>
      </c>
      <c r="CG5" s="16">
        <v>8120</v>
      </c>
      <c r="CH5" s="16">
        <v>7130</v>
      </c>
      <c r="CI5" s="16">
        <v>6220</v>
      </c>
      <c r="CJ5" s="16">
        <v>5100</v>
      </c>
      <c r="CK5" s="16">
        <v>4330</v>
      </c>
      <c r="CL5" s="16">
        <v>3520</v>
      </c>
      <c r="CM5" s="16">
        <v>2880</v>
      </c>
      <c r="CN5" s="16">
        <v>285550</v>
      </c>
      <c r="CO5" s="16">
        <v>259330</v>
      </c>
      <c r="CP5" s="16">
        <v>260310</v>
      </c>
      <c r="CQ5" s="16">
        <v>290090</v>
      </c>
      <c r="CR5" s="16">
        <v>287720</v>
      </c>
      <c r="CS5" s="16">
        <v>285760</v>
      </c>
      <c r="CT5" s="16">
        <v>282210</v>
      </c>
      <c r="CU5" s="16">
        <v>253840</v>
      </c>
      <c r="CV5" s="16">
        <v>243700</v>
      </c>
      <c r="CW5" s="16">
        <v>193060</v>
      </c>
      <c r="CX5" s="16">
        <v>166550</v>
      </c>
      <c r="CY5" s="16">
        <v>144010</v>
      </c>
      <c r="CZ5" s="16">
        <v>146570</v>
      </c>
      <c r="DA5" s="16">
        <v>131240</v>
      </c>
      <c r="DB5" s="16">
        <v>102240</v>
      </c>
      <c r="DC5" s="16">
        <v>77650</v>
      </c>
      <c r="DD5" s="16">
        <v>47120</v>
      </c>
      <c r="DE5" s="16">
        <v>22050</v>
      </c>
      <c r="DF5" s="16">
        <v>805200</v>
      </c>
      <c r="DG5" s="16">
        <v>858800</v>
      </c>
      <c r="DH5" s="16">
        <v>973500</v>
      </c>
      <c r="DI5" s="16">
        <v>1095300</v>
      </c>
      <c r="DJ5" s="16">
        <v>1399600</v>
      </c>
      <c r="DK5" s="16">
        <v>1836400</v>
      </c>
      <c r="DL5" s="16">
        <v>2146900</v>
      </c>
      <c r="DM5" s="16">
        <v>893900</v>
      </c>
      <c r="DN5" s="16">
        <v>2293500</v>
      </c>
      <c r="DO5" s="16">
        <v>2682800</v>
      </c>
      <c r="DP5" s="16">
        <v>2629200</v>
      </c>
      <c r="DQ5" s="16">
        <v>2514500</v>
      </c>
      <c r="DR5" s="16">
        <v>2392700</v>
      </c>
      <c r="DS5" s="16">
        <v>535800</v>
      </c>
      <c r="DT5" s="16">
        <v>389300</v>
      </c>
      <c r="DU5" s="16">
        <v>155800</v>
      </c>
      <c r="DV5" s="16">
        <v>78100</v>
      </c>
      <c r="DW5" s="16">
        <v>31000</v>
      </c>
      <c r="DX5" s="16">
        <v>8980</v>
      </c>
      <c r="DY5" s="13">
        <v>31.3</v>
      </c>
      <c r="DZ5" s="16">
        <v>3488000</v>
      </c>
    </row>
    <row r="6" spans="1:130">
      <c r="A6" s="15" t="s">
        <v>200</v>
      </c>
      <c r="B6" s="16">
        <v>60860</v>
      </c>
      <c r="C6" s="16">
        <v>59280</v>
      </c>
      <c r="D6" s="16">
        <v>57360</v>
      </c>
      <c r="E6" s="16">
        <v>56410</v>
      </c>
      <c r="F6" s="16">
        <v>53300</v>
      </c>
      <c r="G6" s="16">
        <v>53250</v>
      </c>
      <c r="H6" s="16">
        <v>52490</v>
      </c>
      <c r="I6" s="16">
        <v>51920</v>
      </c>
      <c r="J6" s="16">
        <v>50990</v>
      </c>
      <c r="K6" s="16">
        <v>51230</v>
      </c>
      <c r="L6" s="16">
        <v>52680</v>
      </c>
      <c r="M6" s="16">
        <v>52010</v>
      </c>
      <c r="N6" s="16">
        <v>51660</v>
      </c>
      <c r="O6" s="16">
        <v>50640</v>
      </c>
      <c r="P6" s="16">
        <v>53130</v>
      </c>
      <c r="Q6" s="16">
        <v>53540</v>
      </c>
      <c r="R6" s="16">
        <v>55530</v>
      </c>
      <c r="S6" s="16">
        <v>58160</v>
      </c>
      <c r="T6" s="16">
        <v>59340</v>
      </c>
      <c r="U6" s="16">
        <v>61440</v>
      </c>
      <c r="V6" s="16">
        <v>61610</v>
      </c>
      <c r="W6" s="16">
        <v>59130</v>
      </c>
      <c r="X6" s="16">
        <v>57650</v>
      </c>
      <c r="Y6" s="16">
        <v>55580</v>
      </c>
      <c r="Z6" s="16">
        <v>54160</v>
      </c>
      <c r="AA6" s="16">
        <v>53250</v>
      </c>
      <c r="AB6" s="16">
        <v>54300</v>
      </c>
      <c r="AC6" s="16">
        <v>57330</v>
      </c>
      <c r="AD6" s="16">
        <v>58800</v>
      </c>
      <c r="AE6" s="16">
        <v>60110</v>
      </c>
      <c r="AF6" s="16">
        <v>59360</v>
      </c>
      <c r="AG6" s="16">
        <v>57920</v>
      </c>
      <c r="AH6" s="16">
        <v>57560</v>
      </c>
      <c r="AI6" s="16">
        <v>54780</v>
      </c>
      <c r="AJ6" s="16">
        <v>54370</v>
      </c>
      <c r="AK6" s="16">
        <v>53350</v>
      </c>
      <c r="AL6" s="16">
        <v>51800</v>
      </c>
      <c r="AM6" s="16">
        <v>51290</v>
      </c>
      <c r="AN6" s="16">
        <v>49510</v>
      </c>
      <c r="AO6" s="16">
        <v>49260</v>
      </c>
      <c r="AP6" s="16">
        <v>48680</v>
      </c>
      <c r="AQ6" s="16">
        <v>49040</v>
      </c>
      <c r="AR6" s="16">
        <v>48690</v>
      </c>
      <c r="AS6" s="16">
        <v>49020</v>
      </c>
      <c r="AT6" s="16">
        <v>49400</v>
      </c>
      <c r="AU6" s="16">
        <v>41850</v>
      </c>
      <c r="AV6" s="16">
        <v>40210</v>
      </c>
      <c r="AW6" s="16">
        <v>38450</v>
      </c>
      <c r="AX6" s="16">
        <v>35020</v>
      </c>
      <c r="AY6" s="16">
        <v>38650</v>
      </c>
      <c r="AZ6" s="16">
        <v>38250</v>
      </c>
      <c r="BA6" s="16">
        <v>35550</v>
      </c>
      <c r="BB6" s="16">
        <v>32640</v>
      </c>
      <c r="BC6" s="16">
        <v>31360</v>
      </c>
      <c r="BD6" s="16">
        <v>30530</v>
      </c>
      <c r="BE6" s="16">
        <v>29340</v>
      </c>
      <c r="BF6" s="16">
        <v>28500</v>
      </c>
      <c r="BG6" s="16">
        <v>28420</v>
      </c>
      <c r="BH6" s="16">
        <v>28680</v>
      </c>
      <c r="BI6" s="16">
        <v>28850</v>
      </c>
      <c r="BJ6" s="16">
        <v>30070</v>
      </c>
      <c r="BK6" s="16">
        <v>29640</v>
      </c>
      <c r="BL6" s="16">
        <v>29100</v>
      </c>
      <c r="BM6" s="16">
        <v>29190</v>
      </c>
      <c r="BN6" s="16">
        <v>28350</v>
      </c>
      <c r="BO6" s="16">
        <v>27850</v>
      </c>
      <c r="BP6" s="16">
        <v>27550</v>
      </c>
      <c r="BQ6" s="16">
        <v>25860</v>
      </c>
      <c r="BR6" s="16">
        <v>25230</v>
      </c>
      <c r="BS6" s="16">
        <v>25050</v>
      </c>
      <c r="BT6" s="16">
        <v>23690</v>
      </c>
      <c r="BU6" s="16">
        <v>22810</v>
      </c>
      <c r="BV6" s="16">
        <v>19010</v>
      </c>
      <c r="BW6" s="16">
        <v>18460</v>
      </c>
      <c r="BX6" s="16">
        <v>18710</v>
      </c>
      <c r="BY6" s="16">
        <v>17470</v>
      </c>
      <c r="BZ6" s="16">
        <v>16890</v>
      </c>
      <c r="CA6" s="16">
        <v>16010</v>
      </c>
      <c r="CB6" s="16">
        <v>14610</v>
      </c>
      <c r="CC6" s="16">
        <v>13290</v>
      </c>
      <c r="CD6" s="16">
        <v>11680</v>
      </c>
      <c r="CE6" s="16">
        <v>10640</v>
      </c>
      <c r="CF6" s="16">
        <v>9680</v>
      </c>
      <c r="CG6" s="16">
        <v>8270</v>
      </c>
      <c r="CH6" s="16">
        <v>7110</v>
      </c>
      <c r="CI6" s="16">
        <v>6220</v>
      </c>
      <c r="CJ6" s="16">
        <v>5190</v>
      </c>
      <c r="CK6" s="16">
        <v>4410</v>
      </c>
      <c r="CL6" s="16">
        <v>3580</v>
      </c>
      <c r="CM6" s="16">
        <v>2920</v>
      </c>
      <c r="CN6" s="16">
        <v>287210</v>
      </c>
      <c r="CO6" s="16">
        <v>259870</v>
      </c>
      <c r="CP6" s="16">
        <v>260130</v>
      </c>
      <c r="CQ6" s="16">
        <v>288020</v>
      </c>
      <c r="CR6" s="16">
        <v>288130</v>
      </c>
      <c r="CS6" s="16">
        <v>283780</v>
      </c>
      <c r="CT6" s="16">
        <v>283990</v>
      </c>
      <c r="CU6" s="16">
        <v>255210</v>
      </c>
      <c r="CV6" s="16">
        <v>244820</v>
      </c>
      <c r="CW6" s="16">
        <v>194170</v>
      </c>
      <c r="CX6" s="16">
        <v>168340</v>
      </c>
      <c r="CY6" s="16">
        <v>143790</v>
      </c>
      <c r="CZ6" s="16">
        <v>146350</v>
      </c>
      <c r="DA6" s="16">
        <v>131540</v>
      </c>
      <c r="DB6" s="16">
        <v>102680</v>
      </c>
      <c r="DC6" s="16">
        <v>78260</v>
      </c>
      <c r="DD6" s="16">
        <v>47380</v>
      </c>
      <c r="DE6" s="16">
        <v>22320</v>
      </c>
      <c r="DF6" s="16">
        <v>807200</v>
      </c>
      <c r="DG6" s="16">
        <v>860800</v>
      </c>
      <c r="DH6" s="16">
        <v>974500</v>
      </c>
      <c r="DI6" s="16">
        <v>1095200</v>
      </c>
      <c r="DJ6" s="16">
        <v>1399100</v>
      </c>
      <c r="DK6" s="16">
        <v>1838100</v>
      </c>
      <c r="DL6" s="16">
        <v>2150300</v>
      </c>
      <c r="DM6" s="16">
        <v>897500</v>
      </c>
      <c r="DN6" s="16">
        <v>2296600</v>
      </c>
      <c r="DO6" s="16">
        <v>2687900</v>
      </c>
      <c r="DP6" s="16">
        <v>2634300</v>
      </c>
      <c r="DQ6" s="16">
        <v>2520700</v>
      </c>
      <c r="DR6" s="16">
        <v>2399900</v>
      </c>
      <c r="DS6" s="16">
        <v>537600</v>
      </c>
      <c r="DT6" s="16">
        <v>391300</v>
      </c>
      <c r="DU6" s="16">
        <v>157100</v>
      </c>
      <c r="DV6" s="16">
        <v>78800</v>
      </c>
      <c r="DW6" s="16">
        <v>31400</v>
      </c>
      <c r="DX6" s="16">
        <v>9110</v>
      </c>
      <c r="DY6" s="13">
        <v>31.4</v>
      </c>
      <c r="DZ6" s="16">
        <v>3495100</v>
      </c>
    </row>
    <row r="7" spans="1:130">
      <c r="A7" s="15" t="s">
        <v>201</v>
      </c>
      <c r="B7" s="16">
        <v>60620</v>
      </c>
      <c r="C7" s="16">
        <v>59750</v>
      </c>
      <c r="D7" s="16">
        <v>57820</v>
      </c>
      <c r="E7" s="16">
        <v>56970</v>
      </c>
      <c r="F7" s="16">
        <v>54120</v>
      </c>
      <c r="G7" s="16">
        <v>53430</v>
      </c>
      <c r="H7" s="16">
        <v>52660</v>
      </c>
      <c r="I7" s="16">
        <v>51920</v>
      </c>
      <c r="J7" s="16">
        <v>51300</v>
      </c>
      <c r="K7" s="16">
        <v>51000</v>
      </c>
      <c r="L7" s="16">
        <v>52690</v>
      </c>
      <c r="M7" s="16">
        <v>51920</v>
      </c>
      <c r="N7" s="16">
        <v>52110</v>
      </c>
      <c r="O7" s="16">
        <v>50600</v>
      </c>
      <c r="P7" s="16">
        <v>52620</v>
      </c>
      <c r="Q7" s="16">
        <v>53380</v>
      </c>
      <c r="R7" s="16">
        <v>55290</v>
      </c>
      <c r="S7" s="16">
        <v>57340</v>
      </c>
      <c r="T7" s="16">
        <v>58850</v>
      </c>
      <c r="U7" s="16">
        <v>61100</v>
      </c>
      <c r="V7" s="16">
        <v>61960</v>
      </c>
      <c r="W7" s="16">
        <v>59090</v>
      </c>
      <c r="X7" s="16">
        <v>58110</v>
      </c>
      <c r="Y7" s="16">
        <v>55770</v>
      </c>
      <c r="Z7" s="16">
        <v>54390</v>
      </c>
      <c r="AA7" s="16">
        <v>53250</v>
      </c>
      <c r="AB7" s="16">
        <v>54100</v>
      </c>
      <c r="AC7" s="16">
        <v>56340</v>
      </c>
      <c r="AD7" s="16">
        <v>58830</v>
      </c>
      <c r="AE7" s="16">
        <v>59780</v>
      </c>
      <c r="AF7" s="16">
        <v>59820</v>
      </c>
      <c r="AG7" s="16">
        <v>58260</v>
      </c>
      <c r="AH7" s="16">
        <v>57650</v>
      </c>
      <c r="AI7" s="16">
        <v>55460</v>
      </c>
      <c r="AJ7" s="16">
        <v>54450</v>
      </c>
      <c r="AK7" s="16">
        <v>53780</v>
      </c>
      <c r="AL7" s="16">
        <v>52280</v>
      </c>
      <c r="AM7" s="16">
        <v>51600</v>
      </c>
      <c r="AN7" s="16">
        <v>49650</v>
      </c>
      <c r="AO7" s="16">
        <v>49610</v>
      </c>
      <c r="AP7" s="16">
        <v>48850</v>
      </c>
      <c r="AQ7" s="16">
        <v>48940</v>
      </c>
      <c r="AR7" s="16">
        <v>48590</v>
      </c>
      <c r="AS7" s="16">
        <v>49180</v>
      </c>
      <c r="AT7" s="16">
        <v>49740</v>
      </c>
      <c r="AU7" s="16">
        <v>43290</v>
      </c>
      <c r="AV7" s="16">
        <v>41090</v>
      </c>
      <c r="AW7" s="16">
        <v>38390</v>
      </c>
      <c r="AX7" s="16">
        <v>35490</v>
      </c>
      <c r="AY7" s="16">
        <v>38070</v>
      </c>
      <c r="AZ7" s="16">
        <v>38260</v>
      </c>
      <c r="BA7" s="16">
        <v>36420</v>
      </c>
      <c r="BB7" s="16">
        <v>33270</v>
      </c>
      <c r="BC7" s="16">
        <v>31840</v>
      </c>
      <c r="BD7" s="16">
        <v>30620</v>
      </c>
      <c r="BE7" s="16">
        <v>29800</v>
      </c>
      <c r="BF7" s="16">
        <v>28270</v>
      </c>
      <c r="BG7" s="16">
        <v>28600</v>
      </c>
      <c r="BH7" s="16">
        <v>28420</v>
      </c>
      <c r="BI7" s="16">
        <v>28690</v>
      </c>
      <c r="BJ7" s="16">
        <v>29950</v>
      </c>
      <c r="BK7" s="16">
        <v>29670</v>
      </c>
      <c r="BL7" s="16">
        <v>29180</v>
      </c>
      <c r="BM7" s="16">
        <v>29020</v>
      </c>
      <c r="BN7" s="16">
        <v>28500</v>
      </c>
      <c r="BO7" s="16">
        <v>27980</v>
      </c>
      <c r="BP7" s="16">
        <v>27340</v>
      </c>
      <c r="BQ7" s="16">
        <v>26160</v>
      </c>
      <c r="BR7" s="16">
        <v>25180</v>
      </c>
      <c r="BS7" s="16">
        <v>25080</v>
      </c>
      <c r="BT7" s="16">
        <v>23700</v>
      </c>
      <c r="BU7" s="16">
        <v>24120</v>
      </c>
      <c r="BV7" s="16">
        <v>18370</v>
      </c>
      <c r="BW7" s="16">
        <v>18600</v>
      </c>
      <c r="BX7" s="16">
        <v>18330</v>
      </c>
      <c r="BY7" s="16">
        <v>17840</v>
      </c>
      <c r="BZ7" s="16">
        <v>16500</v>
      </c>
      <c r="CA7" s="16">
        <v>16170</v>
      </c>
      <c r="CB7" s="16">
        <v>14700</v>
      </c>
      <c r="CC7" s="16">
        <v>13560</v>
      </c>
      <c r="CD7" s="16">
        <v>11620</v>
      </c>
      <c r="CE7" s="16">
        <v>10690</v>
      </c>
      <c r="CF7" s="16">
        <v>9740</v>
      </c>
      <c r="CG7" s="16">
        <v>8460</v>
      </c>
      <c r="CH7" s="16">
        <v>7120</v>
      </c>
      <c r="CI7" s="16">
        <v>6280</v>
      </c>
      <c r="CJ7" s="16">
        <v>5250</v>
      </c>
      <c r="CK7" s="16">
        <v>4360</v>
      </c>
      <c r="CL7" s="16">
        <v>3590</v>
      </c>
      <c r="CM7" s="16">
        <v>2940</v>
      </c>
      <c r="CN7" s="16">
        <v>289280</v>
      </c>
      <c r="CO7" s="16">
        <v>260300</v>
      </c>
      <c r="CP7" s="16">
        <v>259930</v>
      </c>
      <c r="CQ7" s="16">
        <v>285970</v>
      </c>
      <c r="CR7" s="16">
        <v>289330</v>
      </c>
      <c r="CS7" s="16">
        <v>282290</v>
      </c>
      <c r="CT7" s="16">
        <v>285640</v>
      </c>
      <c r="CU7" s="16">
        <v>256910</v>
      </c>
      <c r="CV7" s="16">
        <v>245310</v>
      </c>
      <c r="CW7" s="16">
        <v>196320</v>
      </c>
      <c r="CX7" s="16">
        <v>170420</v>
      </c>
      <c r="CY7" s="16">
        <v>143780</v>
      </c>
      <c r="CZ7" s="16">
        <v>146320</v>
      </c>
      <c r="DA7" s="16">
        <v>131730</v>
      </c>
      <c r="DB7" s="16">
        <v>103110</v>
      </c>
      <c r="DC7" s="16">
        <v>78760</v>
      </c>
      <c r="DD7" s="16">
        <v>47630</v>
      </c>
      <c r="DE7" s="16">
        <v>22420</v>
      </c>
      <c r="DF7" s="16">
        <v>809500</v>
      </c>
      <c r="DG7" s="16">
        <v>862900</v>
      </c>
      <c r="DH7" s="16">
        <v>975500</v>
      </c>
      <c r="DI7" s="16">
        <v>1095500</v>
      </c>
      <c r="DJ7" s="16">
        <v>1400100</v>
      </c>
      <c r="DK7" s="16">
        <v>1841800</v>
      </c>
      <c r="DL7" s="16">
        <v>2156000</v>
      </c>
      <c r="DM7" s="16">
        <v>902100</v>
      </c>
      <c r="DN7" s="16">
        <v>2302300</v>
      </c>
      <c r="DO7" s="16">
        <v>2695100</v>
      </c>
      <c r="DP7" s="16">
        <v>2641800</v>
      </c>
      <c r="DQ7" s="16">
        <v>2529100</v>
      </c>
      <c r="DR7" s="16">
        <v>2409200</v>
      </c>
      <c r="DS7" s="16">
        <v>539200</v>
      </c>
      <c r="DT7" s="16">
        <v>392800</v>
      </c>
      <c r="DU7" s="16">
        <v>158000</v>
      </c>
      <c r="DV7" s="16">
        <v>79200</v>
      </c>
      <c r="DW7" s="16">
        <v>31600</v>
      </c>
      <c r="DX7" s="16">
        <v>9180</v>
      </c>
      <c r="DY7" s="13">
        <v>31.4</v>
      </c>
      <c r="DZ7" s="16">
        <v>3504600</v>
      </c>
    </row>
    <row r="8" spans="1:130">
      <c r="A8" s="15" t="s">
        <v>202</v>
      </c>
      <c r="B8" s="16">
        <v>60450</v>
      </c>
      <c r="C8" s="16">
        <v>59980</v>
      </c>
      <c r="D8" s="16">
        <v>58440</v>
      </c>
      <c r="E8" s="16">
        <v>57070</v>
      </c>
      <c r="F8" s="16">
        <v>55110</v>
      </c>
      <c r="G8" s="16">
        <v>53300</v>
      </c>
      <c r="H8" s="16">
        <v>52890</v>
      </c>
      <c r="I8" s="16">
        <v>52150</v>
      </c>
      <c r="J8" s="16">
        <v>51460</v>
      </c>
      <c r="K8" s="16">
        <v>51340</v>
      </c>
      <c r="L8" s="16">
        <v>51940</v>
      </c>
      <c r="M8" s="16">
        <v>52330</v>
      </c>
      <c r="N8" s="16">
        <v>52110</v>
      </c>
      <c r="O8" s="16">
        <v>50800</v>
      </c>
      <c r="P8" s="16">
        <v>51600</v>
      </c>
      <c r="Q8" s="16">
        <v>53820</v>
      </c>
      <c r="R8" s="16">
        <v>54310</v>
      </c>
      <c r="S8" s="16">
        <v>56900</v>
      </c>
      <c r="T8" s="16">
        <v>58500</v>
      </c>
      <c r="U8" s="16">
        <v>60430</v>
      </c>
      <c r="V8" s="16">
        <v>61580</v>
      </c>
      <c r="W8" s="16">
        <v>59660</v>
      </c>
      <c r="X8" s="16">
        <v>58630</v>
      </c>
      <c r="Y8" s="16">
        <v>56530</v>
      </c>
      <c r="Z8" s="16">
        <v>54610</v>
      </c>
      <c r="AA8" s="16">
        <v>53740</v>
      </c>
      <c r="AB8" s="16">
        <v>53860</v>
      </c>
      <c r="AC8" s="16">
        <v>56020</v>
      </c>
      <c r="AD8" s="16">
        <v>58880</v>
      </c>
      <c r="AE8" s="16">
        <v>59770</v>
      </c>
      <c r="AF8" s="16">
        <v>59970</v>
      </c>
      <c r="AG8" s="16">
        <v>59040</v>
      </c>
      <c r="AH8" s="16">
        <v>57440</v>
      </c>
      <c r="AI8" s="16">
        <v>56340</v>
      </c>
      <c r="AJ8" s="16">
        <v>54480</v>
      </c>
      <c r="AK8" s="16">
        <v>54370</v>
      </c>
      <c r="AL8" s="16">
        <v>52370</v>
      </c>
      <c r="AM8" s="16">
        <v>51850</v>
      </c>
      <c r="AN8" s="16">
        <v>49900</v>
      </c>
      <c r="AO8" s="16">
        <v>49920</v>
      </c>
      <c r="AP8" s="16">
        <v>48590</v>
      </c>
      <c r="AQ8" s="16">
        <v>49170</v>
      </c>
      <c r="AR8" s="16">
        <v>48530</v>
      </c>
      <c r="AS8" s="16">
        <v>49430</v>
      </c>
      <c r="AT8" s="16">
        <v>49210</v>
      </c>
      <c r="AU8" s="16">
        <v>45970</v>
      </c>
      <c r="AV8" s="16">
        <v>41680</v>
      </c>
      <c r="AW8" s="16">
        <v>38680</v>
      </c>
      <c r="AX8" s="16">
        <v>36080</v>
      </c>
      <c r="AY8" s="16">
        <v>37260</v>
      </c>
      <c r="AZ8" s="16">
        <v>38090</v>
      </c>
      <c r="BA8" s="16">
        <v>37140</v>
      </c>
      <c r="BB8" s="16">
        <v>34060</v>
      </c>
      <c r="BC8" s="16">
        <v>32060</v>
      </c>
      <c r="BD8" s="16">
        <v>30910</v>
      </c>
      <c r="BE8" s="16">
        <v>30190</v>
      </c>
      <c r="BF8" s="16">
        <v>28290</v>
      </c>
      <c r="BG8" s="16">
        <v>28770</v>
      </c>
      <c r="BH8" s="16">
        <v>28130</v>
      </c>
      <c r="BI8" s="16">
        <v>28710</v>
      </c>
      <c r="BJ8" s="16">
        <v>29340</v>
      </c>
      <c r="BK8" s="16">
        <v>29870</v>
      </c>
      <c r="BL8" s="16">
        <v>29140</v>
      </c>
      <c r="BM8" s="16">
        <v>29180</v>
      </c>
      <c r="BN8" s="16">
        <v>28210</v>
      </c>
      <c r="BO8" s="16">
        <v>28220</v>
      </c>
      <c r="BP8" s="16">
        <v>27260</v>
      </c>
      <c r="BQ8" s="16">
        <v>26450</v>
      </c>
      <c r="BR8" s="16">
        <v>25330</v>
      </c>
      <c r="BS8" s="16">
        <v>24860</v>
      </c>
      <c r="BT8" s="16">
        <v>23830</v>
      </c>
      <c r="BU8" s="16">
        <v>24020</v>
      </c>
      <c r="BV8" s="16">
        <v>19240</v>
      </c>
      <c r="BW8" s="16">
        <v>18780</v>
      </c>
      <c r="BX8" s="16">
        <v>18080</v>
      </c>
      <c r="BY8" s="16">
        <v>18070</v>
      </c>
      <c r="BZ8" s="16">
        <v>16320</v>
      </c>
      <c r="CA8" s="16">
        <v>16260</v>
      </c>
      <c r="CB8" s="16">
        <v>14760</v>
      </c>
      <c r="CC8" s="16">
        <v>13770</v>
      </c>
      <c r="CD8" s="16">
        <v>11740</v>
      </c>
      <c r="CE8" s="16">
        <v>10920</v>
      </c>
      <c r="CF8" s="16">
        <v>9620</v>
      </c>
      <c r="CG8" s="16">
        <v>8730</v>
      </c>
      <c r="CH8" s="16">
        <v>7080</v>
      </c>
      <c r="CI8" s="16">
        <v>6390</v>
      </c>
      <c r="CJ8" s="16">
        <v>5320</v>
      </c>
      <c r="CK8" s="16">
        <v>4410</v>
      </c>
      <c r="CL8" s="16">
        <v>3630</v>
      </c>
      <c r="CM8" s="16">
        <v>3010</v>
      </c>
      <c r="CN8" s="16">
        <v>291050</v>
      </c>
      <c r="CO8" s="16">
        <v>261140</v>
      </c>
      <c r="CP8" s="16">
        <v>258770</v>
      </c>
      <c r="CQ8" s="16">
        <v>283950</v>
      </c>
      <c r="CR8" s="16">
        <v>291020</v>
      </c>
      <c r="CS8" s="16">
        <v>282270</v>
      </c>
      <c r="CT8" s="16">
        <v>287270</v>
      </c>
      <c r="CU8" s="16">
        <v>258410</v>
      </c>
      <c r="CV8" s="16">
        <v>244930</v>
      </c>
      <c r="CW8" s="16">
        <v>199660</v>
      </c>
      <c r="CX8" s="16">
        <v>172260</v>
      </c>
      <c r="CY8" s="16">
        <v>144090</v>
      </c>
      <c r="CZ8" s="16">
        <v>145730</v>
      </c>
      <c r="DA8" s="16">
        <v>132130</v>
      </c>
      <c r="DB8" s="16">
        <v>103950</v>
      </c>
      <c r="DC8" s="16">
        <v>79180</v>
      </c>
      <c r="DD8" s="16">
        <v>48080</v>
      </c>
      <c r="DE8" s="16">
        <v>22760</v>
      </c>
      <c r="DF8" s="16">
        <v>811000</v>
      </c>
      <c r="DG8" s="16">
        <v>864800</v>
      </c>
      <c r="DH8" s="16">
        <v>976000</v>
      </c>
      <c r="DI8" s="16">
        <v>1094900</v>
      </c>
      <c r="DJ8" s="16">
        <v>1402900</v>
      </c>
      <c r="DK8" s="16">
        <v>1847500</v>
      </c>
      <c r="DL8" s="16">
        <v>2163900</v>
      </c>
      <c r="DM8" s="16">
        <v>906700</v>
      </c>
      <c r="DN8" s="16">
        <v>2309600</v>
      </c>
      <c r="DO8" s="16">
        <v>2705000</v>
      </c>
      <c r="DP8" s="16">
        <v>2651200</v>
      </c>
      <c r="DQ8" s="16">
        <v>2540000</v>
      </c>
      <c r="DR8" s="16">
        <v>2421100</v>
      </c>
      <c r="DS8" s="16">
        <v>541100</v>
      </c>
      <c r="DT8" s="16">
        <v>395400</v>
      </c>
      <c r="DU8" s="16">
        <v>159300</v>
      </c>
      <c r="DV8" s="16">
        <v>80200</v>
      </c>
      <c r="DW8" s="16">
        <v>32100</v>
      </c>
      <c r="DX8" s="16">
        <v>9320</v>
      </c>
      <c r="DY8" s="13">
        <v>31.5</v>
      </c>
      <c r="DZ8" s="16">
        <v>3516000</v>
      </c>
    </row>
    <row r="9" spans="1:130">
      <c r="A9" s="15" t="s">
        <v>203</v>
      </c>
      <c r="B9" s="16">
        <v>60410</v>
      </c>
      <c r="C9" s="16">
        <v>60520</v>
      </c>
      <c r="D9" s="16">
        <v>58760</v>
      </c>
      <c r="E9" s="16">
        <v>57190</v>
      </c>
      <c r="F9" s="16">
        <v>56120</v>
      </c>
      <c r="G9" s="16">
        <v>53160</v>
      </c>
      <c r="H9" s="16">
        <v>53120</v>
      </c>
      <c r="I9" s="16">
        <v>52310</v>
      </c>
      <c r="J9" s="16">
        <v>51620</v>
      </c>
      <c r="K9" s="16">
        <v>51230</v>
      </c>
      <c r="L9" s="16">
        <v>51490</v>
      </c>
      <c r="M9" s="16">
        <v>52780</v>
      </c>
      <c r="N9" s="16">
        <v>52310</v>
      </c>
      <c r="O9" s="16">
        <v>51120</v>
      </c>
      <c r="P9" s="16">
        <v>51130</v>
      </c>
      <c r="Q9" s="16">
        <v>53870</v>
      </c>
      <c r="R9" s="16">
        <v>53860</v>
      </c>
      <c r="S9" s="16">
        <v>56510</v>
      </c>
      <c r="T9" s="16">
        <v>58350</v>
      </c>
      <c r="U9" s="16">
        <v>59870</v>
      </c>
      <c r="V9" s="16">
        <v>61410</v>
      </c>
      <c r="W9" s="16">
        <v>60240</v>
      </c>
      <c r="X9" s="16">
        <v>58520</v>
      </c>
      <c r="Y9" s="16">
        <v>56970</v>
      </c>
      <c r="Z9" s="16">
        <v>54670</v>
      </c>
      <c r="AA9" s="16">
        <v>53990</v>
      </c>
      <c r="AB9" s="16">
        <v>53870</v>
      </c>
      <c r="AC9" s="16">
        <v>55050</v>
      </c>
      <c r="AD9" s="16">
        <v>58120</v>
      </c>
      <c r="AE9" s="16">
        <v>59970</v>
      </c>
      <c r="AF9" s="16">
        <v>60240</v>
      </c>
      <c r="AG9" s="16">
        <v>59240</v>
      </c>
      <c r="AH9" s="16">
        <v>57800</v>
      </c>
      <c r="AI9" s="16">
        <v>56720</v>
      </c>
      <c r="AJ9" s="16">
        <v>55090</v>
      </c>
      <c r="AK9" s="16">
        <v>54240</v>
      </c>
      <c r="AL9" s="16">
        <v>53100</v>
      </c>
      <c r="AM9" s="16">
        <v>51760</v>
      </c>
      <c r="AN9" s="16">
        <v>50630</v>
      </c>
      <c r="AO9" s="16">
        <v>49830</v>
      </c>
      <c r="AP9" s="16">
        <v>48980</v>
      </c>
      <c r="AQ9" s="16">
        <v>48980</v>
      </c>
      <c r="AR9" s="16">
        <v>48780</v>
      </c>
      <c r="AS9" s="16">
        <v>49130</v>
      </c>
      <c r="AT9" s="16">
        <v>49000</v>
      </c>
      <c r="AU9" s="16">
        <v>48170</v>
      </c>
      <c r="AV9" s="16">
        <v>41970</v>
      </c>
      <c r="AW9" s="16">
        <v>39060</v>
      </c>
      <c r="AX9" s="16">
        <v>37330</v>
      </c>
      <c r="AY9" s="16">
        <v>35910</v>
      </c>
      <c r="AZ9" s="16">
        <v>38500</v>
      </c>
      <c r="BA9" s="16">
        <v>37940</v>
      </c>
      <c r="BB9" s="16">
        <v>34200</v>
      </c>
      <c r="BC9" s="16">
        <v>32530</v>
      </c>
      <c r="BD9" s="16">
        <v>31090</v>
      </c>
      <c r="BE9" s="16">
        <v>30200</v>
      </c>
      <c r="BF9" s="16">
        <v>28830</v>
      </c>
      <c r="BG9" s="16">
        <v>28500</v>
      </c>
      <c r="BH9" s="16">
        <v>28120</v>
      </c>
      <c r="BI9" s="16">
        <v>28680</v>
      </c>
      <c r="BJ9" s="16">
        <v>28780</v>
      </c>
      <c r="BK9" s="16">
        <v>30000</v>
      </c>
      <c r="BL9" s="16">
        <v>29350</v>
      </c>
      <c r="BM9" s="16">
        <v>28830</v>
      </c>
      <c r="BN9" s="16">
        <v>28300</v>
      </c>
      <c r="BO9" s="16">
        <v>28180</v>
      </c>
      <c r="BP9" s="16">
        <v>27410</v>
      </c>
      <c r="BQ9" s="16">
        <v>26690</v>
      </c>
      <c r="BR9" s="16">
        <v>25350</v>
      </c>
      <c r="BS9" s="16">
        <v>24650</v>
      </c>
      <c r="BT9" s="16">
        <v>24290</v>
      </c>
      <c r="BU9" s="16">
        <v>23520</v>
      </c>
      <c r="BV9" s="16">
        <v>20640</v>
      </c>
      <c r="BW9" s="16">
        <v>18620</v>
      </c>
      <c r="BX9" s="16">
        <v>17840</v>
      </c>
      <c r="BY9" s="16">
        <v>18210</v>
      </c>
      <c r="BZ9" s="16">
        <v>16420</v>
      </c>
      <c r="CA9" s="16">
        <v>16340</v>
      </c>
      <c r="CB9" s="16">
        <v>14790</v>
      </c>
      <c r="CC9" s="16">
        <v>13830</v>
      </c>
      <c r="CD9" s="16">
        <v>12150</v>
      </c>
      <c r="CE9" s="16">
        <v>10850</v>
      </c>
      <c r="CF9" s="16">
        <v>9690</v>
      </c>
      <c r="CG9" s="16">
        <v>8760</v>
      </c>
      <c r="CH9" s="16">
        <v>7320</v>
      </c>
      <c r="CI9" s="16">
        <v>6390</v>
      </c>
      <c r="CJ9" s="16">
        <v>5500</v>
      </c>
      <c r="CK9" s="16">
        <v>4440</v>
      </c>
      <c r="CL9" s="16">
        <v>3730</v>
      </c>
      <c r="CM9" s="16">
        <v>2990</v>
      </c>
      <c r="CN9" s="16">
        <v>293010</v>
      </c>
      <c r="CO9" s="16">
        <v>261440</v>
      </c>
      <c r="CP9" s="16">
        <v>258830</v>
      </c>
      <c r="CQ9" s="16">
        <v>282480</v>
      </c>
      <c r="CR9" s="16">
        <v>291810</v>
      </c>
      <c r="CS9" s="16">
        <v>281000</v>
      </c>
      <c r="CT9" s="16">
        <v>289090</v>
      </c>
      <c r="CU9" s="16">
        <v>259550</v>
      </c>
      <c r="CV9" s="16">
        <v>244880</v>
      </c>
      <c r="CW9" s="16">
        <v>202440</v>
      </c>
      <c r="CX9" s="16">
        <v>174260</v>
      </c>
      <c r="CY9" s="16">
        <v>144320</v>
      </c>
      <c r="CZ9" s="16">
        <v>145260</v>
      </c>
      <c r="DA9" s="16">
        <v>132290</v>
      </c>
      <c r="DB9" s="16">
        <v>104900</v>
      </c>
      <c r="DC9" s="16">
        <v>79580</v>
      </c>
      <c r="DD9" s="16">
        <v>48770</v>
      </c>
      <c r="DE9" s="16">
        <v>23050</v>
      </c>
      <c r="DF9" s="16">
        <v>813300</v>
      </c>
      <c r="DG9" s="16">
        <v>867200</v>
      </c>
      <c r="DH9" s="16">
        <v>977500</v>
      </c>
      <c r="DI9" s="16">
        <v>1095800</v>
      </c>
      <c r="DJ9" s="16">
        <v>1403900</v>
      </c>
      <c r="DK9" s="16">
        <v>1851200</v>
      </c>
      <c r="DL9" s="16">
        <v>2169800</v>
      </c>
      <c r="DM9" s="16">
        <v>911200</v>
      </c>
      <c r="DN9" s="16">
        <v>2315100</v>
      </c>
      <c r="DO9" s="16">
        <v>2713200</v>
      </c>
      <c r="DP9" s="16">
        <v>2659400</v>
      </c>
      <c r="DQ9" s="16">
        <v>2549000</v>
      </c>
      <c r="DR9" s="16">
        <v>2430800</v>
      </c>
      <c r="DS9" s="16">
        <v>543400</v>
      </c>
      <c r="DT9" s="16">
        <v>398100</v>
      </c>
      <c r="DU9" s="16">
        <v>160900</v>
      </c>
      <c r="DV9" s="16">
        <v>81400</v>
      </c>
      <c r="DW9" s="16">
        <v>32600</v>
      </c>
      <c r="DX9" s="16">
        <v>9550</v>
      </c>
      <c r="DY9" s="13">
        <v>31.6</v>
      </c>
      <c r="DZ9" s="16">
        <v>3526500</v>
      </c>
    </row>
    <row r="10" spans="1:130">
      <c r="A10" s="15" t="s">
        <v>204</v>
      </c>
      <c r="B10" s="16">
        <v>59400</v>
      </c>
      <c r="C10" s="16">
        <v>60770</v>
      </c>
      <c r="D10" s="16">
        <v>59260</v>
      </c>
      <c r="E10" s="16">
        <v>57380</v>
      </c>
      <c r="F10" s="16">
        <v>56490</v>
      </c>
      <c r="G10" s="16">
        <v>53350</v>
      </c>
      <c r="H10" s="16">
        <v>53290</v>
      </c>
      <c r="I10" s="16">
        <v>52530</v>
      </c>
      <c r="J10" s="16">
        <v>51950</v>
      </c>
      <c r="K10" s="16">
        <v>51050</v>
      </c>
      <c r="L10" s="16">
        <v>51310</v>
      </c>
      <c r="M10" s="16">
        <v>52790</v>
      </c>
      <c r="N10" s="16">
        <v>52130</v>
      </c>
      <c r="O10" s="16">
        <v>51810</v>
      </c>
      <c r="P10" s="16">
        <v>50800</v>
      </c>
      <c r="Q10" s="16">
        <v>53340</v>
      </c>
      <c r="R10" s="16">
        <v>53810</v>
      </c>
      <c r="S10" s="16">
        <v>55730</v>
      </c>
      <c r="T10" s="16">
        <v>58160</v>
      </c>
      <c r="U10" s="16">
        <v>59240</v>
      </c>
      <c r="V10" s="16">
        <v>61030</v>
      </c>
      <c r="W10" s="16">
        <v>60750</v>
      </c>
      <c r="X10" s="16">
        <v>58050</v>
      </c>
      <c r="Y10" s="16">
        <v>56870</v>
      </c>
      <c r="Z10" s="16">
        <v>55150</v>
      </c>
      <c r="AA10" s="16">
        <v>54050</v>
      </c>
      <c r="AB10" s="16">
        <v>53310</v>
      </c>
      <c r="AC10" s="16">
        <v>54530</v>
      </c>
      <c r="AD10" s="16">
        <v>57690</v>
      </c>
      <c r="AE10" s="16">
        <v>59200</v>
      </c>
      <c r="AF10" s="16">
        <v>60430</v>
      </c>
      <c r="AG10" s="16">
        <v>59660</v>
      </c>
      <c r="AH10" s="16">
        <v>58060</v>
      </c>
      <c r="AI10" s="16">
        <v>57710</v>
      </c>
      <c r="AJ10" s="16">
        <v>54910</v>
      </c>
      <c r="AK10" s="16">
        <v>54460</v>
      </c>
      <c r="AL10" s="16">
        <v>53410</v>
      </c>
      <c r="AM10" s="16">
        <v>51890</v>
      </c>
      <c r="AN10" s="16">
        <v>51410</v>
      </c>
      <c r="AO10" s="16">
        <v>49630</v>
      </c>
      <c r="AP10" s="16">
        <v>49350</v>
      </c>
      <c r="AQ10" s="16">
        <v>48770</v>
      </c>
      <c r="AR10" s="16">
        <v>49140</v>
      </c>
      <c r="AS10" s="16">
        <v>48750</v>
      </c>
      <c r="AT10" s="16">
        <v>49070</v>
      </c>
      <c r="AU10" s="16">
        <v>49430</v>
      </c>
      <c r="AV10" s="16">
        <v>41830</v>
      </c>
      <c r="AW10" s="16">
        <v>40140</v>
      </c>
      <c r="AX10" s="16">
        <v>38390</v>
      </c>
      <c r="AY10" s="16">
        <v>34930</v>
      </c>
      <c r="AZ10" s="16">
        <v>38550</v>
      </c>
      <c r="BA10" s="16">
        <v>38130</v>
      </c>
      <c r="BB10" s="16">
        <v>35440</v>
      </c>
      <c r="BC10" s="16">
        <v>32520</v>
      </c>
      <c r="BD10" s="16">
        <v>31250</v>
      </c>
      <c r="BE10" s="16">
        <v>30370</v>
      </c>
      <c r="BF10" s="16">
        <v>29150</v>
      </c>
      <c r="BG10" s="16">
        <v>28260</v>
      </c>
      <c r="BH10" s="16">
        <v>28220</v>
      </c>
      <c r="BI10" s="16">
        <v>28450</v>
      </c>
      <c r="BJ10" s="16">
        <v>28600</v>
      </c>
      <c r="BK10" s="16">
        <v>29810</v>
      </c>
      <c r="BL10" s="16">
        <v>29280</v>
      </c>
      <c r="BM10" s="16">
        <v>28720</v>
      </c>
      <c r="BN10" s="16">
        <v>28760</v>
      </c>
      <c r="BO10" s="16">
        <v>27870</v>
      </c>
      <c r="BP10" s="16">
        <v>27320</v>
      </c>
      <c r="BQ10" s="16">
        <v>27030</v>
      </c>
      <c r="BR10" s="16">
        <v>25260</v>
      </c>
      <c r="BS10" s="16">
        <v>24650</v>
      </c>
      <c r="BT10" s="16">
        <v>24420</v>
      </c>
      <c r="BU10" s="16">
        <v>22970</v>
      </c>
      <c r="BV10" s="16">
        <v>22100</v>
      </c>
      <c r="BW10" s="16">
        <v>18370</v>
      </c>
      <c r="BX10" s="16">
        <v>17740</v>
      </c>
      <c r="BY10" s="16">
        <v>18000</v>
      </c>
      <c r="BZ10" s="16">
        <v>16700</v>
      </c>
      <c r="CA10" s="16">
        <v>16110</v>
      </c>
      <c r="CB10" s="16">
        <v>15130</v>
      </c>
      <c r="CC10" s="16">
        <v>13770</v>
      </c>
      <c r="CD10" s="16">
        <v>12420</v>
      </c>
      <c r="CE10" s="16">
        <v>10810</v>
      </c>
      <c r="CF10" s="16">
        <v>9800</v>
      </c>
      <c r="CG10" s="16">
        <v>8810</v>
      </c>
      <c r="CH10" s="16">
        <v>7440</v>
      </c>
      <c r="CI10" s="16">
        <v>6360</v>
      </c>
      <c r="CJ10" s="16">
        <v>5530</v>
      </c>
      <c r="CK10" s="16">
        <v>4490</v>
      </c>
      <c r="CL10" s="16">
        <v>3800</v>
      </c>
      <c r="CM10" s="16">
        <v>3040</v>
      </c>
      <c r="CN10" s="16">
        <v>293300</v>
      </c>
      <c r="CO10" s="16">
        <v>262170</v>
      </c>
      <c r="CP10" s="16">
        <v>258840</v>
      </c>
      <c r="CQ10" s="16">
        <v>280280</v>
      </c>
      <c r="CR10" s="16">
        <v>291850</v>
      </c>
      <c r="CS10" s="16">
        <v>278780</v>
      </c>
      <c r="CT10" s="16">
        <v>290760</v>
      </c>
      <c r="CU10" s="16">
        <v>260800</v>
      </c>
      <c r="CV10" s="16">
        <v>245090</v>
      </c>
      <c r="CW10" s="16">
        <v>204710</v>
      </c>
      <c r="CX10" s="16">
        <v>175890</v>
      </c>
      <c r="CY10" s="16">
        <v>144460</v>
      </c>
      <c r="CZ10" s="16">
        <v>145160</v>
      </c>
      <c r="DA10" s="16">
        <v>132130</v>
      </c>
      <c r="DB10" s="16">
        <v>105600</v>
      </c>
      <c r="DC10" s="16">
        <v>79710</v>
      </c>
      <c r="DD10" s="16">
        <v>49290</v>
      </c>
      <c r="DE10" s="16">
        <v>23210</v>
      </c>
      <c r="DF10" s="16">
        <v>814300</v>
      </c>
      <c r="DG10" s="16">
        <v>867700</v>
      </c>
      <c r="DH10" s="16">
        <v>977200</v>
      </c>
      <c r="DI10" s="16">
        <v>1094600</v>
      </c>
      <c r="DJ10" s="16">
        <v>1402500</v>
      </c>
      <c r="DK10" s="16">
        <v>1852300</v>
      </c>
      <c r="DL10" s="16">
        <v>2172600</v>
      </c>
      <c r="DM10" s="16">
        <v>915300</v>
      </c>
      <c r="DN10" s="16">
        <v>2317800</v>
      </c>
      <c r="DO10" s="16">
        <v>2717400</v>
      </c>
      <c r="DP10" s="16">
        <v>2664000</v>
      </c>
      <c r="DQ10" s="16">
        <v>2554500</v>
      </c>
      <c r="DR10" s="16">
        <v>2437100</v>
      </c>
      <c r="DS10" s="16">
        <v>544800</v>
      </c>
      <c r="DT10" s="16">
        <v>399600</v>
      </c>
      <c r="DU10" s="16">
        <v>161900</v>
      </c>
      <c r="DV10" s="16">
        <v>82200</v>
      </c>
      <c r="DW10" s="16">
        <v>32900</v>
      </c>
      <c r="DX10" s="16">
        <v>9660</v>
      </c>
      <c r="DY10" s="13">
        <v>31.7</v>
      </c>
      <c r="DZ10" s="16">
        <v>3531700</v>
      </c>
    </row>
    <row r="11" spans="1:130">
      <c r="A11" s="15" t="s">
        <v>205</v>
      </c>
      <c r="B11" s="16">
        <v>58850</v>
      </c>
      <c r="C11" s="16">
        <v>60490</v>
      </c>
      <c r="D11" s="16">
        <v>59730</v>
      </c>
      <c r="E11" s="16">
        <v>57750</v>
      </c>
      <c r="F11" s="16">
        <v>57010</v>
      </c>
      <c r="G11" s="16">
        <v>54180</v>
      </c>
      <c r="H11" s="16">
        <v>53440</v>
      </c>
      <c r="I11" s="16">
        <v>52670</v>
      </c>
      <c r="J11" s="16">
        <v>51960</v>
      </c>
      <c r="K11" s="16">
        <v>51340</v>
      </c>
      <c r="L11" s="16">
        <v>51060</v>
      </c>
      <c r="M11" s="16">
        <v>52790</v>
      </c>
      <c r="N11" s="16">
        <v>52010</v>
      </c>
      <c r="O11" s="16">
        <v>52240</v>
      </c>
      <c r="P11" s="16">
        <v>50770</v>
      </c>
      <c r="Q11" s="16">
        <v>52830</v>
      </c>
      <c r="R11" s="16">
        <v>53660</v>
      </c>
      <c r="S11" s="16">
        <v>55370</v>
      </c>
      <c r="T11" s="16">
        <v>57400</v>
      </c>
      <c r="U11" s="16">
        <v>58750</v>
      </c>
      <c r="V11" s="16">
        <v>60750</v>
      </c>
      <c r="W11" s="16">
        <v>61080</v>
      </c>
      <c r="X11" s="16">
        <v>58040</v>
      </c>
      <c r="Y11" s="16">
        <v>57280</v>
      </c>
      <c r="Z11" s="16">
        <v>55220</v>
      </c>
      <c r="AA11" s="16">
        <v>54120</v>
      </c>
      <c r="AB11" s="16">
        <v>53330</v>
      </c>
      <c r="AC11" s="16">
        <v>54310</v>
      </c>
      <c r="AD11" s="16">
        <v>56700</v>
      </c>
      <c r="AE11" s="16">
        <v>59200</v>
      </c>
      <c r="AF11" s="16">
        <v>60110</v>
      </c>
      <c r="AG11" s="16">
        <v>60120</v>
      </c>
      <c r="AH11" s="16">
        <v>58430</v>
      </c>
      <c r="AI11" s="16">
        <v>57750</v>
      </c>
      <c r="AJ11" s="16">
        <v>55550</v>
      </c>
      <c r="AK11" s="16">
        <v>54570</v>
      </c>
      <c r="AL11" s="16">
        <v>53900</v>
      </c>
      <c r="AM11" s="16">
        <v>52370</v>
      </c>
      <c r="AN11" s="16">
        <v>51700</v>
      </c>
      <c r="AO11" s="16">
        <v>49750</v>
      </c>
      <c r="AP11" s="16">
        <v>49710</v>
      </c>
      <c r="AQ11" s="16">
        <v>48910</v>
      </c>
      <c r="AR11" s="16">
        <v>49040</v>
      </c>
      <c r="AS11" s="16">
        <v>48650</v>
      </c>
      <c r="AT11" s="16">
        <v>49220</v>
      </c>
      <c r="AU11" s="16">
        <v>49770</v>
      </c>
      <c r="AV11" s="16">
        <v>43250</v>
      </c>
      <c r="AW11" s="16">
        <v>41010</v>
      </c>
      <c r="AX11" s="16">
        <v>38330</v>
      </c>
      <c r="AY11" s="16">
        <v>35400</v>
      </c>
      <c r="AZ11" s="16">
        <v>37980</v>
      </c>
      <c r="BA11" s="16">
        <v>38130</v>
      </c>
      <c r="BB11" s="16">
        <v>36300</v>
      </c>
      <c r="BC11" s="16">
        <v>33170</v>
      </c>
      <c r="BD11" s="16">
        <v>31730</v>
      </c>
      <c r="BE11" s="16">
        <v>30490</v>
      </c>
      <c r="BF11" s="16">
        <v>29610</v>
      </c>
      <c r="BG11" s="16">
        <v>28040</v>
      </c>
      <c r="BH11" s="16">
        <v>28370</v>
      </c>
      <c r="BI11" s="16">
        <v>28180</v>
      </c>
      <c r="BJ11" s="16">
        <v>28430</v>
      </c>
      <c r="BK11" s="16">
        <v>29650</v>
      </c>
      <c r="BL11" s="16">
        <v>29340</v>
      </c>
      <c r="BM11" s="16">
        <v>28780</v>
      </c>
      <c r="BN11" s="16">
        <v>28560</v>
      </c>
      <c r="BO11" s="16">
        <v>27980</v>
      </c>
      <c r="BP11" s="16">
        <v>27420</v>
      </c>
      <c r="BQ11" s="16">
        <v>26830</v>
      </c>
      <c r="BR11" s="16">
        <v>25580</v>
      </c>
      <c r="BS11" s="16">
        <v>24570</v>
      </c>
      <c r="BT11" s="16">
        <v>24430</v>
      </c>
      <c r="BU11" s="16">
        <v>22980</v>
      </c>
      <c r="BV11" s="16">
        <v>23390</v>
      </c>
      <c r="BW11" s="16">
        <v>17750</v>
      </c>
      <c r="BX11" s="16">
        <v>17900</v>
      </c>
      <c r="BY11" s="16">
        <v>17610</v>
      </c>
      <c r="BZ11" s="16">
        <v>17040</v>
      </c>
      <c r="CA11" s="16">
        <v>15720</v>
      </c>
      <c r="CB11" s="16">
        <v>15320</v>
      </c>
      <c r="CC11" s="16">
        <v>13860</v>
      </c>
      <c r="CD11" s="16">
        <v>12660</v>
      </c>
      <c r="CE11" s="16">
        <v>10760</v>
      </c>
      <c r="CF11" s="16">
        <v>9800</v>
      </c>
      <c r="CG11" s="16">
        <v>8860</v>
      </c>
      <c r="CH11" s="16">
        <v>7590</v>
      </c>
      <c r="CI11" s="16">
        <v>6380</v>
      </c>
      <c r="CJ11" s="16">
        <v>5560</v>
      </c>
      <c r="CK11" s="16">
        <v>4540</v>
      </c>
      <c r="CL11" s="16">
        <v>3770</v>
      </c>
      <c r="CM11" s="16">
        <v>3020</v>
      </c>
      <c r="CN11" s="16">
        <v>293840</v>
      </c>
      <c r="CO11" s="16">
        <v>263580</v>
      </c>
      <c r="CP11" s="16">
        <v>258870</v>
      </c>
      <c r="CQ11" s="16">
        <v>278010</v>
      </c>
      <c r="CR11" s="16">
        <v>292360</v>
      </c>
      <c r="CS11" s="16">
        <v>277660</v>
      </c>
      <c r="CT11" s="16">
        <v>291960</v>
      </c>
      <c r="CU11" s="16">
        <v>262290</v>
      </c>
      <c r="CV11" s="16">
        <v>245530</v>
      </c>
      <c r="CW11" s="16">
        <v>207770</v>
      </c>
      <c r="CX11" s="16">
        <v>177310</v>
      </c>
      <c r="CY11" s="16">
        <v>144690</v>
      </c>
      <c r="CZ11" s="16">
        <v>144750</v>
      </c>
      <c r="DA11" s="16">
        <v>132370</v>
      </c>
      <c r="DB11" s="16">
        <v>106440</v>
      </c>
      <c r="DC11" s="16">
        <v>79550</v>
      </c>
      <c r="DD11" s="16">
        <v>49660</v>
      </c>
      <c r="DE11" s="16">
        <v>23270</v>
      </c>
      <c r="DF11" s="16">
        <v>816300</v>
      </c>
      <c r="DG11" s="16">
        <v>869100</v>
      </c>
      <c r="DH11" s="16">
        <v>978200</v>
      </c>
      <c r="DI11" s="16">
        <v>1094300</v>
      </c>
      <c r="DJ11" s="16">
        <v>1402300</v>
      </c>
      <c r="DK11" s="16">
        <v>1855600</v>
      </c>
      <c r="DL11" s="16">
        <v>2177600</v>
      </c>
      <c r="DM11" s="16">
        <v>920100</v>
      </c>
      <c r="DN11" s="16">
        <v>2322300</v>
      </c>
      <c r="DO11" s="16">
        <v>2723300</v>
      </c>
      <c r="DP11" s="16">
        <v>2670500</v>
      </c>
      <c r="DQ11" s="16">
        <v>2561400</v>
      </c>
      <c r="DR11" s="16">
        <v>2445300</v>
      </c>
      <c r="DS11" s="16">
        <v>545700</v>
      </c>
      <c r="DT11" s="16">
        <v>401000</v>
      </c>
      <c r="DU11" s="16">
        <v>162100</v>
      </c>
      <c r="DV11" s="16">
        <v>82600</v>
      </c>
      <c r="DW11" s="16">
        <v>32900</v>
      </c>
      <c r="DX11" s="16">
        <v>9660</v>
      </c>
      <c r="DY11" s="13">
        <v>31.8</v>
      </c>
      <c r="DZ11" s="16">
        <v>3539600</v>
      </c>
    </row>
    <row r="12" spans="1:130">
      <c r="A12" s="15" t="s">
        <v>206</v>
      </c>
      <c r="B12" s="16">
        <v>58370</v>
      </c>
      <c r="C12" s="16">
        <v>60340</v>
      </c>
      <c r="D12" s="16">
        <v>60060</v>
      </c>
      <c r="E12" s="16">
        <v>58430</v>
      </c>
      <c r="F12" s="16">
        <v>57130</v>
      </c>
      <c r="G12" s="16">
        <v>55210</v>
      </c>
      <c r="H12" s="16">
        <v>53330</v>
      </c>
      <c r="I12" s="16">
        <v>52930</v>
      </c>
      <c r="J12" s="16">
        <v>52190</v>
      </c>
      <c r="K12" s="16">
        <v>51540</v>
      </c>
      <c r="L12" s="16">
        <v>51430</v>
      </c>
      <c r="M12" s="16">
        <v>52070</v>
      </c>
      <c r="N12" s="16">
        <v>52440</v>
      </c>
      <c r="O12" s="16">
        <v>52260</v>
      </c>
      <c r="P12" s="16">
        <v>50970</v>
      </c>
      <c r="Q12" s="16">
        <v>51830</v>
      </c>
      <c r="R12" s="16">
        <v>54080</v>
      </c>
      <c r="S12" s="16">
        <v>54410</v>
      </c>
      <c r="T12" s="16">
        <v>56950</v>
      </c>
      <c r="U12" s="16">
        <v>58450</v>
      </c>
      <c r="V12" s="16">
        <v>60200</v>
      </c>
      <c r="W12" s="16">
        <v>60870</v>
      </c>
      <c r="X12" s="16">
        <v>58710</v>
      </c>
      <c r="Y12" s="16">
        <v>57830</v>
      </c>
      <c r="Z12" s="16">
        <v>56070</v>
      </c>
      <c r="AA12" s="16">
        <v>54380</v>
      </c>
      <c r="AB12" s="16">
        <v>53860</v>
      </c>
      <c r="AC12" s="16">
        <v>54100</v>
      </c>
      <c r="AD12" s="16">
        <v>56360</v>
      </c>
      <c r="AE12" s="16">
        <v>59340</v>
      </c>
      <c r="AF12" s="16">
        <v>60140</v>
      </c>
      <c r="AG12" s="16">
        <v>60230</v>
      </c>
      <c r="AH12" s="16">
        <v>59250</v>
      </c>
      <c r="AI12" s="16">
        <v>57570</v>
      </c>
      <c r="AJ12" s="16">
        <v>56450</v>
      </c>
      <c r="AK12" s="16">
        <v>54630</v>
      </c>
      <c r="AL12" s="16">
        <v>54550</v>
      </c>
      <c r="AM12" s="16">
        <v>52510</v>
      </c>
      <c r="AN12" s="16">
        <v>51950</v>
      </c>
      <c r="AO12" s="16">
        <v>50090</v>
      </c>
      <c r="AP12" s="16">
        <v>50080</v>
      </c>
      <c r="AQ12" s="16">
        <v>48720</v>
      </c>
      <c r="AR12" s="16">
        <v>49280</v>
      </c>
      <c r="AS12" s="16">
        <v>48610</v>
      </c>
      <c r="AT12" s="16">
        <v>49450</v>
      </c>
      <c r="AU12" s="16">
        <v>49250</v>
      </c>
      <c r="AV12" s="16">
        <v>45950</v>
      </c>
      <c r="AW12" s="16">
        <v>41580</v>
      </c>
      <c r="AX12" s="16">
        <v>38600</v>
      </c>
      <c r="AY12" s="16">
        <v>36020</v>
      </c>
      <c r="AZ12" s="16">
        <v>37190</v>
      </c>
      <c r="BA12" s="16">
        <v>37990</v>
      </c>
      <c r="BB12" s="16">
        <v>37030</v>
      </c>
      <c r="BC12" s="16">
        <v>33960</v>
      </c>
      <c r="BD12" s="16">
        <v>31950</v>
      </c>
      <c r="BE12" s="16">
        <v>30810</v>
      </c>
      <c r="BF12" s="16">
        <v>30020</v>
      </c>
      <c r="BG12" s="16">
        <v>28100</v>
      </c>
      <c r="BH12" s="16">
        <v>28540</v>
      </c>
      <c r="BI12" s="16">
        <v>27900</v>
      </c>
      <c r="BJ12" s="16">
        <v>28480</v>
      </c>
      <c r="BK12" s="16">
        <v>29040</v>
      </c>
      <c r="BL12" s="16">
        <v>29540</v>
      </c>
      <c r="BM12" s="16">
        <v>28770</v>
      </c>
      <c r="BN12" s="16">
        <v>28740</v>
      </c>
      <c r="BO12" s="16">
        <v>27700</v>
      </c>
      <c r="BP12" s="16">
        <v>27660</v>
      </c>
      <c r="BQ12" s="16">
        <v>26750</v>
      </c>
      <c r="BR12" s="16">
        <v>25880</v>
      </c>
      <c r="BS12" s="16">
        <v>24720</v>
      </c>
      <c r="BT12" s="16">
        <v>24180</v>
      </c>
      <c r="BU12" s="16">
        <v>23140</v>
      </c>
      <c r="BV12" s="16">
        <v>23310</v>
      </c>
      <c r="BW12" s="16">
        <v>18560</v>
      </c>
      <c r="BX12" s="16">
        <v>18110</v>
      </c>
      <c r="BY12" s="16">
        <v>17320</v>
      </c>
      <c r="BZ12" s="16">
        <v>17260</v>
      </c>
      <c r="CA12" s="16">
        <v>15520</v>
      </c>
      <c r="CB12" s="16">
        <v>15440</v>
      </c>
      <c r="CC12" s="16">
        <v>13900</v>
      </c>
      <c r="CD12" s="16">
        <v>12830</v>
      </c>
      <c r="CE12" s="16">
        <v>10880</v>
      </c>
      <c r="CF12" s="16">
        <v>10020</v>
      </c>
      <c r="CG12" s="16">
        <v>8750</v>
      </c>
      <c r="CH12" s="16">
        <v>7880</v>
      </c>
      <c r="CI12" s="16">
        <v>6310</v>
      </c>
      <c r="CJ12" s="16">
        <v>5680</v>
      </c>
      <c r="CK12" s="16">
        <v>4620</v>
      </c>
      <c r="CL12" s="16">
        <v>3800</v>
      </c>
      <c r="CM12" s="16">
        <v>3100</v>
      </c>
      <c r="CN12" s="16">
        <v>294330</v>
      </c>
      <c r="CO12" s="16">
        <v>265200</v>
      </c>
      <c r="CP12" s="16">
        <v>259170</v>
      </c>
      <c r="CQ12" s="16">
        <v>275720</v>
      </c>
      <c r="CR12" s="16">
        <v>293680</v>
      </c>
      <c r="CS12" s="16">
        <v>278030</v>
      </c>
      <c r="CT12" s="16">
        <v>293650</v>
      </c>
      <c r="CU12" s="16">
        <v>263720</v>
      </c>
      <c r="CV12" s="16">
        <v>246130</v>
      </c>
      <c r="CW12" s="16">
        <v>211400</v>
      </c>
      <c r="CX12" s="16">
        <v>178120</v>
      </c>
      <c r="CY12" s="16">
        <v>145370</v>
      </c>
      <c r="CZ12" s="16">
        <v>144570</v>
      </c>
      <c r="DA12" s="16">
        <v>132720</v>
      </c>
      <c r="DB12" s="16">
        <v>107310</v>
      </c>
      <c r="DC12" s="16">
        <v>79440</v>
      </c>
      <c r="DD12" s="16">
        <v>50360</v>
      </c>
      <c r="DE12" s="16">
        <v>23500</v>
      </c>
      <c r="DF12" s="16">
        <v>818700</v>
      </c>
      <c r="DG12" s="16">
        <v>870500</v>
      </c>
      <c r="DH12" s="16">
        <v>979000</v>
      </c>
      <c r="DI12" s="16">
        <v>1094400</v>
      </c>
      <c r="DJ12" s="16">
        <v>1404800</v>
      </c>
      <c r="DK12" s="16">
        <v>1862300</v>
      </c>
      <c r="DL12" s="16">
        <v>2185800</v>
      </c>
      <c r="DM12" s="16">
        <v>925600</v>
      </c>
      <c r="DN12" s="16">
        <v>2330400</v>
      </c>
      <c r="DO12" s="16">
        <v>2733500</v>
      </c>
      <c r="DP12" s="16">
        <v>2681700</v>
      </c>
      <c r="DQ12" s="16">
        <v>2573200</v>
      </c>
      <c r="DR12" s="16">
        <v>2457800</v>
      </c>
      <c r="DS12" s="16">
        <v>547700</v>
      </c>
      <c r="DT12" s="16">
        <v>403100</v>
      </c>
      <c r="DU12" s="16">
        <v>163100</v>
      </c>
      <c r="DV12" s="16">
        <v>83700</v>
      </c>
      <c r="DW12" s="16">
        <v>33300</v>
      </c>
      <c r="DX12" s="16">
        <v>9810</v>
      </c>
      <c r="DY12" s="13">
        <v>31.8</v>
      </c>
      <c r="DZ12" s="16">
        <v>3552200</v>
      </c>
    </row>
    <row r="13" spans="1:130">
      <c r="A13" s="15" t="s">
        <v>207</v>
      </c>
      <c r="B13" s="16">
        <v>57830</v>
      </c>
      <c r="C13" s="16">
        <v>60310</v>
      </c>
      <c r="D13" s="16">
        <v>60610</v>
      </c>
      <c r="E13" s="16">
        <v>58840</v>
      </c>
      <c r="F13" s="16">
        <v>57300</v>
      </c>
      <c r="G13" s="16">
        <v>56270</v>
      </c>
      <c r="H13" s="16">
        <v>53290</v>
      </c>
      <c r="I13" s="16">
        <v>53230</v>
      </c>
      <c r="J13" s="16">
        <v>52440</v>
      </c>
      <c r="K13" s="16">
        <v>51750</v>
      </c>
      <c r="L13" s="16">
        <v>51390</v>
      </c>
      <c r="M13" s="16">
        <v>51680</v>
      </c>
      <c r="N13" s="16">
        <v>53000</v>
      </c>
      <c r="O13" s="16">
        <v>52570</v>
      </c>
      <c r="P13" s="16">
        <v>51390</v>
      </c>
      <c r="Q13" s="16">
        <v>51430</v>
      </c>
      <c r="R13" s="16">
        <v>54250</v>
      </c>
      <c r="S13" s="16">
        <v>54060</v>
      </c>
      <c r="T13" s="16">
        <v>56540</v>
      </c>
      <c r="U13" s="16">
        <v>58500</v>
      </c>
      <c r="V13" s="16">
        <v>59690</v>
      </c>
      <c r="W13" s="16">
        <v>60690</v>
      </c>
      <c r="X13" s="16">
        <v>59270</v>
      </c>
      <c r="Y13" s="16">
        <v>57740</v>
      </c>
      <c r="Z13" s="16">
        <v>56530</v>
      </c>
      <c r="AA13" s="16">
        <v>54400</v>
      </c>
      <c r="AB13" s="16">
        <v>54080</v>
      </c>
      <c r="AC13" s="16">
        <v>54150</v>
      </c>
      <c r="AD13" s="16">
        <v>55480</v>
      </c>
      <c r="AE13" s="16">
        <v>58600</v>
      </c>
      <c r="AF13" s="16">
        <v>60420</v>
      </c>
      <c r="AG13" s="16">
        <v>60560</v>
      </c>
      <c r="AH13" s="16">
        <v>59470</v>
      </c>
      <c r="AI13" s="16">
        <v>58040</v>
      </c>
      <c r="AJ13" s="16">
        <v>56900</v>
      </c>
      <c r="AK13" s="16">
        <v>55270</v>
      </c>
      <c r="AL13" s="16">
        <v>54440</v>
      </c>
      <c r="AM13" s="16">
        <v>53300</v>
      </c>
      <c r="AN13" s="16">
        <v>51940</v>
      </c>
      <c r="AO13" s="16">
        <v>50840</v>
      </c>
      <c r="AP13" s="16">
        <v>50030</v>
      </c>
      <c r="AQ13" s="16">
        <v>49150</v>
      </c>
      <c r="AR13" s="16">
        <v>49110</v>
      </c>
      <c r="AS13" s="16">
        <v>48900</v>
      </c>
      <c r="AT13" s="16">
        <v>49200</v>
      </c>
      <c r="AU13" s="16">
        <v>49070</v>
      </c>
      <c r="AV13" s="16">
        <v>48200</v>
      </c>
      <c r="AW13" s="16">
        <v>41920</v>
      </c>
      <c r="AX13" s="16">
        <v>38980</v>
      </c>
      <c r="AY13" s="16">
        <v>37240</v>
      </c>
      <c r="AZ13" s="16">
        <v>35820</v>
      </c>
      <c r="BA13" s="16">
        <v>38390</v>
      </c>
      <c r="BB13" s="16">
        <v>37820</v>
      </c>
      <c r="BC13" s="16">
        <v>34100</v>
      </c>
      <c r="BD13" s="16">
        <v>32380</v>
      </c>
      <c r="BE13" s="16">
        <v>30930</v>
      </c>
      <c r="BF13" s="16">
        <v>30050</v>
      </c>
      <c r="BG13" s="16">
        <v>28640</v>
      </c>
      <c r="BH13" s="16">
        <v>28270</v>
      </c>
      <c r="BI13" s="16">
        <v>27860</v>
      </c>
      <c r="BJ13" s="16">
        <v>28430</v>
      </c>
      <c r="BK13" s="16">
        <v>28520</v>
      </c>
      <c r="BL13" s="16">
        <v>29670</v>
      </c>
      <c r="BM13" s="16">
        <v>28940</v>
      </c>
      <c r="BN13" s="16">
        <v>28430</v>
      </c>
      <c r="BO13" s="16">
        <v>27800</v>
      </c>
      <c r="BP13" s="16">
        <v>27660</v>
      </c>
      <c r="BQ13" s="16">
        <v>26900</v>
      </c>
      <c r="BR13" s="16">
        <v>26100</v>
      </c>
      <c r="BS13" s="16">
        <v>24730</v>
      </c>
      <c r="BT13" s="16">
        <v>23980</v>
      </c>
      <c r="BU13" s="16">
        <v>23610</v>
      </c>
      <c r="BV13" s="16">
        <v>22820</v>
      </c>
      <c r="BW13" s="16">
        <v>19930</v>
      </c>
      <c r="BX13" s="16">
        <v>17920</v>
      </c>
      <c r="BY13" s="16">
        <v>17080</v>
      </c>
      <c r="BZ13" s="16">
        <v>17380</v>
      </c>
      <c r="CA13" s="16">
        <v>15600</v>
      </c>
      <c r="CB13" s="16">
        <v>15510</v>
      </c>
      <c r="CC13" s="16">
        <v>13890</v>
      </c>
      <c r="CD13" s="16">
        <v>12900</v>
      </c>
      <c r="CE13" s="16">
        <v>11280</v>
      </c>
      <c r="CF13" s="16">
        <v>10000</v>
      </c>
      <c r="CG13" s="16">
        <v>8830</v>
      </c>
      <c r="CH13" s="16">
        <v>7950</v>
      </c>
      <c r="CI13" s="16">
        <v>6520</v>
      </c>
      <c r="CJ13" s="16">
        <v>5730</v>
      </c>
      <c r="CK13" s="16">
        <v>4770</v>
      </c>
      <c r="CL13" s="16">
        <v>3810</v>
      </c>
      <c r="CM13" s="16">
        <v>3210</v>
      </c>
      <c r="CN13" s="16">
        <v>294900</v>
      </c>
      <c r="CO13" s="16">
        <v>266980</v>
      </c>
      <c r="CP13" s="16">
        <v>260030</v>
      </c>
      <c r="CQ13" s="16">
        <v>274780</v>
      </c>
      <c r="CR13" s="16">
        <v>293920</v>
      </c>
      <c r="CS13" s="16">
        <v>276720</v>
      </c>
      <c r="CT13" s="16">
        <v>295380</v>
      </c>
      <c r="CU13" s="16">
        <v>265780</v>
      </c>
      <c r="CV13" s="16">
        <v>246400</v>
      </c>
      <c r="CW13" s="16">
        <v>215410</v>
      </c>
      <c r="CX13" s="16">
        <v>178520</v>
      </c>
      <c r="CY13" s="16">
        <v>145760</v>
      </c>
      <c r="CZ13" s="16">
        <v>143980</v>
      </c>
      <c r="DA13" s="16">
        <v>133180</v>
      </c>
      <c r="DB13" s="16">
        <v>108250</v>
      </c>
      <c r="DC13" s="16">
        <v>79470</v>
      </c>
      <c r="DD13" s="16">
        <v>50970</v>
      </c>
      <c r="DE13" s="16">
        <v>24030</v>
      </c>
      <c r="DF13" s="16">
        <v>821900</v>
      </c>
      <c r="DG13" s="16">
        <v>873300</v>
      </c>
      <c r="DH13" s="16">
        <v>981600</v>
      </c>
      <c r="DI13" s="16">
        <v>1096700</v>
      </c>
      <c r="DJ13" s="16">
        <v>1406600</v>
      </c>
      <c r="DK13" s="16">
        <v>1868400</v>
      </c>
      <c r="DL13" s="16">
        <v>2192700</v>
      </c>
      <c r="DM13" s="16">
        <v>930100</v>
      </c>
      <c r="DN13" s="16">
        <v>2336600</v>
      </c>
      <c r="DO13" s="16">
        <v>2742500</v>
      </c>
      <c r="DP13" s="16">
        <v>2691100</v>
      </c>
      <c r="DQ13" s="16">
        <v>2582800</v>
      </c>
      <c r="DR13" s="16">
        <v>2467700</v>
      </c>
      <c r="DS13" s="16">
        <v>549900</v>
      </c>
      <c r="DT13" s="16">
        <v>405900</v>
      </c>
      <c r="DU13" s="16">
        <v>164400</v>
      </c>
      <c r="DV13" s="16">
        <v>85000</v>
      </c>
      <c r="DW13" s="16">
        <v>34000</v>
      </c>
      <c r="DX13" s="16">
        <v>9990</v>
      </c>
      <c r="DY13" s="13">
        <v>31.9</v>
      </c>
      <c r="DZ13" s="16">
        <v>3564400</v>
      </c>
    </row>
    <row r="14" spans="1:130">
      <c r="A14" s="15" t="s">
        <v>208</v>
      </c>
      <c r="B14" s="16">
        <v>58460</v>
      </c>
      <c r="C14" s="16">
        <v>59380</v>
      </c>
      <c r="D14" s="16">
        <v>60890</v>
      </c>
      <c r="E14" s="16">
        <v>59400</v>
      </c>
      <c r="F14" s="16">
        <v>57520</v>
      </c>
      <c r="G14" s="16">
        <v>56700</v>
      </c>
      <c r="H14" s="16">
        <v>53540</v>
      </c>
      <c r="I14" s="16">
        <v>53470</v>
      </c>
      <c r="J14" s="16">
        <v>52730</v>
      </c>
      <c r="K14" s="16">
        <v>52150</v>
      </c>
      <c r="L14" s="16">
        <v>51270</v>
      </c>
      <c r="M14" s="16">
        <v>51540</v>
      </c>
      <c r="N14" s="16">
        <v>53050</v>
      </c>
      <c r="O14" s="16">
        <v>52430</v>
      </c>
      <c r="P14" s="16">
        <v>52130</v>
      </c>
      <c r="Q14" s="16">
        <v>51140</v>
      </c>
      <c r="R14" s="16">
        <v>53730</v>
      </c>
      <c r="S14" s="16">
        <v>54090</v>
      </c>
      <c r="T14" s="16">
        <v>55850</v>
      </c>
      <c r="U14" s="16">
        <v>58190</v>
      </c>
      <c r="V14" s="16">
        <v>59080</v>
      </c>
      <c r="W14" s="16">
        <v>60270</v>
      </c>
      <c r="X14" s="16">
        <v>59730</v>
      </c>
      <c r="Y14" s="16">
        <v>57230</v>
      </c>
      <c r="Z14" s="16">
        <v>56420</v>
      </c>
      <c r="AA14" s="16">
        <v>54910</v>
      </c>
      <c r="AB14" s="16">
        <v>54080</v>
      </c>
      <c r="AC14" s="16">
        <v>53710</v>
      </c>
      <c r="AD14" s="16">
        <v>55030</v>
      </c>
      <c r="AE14" s="16">
        <v>58260</v>
      </c>
      <c r="AF14" s="16">
        <v>59700</v>
      </c>
      <c r="AG14" s="16">
        <v>60850</v>
      </c>
      <c r="AH14" s="16">
        <v>59940</v>
      </c>
      <c r="AI14" s="16">
        <v>58320</v>
      </c>
      <c r="AJ14" s="16">
        <v>57950</v>
      </c>
      <c r="AK14" s="16">
        <v>55130</v>
      </c>
      <c r="AL14" s="16">
        <v>54720</v>
      </c>
      <c r="AM14" s="16">
        <v>53660</v>
      </c>
      <c r="AN14" s="16">
        <v>52110</v>
      </c>
      <c r="AO14" s="16">
        <v>51620</v>
      </c>
      <c r="AP14" s="16">
        <v>49860</v>
      </c>
      <c r="AQ14" s="16">
        <v>49540</v>
      </c>
      <c r="AR14" s="16">
        <v>48940</v>
      </c>
      <c r="AS14" s="16">
        <v>49300</v>
      </c>
      <c r="AT14" s="16">
        <v>48860</v>
      </c>
      <c r="AU14" s="16">
        <v>49170</v>
      </c>
      <c r="AV14" s="16">
        <v>49480</v>
      </c>
      <c r="AW14" s="16">
        <v>41800</v>
      </c>
      <c r="AX14" s="16">
        <v>40080</v>
      </c>
      <c r="AY14" s="16">
        <v>38320</v>
      </c>
      <c r="AZ14" s="16">
        <v>34860</v>
      </c>
      <c r="BA14" s="16">
        <v>38460</v>
      </c>
      <c r="BB14" s="16">
        <v>38010</v>
      </c>
      <c r="BC14" s="16">
        <v>35330</v>
      </c>
      <c r="BD14" s="16">
        <v>32380</v>
      </c>
      <c r="BE14" s="16">
        <v>31090</v>
      </c>
      <c r="BF14" s="16">
        <v>30230</v>
      </c>
      <c r="BG14" s="16">
        <v>28970</v>
      </c>
      <c r="BH14" s="16">
        <v>28070</v>
      </c>
      <c r="BI14" s="16">
        <v>27980</v>
      </c>
      <c r="BJ14" s="16">
        <v>28220</v>
      </c>
      <c r="BK14" s="16">
        <v>28350</v>
      </c>
      <c r="BL14" s="16">
        <v>29460</v>
      </c>
      <c r="BM14" s="16">
        <v>28910</v>
      </c>
      <c r="BN14" s="16">
        <v>28370</v>
      </c>
      <c r="BO14" s="16">
        <v>28300</v>
      </c>
      <c r="BP14" s="16">
        <v>27340</v>
      </c>
      <c r="BQ14" s="16">
        <v>26780</v>
      </c>
      <c r="BR14" s="16">
        <v>26470</v>
      </c>
      <c r="BS14" s="16">
        <v>24610</v>
      </c>
      <c r="BT14" s="16">
        <v>23980</v>
      </c>
      <c r="BU14" s="16">
        <v>23750</v>
      </c>
      <c r="BV14" s="16">
        <v>22270</v>
      </c>
      <c r="BW14" s="16">
        <v>21380</v>
      </c>
      <c r="BX14" s="16">
        <v>17680</v>
      </c>
      <c r="BY14" s="16">
        <v>17010</v>
      </c>
      <c r="BZ14" s="16">
        <v>17190</v>
      </c>
      <c r="CA14" s="16">
        <v>15850</v>
      </c>
      <c r="CB14" s="16">
        <v>15240</v>
      </c>
      <c r="CC14" s="16">
        <v>14230</v>
      </c>
      <c r="CD14" s="16">
        <v>12840</v>
      </c>
      <c r="CE14" s="16">
        <v>11520</v>
      </c>
      <c r="CF14" s="16">
        <v>9980</v>
      </c>
      <c r="CG14" s="16">
        <v>8930</v>
      </c>
      <c r="CH14" s="16">
        <v>7940</v>
      </c>
      <c r="CI14" s="16">
        <v>6680</v>
      </c>
      <c r="CJ14" s="16">
        <v>5670</v>
      </c>
      <c r="CK14" s="16">
        <v>4810</v>
      </c>
      <c r="CL14" s="16">
        <v>3900</v>
      </c>
      <c r="CM14" s="16">
        <v>3280</v>
      </c>
      <c r="CN14" s="16">
        <v>295660</v>
      </c>
      <c r="CO14" s="16">
        <v>268590</v>
      </c>
      <c r="CP14" s="16">
        <v>260430</v>
      </c>
      <c r="CQ14" s="16">
        <v>273000</v>
      </c>
      <c r="CR14" s="16">
        <v>292730</v>
      </c>
      <c r="CS14" s="16">
        <v>275990</v>
      </c>
      <c r="CT14" s="16">
        <v>296750</v>
      </c>
      <c r="CU14" s="16">
        <v>267240</v>
      </c>
      <c r="CV14" s="16">
        <v>246500</v>
      </c>
      <c r="CW14" s="16">
        <v>218850</v>
      </c>
      <c r="CX14" s="16">
        <v>179050</v>
      </c>
      <c r="CY14" s="16">
        <v>146340</v>
      </c>
      <c r="CZ14" s="16">
        <v>143310</v>
      </c>
      <c r="DA14" s="16">
        <v>133490</v>
      </c>
      <c r="DB14" s="16">
        <v>109060</v>
      </c>
      <c r="DC14" s="16">
        <v>79530</v>
      </c>
      <c r="DD14" s="16">
        <v>51210</v>
      </c>
      <c r="DE14" s="16">
        <v>24340</v>
      </c>
      <c r="DF14" s="16">
        <v>824700</v>
      </c>
      <c r="DG14" s="16">
        <v>875800</v>
      </c>
      <c r="DH14" s="16">
        <v>983600</v>
      </c>
      <c r="DI14" s="16">
        <v>1097700</v>
      </c>
      <c r="DJ14" s="16">
        <v>1405700</v>
      </c>
      <c r="DK14" s="16">
        <v>1871100</v>
      </c>
      <c r="DL14" s="16">
        <v>2196500</v>
      </c>
      <c r="DM14" s="16">
        <v>934100</v>
      </c>
      <c r="DN14" s="16">
        <v>2339800</v>
      </c>
      <c r="DO14" s="16">
        <v>2747600</v>
      </c>
      <c r="DP14" s="16">
        <v>2696400</v>
      </c>
      <c r="DQ14" s="16">
        <v>2588600</v>
      </c>
      <c r="DR14" s="16">
        <v>2474600</v>
      </c>
      <c r="DS14" s="16">
        <v>551100</v>
      </c>
      <c r="DT14" s="16">
        <v>407800</v>
      </c>
      <c r="DU14" s="16">
        <v>165200</v>
      </c>
      <c r="DV14" s="16">
        <v>85700</v>
      </c>
      <c r="DW14" s="16">
        <v>34500</v>
      </c>
      <c r="DX14" s="16">
        <v>10160</v>
      </c>
      <c r="DY14" s="13">
        <v>32</v>
      </c>
      <c r="DZ14" s="16">
        <v>3572200</v>
      </c>
    </row>
    <row r="15" spans="1:130">
      <c r="A15" s="15" t="s">
        <v>209</v>
      </c>
      <c r="B15" s="16">
        <v>58440</v>
      </c>
      <c r="C15" s="16">
        <v>58960</v>
      </c>
      <c r="D15" s="16">
        <v>60700</v>
      </c>
      <c r="E15" s="16">
        <v>59930</v>
      </c>
      <c r="F15" s="16">
        <v>57950</v>
      </c>
      <c r="G15" s="16">
        <v>57270</v>
      </c>
      <c r="H15" s="16">
        <v>54420</v>
      </c>
      <c r="I15" s="16">
        <v>53660</v>
      </c>
      <c r="J15" s="16">
        <v>52920</v>
      </c>
      <c r="K15" s="16">
        <v>52220</v>
      </c>
      <c r="L15" s="16">
        <v>51640</v>
      </c>
      <c r="M15" s="16">
        <v>51340</v>
      </c>
      <c r="N15" s="16">
        <v>53110</v>
      </c>
      <c r="O15" s="16">
        <v>52340</v>
      </c>
      <c r="P15" s="16">
        <v>52640</v>
      </c>
      <c r="Q15" s="16">
        <v>51160</v>
      </c>
      <c r="R15" s="16">
        <v>53270</v>
      </c>
      <c r="S15" s="16">
        <v>53930</v>
      </c>
      <c r="T15" s="16">
        <v>55580</v>
      </c>
      <c r="U15" s="16">
        <v>57440</v>
      </c>
      <c r="V15" s="16">
        <v>58610</v>
      </c>
      <c r="W15" s="16">
        <v>60110</v>
      </c>
      <c r="X15" s="16">
        <v>60070</v>
      </c>
      <c r="Y15" s="16">
        <v>57200</v>
      </c>
      <c r="Z15" s="16">
        <v>56850</v>
      </c>
      <c r="AA15" s="16">
        <v>55100</v>
      </c>
      <c r="AB15" s="16">
        <v>54200</v>
      </c>
      <c r="AC15" s="16">
        <v>53740</v>
      </c>
      <c r="AD15" s="16">
        <v>54920</v>
      </c>
      <c r="AE15" s="16">
        <v>57380</v>
      </c>
      <c r="AF15" s="16">
        <v>59810</v>
      </c>
      <c r="AG15" s="16">
        <v>60580</v>
      </c>
      <c r="AH15" s="16">
        <v>60460</v>
      </c>
      <c r="AI15" s="16">
        <v>58750</v>
      </c>
      <c r="AJ15" s="16">
        <v>58100</v>
      </c>
      <c r="AK15" s="16">
        <v>55900</v>
      </c>
      <c r="AL15" s="16">
        <v>54870</v>
      </c>
      <c r="AM15" s="16">
        <v>54210</v>
      </c>
      <c r="AN15" s="16">
        <v>52670</v>
      </c>
      <c r="AO15" s="16">
        <v>51980</v>
      </c>
      <c r="AP15" s="16">
        <v>50020</v>
      </c>
      <c r="AQ15" s="16">
        <v>49910</v>
      </c>
      <c r="AR15" s="16">
        <v>49120</v>
      </c>
      <c r="AS15" s="16">
        <v>49220</v>
      </c>
      <c r="AT15" s="16">
        <v>48810</v>
      </c>
      <c r="AU15" s="16">
        <v>49340</v>
      </c>
      <c r="AV15" s="16">
        <v>49850</v>
      </c>
      <c r="AW15" s="16">
        <v>43280</v>
      </c>
      <c r="AX15" s="16">
        <v>40970</v>
      </c>
      <c r="AY15" s="16">
        <v>38310</v>
      </c>
      <c r="AZ15" s="16">
        <v>35340</v>
      </c>
      <c r="BA15" s="16">
        <v>37890</v>
      </c>
      <c r="BB15" s="16">
        <v>38010</v>
      </c>
      <c r="BC15" s="16">
        <v>36190</v>
      </c>
      <c r="BD15" s="16">
        <v>33010</v>
      </c>
      <c r="BE15" s="16">
        <v>31530</v>
      </c>
      <c r="BF15" s="16">
        <v>30330</v>
      </c>
      <c r="BG15" s="16">
        <v>29460</v>
      </c>
      <c r="BH15" s="16">
        <v>27850</v>
      </c>
      <c r="BI15" s="16">
        <v>28160</v>
      </c>
      <c r="BJ15" s="16">
        <v>27920</v>
      </c>
      <c r="BK15" s="16">
        <v>28210</v>
      </c>
      <c r="BL15" s="16">
        <v>29320</v>
      </c>
      <c r="BM15" s="16">
        <v>28990</v>
      </c>
      <c r="BN15" s="16">
        <v>28410</v>
      </c>
      <c r="BO15" s="16">
        <v>28120</v>
      </c>
      <c r="BP15" s="16">
        <v>27480</v>
      </c>
      <c r="BQ15" s="16">
        <v>26880</v>
      </c>
      <c r="BR15" s="16">
        <v>26270</v>
      </c>
      <c r="BS15" s="16">
        <v>24950</v>
      </c>
      <c r="BT15" s="16">
        <v>23890</v>
      </c>
      <c r="BU15" s="16">
        <v>23790</v>
      </c>
      <c r="BV15" s="16">
        <v>22300</v>
      </c>
      <c r="BW15" s="16">
        <v>22620</v>
      </c>
      <c r="BX15" s="16">
        <v>17080</v>
      </c>
      <c r="BY15" s="16">
        <v>17130</v>
      </c>
      <c r="BZ15" s="16">
        <v>16840</v>
      </c>
      <c r="CA15" s="16">
        <v>16200</v>
      </c>
      <c r="CB15" s="16">
        <v>14860</v>
      </c>
      <c r="CC15" s="16">
        <v>14460</v>
      </c>
      <c r="CD15" s="16">
        <v>12920</v>
      </c>
      <c r="CE15" s="16">
        <v>11750</v>
      </c>
      <c r="CF15" s="16">
        <v>9920</v>
      </c>
      <c r="CG15" s="16">
        <v>8910</v>
      </c>
      <c r="CH15" s="16">
        <v>7990</v>
      </c>
      <c r="CI15" s="16">
        <v>6800</v>
      </c>
      <c r="CJ15" s="16">
        <v>5650</v>
      </c>
      <c r="CK15" s="16">
        <v>4850</v>
      </c>
      <c r="CL15" s="16">
        <v>3940</v>
      </c>
      <c r="CM15" s="16">
        <v>3220</v>
      </c>
      <c r="CN15" s="16">
        <v>295980</v>
      </c>
      <c r="CO15" s="16">
        <v>270490</v>
      </c>
      <c r="CP15" s="16">
        <v>261080</v>
      </c>
      <c r="CQ15" s="16">
        <v>271370</v>
      </c>
      <c r="CR15" s="16">
        <v>292840</v>
      </c>
      <c r="CS15" s="16">
        <v>275330</v>
      </c>
      <c r="CT15" s="16">
        <v>297700</v>
      </c>
      <c r="CU15" s="16">
        <v>269640</v>
      </c>
      <c r="CV15" s="16">
        <v>247080</v>
      </c>
      <c r="CW15" s="16">
        <v>221760</v>
      </c>
      <c r="CX15" s="16">
        <v>180440</v>
      </c>
      <c r="CY15" s="16">
        <v>147330</v>
      </c>
      <c r="CZ15" s="16">
        <v>142850</v>
      </c>
      <c r="DA15" s="16">
        <v>133690</v>
      </c>
      <c r="DB15" s="16">
        <v>109680</v>
      </c>
      <c r="DC15" s="16">
        <v>79490</v>
      </c>
      <c r="DD15" s="16">
        <v>51500</v>
      </c>
      <c r="DE15" s="16">
        <v>24440</v>
      </c>
      <c r="DF15" s="16">
        <v>827500</v>
      </c>
      <c r="DG15" s="16">
        <v>878700</v>
      </c>
      <c r="DH15" s="16">
        <v>985900</v>
      </c>
      <c r="DI15" s="16">
        <v>1098900</v>
      </c>
      <c r="DJ15" s="16">
        <v>1406900</v>
      </c>
      <c r="DK15" s="16">
        <v>1875700</v>
      </c>
      <c r="DL15" s="16">
        <v>2203500</v>
      </c>
      <c r="DM15" s="16">
        <v>939500</v>
      </c>
      <c r="DN15" s="16">
        <v>2346300</v>
      </c>
      <c r="DO15" s="16">
        <v>2755300</v>
      </c>
      <c r="DP15" s="16">
        <v>2704200</v>
      </c>
      <c r="DQ15" s="16">
        <v>2597000</v>
      </c>
      <c r="DR15" s="16">
        <v>2483900</v>
      </c>
      <c r="DS15" s="16">
        <v>551800</v>
      </c>
      <c r="DT15" s="16">
        <v>409000</v>
      </c>
      <c r="DU15" s="16">
        <v>165600</v>
      </c>
      <c r="DV15" s="16">
        <v>86100</v>
      </c>
      <c r="DW15" s="16">
        <v>34600</v>
      </c>
      <c r="DX15" s="16">
        <v>10170</v>
      </c>
      <c r="DY15" s="13">
        <v>32.1</v>
      </c>
      <c r="DZ15" s="16">
        <v>3582900</v>
      </c>
    </row>
    <row r="16" spans="1:130">
      <c r="A16" s="15" t="s">
        <v>210</v>
      </c>
      <c r="B16" s="16">
        <v>58440</v>
      </c>
      <c r="C16" s="16">
        <v>58580</v>
      </c>
      <c r="D16" s="16">
        <v>60600</v>
      </c>
      <c r="E16" s="16">
        <v>60330</v>
      </c>
      <c r="F16" s="16">
        <v>58700</v>
      </c>
      <c r="G16" s="16">
        <v>57420</v>
      </c>
      <c r="H16" s="16">
        <v>55470</v>
      </c>
      <c r="I16" s="16">
        <v>53600</v>
      </c>
      <c r="J16" s="16">
        <v>53220</v>
      </c>
      <c r="K16" s="16">
        <v>52500</v>
      </c>
      <c r="L16" s="16">
        <v>51870</v>
      </c>
      <c r="M16" s="16">
        <v>51800</v>
      </c>
      <c r="N16" s="16">
        <v>52400</v>
      </c>
      <c r="O16" s="16">
        <v>52810</v>
      </c>
      <c r="P16" s="16">
        <v>52700</v>
      </c>
      <c r="Q16" s="16">
        <v>51420</v>
      </c>
      <c r="R16" s="16">
        <v>52260</v>
      </c>
      <c r="S16" s="16">
        <v>54420</v>
      </c>
      <c r="T16" s="16">
        <v>54590</v>
      </c>
      <c r="U16" s="16">
        <v>57060</v>
      </c>
      <c r="V16" s="16">
        <v>58330</v>
      </c>
      <c r="W16" s="16">
        <v>59530</v>
      </c>
      <c r="X16" s="16">
        <v>59900</v>
      </c>
      <c r="Y16" s="16">
        <v>57930</v>
      </c>
      <c r="Z16" s="16">
        <v>57440</v>
      </c>
      <c r="AA16" s="16">
        <v>56050</v>
      </c>
      <c r="AB16" s="16">
        <v>54570</v>
      </c>
      <c r="AC16" s="16">
        <v>54220</v>
      </c>
      <c r="AD16" s="16">
        <v>54660</v>
      </c>
      <c r="AE16" s="16">
        <v>57160</v>
      </c>
      <c r="AF16" s="16">
        <v>60020</v>
      </c>
      <c r="AG16" s="16">
        <v>60670</v>
      </c>
      <c r="AH16" s="16">
        <v>60640</v>
      </c>
      <c r="AI16" s="16">
        <v>59660</v>
      </c>
      <c r="AJ16" s="16">
        <v>57990</v>
      </c>
      <c r="AK16" s="16">
        <v>56840</v>
      </c>
      <c r="AL16" s="16">
        <v>54980</v>
      </c>
      <c r="AM16" s="16">
        <v>54880</v>
      </c>
      <c r="AN16" s="16">
        <v>52900</v>
      </c>
      <c r="AO16" s="16">
        <v>52290</v>
      </c>
      <c r="AP16" s="16">
        <v>50390</v>
      </c>
      <c r="AQ16" s="16">
        <v>50310</v>
      </c>
      <c r="AR16" s="16">
        <v>48940</v>
      </c>
      <c r="AS16" s="16">
        <v>49480</v>
      </c>
      <c r="AT16" s="16">
        <v>48850</v>
      </c>
      <c r="AU16" s="16">
        <v>49650</v>
      </c>
      <c r="AV16" s="16">
        <v>49370</v>
      </c>
      <c r="AW16" s="16">
        <v>46010</v>
      </c>
      <c r="AX16" s="16">
        <v>41620</v>
      </c>
      <c r="AY16" s="16">
        <v>38600</v>
      </c>
      <c r="AZ16" s="16">
        <v>35940</v>
      </c>
      <c r="BA16" s="16">
        <v>37110</v>
      </c>
      <c r="BB16" s="16">
        <v>37870</v>
      </c>
      <c r="BC16" s="16">
        <v>36920</v>
      </c>
      <c r="BD16" s="16">
        <v>33800</v>
      </c>
      <c r="BE16" s="16">
        <v>31750</v>
      </c>
      <c r="BF16" s="16">
        <v>30630</v>
      </c>
      <c r="BG16" s="16">
        <v>29850</v>
      </c>
      <c r="BH16" s="16">
        <v>27920</v>
      </c>
      <c r="BI16" s="16">
        <v>28340</v>
      </c>
      <c r="BJ16" s="16">
        <v>27640</v>
      </c>
      <c r="BK16" s="16">
        <v>28240</v>
      </c>
      <c r="BL16" s="16">
        <v>28750</v>
      </c>
      <c r="BM16" s="16">
        <v>29180</v>
      </c>
      <c r="BN16" s="16">
        <v>28400</v>
      </c>
      <c r="BO16" s="16">
        <v>28310</v>
      </c>
      <c r="BP16" s="16">
        <v>27210</v>
      </c>
      <c r="BQ16" s="16">
        <v>27130</v>
      </c>
      <c r="BR16" s="16">
        <v>26210</v>
      </c>
      <c r="BS16" s="16">
        <v>25290</v>
      </c>
      <c r="BT16" s="16">
        <v>24070</v>
      </c>
      <c r="BU16" s="16">
        <v>23540</v>
      </c>
      <c r="BV16" s="16">
        <v>22460</v>
      </c>
      <c r="BW16" s="16">
        <v>22550</v>
      </c>
      <c r="BX16" s="16">
        <v>17870</v>
      </c>
      <c r="BY16" s="16">
        <v>17330</v>
      </c>
      <c r="BZ16" s="16">
        <v>16550</v>
      </c>
      <c r="CA16" s="16">
        <v>16440</v>
      </c>
      <c r="CB16" s="16">
        <v>14690</v>
      </c>
      <c r="CC16" s="16">
        <v>14550</v>
      </c>
      <c r="CD16" s="16">
        <v>12960</v>
      </c>
      <c r="CE16" s="16">
        <v>11950</v>
      </c>
      <c r="CF16" s="16">
        <v>10070</v>
      </c>
      <c r="CG16" s="16">
        <v>9150</v>
      </c>
      <c r="CH16" s="16">
        <v>7910</v>
      </c>
      <c r="CI16" s="16">
        <v>7050</v>
      </c>
      <c r="CJ16" s="16">
        <v>5550</v>
      </c>
      <c r="CK16" s="16">
        <v>4980</v>
      </c>
      <c r="CL16" s="16">
        <v>3990</v>
      </c>
      <c r="CM16" s="16">
        <v>3280</v>
      </c>
      <c r="CN16" s="16">
        <v>296650</v>
      </c>
      <c r="CO16" s="16">
        <v>272220</v>
      </c>
      <c r="CP16" s="16">
        <v>261580</v>
      </c>
      <c r="CQ16" s="16">
        <v>269750</v>
      </c>
      <c r="CR16" s="16">
        <v>293120</v>
      </c>
      <c r="CS16" s="16">
        <v>276660</v>
      </c>
      <c r="CT16" s="16">
        <v>298980</v>
      </c>
      <c r="CU16" s="16">
        <v>271900</v>
      </c>
      <c r="CV16" s="16">
        <v>247970</v>
      </c>
      <c r="CW16" s="16">
        <v>225260</v>
      </c>
      <c r="CX16" s="16">
        <v>181650</v>
      </c>
      <c r="CY16" s="16">
        <v>148500</v>
      </c>
      <c r="CZ16" s="16">
        <v>142210</v>
      </c>
      <c r="DA16" s="16">
        <v>134150</v>
      </c>
      <c r="DB16" s="16">
        <v>110480</v>
      </c>
      <c r="DC16" s="16">
        <v>79550</v>
      </c>
      <c r="DD16" s="16">
        <v>52040</v>
      </c>
      <c r="DE16" s="16">
        <v>24850</v>
      </c>
      <c r="DF16" s="16">
        <v>830400</v>
      </c>
      <c r="DG16" s="16">
        <v>881900</v>
      </c>
      <c r="DH16" s="16">
        <v>988500</v>
      </c>
      <c r="DI16" s="16">
        <v>1100200</v>
      </c>
      <c r="DJ16" s="16">
        <v>1410400</v>
      </c>
      <c r="DK16" s="16">
        <v>1883600</v>
      </c>
      <c r="DL16" s="16">
        <v>2213800</v>
      </c>
      <c r="DM16" s="16">
        <v>945600</v>
      </c>
      <c r="DN16" s="16">
        <v>2356000</v>
      </c>
      <c r="DO16" s="16">
        <v>2767400</v>
      </c>
      <c r="DP16" s="16">
        <v>2716000</v>
      </c>
      <c r="DQ16" s="16">
        <v>2609300</v>
      </c>
      <c r="DR16" s="16">
        <v>2497700</v>
      </c>
      <c r="DS16" s="16">
        <v>553600</v>
      </c>
      <c r="DT16" s="16">
        <v>411400</v>
      </c>
      <c r="DU16" s="16">
        <v>166800</v>
      </c>
      <c r="DV16" s="16">
        <v>87200</v>
      </c>
      <c r="DW16" s="16">
        <v>35200</v>
      </c>
      <c r="DX16" s="16">
        <v>10330</v>
      </c>
      <c r="DY16" s="13">
        <v>32.1</v>
      </c>
      <c r="DZ16" s="16">
        <v>3597800</v>
      </c>
    </row>
    <row r="17" spans="1:130">
      <c r="A17" s="15" t="s">
        <v>211</v>
      </c>
      <c r="B17" s="16">
        <v>57970</v>
      </c>
      <c r="C17" s="16">
        <v>58120</v>
      </c>
      <c r="D17" s="16">
        <v>60650</v>
      </c>
      <c r="E17" s="16">
        <v>60950</v>
      </c>
      <c r="F17" s="16">
        <v>59160</v>
      </c>
      <c r="G17" s="16">
        <v>57610</v>
      </c>
      <c r="H17" s="16">
        <v>56590</v>
      </c>
      <c r="I17" s="16">
        <v>53590</v>
      </c>
      <c r="J17" s="16">
        <v>53560</v>
      </c>
      <c r="K17" s="16">
        <v>52770</v>
      </c>
      <c r="L17" s="16">
        <v>52120</v>
      </c>
      <c r="M17" s="16">
        <v>51790</v>
      </c>
      <c r="N17" s="16">
        <v>52070</v>
      </c>
      <c r="O17" s="16">
        <v>53420</v>
      </c>
      <c r="P17" s="16">
        <v>53040</v>
      </c>
      <c r="Q17" s="16">
        <v>51910</v>
      </c>
      <c r="R17" s="16">
        <v>52010</v>
      </c>
      <c r="S17" s="16">
        <v>54610</v>
      </c>
      <c r="T17" s="16">
        <v>54200</v>
      </c>
      <c r="U17" s="16">
        <v>56770</v>
      </c>
      <c r="V17" s="16">
        <v>58220</v>
      </c>
      <c r="W17" s="16">
        <v>59070</v>
      </c>
      <c r="X17" s="16">
        <v>59690</v>
      </c>
      <c r="Y17" s="16">
        <v>58500</v>
      </c>
      <c r="Z17" s="16">
        <v>57250</v>
      </c>
      <c r="AA17" s="16">
        <v>56450</v>
      </c>
      <c r="AB17" s="16">
        <v>54650</v>
      </c>
      <c r="AC17" s="16">
        <v>54430</v>
      </c>
      <c r="AD17" s="16">
        <v>54780</v>
      </c>
      <c r="AE17" s="16">
        <v>56310</v>
      </c>
      <c r="AF17" s="16">
        <v>59370</v>
      </c>
      <c r="AG17" s="16">
        <v>61010</v>
      </c>
      <c r="AH17" s="16">
        <v>61020</v>
      </c>
      <c r="AI17" s="16">
        <v>59920</v>
      </c>
      <c r="AJ17" s="16">
        <v>58510</v>
      </c>
      <c r="AK17" s="16">
        <v>57350</v>
      </c>
      <c r="AL17" s="16">
        <v>55680</v>
      </c>
      <c r="AM17" s="16">
        <v>54790</v>
      </c>
      <c r="AN17" s="16">
        <v>53700</v>
      </c>
      <c r="AO17" s="16">
        <v>52340</v>
      </c>
      <c r="AP17" s="16">
        <v>51180</v>
      </c>
      <c r="AQ17" s="16">
        <v>50320</v>
      </c>
      <c r="AR17" s="16">
        <v>49430</v>
      </c>
      <c r="AS17" s="16">
        <v>49360</v>
      </c>
      <c r="AT17" s="16">
        <v>49160</v>
      </c>
      <c r="AU17" s="16">
        <v>49440</v>
      </c>
      <c r="AV17" s="16">
        <v>49230</v>
      </c>
      <c r="AW17" s="16">
        <v>48250</v>
      </c>
      <c r="AX17" s="16">
        <v>41930</v>
      </c>
      <c r="AY17" s="16">
        <v>39000</v>
      </c>
      <c r="AZ17" s="16">
        <v>37230</v>
      </c>
      <c r="BA17" s="16">
        <v>35750</v>
      </c>
      <c r="BB17" s="16">
        <v>38280</v>
      </c>
      <c r="BC17" s="16">
        <v>37700</v>
      </c>
      <c r="BD17" s="16">
        <v>33930</v>
      </c>
      <c r="BE17" s="16">
        <v>32230</v>
      </c>
      <c r="BF17" s="16">
        <v>30770</v>
      </c>
      <c r="BG17" s="16">
        <v>29880</v>
      </c>
      <c r="BH17" s="16">
        <v>28450</v>
      </c>
      <c r="BI17" s="16">
        <v>28090</v>
      </c>
      <c r="BJ17" s="16">
        <v>27620</v>
      </c>
      <c r="BK17" s="16">
        <v>28190</v>
      </c>
      <c r="BL17" s="16">
        <v>28220</v>
      </c>
      <c r="BM17" s="16">
        <v>29320</v>
      </c>
      <c r="BN17" s="16">
        <v>28570</v>
      </c>
      <c r="BO17" s="16">
        <v>27990</v>
      </c>
      <c r="BP17" s="16">
        <v>27300</v>
      </c>
      <c r="BQ17" s="16">
        <v>27120</v>
      </c>
      <c r="BR17" s="16">
        <v>26340</v>
      </c>
      <c r="BS17" s="16">
        <v>25540</v>
      </c>
      <c r="BT17" s="16">
        <v>24090</v>
      </c>
      <c r="BU17" s="16">
        <v>23320</v>
      </c>
      <c r="BV17" s="16">
        <v>22940</v>
      </c>
      <c r="BW17" s="16">
        <v>22070</v>
      </c>
      <c r="BX17" s="16">
        <v>19200</v>
      </c>
      <c r="BY17" s="16">
        <v>17200</v>
      </c>
      <c r="BZ17" s="16">
        <v>16340</v>
      </c>
      <c r="CA17" s="16">
        <v>16620</v>
      </c>
      <c r="CB17" s="16">
        <v>14760</v>
      </c>
      <c r="CC17" s="16">
        <v>14630</v>
      </c>
      <c r="CD17" s="16">
        <v>12970</v>
      </c>
      <c r="CE17" s="16">
        <v>12040</v>
      </c>
      <c r="CF17" s="16">
        <v>10490</v>
      </c>
      <c r="CG17" s="16">
        <v>9160</v>
      </c>
      <c r="CH17" s="16">
        <v>7980</v>
      </c>
      <c r="CI17" s="16">
        <v>7110</v>
      </c>
      <c r="CJ17" s="16">
        <v>5730</v>
      </c>
      <c r="CK17" s="16">
        <v>5020</v>
      </c>
      <c r="CL17" s="16">
        <v>4150</v>
      </c>
      <c r="CM17" s="16">
        <v>3300</v>
      </c>
      <c r="CN17" s="16">
        <v>296860</v>
      </c>
      <c r="CO17" s="16">
        <v>274100</v>
      </c>
      <c r="CP17" s="16">
        <v>262440</v>
      </c>
      <c r="CQ17" s="16">
        <v>269480</v>
      </c>
      <c r="CR17" s="16">
        <v>292720</v>
      </c>
      <c r="CS17" s="16">
        <v>276620</v>
      </c>
      <c r="CT17" s="16">
        <v>299820</v>
      </c>
      <c r="CU17" s="16">
        <v>273860</v>
      </c>
      <c r="CV17" s="16">
        <v>249450</v>
      </c>
      <c r="CW17" s="16">
        <v>227850</v>
      </c>
      <c r="CX17" s="16">
        <v>182880</v>
      </c>
      <c r="CY17" s="16">
        <v>149410</v>
      </c>
      <c r="CZ17" s="16">
        <v>141920</v>
      </c>
      <c r="DA17" s="16">
        <v>134300</v>
      </c>
      <c r="DB17" s="16">
        <v>111620</v>
      </c>
      <c r="DC17" s="16">
        <v>79560</v>
      </c>
      <c r="DD17" s="16">
        <v>52640</v>
      </c>
      <c r="DE17" s="16">
        <v>25310</v>
      </c>
      <c r="DF17" s="16">
        <v>833400</v>
      </c>
      <c r="DG17" s="16">
        <v>885300</v>
      </c>
      <c r="DH17" s="16">
        <v>991900</v>
      </c>
      <c r="DI17" s="16">
        <v>1102900</v>
      </c>
      <c r="DJ17" s="16">
        <v>1412500</v>
      </c>
      <c r="DK17" s="16">
        <v>1889800</v>
      </c>
      <c r="DL17" s="16">
        <v>2222100</v>
      </c>
      <c r="DM17" s="16">
        <v>951500</v>
      </c>
      <c r="DN17" s="16">
        <v>2364000</v>
      </c>
      <c r="DO17" s="16">
        <v>2778100</v>
      </c>
      <c r="DP17" s="16">
        <v>2726200</v>
      </c>
      <c r="DQ17" s="16">
        <v>2619500</v>
      </c>
      <c r="DR17" s="16">
        <v>2508600</v>
      </c>
      <c r="DS17" s="16">
        <v>556000</v>
      </c>
      <c r="DT17" s="16">
        <v>414000</v>
      </c>
      <c r="DU17" s="16">
        <v>168100</v>
      </c>
      <c r="DV17" s="16">
        <v>88600</v>
      </c>
      <c r="DW17" s="16">
        <v>35900</v>
      </c>
      <c r="DX17" s="16">
        <v>10620</v>
      </c>
      <c r="DY17" s="13">
        <v>32.200000000000003</v>
      </c>
      <c r="DZ17" s="16">
        <v>3611500</v>
      </c>
    </row>
    <row r="18" spans="1:130">
      <c r="A18" s="15" t="s">
        <v>212</v>
      </c>
      <c r="B18" s="16">
        <v>57530</v>
      </c>
      <c r="C18" s="16">
        <v>58710</v>
      </c>
      <c r="D18" s="16">
        <v>59740</v>
      </c>
      <c r="E18" s="16">
        <v>61250</v>
      </c>
      <c r="F18" s="16">
        <v>59770</v>
      </c>
      <c r="G18" s="16">
        <v>57870</v>
      </c>
      <c r="H18" s="16">
        <v>57040</v>
      </c>
      <c r="I18" s="16">
        <v>53850</v>
      </c>
      <c r="J18" s="16">
        <v>53810</v>
      </c>
      <c r="K18" s="16">
        <v>53080</v>
      </c>
      <c r="L18" s="16">
        <v>52560</v>
      </c>
      <c r="M18" s="16">
        <v>51690</v>
      </c>
      <c r="N18" s="16">
        <v>51960</v>
      </c>
      <c r="O18" s="16">
        <v>53490</v>
      </c>
      <c r="P18" s="16">
        <v>52920</v>
      </c>
      <c r="Q18" s="16">
        <v>52680</v>
      </c>
      <c r="R18" s="16">
        <v>51750</v>
      </c>
      <c r="S18" s="16">
        <v>54170</v>
      </c>
      <c r="T18" s="16">
        <v>54320</v>
      </c>
      <c r="U18" s="16">
        <v>55960</v>
      </c>
      <c r="V18" s="16">
        <v>57980</v>
      </c>
      <c r="W18" s="16">
        <v>58340</v>
      </c>
      <c r="X18" s="16">
        <v>59250</v>
      </c>
      <c r="Y18" s="16">
        <v>58870</v>
      </c>
      <c r="Z18" s="16">
        <v>56760</v>
      </c>
      <c r="AA18" s="16">
        <v>56280</v>
      </c>
      <c r="AB18" s="16">
        <v>55150</v>
      </c>
      <c r="AC18" s="16">
        <v>54560</v>
      </c>
      <c r="AD18" s="16">
        <v>54320</v>
      </c>
      <c r="AE18" s="16">
        <v>55890</v>
      </c>
      <c r="AF18" s="16">
        <v>59110</v>
      </c>
      <c r="AG18" s="16">
        <v>60400</v>
      </c>
      <c r="AH18" s="16">
        <v>61340</v>
      </c>
      <c r="AI18" s="16">
        <v>60390</v>
      </c>
      <c r="AJ18" s="16">
        <v>58850</v>
      </c>
      <c r="AK18" s="16">
        <v>58460</v>
      </c>
      <c r="AL18" s="16">
        <v>55590</v>
      </c>
      <c r="AM18" s="16">
        <v>55130</v>
      </c>
      <c r="AN18" s="16">
        <v>54080</v>
      </c>
      <c r="AO18" s="16">
        <v>52580</v>
      </c>
      <c r="AP18" s="16">
        <v>52030</v>
      </c>
      <c r="AQ18" s="16">
        <v>50210</v>
      </c>
      <c r="AR18" s="16">
        <v>49820</v>
      </c>
      <c r="AS18" s="16">
        <v>49240</v>
      </c>
      <c r="AT18" s="16">
        <v>49560</v>
      </c>
      <c r="AU18" s="16">
        <v>49140</v>
      </c>
      <c r="AV18" s="16">
        <v>49370</v>
      </c>
      <c r="AW18" s="16">
        <v>49570</v>
      </c>
      <c r="AX18" s="16">
        <v>41890</v>
      </c>
      <c r="AY18" s="16">
        <v>40100</v>
      </c>
      <c r="AZ18" s="16">
        <v>38320</v>
      </c>
      <c r="BA18" s="16">
        <v>34810</v>
      </c>
      <c r="BB18" s="16">
        <v>38310</v>
      </c>
      <c r="BC18" s="16">
        <v>37870</v>
      </c>
      <c r="BD18" s="16">
        <v>35180</v>
      </c>
      <c r="BE18" s="16">
        <v>32230</v>
      </c>
      <c r="BF18" s="16">
        <v>30920</v>
      </c>
      <c r="BG18" s="16">
        <v>30040</v>
      </c>
      <c r="BH18" s="16">
        <v>28780</v>
      </c>
      <c r="BI18" s="16">
        <v>27860</v>
      </c>
      <c r="BJ18" s="16">
        <v>27760</v>
      </c>
      <c r="BK18" s="16">
        <v>27950</v>
      </c>
      <c r="BL18" s="16">
        <v>28050</v>
      </c>
      <c r="BM18" s="16">
        <v>29130</v>
      </c>
      <c r="BN18" s="16">
        <v>28520</v>
      </c>
      <c r="BO18" s="16">
        <v>27910</v>
      </c>
      <c r="BP18" s="16">
        <v>27790</v>
      </c>
      <c r="BQ18" s="16">
        <v>26810</v>
      </c>
      <c r="BR18" s="16">
        <v>26210</v>
      </c>
      <c r="BS18" s="16">
        <v>25910</v>
      </c>
      <c r="BT18" s="16">
        <v>24040</v>
      </c>
      <c r="BU18" s="16">
        <v>23330</v>
      </c>
      <c r="BV18" s="16">
        <v>23090</v>
      </c>
      <c r="BW18" s="16">
        <v>21560</v>
      </c>
      <c r="BX18" s="16">
        <v>20610</v>
      </c>
      <c r="BY18" s="16">
        <v>16960</v>
      </c>
      <c r="BZ18" s="16">
        <v>16280</v>
      </c>
      <c r="CA18" s="16">
        <v>16420</v>
      </c>
      <c r="CB18" s="16">
        <v>15030</v>
      </c>
      <c r="CC18" s="16">
        <v>14360</v>
      </c>
      <c r="CD18" s="16">
        <v>13320</v>
      </c>
      <c r="CE18" s="16">
        <v>12000</v>
      </c>
      <c r="CF18" s="16">
        <v>10710</v>
      </c>
      <c r="CG18" s="16">
        <v>9140</v>
      </c>
      <c r="CH18" s="16">
        <v>8100</v>
      </c>
      <c r="CI18" s="16">
        <v>7140</v>
      </c>
      <c r="CJ18" s="16">
        <v>5880</v>
      </c>
      <c r="CK18" s="16">
        <v>4970</v>
      </c>
      <c r="CL18" s="16">
        <v>4180</v>
      </c>
      <c r="CM18" s="16">
        <v>3350</v>
      </c>
      <c r="CN18" s="16">
        <v>296990</v>
      </c>
      <c r="CO18" s="16">
        <v>275650</v>
      </c>
      <c r="CP18" s="16">
        <v>262610</v>
      </c>
      <c r="CQ18" s="16">
        <v>268890</v>
      </c>
      <c r="CR18" s="16">
        <v>291200</v>
      </c>
      <c r="CS18" s="16">
        <v>276210</v>
      </c>
      <c r="CT18" s="16">
        <v>300090</v>
      </c>
      <c r="CU18" s="16">
        <v>275830</v>
      </c>
      <c r="CV18" s="16">
        <v>250860</v>
      </c>
      <c r="CW18" s="16">
        <v>230060</v>
      </c>
      <c r="CX18" s="16">
        <v>184500</v>
      </c>
      <c r="CY18" s="16">
        <v>149830</v>
      </c>
      <c r="CZ18" s="16">
        <v>141400</v>
      </c>
      <c r="DA18" s="16">
        <v>134630</v>
      </c>
      <c r="DB18" s="16">
        <v>112630</v>
      </c>
      <c r="DC18" s="16">
        <v>79050</v>
      </c>
      <c r="DD18" s="16">
        <v>53270</v>
      </c>
      <c r="DE18" s="16">
        <v>25520</v>
      </c>
      <c r="DF18" s="16">
        <v>835300</v>
      </c>
      <c r="DG18" s="16">
        <v>887900</v>
      </c>
      <c r="DH18" s="16">
        <v>993900</v>
      </c>
      <c r="DI18" s="16">
        <v>1104100</v>
      </c>
      <c r="DJ18" s="16">
        <v>1412200</v>
      </c>
      <c r="DK18" s="16">
        <v>1893100</v>
      </c>
      <c r="DL18" s="16">
        <v>2227500</v>
      </c>
      <c r="DM18" s="16">
        <v>956600</v>
      </c>
      <c r="DN18" s="16">
        <v>2368900</v>
      </c>
      <c r="DO18" s="16">
        <v>2784800</v>
      </c>
      <c r="DP18" s="16">
        <v>2732100</v>
      </c>
      <c r="DQ18" s="16">
        <v>2626200</v>
      </c>
      <c r="DR18" s="16">
        <v>2515900</v>
      </c>
      <c r="DS18" s="16">
        <v>557300</v>
      </c>
      <c r="DT18" s="16">
        <v>415900</v>
      </c>
      <c r="DU18" s="16">
        <v>168700</v>
      </c>
      <c r="DV18" s="16">
        <v>89600</v>
      </c>
      <c r="DW18" s="16">
        <v>36300</v>
      </c>
      <c r="DX18" s="16">
        <v>10820</v>
      </c>
      <c r="DY18" s="13">
        <v>32.299999999999997</v>
      </c>
      <c r="DZ18" s="16">
        <v>3620000</v>
      </c>
    </row>
    <row r="19" spans="1:130">
      <c r="A19" s="15" t="s">
        <v>213</v>
      </c>
      <c r="B19" s="16">
        <v>57360</v>
      </c>
      <c r="C19" s="16">
        <v>58680</v>
      </c>
      <c r="D19" s="16">
        <v>59340</v>
      </c>
      <c r="E19" s="16">
        <v>61040</v>
      </c>
      <c r="F19" s="16">
        <v>60370</v>
      </c>
      <c r="G19" s="16">
        <v>58380</v>
      </c>
      <c r="H19" s="16">
        <v>57640</v>
      </c>
      <c r="I19" s="16">
        <v>54780</v>
      </c>
      <c r="J19" s="16">
        <v>54040</v>
      </c>
      <c r="K19" s="16">
        <v>53340</v>
      </c>
      <c r="L19" s="16">
        <v>52640</v>
      </c>
      <c r="M19" s="16">
        <v>52080</v>
      </c>
      <c r="N19" s="16">
        <v>51810</v>
      </c>
      <c r="O19" s="16">
        <v>53600</v>
      </c>
      <c r="P19" s="16">
        <v>52890</v>
      </c>
      <c r="Q19" s="16">
        <v>53200</v>
      </c>
      <c r="R19" s="16">
        <v>51790</v>
      </c>
      <c r="S19" s="16">
        <v>53720</v>
      </c>
      <c r="T19" s="16">
        <v>54240</v>
      </c>
      <c r="U19" s="16">
        <v>55740</v>
      </c>
      <c r="V19" s="16">
        <v>57360</v>
      </c>
      <c r="W19" s="16">
        <v>57920</v>
      </c>
      <c r="X19" s="16">
        <v>59020</v>
      </c>
      <c r="Y19" s="16">
        <v>59150</v>
      </c>
      <c r="Z19" s="16">
        <v>56670</v>
      </c>
      <c r="AA19" s="16">
        <v>56620</v>
      </c>
      <c r="AB19" s="16">
        <v>55310</v>
      </c>
      <c r="AC19" s="16">
        <v>54790</v>
      </c>
      <c r="AD19" s="16">
        <v>54380</v>
      </c>
      <c r="AE19" s="16">
        <v>55770</v>
      </c>
      <c r="AF19" s="16">
        <v>58340</v>
      </c>
      <c r="AG19" s="16">
        <v>60600</v>
      </c>
      <c r="AH19" s="16">
        <v>61120</v>
      </c>
      <c r="AI19" s="16">
        <v>60930</v>
      </c>
      <c r="AJ19" s="16">
        <v>59320</v>
      </c>
      <c r="AK19" s="16">
        <v>58640</v>
      </c>
      <c r="AL19" s="16">
        <v>56390</v>
      </c>
      <c r="AM19" s="16">
        <v>55330</v>
      </c>
      <c r="AN19" s="16">
        <v>54650</v>
      </c>
      <c r="AO19" s="16">
        <v>53170</v>
      </c>
      <c r="AP19" s="16">
        <v>52470</v>
      </c>
      <c r="AQ19" s="16">
        <v>50440</v>
      </c>
      <c r="AR19" s="16">
        <v>50270</v>
      </c>
      <c r="AS19" s="16">
        <v>49490</v>
      </c>
      <c r="AT19" s="16">
        <v>49550</v>
      </c>
      <c r="AU19" s="16">
        <v>49140</v>
      </c>
      <c r="AV19" s="16">
        <v>49550</v>
      </c>
      <c r="AW19" s="16">
        <v>49980</v>
      </c>
      <c r="AX19" s="16">
        <v>43380</v>
      </c>
      <c r="AY19" s="16">
        <v>41010</v>
      </c>
      <c r="AZ19" s="16">
        <v>38330</v>
      </c>
      <c r="BA19" s="16">
        <v>35280</v>
      </c>
      <c r="BB19" s="16">
        <v>37740</v>
      </c>
      <c r="BC19" s="16">
        <v>37880</v>
      </c>
      <c r="BD19" s="16">
        <v>36060</v>
      </c>
      <c r="BE19" s="16">
        <v>32840</v>
      </c>
      <c r="BF19" s="16">
        <v>31380</v>
      </c>
      <c r="BG19" s="16">
        <v>30150</v>
      </c>
      <c r="BH19" s="16">
        <v>29240</v>
      </c>
      <c r="BI19" s="16">
        <v>27670</v>
      </c>
      <c r="BJ19" s="16">
        <v>27900</v>
      </c>
      <c r="BK19" s="16">
        <v>27650</v>
      </c>
      <c r="BL19" s="16">
        <v>27960</v>
      </c>
      <c r="BM19" s="16">
        <v>28990</v>
      </c>
      <c r="BN19" s="16">
        <v>28600</v>
      </c>
      <c r="BO19" s="16">
        <v>27970</v>
      </c>
      <c r="BP19" s="16">
        <v>27610</v>
      </c>
      <c r="BQ19" s="16">
        <v>26950</v>
      </c>
      <c r="BR19" s="16">
        <v>26330</v>
      </c>
      <c r="BS19" s="16">
        <v>25710</v>
      </c>
      <c r="BT19" s="16">
        <v>24340</v>
      </c>
      <c r="BU19" s="16">
        <v>23270</v>
      </c>
      <c r="BV19" s="16">
        <v>23080</v>
      </c>
      <c r="BW19" s="16">
        <v>21580</v>
      </c>
      <c r="BX19" s="16">
        <v>21790</v>
      </c>
      <c r="BY19" s="16">
        <v>16350</v>
      </c>
      <c r="BZ19" s="16">
        <v>16390</v>
      </c>
      <c r="CA19" s="16">
        <v>16070</v>
      </c>
      <c r="CB19" s="16">
        <v>15400</v>
      </c>
      <c r="CC19" s="16">
        <v>14020</v>
      </c>
      <c r="CD19" s="16">
        <v>13460</v>
      </c>
      <c r="CE19" s="16">
        <v>12040</v>
      </c>
      <c r="CF19" s="16">
        <v>10850</v>
      </c>
      <c r="CG19" s="16">
        <v>9130</v>
      </c>
      <c r="CH19" s="16">
        <v>8070</v>
      </c>
      <c r="CI19" s="16">
        <v>7190</v>
      </c>
      <c r="CJ19" s="16">
        <v>6000</v>
      </c>
      <c r="CK19" s="16">
        <v>4940</v>
      </c>
      <c r="CL19" s="16">
        <v>4190</v>
      </c>
      <c r="CM19" s="16">
        <v>3360</v>
      </c>
      <c r="CN19" s="16">
        <v>296790</v>
      </c>
      <c r="CO19" s="16">
        <v>278170</v>
      </c>
      <c r="CP19" s="16">
        <v>263010</v>
      </c>
      <c r="CQ19" s="16">
        <v>268680</v>
      </c>
      <c r="CR19" s="16">
        <v>290110</v>
      </c>
      <c r="CS19" s="16">
        <v>276880</v>
      </c>
      <c r="CT19" s="16">
        <v>300310</v>
      </c>
      <c r="CU19" s="16">
        <v>278200</v>
      </c>
      <c r="CV19" s="16">
        <v>252210</v>
      </c>
      <c r="CW19" s="16">
        <v>233060</v>
      </c>
      <c r="CX19" s="16">
        <v>185290</v>
      </c>
      <c r="CY19" s="16">
        <v>151270</v>
      </c>
      <c r="CZ19" s="16">
        <v>141090</v>
      </c>
      <c r="DA19" s="16">
        <v>134570</v>
      </c>
      <c r="DB19" s="16">
        <v>114060</v>
      </c>
      <c r="DC19" s="16">
        <v>78220</v>
      </c>
      <c r="DD19" s="16">
        <v>53560</v>
      </c>
      <c r="DE19" s="16">
        <v>25680</v>
      </c>
      <c r="DF19" s="16">
        <v>838000</v>
      </c>
      <c r="DG19" s="16">
        <v>891200</v>
      </c>
      <c r="DH19" s="16">
        <v>996700</v>
      </c>
      <c r="DI19" s="16">
        <v>1106600</v>
      </c>
      <c r="DJ19" s="16">
        <v>1414200</v>
      </c>
      <c r="DK19" s="16">
        <v>1899400</v>
      </c>
      <c r="DL19" s="16">
        <v>2236000</v>
      </c>
      <c r="DM19" s="16">
        <v>962900</v>
      </c>
      <c r="DN19" s="16">
        <v>2377100</v>
      </c>
      <c r="DO19" s="16">
        <v>2793900</v>
      </c>
      <c r="DP19" s="16">
        <v>2740700</v>
      </c>
      <c r="DQ19" s="16">
        <v>2635200</v>
      </c>
      <c r="DR19" s="16">
        <v>2525200</v>
      </c>
      <c r="DS19" s="16">
        <v>557900</v>
      </c>
      <c r="DT19" s="16">
        <v>416800</v>
      </c>
      <c r="DU19" s="16">
        <v>168100</v>
      </c>
      <c r="DV19" s="16">
        <v>89900</v>
      </c>
      <c r="DW19" s="16">
        <v>36400</v>
      </c>
      <c r="DX19" s="16">
        <v>10690</v>
      </c>
      <c r="DY19" s="13">
        <v>32.4</v>
      </c>
      <c r="DZ19" s="16">
        <v>3631800</v>
      </c>
    </row>
    <row r="20" spans="1:130">
      <c r="A20" s="15" t="s">
        <v>214</v>
      </c>
      <c r="B20" s="16">
        <v>57430</v>
      </c>
      <c r="C20" s="16">
        <v>58740</v>
      </c>
      <c r="D20" s="16">
        <v>58960</v>
      </c>
      <c r="E20" s="16">
        <v>60990</v>
      </c>
      <c r="F20" s="16">
        <v>60810</v>
      </c>
      <c r="G20" s="16">
        <v>59140</v>
      </c>
      <c r="H20" s="16">
        <v>57850</v>
      </c>
      <c r="I20" s="16">
        <v>55900</v>
      </c>
      <c r="J20" s="16">
        <v>54040</v>
      </c>
      <c r="K20" s="16">
        <v>53680</v>
      </c>
      <c r="L20" s="16">
        <v>52930</v>
      </c>
      <c r="M20" s="16">
        <v>52350</v>
      </c>
      <c r="N20" s="16">
        <v>52280</v>
      </c>
      <c r="O20" s="16">
        <v>52930</v>
      </c>
      <c r="P20" s="16">
        <v>53370</v>
      </c>
      <c r="Q20" s="16">
        <v>53280</v>
      </c>
      <c r="R20" s="16">
        <v>52000</v>
      </c>
      <c r="S20" s="16">
        <v>52750</v>
      </c>
      <c r="T20" s="16">
        <v>54720</v>
      </c>
      <c r="U20" s="16">
        <v>54820</v>
      </c>
      <c r="V20" s="16">
        <v>57110</v>
      </c>
      <c r="W20" s="16">
        <v>57740</v>
      </c>
      <c r="X20" s="16">
        <v>58600</v>
      </c>
      <c r="Y20" s="16">
        <v>59050</v>
      </c>
      <c r="Z20" s="16">
        <v>57390</v>
      </c>
      <c r="AA20" s="16">
        <v>57150</v>
      </c>
      <c r="AB20" s="16">
        <v>56080</v>
      </c>
      <c r="AC20" s="16">
        <v>55040</v>
      </c>
      <c r="AD20" s="16">
        <v>54910</v>
      </c>
      <c r="AE20" s="16">
        <v>55560</v>
      </c>
      <c r="AF20" s="16">
        <v>58100</v>
      </c>
      <c r="AG20" s="16">
        <v>60870</v>
      </c>
      <c r="AH20" s="16">
        <v>61240</v>
      </c>
      <c r="AI20" s="16">
        <v>61190</v>
      </c>
      <c r="AJ20" s="16">
        <v>60220</v>
      </c>
      <c r="AK20" s="16">
        <v>58580</v>
      </c>
      <c r="AL20" s="16">
        <v>57410</v>
      </c>
      <c r="AM20" s="16">
        <v>55510</v>
      </c>
      <c r="AN20" s="16">
        <v>55370</v>
      </c>
      <c r="AO20" s="16">
        <v>53450</v>
      </c>
      <c r="AP20" s="16">
        <v>52830</v>
      </c>
      <c r="AQ20" s="16">
        <v>50850</v>
      </c>
      <c r="AR20" s="16">
        <v>50710</v>
      </c>
      <c r="AS20" s="16">
        <v>49340</v>
      </c>
      <c r="AT20" s="16">
        <v>49870</v>
      </c>
      <c r="AU20" s="16">
        <v>49200</v>
      </c>
      <c r="AV20" s="16">
        <v>49860</v>
      </c>
      <c r="AW20" s="16">
        <v>49550</v>
      </c>
      <c r="AX20" s="16">
        <v>46140</v>
      </c>
      <c r="AY20" s="16">
        <v>41640</v>
      </c>
      <c r="AZ20" s="16">
        <v>38620</v>
      </c>
      <c r="BA20" s="16">
        <v>35940</v>
      </c>
      <c r="BB20" s="16">
        <v>37000</v>
      </c>
      <c r="BC20" s="16">
        <v>37730</v>
      </c>
      <c r="BD20" s="16">
        <v>36780</v>
      </c>
      <c r="BE20" s="16">
        <v>33630</v>
      </c>
      <c r="BF20" s="16">
        <v>31610</v>
      </c>
      <c r="BG20" s="16">
        <v>30440</v>
      </c>
      <c r="BH20" s="16">
        <v>29660</v>
      </c>
      <c r="BI20" s="16">
        <v>27730</v>
      </c>
      <c r="BJ20" s="16">
        <v>28090</v>
      </c>
      <c r="BK20" s="16">
        <v>27390</v>
      </c>
      <c r="BL20" s="16">
        <v>27970</v>
      </c>
      <c r="BM20" s="16">
        <v>28420</v>
      </c>
      <c r="BN20" s="16">
        <v>28780</v>
      </c>
      <c r="BO20" s="16">
        <v>27920</v>
      </c>
      <c r="BP20" s="16">
        <v>27790</v>
      </c>
      <c r="BQ20" s="16">
        <v>26680</v>
      </c>
      <c r="BR20" s="16">
        <v>26590</v>
      </c>
      <c r="BS20" s="16">
        <v>25630</v>
      </c>
      <c r="BT20" s="16">
        <v>24650</v>
      </c>
      <c r="BU20" s="16">
        <v>23440</v>
      </c>
      <c r="BV20" s="16">
        <v>22770</v>
      </c>
      <c r="BW20" s="16">
        <v>21750</v>
      </c>
      <c r="BX20" s="16">
        <v>21760</v>
      </c>
      <c r="BY20" s="16">
        <v>17150</v>
      </c>
      <c r="BZ20" s="16">
        <v>16610</v>
      </c>
      <c r="CA20" s="16">
        <v>15730</v>
      </c>
      <c r="CB20" s="16">
        <v>15620</v>
      </c>
      <c r="CC20" s="16">
        <v>13880</v>
      </c>
      <c r="CD20" s="16">
        <v>13600</v>
      </c>
      <c r="CE20" s="16">
        <v>12050</v>
      </c>
      <c r="CF20" s="16">
        <v>11050</v>
      </c>
      <c r="CG20" s="16">
        <v>9220</v>
      </c>
      <c r="CH20" s="16">
        <v>8300</v>
      </c>
      <c r="CI20" s="16">
        <v>7110</v>
      </c>
      <c r="CJ20" s="16">
        <v>6230</v>
      </c>
      <c r="CK20" s="16">
        <v>4860</v>
      </c>
      <c r="CL20" s="16">
        <v>4300</v>
      </c>
      <c r="CM20" s="16">
        <v>3410</v>
      </c>
      <c r="CN20" s="16">
        <v>296920</v>
      </c>
      <c r="CO20" s="16">
        <v>280600</v>
      </c>
      <c r="CP20" s="16">
        <v>263850</v>
      </c>
      <c r="CQ20" s="16">
        <v>267570</v>
      </c>
      <c r="CR20" s="16">
        <v>289890</v>
      </c>
      <c r="CS20" s="16">
        <v>278750</v>
      </c>
      <c r="CT20" s="16">
        <v>301620</v>
      </c>
      <c r="CU20" s="16">
        <v>280310</v>
      </c>
      <c r="CV20" s="16">
        <v>253600</v>
      </c>
      <c r="CW20" s="16">
        <v>236390</v>
      </c>
      <c r="CX20" s="16">
        <v>186060</v>
      </c>
      <c r="CY20" s="16">
        <v>153060</v>
      </c>
      <c r="CZ20" s="16">
        <v>140650</v>
      </c>
      <c r="DA20" s="16">
        <v>134610</v>
      </c>
      <c r="DB20" s="16">
        <v>114370</v>
      </c>
      <c r="DC20" s="16">
        <v>78990</v>
      </c>
      <c r="DD20" s="16">
        <v>54230</v>
      </c>
      <c r="DE20" s="16">
        <v>25910</v>
      </c>
      <c r="DF20" s="16">
        <v>841400</v>
      </c>
      <c r="DG20" s="16">
        <v>894700</v>
      </c>
      <c r="DH20" s="16">
        <v>999400</v>
      </c>
      <c r="DI20" s="16">
        <v>1109000</v>
      </c>
      <c r="DJ20" s="16">
        <v>1418100</v>
      </c>
      <c r="DK20" s="16">
        <v>1908100</v>
      </c>
      <c r="DL20" s="16">
        <v>2247300</v>
      </c>
      <c r="DM20" s="16">
        <v>969800</v>
      </c>
      <c r="DN20" s="16">
        <v>2387900</v>
      </c>
      <c r="DO20" s="16">
        <v>2806900</v>
      </c>
      <c r="DP20" s="16">
        <v>2753600</v>
      </c>
      <c r="DQ20" s="16">
        <v>2648800</v>
      </c>
      <c r="DR20" s="16">
        <v>2539300</v>
      </c>
      <c r="DS20" s="16">
        <v>559600</v>
      </c>
      <c r="DT20" s="16">
        <v>419000</v>
      </c>
      <c r="DU20" s="16">
        <v>170000</v>
      </c>
      <c r="DV20" s="16">
        <v>91000</v>
      </c>
      <c r="DW20" s="16">
        <v>36800</v>
      </c>
      <c r="DX20" s="16">
        <v>10850</v>
      </c>
      <c r="DY20" s="13">
        <v>32.5</v>
      </c>
      <c r="DZ20" s="16">
        <v>3648300</v>
      </c>
    </row>
    <row r="21" spans="1:130">
      <c r="A21" s="15" t="s">
        <v>215</v>
      </c>
      <c r="B21" s="16">
        <v>57850</v>
      </c>
      <c r="C21" s="16">
        <v>58280</v>
      </c>
      <c r="D21" s="16">
        <v>58520</v>
      </c>
      <c r="E21" s="16">
        <v>61100</v>
      </c>
      <c r="F21" s="16">
        <v>61460</v>
      </c>
      <c r="G21" s="16">
        <v>59700</v>
      </c>
      <c r="H21" s="16">
        <v>58080</v>
      </c>
      <c r="I21" s="16">
        <v>57070</v>
      </c>
      <c r="J21" s="16">
        <v>54040</v>
      </c>
      <c r="K21" s="16">
        <v>54060</v>
      </c>
      <c r="L21" s="16">
        <v>53210</v>
      </c>
      <c r="M21" s="16">
        <v>52640</v>
      </c>
      <c r="N21" s="16">
        <v>52330</v>
      </c>
      <c r="O21" s="16">
        <v>52630</v>
      </c>
      <c r="P21" s="16">
        <v>53990</v>
      </c>
      <c r="Q21" s="16">
        <v>53650</v>
      </c>
      <c r="R21" s="16">
        <v>52620</v>
      </c>
      <c r="S21" s="16">
        <v>52550</v>
      </c>
      <c r="T21" s="16">
        <v>54880</v>
      </c>
      <c r="U21" s="16">
        <v>54580</v>
      </c>
      <c r="V21" s="16">
        <v>56780</v>
      </c>
      <c r="W21" s="16">
        <v>57670</v>
      </c>
      <c r="X21" s="16">
        <v>58020</v>
      </c>
      <c r="Y21" s="16">
        <v>58750</v>
      </c>
      <c r="Z21" s="16">
        <v>57810</v>
      </c>
      <c r="AA21" s="16">
        <v>56900</v>
      </c>
      <c r="AB21" s="16">
        <v>56530</v>
      </c>
      <c r="AC21" s="16">
        <v>55090</v>
      </c>
      <c r="AD21" s="16">
        <v>55250</v>
      </c>
      <c r="AE21" s="16">
        <v>55730</v>
      </c>
      <c r="AF21" s="16">
        <v>57390</v>
      </c>
      <c r="AG21" s="16">
        <v>60330</v>
      </c>
      <c r="AH21" s="16">
        <v>61750</v>
      </c>
      <c r="AI21" s="16">
        <v>61600</v>
      </c>
      <c r="AJ21" s="16">
        <v>60540</v>
      </c>
      <c r="AK21" s="16">
        <v>59200</v>
      </c>
      <c r="AL21" s="16">
        <v>57940</v>
      </c>
      <c r="AM21" s="16">
        <v>56230</v>
      </c>
      <c r="AN21" s="16">
        <v>55350</v>
      </c>
      <c r="AO21" s="16">
        <v>54240</v>
      </c>
      <c r="AP21" s="16">
        <v>52910</v>
      </c>
      <c r="AQ21" s="16">
        <v>51650</v>
      </c>
      <c r="AR21" s="16">
        <v>50770</v>
      </c>
      <c r="AS21" s="16">
        <v>49830</v>
      </c>
      <c r="AT21" s="16">
        <v>49740</v>
      </c>
      <c r="AU21" s="16">
        <v>49520</v>
      </c>
      <c r="AV21" s="16">
        <v>49670</v>
      </c>
      <c r="AW21" s="16">
        <v>49430</v>
      </c>
      <c r="AX21" s="16">
        <v>48400</v>
      </c>
      <c r="AY21" s="16">
        <v>41990</v>
      </c>
      <c r="AZ21" s="16">
        <v>38990</v>
      </c>
      <c r="BA21" s="16">
        <v>37200</v>
      </c>
      <c r="BB21" s="16">
        <v>35640</v>
      </c>
      <c r="BC21" s="16">
        <v>38140</v>
      </c>
      <c r="BD21" s="16">
        <v>37570</v>
      </c>
      <c r="BE21" s="16">
        <v>33790</v>
      </c>
      <c r="BF21" s="16">
        <v>32040</v>
      </c>
      <c r="BG21" s="16">
        <v>30580</v>
      </c>
      <c r="BH21" s="16">
        <v>29710</v>
      </c>
      <c r="BI21" s="16">
        <v>28270</v>
      </c>
      <c r="BJ21" s="16">
        <v>27830</v>
      </c>
      <c r="BK21" s="16">
        <v>27380</v>
      </c>
      <c r="BL21" s="16">
        <v>27900</v>
      </c>
      <c r="BM21" s="16">
        <v>27900</v>
      </c>
      <c r="BN21" s="16">
        <v>28930</v>
      </c>
      <c r="BO21" s="16">
        <v>28100</v>
      </c>
      <c r="BP21" s="16">
        <v>27490</v>
      </c>
      <c r="BQ21" s="16">
        <v>26770</v>
      </c>
      <c r="BR21" s="16">
        <v>26600</v>
      </c>
      <c r="BS21" s="16">
        <v>25810</v>
      </c>
      <c r="BT21" s="16">
        <v>24870</v>
      </c>
      <c r="BU21" s="16">
        <v>23510</v>
      </c>
      <c r="BV21" s="16">
        <v>22580</v>
      </c>
      <c r="BW21" s="16">
        <v>22170</v>
      </c>
      <c r="BX21" s="16">
        <v>21300</v>
      </c>
      <c r="BY21" s="16">
        <v>18460</v>
      </c>
      <c r="BZ21" s="16">
        <v>16460</v>
      </c>
      <c r="CA21" s="16">
        <v>15590</v>
      </c>
      <c r="CB21" s="16">
        <v>15780</v>
      </c>
      <c r="CC21" s="16">
        <v>13920</v>
      </c>
      <c r="CD21" s="16">
        <v>13700</v>
      </c>
      <c r="CE21" s="16">
        <v>12050</v>
      </c>
      <c r="CF21" s="16">
        <v>11120</v>
      </c>
      <c r="CG21" s="16">
        <v>9600</v>
      </c>
      <c r="CH21" s="16">
        <v>8300</v>
      </c>
      <c r="CI21" s="16">
        <v>7170</v>
      </c>
      <c r="CJ21" s="16">
        <v>6290</v>
      </c>
      <c r="CK21" s="16">
        <v>5010</v>
      </c>
      <c r="CL21" s="16">
        <v>4300</v>
      </c>
      <c r="CM21" s="16">
        <v>3570</v>
      </c>
      <c r="CN21" s="16">
        <v>297220</v>
      </c>
      <c r="CO21" s="16">
        <v>282950</v>
      </c>
      <c r="CP21" s="16">
        <v>264790</v>
      </c>
      <c r="CQ21" s="16">
        <v>268280</v>
      </c>
      <c r="CR21" s="16">
        <v>289030</v>
      </c>
      <c r="CS21" s="16">
        <v>279510</v>
      </c>
      <c r="CT21" s="16">
        <v>301600</v>
      </c>
      <c r="CU21" s="16">
        <v>282960</v>
      </c>
      <c r="CV21" s="16">
        <v>254900</v>
      </c>
      <c r="CW21" s="16">
        <v>239010</v>
      </c>
      <c r="CX21" s="16">
        <v>187530</v>
      </c>
      <c r="CY21" s="16">
        <v>154390</v>
      </c>
      <c r="CZ21" s="16">
        <v>139950</v>
      </c>
      <c r="DA21" s="16">
        <v>134760</v>
      </c>
      <c r="DB21" s="16">
        <v>114430</v>
      </c>
      <c r="DC21" s="16">
        <v>80200</v>
      </c>
      <c r="DD21" s="16">
        <v>54770</v>
      </c>
      <c r="DE21" s="16">
        <v>26340</v>
      </c>
      <c r="DF21" s="16">
        <v>845000</v>
      </c>
      <c r="DG21" s="16">
        <v>898600</v>
      </c>
      <c r="DH21" s="16">
        <v>1003800</v>
      </c>
      <c r="DI21" s="16">
        <v>1113200</v>
      </c>
      <c r="DJ21" s="16">
        <v>1421400</v>
      </c>
      <c r="DK21" s="16">
        <v>1915300</v>
      </c>
      <c r="DL21" s="16">
        <v>2257200</v>
      </c>
      <c r="DM21" s="16">
        <v>975800</v>
      </c>
      <c r="DN21" s="16">
        <v>2397200</v>
      </c>
      <c r="DO21" s="16">
        <v>2818700</v>
      </c>
      <c r="DP21" s="16">
        <v>2765100</v>
      </c>
      <c r="DQ21" s="16">
        <v>2659900</v>
      </c>
      <c r="DR21" s="16">
        <v>2550400</v>
      </c>
      <c r="DS21" s="16">
        <v>561500</v>
      </c>
      <c r="DT21" s="16">
        <v>421600</v>
      </c>
      <c r="DU21" s="16">
        <v>172400</v>
      </c>
      <c r="DV21" s="16">
        <v>92200</v>
      </c>
      <c r="DW21" s="16">
        <v>37400</v>
      </c>
      <c r="DX21" s="16">
        <v>11060</v>
      </c>
      <c r="DY21" s="13">
        <v>32.5</v>
      </c>
      <c r="DZ21" s="16">
        <v>3663700</v>
      </c>
    </row>
    <row r="22" spans="1:130">
      <c r="A22" s="15" t="s">
        <v>216</v>
      </c>
      <c r="B22" s="16">
        <v>57960</v>
      </c>
      <c r="C22" s="16">
        <v>57860</v>
      </c>
      <c r="D22" s="16">
        <v>59160</v>
      </c>
      <c r="E22" s="16">
        <v>60240</v>
      </c>
      <c r="F22" s="16">
        <v>61780</v>
      </c>
      <c r="G22" s="16">
        <v>60380</v>
      </c>
      <c r="H22" s="16">
        <v>58380</v>
      </c>
      <c r="I22" s="16">
        <v>57580</v>
      </c>
      <c r="J22" s="16">
        <v>54380</v>
      </c>
      <c r="K22" s="16">
        <v>54310</v>
      </c>
      <c r="L22" s="16">
        <v>53580</v>
      </c>
      <c r="M22" s="16">
        <v>53050</v>
      </c>
      <c r="N22" s="16">
        <v>52250</v>
      </c>
      <c r="O22" s="16">
        <v>52530</v>
      </c>
      <c r="P22" s="16">
        <v>54090</v>
      </c>
      <c r="Q22" s="16">
        <v>53550</v>
      </c>
      <c r="R22" s="16">
        <v>53400</v>
      </c>
      <c r="S22" s="16">
        <v>52330</v>
      </c>
      <c r="T22" s="16">
        <v>54480</v>
      </c>
      <c r="U22" s="16">
        <v>54540</v>
      </c>
      <c r="V22" s="16">
        <v>56010</v>
      </c>
      <c r="W22" s="16">
        <v>57340</v>
      </c>
      <c r="X22" s="16">
        <v>57250</v>
      </c>
      <c r="Y22" s="16">
        <v>58180</v>
      </c>
      <c r="Z22" s="16">
        <v>58090</v>
      </c>
      <c r="AA22" s="16">
        <v>56320</v>
      </c>
      <c r="AB22" s="16">
        <v>56400</v>
      </c>
      <c r="AC22" s="16">
        <v>55640</v>
      </c>
      <c r="AD22" s="16">
        <v>55420</v>
      </c>
      <c r="AE22" s="16">
        <v>55370</v>
      </c>
      <c r="AF22" s="16">
        <v>57100</v>
      </c>
      <c r="AG22" s="16">
        <v>60110</v>
      </c>
      <c r="AH22" s="16">
        <v>61260</v>
      </c>
      <c r="AI22" s="16">
        <v>62060</v>
      </c>
      <c r="AJ22" s="16">
        <v>61090</v>
      </c>
      <c r="AK22" s="16">
        <v>59590</v>
      </c>
      <c r="AL22" s="16">
        <v>59070</v>
      </c>
      <c r="AM22" s="16">
        <v>56190</v>
      </c>
      <c r="AN22" s="16">
        <v>55690</v>
      </c>
      <c r="AO22" s="16">
        <v>54640</v>
      </c>
      <c r="AP22" s="16">
        <v>53190</v>
      </c>
      <c r="AQ22" s="16">
        <v>52530</v>
      </c>
      <c r="AR22" s="16">
        <v>50650</v>
      </c>
      <c r="AS22" s="16">
        <v>50220</v>
      </c>
      <c r="AT22" s="16">
        <v>49620</v>
      </c>
      <c r="AU22" s="16">
        <v>49960</v>
      </c>
      <c r="AV22" s="16">
        <v>49360</v>
      </c>
      <c r="AW22" s="16">
        <v>49550</v>
      </c>
      <c r="AX22" s="16">
        <v>49740</v>
      </c>
      <c r="AY22" s="16">
        <v>41940</v>
      </c>
      <c r="AZ22" s="16">
        <v>40110</v>
      </c>
      <c r="BA22" s="16">
        <v>38280</v>
      </c>
      <c r="BB22" s="16">
        <v>34710</v>
      </c>
      <c r="BC22" s="16">
        <v>38200</v>
      </c>
      <c r="BD22" s="16">
        <v>37760</v>
      </c>
      <c r="BE22" s="16">
        <v>35040</v>
      </c>
      <c r="BF22" s="16">
        <v>32030</v>
      </c>
      <c r="BG22" s="16">
        <v>30750</v>
      </c>
      <c r="BH22" s="16">
        <v>29880</v>
      </c>
      <c r="BI22" s="16">
        <v>28580</v>
      </c>
      <c r="BJ22" s="16">
        <v>27620</v>
      </c>
      <c r="BK22" s="16">
        <v>27500</v>
      </c>
      <c r="BL22" s="16">
        <v>27660</v>
      </c>
      <c r="BM22" s="16">
        <v>27710</v>
      </c>
      <c r="BN22" s="16">
        <v>28770</v>
      </c>
      <c r="BO22" s="16">
        <v>28040</v>
      </c>
      <c r="BP22" s="16">
        <v>27440</v>
      </c>
      <c r="BQ22" s="16">
        <v>27240</v>
      </c>
      <c r="BR22" s="16">
        <v>26270</v>
      </c>
      <c r="BS22" s="16">
        <v>25650</v>
      </c>
      <c r="BT22" s="16">
        <v>25280</v>
      </c>
      <c r="BU22" s="16">
        <v>23430</v>
      </c>
      <c r="BV22" s="16">
        <v>22630</v>
      </c>
      <c r="BW22" s="16">
        <v>22330</v>
      </c>
      <c r="BX22" s="16">
        <v>20790</v>
      </c>
      <c r="BY22" s="16">
        <v>19810</v>
      </c>
      <c r="BZ22" s="16">
        <v>16230</v>
      </c>
      <c r="CA22" s="16">
        <v>15530</v>
      </c>
      <c r="CB22" s="16">
        <v>15600</v>
      </c>
      <c r="CC22" s="16">
        <v>14190</v>
      </c>
      <c r="CD22" s="16">
        <v>13490</v>
      </c>
      <c r="CE22" s="16">
        <v>12390</v>
      </c>
      <c r="CF22" s="16">
        <v>11090</v>
      </c>
      <c r="CG22" s="16">
        <v>9850</v>
      </c>
      <c r="CH22" s="16">
        <v>8290</v>
      </c>
      <c r="CI22" s="16">
        <v>7280</v>
      </c>
      <c r="CJ22" s="16">
        <v>6320</v>
      </c>
      <c r="CK22" s="16">
        <v>5130</v>
      </c>
      <c r="CL22" s="16">
        <v>4280</v>
      </c>
      <c r="CM22" s="16">
        <v>3620</v>
      </c>
      <c r="CN22" s="16">
        <v>297000</v>
      </c>
      <c r="CO22" s="16">
        <v>285030</v>
      </c>
      <c r="CP22" s="16">
        <v>265500</v>
      </c>
      <c r="CQ22" s="16">
        <v>268300</v>
      </c>
      <c r="CR22" s="16">
        <v>286880</v>
      </c>
      <c r="CS22" s="16">
        <v>279150</v>
      </c>
      <c r="CT22" s="16">
        <v>301610</v>
      </c>
      <c r="CU22" s="16">
        <v>285180</v>
      </c>
      <c r="CV22" s="16">
        <v>256220</v>
      </c>
      <c r="CW22" s="16">
        <v>240540</v>
      </c>
      <c r="CX22" s="16">
        <v>189050</v>
      </c>
      <c r="CY22" s="16">
        <v>156290</v>
      </c>
      <c r="CZ22" s="16">
        <v>139270</v>
      </c>
      <c r="DA22" s="16">
        <v>134640</v>
      </c>
      <c r="DB22" s="16">
        <v>114450</v>
      </c>
      <c r="DC22" s="16">
        <v>81350</v>
      </c>
      <c r="DD22" s="16">
        <v>55120</v>
      </c>
      <c r="DE22" s="16">
        <v>26630</v>
      </c>
      <c r="DF22" s="16">
        <v>847500</v>
      </c>
      <c r="DG22" s="16">
        <v>901100</v>
      </c>
      <c r="DH22" s="16">
        <v>1006800</v>
      </c>
      <c r="DI22" s="16">
        <v>1115800</v>
      </c>
      <c r="DJ22" s="16">
        <v>1421100</v>
      </c>
      <c r="DK22" s="16">
        <v>1917900</v>
      </c>
      <c r="DL22" s="16">
        <v>2263200</v>
      </c>
      <c r="DM22" s="16">
        <v>981400</v>
      </c>
      <c r="DN22" s="16">
        <v>2402500</v>
      </c>
      <c r="DO22" s="16">
        <v>2825900</v>
      </c>
      <c r="DP22" s="16">
        <v>2772300</v>
      </c>
      <c r="DQ22" s="16">
        <v>2666600</v>
      </c>
      <c r="DR22" s="16">
        <v>2557600</v>
      </c>
      <c r="DS22" s="16">
        <v>562700</v>
      </c>
      <c r="DT22" s="16">
        <v>423400</v>
      </c>
      <c r="DU22" s="16">
        <v>174300</v>
      </c>
      <c r="DV22" s="16">
        <v>93000</v>
      </c>
      <c r="DW22" s="16">
        <v>37800</v>
      </c>
      <c r="DX22" s="16">
        <v>11210</v>
      </c>
      <c r="DY22" s="13">
        <v>32.6</v>
      </c>
      <c r="DZ22" s="16">
        <v>3673400</v>
      </c>
    </row>
    <row r="23" spans="1:130">
      <c r="A23" s="15" t="s">
        <v>217</v>
      </c>
      <c r="B23" s="16">
        <v>57890</v>
      </c>
      <c r="C23" s="16">
        <v>57750</v>
      </c>
      <c r="D23" s="16">
        <v>59220</v>
      </c>
      <c r="E23" s="16">
        <v>59910</v>
      </c>
      <c r="F23" s="16">
        <v>61650</v>
      </c>
      <c r="G23" s="16">
        <v>61010</v>
      </c>
      <c r="H23" s="16">
        <v>58990</v>
      </c>
      <c r="I23" s="16">
        <v>58250</v>
      </c>
      <c r="J23" s="16">
        <v>55430</v>
      </c>
      <c r="K23" s="16">
        <v>54600</v>
      </c>
      <c r="L23" s="16">
        <v>53950</v>
      </c>
      <c r="M23" s="16">
        <v>53200</v>
      </c>
      <c r="N23" s="16">
        <v>52730</v>
      </c>
      <c r="O23" s="16">
        <v>52430</v>
      </c>
      <c r="P23" s="16">
        <v>54240</v>
      </c>
      <c r="Q23" s="16">
        <v>53590</v>
      </c>
      <c r="R23" s="16">
        <v>54040</v>
      </c>
      <c r="S23" s="16">
        <v>52460</v>
      </c>
      <c r="T23" s="16">
        <v>54150</v>
      </c>
      <c r="U23" s="16">
        <v>54460</v>
      </c>
      <c r="V23" s="16">
        <v>55810</v>
      </c>
      <c r="W23" s="16">
        <v>56800</v>
      </c>
      <c r="X23" s="16">
        <v>56870</v>
      </c>
      <c r="Y23" s="16">
        <v>57980</v>
      </c>
      <c r="Z23" s="16">
        <v>58410</v>
      </c>
      <c r="AA23" s="16">
        <v>56290</v>
      </c>
      <c r="AB23" s="16">
        <v>56770</v>
      </c>
      <c r="AC23" s="16">
        <v>55860</v>
      </c>
      <c r="AD23" s="16">
        <v>55720</v>
      </c>
      <c r="AE23" s="16">
        <v>55530</v>
      </c>
      <c r="AF23" s="16">
        <v>57110</v>
      </c>
      <c r="AG23" s="16">
        <v>59420</v>
      </c>
      <c r="AH23" s="16">
        <v>61590</v>
      </c>
      <c r="AI23" s="16">
        <v>61960</v>
      </c>
      <c r="AJ23" s="16">
        <v>61780</v>
      </c>
      <c r="AK23" s="16">
        <v>60180</v>
      </c>
      <c r="AL23" s="16">
        <v>59360</v>
      </c>
      <c r="AM23" s="16">
        <v>57010</v>
      </c>
      <c r="AN23" s="16">
        <v>56000</v>
      </c>
      <c r="AO23" s="16">
        <v>55320</v>
      </c>
      <c r="AP23" s="16">
        <v>53850</v>
      </c>
      <c r="AQ23" s="16">
        <v>53050</v>
      </c>
      <c r="AR23" s="16">
        <v>50960</v>
      </c>
      <c r="AS23" s="16">
        <v>50740</v>
      </c>
      <c r="AT23" s="16">
        <v>49920</v>
      </c>
      <c r="AU23" s="16">
        <v>49950</v>
      </c>
      <c r="AV23" s="16">
        <v>49430</v>
      </c>
      <c r="AW23" s="16">
        <v>49740</v>
      </c>
      <c r="AX23" s="16">
        <v>50160</v>
      </c>
      <c r="AY23" s="16">
        <v>43470</v>
      </c>
      <c r="AZ23" s="16">
        <v>41020</v>
      </c>
      <c r="BA23" s="16">
        <v>38290</v>
      </c>
      <c r="BB23" s="16">
        <v>35200</v>
      </c>
      <c r="BC23" s="16">
        <v>37660</v>
      </c>
      <c r="BD23" s="16">
        <v>37710</v>
      </c>
      <c r="BE23" s="16">
        <v>35950</v>
      </c>
      <c r="BF23" s="16">
        <v>32660</v>
      </c>
      <c r="BG23" s="16">
        <v>31180</v>
      </c>
      <c r="BH23" s="16">
        <v>29980</v>
      </c>
      <c r="BI23" s="16">
        <v>29040</v>
      </c>
      <c r="BJ23" s="16">
        <v>27400</v>
      </c>
      <c r="BK23" s="16">
        <v>27670</v>
      </c>
      <c r="BL23" s="16">
        <v>27370</v>
      </c>
      <c r="BM23" s="16">
        <v>27620</v>
      </c>
      <c r="BN23" s="16">
        <v>28600</v>
      </c>
      <c r="BO23" s="16">
        <v>28110</v>
      </c>
      <c r="BP23" s="16">
        <v>27500</v>
      </c>
      <c r="BQ23" s="16">
        <v>27080</v>
      </c>
      <c r="BR23" s="16">
        <v>26390</v>
      </c>
      <c r="BS23" s="16">
        <v>25760</v>
      </c>
      <c r="BT23" s="16">
        <v>25040</v>
      </c>
      <c r="BU23" s="16">
        <v>23700</v>
      </c>
      <c r="BV23" s="16">
        <v>22590</v>
      </c>
      <c r="BW23" s="16">
        <v>22330</v>
      </c>
      <c r="BX23" s="16">
        <v>20810</v>
      </c>
      <c r="BY23" s="16">
        <v>20930</v>
      </c>
      <c r="BZ23" s="16">
        <v>15670</v>
      </c>
      <c r="CA23" s="16">
        <v>15620</v>
      </c>
      <c r="CB23" s="16">
        <v>15250</v>
      </c>
      <c r="CC23" s="16">
        <v>14540</v>
      </c>
      <c r="CD23" s="16">
        <v>13150</v>
      </c>
      <c r="CE23" s="16">
        <v>12570</v>
      </c>
      <c r="CF23" s="16">
        <v>11120</v>
      </c>
      <c r="CG23" s="16">
        <v>10000</v>
      </c>
      <c r="CH23" s="16">
        <v>8280</v>
      </c>
      <c r="CI23" s="16">
        <v>7230</v>
      </c>
      <c r="CJ23" s="16">
        <v>6390</v>
      </c>
      <c r="CK23" s="16">
        <v>5250</v>
      </c>
      <c r="CL23" s="16">
        <v>4290</v>
      </c>
      <c r="CM23" s="16">
        <v>3580</v>
      </c>
      <c r="CN23" s="16">
        <v>296430</v>
      </c>
      <c r="CO23" s="16">
        <v>288280</v>
      </c>
      <c r="CP23" s="16">
        <v>266560</v>
      </c>
      <c r="CQ23" s="16">
        <v>268700</v>
      </c>
      <c r="CR23" s="16">
        <v>285870</v>
      </c>
      <c r="CS23" s="16">
        <v>280170</v>
      </c>
      <c r="CT23" s="16">
        <v>301860</v>
      </c>
      <c r="CU23" s="16">
        <v>287870</v>
      </c>
      <c r="CV23" s="16">
        <v>258530</v>
      </c>
      <c r="CW23" s="16">
        <v>242740</v>
      </c>
      <c r="CX23" s="16">
        <v>189890</v>
      </c>
      <c r="CY23" s="16">
        <v>158810</v>
      </c>
      <c r="CZ23" s="16">
        <v>138650</v>
      </c>
      <c r="DA23" s="16">
        <v>134840</v>
      </c>
      <c r="DB23" s="16">
        <v>114470</v>
      </c>
      <c r="DC23" s="16">
        <v>82010</v>
      </c>
      <c r="DD23" s="16">
        <v>55110</v>
      </c>
      <c r="DE23" s="16">
        <v>26750</v>
      </c>
      <c r="DF23" s="16">
        <v>851300</v>
      </c>
      <c r="DG23" s="16">
        <v>904900</v>
      </c>
      <c r="DH23" s="16">
        <v>1011400</v>
      </c>
      <c r="DI23" s="16">
        <v>1120000</v>
      </c>
      <c r="DJ23" s="16">
        <v>1424500</v>
      </c>
      <c r="DK23" s="16">
        <v>1925700</v>
      </c>
      <c r="DL23" s="16">
        <v>2274400</v>
      </c>
      <c r="DM23" s="16">
        <v>988600</v>
      </c>
      <c r="DN23" s="16">
        <v>2413100</v>
      </c>
      <c r="DO23" s="16">
        <v>2837400</v>
      </c>
      <c r="DP23" s="16">
        <v>2783800</v>
      </c>
      <c r="DQ23" s="16">
        <v>2677300</v>
      </c>
      <c r="DR23" s="16">
        <v>2568700</v>
      </c>
      <c r="DS23" s="16">
        <v>562900</v>
      </c>
      <c r="DT23" s="16">
        <v>424300</v>
      </c>
      <c r="DU23" s="16">
        <v>175000</v>
      </c>
      <c r="DV23" s="16">
        <v>93000</v>
      </c>
      <c r="DW23" s="16">
        <v>37900</v>
      </c>
      <c r="DX23" s="16">
        <v>11110</v>
      </c>
      <c r="DY23" s="13">
        <v>32.700000000000003</v>
      </c>
      <c r="DZ23" s="16">
        <v>3688600</v>
      </c>
    </row>
    <row r="24" spans="1:130">
      <c r="A24" s="15" t="s">
        <v>218</v>
      </c>
      <c r="B24" s="16">
        <v>57640</v>
      </c>
      <c r="C24" s="16">
        <v>57910</v>
      </c>
      <c r="D24" s="16">
        <v>59320</v>
      </c>
      <c r="E24" s="16">
        <v>59590</v>
      </c>
      <c r="F24" s="16">
        <v>61600</v>
      </c>
      <c r="G24" s="16">
        <v>61500</v>
      </c>
      <c r="H24" s="16">
        <v>59850</v>
      </c>
      <c r="I24" s="16">
        <v>58530</v>
      </c>
      <c r="J24" s="16">
        <v>56580</v>
      </c>
      <c r="K24" s="16">
        <v>54640</v>
      </c>
      <c r="L24" s="16">
        <v>54300</v>
      </c>
      <c r="M24" s="16">
        <v>53540</v>
      </c>
      <c r="N24" s="16">
        <v>53020</v>
      </c>
      <c r="O24" s="16">
        <v>52920</v>
      </c>
      <c r="P24" s="16">
        <v>53560</v>
      </c>
      <c r="Q24" s="16">
        <v>54060</v>
      </c>
      <c r="R24" s="16">
        <v>54040</v>
      </c>
      <c r="S24" s="16">
        <v>52720</v>
      </c>
      <c r="T24" s="16">
        <v>53190</v>
      </c>
      <c r="U24" s="16">
        <v>54940</v>
      </c>
      <c r="V24" s="16">
        <v>54950</v>
      </c>
      <c r="W24" s="16">
        <v>56600</v>
      </c>
      <c r="X24" s="16">
        <v>56770</v>
      </c>
      <c r="Y24" s="16">
        <v>57640</v>
      </c>
      <c r="Z24" s="16">
        <v>58360</v>
      </c>
      <c r="AA24" s="16">
        <v>57040</v>
      </c>
      <c r="AB24" s="16">
        <v>57270</v>
      </c>
      <c r="AC24" s="16">
        <v>56720</v>
      </c>
      <c r="AD24" s="16">
        <v>55970</v>
      </c>
      <c r="AE24" s="16">
        <v>56170</v>
      </c>
      <c r="AF24" s="16">
        <v>56890</v>
      </c>
      <c r="AG24" s="16">
        <v>59260</v>
      </c>
      <c r="AH24" s="16">
        <v>61910</v>
      </c>
      <c r="AI24" s="16">
        <v>62320</v>
      </c>
      <c r="AJ24" s="16">
        <v>62140</v>
      </c>
      <c r="AK24" s="16">
        <v>61190</v>
      </c>
      <c r="AL24" s="16">
        <v>59440</v>
      </c>
      <c r="AM24" s="16">
        <v>58070</v>
      </c>
      <c r="AN24" s="16">
        <v>56240</v>
      </c>
      <c r="AO24" s="16">
        <v>56090</v>
      </c>
      <c r="AP24" s="16">
        <v>54120</v>
      </c>
      <c r="AQ24" s="16">
        <v>53450</v>
      </c>
      <c r="AR24" s="16">
        <v>51380</v>
      </c>
      <c r="AS24" s="16">
        <v>51210</v>
      </c>
      <c r="AT24" s="16">
        <v>49790</v>
      </c>
      <c r="AU24" s="16">
        <v>50260</v>
      </c>
      <c r="AV24" s="16">
        <v>49520</v>
      </c>
      <c r="AW24" s="16">
        <v>50060</v>
      </c>
      <c r="AX24" s="16">
        <v>49720</v>
      </c>
      <c r="AY24" s="16">
        <v>46210</v>
      </c>
      <c r="AZ24" s="16">
        <v>41650</v>
      </c>
      <c r="BA24" s="16">
        <v>38570</v>
      </c>
      <c r="BB24" s="16">
        <v>35870</v>
      </c>
      <c r="BC24" s="16">
        <v>36890</v>
      </c>
      <c r="BD24" s="16">
        <v>37560</v>
      </c>
      <c r="BE24" s="16">
        <v>36670</v>
      </c>
      <c r="BF24" s="16">
        <v>33480</v>
      </c>
      <c r="BG24" s="16">
        <v>31410</v>
      </c>
      <c r="BH24" s="16">
        <v>30260</v>
      </c>
      <c r="BI24" s="16">
        <v>29440</v>
      </c>
      <c r="BJ24" s="16">
        <v>27490</v>
      </c>
      <c r="BK24" s="16">
        <v>27830</v>
      </c>
      <c r="BL24" s="16">
        <v>27130</v>
      </c>
      <c r="BM24" s="16">
        <v>27630</v>
      </c>
      <c r="BN24" s="16">
        <v>28020</v>
      </c>
      <c r="BO24" s="16">
        <v>28310</v>
      </c>
      <c r="BP24" s="16">
        <v>27450</v>
      </c>
      <c r="BQ24" s="16">
        <v>27280</v>
      </c>
      <c r="BR24" s="16">
        <v>26100</v>
      </c>
      <c r="BS24" s="16">
        <v>26000</v>
      </c>
      <c r="BT24" s="16">
        <v>25020</v>
      </c>
      <c r="BU24" s="16">
        <v>23970</v>
      </c>
      <c r="BV24" s="16">
        <v>22780</v>
      </c>
      <c r="BW24" s="16">
        <v>22040</v>
      </c>
      <c r="BX24" s="16">
        <v>20980</v>
      </c>
      <c r="BY24" s="16">
        <v>20870</v>
      </c>
      <c r="BZ24" s="16">
        <v>16460</v>
      </c>
      <c r="CA24" s="16">
        <v>15810</v>
      </c>
      <c r="CB24" s="16">
        <v>15000</v>
      </c>
      <c r="CC24" s="16">
        <v>14750</v>
      </c>
      <c r="CD24" s="16">
        <v>13010</v>
      </c>
      <c r="CE24" s="16">
        <v>12730</v>
      </c>
      <c r="CF24" s="16">
        <v>11100</v>
      </c>
      <c r="CG24" s="16">
        <v>10140</v>
      </c>
      <c r="CH24" s="16">
        <v>8390</v>
      </c>
      <c r="CI24" s="16">
        <v>7440</v>
      </c>
      <c r="CJ24" s="16">
        <v>6310</v>
      </c>
      <c r="CK24" s="16">
        <v>5470</v>
      </c>
      <c r="CL24" s="16">
        <v>4230</v>
      </c>
      <c r="CM24" s="16">
        <v>3660</v>
      </c>
      <c r="CN24" s="16">
        <v>296060</v>
      </c>
      <c r="CO24" s="16">
        <v>291100</v>
      </c>
      <c r="CP24" s="16">
        <v>267340</v>
      </c>
      <c r="CQ24" s="16">
        <v>268950</v>
      </c>
      <c r="CR24" s="16">
        <v>284310</v>
      </c>
      <c r="CS24" s="16">
        <v>283180</v>
      </c>
      <c r="CT24" s="16">
        <v>302510</v>
      </c>
      <c r="CU24" s="16">
        <v>291030</v>
      </c>
      <c r="CV24" s="16">
        <v>259960</v>
      </c>
      <c r="CW24" s="16">
        <v>245770</v>
      </c>
      <c r="CX24" s="16">
        <v>190550</v>
      </c>
      <c r="CY24" s="16">
        <v>161240</v>
      </c>
      <c r="CZ24" s="16">
        <v>138090</v>
      </c>
      <c r="DA24" s="16">
        <v>135140</v>
      </c>
      <c r="DB24" s="16">
        <v>114790</v>
      </c>
      <c r="DC24" s="16">
        <v>82900</v>
      </c>
      <c r="DD24" s="16">
        <v>55370</v>
      </c>
      <c r="DE24" s="16">
        <v>27120</v>
      </c>
      <c r="DF24" s="16">
        <v>854500</v>
      </c>
      <c r="DG24" s="16">
        <v>908600</v>
      </c>
      <c r="DH24" s="16">
        <v>1015300</v>
      </c>
      <c r="DI24" s="16">
        <v>1123500</v>
      </c>
      <c r="DJ24" s="16">
        <v>1430000</v>
      </c>
      <c r="DK24" s="16">
        <v>1935700</v>
      </c>
      <c r="DL24" s="16">
        <v>2287500</v>
      </c>
      <c r="DM24" s="16">
        <v>995600</v>
      </c>
      <c r="DN24" s="16">
        <v>2425600</v>
      </c>
      <c r="DO24" s="16">
        <v>2852200</v>
      </c>
      <c r="DP24" s="16">
        <v>2798100</v>
      </c>
      <c r="DQ24" s="16">
        <v>2691400</v>
      </c>
      <c r="DR24" s="16">
        <v>2583200</v>
      </c>
      <c r="DS24" s="16">
        <v>564700</v>
      </c>
      <c r="DT24" s="16">
        <v>426600</v>
      </c>
      <c r="DU24" s="16">
        <v>176700</v>
      </c>
      <c r="DV24" s="16">
        <v>93800</v>
      </c>
      <c r="DW24" s="16">
        <v>38400</v>
      </c>
      <c r="DX24" s="16">
        <v>11280</v>
      </c>
      <c r="DY24" s="13">
        <v>32.700000000000003</v>
      </c>
      <c r="DZ24" s="16">
        <v>3706700</v>
      </c>
    </row>
    <row r="25" spans="1:130">
      <c r="A25" s="15" t="s">
        <v>219</v>
      </c>
      <c r="B25" s="16">
        <v>57650</v>
      </c>
      <c r="C25" s="16">
        <v>58330</v>
      </c>
      <c r="D25" s="16">
        <v>58890</v>
      </c>
      <c r="E25" s="16">
        <v>59210</v>
      </c>
      <c r="F25" s="16">
        <v>61730</v>
      </c>
      <c r="G25" s="16">
        <v>62140</v>
      </c>
      <c r="H25" s="16">
        <v>60440</v>
      </c>
      <c r="I25" s="16">
        <v>58760</v>
      </c>
      <c r="J25" s="16">
        <v>57790</v>
      </c>
      <c r="K25" s="16">
        <v>54720</v>
      </c>
      <c r="L25" s="16">
        <v>54660</v>
      </c>
      <c r="M25" s="16">
        <v>53900</v>
      </c>
      <c r="N25" s="16">
        <v>53310</v>
      </c>
      <c r="O25" s="16">
        <v>53020</v>
      </c>
      <c r="P25" s="16">
        <v>53330</v>
      </c>
      <c r="Q25" s="16">
        <v>54780</v>
      </c>
      <c r="R25" s="16">
        <v>54480</v>
      </c>
      <c r="S25" s="16">
        <v>53360</v>
      </c>
      <c r="T25" s="16">
        <v>52880</v>
      </c>
      <c r="U25" s="16">
        <v>55230</v>
      </c>
      <c r="V25" s="16">
        <v>54640</v>
      </c>
      <c r="W25" s="16">
        <v>56380</v>
      </c>
      <c r="X25" s="16">
        <v>56660</v>
      </c>
      <c r="Y25" s="16">
        <v>57060</v>
      </c>
      <c r="Z25" s="16">
        <v>58020</v>
      </c>
      <c r="AA25" s="16">
        <v>57480</v>
      </c>
      <c r="AB25" s="16">
        <v>57100</v>
      </c>
      <c r="AC25" s="16">
        <v>57180</v>
      </c>
      <c r="AD25" s="16">
        <v>56040</v>
      </c>
      <c r="AE25" s="16">
        <v>56600</v>
      </c>
      <c r="AF25" s="16">
        <v>57180</v>
      </c>
      <c r="AG25" s="16">
        <v>58630</v>
      </c>
      <c r="AH25" s="16">
        <v>61390</v>
      </c>
      <c r="AI25" s="16">
        <v>62870</v>
      </c>
      <c r="AJ25" s="16">
        <v>62720</v>
      </c>
      <c r="AK25" s="16">
        <v>61580</v>
      </c>
      <c r="AL25" s="16">
        <v>60080</v>
      </c>
      <c r="AM25" s="16">
        <v>58660</v>
      </c>
      <c r="AN25" s="16">
        <v>56960</v>
      </c>
      <c r="AO25" s="16">
        <v>56090</v>
      </c>
      <c r="AP25" s="16">
        <v>55010</v>
      </c>
      <c r="AQ25" s="16">
        <v>53590</v>
      </c>
      <c r="AR25" s="16">
        <v>52200</v>
      </c>
      <c r="AS25" s="16">
        <v>51280</v>
      </c>
      <c r="AT25" s="16">
        <v>50260</v>
      </c>
      <c r="AU25" s="16">
        <v>50140</v>
      </c>
      <c r="AV25" s="16">
        <v>49850</v>
      </c>
      <c r="AW25" s="16">
        <v>49860</v>
      </c>
      <c r="AX25" s="16">
        <v>49620</v>
      </c>
      <c r="AY25" s="16">
        <v>48520</v>
      </c>
      <c r="AZ25" s="16">
        <v>42000</v>
      </c>
      <c r="BA25" s="16">
        <v>39000</v>
      </c>
      <c r="BB25" s="16">
        <v>37140</v>
      </c>
      <c r="BC25" s="16">
        <v>35560</v>
      </c>
      <c r="BD25" s="16">
        <v>38000</v>
      </c>
      <c r="BE25" s="16">
        <v>37410</v>
      </c>
      <c r="BF25" s="16">
        <v>33620</v>
      </c>
      <c r="BG25" s="16">
        <v>31850</v>
      </c>
      <c r="BH25" s="16">
        <v>30390</v>
      </c>
      <c r="BI25" s="16">
        <v>29490</v>
      </c>
      <c r="BJ25" s="16">
        <v>28000</v>
      </c>
      <c r="BK25" s="16">
        <v>27560</v>
      </c>
      <c r="BL25" s="16">
        <v>27080</v>
      </c>
      <c r="BM25" s="16">
        <v>27570</v>
      </c>
      <c r="BN25" s="16">
        <v>27500</v>
      </c>
      <c r="BO25" s="16">
        <v>28450</v>
      </c>
      <c r="BP25" s="16">
        <v>27590</v>
      </c>
      <c r="BQ25" s="16">
        <v>26980</v>
      </c>
      <c r="BR25" s="16">
        <v>26190</v>
      </c>
      <c r="BS25" s="16">
        <v>26010</v>
      </c>
      <c r="BT25" s="16">
        <v>25120</v>
      </c>
      <c r="BU25" s="16">
        <v>24190</v>
      </c>
      <c r="BV25" s="16">
        <v>22810</v>
      </c>
      <c r="BW25" s="16">
        <v>21830</v>
      </c>
      <c r="BX25" s="16">
        <v>21420</v>
      </c>
      <c r="BY25" s="16">
        <v>20440</v>
      </c>
      <c r="BZ25" s="16">
        <v>17670</v>
      </c>
      <c r="CA25" s="16">
        <v>15650</v>
      </c>
      <c r="CB25" s="16">
        <v>14800</v>
      </c>
      <c r="CC25" s="16">
        <v>14900</v>
      </c>
      <c r="CD25" s="16">
        <v>13060</v>
      </c>
      <c r="CE25" s="16">
        <v>12790</v>
      </c>
      <c r="CF25" s="16">
        <v>11130</v>
      </c>
      <c r="CG25" s="16">
        <v>10220</v>
      </c>
      <c r="CH25" s="16">
        <v>8770</v>
      </c>
      <c r="CI25" s="16">
        <v>7420</v>
      </c>
      <c r="CJ25" s="16">
        <v>6350</v>
      </c>
      <c r="CK25" s="16">
        <v>5510</v>
      </c>
      <c r="CL25" s="16">
        <v>4370</v>
      </c>
      <c r="CM25" s="16">
        <v>3680</v>
      </c>
      <c r="CN25" s="16">
        <v>295810</v>
      </c>
      <c r="CO25" s="16">
        <v>293850</v>
      </c>
      <c r="CP25" s="16">
        <v>268220</v>
      </c>
      <c r="CQ25" s="16">
        <v>270730</v>
      </c>
      <c r="CR25" s="16">
        <v>282760</v>
      </c>
      <c r="CS25" s="16">
        <v>284400</v>
      </c>
      <c r="CT25" s="16">
        <v>302780</v>
      </c>
      <c r="CU25" s="16">
        <v>293380</v>
      </c>
      <c r="CV25" s="16">
        <v>262330</v>
      </c>
      <c r="CW25" s="16">
        <v>247990</v>
      </c>
      <c r="CX25" s="16">
        <v>191700</v>
      </c>
      <c r="CY25" s="16">
        <v>162760</v>
      </c>
      <c r="CZ25" s="16">
        <v>137720</v>
      </c>
      <c r="DA25" s="16">
        <v>135230</v>
      </c>
      <c r="DB25" s="16">
        <v>115380</v>
      </c>
      <c r="DC25" s="16">
        <v>83460</v>
      </c>
      <c r="DD25" s="16">
        <v>55970</v>
      </c>
      <c r="DE25" s="16">
        <v>27330</v>
      </c>
      <c r="DF25" s="16">
        <v>857900</v>
      </c>
      <c r="DG25" s="16">
        <v>912600</v>
      </c>
      <c r="DH25" s="16">
        <v>1020500</v>
      </c>
      <c r="DI25" s="16">
        <v>1128600</v>
      </c>
      <c r="DJ25" s="16">
        <v>1434000</v>
      </c>
      <c r="DK25" s="16">
        <v>1944400</v>
      </c>
      <c r="DL25" s="16">
        <v>2298800</v>
      </c>
      <c r="DM25" s="16">
        <v>1002500</v>
      </c>
      <c r="DN25" s="16">
        <v>2436500</v>
      </c>
      <c r="DO25" s="16">
        <v>2865500</v>
      </c>
      <c r="DP25" s="16">
        <v>2810700</v>
      </c>
      <c r="DQ25" s="16">
        <v>2702900</v>
      </c>
      <c r="DR25" s="16">
        <v>2594800</v>
      </c>
      <c r="DS25" s="16">
        <v>566700</v>
      </c>
      <c r="DT25" s="16">
        <v>428900</v>
      </c>
      <c r="DU25" s="16">
        <v>178300</v>
      </c>
      <c r="DV25" s="16">
        <v>94900</v>
      </c>
      <c r="DW25" s="16">
        <v>38900</v>
      </c>
      <c r="DX25" s="16">
        <v>11570</v>
      </c>
      <c r="DY25" s="13">
        <v>32.799999999999997</v>
      </c>
      <c r="DZ25" s="16">
        <v>3723400</v>
      </c>
    </row>
    <row r="26" spans="1:130">
      <c r="A26" s="15" t="s">
        <v>220</v>
      </c>
      <c r="B26" s="16">
        <v>57260</v>
      </c>
      <c r="C26" s="16">
        <v>58340</v>
      </c>
      <c r="D26" s="16">
        <v>58440</v>
      </c>
      <c r="E26" s="16">
        <v>59810</v>
      </c>
      <c r="F26" s="16">
        <v>60860</v>
      </c>
      <c r="G26" s="16">
        <v>62450</v>
      </c>
      <c r="H26" s="16">
        <v>61050</v>
      </c>
      <c r="I26" s="16">
        <v>59060</v>
      </c>
      <c r="J26" s="16">
        <v>58250</v>
      </c>
      <c r="K26" s="16">
        <v>55030</v>
      </c>
      <c r="L26" s="16">
        <v>54920</v>
      </c>
      <c r="M26" s="16">
        <v>54240</v>
      </c>
      <c r="N26" s="16">
        <v>53700</v>
      </c>
      <c r="O26" s="16">
        <v>52940</v>
      </c>
      <c r="P26" s="16">
        <v>53200</v>
      </c>
      <c r="Q26" s="16">
        <v>54870</v>
      </c>
      <c r="R26" s="16">
        <v>54310</v>
      </c>
      <c r="S26" s="16">
        <v>54100</v>
      </c>
      <c r="T26" s="16">
        <v>52800</v>
      </c>
      <c r="U26" s="16">
        <v>54750</v>
      </c>
      <c r="V26" s="16">
        <v>54580</v>
      </c>
      <c r="W26" s="16">
        <v>55570</v>
      </c>
      <c r="X26" s="16">
        <v>56380</v>
      </c>
      <c r="Y26" s="16">
        <v>56290</v>
      </c>
      <c r="Z26" s="16">
        <v>57510</v>
      </c>
      <c r="AA26" s="16">
        <v>57810</v>
      </c>
      <c r="AB26" s="16">
        <v>56560</v>
      </c>
      <c r="AC26" s="16">
        <v>57090</v>
      </c>
      <c r="AD26" s="16">
        <v>56670</v>
      </c>
      <c r="AE26" s="16">
        <v>56740</v>
      </c>
      <c r="AF26" s="16">
        <v>56900</v>
      </c>
      <c r="AG26" s="16">
        <v>58400</v>
      </c>
      <c r="AH26" s="16">
        <v>61170</v>
      </c>
      <c r="AI26" s="16">
        <v>62410</v>
      </c>
      <c r="AJ26" s="16">
        <v>63150</v>
      </c>
      <c r="AK26" s="16">
        <v>62190</v>
      </c>
      <c r="AL26" s="16">
        <v>60480</v>
      </c>
      <c r="AM26" s="16">
        <v>59820</v>
      </c>
      <c r="AN26" s="16">
        <v>56920</v>
      </c>
      <c r="AO26" s="16">
        <v>56420</v>
      </c>
      <c r="AP26" s="16">
        <v>55430</v>
      </c>
      <c r="AQ26" s="16">
        <v>53840</v>
      </c>
      <c r="AR26" s="16">
        <v>53070</v>
      </c>
      <c r="AS26" s="16">
        <v>51180</v>
      </c>
      <c r="AT26" s="16">
        <v>50690</v>
      </c>
      <c r="AU26" s="16">
        <v>50010</v>
      </c>
      <c r="AV26" s="16">
        <v>50280</v>
      </c>
      <c r="AW26" s="16">
        <v>49570</v>
      </c>
      <c r="AX26" s="16">
        <v>49750</v>
      </c>
      <c r="AY26" s="16">
        <v>49840</v>
      </c>
      <c r="AZ26" s="16">
        <v>41980</v>
      </c>
      <c r="BA26" s="16">
        <v>40100</v>
      </c>
      <c r="BB26" s="16">
        <v>38200</v>
      </c>
      <c r="BC26" s="16">
        <v>34590</v>
      </c>
      <c r="BD26" s="16">
        <v>38060</v>
      </c>
      <c r="BE26" s="16">
        <v>37560</v>
      </c>
      <c r="BF26" s="16">
        <v>34880</v>
      </c>
      <c r="BG26" s="16">
        <v>31840</v>
      </c>
      <c r="BH26" s="16">
        <v>30570</v>
      </c>
      <c r="BI26" s="16">
        <v>29610</v>
      </c>
      <c r="BJ26" s="16">
        <v>28310</v>
      </c>
      <c r="BK26" s="16">
        <v>27340</v>
      </c>
      <c r="BL26" s="16">
        <v>27170</v>
      </c>
      <c r="BM26" s="16">
        <v>27320</v>
      </c>
      <c r="BN26" s="16">
        <v>27320</v>
      </c>
      <c r="BO26" s="16">
        <v>28290</v>
      </c>
      <c r="BP26" s="16">
        <v>27510</v>
      </c>
      <c r="BQ26" s="16">
        <v>26900</v>
      </c>
      <c r="BR26" s="16">
        <v>26690</v>
      </c>
      <c r="BS26" s="16">
        <v>25650</v>
      </c>
      <c r="BT26" s="16">
        <v>25000</v>
      </c>
      <c r="BU26" s="16">
        <v>24570</v>
      </c>
      <c r="BV26" s="16">
        <v>22710</v>
      </c>
      <c r="BW26" s="16">
        <v>21860</v>
      </c>
      <c r="BX26" s="16">
        <v>21550</v>
      </c>
      <c r="BY26" s="16">
        <v>19910</v>
      </c>
      <c r="BZ26" s="16">
        <v>18960</v>
      </c>
      <c r="CA26" s="16">
        <v>15420</v>
      </c>
      <c r="CB26" s="16">
        <v>14720</v>
      </c>
      <c r="CC26" s="16">
        <v>14740</v>
      </c>
      <c r="CD26" s="16">
        <v>13290</v>
      </c>
      <c r="CE26" s="16">
        <v>12600</v>
      </c>
      <c r="CF26" s="16">
        <v>11440</v>
      </c>
      <c r="CG26" s="16">
        <v>10140</v>
      </c>
      <c r="CH26" s="16">
        <v>8940</v>
      </c>
      <c r="CI26" s="16">
        <v>7450</v>
      </c>
      <c r="CJ26" s="16">
        <v>6430</v>
      </c>
      <c r="CK26" s="16">
        <v>5530</v>
      </c>
      <c r="CL26" s="16">
        <v>4470</v>
      </c>
      <c r="CM26" s="16">
        <v>3630</v>
      </c>
      <c r="CN26" s="16">
        <v>294700</v>
      </c>
      <c r="CO26" s="16">
        <v>295840</v>
      </c>
      <c r="CP26" s="16">
        <v>269000</v>
      </c>
      <c r="CQ26" s="16">
        <v>270830</v>
      </c>
      <c r="CR26" s="16">
        <v>280320</v>
      </c>
      <c r="CS26" s="16">
        <v>284860</v>
      </c>
      <c r="CT26" s="16">
        <v>302030</v>
      </c>
      <c r="CU26" s="16">
        <v>295830</v>
      </c>
      <c r="CV26" s="16">
        <v>264200</v>
      </c>
      <c r="CW26" s="16">
        <v>249450</v>
      </c>
      <c r="CX26" s="16">
        <v>192930</v>
      </c>
      <c r="CY26" s="16">
        <v>164460</v>
      </c>
      <c r="CZ26" s="16">
        <v>137460</v>
      </c>
      <c r="DA26" s="16">
        <v>135030</v>
      </c>
      <c r="DB26" s="16">
        <v>115680</v>
      </c>
      <c r="DC26" s="16">
        <v>83750</v>
      </c>
      <c r="DD26" s="16">
        <v>56420</v>
      </c>
      <c r="DE26" s="16">
        <v>27510</v>
      </c>
      <c r="DF26" s="16">
        <v>859500</v>
      </c>
      <c r="DG26" s="16">
        <v>914400</v>
      </c>
      <c r="DH26" s="16">
        <v>1022800</v>
      </c>
      <c r="DI26" s="16">
        <v>1130400</v>
      </c>
      <c r="DJ26" s="16">
        <v>1433900</v>
      </c>
      <c r="DK26" s="16">
        <v>1947500</v>
      </c>
      <c r="DL26" s="16">
        <v>2304900</v>
      </c>
      <c r="DM26" s="16">
        <v>1008500</v>
      </c>
      <c r="DN26" s="16">
        <v>2442400</v>
      </c>
      <c r="DO26" s="16">
        <v>2872500</v>
      </c>
      <c r="DP26" s="16">
        <v>2817600</v>
      </c>
      <c r="DQ26" s="16">
        <v>2709200</v>
      </c>
      <c r="DR26" s="16">
        <v>2601600</v>
      </c>
      <c r="DS26" s="16">
        <v>567500</v>
      </c>
      <c r="DT26" s="16">
        <v>430100</v>
      </c>
      <c r="DU26" s="16">
        <v>179400</v>
      </c>
      <c r="DV26" s="16">
        <v>95600</v>
      </c>
      <c r="DW26" s="16">
        <v>39200</v>
      </c>
      <c r="DX26" s="16">
        <v>11680</v>
      </c>
      <c r="DY26" s="13">
        <v>32.9</v>
      </c>
      <c r="DZ26" s="16">
        <v>3732000</v>
      </c>
    </row>
    <row r="27" spans="1:130">
      <c r="A27" s="15" t="s">
        <v>221</v>
      </c>
      <c r="B27" s="16">
        <v>57060</v>
      </c>
      <c r="C27" s="16">
        <v>58190</v>
      </c>
      <c r="D27" s="16">
        <v>58270</v>
      </c>
      <c r="E27" s="16">
        <v>59810</v>
      </c>
      <c r="F27" s="16">
        <v>60500</v>
      </c>
      <c r="G27" s="16">
        <v>62270</v>
      </c>
      <c r="H27" s="16">
        <v>61660</v>
      </c>
      <c r="I27" s="16">
        <v>59620</v>
      </c>
      <c r="J27" s="16">
        <v>58860</v>
      </c>
      <c r="K27" s="16">
        <v>56090</v>
      </c>
      <c r="L27" s="16">
        <v>55230</v>
      </c>
      <c r="M27" s="16">
        <v>54540</v>
      </c>
      <c r="N27" s="16">
        <v>53810</v>
      </c>
      <c r="O27" s="16">
        <v>53350</v>
      </c>
      <c r="P27" s="16">
        <v>53110</v>
      </c>
      <c r="Q27" s="16">
        <v>54980</v>
      </c>
      <c r="R27" s="16">
        <v>54320</v>
      </c>
      <c r="S27" s="16">
        <v>54550</v>
      </c>
      <c r="T27" s="16">
        <v>52890</v>
      </c>
      <c r="U27" s="16">
        <v>54330</v>
      </c>
      <c r="V27" s="16">
        <v>54490</v>
      </c>
      <c r="W27" s="16">
        <v>55340</v>
      </c>
      <c r="X27" s="16">
        <v>55870</v>
      </c>
      <c r="Y27" s="16">
        <v>55920</v>
      </c>
      <c r="Z27" s="16">
        <v>57280</v>
      </c>
      <c r="AA27" s="16">
        <v>58110</v>
      </c>
      <c r="AB27" s="16">
        <v>56500</v>
      </c>
      <c r="AC27" s="16">
        <v>57440</v>
      </c>
      <c r="AD27" s="16">
        <v>56860</v>
      </c>
      <c r="AE27" s="16">
        <v>56980</v>
      </c>
      <c r="AF27" s="16">
        <v>57080</v>
      </c>
      <c r="AG27" s="16">
        <v>58380</v>
      </c>
      <c r="AH27" s="16">
        <v>60440</v>
      </c>
      <c r="AI27" s="16">
        <v>62720</v>
      </c>
      <c r="AJ27" s="16">
        <v>63050</v>
      </c>
      <c r="AK27" s="16">
        <v>62850</v>
      </c>
      <c r="AL27" s="16">
        <v>61040</v>
      </c>
      <c r="AM27" s="16">
        <v>60050</v>
      </c>
      <c r="AN27" s="16">
        <v>57720</v>
      </c>
      <c r="AO27" s="16">
        <v>56730</v>
      </c>
      <c r="AP27" s="16">
        <v>56090</v>
      </c>
      <c r="AQ27" s="16">
        <v>54510</v>
      </c>
      <c r="AR27" s="16">
        <v>53500</v>
      </c>
      <c r="AS27" s="16">
        <v>51390</v>
      </c>
      <c r="AT27" s="16">
        <v>51140</v>
      </c>
      <c r="AU27" s="16">
        <v>50300</v>
      </c>
      <c r="AV27" s="16">
        <v>50240</v>
      </c>
      <c r="AW27" s="16">
        <v>49620</v>
      </c>
      <c r="AX27" s="16">
        <v>49910</v>
      </c>
      <c r="AY27" s="16">
        <v>50250</v>
      </c>
      <c r="AZ27" s="16">
        <v>43500</v>
      </c>
      <c r="BA27" s="16">
        <v>40960</v>
      </c>
      <c r="BB27" s="16">
        <v>38240</v>
      </c>
      <c r="BC27" s="16">
        <v>35130</v>
      </c>
      <c r="BD27" s="16">
        <v>37520</v>
      </c>
      <c r="BE27" s="16">
        <v>37610</v>
      </c>
      <c r="BF27" s="16">
        <v>35790</v>
      </c>
      <c r="BG27" s="16">
        <v>32480</v>
      </c>
      <c r="BH27" s="16">
        <v>31030</v>
      </c>
      <c r="BI27" s="16">
        <v>29740</v>
      </c>
      <c r="BJ27" s="16">
        <v>28780</v>
      </c>
      <c r="BK27" s="16">
        <v>27150</v>
      </c>
      <c r="BL27" s="16">
        <v>27370</v>
      </c>
      <c r="BM27" s="16">
        <v>27050</v>
      </c>
      <c r="BN27" s="16">
        <v>27240</v>
      </c>
      <c r="BO27" s="16">
        <v>28150</v>
      </c>
      <c r="BP27" s="16">
        <v>27610</v>
      </c>
      <c r="BQ27" s="16">
        <v>26980</v>
      </c>
      <c r="BR27" s="16">
        <v>26510</v>
      </c>
      <c r="BS27" s="16">
        <v>25760</v>
      </c>
      <c r="BT27" s="16">
        <v>25100</v>
      </c>
      <c r="BU27" s="16">
        <v>24360</v>
      </c>
      <c r="BV27" s="16">
        <v>23010</v>
      </c>
      <c r="BW27" s="16">
        <v>21830</v>
      </c>
      <c r="BX27" s="16">
        <v>21490</v>
      </c>
      <c r="BY27" s="16">
        <v>20000</v>
      </c>
      <c r="BZ27" s="16">
        <v>20020</v>
      </c>
      <c r="CA27" s="16">
        <v>14880</v>
      </c>
      <c r="CB27" s="16">
        <v>14820</v>
      </c>
      <c r="CC27" s="16">
        <v>14390</v>
      </c>
      <c r="CD27" s="16">
        <v>13620</v>
      </c>
      <c r="CE27" s="16">
        <v>12250</v>
      </c>
      <c r="CF27" s="16">
        <v>11650</v>
      </c>
      <c r="CG27" s="16">
        <v>10140</v>
      </c>
      <c r="CH27" s="16">
        <v>9040</v>
      </c>
      <c r="CI27" s="16">
        <v>7420</v>
      </c>
      <c r="CJ27" s="16">
        <v>6420</v>
      </c>
      <c r="CK27" s="16">
        <v>5570</v>
      </c>
      <c r="CL27" s="16">
        <v>4540</v>
      </c>
      <c r="CM27" s="16">
        <v>3650</v>
      </c>
      <c r="CN27" s="16">
        <v>293830</v>
      </c>
      <c r="CO27" s="16">
        <v>298500</v>
      </c>
      <c r="CP27" s="16">
        <v>270040</v>
      </c>
      <c r="CQ27" s="16">
        <v>271050</v>
      </c>
      <c r="CR27" s="16">
        <v>278900</v>
      </c>
      <c r="CS27" s="16">
        <v>285890</v>
      </c>
      <c r="CT27" s="16">
        <v>301680</v>
      </c>
      <c r="CU27" s="16">
        <v>298390</v>
      </c>
      <c r="CV27" s="16">
        <v>266630</v>
      </c>
      <c r="CW27" s="16">
        <v>250320</v>
      </c>
      <c r="CX27" s="16">
        <v>195350</v>
      </c>
      <c r="CY27" s="16">
        <v>166650</v>
      </c>
      <c r="CZ27" s="16">
        <v>137590</v>
      </c>
      <c r="DA27" s="16">
        <v>135020</v>
      </c>
      <c r="DB27" s="16">
        <v>115790</v>
      </c>
      <c r="DC27" s="16">
        <v>84110</v>
      </c>
      <c r="DD27" s="16">
        <v>56710</v>
      </c>
      <c r="DE27" s="16">
        <v>27590</v>
      </c>
      <c r="DF27" s="16">
        <v>862400</v>
      </c>
      <c r="DG27" s="16">
        <v>917300</v>
      </c>
      <c r="DH27" s="16">
        <v>1026200</v>
      </c>
      <c r="DI27" s="16">
        <v>1133400</v>
      </c>
      <c r="DJ27" s="16">
        <v>1435900</v>
      </c>
      <c r="DK27" s="16">
        <v>1952900</v>
      </c>
      <c r="DL27" s="16">
        <v>2314900</v>
      </c>
      <c r="DM27" s="16">
        <v>1016500</v>
      </c>
      <c r="DN27" s="16">
        <v>2452400</v>
      </c>
      <c r="DO27" s="16">
        <v>2883200</v>
      </c>
      <c r="DP27" s="16">
        <v>2828200</v>
      </c>
      <c r="DQ27" s="16">
        <v>2719400</v>
      </c>
      <c r="DR27" s="16">
        <v>2612100</v>
      </c>
      <c r="DS27" s="16">
        <v>568300</v>
      </c>
      <c r="DT27" s="16">
        <v>430800</v>
      </c>
      <c r="DU27" s="16">
        <v>179900</v>
      </c>
      <c r="DV27" s="16">
        <v>95800</v>
      </c>
      <c r="DW27" s="16">
        <v>39100</v>
      </c>
      <c r="DX27" s="16">
        <v>11540</v>
      </c>
      <c r="DY27" s="13">
        <v>33</v>
      </c>
      <c r="DZ27" s="16">
        <v>3745600</v>
      </c>
    </row>
    <row r="28" spans="1:130">
      <c r="A28" s="15" t="s">
        <v>222</v>
      </c>
      <c r="B28" s="16">
        <v>57270</v>
      </c>
      <c r="C28" s="16">
        <v>57910</v>
      </c>
      <c r="D28" s="16">
        <v>58340</v>
      </c>
      <c r="E28" s="16">
        <v>59830</v>
      </c>
      <c r="F28" s="16">
        <v>60170</v>
      </c>
      <c r="G28" s="16">
        <v>62170</v>
      </c>
      <c r="H28" s="16">
        <v>62120</v>
      </c>
      <c r="I28" s="16">
        <v>60410</v>
      </c>
      <c r="J28" s="16">
        <v>59080</v>
      </c>
      <c r="K28" s="16">
        <v>57180</v>
      </c>
      <c r="L28" s="16">
        <v>55290</v>
      </c>
      <c r="M28" s="16">
        <v>54860</v>
      </c>
      <c r="N28" s="16">
        <v>54080</v>
      </c>
      <c r="O28" s="16">
        <v>53520</v>
      </c>
      <c r="P28" s="16">
        <v>53550</v>
      </c>
      <c r="Q28" s="16">
        <v>54220</v>
      </c>
      <c r="R28" s="16">
        <v>54690</v>
      </c>
      <c r="S28" s="16">
        <v>54450</v>
      </c>
      <c r="T28" s="16">
        <v>53040</v>
      </c>
      <c r="U28" s="16">
        <v>53330</v>
      </c>
      <c r="V28" s="16">
        <v>54930</v>
      </c>
      <c r="W28" s="16">
        <v>54470</v>
      </c>
      <c r="X28" s="16">
        <v>55790</v>
      </c>
      <c r="Y28" s="16">
        <v>55880</v>
      </c>
      <c r="Z28" s="16">
        <v>57040</v>
      </c>
      <c r="AA28" s="16">
        <v>58110</v>
      </c>
      <c r="AB28" s="16">
        <v>57290</v>
      </c>
      <c r="AC28" s="16">
        <v>57960</v>
      </c>
      <c r="AD28" s="16">
        <v>57730</v>
      </c>
      <c r="AE28" s="16">
        <v>57120</v>
      </c>
      <c r="AF28" s="16">
        <v>57630</v>
      </c>
      <c r="AG28" s="16">
        <v>58180</v>
      </c>
      <c r="AH28" s="16">
        <v>60260</v>
      </c>
      <c r="AI28" s="16">
        <v>62830</v>
      </c>
      <c r="AJ28" s="16">
        <v>63290</v>
      </c>
      <c r="AK28" s="16">
        <v>63050</v>
      </c>
      <c r="AL28" s="16">
        <v>61980</v>
      </c>
      <c r="AM28" s="16">
        <v>60050</v>
      </c>
      <c r="AN28" s="16">
        <v>58710</v>
      </c>
      <c r="AO28" s="16">
        <v>56850</v>
      </c>
      <c r="AP28" s="16">
        <v>56710</v>
      </c>
      <c r="AQ28" s="16">
        <v>54760</v>
      </c>
      <c r="AR28" s="16">
        <v>53860</v>
      </c>
      <c r="AS28" s="16">
        <v>51690</v>
      </c>
      <c r="AT28" s="16">
        <v>51590</v>
      </c>
      <c r="AU28" s="16">
        <v>50130</v>
      </c>
      <c r="AV28" s="16">
        <v>50530</v>
      </c>
      <c r="AW28" s="16">
        <v>49690</v>
      </c>
      <c r="AX28" s="16">
        <v>50170</v>
      </c>
      <c r="AY28" s="16">
        <v>49850</v>
      </c>
      <c r="AZ28" s="16">
        <v>46280</v>
      </c>
      <c r="BA28" s="16">
        <v>41630</v>
      </c>
      <c r="BB28" s="16">
        <v>38530</v>
      </c>
      <c r="BC28" s="16">
        <v>35810</v>
      </c>
      <c r="BD28" s="16">
        <v>36780</v>
      </c>
      <c r="BE28" s="16">
        <v>37500</v>
      </c>
      <c r="BF28" s="16">
        <v>36520</v>
      </c>
      <c r="BG28" s="16">
        <v>33340</v>
      </c>
      <c r="BH28" s="16">
        <v>31270</v>
      </c>
      <c r="BI28" s="16">
        <v>30070</v>
      </c>
      <c r="BJ28" s="16">
        <v>29190</v>
      </c>
      <c r="BK28" s="16">
        <v>27290</v>
      </c>
      <c r="BL28" s="16">
        <v>27610</v>
      </c>
      <c r="BM28" s="16">
        <v>26810</v>
      </c>
      <c r="BN28" s="16">
        <v>27260</v>
      </c>
      <c r="BO28" s="16">
        <v>27620</v>
      </c>
      <c r="BP28" s="16">
        <v>27850</v>
      </c>
      <c r="BQ28" s="16">
        <v>26920</v>
      </c>
      <c r="BR28" s="16">
        <v>26730</v>
      </c>
      <c r="BS28" s="16">
        <v>25510</v>
      </c>
      <c r="BT28" s="16">
        <v>25330</v>
      </c>
      <c r="BU28" s="16">
        <v>24340</v>
      </c>
      <c r="BV28" s="16">
        <v>23330</v>
      </c>
      <c r="BW28" s="16">
        <v>22020</v>
      </c>
      <c r="BX28" s="16">
        <v>21230</v>
      </c>
      <c r="BY28" s="16">
        <v>20190</v>
      </c>
      <c r="BZ28" s="16">
        <v>19990</v>
      </c>
      <c r="CA28" s="16">
        <v>15680</v>
      </c>
      <c r="CB28" s="16">
        <v>14960</v>
      </c>
      <c r="CC28" s="16">
        <v>14180</v>
      </c>
      <c r="CD28" s="16">
        <v>13830</v>
      </c>
      <c r="CE28" s="16">
        <v>12140</v>
      </c>
      <c r="CF28" s="16">
        <v>11800</v>
      </c>
      <c r="CG28" s="16">
        <v>10130</v>
      </c>
      <c r="CH28" s="16">
        <v>9230</v>
      </c>
      <c r="CI28" s="16">
        <v>7480</v>
      </c>
      <c r="CJ28" s="16">
        <v>6640</v>
      </c>
      <c r="CK28" s="16">
        <v>5510</v>
      </c>
      <c r="CL28" s="16">
        <v>4710</v>
      </c>
      <c r="CM28" s="16">
        <v>3610</v>
      </c>
      <c r="CN28" s="16">
        <v>293520</v>
      </c>
      <c r="CO28" s="16">
        <v>300960</v>
      </c>
      <c r="CP28" s="16">
        <v>271300</v>
      </c>
      <c r="CQ28" s="16">
        <v>269740</v>
      </c>
      <c r="CR28" s="16">
        <v>278110</v>
      </c>
      <c r="CS28" s="16">
        <v>288200</v>
      </c>
      <c r="CT28" s="16">
        <v>302190</v>
      </c>
      <c r="CU28" s="16">
        <v>300650</v>
      </c>
      <c r="CV28" s="16">
        <v>268620</v>
      </c>
      <c r="CW28" s="16">
        <v>250360</v>
      </c>
      <c r="CX28" s="16">
        <v>199030</v>
      </c>
      <c r="CY28" s="16">
        <v>168700</v>
      </c>
      <c r="CZ28" s="16">
        <v>138160</v>
      </c>
      <c r="DA28" s="16">
        <v>134640</v>
      </c>
      <c r="DB28" s="16">
        <v>116250</v>
      </c>
      <c r="DC28" s="16">
        <v>84990</v>
      </c>
      <c r="DD28" s="16">
        <v>57130</v>
      </c>
      <c r="DE28" s="16">
        <v>27950</v>
      </c>
      <c r="DF28" s="16">
        <v>865800</v>
      </c>
      <c r="DG28" s="16">
        <v>920000</v>
      </c>
      <c r="DH28" s="16">
        <v>1029100</v>
      </c>
      <c r="DI28" s="16">
        <v>1135500</v>
      </c>
      <c r="DJ28" s="16">
        <v>1438900</v>
      </c>
      <c r="DK28" s="16">
        <v>1957900</v>
      </c>
      <c r="DL28" s="16">
        <v>2325600</v>
      </c>
      <c r="DM28" s="16">
        <v>1024900</v>
      </c>
      <c r="DN28" s="16">
        <v>2463800</v>
      </c>
      <c r="DO28" s="16">
        <v>2896500</v>
      </c>
      <c r="DP28" s="16">
        <v>2842300</v>
      </c>
      <c r="DQ28" s="16">
        <v>2733200</v>
      </c>
      <c r="DR28" s="16">
        <v>2626800</v>
      </c>
      <c r="DS28" s="16">
        <v>570900</v>
      </c>
      <c r="DT28" s="16">
        <v>432800</v>
      </c>
      <c r="DU28" s="16">
        <v>181900</v>
      </c>
      <c r="DV28" s="16">
        <v>96900</v>
      </c>
      <c r="DW28" s="16">
        <v>39800</v>
      </c>
      <c r="DX28" s="16">
        <v>11800</v>
      </c>
      <c r="DY28" s="13">
        <v>33.1</v>
      </c>
      <c r="DZ28" s="16">
        <v>3762300</v>
      </c>
    </row>
    <row r="29" spans="1:130">
      <c r="A29" s="15" t="s">
        <v>223</v>
      </c>
      <c r="B29" s="16">
        <v>56520</v>
      </c>
      <c r="C29" s="16">
        <v>57870</v>
      </c>
      <c r="D29" s="16">
        <v>58710</v>
      </c>
      <c r="E29" s="16">
        <v>59280</v>
      </c>
      <c r="F29" s="16">
        <v>59670</v>
      </c>
      <c r="G29" s="16">
        <v>62180</v>
      </c>
      <c r="H29" s="16">
        <v>62740</v>
      </c>
      <c r="I29" s="16">
        <v>60940</v>
      </c>
      <c r="J29" s="16">
        <v>59290</v>
      </c>
      <c r="K29" s="16">
        <v>58320</v>
      </c>
      <c r="L29" s="16">
        <v>55380</v>
      </c>
      <c r="M29" s="16">
        <v>55220</v>
      </c>
      <c r="N29" s="16">
        <v>54430</v>
      </c>
      <c r="O29" s="16">
        <v>53730</v>
      </c>
      <c r="P29" s="16">
        <v>53630</v>
      </c>
      <c r="Q29" s="16">
        <v>53960</v>
      </c>
      <c r="R29" s="16">
        <v>55390</v>
      </c>
      <c r="S29" s="16">
        <v>54840</v>
      </c>
      <c r="T29" s="16">
        <v>53470</v>
      </c>
      <c r="U29" s="16">
        <v>53080</v>
      </c>
      <c r="V29" s="16">
        <v>55100</v>
      </c>
      <c r="W29" s="16">
        <v>54020</v>
      </c>
      <c r="X29" s="16">
        <v>55350</v>
      </c>
      <c r="Y29" s="16">
        <v>55670</v>
      </c>
      <c r="Z29" s="16">
        <v>56200</v>
      </c>
      <c r="AA29" s="16">
        <v>57650</v>
      </c>
      <c r="AB29" s="16">
        <v>57590</v>
      </c>
      <c r="AC29" s="16">
        <v>57690</v>
      </c>
      <c r="AD29" s="16">
        <v>58140</v>
      </c>
      <c r="AE29" s="16">
        <v>57190</v>
      </c>
      <c r="AF29" s="16">
        <v>57860</v>
      </c>
      <c r="AG29" s="16">
        <v>58350</v>
      </c>
      <c r="AH29" s="16">
        <v>59580</v>
      </c>
      <c r="AI29" s="16">
        <v>62240</v>
      </c>
      <c r="AJ29" s="16">
        <v>63780</v>
      </c>
      <c r="AK29" s="16">
        <v>63460</v>
      </c>
      <c r="AL29" s="16">
        <v>62300</v>
      </c>
      <c r="AM29" s="16">
        <v>60590</v>
      </c>
      <c r="AN29" s="16">
        <v>59250</v>
      </c>
      <c r="AO29" s="16">
        <v>57520</v>
      </c>
      <c r="AP29" s="16">
        <v>56640</v>
      </c>
      <c r="AQ29" s="16">
        <v>55560</v>
      </c>
      <c r="AR29" s="16">
        <v>53940</v>
      </c>
      <c r="AS29" s="16">
        <v>52470</v>
      </c>
      <c r="AT29" s="16">
        <v>51630</v>
      </c>
      <c r="AU29" s="16">
        <v>50590</v>
      </c>
      <c r="AV29" s="16">
        <v>50390</v>
      </c>
      <c r="AW29" s="16">
        <v>50010</v>
      </c>
      <c r="AX29" s="16">
        <v>49930</v>
      </c>
      <c r="AY29" s="16">
        <v>49730</v>
      </c>
      <c r="AZ29" s="16">
        <v>48570</v>
      </c>
      <c r="BA29" s="16">
        <v>41990</v>
      </c>
      <c r="BB29" s="16">
        <v>38940</v>
      </c>
      <c r="BC29" s="16">
        <v>37080</v>
      </c>
      <c r="BD29" s="16">
        <v>35460</v>
      </c>
      <c r="BE29" s="16">
        <v>37920</v>
      </c>
      <c r="BF29" s="16">
        <v>37310</v>
      </c>
      <c r="BG29" s="16">
        <v>33540</v>
      </c>
      <c r="BH29" s="16">
        <v>31720</v>
      </c>
      <c r="BI29" s="16">
        <v>30230</v>
      </c>
      <c r="BJ29" s="16">
        <v>29300</v>
      </c>
      <c r="BK29" s="16">
        <v>27830</v>
      </c>
      <c r="BL29" s="16">
        <v>27390</v>
      </c>
      <c r="BM29" s="16">
        <v>26800</v>
      </c>
      <c r="BN29" s="16">
        <v>27240</v>
      </c>
      <c r="BO29" s="16">
        <v>27140</v>
      </c>
      <c r="BP29" s="16">
        <v>28030</v>
      </c>
      <c r="BQ29" s="16">
        <v>27070</v>
      </c>
      <c r="BR29" s="16">
        <v>26440</v>
      </c>
      <c r="BS29" s="16">
        <v>25630</v>
      </c>
      <c r="BT29" s="16">
        <v>25350</v>
      </c>
      <c r="BU29" s="16">
        <v>24450</v>
      </c>
      <c r="BV29" s="16">
        <v>23570</v>
      </c>
      <c r="BW29" s="16">
        <v>22080</v>
      </c>
      <c r="BX29" s="16">
        <v>21070</v>
      </c>
      <c r="BY29" s="16">
        <v>20580</v>
      </c>
      <c r="BZ29" s="16">
        <v>19600</v>
      </c>
      <c r="CA29" s="16">
        <v>16860</v>
      </c>
      <c r="CB29" s="16">
        <v>14860</v>
      </c>
      <c r="CC29" s="16">
        <v>13990</v>
      </c>
      <c r="CD29" s="16">
        <v>13990</v>
      </c>
      <c r="CE29" s="16">
        <v>12220</v>
      </c>
      <c r="CF29" s="16">
        <v>11840</v>
      </c>
      <c r="CG29" s="16">
        <v>10220</v>
      </c>
      <c r="CH29" s="16">
        <v>9260</v>
      </c>
      <c r="CI29" s="16">
        <v>7860</v>
      </c>
      <c r="CJ29" s="16">
        <v>6620</v>
      </c>
      <c r="CK29" s="16">
        <v>5590</v>
      </c>
      <c r="CL29" s="16">
        <v>4760</v>
      </c>
      <c r="CM29" s="16">
        <v>3730</v>
      </c>
      <c r="CN29" s="16">
        <v>292040</v>
      </c>
      <c r="CO29" s="16">
        <v>303470</v>
      </c>
      <c r="CP29" s="16">
        <v>272390</v>
      </c>
      <c r="CQ29" s="16">
        <v>270740</v>
      </c>
      <c r="CR29" s="16">
        <v>276350</v>
      </c>
      <c r="CS29" s="16">
        <v>288260</v>
      </c>
      <c r="CT29" s="16">
        <v>301820</v>
      </c>
      <c r="CU29" s="16">
        <v>303120</v>
      </c>
      <c r="CV29" s="16">
        <v>270230</v>
      </c>
      <c r="CW29" s="16">
        <v>250650</v>
      </c>
      <c r="CX29" s="16">
        <v>202030</v>
      </c>
      <c r="CY29" s="16">
        <v>170720</v>
      </c>
      <c r="CZ29" s="16">
        <v>138570</v>
      </c>
      <c r="DA29" s="16">
        <v>134290</v>
      </c>
      <c r="DB29" s="16">
        <v>116520</v>
      </c>
      <c r="DC29" s="16">
        <v>85880</v>
      </c>
      <c r="DD29" s="16">
        <v>57520</v>
      </c>
      <c r="DE29" s="16">
        <v>28560</v>
      </c>
      <c r="DF29" s="16">
        <v>867900</v>
      </c>
      <c r="DG29" s="16">
        <v>921900</v>
      </c>
      <c r="DH29" s="16">
        <v>1032100</v>
      </c>
      <c r="DI29" s="16">
        <v>1138600</v>
      </c>
      <c r="DJ29" s="16">
        <v>1440300</v>
      </c>
      <c r="DK29" s="16">
        <v>1961200</v>
      </c>
      <c r="DL29" s="16">
        <v>2333900</v>
      </c>
      <c r="DM29" s="16">
        <v>1032200</v>
      </c>
      <c r="DN29" s="16">
        <v>2472500</v>
      </c>
      <c r="DO29" s="16">
        <v>2907300</v>
      </c>
      <c r="DP29" s="16">
        <v>2853300</v>
      </c>
      <c r="DQ29" s="16">
        <v>2743100</v>
      </c>
      <c r="DR29" s="16">
        <v>2636600</v>
      </c>
      <c r="DS29" s="16">
        <v>573400</v>
      </c>
      <c r="DT29" s="16">
        <v>434800</v>
      </c>
      <c r="DU29" s="16">
        <v>184000</v>
      </c>
      <c r="DV29" s="16">
        <v>98100</v>
      </c>
      <c r="DW29" s="16">
        <v>40600</v>
      </c>
      <c r="DX29" s="16">
        <v>12060</v>
      </c>
      <c r="DY29" s="13">
        <v>33.1</v>
      </c>
      <c r="DZ29" s="16">
        <v>3775200</v>
      </c>
    </row>
    <row r="30" spans="1:130">
      <c r="A30" s="15" t="s">
        <v>224</v>
      </c>
      <c r="B30" s="16">
        <v>56960</v>
      </c>
      <c r="C30" s="16">
        <v>57410</v>
      </c>
      <c r="D30" s="16">
        <v>58670</v>
      </c>
      <c r="E30" s="16">
        <v>58810</v>
      </c>
      <c r="F30" s="16">
        <v>60240</v>
      </c>
      <c r="G30" s="16">
        <v>61240</v>
      </c>
      <c r="H30" s="16">
        <v>62920</v>
      </c>
      <c r="I30" s="16">
        <v>61570</v>
      </c>
      <c r="J30" s="16">
        <v>59550</v>
      </c>
      <c r="K30" s="16">
        <v>58700</v>
      </c>
      <c r="L30" s="16">
        <v>55730</v>
      </c>
      <c r="M30" s="16">
        <v>55460</v>
      </c>
      <c r="N30" s="16">
        <v>54730</v>
      </c>
      <c r="O30" s="16">
        <v>54110</v>
      </c>
      <c r="P30" s="16">
        <v>53410</v>
      </c>
      <c r="Q30" s="16">
        <v>53800</v>
      </c>
      <c r="R30" s="16">
        <v>55370</v>
      </c>
      <c r="S30" s="16">
        <v>54660</v>
      </c>
      <c r="T30" s="16">
        <v>54250</v>
      </c>
      <c r="U30" s="16">
        <v>52780</v>
      </c>
      <c r="V30" s="16">
        <v>54550</v>
      </c>
      <c r="W30" s="16">
        <v>53840</v>
      </c>
      <c r="X30" s="16">
        <v>54470</v>
      </c>
      <c r="Y30" s="16">
        <v>55230</v>
      </c>
      <c r="Z30" s="16">
        <v>55320</v>
      </c>
      <c r="AA30" s="16">
        <v>56940</v>
      </c>
      <c r="AB30" s="16">
        <v>57810</v>
      </c>
      <c r="AC30" s="16">
        <v>57000</v>
      </c>
      <c r="AD30" s="16">
        <v>57910</v>
      </c>
      <c r="AE30" s="16">
        <v>57740</v>
      </c>
      <c r="AF30" s="16">
        <v>57970</v>
      </c>
      <c r="AG30" s="16">
        <v>57950</v>
      </c>
      <c r="AH30" s="16">
        <v>59210</v>
      </c>
      <c r="AI30" s="16">
        <v>61930</v>
      </c>
      <c r="AJ30" s="16">
        <v>63220</v>
      </c>
      <c r="AK30" s="16">
        <v>63820</v>
      </c>
      <c r="AL30" s="16">
        <v>62780</v>
      </c>
      <c r="AM30" s="16">
        <v>60950</v>
      </c>
      <c r="AN30" s="16">
        <v>60330</v>
      </c>
      <c r="AO30" s="16">
        <v>57400</v>
      </c>
      <c r="AP30" s="16">
        <v>56850</v>
      </c>
      <c r="AQ30" s="16">
        <v>55900</v>
      </c>
      <c r="AR30" s="16">
        <v>54140</v>
      </c>
      <c r="AS30" s="16">
        <v>53250</v>
      </c>
      <c r="AT30" s="16">
        <v>51430</v>
      </c>
      <c r="AU30" s="16">
        <v>50940</v>
      </c>
      <c r="AV30" s="16">
        <v>50190</v>
      </c>
      <c r="AW30" s="16">
        <v>50390</v>
      </c>
      <c r="AX30" s="16">
        <v>49630</v>
      </c>
      <c r="AY30" s="16">
        <v>49790</v>
      </c>
      <c r="AZ30" s="16">
        <v>49860</v>
      </c>
      <c r="BA30" s="16">
        <v>41990</v>
      </c>
      <c r="BB30" s="16">
        <v>39990</v>
      </c>
      <c r="BC30" s="16">
        <v>38150</v>
      </c>
      <c r="BD30" s="16">
        <v>34520</v>
      </c>
      <c r="BE30" s="16">
        <v>37970</v>
      </c>
      <c r="BF30" s="16">
        <v>37500</v>
      </c>
      <c r="BG30" s="16">
        <v>34770</v>
      </c>
      <c r="BH30" s="16">
        <v>31740</v>
      </c>
      <c r="BI30" s="16">
        <v>30450</v>
      </c>
      <c r="BJ30" s="16">
        <v>29440</v>
      </c>
      <c r="BK30" s="16">
        <v>28180</v>
      </c>
      <c r="BL30" s="16">
        <v>27230</v>
      </c>
      <c r="BM30" s="16">
        <v>26950</v>
      </c>
      <c r="BN30" s="16">
        <v>27050</v>
      </c>
      <c r="BO30" s="16">
        <v>26970</v>
      </c>
      <c r="BP30" s="16">
        <v>27850</v>
      </c>
      <c r="BQ30" s="16">
        <v>27050</v>
      </c>
      <c r="BR30" s="16">
        <v>26340</v>
      </c>
      <c r="BS30" s="16">
        <v>26140</v>
      </c>
      <c r="BT30" s="16">
        <v>25010</v>
      </c>
      <c r="BU30" s="16">
        <v>24340</v>
      </c>
      <c r="BV30" s="16">
        <v>23920</v>
      </c>
      <c r="BW30" s="16">
        <v>22050</v>
      </c>
      <c r="BX30" s="16">
        <v>21130</v>
      </c>
      <c r="BY30" s="16">
        <v>20750</v>
      </c>
      <c r="BZ30" s="16">
        <v>19120</v>
      </c>
      <c r="CA30" s="16">
        <v>18150</v>
      </c>
      <c r="CB30" s="16">
        <v>14670</v>
      </c>
      <c r="CC30" s="16">
        <v>13930</v>
      </c>
      <c r="CD30" s="16">
        <v>13860</v>
      </c>
      <c r="CE30" s="16">
        <v>12400</v>
      </c>
      <c r="CF30" s="16">
        <v>11660</v>
      </c>
      <c r="CG30" s="16">
        <v>10540</v>
      </c>
      <c r="CH30" s="16">
        <v>9200</v>
      </c>
      <c r="CI30" s="16">
        <v>8060</v>
      </c>
      <c r="CJ30" s="16">
        <v>6630</v>
      </c>
      <c r="CK30" s="16">
        <v>5710</v>
      </c>
      <c r="CL30" s="16">
        <v>4810</v>
      </c>
      <c r="CM30" s="16">
        <v>3800</v>
      </c>
      <c r="CN30" s="16">
        <v>292080</v>
      </c>
      <c r="CO30" s="16">
        <v>303970</v>
      </c>
      <c r="CP30" s="16">
        <v>273430</v>
      </c>
      <c r="CQ30" s="16">
        <v>270860</v>
      </c>
      <c r="CR30" s="16">
        <v>273410</v>
      </c>
      <c r="CS30" s="16">
        <v>287390</v>
      </c>
      <c r="CT30" s="16">
        <v>300280</v>
      </c>
      <c r="CU30" s="16">
        <v>305280</v>
      </c>
      <c r="CV30" s="16">
        <v>271570</v>
      </c>
      <c r="CW30" s="16">
        <v>250950</v>
      </c>
      <c r="CX30" s="16">
        <v>204520</v>
      </c>
      <c r="CY30" s="16">
        <v>172430</v>
      </c>
      <c r="CZ30" s="16">
        <v>138850</v>
      </c>
      <c r="DA30" s="16">
        <v>134350</v>
      </c>
      <c r="DB30" s="16">
        <v>116440</v>
      </c>
      <c r="DC30" s="16">
        <v>86620</v>
      </c>
      <c r="DD30" s="16">
        <v>57650</v>
      </c>
      <c r="DE30" s="16">
        <v>29010</v>
      </c>
      <c r="DF30" s="16">
        <v>869500</v>
      </c>
      <c r="DG30" s="16">
        <v>923300</v>
      </c>
      <c r="DH30" s="16">
        <v>1033300</v>
      </c>
      <c r="DI30" s="16">
        <v>1140300</v>
      </c>
      <c r="DJ30" s="16">
        <v>1437200</v>
      </c>
      <c r="DK30" s="16">
        <v>1959700</v>
      </c>
      <c r="DL30" s="16">
        <v>2336700</v>
      </c>
      <c r="DM30" s="16">
        <v>1038300</v>
      </c>
      <c r="DN30" s="16">
        <v>2475600</v>
      </c>
      <c r="DO30" s="16">
        <v>2911800</v>
      </c>
      <c r="DP30" s="16">
        <v>2858000</v>
      </c>
      <c r="DQ30" s="16">
        <v>2748000</v>
      </c>
      <c r="DR30" s="16">
        <v>2641000</v>
      </c>
      <c r="DS30" s="16">
        <v>575100</v>
      </c>
      <c r="DT30" s="16">
        <v>436300</v>
      </c>
      <c r="DU30" s="16">
        <v>185500</v>
      </c>
      <c r="DV30" s="16">
        <v>98900</v>
      </c>
      <c r="DW30" s="16">
        <v>41200</v>
      </c>
      <c r="DX30" s="16">
        <v>12190</v>
      </c>
      <c r="DY30" s="13">
        <v>33.200000000000003</v>
      </c>
      <c r="DZ30" s="16">
        <v>3781300</v>
      </c>
    </row>
    <row r="31" spans="1:130">
      <c r="A31" s="15" t="s">
        <v>225</v>
      </c>
      <c r="B31" s="16">
        <v>57020</v>
      </c>
      <c r="C31" s="16">
        <v>57200</v>
      </c>
      <c r="D31" s="16">
        <v>58490</v>
      </c>
      <c r="E31" s="16">
        <v>58570</v>
      </c>
      <c r="F31" s="16">
        <v>60150</v>
      </c>
      <c r="G31" s="16">
        <v>60830</v>
      </c>
      <c r="H31" s="16">
        <v>62640</v>
      </c>
      <c r="I31" s="16">
        <v>62170</v>
      </c>
      <c r="J31" s="16">
        <v>60020</v>
      </c>
      <c r="K31" s="16">
        <v>59260</v>
      </c>
      <c r="L31" s="16">
        <v>56620</v>
      </c>
      <c r="M31" s="16">
        <v>55710</v>
      </c>
      <c r="N31" s="16">
        <v>54980</v>
      </c>
      <c r="O31" s="16">
        <v>54130</v>
      </c>
      <c r="P31" s="16">
        <v>53700</v>
      </c>
      <c r="Q31" s="16">
        <v>53600</v>
      </c>
      <c r="R31" s="16">
        <v>55440</v>
      </c>
      <c r="S31" s="16">
        <v>54640</v>
      </c>
      <c r="T31" s="16">
        <v>54670</v>
      </c>
      <c r="U31" s="16">
        <v>52860</v>
      </c>
      <c r="V31" s="16">
        <v>54040</v>
      </c>
      <c r="W31" s="16">
        <v>53810</v>
      </c>
      <c r="X31" s="16">
        <v>54220</v>
      </c>
      <c r="Y31" s="16">
        <v>54680</v>
      </c>
      <c r="Z31" s="16">
        <v>54860</v>
      </c>
      <c r="AA31" s="16">
        <v>56540</v>
      </c>
      <c r="AB31" s="16">
        <v>57950</v>
      </c>
      <c r="AC31" s="16">
        <v>56860</v>
      </c>
      <c r="AD31" s="16">
        <v>58120</v>
      </c>
      <c r="AE31" s="16">
        <v>57840</v>
      </c>
      <c r="AF31" s="16">
        <v>58070</v>
      </c>
      <c r="AG31" s="16">
        <v>58110</v>
      </c>
      <c r="AH31" s="16">
        <v>59070</v>
      </c>
      <c r="AI31" s="16">
        <v>61140</v>
      </c>
      <c r="AJ31" s="16">
        <v>63330</v>
      </c>
      <c r="AK31" s="16">
        <v>63710</v>
      </c>
      <c r="AL31" s="16">
        <v>63330</v>
      </c>
      <c r="AM31" s="16">
        <v>61480</v>
      </c>
      <c r="AN31" s="16">
        <v>60420</v>
      </c>
      <c r="AO31" s="16">
        <v>58160</v>
      </c>
      <c r="AP31" s="16">
        <v>57090</v>
      </c>
      <c r="AQ31" s="16">
        <v>56340</v>
      </c>
      <c r="AR31" s="16">
        <v>54710</v>
      </c>
      <c r="AS31" s="16">
        <v>53650</v>
      </c>
      <c r="AT31" s="16">
        <v>51560</v>
      </c>
      <c r="AU31" s="16">
        <v>51310</v>
      </c>
      <c r="AV31" s="16">
        <v>50420</v>
      </c>
      <c r="AW31" s="16">
        <v>50310</v>
      </c>
      <c r="AX31" s="16">
        <v>49620</v>
      </c>
      <c r="AY31" s="16">
        <v>49840</v>
      </c>
      <c r="AZ31" s="16">
        <v>50280</v>
      </c>
      <c r="BA31" s="16">
        <v>43530</v>
      </c>
      <c r="BB31" s="16">
        <v>40870</v>
      </c>
      <c r="BC31" s="16">
        <v>38190</v>
      </c>
      <c r="BD31" s="16">
        <v>35000</v>
      </c>
      <c r="BE31" s="16">
        <v>37440</v>
      </c>
      <c r="BF31" s="16">
        <v>37500</v>
      </c>
      <c r="BG31" s="16">
        <v>35690</v>
      </c>
      <c r="BH31" s="16">
        <v>32420</v>
      </c>
      <c r="BI31" s="16">
        <v>30900</v>
      </c>
      <c r="BJ31" s="16">
        <v>29580</v>
      </c>
      <c r="BK31" s="16">
        <v>28660</v>
      </c>
      <c r="BL31" s="16">
        <v>27030</v>
      </c>
      <c r="BM31" s="16">
        <v>27200</v>
      </c>
      <c r="BN31" s="16">
        <v>26770</v>
      </c>
      <c r="BO31" s="16">
        <v>26860</v>
      </c>
      <c r="BP31" s="16">
        <v>27710</v>
      </c>
      <c r="BQ31" s="16">
        <v>27150</v>
      </c>
      <c r="BR31" s="16">
        <v>26410</v>
      </c>
      <c r="BS31" s="16">
        <v>25960</v>
      </c>
      <c r="BT31" s="16">
        <v>25140</v>
      </c>
      <c r="BU31" s="16">
        <v>24430</v>
      </c>
      <c r="BV31" s="16">
        <v>23640</v>
      </c>
      <c r="BW31" s="16">
        <v>22360</v>
      </c>
      <c r="BX31" s="16">
        <v>21070</v>
      </c>
      <c r="BY31" s="16">
        <v>20690</v>
      </c>
      <c r="BZ31" s="16">
        <v>19230</v>
      </c>
      <c r="CA31" s="16">
        <v>19210</v>
      </c>
      <c r="CB31" s="16">
        <v>14200</v>
      </c>
      <c r="CC31" s="16">
        <v>14020</v>
      </c>
      <c r="CD31" s="16">
        <v>13500</v>
      </c>
      <c r="CE31" s="16">
        <v>12710</v>
      </c>
      <c r="CF31" s="16">
        <v>11360</v>
      </c>
      <c r="CG31" s="16">
        <v>10740</v>
      </c>
      <c r="CH31" s="16">
        <v>9150</v>
      </c>
      <c r="CI31" s="16">
        <v>8170</v>
      </c>
      <c r="CJ31" s="16">
        <v>6620</v>
      </c>
      <c r="CK31" s="16">
        <v>5690</v>
      </c>
      <c r="CL31" s="16">
        <v>4850</v>
      </c>
      <c r="CM31" s="16">
        <v>3840</v>
      </c>
      <c r="CN31" s="16">
        <v>291440</v>
      </c>
      <c r="CO31" s="16">
        <v>304930</v>
      </c>
      <c r="CP31" s="16">
        <v>275140</v>
      </c>
      <c r="CQ31" s="16">
        <v>271220</v>
      </c>
      <c r="CR31" s="16">
        <v>271610</v>
      </c>
      <c r="CS31" s="16">
        <v>287300</v>
      </c>
      <c r="CT31" s="16">
        <v>299720</v>
      </c>
      <c r="CU31" s="16">
        <v>307100</v>
      </c>
      <c r="CV31" s="16">
        <v>273350</v>
      </c>
      <c r="CW31" s="16">
        <v>251500</v>
      </c>
      <c r="CX31" s="16">
        <v>207870</v>
      </c>
      <c r="CY31" s="16">
        <v>173950</v>
      </c>
      <c r="CZ31" s="16">
        <v>139230</v>
      </c>
      <c r="DA31" s="16">
        <v>134090</v>
      </c>
      <c r="DB31" s="16">
        <v>116650</v>
      </c>
      <c r="DC31" s="16">
        <v>87350</v>
      </c>
      <c r="DD31" s="16">
        <v>57460</v>
      </c>
      <c r="DE31" s="16">
        <v>29180</v>
      </c>
      <c r="DF31" s="16">
        <v>871500</v>
      </c>
      <c r="DG31" s="16">
        <v>925100</v>
      </c>
      <c r="DH31" s="16">
        <v>1035200</v>
      </c>
      <c r="DI31" s="16">
        <v>1142700</v>
      </c>
      <c r="DJ31" s="16">
        <v>1436900</v>
      </c>
      <c r="DK31" s="16">
        <v>1961800</v>
      </c>
      <c r="DL31" s="16">
        <v>2343600</v>
      </c>
      <c r="DM31" s="16">
        <v>1045900</v>
      </c>
      <c r="DN31" s="16">
        <v>2482800</v>
      </c>
      <c r="DO31" s="16">
        <v>2919800</v>
      </c>
      <c r="DP31" s="16">
        <v>2866200</v>
      </c>
      <c r="DQ31" s="16">
        <v>2756100</v>
      </c>
      <c r="DR31" s="16">
        <v>2648600</v>
      </c>
      <c r="DS31" s="16">
        <v>576200</v>
      </c>
      <c r="DT31" s="16">
        <v>436900</v>
      </c>
      <c r="DU31" s="16">
        <v>186200</v>
      </c>
      <c r="DV31" s="16">
        <v>98800</v>
      </c>
      <c r="DW31" s="16">
        <v>41400</v>
      </c>
      <c r="DX31" s="16">
        <v>12210</v>
      </c>
      <c r="DY31" s="13">
        <v>33.299999999999997</v>
      </c>
      <c r="DZ31" s="16">
        <v>3791300</v>
      </c>
    </row>
    <row r="32" spans="1:130">
      <c r="A32" s="15" t="s">
        <v>226</v>
      </c>
      <c r="B32" s="16">
        <v>57140</v>
      </c>
      <c r="C32" s="16">
        <v>57340</v>
      </c>
      <c r="D32" s="16">
        <v>58100</v>
      </c>
      <c r="E32" s="16">
        <v>58590</v>
      </c>
      <c r="F32" s="16">
        <v>60060</v>
      </c>
      <c r="G32" s="16">
        <v>60410</v>
      </c>
      <c r="H32" s="16">
        <v>62380</v>
      </c>
      <c r="I32" s="16">
        <v>62540</v>
      </c>
      <c r="J32" s="16">
        <v>60770</v>
      </c>
      <c r="K32" s="16">
        <v>59370</v>
      </c>
      <c r="L32" s="16">
        <v>57570</v>
      </c>
      <c r="M32" s="16">
        <v>55750</v>
      </c>
      <c r="N32" s="16">
        <v>55200</v>
      </c>
      <c r="O32" s="16">
        <v>54400</v>
      </c>
      <c r="P32" s="16">
        <v>53750</v>
      </c>
      <c r="Q32" s="16">
        <v>53940</v>
      </c>
      <c r="R32" s="16">
        <v>54580</v>
      </c>
      <c r="S32" s="16">
        <v>54930</v>
      </c>
      <c r="T32" s="16">
        <v>54520</v>
      </c>
      <c r="U32" s="16">
        <v>52990</v>
      </c>
      <c r="V32" s="16">
        <v>53100</v>
      </c>
      <c r="W32" s="16">
        <v>54200</v>
      </c>
      <c r="X32" s="16">
        <v>53300</v>
      </c>
      <c r="Y32" s="16">
        <v>54540</v>
      </c>
      <c r="Z32" s="16">
        <v>54810</v>
      </c>
      <c r="AA32" s="16">
        <v>56220</v>
      </c>
      <c r="AB32" s="16">
        <v>57720</v>
      </c>
      <c r="AC32" s="16">
        <v>57300</v>
      </c>
      <c r="AD32" s="16">
        <v>58310</v>
      </c>
      <c r="AE32" s="16">
        <v>58400</v>
      </c>
      <c r="AF32" s="16">
        <v>57960</v>
      </c>
      <c r="AG32" s="16">
        <v>58470</v>
      </c>
      <c r="AH32" s="16">
        <v>58730</v>
      </c>
      <c r="AI32" s="16">
        <v>60820</v>
      </c>
      <c r="AJ32" s="16">
        <v>63260</v>
      </c>
      <c r="AK32" s="16">
        <v>63830</v>
      </c>
      <c r="AL32" s="16">
        <v>63420</v>
      </c>
      <c r="AM32" s="16">
        <v>62300</v>
      </c>
      <c r="AN32" s="16">
        <v>60230</v>
      </c>
      <c r="AO32" s="16">
        <v>59050</v>
      </c>
      <c r="AP32" s="16">
        <v>57180</v>
      </c>
      <c r="AQ32" s="16">
        <v>56930</v>
      </c>
      <c r="AR32" s="16">
        <v>54920</v>
      </c>
      <c r="AS32" s="16">
        <v>53940</v>
      </c>
      <c r="AT32" s="16">
        <v>51740</v>
      </c>
      <c r="AU32" s="16">
        <v>51720</v>
      </c>
      <c r="AV32" s="16">
        <v>50200</v>
      </c>
      <c r="AW32" s="16">
        <v>50540</v>
      </c>
      <c r="AX32" s="16">
        <v>49650</v>
      </c>
      <c r="AY32" s="16">
        <v>50070</v>
      </c>
      <c r="AZ32" s="16">
        <v>49800</v>
      </c>
      <c r="BA32" s="16">
        <v>46260</v>
      </c>
      <c r="BB32" s="16">
        <v>41500</v>
      </c>
      <c r="BC32" s="16">
        <v>38500</v>
      </c>
      <c r="BD32" s="16">
        <v>35680</v>
      </c>
      <c r="BE32" s="16">
        <v>36640</v>
      </c>
      <c r="BF32" s="16">
        <v>37400</v>
      </c>
      <c r="BG32" s="16">
        <v>36420</v>
      </c>
      <c r="BH32" s="16">
        <v>33260</v>
      </c>
      <c r="BI32" s="16">
        <v>31190</v>
      </c>
      <c r="BJ32" s="16">
        <v>29920</v>
      </c>
      <c r="BK32" s="16">
        <v>29060</v>
      </c>
      <c r="BL32" s="16">
        <v>27150</v>
      </c>
      <c r="BM32" s="16">
        <v>27440</v>
      </c>
      <c r="BN32" s="16">
        <v>26550</v>
      </c>
      <c r="BO32" s="16">
        <v>26900</v>
      </c>
      <c r="BP32" s="16">
        <v>27170</v>
      </c>
      <c r="BQ32" s="16">
        <v>27400</v>
      </c>
      <c r="BR32" s="16">
        <v>26370</v>
      </c>
      <c r="BS32" s="16">
        <v>26150</v>
      </c>
      <c r="BT32" s="16">
        <v>24920</v>
      </c>
      <c r="BU32" s="16">
        <v>24620</v>
      </c>
      <c r="BV32" s="16">
        <v>23630</v>
      </c>
      <c r="BW32" s="16">
        <v>22630</v>
      </c>
      <c r="BX32" s="16">
        <v>21310</v>
      </c>
      <c r="BY32" s="16">
        <v>20430</v>
      </c>
      <c r="BZ32" s="16">
        <v>19380</v>
      </c>
      <c r="CA32" s="16">
        <v>19190</v>
      </c>
      <c r="CB32" s="16">
        <v>14980</v>
      </c>
      <c r="CC32" s="16">
        <v>14170</v>
      </c>
      <c r="CD32" s="16">
        <v>13260</v>
      </c>
      <c r="CE32" s="16">
        <v>12880</v>
      </c>
      <c r="CF32" s="16">
        <v>11290</v>
      </c>
      <c r="CG32" s="16">
        <v>10830</v>
      </c>
      <c r="CH32" s="16">
        <v>9190</v>
      </c>
      <c r="CI32" s="16">
        <v>8310</v>
      </c>
      <c r="CJ32" s="16">
        <v>6690</v>
      </c>
      <c r="CK32" s="16">
        <v>5880</v>
      </c>
      <c r="CL32" s="16">
        <v>4810</v>
      </c>
      <c r="CM32" s="16">
        <v>4010</v>
      </c>
      <c r="CN32" s="16">
        <v>291220</v>
      </c>
      <c r="CO32" s="16">
        <v>305470</v>
      </c>
      <c r="CP32" s="16">
        <v>276670</v>
      </c>
      <c r="CQ32" s="16">
        <v>270960</v>
      </c>
      <c r="CR32" s="16">
        <v>269960</v>
      </c>
      <c r="CS32" s="16">
        <v>287950</v>
      </c>
      <c r="CT32" s="16">
        <v>299240</v>
      </c>
      <c r="CU32" s="16">
        <v>308820</v>
      </c>
      <c r="CV32" s="16">
        <v>274710</v>
      </c>
      <c r="CW32" s="16">
        <v>252180</v>
      </c>
      <c r="CX32" s="16">
        <v>211740</v>
      </c>
      <c r="CY32" s="16">
        <v>174900</v>
      </c>
      <c r="CZ32" s="16">
        <v>140130</v>
      </c>
      <c r="DA32" s="16">
        <v>134000</v>
      </c>
      <c r="DB32" s="16">
        <v>117120</v>
      </c>
      <c r="DC32" s="16">
        <v>88150</v>
      </c>
      <c r="DD32" s="16">
        <v>57440</v>
      </c>
      <c r="DE32" s="16">
        <v>29690</v>
      </c>
      <c r="DF32" s="16">
        <v>873400</v>
      </c>
      <c r="DG32" s="16">
        <v>927300</v>
      </c>
      <c r="DH32" s="16">
        <v>1036800</v>
      </c>
      <c r="DI32" s="16">
        <v>1144300</v>
      </c>
      <c r="DJ32" s="16">
        <v>1436900</v>
      </c>
      <c r="DK32" s="16">
        <v>1963800</v>
      </c>
      <c r="DL32" s="16">
        <v>2350500</v>
      </c>
      <c r="DM32" s="16">
        <v>1053700</v>
      </c>
      <c r="DN32" s="16">
        <v>2490600</v>
      </c>
      <c r="DO32" s="16">
        <v>2929300</v>
      </c>
      <c r="DP32" s="16">
        <v>2875400</v>
      </c>
      <c r="DQ32" s="16">
        <v>2765900</v>
      </c>
      <c r="DR32" s="16">
        <v>2658400</v>
      </c>
      <c r="DS32" s="16">
        <v>578900</v>
      </c>
      <c r="DT32" s="16">
        <v>438700</v>
      </c>
      <c r="DU32" s="16">
        <v>187600</v>
      </c>
      <c r="DV32" s="16">
        <v>99500</v>
      </c>
      <c r="DW32" s="16">
        <v>42000</v>
      </c>
      <c r="DX32" s="16">
        <v>12330</v>
      </c>
      <c r="DY32" s="13">
        <v>33.4</v>
      </c>
      <c r="DZ32" s="16">
        <v>3802700</v>
      </c>
    </row>
    <row r="33" spans="1:130">
      <c r="A33" s="15" t="s">
        <v>227</v>
      </c>
      <c r="B33" s="16">
        <v>57750</v>
      </c>
      <c r="C33" s="16">
        <v>56540</v>
      </c>
      <c r="D33" s="16">
        <v>58020</v>
      </c>
      <c r="E33" s="16">
        <v>58900</v>
      </c>
      <c r="F33" s="16">
        <v>59520</v>
      </c>
      <c r="G33" s="16">
        <v>59860</v>
      </c>
      <c r="H33" s="16">
        <v>62330</v>
      </c>
      <c r="I33" s="16">
        <v>63040</v>
      </c>
      <c r="J33" s="16">
        <v>61220</v>
      </c>
      <c r="K33" s="16">
        <v>59540</v>
      </c>
      <c r="L33" s="16">
        <v>58620</v>
      </c>
      <c r="M33" s="16">
        <v>55800</v>
      </c>
      <c r="N33" s="16">
        <v>55490</v>
      </c>
      <c r="O33" s="16">
        <v>54710</v>
      </c>
      <c r="P33" s="16">
        <v>53850</v>
      </c>
      <c r="Q33" s="16">
        <v>53900</v>
      </c>
      <c r="R33" s="16">
        <v>54280</v>
      </c>
      <c r="S33" s="16">
        <v>55400</v>
      </c>
      <c r="T33" s="16">
        <v>54550</v>
      </c>
      <c r="U33" s="16">
        <v>53320</v>
      </c>
      <c r="V33" s="16">
        <v>52680</v>
      </c>
      <c r="W33" s="16">
        <v>54180</v>
      </c>
      <c r="X33" s="16">
        <v>52670</v>
      </c>
      <c r="Y33" s="16">
        <v>53970</v>
      </c>
      <c r="Z33" s="16">
        <v>54440</v>
      </c>
      <c r="AA33" s="16">
        <v>55360</v>
      </c>
      <c r="AB33" s="16">
        <v>57250</v>
      </c>
      <c r="AC33" s="16">
        <v>57460</v>
      </c>
      <c r="AD33" s="16">
        <v>57960</v>
      </c>
      <c r="AE33" s="16">
        <v>58710</v>
      </c>
      <c r="AF33" s="16">
        <v>57900</v>
      </c>
      <c r="AG33" s="16">
        <v>58580</v>
      </c>
      <c r="AH33" s="16">
        <v>58780</v>
      </c>
      <c r="AI33" s="16">
        <v>60010</v>
      </c>
      <c r="AJ33" s="16">
        <v>62500</v>
      </c>
      <c r="AK33" s="16">
        <v>64130</v>
      </c>
      <c r="AL33" s="16">
        <v>63770</v>
      </c>
      <c r="AM33" s="16">
        <v>62580</v>
      </c>
      <c r="AN33" s="16">
        <v>60760</v>
      </c>
      <c r="AO33" s="16">
        <v>59420</v>
      </c>
      <c r="AP33" s="16">
        <v>57800</v>
      </c>
      <c r="AQ33" s="16">
        <v>56780</v>
      </c>
      <c r="AR33" s="16">
        <v>55670</v>
      </c>
      <c r="AS33" s="16">
        <v>53970</v>
      </c>
      <c r="AT33" s="16">
        <v>52410</v>
      </c>
      <c r="AU33" s="16">
        <v>51620</v>
      </c>
      <c r="AV33" s="16">
        <v>50580</v>
      </c>
      <c r="AW33" s="16">
        <v>50330</v>
      </c>
      <c r="AX33" s="16">
        <v>49890</v>
      </c>
      <c r="AY33" s="16">
        <v>49810</v>
      </c>
      <c r="AZ33" s="16">
        <v>49600</v>
      </c>
      <c r="BA33" s="16">
        <v>48520</v>
      </c>
      <c r="BB33" s="16">
        <v>41850</v>
      </c>
      <c r="BC33" s="16">
        <v>38870</v>
      </c>
      <c r="BD33" s="16">
        <v>36980</v>
      </c>
      <c r="BE33" s="16">
        <v>35280</v>
      </c>
      <c r="BF33" s="16">
        <v>37790</v>
      </c>
      <c r="BG33" s="16">
        <v>37190</v>
      </c>
      <c r="BH33" s="16">
        <v>33460</v>
      </c>
      <c r="BI33" s="16">
        <v>31630</v>
      </c>
      <c r="BJ33" s="16">
        <v>30130</v>
      </c>
      <c r="BK33" s="16">
        <v>29150</v>
      </c>
      <c r="BL33" s="16">
        <v>27680</v>
      </c>
      <c r="BM33" s="16">
        <v>27250</v>
      </c>
      <c r="BN33" s="16">
        <v>26540</v>
      </c>
      <c r="BO33" s="16">
        <v>26930</v>
      </c>
      <c r="BP33" s="16">
        <v>26730</v>
      </c>
      <c r="BQ33" s="16">
        <v>27520</v>
      </c>
      <c r="BR33" s="16">
        <v>26530</v>
      </c>
      <c r="BS33" s="16">
        <v>25820</v>
      </c>
      <c r="BT33" s="16">
        <v>25030</v>
      </c>
      <c r="BU33" s="16">
        <v>24690</v>
      </c>
      <c r="BV33" s="16">
        <v>23730</v>
      </c>
      <c r="BW33" s="16">
        <v>22840</v>
      </c>
      <c r="BX33" s="16">
        <v>21370</v>
      </c>
      <c r="BY33" s="16">
        <v>20300</v>
      </c>
      <c r="BZ33" s="16">
        <v>19750</v>
      </c>
      <c r="CA33" s="16">
        <v>18840</v>
      </c>
      <c r="CB33" s="16">
        <v>16130</v>
      </c>
      <c r="CC33" s="16">
        <v>14060</v>
      </c>
      <c r="CD33" s="16">
        <v>13110</v>
      </c>
      <c r="CE33" s="16">
        <v>13020</v>
      </c>
      <c r="CF33" s="16">
        <v>11380</v>
      </c>
      <c r="CG33" s="16">
        <v>10880</v>
      </c>
      <c r="CH33" s="16">
        <v>9300</v>
      </c>
      <c r="CI33" s="16">
        <v>8320</v>
      </c>
      <c r="CJ33" s="16">
        <v>7020</v>
      </c>
      <c r="CK33" s="16">
        <v>5840</v>
      </c>
      <c r="CL33" s="16">
        <v>4870</v>
      </c>
      <c r="CM33" s="16">
        <v>4080</v>
      </c>
      <c r="CN33" s="16">
        <v>290720</v>
      </c>
      <c r="CO33" s="16">
        <v>305990</v>
      </c>
      <c r="CP33" s="16">
        <v>278460</v>
      </c>
      <c r="CQ33" s="16">
        <v>271440</v>
      </c>
      <c r="CR33" s="16">
        <v>267950</v>
      </c>
      <c r="CS33" s="16">
        <v>286730</v>
      </c>
      <c r="CT33" s="16">
        <v>297770</v>
      </c>
      <c r="CU33" s="16">
        <v>310660</v>
      </c>
      <c r="CV33" s="16">
        <v>276620</v>
      </c>
      <c r="CW33" s="16">
        <v>252240</v>
      </c>
      <c r="CX33" s="16">
        <v>215820</v>
      </c>
      <c r="CY33" s="16">
        <v>175360</v>
      </c>
      <c r="CZ33" s="16">
        <v>140750</v>
      </c>
      <c r="DA33" s="16">
        <v>133530</v>
      </c>
      <c r="DB33" s="16">
        <v>117660</v>
      </c>
      <c r="DC33" s="16">
        <v>89080</v>
      </c>
      <c r="DD33" s="16">
        <v>57700</v>
      </c>
      <c r="DE33" s="16">
        <v>30130</v>
      </c>
      <c r="DF33" s="16">
        <v>875200</v>
      </c>
      <c r="DG33" s="16">
        <v>929100</v>
      </c>
      <c r="DH33" s="16">
        <v>1038700</v>
      </c>
      <c r="DI33" s="16">
        <v>1146600</v>
      </c>
      <c r="DJ33" s="16">
        <v>1434500</v>
      </c>
      <c r="DK33" s="16">
        <v>1963400</v>
      </c>
      <c r="DL33" s="16">
        <v>2354600</v>
      </c>
      <c r="DM33" s="16">
        <v>1060800</v>
      </c>
      <c r="DN33" s="16">
        <v>2495300</v>
      </c>
      <c r="DO33" s="16">
        <v>2936100</v>
      </c>
      <c r="DP33" s="16">
        <v>2882200</v>
      </c>
      <c r="DQ33" s="16">
        <v>2772500</v>
      </c>
      <c r="DR33" s="16">
        <v>2664600</v>
      </c>
      <c r="DS33" s="16">
        <v>581500</v>
      </c>
      <c r="DT33" s="16">
        <v>440700</v>
      </c>
      <c r="DU33" s="16">
        <v>189500</v>
      </c>
      <c r="DV33" s="16">
        <v>100500</v>
      </c>
      <c r="DW33" s="16">
        <v>42800</v>
      </c>
      <c r="DX33" s="16">
        <v>12630</v>
      </c>
      <c r="DY33" s="13">
        <v>33.5</v>
      </c>
      <c r="DZ33" s="16">
        <v>3811200</v>
      </c>
    </row>
    <row r="34" spans="1:130">
      <c r="A34" s="15" t="s">
        <v>228</v>
      </c>
      <c r="B34" s="16">
        <v>57640</v>
      </c>
      <c r="C34" s="16">
        <v>56970</v>
      </c>
      <c r="D34" s="16">
        <v>57520</v>
      </c>
      <c r="E34" s="16">
        <v>58820</v>
      </c>
      <c r="F34" s="16">
        <v>59000</v>
      </c>
      <c r="G34" s="16">
        <v>60390</v>
      </c>
      <c r="H34" s="16">
        <v>61370</v>
      </c>
      <c r="I34" s="16">
        <v>63100</v>
      </c>
      <c r="J34" s="16">
        <v>61860</v>
      </c>
      <c r="K34" s="16">
        <v>59780</v>
      </c>
      <c r="L34" s="16">
        <v>58910</v>
      </c>
      <c r="M34" s="16">
        <v>56120</v>
      </c>
      <c r="N34" s="16">
        <v>55700</v>
      </c>
      <c r="O34" s="16">
        <v>54930</v>
      </c>
      <c r="P34" s="16">
        <v>54240</v>
      </c>
      <c r="Q34" s="16">
        <v>53630</v>
      </c>
      <c r="R34" s="16">
        <v>54060</v>
      </c>
      <c r="S34" s="16">
        <v>55420</v>
      </c>
      <c r="T34" s="16">
        <v>54390</v>
      </c>
      <c r="U34" s="16">
        <v>53880</v>
      </c>
      <c r="V34" s="16">
        <v>52380</v>
      </c>
      <c r="W34" s="16">
        <v>53520</v>
      </c>
      <c r="X34" s="16">
        <v>52400</v>
      </c>
      <c r="Y34" s="16">
        <v>52910</v>
      </c>
      <c r="Z34" s="16">
        <v>53840</v>
      </c>
      <c r="AA34" s="16">
        <v>54350</v>
      </c>
      <c r="AB34" s="16">
        <v>56480</v>
      </c>
      <c r="AC34" s="16">
        <v>57590</v>
      </c>
      <c r="AD34" s="16">
        <v>57290</v>
      </c>
      <c r="AE34" s="16">
        <v>58370</v>
      </c>
      <c r="AF34" s="16">
        <v>58330</v>
      </c>
      <c r="AG34" s="16">
        <v>58550</v>
      </c>
      <c r="AH34" s="16">
        <v>58340</v>
      </c>
      <c r="AI34" s="16">
        <v>59540</v>
      </c>
      <c r="AJ34" s="16">
        <v>62150</v>
      </c>
      <c r="AK34" s="16">
        <v>63470</v>
      </c>
      <c r="AL34" s="16">
        <v>64140</v>
      </c>
      <c r="AM34" s="16">
        <v>63030</v>
      </c>
      <c r="AN34" s="16">
        <v>61100</v>
      </c>
      <c r="AO34" s="16">
        <v>60400</v>
      </c>
      <c r="AP34" s="16">
        <v>57640</v>
      </c>
      <c r="AQ34" s="16">
        <v>56990</v>
      </c>
      <c r="AR34" s="16">
        <v>55960</v>
      </c>
      <c r="AS34" s="16">
        <v>54150</v>
      </c>
      <c r="AT34" s="16">
        <v>53170</v>
      </c>
      <c r="AU34" s="16">
        <v>51400</v>
      </c>
      <c r="AV34" s="16">
        <v>50920</v>
      </c>
      <c r="AW34" s="16">
        <v>50140</v>
      </c>
      <c r="AX34" s="16">
        <v>50290</v>
      </c>
      <c r="AY34" s="16">
        <v>49500</v>
      </c>
      <c r="AZ34" s="16">
        <v>49640</v>
      </c>
      <c r="BA34" s="16">
        <v>49760</v>
      </c>
      <c r="BB34" s="16">
        <v>41890</v>
      </c>
      <c r="BC34" s="16">
        <v>39880</v>
      </c>
      <c r="BD34" s="16">
        <v>38110</v>
      </c>
      <c r="BE34" s="16">
        <v>34340</v>
      </c>
      <c r="BF34" s="16">
        <v>37890</v>
      </c>
      <c r="BG34" s="16">
        <v>37390</v>
      </c>
      <c r="BH34" s="16">
        <v>34690</v>
      </c>
      <c r="BI34" s="16">
        <v>31660</v>
      </c>
      <c r="BJ34" s="16">
        <v>30390</v>
      </c>
      <c r="BK34" s="16">
        <v>29330</v>
      </c>
      <c r="BL34" s="16">
        <v>28060</v>
      </c>
      <c r="BM34" s="16">
        <v>27070</v>
      </c>
      <c r="BN34" s="16">
        <v>26730</v>
      </c>
      <c r="BO34" s="16">
        <v>26770</v>
      </c>
      <c r="BP34" s="16">
        <v>26600</v>
      </c>
      <c r="BQ34" s="16">
        <v>27400</v>
      </c>
      <c r="BR34" s="16">
        <v>26540</v>
      </c>
      <c r="BS34" s="16">
        <v>25740</v>
      </c>
      <c r="BT34" s="16">
        <v>25540</v>
      </c>
      <c r="BU34" s="16">
        <v>24360</v>
      </c>
      <c r="BV34" s="16">
        <v>23630</v>
      </c>
      <c r="BW34" s="16">
        <v>23190</v>
      </c>
      <c r="BX34" s="16">
        <v>21350</v>
      </c>
      <c r="BY34" s="16">
        <v>20350</v>
      </c>
      <c r="BZ34" s="16">
        <v>19890</v>
      </c>
      <c r="CA34" s="16">
        <v>18350</v>
      </c>
      <c r="CB34" s="16">
        <v>17330</v>
      </c>
      <c r="CC34" s="16">
        <v>13900</v>
      </c>
      <c r="CD34" s="16">
        <v>13100</v>
      </c>
      <c r="CE34" s="16">
        <v>12870</v>
      </c>
      <c r="CF34" s="16">
        <v>11570</v>
      </c>
      <c r="CG34" s="16">
        <v>10750</v>
      </c>
      <c r="CH34" s="16">
        <v>9610</v>
      </c>
      <c r="CI34" s="16">
        <v>8280</v>
      </c>
      <c r="CJ34" s="16">
        <v>7240</v>
      </c>
      <c r="CK34" s="16">
        <v>5820</v>
      </c>
      <c r="CL34" s="16">
        <v>4970</v>
      </c>
      <c r="CM34" s="16">
        <v>4110</v>
      </c>
      <c r="CN34" s="16">
        <v>289950</v>
      </c>
      <c r="CO34" s="16">
        <v>306500</v>
      </c>
      <c r="CP34" s="16">
        <v>279890</v>
      </c>
      <c r="CQ34" s="16">
        <v>271390</v>
      </c>
      <c r="CR34" s="16">
        <v>265050</v>
      </c>
      <c r="CS34" s="16">
        <v>284080</v>
      </c>
      <c r="CT34" s="16">
        <v>296910</v>
      </c>
      <c r="CU34" s="16">
        <v>312130</v>
      </c>
      <c r="CV34" s="16">
        <v>277910</v>
      </c>
      <c r="CW34" s="16">
        <v>252240</v>
      </c>
      <c r="CX34" s="16">
        <v>219280</v>
      </c>
      <c r="CY34" s="16">
        <v>175960</v>
      </c>
      <c r="CZ34" s="16">
        <v>141580</v>
      </c>
      <c r="DA34" s="16">
        <v>133050</v>
      </c>
      <c r="DB34" s="16">
        <v>118070</v>
      </c>
      <c r="DC34" s="16">
        <v>89820</v>
      </c>
      <c r="DD34" s="16">
        <v>57900</v>
      </c>
      <c r="DE34" s="16">
        <v>30430</v>
      </c>
      <c r="DF34" s="16">
        <v>876300</v>
      </c>
      <c r="DG34" s="16">
        <v>930000</v>
      </c>
      <c r="DH34" s="16">
        <v>1039500</v>
      </c>
      <c r="DI34" s="16">
        <v>1147700</v>
      </c>
      <c r="DJ34" s="16">
        <v>1429600</v>
      </c>
      <c r="DK34" s="16">
        <v>1959700</v>
      </c>
      <c r="DL34" s="16">
        <v>2355000</v>
      </c>
      <c r="DM34" s="16">
        <v>1067000</v>
      </c>
      <c r="DN34" s="16">
        <v>2496500</v>
      </c>
      <c r="DO34" s="16">
        <v>2938700</v>
      </c>
      <c r="DP34" s="16">
        <v>2885100</v>
      </c>
      <c r="DQ34" s="16">
        <v>2775600</v>
      </c>
      <c r="DR34" s="16">
        <v>2667300</v>
      </c>
      <c r="DS34" s="16">
        <v>583700</v>
      </c>
      <c r="DT34" s="16">
        <v>442200</v>
      </c>
      <c r="DU34" s="16">
        <v>191000</v>
      </c>
      <c r="DV34" s="16">
        <v>101200</v>
      </c>
      <c r="DW34" s="16">
        <v>43300</v>
      </c>
      <c r="DX34" s="16">
        <v>12880</v>
      </c>
      <c r="DY34" s="13">
        <v>33.6</v>
      </c>
      <c r="DZ34" s="16">
        <v>3815000</v>
      </c>
    </row>
    <row r="35" spans="1:130">
      <c r="A35" s="15" t="s">
        <v>229</v>
      </c>
      <c r="B35" s="16">
        <v>57290</v>
      </c>
      <c r="C35" s="16">
        <v>56990</v>
      </c>
      <c r="D35" s="16">
        <v>57200</v>
      </c>
      <c r="E35" s="16">
        <v>58570</v>
      </c>
      <c r="F35" s="16">
        <v>58690</v>
      </c>
      <c r="G35" s="16">
        <v>60240</v>
      </c>
      <c r="H35" s="16">
        <v>60910</v>
      </c>
      <c r="I35" s="16">
        <v>62730</v>
      </c>
      <c r="J35" s="16">
        <v>62380</v>
      </c>
      <c r="K35" s="16">
        <v>60200</v>
      </c>
      <c r="L35" s="16">
        <v>59400</v>
      </c>
      <c r="M35" s="16">
        <v>56940</v>
      </c>
      <c r="N35" s="16">
        <v>55920</v>
      </c>
      <c r="O35" s="16">
        <v>55140</v>
      </c>
      <c r="P35" s="16">
        <v>54230</v>
      </c>
      <c r="Q35" s="16">
        <v>53840</v>
      </c>
      <c r="R35" s="16">
        <v>53910</v>
      </c>
      <c r="S35" s="16">
        <v>55410</v>
      </c>
      <c r="T35" s="16">
        <v>54350</v>
      </c>
      <c r="U35" s="16">
        <v>54170</v>
      </c>
      <c r="V35" s="16">
        <v>52410</v>
      </c>
      <c r="W35" s="16">
        <v>52960</v>
      </c>
      <c r="X35" s="16">
        <v>52270</v>
      </c>
      <c r="Y35" s="16">
        <v>52500</v>
      </c>
      <c r="Z35" s="16">
        <v>53130</v>
      </c>
      <c r="AA35" s="16">
        <v>53770</v>
      </c>
      <c r="AB35" s="16">
        <v>55820</v>
      </c>
      <c r="AC35" s="16">
        <v>57580</v>
      </c>
      <c r="AD35" s="16">
        <v>57010</v>
      </c>
      <c r="AE35" s="16">
        <v>58500</v>
      </c>
      <c r="AF35" s="16">
        <v>58270</v>
      </c>
      <c r="AG35" s="16">
        <v>58390</v>
      </c>
      <c r="AH35" s="16">
        <v>58390</v>
      </c>
      <c r="AI35" s="16">
        <v>59260</v>
      </c>
      <c r="AJ35" s="16">
        <v>61230</v>
      </c>
      <c r="AK35" s="16">
        <v>63440</v>
      </c>
      <c r="AL35" s="16">
        <v>63960</v>
      </c>
      <c r="AM35" s="16">
        <v>63500</v>
      </c>
      <c r="AN35" s="16">
        <v>61560</v>
      </c>
      <c r="AO35" s="16">
        <v>60400</v>
      </c>
      <c r="AP35" s="16">
        <v>58250</v>
      </c>
      <c r="AQ35" s="16">
        <v>57200</v>
      </c>
      <c r="AR35" s="16">
        <v>56360</v>
      </c>
      <c r="AS35" s="16">
        <v>54700</v>
      </c>
      <c r="AT35" s="16">
        <v>53510</v>
      </c>
      <c r="AU35" s="16">
        <v>51430</v>
      </c>
      <c r="AV35" s="16">
        <v>51220</v>
      </c>
      <c r="AW35" s="16">
        <v>50330</v>
      </c>
      <c r="AX35" s="16">
        <v>50190</v>
      </c>
      <c r="AY35" s="16">
        <v>49460</v>
      </c>
      <c r="AZ35" s="16">
        <v>49660</v>
      </c>
      <c r="BA35" s="16">
        <v>50110</v>
      </c>
      <c r="BB35" s="16">
        <v>43400</v>
      </c>
      <c r="BC35" s="16">
        <v>40730</v>
      </c>
      <c r="BD35" s="16">
        <v>38120</v>
      </c>
      <c r="BE35" s="16">
        <v>34810</v>
      </c>
      <c r="BF35" s="16">
        <v>37310</v>
      </c>
      <c r="BG35" s="16">
        <v>37410</v>
      </c>
      <c r="BH35" s="16">
        <v>35570</v>
      </c>
      <c r="BI35" s="16">
        <v>32350</v>
      </c>
      <c r="BJ35" s="16">
        <v>30810</v>
      </c>
      <c r="BK35" s="16">
        <v>29460</v>
      </c>
      <c r="BL35" s="16">
        <v>28570</v>
      </c>
      <c r="BM35" s="16">
        <v>26940</v>
      </c>
      <c r="BN35" s="16">
        <v>26990</v>
      </c>
      <c r="BO35" s="16">
        <v>26530</v>
      </c>
      <c r="BP35" s="16">
        <v>26480</v>
      </c>
      <c r="BQ35" s="16">
        <v>27290</v>
      </c>
      <c r="BR35" s="16">
        <v>26690</v>
      </c>
      <c r="BS35" s="16">
        <v>25850</v>
      </c>
      <c r="BT35" s="16">
        <v>25350</v>
      </c>
      <c r="BU35" s="16">
        <v>24510</v>
      </c>
      <c r="BV35" s="16">
        <v>23780</v>
      </c>
      <c r="BW35" s="16">
        <v>22940</v>
      </c>
      <c r="BX35" s="16">
        <v>21680</v>
      </c>
      <c r="BY35" s="16">
        <v>20320</v>
      </c>
      <c r="BZ35" s="16">
        <v>19860</v>
      </c>
      <c r="CA35" s="16">
        <v>18460</v>
      </c>
      <c r="CB35" s="16">
        <v>18350</v>
      </c>
      <c r="CC35" s="16">
        <v>13490</v>
      </c>
      <c r="CD35" s="16">
        <v>13200</v>
      </c>
      <c r="CE35" s="16">
        <v>12570</v>
      </c>
      <c r="CF35" s="16">
        <v>11830</v>
      </c>
      <c r="CG35" s="16">
        <v>10520</v>
      </c>
      <c r="CH35" s="16">
        <v>9830</v>
      </c>
      <c r="CI35" s="16">
        <v>8280</v>
      </c>
      <c r="CJ35" s="16">
        <v>7360</v>
      </c>
      <c r="CK35" s="16">
        <v>5820</v>
      </c>
      <c r="CL35" s="16">
        <v>4990</v>
      </c>
      <c r="CM35" s="16">
        <v>4180</v>
      </c>
      <c r="CN35" s="16">
        <v>288740</v>
      </c>
      <c r="CO35" s="16">
        <v>306470</v>
      </c>
      <c r="CP35" s="16">
        <v>281630</v>
      </c>
      <c r="CQ35" s="16">
        <v>271680</v>
      </c>
      <c r="CR35" s="16">
        <v>263270</v>
      </c>
      <c r="CS35" s="16">
        <v>282690</v>
      </c>
      <c r="CT35" s="16">
        <v>295550</v>
      </c>
      <c r="CU35" s="16">
        <v>312870</v>
      </c>
      <c r="CV35" s="16">
        <v>280020</v>
      </c>
      <c r="CW35" s="16">
        <v>252640</v>
      </c>
      <c r="CX35" s="16">
        <v>222020</v>
      </c>
      <c r="CY35" s="16">
        <v>177450</v>
      </c>
      <c r="CZ35" s="16">
        <v>142780</v>
      </c>
      <c r="DA35" s="16">
        <v>132850</v>
      </c>
      <c r="DB35" s="16">
        <v>118250</v>
      </c>
      <c r="DC35" s="16">
        <v>90480</v>
      </c>
      <c r="DD35" s="16">
        <v>57950</v>
      </c>
      <c r="DE35" s="16">
        <v>30630</v>
      </c>
      <c r="DF35" s="16">
        <v>876800</v>
      </c>
      <c r="DG35" s="16">
        <v>930700</v>
      </c>
      <c r="DH35" s="16">
        <v>1040000</v>
      </c>
      <c r="DI35" s="16">
        <v>1148500</v>
      </c>
      <c r="DJ35" s="16">
        <v>1426100</v>
      </c>
      <c r="DK35" s="16">
        <v>1958700</v>
      </c>
      <c r="DL35" s="16">
        <v>2358200</v>
      </c>
      <c r="DM35" s="16">
        <v>1074900</v>
      </c>
      <c r="DN35" s="16">
        <v>2501000</v>
      </c>
      <c r="DO35" s="16">
        <v>2944100</v>
      </c>
      <c r="DP35" s="16">
        <v>2890300</v>
      </c>
      <c r="DQ35" s="16">
        <v>2781000</v>
      </c>
      <c r="DR35" s="16">
        <v>2672400</v>
      </c>
      <c r="DS35" s="16">
        <v>585900</v>
      </c>
      <c r="DT35" s="16">
        <v>443200</v>
      </c>
      <c r="DU35" s="16">
        <v>192100</v>
      </c>
      <c r="DV35" s="16">
        <v>101600</v>
      </c>
      <c r="DW35" s="16">
        <v>43600</v>
      </c>
      <c r="DX35" s="16">
        <v>13020</v>
      </c>
      <c r="DY35" s="13">
        <v>33.700000000000003</v>
      </c>
      <c r="DZ35" s="16">
        <v>3821000</v>
      </c>
    </row>
    <row r="36" spans="1:130">
      <c r="A36" s="15" t="s">
        <v>230</v>
      </c>
      <c r="B36" s="16">
        <v>56390</v>
      </c>
      <c r="C36" s="16">
        <v>57070</v>
      </c>
      <c r="D36" s="16">
        <v>57270</v>
      </c>
      <c r="E36" s="16">
        <v>58100</v>
      </c>
      <c r="F36" s="16">
        <v>58600</v>
      </c>
      <c r="G36" s="16">
        <v>60080</v>
      </c>
      <c r="H36" s="16">
        <v>60440</v>
      </c>
      <c r="I36" s="16">
        <v>62430</v>
      </c>
      <c r="J36" s="16">
        <v>62710</v>
      </c>
      <c r="K36" s="16">
        <v>60870</v>
      </c>
      <c r="L36" s="16">
        <v>59470</v>
      </c>
      <c r="M36" s="16">
        <v>57790</v>
      </c>
      <c r="N36" s="16">
        <v>56010</v>
      </c>
      <c r="O36" s="16">
        <v>55290</v>
      </c>
      <c r="P36" s="16">
        <v>54460</v>
      </c>
      <c r="Q36" s="16">
        <v>53820</v>
      </c>
      <c r="R36" s="16">
        <v>54140</v>
      </c>
      <c r="S36" s="16">
        <v>54600</v>
      </c>
      <c r="T36" s="16">
        <v>54720</v>
      </c>
      <c r="U36" s="16">
        <v>54060</v>
      </c>
      <c r="V36" s="16">
        <v>52540</v>
      </c>
      <c r="W36" s="16">
        <v>52200</v>
      </c>
      <c r="X36" s="16">
        <v>52600</v>
      </c>
      <c r="Y36" s="16">
        <v>51690</v>
      </c>
      <c r="Z36" s="16">
        <v>53070</v>
      </c>
      <c r="AA36" s="16">
        <v>53600</v>
      </c>
      <c r="AB36" s="16">
        <v>55490</v>
      </c>
      <c r="AC36" s="16">
        <v>57260</v>
      </c>
      <c r="AD36" s="16">
        <v>57280</v>
      </c>
      <c r="AE36" s="16">
        <v>58560</v>
      </c>
      <c r="AF36" s="16">
        <v>58640</v>
      </c>
      <c r="AG36" s="16">
        <v>58170</v>
      </c>
      <c r="AH36" s="16">
        <v>58650</v>
      </c>
      <c r="AI36" s="16">
        <v>58800</v>
      </c>
      <c r="AJ36" s="16">
        <v>60920</v>
      </c>
      <c r="AK36" s="16">
        <v>63210</v>
      </c>
      <c r="AL36" s="16">
        <v>64020</v>
      </c>
      <c r="AM36" s="16">
        <v>63510</v>
      </c>
      <c r="AN36" s="16">
        <v>62330</v>
      </c>
      <c r="AO36" s="16">
        <v>60210</v>
      </c>
      <c r="AP36" s="16">
        <v>59010</v>
      </c>
      <c r="AQ36" s="16">
        <v>57230</v>
      </c>
      <c r="AR36" s="16">
        <v>56870</v>
      </c>
      <c r="AS36" s="16">
        <v>54880</v>
      </c>
      <c r="AT36" s="16">
        <v>53820</v>
      </c>
      <c r="AU36" s="16">
        <v>51540</v>
      </c>
      <c r="AV36" s="16">
        <v>51600</v>
      </c>
      <c r="AW36" s="16">
        <v>50120</v>
      </c>
      <c r="AX36" s="16">
        <v>50410</v>
      </c>
      <c r="AY36" s="16">
        <v>49440</v>
      </c>
      <c r="AZ36" s="16">
        <v>49890</v>
      </c>
      <c r="BA36" s="16">
        <v>49610</v>
      </c>
      <c r="BB36" s="16">
        <v>46110</v>
      </c>
      <c r="BC36" s="16">
        <v>41340</v>
      </c>
      <c r="BD36" s="16">
        <v>38430</v>
      </c>
      <c r="BE36" s="16">
        <v>35530</v>
      </c>
      <c r="BF36" s="16">
        <v>36460</v>
      </c>
      <c r="BG36" s="16">
        <v>37320</v>
      </c>
      <c r="BH36" s="16">
        <v>36300</v>
      </c>
      <c r="BI36" s="16">
        <v>33140</v>
      </c>
      <c r="BJ36" s="16">
        <v>31080</v>
      </c>
      <c r="BK36" s="16">
        <v>29850</v>
      </c>
      <c r="BL36" s="16">
        <v>28910</v>
      </c>
      <c r="BM36" s="16">
        <v>27060</v>
      </c>
      <c r="BN36" s="16">
        <v>27260</v>
      </c>
      <c r="BO36" s="16">
        <v>26290</v>
      </c>
      <c r="BP36" s="16">
        <v>26550</v>
      </c>
      <c r="BQ36" s="16">
        <v>26810</v>
      </c>
      <c r="BR36" s="16">
        <v>26990</v>
      </c>
      <c r="BS36" s="16">
        <v>25800</v>
      </c>
      <c r="BT36" s="16">
        <v>25540</v>
      </c>
      <c r="BU36" s="16">
        <v>24320</v>
      </c>
      <c r="BV36" s="16">
        <v>23960</v>
      </c>
      <c r="BW36" s="16">
        <v>22940</v>
      </c>
      <c r="BX36" s="16">
        <v>21950</v>
      </c>
      <c r="BY36" s="16">
        <v>20540</v>
      </c>
      <c r="BZ36" s="16">
        <v>19600</v>
      </c>
      <c r="CA36" s="16">
        <v>18580</v>
      </c>
      <c r="CB36" s="16">
        <v>18350</v>
      </c>
      <c r="CC36" s="16">
        <v>14210</v>
      </c>
      <c r="CD36" s="16">
        <v>13340</v>
      </c>
      <c r="CE36" s="16">
        <v>12430</v>
      </c>
      <c r="CF36" s="16">
        <v>11930</v>
      </c>
      <c r="CG36" s="16">
        <v>10490</v>
      </c>
      <c r="CH36" s="16">
        <v>9930</v>
      </c>
      <c r="CI36" s="16">
        <v>8320</v>
      </c>
      <c r="CJ36" s="16">
        <v>7480</v>
      </c>
      <c r="CK36" s="16">
        <v>5950</v>
      </c>
      <c r="CL36" s="16">
        <v>5140</v>
      </c>
      <c r="CM36" s="16">
        <v>4160</v>
      </c>
      <c r="CN36" s="16">
        <v>287420</v>
      </c>
      <c r="CO36" s="16">
        <v>306530</v>
      </c>
      <c r="CP36" s="16">
        <v>283030</v>
      </c>
      <c r="CQ36" s="16">
        <v>271340</v>
      </c>
      <c r="CR36" s="16">
        <v>262110</v>
      </c>
      <c r="CS36" s="16">
        <v>282200</v>
      </c>
      <c r="CT36" s="16">
        <v>295170</v>
      </c>
      <c r="CU36" s="16">
        <v>313280</v>
      </c>
      <c r="CV36" s="16">
        <v>281810</v>
      </c>
      <c r="CW36" s="16">
        <v>253130</v>
      </c>
      <c r="CX36" s="16">
        <v>225380</v>
      </c>
      <c r="CY36" s="16">
        <v>178750</v>
      </c>
      <c r="CZ36" s="16">
        <v>144160</v>
      </c>
      <c r="DA36" s="16">
        <v>132440</v>
      </c>
      <c r="DB36" s="16">
        <v>118710</v>
      </c>
      <c r="DC36" s="16">
        <v>91270</v>
      </c>
      <c r="DD36" s="16">
        <v>58120</v>
      </c>
      <c r="DE36" s="16">
        <v>31050</v>
      </c>
      <c r="DF36" s="16">
        <v>877000</v>
      </c>
      <c r="DG36" s="16">
        <v>930800</v>
      </c>
      <c r="DH36" s="16">
        <v>1039500</v>
      </c>
      <c r="DI36" s="16">
        <v>1148300</v>
      </c>
      <c r="DJ36" s="16">
        <v>1424100</v>
      </c>
      <c r="DK36" s="16">
        <v>1959000</v>
      </c>
      <c r="DL36" s="16">
        <v>2363200</v>
      </c>
      <c r="DM36" s="16">
        <v>1083200</v>
      </c>
      <c r="DN36" s="16">
        <v>2507300</v>
      </c>
      <c r="DO36" s="16">
        <v>2952200</v>
      </c>
      <c r="DP36" s="16">
        <v>2898400</v>
      </c>
      <c r="DQ36" s="16">
        <v>2789600</v>
      </c>
      <c r="DR36" s="16">
        <v>2680900</v>
      </c>
      <c r="DS36" s="16">
        <v>589000</v>
      </c>
      <c r="DT36" s="16">
        <v>444900</v>
      </c>
      <c r="DU36" s="16">
        <v>193700</v>
      </c>
      <c r="DV36" s="16">
        <v>102400</v>
      </c>
      <c r="DW36" s="16">
        <v>44300</v>
      </c>
      <c r="DX36" s="16">
        <v>13280</v>
      </c>
      <c r="DY36" s="13">
        <v>33.799999999999997</v>
      </c>
      <c r="DZ36" s="16">
        <v>3829200</v>
      </c>
    </row>
    <row r="37" spans="1:130">
      <c r="A37" s="15" t="s">
        <v>231</v>
      </c>
      <c r="B37" s="16">
        <v>55700</v>
      </c>
      <c r="C37" s="16">
        <v>57620</v>
      </c>
      <c r="D37" s="16">
        <v>56390</v>
      </c>
      <c r="E37" s="16">
        <v>57920</v>
      </c>
      <c r="F37" s="16">
        <v>58820</v>
      </c>
      <c r="G37" s="16">
        <v>59490</v>
      </c>
      <c r="H37" s="16">
        <v>59820</v>
      </c>
      <c r="I37" s="16">
        <v>62270</v>
      </c>
      <c r="J37" s="16">
        <v>63110</v>
      </c>
      <c r="K37" s="16">
        <v>61280</v>
      </c>
      <c r="L37" s="16">
        <v>59570</v>
      </c>
      <c r="M37" s="16">
        <v>58710</v>
      </c>
      <c r="N37" s="16">
        <v>56030</v>
      </c>
      <c r="O37" s="16">
        <v>55560</v>
      </c>
      <c r="P37" s="16">
        <v>54830</v>
      </c>
      <c r="Q37" s="16">
        <v>53870</v>
      </c>
      <c r="R37" s="16">
        <v>54180</v>
      </c>
      <c r="S37" s="16">
        <v>54270</v>
      </c>
      <c r="T37" s="16">
        <v>55020</v>
      </c>
      <c r="U37" s="16">
        <v>54180</v>
      </c>
      <c r="V37" s="16">
        <v>52790</v>
      </c>
      <c r="W37" s="16">
        <v>51690</v>
      </c>
      <c r="X37" s="16">
        <v>52400</v>
      </c>
      <c r="Y37" s="16">
        <v>50880</v>
      </c>
      <c r="Z37" s="16">
        <v>52380</v>
      </c>
      <c r="AA37" s="16">
        <v>53080</v>
      </c>
      <c r="AB37" s="16">
        <v>54480</v>
      </c>
      <c r="AC37" s="16">
        <v>56670</v>
      </c>
      <c r="AD37" s="16">
        <v>57340</v>
      </c>
      <c r="AE37" s="16">
        <v>58160</v>
      </c>
      <c r="AF37" s="16">
        <v>58840</v>
      </c>
      <c r="AG37" s="16">
        <v>57990</v>
      </c>
      <c r="AH37" s="16">
        <v>58660</v>
      </c>
      <c r="AI37" s="16">
        <v>58790</v>
      </c>
      <c r="AJ37" s="16">
        <v>60000</v>
      </c>
      <c r="AK37" s="16">
        <v>62420</v>
      </c>
      <c r="AL37" s="16">
        <v>64220</v>
      </c>
      <c r="AM37" s="16">
        <v>63750</v>
      </c>
      <c r="AN37" s="16">
        <v>62580</v>
      </c>
      <c r="AO37" s="16">
        <v>60680</v>
      </c>
      <c r="AP37" s="16">
        <v>59330</v>
      </c>
      <c r="AQ37" s="16">
        <v>57710</v>
      </c>
      <c r="AR37" s="16">
        <v>56670</v>
      </c>
      <c r="AS37" s="16">
        <v>55570</v>
      </c>
      <c r="AT37" s="16">
        <v>53790</v>
      </c>
      <c r="AU37" s="16">
        <v>52180</v>
      </c>
      <c r="AV37" s="16">
        <v>51430</v>
      </c>
      <c r="AW37" s="16">
        <v>50450</v>
      </c>
      <c r="AX37" s="16">
        <v>50160</v>
      </c>
      <c r="AY37" s="16">
        <v>49670</v>
      </c>
      <c r="AZ37" s="16">
        <v>49560</v>
      </c>
      <c r="BA37" s="16">
        <v>49370</v>
      </c>
      <c r="BB37" s="16">
        <v>48340</v>
      </c>
      <c r="BC37" s="16">
        <v>41730</v>
      </c>
      <c r="BD37" s="16">
        <v>38780</v>
      </c>
      <c r="BE37" s="16">
        <v>36830</v>
      </c>
      <c r="BF37" s="16">
        <v>35080</v>
      </c>
      <c r="BG37" s="16">
        <v>37660</v>
      </c>
      <c r="BH37" s="16">
        <v>37080</v>
      </c>
      <c r="BI37" s="16">
        <v>33360</v>
      </c>
      <c r="BJ37" s="16">
        <v>31490</v>
      </c>
      <c r="BK37" s="16">
        <v>30060</v>
      </c>
      <c r="BL37" s="16">
        <v>29000</v>
      </c>
      <c r="BM37" s="16">
        <v>27560</v>
      </c>
      <c r="BN37" s="16">
        <v>27100</v>
      </c>
      <c r="BO37" s="16">
        <v>26280</v>
      </c>
      <c r="BP37" s="16">
        <v>26630</v>
      </c>
      <c r="BQ37" s="16">
        <v>26370</v>
      </c>
      <c r="BR37" s="16">
        <v>27110</v>
      </c>
      <c r="BS37" s="16">
        <v>26000</v>
      </c>
      <c r="BT37" s="16">
        <v>25210</v>
      </c>
      <c r="BU37" s="16">
        <v>24430</v>
      </c>
      <c r="BV37" s="16">
        <v>23990</v>
      </c>
      <c r="BW37" s="16">
        <v>23060</v>
      </c>
      <c r="BX37" s="16">
        <v>22130</v>
      </c>
      <c r="BY37" s="16">
        <v>20610</v>
      </c>
      <c r="BZ37" s="16">
        <v>19490</v>
      </c>
      <c r="CA37" s="16">
        <v>18930</v>
      </c>
      <c r="CB37" s="16">
        <v>17960</v>
      </c>
      <c r="CC37" s="16">
        <v>15290</v>
      </c>
      <c r="CD37" s="16">
        <v>13250</v>
      </c>
      <c r="CE37" s="16">
        <v>12270</v>
      </c>
      <c r="CF37" s="16">
        <v>12100</v>
      </c>
      <c r="CG37" s="16">
        <v>10530</v>
      </c>
      <c r="CH37" s="16">
        <v>10000</v>
      </c>
      <c r="CI37" s="16">
        <v>8450</v>
      </c>
      <c r="CJ37" s="16">
        <v>7460</v>
      </c>
      <c r="CK37" s="16">
        <v>6230</v>
      </c>
      <c r="CL37" s="16">
        <v>5090</v>
      </c>
      <c r="CM37" s="16">
        <v>4210</v>
      </c>
      <c r="CN37" s="16">
        <v>286450</v>
      </c>
      <c r="CO37" s="16">
        <v>305970</v>
      </c>
      <c r="CP37" s="16">
        <v>284700</v>
      </c>
      <c r="CQ37" s="16">
        <v>271510</v>
      </c>
      <c r="CR37" s="16">
        <v>260130</v>
      </c>
      <c r="CS37" s="16">
        <v>279730</v>
      </c>
      <c r="CT37" s="16">
        <v>294280</v>
      </c>
      <c r="CU37" s="16">
        <v>313640</v>
      </c>
      <c r="CV37" s="16">
        <v>283070</v>
      </c>
      <c r="CW37" s="16">
        <v>253890</v>
      </c>
      <c r="CX37" s="16">
        <v>227770</v>
      </c>
      <c r="CY37" s="16">
        <v>180010</v>
      </c>
      <c r="CZ37" s="16">
        <v>145190</v>
      </c>
      <c r="DA37" s="16">
        <v>132380</v>
      </c>
      <c r="DB37" s="16">
        <v>118820</v>
      </c>
      <c r="DC37" s="16">
        <v>92280</v>
      </c>
      <c r="DD37" s="16">
        <v>58140</v>
      </c>
      <c r="DE37" s="16">
        <v>31440</v>
      </c>
      <c r="DF37" s="16">
        <v>877100</v>
      </c>
      <c r="DG37" s="16">
        <v>931000</v>
      </c>
      <c r="DH37" s="16">
        <v>1039400</v>
      </c>
      <c r="DI37" s="16">
        <v>1148600</v>
      </c>
      <c r="DJ37" s="16">
        <v>1419300</v>
      </c>
      <c r="DK37" s="16">
        <v>1956300</v>
      </c>
      <c r="DL37" s="16">
        <v>2364000</v>
      </c>
      <c r="DM37" s="16">
        <v>1089900</v>
      </c>
      <c r="DN37" s="16">
        <v>2509200</v>
      </c>
      <c r="DO37" s="16">
        <v>2955900</v>
      </c>
      <c r="DP37" s="16">
        <v>2902000</v>
      </c>
      <c r="DQ37" s="16">
        <v>2793600</v>
      </c>
      <c r="DR37" s="16">
        <v>2684400</v>
      </c>
      <c r="DS37" s="16">
        <v>591800</v>
      </c>
      <c r="DT37" s="16">
        <v>446600</v>
      </c>
      <c r="DU37" s="16">
        <v>195400</v>
      </c>
      <c r="DV37" s="16">
        <v>103200</v>
      </c>
      <c r="DW37" s="16">
        <v>45000</v>
      </c>
      <c r="DX37" s="16">
        <v>13570</v>
      </c>
      <c r="DY37" s="13">
        <v>33.9</v>
      </c>
      <c r="DZ37" s="16">
        <v>3833000</v>
      </c>
    </row>
    <row r="38" spans="1:130">
      <c r="A38" s="15" t="s">
        <v>232</v>
      </c>
      <c r="B38" s="16">
        <v>55470</v>
      </c>
      <c r="C38" s="16">
        <v>57420</v>
      </c>
      <c r="D38" s="16">
        <v>56810</v>
      </c>
      <c r="E38" s="16">
        <v>57370</v>
      </c>
      <c r="F38" s="16">
        <v>58720</v>
      </c>
      <c r="G38" s="16">
        <v>58920</v>
      </c>
      <c r="H38" s="16">
        <v>60310</v>
      </c>
      <c r="I38" s="16">
        <v>61310</v>
      </c>
      <c r="J38" s="16">
        <v>63070</v>
      </c>
      <c r="K38" s="16">
        <v>61940</v>
      </c>
      <c r="L38" s="16">
        <v>59810</v>
      </c>
      <c r="M38" s="16">
        <v>58930</v>
      </c>
      <c r="N38" s="16">
        <v>56380</v>
      </c>
      <c r="O38" s="16">
        <v>55810</v>
      </c>
      <c r="P38" s="16">
        <v>55020</v>
      </c>
      <c r="Q38" s="16">
        <v>54340</v>
      </c>
      <c r="R38" s="16">
        <v>53900</v>
      </c>
      <c r="S38" s="16">
        <v>54190</v>
      </c>
      <c r="T38" s="16">
        <v>55090</v>
      </c>
      <c r="U38" s="16">
        <v>53920</v>
      </c>
      <c r="V38" s="16">
        <v>53290</v>
      </c>
      <c r="W38" s="16">
        <v>51380</v>
      </c>
      <c r="X38" s="16">
        <v>51770</v>
      </c>
      <c r="Y38" s="16">
        <v>50450</v>
      </c>
      <c r="Z38" s="16">
        <v>51340</v>
      </c>
      <c r="AA38" s="16">
        <v>52520</v>
      </c>
      <c r="AB38" s="16">
        <v>53490</v>
      </c>
      <c r="AC38" s="16">
        <v>55910</v>
      </c>
      <c r="AD38" s="16">
        <v>57500</v>
      </c>
      <c r="AE38" s="16">
        <v>57430</v>
      </c>
      <c r="AF38" s="16">
        <v>58540</v>
      </c>
      <c r="AG38" s="16">
        <v>58430</v>
      </c>
      <c r="AH38" s="16">
        <v>58550</v>
      </c>
      <c r="AI38" s="16">
        <v>58380</v>
      </c>
      <c r="AJ38" s="16">
        <v>59490</v>
      </c>
      <c r="AK38" s="16">
        <v>62060</v>
      </c>
      <c r="AL38" s="16">
        <v>63500</v>
      </c>
      <c r="AM38" s="16">
        <v>64110</v>
      </c>
      <c r="AN38" s="16">
        <v>63030</v>
      </c>
      <c r="AO38" s="16">
        <v>61020</v>
      </c>
      <c r="AP38" s="16">
        <v>60300</v>
      </c>
      <c r="AQ38" s="16">
        <v>57540</v>
      </c>
      <c r="AR38" s="16">
        <v>56810</v>
      </c>
      <c r="AS38" s="16">
        <v>55810</v>
      </c>
      <c r="AT38" s="16">
        <v>54020</v>
      </c>
      <c r="AU38" s="16">
        <v>52920</v>
      </c>
      <c r="AV38" s="16">
        <v>51180</v>
      </c>
      <c r="AW38" s="16">
        <v>50730</v>
      </c>
      <c r="AX38" s="16">
        <v>49930</v>
      </c>
      <c r="AY38" s="16">
        <v>50040</v>
      </c>
      <c r="AZ38" s="16">
        <v>49230</v>
      </c>
      <c r="BA38" s="16">
        <v>49370</v>
      </c>
      <c r="BB38" s="16">
        <v>49530</v>
      </c>
      <c r="BC38" s="16">
        <v>41710</v>
      </c>
      <c r="BD38" s="16">
        <v>39710</v>
      </c>
      <c r="BE38" s="16">
        <v>37980</v>
      </c>
      <c r="BF38" s="16">
        <v>34110</v>
      </c>
      <c r="BG38" s="16">
        <v>37720</v>
      </c>
      <c r="BH38" s="16">
        <v>37240</v>
      </c>
      <c r="BI38" s="16">
        <v>34510</v>
      </c>
      <c r="BJ38" s="16">
        <v>31530</v>
      </c>
      <c r="BK38" s="16">
        <v>30290</v>
      </c>
      <c r="BL38" s="16">
        <v>29170</v>
      </c>
      <c r="BM38" s="16">
        <v>27880</v>
      </c>
      <c r="BN38" s="16">
        <v>26940</v>
      </c>
      <c r="BO38" s="16">
        <v>26450</v>
      </c>
      <c r="BP38" s="16">
        <v>26470</v>
      </c>
      <c r="BQ38" s="16">
        <v>26210</v>
      </c>
      <c r="BR38" s="16">
        <v>27020</v>
      </c>
      <c r="BS38" s="16">
        <v>26050</v>
      </c>
      <c r="BT38" s="16">
        <v>25140</v>
      </c>
      <c r="BU38" s="16">
        <v>24870</v>
      </c>
      <c r="BV38" s="16">
        <v>23700</v>
      </c>
      <c r="BW38" s="16">
        <v>22940</v>
      </c>
      <c r="BX38" s="16">
        <v>22410</v>
      </c>
      <c r="BY38" s="16">
        <v>20590</v>
      </c>
      <c r="BZ38" s="16">
        <v>19520</v>
      </c>
      <c r="CA38" s="16">
        <v>19070</v>
      </c>
      <c r="CB38" s="16">
        <v>17510</v>
      </c>
      <c r="CC38" s="16">
        <v>16430</v>
      </c>
      <c r="CD38" s="16">
        <v>13100</v>
      </c>
      <c r="CE38" s="16">
        <v>12270</v>
      </c>
      <c r="CF38" s="16">
        <v>11980</v>
      </c>
      <c r="CG38" s="16">
        <v>10690</v>
      </c>
      <c r="CH38" s="16">
        <v>9910</v>
      </c>
      <c r="CI38" s="16">
        <v>8700</v>
      </c>
      <c r="CJ38" s="16">
        <v>7380</v>
      </c>
      <c r="CK38" s="16">
        <v>6440</v>
      </c>
      <c r="CL38" s="16">
        <v>5070</v>
      </c>
      <c r="CM38" s="16">
        <v>4310</v>
      </c>
      <c r="CN38" s="16">
        <v>285790</v>
      </c>
      <c r="CO38" s="16">
        <v>305560</v>
      </c>
      <c r="CP38" s="16">
        <v>285960</v>
      </c>
      <c r="CQ38" s="16">
        <v>271430</v>
      </c>
      <c r="CR38" s="16">
        <v>258240</v>
      </c>
      <c r="CS38" s="16">
        <v>276860</v>
      </c>
      <c r="CT38" s="16">
        <v>293390</v>
      </c>
      <c r="CU38" s="16">
        <v>313730</v>
      </c>
      <c r="CV38" s="16">
        <v>284480</v>
      </c>
      <c r="CW38" s="16">
        <v>254810</v>
      </c>
      <c r="CX38" s="16">
        <v>229540</v>
      </c>
      <c r="CY38" s="16">
        <v>181560</v>
      </c>
      <c r="CZ38" s="16">
        <v>145810</v>
      </c>
      <c r="DA38" s="16">
        <v>132190</v>
      </c>
      <c r="DB38" s="16">
        <v>119060</v>
      </c>
      <c r="DC38" s="16">
        <v>93130</v>
      </c>
      <c r="DD38" s="16">
        <v>57950</v>
      </c>
      <c r="DE38" s="16">
        <v>31900</v>
      </c>
      <c r="DF38" s="16">
        <v>877300</v>
      </c>
      <c r="DG38" s="16">
        <v>931600</v>
      </c>
      <c r="DH38" s="16">
        <v>1039700</v>
      </c>
      <c r="DI38" s="16">
        <v>1148700</v>
      </c>
      <c r="DJ38" s="16">
        <v>1413600</v>
      </c>
      <c r="DK38" s="16">
        <v>1952900</v>
      </c>
      <c r="DL38" s="16">
        <v>2364000</v>
      </c>
      <c r="DM38" s="16">
        <v>1096200</v>
      </c>
      <c r="DN38" s="16">
        <v>2509900</v>
      </c>
      <c r="DO38" s="16">
        <v>2957800</v>
      </c>
      <c r="DP38" s="16">
        <v>2903500</v>
      </c>
      <c r="DQ38" s="16">
        <v>2795400</v>
      </c>
      <c r="DR38" s="16">
        <v>2686400</v>
      </c>
      <c r="DS38" s="16">
        <v>593800</v>
      </c>
      <c r="DT38" s="16">
        <v>447900</v>
      </c>
      <c r="DU38" s="16">
        <v>196700</v>
      </c>
      <c r="DV38" s="16">
        <v>103600</v>
      </c>
      <c r="DW38" s="16">
        <v>45600</v>
      </c>
      <c r="DX38" s="16">
        <v>13700</v>
      </c>
      <c r="DY38" s="13">
        <v>34</v>
      </c>
      <c r="DZ38" s="16">
        <v>3835100</v>
      </c>
    </row>
    <row r="39" spans="1:130">
      <c r="A39" s="15" t="s">
        <v>233</v>
      </c>
      <c r="B39" s="16">
        <v>55490</v>
      </c>
      <c r="C39" s="16">
        <v>57130</v>
      </c>
      <c r="D39" s="16">
        <v>56850</v>
      </c>
      <c r="E39" s="16">
        <v>57040</v>
      </c>
      <c r="F39" s="16">
        <v>58470</v>
      </c>
      <c r="G39" s="16">
        <v>58610</v>
      </c>
      <c r="H39" s="16">
        <v>60140</v>
      </c>
      <c r="I39" s="16">
        <v>60840</v>
      </c>
      <c r="J39" s="16">
        <v>62720</v>
      </c>
      <c r="K39" s="16">
        <v>62440</v>
      </c>
      <c r="L39" s="16">
        <v>60180</v>
      </c>
      <c r="M39" s="16">
        <v>59390</v>
      </c>
      <c r="N39" s="16">
        <v>57130</v>
      </c>
      <c r="O39" s="16">
        <v>56050</v>
      </c>
      <c r="P39" s="16">
        <v>55240</v>
      </c>
      <c r="Q39" s="16">
        <v>54370</v>
      </c>
      <c r="R39" s="16">
        <v>54200</v>
      </c>
      <c r="S39" s="16">
        <v>54120</v>
      </c>
      <c r="T39" s="16">
        <v>55250</v>
      </c>
      <c r="U39" s="16">
        <v>53950</v>
      </c>
      <c r="V39" s="16">
        <v>53590</v>
      </c>
      <c r="W39" s="16">
        <v>51480</v>
      </c>
      <c r="X39" s="16">
        <v>51320</v>
      </c>
      <c r="Y39" s="16">
        <v>50370</v>
      </c>
      <c r="Z39" s="16">
        <v>50890</v>
      </c>
      <c r="AA39" s="16">
        <v>51840</v>
      </c>
      <c r="AB39" s="16">
        <v>52890</v>
      </c>
      <c r="AC39" s="16">
        <v>55300</v>
      </c>
      <c r="AD39" s="16">
        <v>57500</v>
      </c>
      <c r="AE39" s="16">
        <v>57250</v>
      </c>
      <c r="AF39" s="16">
        <v>58690</v>
      </c>
      <c r="AG39" s="16">
        <v>58410</v>
      </c>
      <c r="AH39" s="16">
        <v>58440</v>
      </c>
      <c r="AI39" s="16">
        <v>58490</v>
      </c>
      <c r="AJ39" s="16">
        <v>59240</v>
      </c>
      <c r="AK39" s="16">
        <v>61270</v>
      </c>
      <c r="AL39" s="16">
        <v>63460</v>
      </c>
      <c r="AM39" s="16">
        <v>63990</v>
      </c>
      <c r="AN39" s="16">
        <v>63440</v>
      </c>
      <c r="AO39" s="16">
        <v>61490</v>
      </c>
      <c r="AP39" s="16">
        <v>60320</v>
      </c>
      <c r="AQ39" s="16">
        <v>58110</v>
      </c>
      <c r="AR39" s="16">
        <v>57070</v>
      </c>
      <c r="AS39" s="16">
        <v>56170</v>
      </c>
      <c r="AT39" s="16">
        <v>54510</v>
      </c>
      <c r="AU39" s="16">
        <v>53330</v>
      </c>
      <c r="AV39" s="16">
        <v>51160</v>
      </c>
      <c r="AW39" s="16">
        <v>50990</v>
      </c>
      <c r="AX39" s="16">
        <v>50110</v>
      </c>
      <c r="AY39" s="16">
        <v>49970</v>
      </c>
      <c r="AZ39" s="16">
        <v>49170</v>
      </c>
      <c r="BA39" s="16">
        <v>49360</v>
      </c>
      <c r="BB39" s="16">
        <v>49850</v>
      </c>
      <c r="BC39" s="16">
        <v>43230</v>
      </c>
      <c r="BD39" s="16">
        <v>40520</v>
      </c>
      <c r="BE39" s="16">
        <v>38000</v>
      </c>
      <c r="BF39" s="16">
        <v>34580</v>
      </c>
      <c r="BG39" s="16">
        <v>37130</v>
      </c>
      <c r="BH39" s="16">
        <v>37300</v>
      </c>
      <c r="BI39" s="16">
        <v>35410</v>
      </c>
      <c r="BJ39" s="16">
        <v>32230</v>
      </c>
      <c r="BK39" s="16">
        <v>30650</v>
      </c>
      <c r="BL39" s="16">
        <v>29310</v>
      </c>
      <c r="BM39" s="16">
        <v>28370</v>
      </c>
      <c r="BN39" s="16">
        <v>26770</v>
      </c>
      <c r="BO39" s="16">
        <v>26710</v>
      </c>
      <c r="BP39" s="16">
        <v>26180</v>
      </c>
      <c r="BQ39" s="16">
        <v>26090</v>
      </c>
      <c r="BR39" s="16">
        <v>26840</v>
      </c>
      <c r="BS39" s="16">
        <v>26210</v>
      </c>
      <c r="BT39" s="16">
        <v>25240</v>
      </c>
      <c r="BU39" s="16">
        <v>24700</v>
      </c>
      <c r="BV39" s="16">
        <v>23800</v>
      </c>
      <c r="BW39" s="16">
        <v>23090</v>
      </c>
      <c r="BX39" s="16">
        <v>22150</v>
      </c>
      <c r="BY39" s="16">
        <v>20940</v>
      </c>
      <c r="BZ39" s="16">
        <v>19460</v>
      </c>
      <c r="CA39" s="16">
        <v>18990</v>
      </c>
      <c r="CB39" s="16">
        <v>17630</v>
      </c>
      <c r="CC39" s="16">
        <v>17370</v>
      </c>
      <c r="CD39" s="16">
        <v>12690</v>
      </c>
      <c r="CE39" s="16">
        <v>12340</v>
      </c>
      <c r="CF39" s="16">
        <v>11700</v>
      </c>
      <c r="CG39" s="16">
        <v>10880</v>
      </c>
      <c r="CH39" s="16">
        <v>9680</v>
      </c>
      <c r="CI39" s="16">
        <v>8890</v>
      </c>
      <c r="CJ39" s="16">
        <v>7340</v>
      </c>
      <c r="CK39" s="16">
        <v>6510</v>
      </c>
      <c r="CL39" s="16">
        <v>5060</v>
      </c>
      <c r="CM39" s="16">
        <v>4340</v>
      </c>
      <c r="CN39" s="16">
        <v>284980</v>
      </c>
      <c r="CO39" s="16">
        <v>304750</v>
      </c>
      <c r="CP39" s="16">
        <v>288010</v>
      </c>
      <c r="CQ39" s="16">
        <v>271890</v>
      </c>
      <c r="CR39" s="16">
        <v>257650</v>
      </c>
      <c r="CS39" s="16">
        <v>274790</v>
      </c>
      <c r="CT39" s="16">
        <v>293260</v>
      </c>
      <c r="CU39" s="16">
        <v>313660</v>
      </c>
      <c r="CV39" s="16">
        <v>286170</v>
      </c>
      <c r="CW39" s="16">
        <v>255570</v>
      </c>
      <c r="CX39" s="16">
        <v>232140</v>
      </c>
      <c r="CY39" s="16">
        <v>182420</v>
      </c>
      <c r="CZ39" s="16">
        <v>147340</v>
      </c>
      <c r="DA39" s="16">
        <v>132030</v>
      </c>
      <c r="DB39" s="16">
        <v>118990</v>
      </c>
      <c r="DC39" s="16">
        <v>94390</v>
      </c>
      <c r="DD39" s="16">
        <v>57290</v>
      </c>
      <c r="DE39" s="16">
        <v>32140</v>
      </c>
      <c r="DF39" s="16">
        <v>877700</v>
      </c>
      <c r="DG39" s="16">
        <v>932100</v>
      </c>
      <c r="DH39" s="16">
        <v>1040400</v>
      </c>
      <c r="DI39" s="16">
        <v>1149600</v>
      </c>
      <c r="DJ39" s="16">
        <v>1411200</v>
      </c>
      <c r="DK39" s="16">
        <v>1953000</v>
      </c>
      <c r="DL39" s="16">
        <v>2367500</v>
      </c>
      <c r="DM39" s="16">
        <v>1103600</v>
      </c>
      <c r="DN39" s="16">
        <v>2514900</v>
      </c>
      <c r="DO39" s="16">
        <v>2963300</v>
      </c>
      <c r="DP39" s="16">
        <v>2909000</v>
      </c>
      <c r="DQ39" s="16">
        <v>2800700</v>
      </c>
      <c r="DR39" s="16">
        <v>2691500</v>
      </c>
      <c r="DS39" s="16">
        <v>595800</v>
      </c>
      <c r="DT39" s="16">
        <v>448500</v>
      </c>
      <c r="DU39" s="16">
        <v>197400</v>
      </c>
      <c r="DV39" s="16">
        <v>103100</v>
      </c>
      <c r="DW39" s="16">
        <v>45800</v>
      </c>
      <c r="DX39" s="16">
        <v>13640</v>
      </c>
      <c r="DY39" s="13">
        <v>34.1</v>
      </c>
      <c r="DZ39" s="16">
        <v>3841100</v>
      </c>
    </row>
    <row r="40" spans="1:130">
      <c r="A40" s="15" t="s">
        <v>234</v>
      </c>
      <c r="B40" s="16">
        <v>55960</v>
      </c>
      <c r="C40" s="16">
        <v>56240</v>
      </c>
      <c r="D40" s="16">
        <v>56950</v>
      </c>
      <c r="E40" s="16">
        <v>57130</v>
      </c>
      <c r="F40" s="16">
        <v>58000</v>
      </c>
      <c r="G40" s="16">
        <v>58540</v>
      </c>
      <c r="H40" s="16">
        <v>60030</v>
      </c>
      <c r="I40" s="16">
        <v>60360</v>
      </c>
      <c r="J40" s="16">
        <v>62390</v>
      </c>
      <c r="K40" s="16">
        <v>62820</v>
      </c>
      <c r="L40" s="16">
        <v>60860</v>
      </c>
      <c r="M40" s="16">
        <v>59450</v>
      </c>
      <c r="N40" s="16">
        <v>57890</v>
      </c>
      <c r="O40" s="16">
        <v>56220</v>
      </c>
      <c r="P40" s="16">
        <v>55370</v>
      </c>
      <c r="Q40" s="16">
        <v>54620</v>
      </c>
      <c r="R40" s="16">
        <v>54130</v>
      </c>
      <c r="S40" s="16">
        <v>54510</v>
      </c>
      <c r="T40" s="16">
        <v>54560</v>
      </c>
      <c r="U40" s="16">
        <v>54340</v>
      </c>
      <c r="V40" s="16">
        <v>53530</v>
      </c>
      <c r="W40" s="16">
        <v>51680</v>
      </c>
      <c r="X40" s="16">
        <v>50800</v>
      </c>
      <c r="Y40" s="16">
        <v>50830</v>
      </c>
      <c r="Z40" s="16">
        <v>50130</v>
      </c>
      <c r="AA40" s="16">
        <v>51910</v>
      </c>
      <c r="AB40" s="16">
        <v>52900</v>
      </c>
      <c r="AC40" s="16">
        <v>55100</v>
      </c>
      <c r="AD40" s="16">
        <v>57340</v>
      </c>
      <c r="AE40" s="16">
        <v>57580</v>
      </c>
      <c r="AF40" s="16">
        <v>58680</v>
      </c>
      <c r="AG40" s="16">
        <v>58800</v>
      </c>
      <c r="AH40" s="16">
        <v>58200</v>
      </c>
      <c r="AI40" s="16">
        <v>58760</v>
      </c>
      <c r="AJ40" s="16">
        <v>58830</v>
      </c>
      <c r="AK40" s="16">
        <v>61010</v>
      </c>
      <c r="AL40" s="16">
        <v>63200</v>
      </c>
      <c r="AM40" s="16">
        <v>64040</v>
      </c>
      <c r="AN40" s="16">
        <v>63480</v>
      </c>
      <c r="AO40" s="16">
        <v>62280</v>
      </c>
      <c r="AP40" s="16">
        <v>60140</v>
      </c>
      <c r="AQ40" s="16">
        <v>58890</v>
      </c>
      <c r="AR40" s="16">
        <v>57100</v>
      </c>
      <c r="AS40" s="16">
        <v>56670</v>
      </c>
      <c r="AT40" s="16">
        <v>54700</v>
      </c>
      <c r="AU40" s="16">
        <v>53620</v>
      </c>
      <c r="AV40" s="16">
        <v>51230</v>
      </c>
      <c r="AW40" s="16">
        <v>51340</v>
      </c>
      <c r="AX40" s="16">
        <v>49920</v>
      </c>
      <c r="AY40" s="16">
        <v>50200</v>
      </c>
      <c r="AZ40" s="16">
        <v>49190</v>
      </c>
      <c r="BA40" s="16">
        <v>49610</v>
      </c>
      <c r="BB40" s="16">
        <v>49330</v>
      </c>
      <c r="BC40" s="16">
        <v>45900</v>
      </c>
      <c r="BD40" s="16">
        <v>41110</v>
      </c>
      <c r="BE40" s="16">
        <v>38300</v>
      </c>
      <c r="BF40" s="16">
        <v>35340</v>
      </c>
      <c r="BG40" s="16">
        <v>36240</v>
      </c>
      <c r="BH40" s="16">
        <v>37190</v>
      </c>
      <c r="BI40" s="16">
        <v>36150</v>
      </c>
      <c r="BJ40" s="16">
        <v>32990</v>
      </c>
      <c r="BK40" s="16">
        <v>30910</v>
      </c>
      <c r="BL40" s="16">
        <v>29670</v>
      </c>
      <c r="BM40" s="16">
        <v>28730</v>
      </c>
      <c r="BN40" s="16">
        <v>26870</v>
      </c>
      <c r="BO40" s="16">
        <v>27030</v>
      </c>
      <c r="BP40" s="16">
        <v>25910</v>
      </c>
      <c r="BQ40" s="16">
        <v>26170</v>
      </c>
      <c r="BR40" s="16">
        <v>26380</v>
      </c>
      <c r="BS40" s="16">
        <v>26490</v>
      </c>
      <c r="BT40" s="16">
        <v>25250</v>
      </c>
      <c r="BU40" s="16">
        <v>24910</v>
      </c>
      <c r="BV40" s="16">
        <v>23640</v>
      </c>
      <c r="BW40" s="16">
        <v>23250</v>
      </c>
      <c r="BX40" s="16">
        <v>22160</v>
      </c>
      <c r="BY40" s="16">
        <v>21190</v>
      </c>
      <c r="BZ40" s="16">
        <v>19670</v>
      </c>
      <c r="CA40" s="16">
        <v>18740</v>
      </c>
      <c r="CB40" s="16">
        <v>17760</v>
      </c>
      <c r="CC40" s="16">
        <v>17380</v>
      </c>
      <c r="CD40" s="16">
        <v>13400</v>
      </c>
      <c r="CE40" s="16">
        <v>12470</v>
      </c>
      <c r="CF40" s="16">
        <v>11500</v>
      </c>
      <c r="CG40" s="16">
        <v>11010</v>
      </c>
      <c r="CH40" s="16">
        <v>9620</v>
      </c>
      <c r="CI40" s="16">
        <v>9010</v>
      </c>
      <c r="CJ40" s="16">
        <v>7410</v>
      </c>
      <c r="CK40" s="16">
        <v>6590</v>
      </c>
      <c r="CL40" s="16">
        <v>5140</v>
      </c>
      <c r="CM40" s="16">
        <v>4460</v>
      </c>
      <c r="CN40" s="16">
        <v>284290</v>
      </c>
      <c r="CO40" s="16">
        <v>304130</v>
      </c>
      <c r="CP40" s="16">
        <v>289790</v>
      </c>
      <c r="CQ40" s="16">
        <v>272170</v>
      </c>
      <c r="CR40" s="16">
        <v>256970</v>
      </c>
      <c r="CS40" s="16">
        <v>274840</v>
      </c>
      <c r="CT40" s="16">
        <v>293280</v>
      </c>
      <c r="CU40" s="16">
        <v>314020</v>
      </c>
      <c r="CV40" s="16">
        <v>287500</v>
      </c>
      <c r="CW40" s="16">
        <v>256310</v>
      </c>
      <c r="CX40" s="16">
        <v>235140</v>
      </c>
      <c r="CY40" s="16">
        <v>183220</v>
      </c>
      <c r="CZ40" s="16">
        <v>149170</v>
      </c>
      <c r="DA40" s="16">
        <v>131980</v>
      </c>
      <c r="DB40" s="16">
        <v>119210</v>
      </c>
      <c r="DC40" s="16">
        <v>94730</v>
      </c>
      <c r="DD40" s="16">
        <v>58000</v>
      </c>
      <c r="DE40" s="16">
        <v>32610</v>
      </c>
      <c r="DF40" s="16">
        <v>878200</v>
      </c>
      <c r="DG40" s="16">
        <v>932800</v>
      </c>
      <c r="DH40" s="16">
        <v>1041500</v>
      </c>
      <c r="DI40" s="16">
        <v>1150400</v>
      </c>
      <c r="DJ40" s="16">
        <v>1411300</v>
      </c>
      <c r="DK40" s="16">
        <v>1955100</v>
      </c>
      <c r="DL40" s="16">
        <v>2373400</v>
      </c>
      <c r="DM40" s="16">
        <v>1111300</v>
      </c>
      <c r="DN40" s="16">
        <v>2522600</v>
      </c>
      <c r="DO40" s="16">
        <v>2972900</v>
      </c>
      <c r="DP40" s="16">
        <v>2918300</v>
      </c>
      <c r="DQ40" s="16">
        <v>2809700</v>
      </c>
      <c r="DR40" s="16">
        <v>2700800</v>
      </c>
      <c r="DS40" s="16">
        <v>599500</v>
      </c>
      <c r="DT40" s="16">
        <v>450300</v>
      </c>
      <c r="DU40" s="16">
        <v>199100</v>
      </c>
      <c r="DV40" s="16">
        <v>104400</v>
      </c>
      <c r="DW40" s="16">
        <v>46400</v>
      </c>
      <c r="DX40" s="16">
        <v>13800</v>
      </c>
      <c r="DY40" s="13">
        <v>34.200000000000003</v>
      </c>
      <c r="DZ40" s="16">
        <v>3851100</v>
      </c>
    </row>
    <row r="41" spans="1:130">
      <c r="A41" s="15" t="s">
        <v>235</v>
      </c>
      <c r="B41" s="16">
        <v>56760</v>
      </c>
      <c r="C41" s="16">
        <v>55510</v>
      </c>
      <c r="D41" s="16">
        <v>57450</v>
      </c>
      <c r="E41" s="16">
        <v>56280</v>
      </c>
      <c r="F41" s="16">
        <v>57850</v>
      </c>
      <c r="G41" s="16">
        <v>58730</v>
      </c>
      <c r="H41" s="16">
        <v>59440</v>
      </c>
      <c r="I41" s="16">
        <v>59740</v>
      </c>
      <c r="J41" s="16">
        <v>62180</v>
      </c>
      <c r="K41" s="16">
        <v>63190</v>
      </c>
      <c r="L41" s="16">
        <v>61290</v>
      </c>
      <c r="M41" s="16">
        <v>59570</v>
      </c>
      <c r="N41" s="16">
        <v>58800</v>
      </c>
      <c r="O41" s="16">
        <v>56240</v>
      </c>
      <c r="P41" s="16">
        <v>55680</v>
      </c>
      <c r="Q41" s="16">
        <v>55080</v>
      </c>
      <c r="R41" s="16">
        <v>54310</v>
      </c>
      <c r="S41" s="16">
        <v>54690</v>
      </c>
      <c r="T41" s="16">
        <v>54230</v>
      </c>
      <c r="U41" s="16">
        <v>54870</v>
      </c>
      <c r="V41" s="16">
        <v>53660</v>
      </c>
      <c r="W41" s="16">
        <v>51880</v>
      </c>
      <c r="X41" s="16">
        <v>50280</v>
      </c>
      <c r="Y41" s="16">
        <v>50600</v>
      </c>
      <c r="Z41" s="16">
        <v>49300</v>
      </c>
      <c r="AA41" s="16">
        <v>51070</v>
      </c>
      <c r="AB41" s="16">
        <v>52420</v>
      </c>
      <c r="AC41" s="16">
        <v>54120</v>
      </c>
      <c r="AD41" s="16">
        <v>56820</v>
      </c>
      <c r="AE41" s="16">
        <v>57730</v>
      </c>
      <c r="AF41" s="16">
        <v>58420</v>
      </c>
      <c r="AG41" s="16">
        <v>58920</v>
      </c>
      <c r="AH41" s="16">
        <v>58030</v>
      </c>
      <c r="AI41" s="16">
        <v>58740</v>
      </c>
      <c r="AJ41" s="16">
        <v>58850</v>
      </c>
      <c r="AK41" s="16">
        <v>60080</v>
      </c>
      <c r="AL41" s="16">
        <v>62430</v>
      </c>
      <c r="AM41" s="16">
        <v>64170</v>
      </c>
      <c r="AN41" s="16">
        <v>63680</v>
      </c>
      <c r="AO41" s="16">
        <v>62560</v>
      </c>
      <c r="AP41" s="16">
        <v>60600</v>
      </c>
      <c r="AQ41" s="16">
        <v>59200</v>
      </c>
      <c r="AR41" s="16">
        <v>57520</v>
      </c>
      <c r="AS41" s="16">
        <v>56470</v>
      </c>
      <c r="AT41" s="16">
        <v>55370</v>
      </c>
      <c r="AU41" s="16">
        <v>53560</v>
      </c>
      <c r="AV41" s="16">
        <v>51880</v>
      </c>
      <c r="AW41" s="16">
        <v>51100</v>
      </c>
      <c r="AX41" s="16">
        <v>50250</v>
      </c>
      <c r="AY41" s="16">
        <v>49880</v>
      </c>
      <c r="AZ41" s="16">
        <v>49400</v>
      </c>
      <c r="BA41" s="16">
        <v>49240</v>
      </c>
      <c r="BB41" s="16">
        <v>49070</v>
      </c>
      <c r="BC41" s="16">
        <v>48140</v>
      </c>
      <c r="BD41" s="16">
        <v>41470</v>
      </c>
      <c r="BE41" s="16">
        <v>38580</v>
      </c>
      <c r="BF41" s="16">
        <v>36640</v>
      </c>
      <c r="BG41" s="16">
        <v>34870</v>
      </c>
      <c r="BH41" s="16">
        <v>37440</v>
      </c>
      <c r="BI41" s="16">
        <v>36890</v>
      </c>
      <c r="BJ41" s="16">
        <v>33200</v>
      </c>
      <c r="BK41" s="16">
        <v>31290</v>
      </c>
      <c r="BL41" s="16">
        <v>29890</v>
      </c>
      <c r="BM41" s="16">
        <v>28820</v>
      </c>
      <c r="BN41" s="16">
        <v>27370</v>
      </c>
      <c r="BO41" s="16">
        <v>26880</v>
      </c>
      <c r="BP41" s="16">
        <v>25920</v>
      </c>
      <c r="BQ41" s="16">
        <v>26240</v>
      </c>
      <c r="BR41" s="16">
        <v>25920</v>
      </c>
      <c r="BS41" s="16">
        <v>26590</v>
      </c>
      <c r="BT41" s="16">
        <v>25450</v>
      </c>
      <c r="BU41" s="16">
        <v>24580</v>
      </c>
      <c r="BV41" s="16">
        <v>23790</v>
      </c>
      <c r="BW41" s="16">
        <v>23290</v>
      </c>
      <c r="BX41" s="16">
        <v>22320</v>
      </c>
      <c r="BY41" s="16">
        <v>21400</v>
      </c>
      <c r="BZ41" s="16">
        <v>19790</v>
      </c>
      <c r="CA41" s="16">
        <v>18640</v>
      </c>
      <c r="CB41" s="16">
        <v>18070</v>
      </c>
      <c r="CC41" s="16">
        <v>17030</v>
      </c>
      <c r="CD41" s="16">
        <v>14420</v>
      </c>
      <c r="CE41" s="16">
        <v>12450</v>
      </c>
      <c r="CF41" s="16">
        <v>11370</v>
      </c>
      <c r="CG41" s="16">
        <v>11130</v>
      </c>
      <c r="CH41" s="16">
        <v>9640</v>
      </c>
      <c r="CI41" s="16">
        <v>9050</v>
      </c>
      <c r="CJ41" s="16">
        <v>7540</v>
      </c>
      <c r="CK41" s="16">
        <v>6600</v>
      </c>
      <c r="CL41" s="16">
        <v>5420</v>
      </c>
      <c r="CM41" s="16">
        <v>4380</v>
      </c>
      <c r="CN41" s="16">
        <v>283860</v>
      </c>
      <c r="CO41" s="16">
        <v>303290</v>
      </c>
      <c r="CP41" s="16">
        <v>291580</v>
      </c>
      <c r="CQ41" s="16">
        <v>273180</v>
      </c>
      <c r="CR41" s="16">
        <v>255720</v>
      </c>
      <c r="CS41" s="16">
        <v>272150</v>
      </c>
      <c r="CT41" s="16">
        <v>292960</v>
      </c>
      <c r="CU41" s="16">
        <v>312920</v>
      </c>
      <c r="CV41" s="16">
        <v>289160</v>
      </c>
      <c r="CW41" s="16">
        <v>256670</v>
      </c>
      <c r="CX41" s="16">
        <v>237320</v>
      </c>
      <c r="CY41" s="16">
        <v>184420</v>
      </c>
      <c r="CZ41" s="16">
        <v>150570</v>
      </c>
      <c r="DA41" s="16">
        <v>131550</v>
      </c>
      <c r="DB41" s="16">
        <v>119440</v>
      </c>
      <c r="DC41" s="16">
        <v>94930</v>
      </c>
      <c r="DD41" s="16">
        <v>59010</v>
      </c>
      <c r="DE41" s="16">
        <v>33000</v>
      </c>
      <c r="DF41" s="16">
        <v>878700</v>
      </c>
      <c r="DG41" s="16">
        <v>933800</v>
      </c>
      <c r="DH41" s="16">
        <v>1042800</v>
      </c>
      <c r="DI41" s="16">
        <v>1151900</v>
      </c>
      <c r="DJ41" s="16">
        <v>1406900</v>
      </c>
      <c r="DK41" s="16">
        <v>1952800</v>
      </c>
      <c r="DL41" s="16">
        <v>2374500</v>
      </c>
      <c r="DM41" s="16">
        <v>1118100</v>
      </c>
      <c r="DN41" s="16">
        <v>2525100</v>
      </c>
      <c r="DO41" s="16">
        <v>2977200</v>
      </c>
      <c r="DP41" s="16">
        <v>2922100</v>
      </c>
      <c r="DQ41" s="16">
        <v>2813100</v>
      </c>
      <c r="DR41" s="16">
        <v>2704000</v>
      </c>
      <c r="DS41" s="16">
        <v>602700</v>
      </c>
      <c r="DT41" s="16">
        <v>452100</v>
      </c>
      <c r="DU41" s="16">
        <v>201100</v>
      </c>
      <c r="DV41" s="16">
        <v>106200</v>
      </c>
      <c r="DW41" s="16">
        <v>47200</v>
      </c>
      <c r="DX41" s="16">
        <v>14170</v>
      </c>
      <c r="DY41" s="13">
        <v>34.200000000000003</v>
      </c>
      <c r="DZ41" s="16">
        <v>3855900</v>
      </c>
    </row>
    <row r="42" spans="1:130">
      <c r="A42" s="15" t="s">
        <v>236</v>
      </c>
      <c r="B42" s="16">
        <v>56840</v>
      </c>
      <c r="C42" s="16">
        <v>55300</v>
      </c>
      <c r="D42" s="16">
        <v>57290</v>
      </c>
      <c r="E42" s="16">
        <v>56670</v>
      </c>
      <c r="F42" s="16">
        <v>57310</v>
      </c>
      <c r="G42" s="16">
        <v>58640</v>
      </c>
      <c r="H42" s="16">
        <v>58870</v>
      </c>
      <c r="I42" s="16">
        <v>60240</v>
      </c>
      <c r="J42" s="16">
        <v>61210</v>
      </c>
      <c r="K42" s="16">
        <v>63060</v>
      </c>
      <c r="L42" s="16">
        <v>61990</v>
      </c>
      <c r="M42" s="16">
        <v>59800</v>
      </c>
      <c r="N42" s="16">
        <v>58950</v>
      </c>
      <c r="O42" s="16">
        <v>56600</v>
      </c>
      <c r="P42" s="16">
        <v>55960</v>
      </c>
      <c r="Q42" s="16">
        <v>55230</v>
      </c>
      <c r="R42" s="16">
        <v>54790</v>
      </c>
      <c r="S42" s="16">
        <v>54440</v>
      </c>
      <c r="T42" s="16">
        <v>54320</v>
      </c>
      <c r="U42" s="16">
        <v>54860</v>
      </c>
      <c r="V42" s="16">
        <v>53520</v>
      </c>
      <c r="W42" s="16">
        <v>52250</v>
      </c>
      <c r="X42" s="16">
        <v>49880</v>
      </c>
      <c r="Y42" s="16">
        <v>49930</v>
      </c>
      <c r="Z42" s="16">
        <v>48740</v>
      </c>
      <c r="AA42" s="16">
        <v>50020</v>
      </c>
      <c r="AB42" s="16">
        <v>51770</v>
      </c>
      <c r="AC42" s="16">
        <v>53190</v>
      </c>
      <c r="AD42" s="16">
        <v>56080</v>
      </c>
      <c r="AE42" s="16">
        <v>57960</v>
      </c>
      <c r="AF42" s="16">
        <v>57780</v>
      </c>
      <c r="AG42" s="16">
        <v>58580</v>
      </c>
      <c r="AH42" s="16">
        <v>58400</v>
      </c>
      <c r="AI42" s="16">
        <v>58630</v>
      </c>
      <c r="AJ42" s="16">
        <v>58370</v>
      </c>
      <c r="AK42" s="16">
        <v>59510</v>
      </c>
      <c r="AL42" s="16">
        <v>62090</v>
      </c>
      <c r="AM42" s="16">
        <v>63430</v>
      </c>
      <c r="AN42" s="16">
        <v>63980</v>
      </c>
      <c r="AO42" s="16">
        <v>62930</v>
      </c>
      <c r="AP42" s="16">
        <v>60910</v>
      </c>
      <c r="AQ42" s="16">
        <v>60160</v>
      </c>
      <c r="AR42" s="16">
        <v>57350</v>
      </c>
      <c r="AS42" s="16">
        <v>56620</v>
      </c>
      <c r="AT42" s="16">
        <v>55620</v>
      </c>
      <c r="AU42" s="16">
        <v>53770</v>
      </c>
      <c r="AV42" s="16">
        <v>52630</v>
      </c>
      <c r="AW42" s="16">
        <v>50810</v>
      </c>
      <c r="AX42" s="16">
        <v>50500</v>
      </c>
      <c r="AY42" s="16">
        <v>49640</v>
      </c>
      <c r="AZ42" s="16">
        <v>49760</v>
      </c>
      <c r="BA42" s="16">
        <v>48940</v>
      </c>
      <c r="BB42" s="16">
        <v>49080</v>
      </c>
      <c r="BC42" s="16">
        <v>49310</v>
      </c>
      <c r="BD42" s="16">
        <v>41510</v>
      </c>
      <c r="BE42" s="16">
        <v>39460</v>
      </c>
      <c r="BF42" s="16">
        <v>37810</v>
      </c>
      <c r="BG42" s="16">
        <v>33880</v>
      </c>
      <c r="BH42" s="16">
        <v>37540</v>
      </c>
      <c r="BI42" s="16">
        <v>37070</v>
      </c>
      <c r="BJ42" s="16">
        <v>34320</v>
      </c>
      <c r="BK42" s="16">
        <v>31340</v>
      </c>
      <c r="BL42" s="16">
        <v>30110</v>
      </c>
      <c r="BM42" s="16">
        <v>29020</v>
      </c>
      <c r="BN42" s="16">
        <v>27710</v>
      </c>
      <c r="BO42" s="16">
        <v>26730</v>
      </c>
      <c r="BP42" s="16">
        <v>26100</v>
      </c>
      <c r="BQ42" s="16">
        <v>26080</v>
      </c>
      <c r="BR42" s="16">
        <v>25750</v>
      </c>
      <c r="BS42" s="16">
        <v>26470</v>
      </c>
      <c r="BT42" s="16">
        <v>25510</v>
      </c>
      <c r="BU42" s="16">
        <v>24530</v>
      </c>
      <c r="BV42" s="16">
        <v>24220</v>
      </c>
      <c r="BW42" s="16">
        <v>23050</v>
      </c>
      <c r="BX42" s="16">
        <v>22220</v>
      </c>
      <c r="BY42" s="16">
        <v>21680</v>
      </c>
      <c r="BZ42" s="16">
        <v>19810</v>
      </c>
      <c r="CA42" s="16">
        <v>18680</v>
      </c>
      <c r="CB42" s="16">
        <v>18200</v>
      </c>
      <c r="CC42" s="16">
        <v>16680</v>
      </c>
      <c r="CD42" s="16">
        <v>15490</v>
      </c>
      <c r="CE42" s="16">
        <v>12300</v>
      </c>
      <c r="CF42" s="16">
        <v>11350</v>
      </c>
      <c r="CG42" s="16">
        <v>11020</v>
      </c>
      <c r="CH42" s="16">
        <v>9800</v>
      </c>
      <c r="CI42" s="16">
        <v>8970</v>
      </c>
      <c r="CJ42" s="16">
        <v>7830</v>
      </c>
      <c r="CK42" s="16">
        <v>6510</v>
      </c>
      <c r="CL42" s="16">
        <v>5620</v>
      </c>
      <c r="CM42" s="16">
        <v>4340</v>
      </c>
      <c r="CN42" s="16">
        <v>283420</v>
      </c>
      <c r="CO42" s="16">
        <v>302020</v>
      </c>
      <c r="CP42" s="16">
        <v>293310</v>
      </c>
      <c r="CQ42" s="16">
        <v>273640</v>
      </c>
      <c r="CR42" s="16">
        <v>254330</v>
      </c>
      <c r="CS42" s="16">
        <v>269020</v>
      </c>
      <c r="CT42" s="16">
        <v>291750</v>
      </c>
      <c r="CU42" s="16">
        <v>311940</v>
      </c>
      <c r="CV42" s="16">
        <v>290660</v>
      </c>
      <c r="CW42" s="16">
        <v>257350</v>
      </c>
      <c r="CX42" s="16">
        <v>238590</v>
      </c>
      <c r="CY42" s="16">
        <v>185760</v>
      </c>
      <c r="CZ42" s="16">
        <v>152500</v>
      </c>
      <c r="DA42" s="16">
        <v>131130</v>
      </c>
      <c r="DB42" s="16">
        <v>119520</v>
      </c>
      <c r="DC42" s="16">
        <v>95050</v>
      </c>
      <c r="DD42" s="16">
        <v>59960</v>
      </c>
      <c r="DE42" s="16">
        <v>33280</v>
      </c>
      <c r="DF42" s="16">
        <v>878700</v>
      </c>
      <c r="DG42" s="16">
        <v>934000</v>
      </c>
      <c r="DH42" s="16">
        <v>1043200</v>
      </c>
      <c r="DI42" s="16">
        <v>1152400</v>
      </c>
      <c r="DJ42" s="16">
        <v>1400700</v>
      </c>
      <c r="DK42" s="16">
        <v>1948700</v>
      </c>
      <c r="DL42" s="16">
        <v>2373000</v>
      </c>
      <c r="DM42" s="16">
        <v>1124900</v>
      </c>
      <c r="DN42" s="16">
        <v>2525500</v>
      </c>
      <c r="DO42" s="16">
        <v>2979000</v>
      </c>
      <c r="DP42" s="16">
        <v>2923800</v>
      </c>
      <c r="DQ42" s="16">
        <v>2814500</v>
      </c>
      <c r="DR42" s="16">
        <v>2705400</v>
      </c>
      <c r="DS42" s="16">
        <v>606000</v>
      </c>
      <c r="DT42" s="16">
        <v>453500</v>
      </c>
      <c r="DU42" s="16">
        <v>202800</v>
      </c>
      <c r="DV42" s="16">
        <v>107800</v>
      </c>
      <c r="DW42" s="16">
        <v>47800</v>
      </c>
      <c r="DX42" s="16">
        <v>14510</v>
      </c>
      <c r="DY42" s="13">
        <v>34.299999999999997</v>
      </c>
      <c r="DZ42" s="16">
        <v>3857700</v>
      </c>
    </row>
    <row r="43" spans="1:130">
      <c r="A43" s="15" t="s">
        <v>237</v>
      </c>
      <c r="B43" s="16">
        <v>56860</v>
      </c>
      <c r="C43" s="16">
        <v>55300</v>
      </c>
      <c r="D43" s="16">
        <v>56970</v>
      </c>
      <c r="E43" s="16">
        <v>56730</v>
      </c>
      <c r="F43" s="16">
        <v>56990</v>
      </c>
      <c r="G43" s="16">
        <v>58410</v>
      </c>
      <c r="H43" s="16">
        <v>58540</v>
      </c>
      <c r="I43" s="16">
        <v>60070</v>
      </c>
      <c r="J43" s="16">
        <v>60760</v>
      </c>
      <c r="K43" s="16">
        <v>62650</v>
      </c>
      <c r="L43" s="16">
        <v>62510</v>
      </c>
      <c r="M43" s="16">
        <v>60200</v>
      </c>
      <c r="N43" s="16">
        <v>59420</v>
      </c>
      <c r="O43" s="16">
        <v>57330</v>
      </c>
      <c r="P43" s="16">
        <v>56230</v>
      </c>
      <c r="Q43" s="16">
        <v>55530</v>
      </c>
      <c r="R43" s="16">
        <v>54900</v>
      </c>
      <c r="S43" s="16">
        <v>54790</v>
      </c>
      <c r="T43" s="16">
        <v>54540</v>
      </c>
      <c r="U43" s="16">
        <v>55030</v>
      </c>
      <c r="V43" s="16">
        <v>53570</v>
      </c>
      <c r="W43" s="16">
        <v>52590</v>
      </c>
      <c r="X43" s="16">
        <v>50010</v>
      </c>
      <c r="Y43" s="16">
        <v>49440</v>
      </c>
      <c r="Z43" s="16">
        <v>48620</v>
      </c>
      <c r="AA43" s="16">
        <v>49450</v>
      </c>
      <c r="AB43" s="16">
        <v>50980</v>
      </c>
      <c r="AC43" s="16">
        <v>52540</v>
      </c>
      <c r="AD43" s="16">
        <v>55430</v>
      </c>
      <c r="AE43" s="16">
        <v>57930</v>
      </c>
      <c r="AF43" s="16">
        <v>57710</v>
      </c>
      <c r="AG43" s="16">
        <v>58780</v>
      </c>
      <c r="AH43" s="16">
        <v>58260</v>
      </c>
      <c r="AI43" s="16">
        <v>58470</v>
      </c>
      <c r="AJ43" s="16">
        <v>58540</v>
      </c>
      <c r="AK43" s="16">
        <v>59200</v>
      </c>
      <c r="AL43" s="16">
        <v>61230</v>
      </c>
      <c r="AM43" s="16">
        <v>63410</v>
      </c>
      <c r="AN43" s="16">
        <v>63890</v>
      </c>
      <c r="AO43" s="16">
        <v>63320</v>
      </c>
      <c r="AP43" s="16">
        <v>61400</v>
      </c>
      <c r="AQ43" s="16">
        <v>60160</v>
      </c>
      <c r="AR43" s="16">
        <v>57890</v>
      </c>
      <c r="AS43" s="16">
        <v>56940</v>
      </c>
      <c r="AT43" s="16">
        <v>55970</v>
      </c>
      <c r="AU43" s="16">
        <v>54280</v>
      </c>
      <c r="AV43" s="16">
        <v>53050</v>
      </c>
      <c r="AW43" s="16">
        <v>50820</v>
      </c>
      <c r="AX43" s="16">
        <v>50690</v>
      </c>
      <c r="AY43" s="16">
        <v>49850</v>
      </c>
      <c r="AZ43" s="16">
        <v>49690</v>
      </c>
      <c r="BA43" s="16">
        <v>48900</v>
      </c>
      <c r="BB43" s="16">
        <v>49080</v>
      </c>
      <c r="BC43" s="16">
        <v>49580</v>
      </c>
      <c r="BD43" s="16">
        <v>43050</v>
      </c>
      <c r="BE43" s="16">
        <v>40280</v>
      </c>
      <c r="BF43" s="16">
        <v>37800</v>
      </c>
      <c r="BG43" s="16">
        <v>34380</v>
      </c>
      <c r="BH43" s="16">
        <v>36960</v>
      </c>
      <c r="BI43" s="16">
        <v>37120</v>
      </c>
      <c r="BJ43" s="16">
        <v>35210</v>
      </c>
      <c r="BK43" s="16">
        <v>32050</v>
      </c>
      <c r="BL43" s="16">
        <v>30470</v>
      </c>
      <c r="BM43" s="16">
        <v>29160</v>
      </c>
      <c r="BN43" s="16">
        <v>28240</v>
      </c>
      <c r="BO43" s="16">
        <v>26600</v>
      </c>
      <c r="BP43" s="16">
        <v>26410</v>
      </c>
      <c r="BQ43" s="16">
        <v>25840</v>
      </c>
      <c r="BR43" s="16">
        <v>25650</v>
      </c>
      <c r="BS43" s="16">
        <v>26330</v>
      </c>
      <c r="BT43" s="16">
        <v>25720</v>
      </c>
      <c r="BU43" s="16">
        <v>24660</v>
      </c>
      <c r="BV43" s="16">
        <v>24080</v>
      </c>
      <c r="BW43" s="16">
        <v>23130</v>
      </c>
      <c r="BX43" s="16">
        <v>22400</v>
      </c>
      <c r="BY43" s="16">
        <v>21430</v>
      </c>
      <c r="BZ43" s="16">
        <v>20250</v>
      </c>
      <c r="CA43" s="16">
        <v>18640</v>
      </c>
      <c r="CB43" s="16">
        <v>18130</v>
      </c>
      <c r="CC43" s="16">
        <v>16790</v>
      </c>
      <c r="CD43" s="16">
        <v>16430</v>
      </c>
      <c r="CE43" s="16">
        <v>11950</v>
      </c>
      <c r="CF43" s="16">
        <v>11480</v>
      </c>
      <c r="CG43" s="16">
        <v>10810</v>
      </c>
      <c r="CH43" s="16">
        <v>10030</v>
      </c>
      <c r="CI43" s="16">
        <v>8820</v>
      </c>
      <c r="CJ43" s="16">
        <v>8010</v>
      </c>
      <c r="CK43" s="16">
        <v>6560</v>
      </c>
      <c r="CL43" s="16">
        <v>5730</v>
      </c>
      <c r="CM43" s="16">
        <v>4330</v>
      </c>
      <c r="CN43" s="16">
        <v>282840</v>
      </c>
      <c r="CO43" s="16">
        <v>300420</v>
      </c>
      <c r="CP43" s="16">
        <v>295690</v>
      </c>
      <c r="CQ43" s="16">
        <v>274790</v>
      </c>
      <c r="CR43" s="16">
        <v>254230</v>
      </c>
      <c r="CS43" s="16">
        <v>266310</v>
      </c>
      <c r="CT43" s="16">
        <v>291750</v>
      </c>
      <c r="CU43" s="16">
        <v>311050</v>
      </c>
      <c r="CV43" s="16">
        <v>292360</v>
      </c>
      <c r="CW43" s="16">
        <v>258680</v>
      </c>
      <c r="CX43" s="16">
        <v>240290</v>
      </c>
      <c r="CY43" s="16">
        <v>186530</v>
      </c>
      <c r="CZ43" s="16">
        <v>155120</v>
      </c>
      <c r="DA43" s="16">
        <v>130820</v>
      </c>
      <c r="DB43" s="16">
        <v>119970</v>
      </c>
      <c r="DC43" s="16">
        <v>95230</v>
      </c>
      <c r="DD43" s="16">
        <v>60690</v>
      </c>
      <c r="DE43" s="16">
        <v>33450</v>
      </c>
      <c r="DF43" s="16">
        <v>879000</v>
      </c>
      <c r="DG43" s="16">
        <v>934500</v>
      </c>
      <c r="DH43" s="16">
        <v>1044200</v>
      </c>
      <c r="DI43" s="16">
        <v>1153700</v>
      </c>
      <c r="DJ43" s="16">
        <v>1398100</v>
      </c>
      <c r="DK43" s="16">
        <v>1949200</v>
      </c>
      <c r="DL43" s="16">
        <v>2376000</v>
      </c>
      <c r="DM43" s="16">
        <v>1133000</v>
      </c>
      <c r="DN43" s="16">
        <v>2531100</v>
      </c>
      <c r="DO43" s="16">
        <v>2985900</v>
      </c>
      <c r="DP43" s="16">
        <v>2930400</v>
      </c>
      <c r="DQ43" s="16">
        <v>2820700</v>
      </c>
      <c r="DR43" s="16">
        <v>2711200</v>
      </c>
      <c r="DS43" s="16">
        <v>610000</v>
      </c>
      <c r="DT43" s="16">
        <v>454800</v>
      </c>
      <c r="DU43" s="16">
        <v>204000</v>
      </c>
      <c r="DV43" s="16">
        <v>108800</v>
      </c>
      <c r="DW43" s="16">
        <v>48100</v>
      </c>
      <c r="DX43" s="16">
        <v>14660</v>
      </c>
      <c r="DY43" s="13">
        <v>34.4</v>
      </c>
      <c r="DZ43" s="16">
        <v>3864900</v>
      </c>
    </row>
    <row r="44" spans="1:130">
      <c r="A44" s="15" t="s">
        <v>238</v>
      </c>
      <c r="B44" s="16">
        <v>56760</v>
      </c>
      <c r="C44" s="16">
        <v>55740</v>
      </c>
      <c r="D44" s="16">
        <v>56020</v>
      </c>
      <c r="E44" s="16">
        <v>56810</v>
      </c>
      <c r="F44" s="16">
        <v>57030</v>
      </c>
      <c r="G44" s="16">
        <v>57920</v>
      </c>
      <c r="H44" s="16">
        <v>58370</v>
      </c>
      <c r="I44" s="16">
        <v>59950</v>
      </c>
      <c r="J44" s="16">
        <v>60230</v>
      </c>
      <c r="K44" s="16">
        <v>62240</v>
      </c>
      <c r="L44" s="16">
        <v>62840</v>
      </c>
      <c r="M44" s="16">
        <v>60880</v>
      </c>
      <c r="N44" s="16">
        <v>59460</v>
      </c>
      <c r="O44" s="16">
        <v>57990</v>
      </c>
      <c r="P44" s="16">
        <v>56380</v>
      </c>
      <c r="Q44" s="16">
        <v>55540</v>
      </c>
      <c r="R44" s="16">
        <v>55020</v>
      </c>
      <c r="S44" s="16">
        <v>54650</v>
      </c>
      <c r="T44" s="16">
        <v>55000</v>
      </c>
      <c r="U44" s="16">
        <v>54550</v>
      </c>
      <c r="V44" s="16">
        <v>54090</v>
      </c>
      <c r="W44" s="16">
        <v>52740</v>
      </c>
      <c r="X44" s="16">
        <v>50310</v>
      </c>
      <c r="Y44" s="16">
        <v>49050</v>
      </c>
      <c r="Z44" s="16">
        <v>49100</v>
      </c>
      <c r="AA44" s="16">
        <v>48750</v>
      </c>
      <c r="AB44" s="16">
        <v>50830</v>
      </c>
      <c r="AC44" s="16">
        <v>52310</v>
      </c>
      <c r="AD44" s="16">
        <v>55090</v>
      </c>
      <c r="AE44" s="16">
        <v>57570</v>
      </c>
      <c r="AF44" s="16">
        <v>57850</v>
      </c>
      <c r="AG44" s="16">
        <v>58770</v>
      </c>
      <c r="AH44" s="16">
        <v>58620</v>
      </c>
      <c r="AI44" s="16">
        <v>58130</v>
      </c>
      <c r="AJ44" s="16">
        <v>58830</v>
      </c>
      <c r="AK44" s="16">
        <v>58810</v>
      </c>
      <c r="AL44" s="16">
        <v>60980</v>
      </c>
      <c r="AM44" s="16">
        <v>62950</v>
      </c>
      <c r="AN44" s="16">
        <v>63890</v>
      </c>
      <c r="AO44" s="16">
        <v>63280</v>
      </c>
      <c r="AP44" s="16">
        <v>62140</v>
      </c>
      <c r="AQ44" s="16">
        <v>59960</v>
      </c>
      <c r="AR44" s="16">
        <v>58680</v>
      </c>
      <c r="AS44" s="16">
        <v>56940</v>
      </c>
      <c r="AT44" s="16">
        <v>56440</v>
      </c>
      <c r="AU44" s="16">
        <v>54430</v>
      </c>
      <c r="AV44" s="16">
        <v>53280</v>
      </c>
      <c r="AW44" s="16">
        <v>50850</v>
      </c>
      <c r="AX44" s="16">
        <v>50990</v>
      </c>
      <c r="AY44" s="16">
        <v>49660</v>
      </c>
      <c r="AZ44" s="16">
        <v>49860</v>
      </c>
      <c r="BA44" s="16">
        <v>48820</v>
      </c>
      <c r="BB44" s="16">
        <v>49310</v>
      </c>
      <c r="BC44" s="16">
        <v>49100</v>
      </c>
      <c r="BD44" s="16">
        <v>45690</v>
      </c>
      <c r="BE44" s="16">
        <v>40890</v>
      </c>
      <c r="BF44" s="16">
        <v>38120</v>
      </c>
      <c r="BG44" s="16">
        <v>35140</v>
      </c>
      <c r="BH44" s="16">
        <v>36030</v>
      </c>
      <c r="BI44" s="16">
        <v>36980</v>
      </c>
      <c r="BJ44" s="16">
        <v>35990</v>
      </c>
      <c r="BK44" s="16">
        <v>32790</v>
      </c>
      <c r="BL44" s="16">
        <v>30740</v>
      </c>
      <c r="BM44" s="16">
        <v>29540</v>
      </c>
      <c r="BN44" s="16">
        <v>28560</v>
      </c>
      <c r="BO44" s="16">
        <v>26730</v>
      </c>
      <c r="BP44" s="16">
        <v>26810</v>
      </c>
      <c r="BQ44" s="16">
        <v>25600</v>
      </c>
      <c r="BR44" s="16">
        <v>25740</v>
      </c>
      <c r="BS44" s="16">
        <v>25910</v>
      </c>
      <c r="BT44" s="16">
        <v>26000</v>
      </c>
      <c r="BU44" s="16">
        <v>24660</v>
      </c>
      <c r="BV44" s="16">
        <v>24300</v>
      </c>
      <c r="BW44" s="16">
        <v>23000</v>
      </c>
      <c r="BX44" s="16">
        <v>22540</v>
      </c>
      <c r="BY44" s="16">
        <v>21430</v>
      </c>
      <c r="BZ44" s="16">
        <v>20500</v>
      </c>
      <c r="CA44" s="16">
        <v>18860</v>
      </c>
      <c r="CB44" s="16">
        <v>17880</v>
      </c>
      <c r="CC44" s="16">
        <v>16840</v>
      </c>
      <c r="CD44" s="16">
        <v>16430</v>
      </c>
      <c r="CE44" s="16">
        <v>12630</v>
      </c>
      <c r="CF44" s="16">
        <v>11640</v>
      </c>
      <c r="CG44" s="16">
        <v>10610</v>
      </c>
      <c r="CH44" s="16">
        <v>10150</v>
      </c>
      <c r="CI44" s="16">
        <v>8800</v>
      </c>
      <c r="CJ44" s="16">
        <v>8120</v>
      </c>
      <c r="CK44" s="16">
        <v>6610</v>
      </c>
      <c r="CL44" s="16">
        <v>5790</v>
      </c>
      <c r="CM44" s="16">
        <v>4450</v>
      </c>
      <c r="CN44" s="16">
        <v>282360</v>
      </c>
      <c r="CO44" s="16">
        <v>298710</v>
      </c>
      <c r="CP44" s="16">
        <v>297540</v>
      </c>
      <c r="CQ44" s="16">
        <v>274750</v>
      </c>
      <c r="CR44" s="16">
        <v>255290</v>
      </c>
      <c r="CS44" s="16">
        <v>264550</v>
      </c>
      <c r="CT44" s="16">
        <v>292190</v>
      </c>
      <c r="CU44" s="16">
        <v>309910</v>
      </c>
      <c r="CV44" s="16">
        <v>294180</v>
      </c>
      <c r="CW44" s="16">
        <v>259220</v>
      </c>
      <c r="CX44" s="16">
        <v>242780</v>
      </c>
      <c r="CY44" s="16">
        <v>187150</v>
      </c>
      <c r="CZ44" s="16">
        <v>157610</v>
      </c>
      <c r="DA44" s="16">
        <v>130770</v>
      </c>
      <c r="DB44" s="16">
        <v>120490</v>
      </c>
      <c r="DC44" s="16">
        <v>95510</v>
      </c>
      <c r="DD44" s="16">
        <v>61460</v>
      </c>
      <c r="DE44" s="16">
        <v>33760</v>
      </c>
      <c r="DF44" s="16">
        <v>878600</v>
      </c>
      <c r="DG44" s="16">
        <v>934100</v>
      </c>
      <c r="DH44" s="16">
        <v>1043800</v>
      </c>
      <c r="DI44" s="16">
        <v>1153400</v>
      </c>
      <c r="DJ44" s="16">
        <v>1396700</v>
      </c>
      <c r="DK44" s="16">
        <v>1950100</v>
      </c>
      <c r="DL44" s="16">
        <v>2380000</v>
      </c>
      <c r="DM44" s="16">
        <v>1140900</v>
      </c>
      <c r="DN44" s="16">
        <v>2537600</v>
      </c>
      <c r="DO44" s="16">
        <v>2994500</v>
      </c>
      <c r="DP44" s="16">
        <v>2938900</v>
      </c>
      <c r="DQ44" s="16">
        <v>2829300</v>
      </c>
      <c r="DR44" s="16">
        <v>2719700</v>
      </c>
      <c r="DS44" s="16">
        <v>614500</v>
      </c>
      <c r="DT44" s="16">
        <v>456900</v>
      </c>
      <c r="DU44" s="16">
        <v>205600</v>
      </c>
      <c r="DV44" s="16">
        <v>110100</v>
      </c>
      <c r="DW44" s="16">
        <v>48600</v>
      </c>
      <c r="DX44" s="16">
        <v>14870</v>
      </c>
      <c r="DY44" s="13">
        <v>34.5</v>
      </c>
      <c r="DZ44" s="16">
        <v>3873100</v>
      </c>
    </row>
    <row r="45" spans="1:130">
      <c r="A45" s="15" t="s">
        <v>239</v>
      </c>
      <c r="B45" s="16">
        <v>56340</v>
      </c>
      <c r="C45" s="16">
        <v>56420</v>
      </c>
      <c r="D45" s="16">
        <v>55220</v>
      </c>
      <c r="E45" s="16">
        <v>57270</v>
      </c>
      <c r="F45" s="16">
        <v>56100</v>
      </c>
      <c r="G45" s="16">
        <v>57680</v>
      </c>
      <c r="H45" s="16">
        <v>58530</v>
      </c>
      <c r="I45" s="16">
        <v>59260</v>
      </c>
      <c r="J45" s="16">
        <v>59570</v>
      </c>
      <c r="K45" s="16">
        <v>61940</v>
      </c>
      <c r="L45" s="16">
        <v>63130</v>
      </c>
      <c r="M45" s="16">
        <v>61260</v>
      </c>
      <c r="N45" s="16">
        <v>59590</v>
      </c>
      <c r="O45" s="16">
        <v>58870</v>
      </c>
      <c r="P45" s="16">
        <v>56430</v>
      </c>
      <c r="Q45" s="16">
        <v>55870</v>
      </c>
      <c r="R45" s="16">
        <v>55500</v>
      </c>
      <c r="S45" s="16">
        <v>54820</v>
      </c>
      <c r="T45" s="16">
        <v>55300</v>
      </c>
      <c r="U45" s="16">
        <v>54790</v>
      </c>
      <c r="V45" s="16">
        <v>54680</v>
      </c>
      <c r="W45" s="16">
        <v>52920</v>
      </c>
      <c r="X45" s="16">
        <v>50500</v>
      </c>
      <c r="Y45" s="16">
        <v>48640</v>
      </c>
      <c r="Z45" s="16">
        <v>48730</v>
      </c>
      <c r="AA45" s="16">
        <v>47860</v>
      </c>
      <c r="AB45" s="16">
        <v>49990</v>
      </c>
      <c r="AC45" s="16">
        <v>51740</v>
      </c>
      <c r="AD45" s="16">
        <v>54010</v>
      </c>
      <c r="AE45" s="16">
        <v>57110</v>
      </c>
      <c r="AF45" s="16">
        <v>57910</v>
      </c>
      <c r="AG45" s="16">
        <v>58470</v>
      </c>
      <c r="AH45" s="16">
        <v>58750</v>
      </c>
      <c r="AI45" s="16">
        <v>57910</v>
      </c>
      <c r="AJ45" s="16">
        <v>58710</v>
      </c>
      <c r="AK45" s="16">
        <v>58760</v>
      </c>
      <c r="AL45" s="16">
        <v>59990</v>
      </c>
      <c r="AM45" s="16">
        <v>62170</v>
      </c>
      <c r="AN45" s="16">
        <v>63910</v>
      </c>
      <c r="AO45" s="16">
        <v>63350</v>
      </c>
      <c r="AP45" s="16">
        <v>62370</v>
      </c>
      <c r="AQ45" s="16">
        <v>60350</v>
      </c>
      <c r="AR45" s="16">
        <v>58970</v>
      </c>
      <c r="AS45" s="16">
        <v>57260</v>
      </c>
      <c r="AT45" s="16">
        <v>56230</v>
      </c>
      <c r="AU45" s="16">
        <v>55100</v>
      </c>
      <c r="AV45" s="16">
        <v>53190</v>
      </c>
      <c r="AW45" s="16">
        <v>51500</v>
      </c>
      <c r="AX45" s="16">
        <v>50750</v>
      </c>
      <c r="AY45" s="16">
        <v>49950</v>
      </c>
      <c r="AZ45" s="16">
        <v>49550</v>
      </c>
      <c r="BA45" s="16">
        <v>49000</v>
      </c>
      <c r="BB45" s="16">
        <v>48890</v>
      </c>
      <c r="BC45" s="16">
        <v>48800</v>
      </c>
      <c r="BD45" s="16">
        <v>47900</v>
      </c>
      <c r="BE45" s="16">
        <v>41280</v>
      </c>
      <c r="BF45" s="16">
        <v>38410</v>
      </c>
      <c r="BG45" s="16">
        <v>36470</v>
      </c>
      <c r="BH45" s="16">
        <v>34670</v>
      </c>
      <c r="BI45" s="16">
        <v>37230</v>
      </c>
      <c r="BJ45" s="16">
        <v>36700</v>
      </c>
      <c r="BK45" s="16">
        <v>33030</v>
      </c>
      <c r="BL45" s="16">
        <v>31050</v>
      </c>
      <c r="BM45" s="16">
        <v>29750</v>
      </c>
      <c r="BN45" s="16">
        <v>28650</v>
      </c>
      <c r="BO45" s="16">
        <v>27200</v>
      </c>
      <c r="BP45" s="16">
        <v>26700</v>
      </c>
      <c r="BQ45" s="16">
        <v>25600</v>
      </c>
      <c r="BR45" s="16">
        <v>25850</v>
      </c>
      <c r="BS45" s="16">
        <v>25480</v>
      </c>
      <c r="BT45" s="16">
        <v>26070</v>
      </c>
      <c r="BU45" s="16">
        <v>24910</v>
      </c>
      <c r="BV45" s="16">
        <v>23990</v>
      </c>
      <c r="BW45" s="16">
        <v>23150</v>
      </c>
      <c r="BX45" s="16">
        <v>22570</v>
      </c>
      <c r="BY45" s="16">
        <v>21580</v>
      </c>
      <c r="BZ45" s="16">
        <v>20680</v>
      </c>
      <c r="CA45" s="16">
        <v>18980</v>
      </c>
      <c r="CB45" s="16">
        <v>17800</v>
      </c>
      <c r="CC45" s="16">
        <v>17160</v>
      </c>
      <c r="CD45" s="16">
        <v>16160</v>
      </c>
      <c r="CE45" s="16">
        <v>13580</v>
      </c>
      <c r="CF45" s="16">
        <v>11630</v>
      </c>
      <c r="CG45" s="16">
        <v>10480</v>
      </c>
      <c r="CH45" s="16">
        <v>10300</v>
      </c>
      <c r="CI45" s="16">
        <v>8820</v>
      </c>
      <c r="CJ45" s="16">
        <v>8180</v>
      </c>
      <c r="CK45" s="16">
        <v>6720</v>
      </c>
      <c r="CL45" s="16">
        <v>5840</v>
      </c>
      <c r="CM45" s="16">
        <v>4680</v>
      </c>
      <c r="CN45" s="16">
        <v>281360</v>
      </c>
      <c r="CO45" s="16">
        <v>296990</v>
      </c>
      <c r="CP45" s="16">
        <v>299270</v>
      </c>
      <c r="CQ45" s="16">
        <v>276270</v>
      </c>
      <c r="CR45" s="16">
        <v>255470</v>
      </c>
      <c r="CS45" s="16">
        <v>260710</v>
      </c>
      <c r="CT45" s="16">
        <v>291750</v>
      </c>
      <c r="CU45" s="16">
        <v>308180</v>
      </c>
      <c r="CV45" s="16">
        <v>295190</v>
      </c>
      <c r="CW45" s="16">
        <v>260490</v>
      </c>
      <c r="CX45" s="16">
        <v>244150</v>
      </c>
      <c r="CY45" s="16">
        <v>188050</v>
      </c>
      <c r="CZ45" s="16">
        <v>159180</v>
      </c>
      <c r="DA45" s="16">
        <v>130830</v>
      </c>
      <c r="DB45" s="16">
        <v>120680</v>
      </c>
      <c r="DC45" s="16">
        <v>96200</v>
      </c>
      <c r="DD45" s="16">
        <v>62160</v>
      </c>
      <c r="DE45" s="16">
        <v>34230</v>
      </c>
      <c r="DF45" s="16">
        <v>877600</v>
      </c>
      <c r="DG45" s="16">
        <v>933500</v>
      </c>
      <c r="DH45" s="16">
        <v>1043800</v>
      </c>
      <c r="DI45" s="16">
        <v>1153900</v>
      </c>
      <c r="DJ45" s="16">
        <v>1392400</v>
      </c>
      <c r="DK45" s="16">
        <v>1948100</v>
      </c>
      <c r="DL45" s="16">
        <v>2380300</v>
      </c>
      <c r="DM45" s="16">
        <v>1147100</v>
      </c>
      <c r="DN45" s="16">
        <v>2539400</v>
      </c>
      <c r="DO45" s="16">
        <v>2998600</v>
      </c>
      <c r="DP45" s="16">
        <v>2942700</v>
      </c>
      <c r="DQ45" s="16">
        <v>2832400</v>
      </c>
      <c r="DR45" s="16">
        <v>2722300</v>
      </c>
      <c r="DS45" s="16">
        <v>618300</v>
      </c>
      <c r="DT45" s="16">
        <v>459200</v>
      </c>
      <c r="DU45" s="16">
        <v>207700</v>
      </c>
      <c r="DV45" s="16">
        <v>111500</v>
      </c>
      <c r="DW45" s="16">
        <v>49300</v>
      </c>
      <c r="DX45" s="16">
        <v>15070</v>
      </c>
      <c r="DY45" s="13">
        <v>34.6</v>
      </c>
      <c r="DZ45" s="16">
        <v>3876200</v>
      </c>
    </row>
    <row r="46" spans="1:130">
      <c r="A46" s="15" t="s">
        <v>240</v>
      </c>
      <c r="B46" s="16">
        <v>55820</v>
      </c>
      <c r="C46" s="16">
        <v>56520</v>
      </c>
      <c r="D46" s="16">
        <v>55010</v>
      </c>
      <c r="E46" s="16">
        <v>57100</v>
      </c>
      <c r="F46" s="16">
        <v>56540</v>
      </c>
      <c r="G46" s="16">
        <v>57200</v>
      </c>
      <c r="H46" s="16">
        <v>58440</v>
      </c>
      <c r="I46" s="16">
        <v>58690</v>
      </c>
      <c r="J46" s="16">
        <v>60090</v>
      </c>
      <c r="K46" s="16">
        <v>61050</v>
      </c>
      <c r="L46" s="16">
        <v>62970</v>
      </c>
      <c r="M46" s="16">
        <v>62040</v>
      </c>
      <c r="N46" s="16">
        <v>59820</v>
      </c>
      <c r="O46" s="16">
        <v>59010</v>
      </c>
      <c r="P46" s="16">
        <v>56900</v>
      </c>
      <c r="Q46" s="16">
        <v>56240</v>
      </c>
      <c r="R46" s="16">
        <v>55620</v>
      </c>
      <c r="S46" s="16">
        <v>55360</v>
      </c>
      <c r="T46" s="16">
        <v>55310</v>
      </c>
      <c r="U46" s="16">
        <v>55080</v>
      </c>
      <c r="V46" s="16">
        <v>54940</v>
      </c>
      <c r="W46" s="16">
        <v>52950</v>
      </c>
      <c r="X46" s="16">
        <v>51060</v>
      </c>
      <c r="Y46" s="16">
        <v>48460</v>
      </c>
      <c r="Z46" s="16">
        <v>48220</v>
      </c>
      <c r="AA46" s="16">
        <v>47340</v>
      </c>
      <c r="AB46" s="16">
        <v>49070</v>
      </c>
      <c r="AC46" s="16">
        <v>51150</v>
      </c>
      <c r="AD46" s="16">
        <v>53150</v>
      </c>
      <c r="AE46" s="16">
        <v>56530</v>
      </c>
      <c r="AF46" s="16">
        <v>58330</v>
      </c>
      <c r="AG46" s="16">
        <v>57920</v>
      </c>
      <c r="AH46" s="16">
        <v>58440</v>
      </c>
      <c r="AI46" s="16">
        <v>58300</v>
      </c>
      <c r="AJ46" s="16">
        <v>58650</v>
      </c>
      <c r="AK46" s="16">
        <v>58340</v>
      </c>
      <c r="AL46" s="16">
        <v>59510</v>
      </c>
      <c r="AM46" s="16">
        <v>61880</v>
      </c>
      <c r="AN46" s="16">
        <v>63210</v>
      </c>
      <c r="AO46" s="16">
        <v>63740</v>
      </c>
      <c r="AP46" s="16">
        <v>62750</v>
      </c>
      <c r="AQ46" s="16">
        <v>60690</v>
      </c>
      <c r="AR46" s="16">
        <v>59930</v>
      </c>
      <c r="AS46" s="16">
        <v>57140</v>
      </c>
      <c r="AT46" s="16">
        <v>56380</v>
      </c>
      <c r="AU46" s="16">
        <v>55330</v>
      </c>
      <c r="AV46" s="16">
        <v>53450</v>
      </c>
      <c r="AW46" s="16">
        <v>52240</v>
      </c>
      <c r="AX46" s="16">
        <v>50500</v>
      </c>
      <c r="AY46" s="16">
        <v>50160</v>
      </c>
      <c r="AZ46" s="16">
        <v>49300</v>
      </c>
      <c r="BA46" s="16">
        <v>49390</v>
      </c>
      <c r="BB46" s="16">
        <v>48540</v>
      </c>
      <c r="BC46" s="16">
        <v>48790</v>
      </c>
      <c r="BD46" s="16">
        <v>49070</v>
      </c>
      <c r="BE46" s="16">
        <v>41310</v>
      </c>
      <c r="BF46" s="16">
        <v>39290</v>
      </c>
      <c r="BG46" s="16">
        <v>37660</v>
      </c>
      <c r="BH46" s="16">
        <v>33680</v>
      </c>
      <c r="BI46" s="16">
        <v>37320</v>
      </c>
      <c r="BJ46" s="16">
        <v>36880</v>
      </c>
      <c r="BK46" s="16">
        <v>34170</v>
      </c>
      <c r="BL46" s="16">
        <v>31140</v>
      </c>
      <c r="BM46" s="16">
        <v>29970</v>
      </c>
      <c r="BN46" s="16">
        <v>28830</v>
      </c>
      <c r="BO46" s="16">
        <v>27530</v>
      </c>
      <c r="BP46" s="16">
        <v>26530</v>
      </c>
      <c r="BQ46" s="16">
        <v>25810</v>
      </c>
      <c r="BR46" s="16">
        <v>25720</v>
      </c>
      <c r="BS46" s="16">
        <v>25340</v>
      </c>
      <c r="BT46" s="16">
        <v>25970</v>
      </c>
      <c r="BU46" s="16">
        <v>24980</v>
      </c>
      <c r="BV46" s="16">
        <v>23900</v>
      </c>
      <c r="BW46" s="16">
        <v>23580</v>
      </c>
      <c r="BX46" s="16">
        <v>22340</v>
      </c>
      <c r="BY46" s="16">
        <v>21420</v>
      </c>
      <c r="BZ46" s="16">
        <v>20940</v>
      </c>
      <c r="CA46" s="16">
        <v>19080</v>
      </c>
      <c r="CB46" s="16">
        <v>17850</v>
      </c>
      <c r="CC46" s="16">
        <v>17270</v>
      </c>
      <c r="CD46" s="16">
        <v>15810</v>
      </c>
      <c r="CE46" s="16">
        <v>14550</v>
      </c>
      <c r="CF46" s="16">
        <v>11520</v>
      </c>
      <c r="CG46" s="16">
        <v>10500</v>
      </c>
      <c r="CH46" s="16">
        <v>10140</v>
      </c>
      <c r="CI46" s="16">
        <v>8920</v>
      </c>
      <c r="CJ46" s="16">
        <v>8080</v>
      </c>
      <c r="CK46" s="16">
        <v>6970</v>
      </c>
      <c r="CL46" s="16">
        <v>5710</v>
      </c>
      <c r="CM46" s="16">
        <v>4870</v>
      </c>
      <c r="CN46" s="16">
        <v>281000</v>
      </c>
      <c r="CO46" s="16">
        <v>295470</v>
      </c>
      <c r="CP46" s="16">
        <v>300740</v>
      </c>
      <c r="CQ46" s="16">
        <v>277620</v>
      </c>
      <c r="CR46" s="16">
        <v>255630</v>
      </c>
      <c r="CS46" s="16">
        <v>257240</v>
      </c>
      <c r="CT46" s="16">
        <v>291640</v>
      </c>
      <c r="CU46" s="16">
        <v>306680</v>
      </c>
      <c r="CV46" s="16">
        <v>296880</v>
      </c>
      <c r="CW46" s="16">
        <v>261680</v>
      </c>
      <c r="CX46" s="16">
        <v>245100</v>
      </c>
      <c r="CY46" s="16">
        <v>189260</v>
      </c>
      <c r="CZ46" s="16">
        <v>160980</v>
      </c>
      <c r="DA46" s="16">
        <v>130930</v>
      </c>
      <c r="DB46" s="16">
        <v>120770</v>
      </c>
      <c r="DC46" s="16">
        <v>96550</v>
      </c>
      <c r="DD46" s="16">
        <v>62520</v>
      </c>
      <c r="DE46" s="16">
        <v>34560</v>
      </c>
      <c r="DF46" s="16">
        <v>877200</v>
      </c>
      <c r="DG46" s="16">
        <v>933500</v>
      </c>
      <c r="DH46" s="16">
        <v>1044400</v>
      </c>
      <c r="DI46" s="16">
        <v>1154800</v>
      </c>
      <c r="DJ46" s="16">
        <v>1388800</v>
      </c>
      <c r="DK46" s="16">
        <v>1947400</v>
      </c>
      <c r="DL46" s="16">
        <v>2381700</v>
      </c>
      <c r="DM46" s="16">
        <v>1153900</v>
      </c>
      <c r="DN46" s="16">
        <v>2542700</v>
      </c>
      <c r="DO46" s="16">
        <v>3003300</v>
      </c>
      <c r="DP46" s="16">
        <v>2947000</v>
      </c>
      <c r="DQ46" s="16">
        <v>2836000</v>
      </c>
      <c r="DR46" s="16">
        <v>2725600</v>
      </c>
      <c r="DS46" s="16">
        <v>621500</v>
      </c>
      <c r="DT46" s="16">
        <v>460600</v>
      </c>
      <c r="DU46" s="16">
        <v>208900</v>
      </c>
      <c r="DV46" s="16">
        <v>112300</v>
      </c>
      <c r="DW46" s="16">
        <v>49800</v>
      </c>
      <c r="DX46" s="16">
        <v>15230</v>
      </c>
      <c r="DY46" s="13">
        <v>34.700000000000003</v>
      </c>
      <c r="DZ46" s="16">
        <v>3880500</v>
      </c>
    </row>
    <row r="47" spans="1:130">
      <c r="A47" s="15" t="s">
        <v>241</v>
      </c>
      <c r="B47" s="16">
        <v>55480</v>
      </c>
      <c r="C47" s="16">
        <v>56720</v>
      </c>
      <c r="D47" s="16">
        <v>55140</v>
      </c>
      <c r="E47" s="16">
        <v>56840</v>
      </c>
      <c r="F47" s="16">
        <v>56670</v>
      </c>
      <c r="G47" s="16">
        <v>57030</v>
      </c>
      <c r="H47" s="16">
        <v>58380</v>
      </c>
      <c r="I47" s="16">
        <v>58500</v>
      </c>
      <c r="J47" s="16">
        <v>60100</v>
      </c>
      <c r="K47" s="16">
        <v>60800</v>
      </c>
      <c r="L47" s="16">
        <v>62700</v>
      </c>
      <c r="M47" s="16">
        <v>62710</v>
      </c>
      <c r="N47" s="16">
        <v>60290</v>
      </c>
      <c r="O47" s="16">
        <v>59510</v>
      </c>
      <c r="P47" s="16">
        <v>57620</v>
      </c>
      <c r="Q47" s="16">
        <v>56600</v>
      </c>
      <c r="R47" s="16">
        <v>56140</v>
      </c>
      <c r="S47" s="16">
        <v>55660</v>
      </c>
      <c r="T47" s="16">
        <v>56010</v>
      </c>
      <c r="U47" s="16">
        <v>55630</v>
      </c>
      <c r="V47" s="16">
        <v>55490</v>
      </c>
      <c r="W47" s="16">
        <v>53320</v>
      </c>
      <c r="X47" s="16">
        <v>51740</v>
      </c>
      <c r="Y47" s="16">
        <v>49000</v>
      </c>
      <c r="Z47" s="16">
        <v>48180</v>
      </c>
      <c r="AA47" s="16">
        <v>47580</v>
      </c>
      <c r="AB47" s="16">
        <v>48800</v>
      </c>
      <c r="AC47" s="16">
        <v>50530</v>
      </c>
      <c r="AD47" s="16">
        <v>52660</v>
      </c>
      <c r="AE47" s="16">
        <v>56010</v>
      </c>
      <c r="AF47" s="16">
        <v>58490</v>
      </c>
      <c r="AG47" s="16">
        <v>57970</v>
      </c>
      <c r="AH47" s="16">
        <v>58800</v>
      </c>
      <c r="AI47" s="16">
        <v>58300</v>
      </c>
      <c r="AJ47" s="16">
        <v>58560</v>
      </c>
      <c r="AK47" s="16">
        <v>58690</v>
      </c>
      <c r="AL47" s="16">
        <v>59330</v>
      </c>
      <c r="AM47" s="16">
        <v>61290</v>
      </c>
      <c r="AN47" s="16">
        <v>63350</v>
      </c>
      <c r="AO47" s="16">
        <v>63850</v>
      </c>
      <c r="AP47" s="16">
        <v>63250</v>
      </c>
      <c r="AQ47" s="16">
        <v>61320</v>
      </c>
      <c r="AR47" s="16">
        <v>60010</v>
      </c>
      <c r="AS47" s="16">
        <v>57810</v>
      </c>
      <c r="AT47" s="16">
        <v>56840</v>
      </c>
      <c r="AU47" s="16">
        <v>55850</v>
      </c>
      <c r="AV47" s="16">
        <v>54080</v>
      </c>
      <c r="AW47" s="16">
        <v>52780</v>
      </c>
      <c r="AX47" s="16">
        <v>50560</v>
      </c>
      <c r="AY47" s="16">
        <v>50390</v>
      </c>
      <c r="AZ47" s="16">
        <v>49550</v>
      </c>
      <c r="BA47" s="16">
        <v>49420</v>
      </c>
      <c r="BB47" s="16">
        <v>48550</v>
      </c>
      <c r="BC47" s="16">
        <v>48760</v>
      </c>
      <c r="BD47" s="16">
        <v>49340</v>
      </c>
      <c r="BE47" s="16">
        <v>42890</v>
      </c>
      <c r="BF47" s="16">
        <v>40130</v>
      </c>
      <c r="BG47" s="16">
        <v>37650</v>
      </c>
      <c r="BH47" s="16">
        <v>34240</v>
      </c>
      <c r="BI47" s="16">
        <v>36790</v>
      </c>
      <c r="BJ47" s="16">
        <v>36890</v>
      </c>
      <c r="BK47" s="16">
        <v>35080</v>
      </c>
      <c r="BL47" s="16">
        <v>31880</v>
      </c>
      <c r="BM47" s="16">
        <v>30270</v>
      </c>
      <c r="BN47" s="16">
        <v>28950</v>
      </c>
      <c r="BO47" s="16">
        <v>28020</v>
      </c>
      <c r="BP47" s="16">
        <v>26370</v>
      </c>
      <c r="BQ47" s="16">
        <v>26090</v>
      </c>
      <c r="BR47" s="16">
        <v>25480</v>
      </c>
      <c r="BS47" s="16">
        <v>25240</v>
      </c>
      <c r="BT47" s="16">
        <v>25790</v>
      </c>
      <c r="BU47" s="16">
        <v>25190</v>
      </c>
      <c r="BV47" s="16">
        <v>24020</v>
      </c>
      <c r="BW47" s="16">
        <v>23430</v>
      </c>
      <c r="BX47" s="16">
        <v>22420</v>
      </c>
      <c r="BY47" s="16">
        <v>21650</v>
      </c>
      <c r="BZ47" s="16">
        <v>20640</v>
      </c>
      <c r="CA47" s="16">
        <v>19510</v>
      </c>
      <c r="CB47" s="16">
        <v>17770</v>
      </c>
      <c r="CC47" s="16">
        <v>17210</v>
      </c>
      <c r="CD47" s="16">
        <v>15900</v>
      </c>
      <c r="CE47" s="16">
        <v>15400</v>
      </c>
      <c r="CF47" s="16">
        <v>11160</v>
      </c>
      <c r="CG47" s="16">
        <v>10590</v>
      </c>
      <c r="CH47" s="16">
        <v>9920</v>
      </c>
      <c r="CI47" s="16">
        <v>9040</v>
      </c>
      <c r="CJ47" s="16">
        <v>7930</v>
      </c>
      <c r="CK47" s="16">
        <v>7070</v>
      </c>
      <c r="CL47" s="16">
        <v>5670</v>
      </c>
      <c r="CM47" s="16">
        <v>4920</v>
      </c>
      <c r="CN47" s="16">
        <v>280850</v>
      </c>
      <c r="CO47" s="16">
        <v>294810</v>
      </c>
      <c r="CP47" s="16">
        <v>302820</v>
      </c>
      <c r="CQ47" s="16">
        <v>280050</v>
      </c>
      <c r="CR47" s="16">
        <v>257730</v>
      </c>
      <c r="CS47" s="16">
        <v>255580</v>
      </c>
      <c r="CT47" s="16">
        <v>292120</v>
      </c>
      <c r="CU47" s="16">
        <v>306490</v>
      </c>
      <c r="CV47" s="16">
        <v>299230</v>
      </c>
      <c r="CW47" s="16">
        <v>263670</v>
      </c>
      <c r="CX47" s="16">
        <v>245630</v>
      </c>
      <c r="CY47" s="16">
        <v>191690</v>
      </c>
      <c r="CZ47" s="16">
        <v>163070</v>
      </c>
      <c r="DA47" s="16">
        <v>131200</v>
      </c>
      <c r="DB47" s="16">
        <v>120850</v>
      </c>
      <c r="DC47" s="16">
        <v>96780</v>
      </c>
      <c r="DD47" s="16">
        <v>62960</v>
      </c>
      <c r="DE47" s="16">
        <v>34630</v>
      </c>
      <c r="DF47" s="16">
        <v>878500</v>
      </c>
      <c r="DG47" s="16">
        <v>935100</v>
      </c>
      <c r="DH47" s="16">
        <v>1046900</v>
      </c>
      <c r="DI47" s="16">
        <v>1158500</v>
      </c>
      <c r="DJ47" s="16">
        <v>1392000</v>
      </c>
      <c r="DK47" s="16">
        <v>1954900</v>
      </c>
      <c r="DL47" s="16">
        <v>2392200</v>
      </c>
      <c r="DM47" s="16">
        <v>1163300</v>
      </c>
      <c r="DN47" s="16">
        <v>2555300</v>
      </c>
      <c r="DO47" s="16">
        <v>3016900</v>
      </c>
      <c r="DP47" s="16">
        <v>2960300</v>
      </c>
      <c r="DQ47" s="16">
        <v>2848500</v>
      </c>
      <c r="DR47" s="16">
        <v>2736800</v>
      </c>
      <c r="DS47" s="16">
        <v>624700</v>
      </c>
      <c r="DT47" s="16">
        <v>461600</v>
      </c>
      <c r="DU47" s="16">
        <v>209600</v>
      </c>
      <c r="DV47" s="16">
        <v>112800</v>
      </c>
      <c r="DW47" s="16">
        <v>49800</v>
      </c>
      <c r="DX47" s="16">
        <v>15200</v>
      </c>
      <c r="DY47" s="13">
        <v>34.700000000000003</v>
      </c>
      <c r="DZ47" s="16">
        <v>3895400</v>
      </c>
    </row>
    <row r="48" spans="1:130">
      <c r="A48" s="15" t="s">
        <v>9</v>
      </c>
      <c r="B48" s="16">
        <v>55520</v>
      </c>
      <c r="C48" s="16">
        <v>56820</v>
      </c>
      <c r="D48" s="16">
        <v>55820</v>
      </c>
      <c r="E48" s="16">
        <v>56040</v>
      </c>
      <c r="F48" s="16">
        <v>56870</v>
      </c>
      <c r="G48" s="16">
        <v>57240</v>
      </c>
      <c r="H48" s="16">
        <v>58200</v>
      </c>
      <c r="I48" s="16">
        <v>58590</v>
      </c>
      <c r="J48" s="16">
        <v>60160</v>
      </c>
      <c r="K48" s="16">
        <v>60530</v>
      </c>
      <c r="L48" s="16">
        <v>62450</v>
      </c>
      <c r="M48" s="16">
        <v>63230</v>
      </c>
      <c r="N48" s="16">
        <v>61120</v>
      </c>
      <c r="O48" s="16">
        <v>59680</v>
      </c>
      <c r="P48" s="16">
        <v>58320</v>
      </c>
      <c r="Q48" s="16">
        <v>56840</v>
      </c>
      <c r="R48" s="16">
        <v>56250</v>
      </c>
      <c r="S48" s="16">
        <v>55940</v>
      </c>
      <c r="T48" s="16">
        <v>56100</v>
      </c>
      <c r="U48" s="16">
        <v>56460</v>
      </c>
      <c r="V48" s="16">
        <v>55370</v>
      </c>
      <c r="W48" s="16">
        <v>54160</v>
      </c>
      <c r="X48" s="16">
        <v>52360</v>
      </c>
      <c r="Y48" s="16">
        <v>49750</v>
      </c>
      <c r="Z48" s="16">
        <v>48440</v>
      </c>
      <c r="AA48" s="16">
        <v>48450</v>
      </c>
      <c r="AB48" s="16">
        <v>48550</v>
      </c>
      <c r="AC48" s="16">
        <v>50820</v>
      </c>
      <c r="AD48" s="16">
        <v>52710</v>
      </c>
      <c r="AE48" s="16">
        <v>55950</v>
      </c>
      <c r="AF48" s="16">
        <v>58500</v>
      </c>
      <c r="AG48" s="16">
        <v>58440</v>
      </c>
      <c r="AH48" s="16">
        <v>59010</v>
      </c>
      <c r="AI48" s="16">
        <v>58870</v>
      </c>
      <c r="AJ48" s="16">
        <v>58460</v>
      </c>
      <c r="AK48" s="16">
        <v>59140</v>
      </c>
      <c r="AL48" s="16">
        <v>59230</v>
      </c>
      <c r="AM48" s="16">
        <v>61310</v>
      </c>
      <c r="AN48" s="16">
        <v>63180</v>
      </c>
      <c r="AO48" s="16">
        <v>64100</v>
      </c>
      <c r="AP48" s="16">
        <v>63390</v>
      </c>
      <c r="AQ48" s="16">
        <v>62320</v>
      </c>
      <c r="AR48" s="16">
        <v>60040</v>
      </c>
      <c r="AS48" s="16">
        <v>58750</v>
      </c>
      <c r="AT48" s="16">
        <v>57000</v>
      </c>
      <c r="AU48" s="16">
        <v>56560</v>
      </c>
      <c r="AV48" s="16">
        <v>54450</v>
      </c>
      <c r="AW48" s="16">
        <v>53170</v>
      </c>
      <c r="AX48" s="16">
        <v>50750</v>
      </c>
      <c r="AY48" s="16">
        <v>50840</v>
      </c>
      <c r="AZ48" s="16">
        <v>49450</v>
      </c>
      <c r="BA48" s="16">
        <v>49690</v>
      </c>
      <c r="BB48" s="16">
        <v>48600</v>
      </c>
      <c r="BC48" s="16">
        <v>49020</v>
      </c>
      <c r="BD48" s="16">
        <v>48930</v>
      </c>
      <c r="BE48" s="16">
        <v>45550</v>
      </c>
      <c r="BF48" s="16">
        <v>40820</v>
      </c>
      <c r="BG48" s="16">
        <v>38000</v>
      </c>
      <c r="BH48" s="16">
        <v>35030</v>
      </c>
      <c r="BI48" s="16">
        <v>35890</v>
      </c>
      <c r="BJ48" s="16">
        <v>36810</v>
      </c>
      <c r="BK48" s="16">
        <v>35840</v>
      </c>
      <c r="BL48" s="16">
        <v>32630</v>
      </c>
      <c r="BM48" s="16">
        <v>30540</v>
      </c>
      <c r="BN48" s="16">
        <v>29330</v>
      </c>
      <c r="BO48" s="16">
        <v>28300</v>
      </c>
      <c r="BP48" s="16">
        <v>26460</v>
      </c>
      <c r="BQ48" s="16">
        <v>26520</v>
      </c>
      <c r="BR48" s="16">
        <v>25220</v>
      </c>
      <c r="BS48" s="16">
        <v>25320</v>
      </c>
      <c r="BT48" s="16">
        <v>25410</v>
      </c>
      <c r="BU48" s="16">
        <v>25460</v>
      </c>
      <c r="BV48" s="16">
        <v>24050</v>
      </c>
      <c r="BW48" s="16">
        <v>23600</v>
      </c>
      <c r="BX48" s="16">
        <v>22310</v>
      </c>
      <c r="BY48" s="16">
        <v>21760</v>
      </c>
      <c r="BZ48" s="16">
        <v>20650</v>
      </c>
      <c r="CA48" s="16">
        <v>19780</v>
      </c>
      <c r="CB48" s="16">
        <v>18020</v>
      </c>
      <c r="CC48" s="16">
        <v>17000</v>
      </c>
      <c r="CD48" s="16">
        <v>15940</v>
      </c>
      <c r="CE48" s="16">
        <v>15480</v>
      </c>
      <c r="CF48" s="16">
        <v>11750</v>
      </c>
      <c r="CG48" s="16">
        <v>10750</v>
      </c>
      <c r="CH48" s="16">
        <v>9700</v>
      </c>
      <c r="CI48" s="16">
        <v>9160</v>
      </c>
      <c r="CJ48" s="16">
        <v>7870</v>
      </c>
      <c r="CK48" s="16">
        <v>7200</v>
      </c>
      <c r="CL48" s="16">
        <v>5730</v>
      </c>
      <c r="CM48" s="16">
        <v>4980</v>
      </c>
      <c r="CN48" s="16">
        <v>281070</v>
      </c>
      <c r="CO48" s="16">
        <v>294720</v>
      </c>
      <c r="CP48" s="16">
        <v>304800</v>
      </c>
      <c r="CQ48" s="16">
        <v>281590</v>
      </c>
      <c r="CR48" s="16">
        <v>260070</v>
      </c>
      <c r="CS48" s="16">
        <v>256470</v>
      </c>
      <c r="CT48" s="16">
        <v>293280</v>
      </c>
      <c r="CU48" s="16">
        <v>306950</v>
      </c>
      <c r="CV48" s="16">
        <v>301500</v>
      </c>
      <c r="CW48" s="16">
        <v>265780</v>
      </c>
      <c r="CX48" s="16">
        <v>245690</v>
      </c>
      <c r="CY48" s="16">
        <v>195290</v>
      </c>
      <c r="CZ48" s="16">
        <v>165150</v>
      </c>
      <c r="DA48" s="16">
        <v>131820</v>
      </c>
      <c r="DB48" s="16">
        <v>120840</v>
      </c>
      <c r="DC48" s="16">
        <v>97210</v>
      </c>
      <c r="DD48" s="16">
        <v>63620</v>
      </c>
      <c r="DE48" s="16">
        <v>34940</v>
      </c>
      <c r="DF48" s="16">
        <v>880600</v>
      </c>
      <c r="DG48" s="16">
        <v>937400</v>
      </c>
      <c r="DH48" s="16">
        <v>1049600</v>
      </c>
      <c r="DI48" s="16">
        <v>1162200</v>
      </c>
      <c r="DJ48" s="16">
        <v>1398400</v>
      </c>
      <c r="DK48" s="16">
        <v>1965600</v>
      </c>
      <c r="DL48" s="16">
        <v>2406600</v>
      </c>
      <c r="DM48" s="16">
        <v>1173400</v>
      </c>
      <c r="DN48" s="16">
        <v>2571800</v>
      </c>
      <c r="DO48" s="16">
        <v>3035600</v>
      </c>
      <c r="DP48" s="16">
        <v>2978800</v>
      </c>
      <c r="DQ48" s="16">
        <v>2866600</v>
      </c>
      <c r="DR48" s="16">
        <v>2754000</v>
      </c>
      <c r="DS48" s="16">
        <v>629000</v>
      </c>
      <c r="DT48" s="16">
        <v>463800</v>
      </c>
      <c r="DU48" s="16">
        <v>211200</v>
      </c>
      <c r="DV48" s="16">
        <v>114000</v>
      </c>
      <c r="DW48" s="16">
        <v>50300</v>
      </c>
      <c r="DX48" s="16">
        <v>15390</v>
      </c>
      <c r="DY48" s="13">
        <v>34.799999999999997</v>
      </c>
      <c r="DZ48" s="16">
        <v>3916200</v>
      </c>
    </row>
    <row r="49" spans="1:130">
      <c r="A49" s="15" t="s">
        <v>10</v>
      </c>
      <c r="B49" s="16">
        <v>54990</v>
      </c>
      <c r="C49" s="16">
        <v>56620</v>
      </c>
      <c r="D49" s="16">
        <v>56800</v>
      </c>
      <c r="E49" s="16">
        <v>55580</v>
      </c>
      <c r="F49" s="16">
        <v>57530</v>
      </c>
      <c r="G49" s="16">
        <v>56540</v>
      </c>
      <c r="H49" s="16">
        <v>58280</v>
      </c>
      <c r="I49" s="16">
        <v>59020</v>
      </c>
      <c r="J49" s="16">
        <v>59770</v>
      </c>
      <c r="K49" s="16">
        <v>60170</v>
      </c>
      <c r="L49" s="16">
        <v>62470</v>
      </c>
      <c r="M49" s="16">
        <v>63710</v>
      </c>
      <c r="N49" s="16">
        <v>61770</v>
      </c>
      <c r="O49" s="16">
        <v>60020</v>
      </c>
      <c r="P49" s="16">
        <v>59340</v>
      </c>
      <c r="Q49" s="16">
        <v>57180</v>
      </c>
      <c r="R49" s="16">
        <v>56900</v>
      </c>
      <c r="S49" s="16">
        <v>56760</v>
      </c>
      <c r="T49" s="16">
        <v>56650</v>
      </c>
      <c r="U49" s="16">
        <v>57550</v>
      </c>
      <c r="V49" s="16">
        <v>56070</v>
      </c>
      <c r="W49" s="16">
        <v>55030</v>
      </c>
      <c r="X49" s="16">
        <v>52940</v>
      </c>
      <c r="Y49" s="16">
        <v>50460</v>
      </c>
      <c r="Z49" s="16">
        <v>48540</v>
      </c>
      <c r="AA49" s="16">
        <v>48710</v>
      </c>
      <c r="AB49" s="16">
        <v>48070</v>
      </c>
      <c r="AC49" s="16">
        <v>50480</v>
      </c>
      <c r="AD49" s="16">
        <v>52480</v>
      </c>
      <c r="AE49" s="16">
        <v>55300</v>
      </c>
      <c r="AF49" s="16">
        <v>58510</v>
      </c>
      <c r="AG49" s="16">
        <v>58940</v>
      </c>
      <c r="AH49" s="16">
        <v>59160</v>
      </c>
      <c r="AI49" s="16">
        <v>59300</v>
      </c>
      <c r="AJ49" s="16">
        <v>58560</v>
      </c>
      <c r="AK49" s="16">
        <v>59350</v>
      </c>
      <c r="AL49" s="16">
        <v>59520</v>
      </c>
      <c r="AM49" s="16">
        <v>60650</v>
      </c>
      <c r="AN49" s="16">
        <v>62750</v>
      </c>
      <c r="AO49" s="16">
        <v>64460</v>
      </c>
      <c r="AP49" s="16">
        <v>63850</v>
      </c>
      <c r="AQ49" s="16">
        <v>62820</v>
      </c>
      <c r="AR49" s="16">
        <v>60740</v>
      </c>
      <c r="AS49" s="16">
        <v>59250</v>
      </c>
      <c r="AT49" s="16">
        <v>57530</v>
      </c>
      <c r="AU49" s="16">
        <v>56580</v>
      </c>
      <c r="AV49" s="16">
        <v>55310</v>
      </c>
      <c r="AW49" s="16">
        <v>53340</v>
      </c>
      <c r="AX49" s="16">
        <v>51550</v>
      </c>
      <c r="AY49" s="16">
        <v>50790</v>
      </c>
      <c r="AZ49" s="16">
        <v>49880</v>
      </c>
      <c r="BA49" s="16">
        <v>49470</v>
      </c>
      <c r="BB49" s="16">
        <v>48920</v>
      </c>
      <c r="BC49" s="16">
        <v>48710</v>
      </c>
      <c r="BD49" s="16">
        <v>48730</v>
      </c>
      <c r="BE49" s="16">
        <v>47810</v>
      </c>
      <c r="BF49" s="16">
        <v>41240</v>
      </c>
      <c r="BG49" s="16">
        <v>38320</v>
      </c>
      <c r="BH49" s="16">
        <v>36380</v>
      </c>
      <c r="BI49" s="16">
        <v>34570</v>
      </c>
      <c r="BJ49" s="16">
        <v>37100</v>
      </c>
      <c r="BK49" s="16">
        <v>36560</v>
      </c>
      <c r="BL49" s="16">
        <v>32910</v>
      </c>
      <c r="BM49" s="16">
        <v>30880</v>
      </c>
      <c r="BN49" s="16">
        <v>29570</v>
      </c>
      <c r="BO49" s="16">
        <v>28390</v>
      </c>
      <c r="BP49" s="16">
        <v>26920</v>
      </c>
      <c r="BQ49" s="16">
        <v>26370</v>
      </c>
      <c r="BR49" s="16">
        <v>25280</v>
      </c>
      <c r="BS49" s="16">
        <v>25390</v>
      </c>
      <c r="BT49" s="16">
        <v>25030</v>
      </c>
      <c r="BU49" s="16">
        <v>25510</v>
      </c>
      <c r="BV49" s="16">
        <v>24290</v>
      </c>
      <c r="BW49" s="16">
        <v>23310</v>
      </c>
      <c r="BX49" s="16">
        <v>22490</v>
      </c>
      <c r="BY49" s="16">
        <v>21800</v>
      </c>
      <c r="BZ49" s="16">
        <v>20810</v>
      </c>
      <c r="CA49" s="16">
        <v>19940</v>
      </c>
      <c r="CB49" s="16">
        <v>18170</v>
      </c>
      <c r="CC49" s="16">
        <v>16910</v>
      </c>
      <c r="CD49" s="16">
        <v>16230</v>
      </c>
      <c r="CE49" s="16">
        <v>15200</v>
      </c>
      <c r="CF49" s="16">
        <v>12660</v>
      </c>
      <c r="CG49" s="16">
        <v>10760</v>
      </c>
      <c r="CH49" s="16">
        <v>9570</v>
      </c>
      <c r="CI49" s="16">
        <v>9330</v>
      </c>
      <c r="CJ49" s="16">
        <v>7850</v>
      </c>
      <c r="CK49" s="16">
        <v>7200</v>
      </c>
      <c r="CL49" s="16">
        <v>5810</v>
      </c>
      <c r="CM49" s="16">
        <v>5020</v>
      </c>
      <c r="CN49" s="16">
        <v>281530</v>
      </c>
      <c r="CO49" s="16">
        <v>293780</v>
      </c>
      <c r="CP49" s="16">
        <v>307310</v>
      </c>
      <c r="CQ49" s="16">
        <v>285040</v>
      </c>
      <c r="CR49" s="16">
        <v>263040</v>
      </c>
      <c r="CS49" s="16">
        <v>255030</v>
      </c>
      <c r="CT49" s="16">
        <v>294470</v>
      </c>
      <c r="CU49" s="16">
        <v>306730</v>
      </c>
      <c r="CV49" s="16">
        <v>304180</v>
      </c>
      <c r="CW49" s="16">
        <v>267560</v>
      </c>
      <c r="CX49" s="16">
        <v>245700</v>
      </c>
      <c r="CY49" s="16">
        <v>198320</v>
      </c>
      <c r="CZ49" s="16">
        <v>167010</v>
      </c>
      <c r="DA49" s="16">
        <v>132350</v>
      </c>
      <c r="DB49" s="16">
        <v>120630</v>
      </c>
      <c r="DC49" s="16">
        <v>97620</v>
      </c>
      <c r="DD49" s="16">
        <v>64420</v>
      </c>
      <c r="DE49" s="16">
        <v>35210</v>
      </c>
      <c r="DF49" s="16">
        <v>882600</v>
      </c>
      <c r="DG49" s="16">
        <v>939800</v>
      </c>
      <c r="DH49" s="16">
        <v>1053500</v>
      </c>
      <c r="DI49" s="16">
        <v>1167700</v>
      </c>
      <c r="DJ49" s="16">
        <v>1404300</v>
      </c>
      <c r="DK49" s="16">
        <v>1976100</v>
      </c>
      <c r="DL49" s="16">
        <v>2420100</v>
      </c>
      <c r="DM49" s="16">
        <v>1182800</v>
      </c>
      <c r="DN49" s="16">
        <v>2587100</v>
      </c>
      <c r="DO49" s="16">
        <v>3053100</v>
      </c>
      <c r="DP49" s="16">
        <v>2995900</v>
      </c>
      <c r="DQ49" s="16">
        <v>2882200</v>
      </c>
      <c r="DR49" s="16">
        <v>2768000</v>
      </c>
      <c r="DS49" s="16">
        <v>633000</v>
      </c>
      <c r="DT49" s="16">
        <v>466000</v>
      </c>
      <c r="DU49" s="16">
        <v>213000</v>
      </c>
      <c r="DV49" s="16">
        <v>115400</v>
      </c>
      <c r="DW49" s="16">
        <v>51000</v>
      </c>
      <c r="DX49" s="16">
        <v>15740</v>
      </c>
      <c r="DY49" s="13">
        <v>34.799999999999997</v>
      </c>
      <c r="DZ49" s="16">
        <v>3935700</v>
      </c>
    </row>
    <row r="50" spans="1:130">
      <c r="A50" s="15" t="s">
        <v>11</v>
      </c>
      <c r="B50" s="16">
        <v>54850</v>
      </c>
      <c r="C50" s="16">
        <v>56170</v>
      </c>
      <c r="D50" s="16">
        <v>57060</v>
      </c>
      <c r="E50" s="16">
        <v>55580</v>
      </c>
      <c r="F50" s="16">
        <v>57480</v>
      </c>
      <c r="G50" s="16">
        <v>57070</v>
      </c>
      <c r="H50" s="16">
        <v>57930</v>
      </c>
      <c r="I50" s="16">
        <v>59170</v>
      </c>
      <c r="J50" s="16">
        <v>59380</v>
      </c>
      <c r="K50" s="16">
        <v>60840</v>
      </c>
      <c r="L50" s="16">
        <v>61770</v>
      </c>
      <c r="M50" s="16">
        <v>63690</v>
      </c>
      <c r="N50" s="16">
        <v>62680</v>
      </c>
      <c r="O50" s="16">
        <v>60390</v>
      </c>
      <c r="P50" s="16">
        <v>59500</v>
      </c>
      <c r="Q50" s="16">
        <v>57640</v>
      </c>
      <c r="R50" s="16">
        <v>57220</v>
      </c>
      <c r="S50" s="16">
        <v>56970</v>
      </c>
      <c r="T50" s="16">
        <v>57320</v>
      </c>
      <c r="U50" s="16">
        <v>57600</v>
      </c>
      <c r="V50" s="16">
        <v>56690</v>
      </c>
      <c r="W50" s="16">
        <v>55440</v>
      </c>
      <c r="X50" s="16">
        <v>53090</v>
      </c>
      <c r="Y50" s="16">
        <v>51240</v>
      </c>
      <c r="Z50" s="16">
        <v>48590</v>
      </c>
      <c r="AA50" s="16">
        <v>48540</v>
      </c>
      <c r="AB50" s="16">
        <v>47940</v>
      </c>
      <c r="AC50" s="16">
        <v>49870</v>
      </c>
      <c r="AD50" s="16">
        <v>52180</v>
      </c>
      <c r="AE50" s="16">
        <v>54580</v>
      </c>
      <c r="AF50" s="16">
        <v>58160</v>
      </c>
      <c r="AG50" s="16">
        <v>59670</v>
      </c>
      <c r="AH50" s="16">
        <v>58780</v>
      </c>
      <c r="AI50" s="16">
        <v>59290</v>
      </c>
      <c r="AJ50" s="16">
        <v>59170</v>
      </c>
      <c r="AK50" s="16">
        <v>59460</v>
      </c>
      <c r="AL50" s="16">
        <v>59240</v>
      </c>
      <c r="AM50" s="16">
        <v>60300</v>
      </c>
      <c r="AN50" s="16">
        <v>62690</v>
      </c>
      <c r="AO50" s="16">
        <v>63990</v>
      </c>
      <c r="AP50" s="16">
        <v>64430</v>
      </c>
      <c r="AQ50" s="16">
        <v>63320</v>
      </c>
      <c r="AR50" s="16">
        <v>61260</v>
      </c>
      <c r="AS50" s="16">
        <v>60380</v>
      </c>
      <c r="AT50" s="16">
        <v>57570</v>
      </c>
      <c r="AU50" s="16">
        <v>56830</v>
      </c>
      <c r="AV50" s="16">
        <v>55710</v>
      </c>
      <c r="AW50" s="16">
        <v>53740</v>
      </c>
      <c r="AX50" s="16">
        <v>52440</v>
      </c>
      <c r="AY50" s="16">
        <v>50610</v>
      </c>
      <c r="AZ50" s="16">
        <v>50180</v>
      </c>
      <c r="BA50" s="16">
        <v>49290</v>
      </c>
      <c r="BB50" s="16">
        <v>49410</v>
      </c>
      <c r="BC50" s="16">
        <v>48440</v>
      </c>
      <c r="BD50" s="16">
        <v>48760</v>
      </c>
      <c r="BE50" s="16">
        <v>49020</v>
      </c>
      <c r="BF50" s="16">
        <v>41300</v>
      </c>
      <c r="BG50" s="16">
        <v>39230</v>
      </c>
      <c r="BH50" s="16">
        <v>37560</v>
      </c>
      <c r="BI50" s="16">
        <v>33590</v>
      </c>
      <c r="BJ50" s="16">
        <v>37220</v>
      </c>
      <c r="BK50" s="16">
        <v>36740</v>
      </c>
      <c r="BL50" s="16">
        <v>34010</v>
      </c>
      <c r="BM50" s="16">
        <v>30970</v>
      </c>
      <c r="BN50" s="16">
        <v>29760</v>
      </c>
      <c r="BO50" s="16">
        <v>28620</v>
      </c>
      <c r="BP50" s="16">
        <v>27230</v>
      </c>
      <c r="BQ50" s="16">
        <v>26200</v>
      </c>
      <c r="BR50" s="16">
        <v>25460</v>
      </c>
      <c r="BS50" s="16">
        <v>25280</v>
      </c>
      <c r="BT50" s="16">
        <v>24900</v>
      </c>
      <c r="BU50" s="16">
        <v>25390</v>
      </c>
      <c r="BV50" s="16">
        <v>24390</v>
      </c>
      <c r="BW50" s="16">
        <v>23250</v>
      </c>
      <c r="BX50" s="16">
        <v>22890</v>
      </c>
      <c r="BY50" s="16">
        <v>21600</v>
      </c>
      <c r="BZ50" s="16">
        <v>20690</v>
      </c>
      <c r="CA50" s="16">
        <v>20140</v>
      </c>
      <c r="CB50" s="16">
        <v>18240</v>
      </c>
      <c r="CC50" s="16">
        <v>16980</v>
      </c>
      <c r="CD50" s="16">
        <v>16330</v>
      </c>
      <c r="CE50" s="16">
        <v>14900</v>
      </c>
      <c r="CF50" s="16">
        <v>13570</v>
      </c>
      <c r="CG50" s="16">
        <v>10650</v>
      </c>
      <c r="CH50" s="16">
        <v>9590</v>
      </c>
      <c r="CI50" s="16">
        <v>9180</v>
      </c>
      <c r="CJ50" s="16">
        <v>7980</v>
      </c>
      <c r="CK50" s="16">
        <v>7100</v>
      </c>
      <c r="CL50" s="16">
        <v>6020</v>
      </c>
      <c r="CM50" s="16">
        <v>4930</v>
      </c>
      <c r="CN50" s="16">
        <v>281140</v>
      </c>
      <c r="CO50" s="16">
        <v>294400</v>
      </c>
      <c r="CP50" s="16">
        <v>308030</v>
      </c>
      <c r="CQ50" s="16">
        <v>286760</v>
      </c>
      <c r="CR50" s="16">
        <v>265040</v>
      </c>
      <c r="CS50" s="16">
        <v>253100</v>
      </c>
      <c r="CT50" s="16">
        <v>295080</v>
      </c>
      <c r="CU50" s="16">
        <v>305670</v>
      </c>
      <c r="CV50" s="16">
        <v>306960</v>
      </c>
      <c r="CW50" s="16">
        <v>269330</v>
      </c>
      <c r="CX50" s="16">
        <v>246070</v>
      </c>
      <c r="CY50" s="16">
        <v>200700</v>
      </c>
      <c r="CZ50" s="16">
        <v>168690</v>
      </c>
      <c r="DA50" s="16">
        <v>132790</v>
      </c>
      <c r="DB50" s="16">
        <v>120810</v>
      </c>
      <c r="DC50" s="16">
        <v>97650</v>
      </c>
      <c r="DD50" s="16">
        <v>65030</v>
      </c>
      <c r="DE50" s="16">
        <v>35200</v>
      </c>
      <c r="DF50" s="16">
        <v>883600</v>
      </c>
      <c r="DG50" s="16">
        <v>941200</v>
      </c>
      <c r="DH50" s="16">
        <v>1055400</v>
      </c>
      <c r="DI50" s="16">
        <v>1170300</v>
      </c>
      <c r="DJ50" s="16">
        <v>1405700</v>
      </c>
      <c r="DK50" s="16">
        <v>1981900</v>
      </c>
      <c r="DL50" s="16">
        <v>2428700</v>
      </c>
      <c r="DM50" s="16">
        <v>1191800</v>
      </c>
      <c r="DN50" s="16">
        <v>2597400</v>
      </c>
      <c r="DO50" s="16">
        <v>3064900</v>
      </c>
      <c r="DP50" s="16">
        <v>3007200</v>
      </c>
      <c r="DQ50" s="16">
        <v>2893100</v>
      </c>
      <c r="DR50" s="16">
        <v>2778100</v>
      </c>
      <c r="DS50" s="16">
        <v>636200</v>
      </c>
      <c r="DT50" s="16">
        <v>467500</v>
      </c>
      <c r="DU50" s="16">
        <v>213900</v>
      </c>
      <c r="DV50" s="16">
        <v>116200</v>
      </c>
      <c r="DW50" s="16">
        <v>51200</v>
      </c>
      <c r="DX50" s="16">
        <v>16000</v>
      </c>
      <c r="DY50" s="13">
        <v>34.799999999999997</v>
      </c>
      <c r="DZ50" s="16">
        <v>3948500</v>
      </c>
    </row>
    <row r="51" spans="1:130">
      <c r="A51" s="15" t="s">
        <v>12</v>
      </c>
      <c r="B51" s="16">
        <v>54820</v>
      </c>
      <c r="C51" s="16">
        <v>55810</v>
      </c>
      <c r="D51" s="16">
        <v>57300</v>
      </c>
      <c r="E51" s="16">
        <v>55780</v>
      </c>
      <c r="F51" s="16">
        <v>57330</v>
      </c>
      <c r="G51" s="16">
        <v>57240</v>
      </c>
      <c r="H51" s="16">
        <v>57800</v>
      </c>
      <c r="I51" s="16">
        <v>59210</v>
      </c>
      <c r="J51" s="16">
        <v>59280</v>
      </c>
      <c r="K51" s="16">
        <v>60850</v>
      </c>
      <c r="L51" s="16">
        <v>61660</v>
      </c>
      <c r="M51" s="16">
        <v>63440</v>
      </c>
      <c r="N51" s="16">
        <v>63410</v>
      </c>
      <c r="O51" s="16">
        <v>60910</v>
      </c>
      <c r="P51" s="16">
        <v>60140</v>
      </c>
      <c r="Q51" s="16">
        <v>58410</v>
      </c>
      <c r="R51" s="16">
        <v>57740</v>
      </c>
      <c r="S51" s="16">
        <v>57590</v>
      </c>
      <c r="T51" s="16">
        <v>57670</v>
      </c>
      <c r="U51" s="16">
        <v>58210</v>
      </c>
      <c r="V51" s="16">
        <v>57380</v>
      </c>
      <c r="W51" s="16">
        <v>56170</v>
      </c>
      <c r="X51" s="16">
        <v>53590</v>
      </c>
      <c r="Y51" s="16">
        <v>51970</v>
      </c>
      <c r="Z51" s="16">
        <v>49290</v>
      </c>
      <c r="AA51" s="16">
        <v>48540</v>
      </c>
      <c r="AB51" s="16">
        <v>48180</v>
      </c>
      <c r="AC51" s="16">
        <v>49710</v>
      </c>
      <c r="AD51" s="16">
        <v>51760</v>
      </c>
      <c r="AE51" s="16">
        <v>54090</v>
      </c>
      <c r="AF51" s="16">
        <v>57760</v>
      </c>
      <c r="AG51" s="16">
        <v>60030</v>
      </c>
      <c r="AH51" s="16">
        <v>58980</v>
      </c>
      <c r="AI51" s="16">
        <v>59820</v>
      </c>
      <c r="AJ51" s="16">
        <v>59310</v>
      </c>
      <c r="AK51" s="16">
        <v>59540</v>
      </c>
      <c r="AL51" s="16">
        <v>59520</v>
      </c>
      <c r="AM51" s="16">
        <v>60300</v>
      </c>
      <c r="AN51" s="16">
        <v>62150</v>
      </c>
      <c r="AO51" s="16">
        <v>64300</v>
      </c>
      <c r="AP51" s="16">
        <v>64600</v>
      </c>
      <c r="AQ51" s="16">
        <v>63910</v>
      </c>
      <c r="AR51" s="16">
        <v>61950</v>
      </c>
      <c r="AS51" s="16">
        <v>60560</v>
      </c>
      <c r="AT51" s="16">
        <v>58270</v>
      </c>
      <c r="AU51" s="16">
        <v>57300</v>
      </c>
      <c r="AV51" s="16">
        <v>56300</v>
      </c>
      <c r="AW51" s="16">
        <v>54390</v>
      </c>
      <c r="AX51" s="16">
        <v>52970</v>
      </c>
      <c r="AY51" s="16">
        <v>50750</v>
      </c>
      <c r="AZ51" s="16">
        <v>50470</v>
      </c>
      <c r="BA51" s="16">
        <v>49570</v>
      </c>
      <c r="BB51" s="16">
        <v>49450</v>
      </c>
      <c r="BC51" s="16">
        <v>48540</v>
      </c>
      <c r="BD51" s="16">
        <v>48670</v>
      </c>
      <c r="BE51" s="16">
        <v>49320</v>
      </c>
      <c r="BF51" s="16">
        <v>42850</v>
      </c>
      <c r="BG51" s="16">
        <v>40090</v>
      </c>
      <c r="BH51" s="16">
        <v>37570</v>
      </c>
      <c r="BI51" s="16">
        <v>34120</v>
      </c>
      <c r="BJ51" s="16">
        <v>36700</v>
      </c>
      <c r="BK51" s="16">
        <v>36750</v>
      </c>
      <c r="BL51" s="16">
        <v>34920</v>
      </c>
      <c r="BM51" s="16">
        <v>31700</v>
      </c>
      <c r="BN51" s="16">
        <v>30120</v>
      </c>
      <c r="BO51" s="16">
        <v>28750</v>
      </c>
      <c r="BP51" s="16">
        <v>27730</v>
      </c>
      <c r="BQ51" s="16">
        <v>26040</v>
      </c>
      <c r="BR51" s="16">
        <v>25740</v>
      </c>
      <c r="BS51" s="16">
        <v>25050</v>
      </c>
      <c r="BT51" s="16">
        <v>24820</v>
      </c>
      <c r="BU51" s="16">
        <v>25260</v>
      </c>
      <c r="BV51" s="16">
        <v>24630</v>
      </c>
      <c r="BW51" s="16">
        <v>23370</v>
      </c>
      <c r="BX51" s="16">
        <v>22790</v>
      </c>
      <c r="BY51" s="16">
        <v>21720</v>
      </c>
      <c r="BZ51" s="16">
        <v>20880</v>
      </c>
      <c r="CA51" s="16">
        <v>19800</v>
      </c>
      <c r="CB51" s="16">
        <v>18630</v>
      </c>
      <c r="CC51" s="16">
        <v>16900</v>
      </c>
      <c r="CD51" s="16">
        <v>16240</v>
      </c>
      <c r="CE51" s="16">
        <v>14970</v>
      </c>
      <c r="CF51" s="16">
        <v>14400</v>
      </c>
      <c r="CG51" s="16">
        <v>10340</v>
      </c>
      <c r="CH51" s="16">
        <v>9660</v>
      </c>
      <c r="CI51" s="16">
        <v>8950</v>
      </c>
      <c r="CJ51" s="16">
        <v>8110</v>
      </c>
      <c r="CK51" s="16">
        <v>7000</v>
      </c>
      <c r="CL51" s="16">
        <v>6110</v>
      </c>
      <c r="CM51" s="16">
        <v>4890</v>
      </c>
      <c r="CN51" s="16">
        <v>281050</v>
      </c>
      <c r="CO51" s="16">
        <v>294380</v>
      </c>
      <c r="CP51" s="16">
        <v>309550</v>
      </c>
      <c r="CQ51" s="16">
        <v>289620</v>
      </c>
      <c r="CR51" s="16">
        <v>268390</v>
      </c>
      <c r="CS51" s="16">
        <v>252270</v>
      </c>
      <c r="CT51" s="16">
        <v>295900</v>
      </c>
      <c r="CU51" s="16">
        <v>305810</v>
      </c>
      <c r="CV51" s="16">
        <v>309300</v>
      </c>
      <c r="CW51" s="16">
        <v>271720</v>
      </c>
      <c r="CX51" s="16">
        <v>246690</v>
      </c>
      <c r="CY51" s="16">
        <v>203950</v>
      </c>
      <c r="CZ51" s="16">
        <v>170180</v>
      </c>
      <c r="DA51" s="16">
        <v>133310</v>
      </c>
      <c r="DB51" s="16">
        <v>120860</v>
      </c>
      <c r="DC51" s="16">
        <v>97930</v>
      </c>
      <c r="DD51" s="16">
        <v>65620</v>
      </c>
      <c r="DE51" s="16">
        <v>35070</v>
      </c>
      <c r="DF51" s="16">
        <v>885000</v>
      </c>
      <c r="DG51" s="16">
        <v>943400</v>
      </c>
      <c r="DH51" s="16">
        <v>1058700</v>
      </c>
      <c r="DI51" s="16">
        <v>1174600</v>
      </c>
      <c r="DJ51" s="16">
        <v>1412000</v>
      </c>
      <c r="DK51" s="16">
        <v>1993000</v>
      </c>
      <c r="DL51" s="16">
        <v>2443600</v>
      </c>
      <c r="DM51" s="16">
        <v>1201800</v>
      </c>
      <c r="DN51" s="16">
        <v>2613800</v>
      </c>
      <c r="DO51" s="16">
        <v>3082600</v>
      </c>
      <c r="DP51" s="16">
        <v>3024200</v>
      </c>
      <c r="DQ51" s="16">
        <v>2908900</v>
      </c>
      <c r="DR51" s="16">
        <v>2793000</v>
      </c>
      <c r="DS51" s="16">
        <v>639000</v>
      </c>
      <c r="DT51" s="16">
        <v>468800</v>
      </c>
      <c r="DU51" s="16">
        <v>214600</v>
      </c>
      <c r="DV51" s="16">
        <v>116700</v>
      </c>
      <c r="DW51" s="16">
        <v>51100</v>
      </c>
      <c r="DX51" s="16">
        <v>15990</v>
      </c>
      <c r="DY51" s="13">
        <v>34.9</v>
      </c>
      <c r="DZ51" s="16">
        <v>3967600</v>
      </c>
    </row>
    <row r="52" spans="1:130">
      <c r="A52" s="15" t="s">
        <v>13</v>
      </c>
      <c r="B52" s="16">
        <v>54960</v>
      </c>
      <c r="C52" s="16">
        <v>55790</v>
      </c>
      <c r="D52" s="16">
        <v>57390</v>
      </c>
      <c r="E52" s="16">
        <v>56510</v>
      </c>
      <c r="F52" s="16">
        <v>56620</v>
      </c>
      <c r="G52" s="16">
        <v>57450</v>
      </c>
      <c r="H52" s="16">
        <v>57980</v>
      </c>
      <c r="I52" s="16">
        <v>59090</v>
      </c>
      <c r="J52" s="16">
        <v>59350</v>
      </c>
      <c r="K52" s="16">
        <v>60940</v>
      </c>
      <c r="L52" s="16">
        <v>61450</v>
      </c>
      <c r="M52" s="16">
        <v>63160</v>
      </c>
      <c r="N52" s="16">
        <v>63890</v>
      </c>
      <c r="O52" s="16">
        <v>61730</v>
      </c>
      <c r="P52" s="16">
        <v>60340</v>
      </c>
      <c r="Q52" s="16">
        <v>59020</v>
      </c>
      <c r="R52" s="16">
        <v>57840</v>
      </c>
      <c r="S52" s="16">
        <v>57650</v>
      </c>
      <c r="T52" s="16">
        <v>57800</v>
      </c>
      <c r="U52" s="16">
        <v>58200</v>
      </c>
      <c r="V52" s="16">
        <v>58260</v>
      </c>
      <c r="W52" s="16">
        <v>56190</v>
      </c>
      <c r="X52" s="16">
        <v>54460</v>
      </c>
      <c r="Y52" s="16">
        <v>52620</v>
      </c>
      <c r="Z52" s="16">
        <v>50160</v>
      </c>
      <c r="AA52" s="16">
        <v>48820</v>
      </c>
      <c r="AB52" s="16">
        <v>49010</v>
      </c>
      <c r="AC52" s="16">
        <v>49410</v>
      </c>
      <c r="AD52" s="16">
        <v>51960</v>
      </c>
      <c r="AE52" s="16">
        <v>54190</v>
      </c>
      <c r="AF52" s="16">
        <v>57700</v>
      </c>
      <c r="AG52" s="16">
        <v>60150</v>
      </c>
      <c r="AH52" s="16">
        <v>59610</v>
      </c>
      <c r="AI52" s="16">
        <v>60040</v>
      </c>
      <c r="AJ52" s="16">
        <v>59980</v>
      </c>
      <c r="AK52" s="16">
        <v>59500</v>
      </c>
      <c r="AL52" s="16">
        <v>59990</v>
      </c>
      <c r="AM52" s="16">
        <v>60260</v>
      </c>
      <c r="AN52" s="16">
        <v>62190</v>
      </c>
      <c r="AO52" s="16">
        <v>64190</v>
      </c>
      <c r="AP52" s="16">
        <v>64950</v>
      </c>
      <c r="AQ52" s="16">
        <v>64140</v>
      </c>
      <c r="AR52" s="16">
        <v>63030</v>
      </c>
      <c r="AS52" s="16">
        <v>60590</v>
      </c>
      <c r="AT52" s="16">
        <v>59250</v>
      </c>
      <c r="AU52" s="16">
        <v>57490</v>
      </c>
      <c r="AV52" s="16">
        <v>57100</v>
      </c>
      <c r="AW52" s="16">
        <v>54800</v>
      </c>
      <c r="AX52" s="16">
        <v>53360</v>
      </c>
      <c r="AY52" s="16">
        <v>50980</v>
      </c>
      <c r="AZ52" s="16">
        <v>50960</v>
      </c>
      <c r="BA52" s="16">
        <v>49540</v>
      </c>
      <c r="BB52" s="16">
        <v>49710</v>
      </c>
      <c r="BC52" s="16">
        <v>48590</v>
      </c>
      <c r="BD52" s="16">
        <v>48950</v>
      </c>
      <c r="BE52" s="16">
        <v>48900</v>
      </c>
      <c r="BF52" s="16">
        <v>45490</v>
      </c>
      <c r="BG52" s="16">
        <v>40780</v>
      </c>
      <c r="BH52" s="16">
        <v>37880</v>
      </c>
      <c r="BI52" s="16">
        <v>34960</v>
      </c>
      <c r="BJ52" s="16">
        <v>35790</v>
      </c>
      <c r="BK52" s="16">
        <v>36690</v>
      </c>
      <c r="BL52" s="16">
        <v>35670</v>
      </c>
      <c r="BM52" s="16">
        <v>32440</v>
      </c>
      <c r="BN52" s="16">
        <v>30390</v>
      </c>
      <c r="BO52" s="16">
        <v>29120</v>
      </c>
      <c r="BP52" s="16">
        <v>28010</v>
      </c>
      <c r="BQ52" s="16">
        <v>26140</v>
      </c>
      <c r="BR52" s="16">
        <v>26130</v>
      </c>
      <c r="BS52" s="16">
        <v>24830</v>
      </c>
      <c r="BT52" s="16">
        <v>24870</v>
      </c>
      <c r="BU52" s="16">
        <v>24860</v>
      </c>
      <c r="BV52" s="16">
        <v>24870</v>
      </c>
      <c r="BW52" s="16">
        <v>23450</v>
      </c>
      <c r="BX52" s="16">
        <v>22940</v>
      </c>
      <c r="BY52" s="16">
        <v>21630</v>
      </c>
      <c r="BZ52" s="16">
        <v>20990</v>
      </c>
      <c r="CA52" s="16">
        <v>19800</v>
      </c>
      <c r="CB52" s="16">
        <v>18900</v>
      </c>
      <c r="CC52" s="16">
        <v>17160</v>
      </c>
      <c r="CD52" s="16">
        <v>16070</v>
      </c>
      <c r="CE52" s="16">
        <v>14980</v>
      </c>
      <c r="CF52" s="16">
        <v>14490</v>
      </c>
      <c r="CG52" s="16">
        <v>10890</v>
      </c>
      <c r="CH52" s="16">
        <v>9840</v>
      </c>
      <c r="CI52" s="16">
        <v>8770</v>
      </c>
      <c r="CJ52" s="16">
        <v>8250</v>
      </c>
      <c r="CK52" s="16">
        <v>6960</v>
      </c>
      <c r="CL52" s="16">
        <v>6200</v>
      </c>
      <c r="CM52" s="16">
        <v>4910</v>
      </c>
      <c r="CN52" s="16">
        <v>281270</v>
      </c>
      <c r="CO52" s="16">
        <v>294820</v>
      </c>
      <c r="CP52" s="16">
        <v>310580</v>
      </c>
      <c r="CQ52" s="16">
        <v>290500</v>
      </c>
      <c r="CR52" s="16">
        <v>271670</v>
      </c>
      <c r="CS52" s="16">
        <v>253390</v>
      </c>
      <c r="CT52" s="16">
        <v>297480</v>
      </c>
      <c r="CU52" s="16">
        <v>306120</v>
      </c>
      <c r="CV52" s="16">
        <v>311960</v>
      </c>
      <c r="CW52" s="16">
        <v>273730</v>
      </c>
      <c r="CX52" s="16">
        <v>247740</v>
      </c>
      <c r="CY52" s="16">
        <v>208010</v>
      </c>
      <c r="CZ52" s="16">
        <v>170980</v>
      </c>
      <c r="DA52" s="16">
        <v>134230</v>
      </c>
      <c r="DB52" s="16">
        <v>121000</v>
      </c>
      <c r="DC52" s="16">
        <v>98470</v>
      </c>
      <c r="DD52" s="16">
        <v>66270</v>
      </c>
      <c r="DE52" s="16">
        <v>35090</v>
      </c>
      <c r="DF52" s="16">
        <v>886700</v>
      </c>
      <c r="DG52" s="16">
        <v>945700</v>
      </c>
      <c r="DH52" s="16">
        <v>1061200</v>
      </c>
      <c r="DI52" s="16">
        <v>1177200</v>
      </c>
      <c r="DJ52" s="16">
        <v>1419200</v>
      </c>
      <c r="DK52" s="16">
        <v>2004900</v>
      </c>
      <c r="DL52" s="16">
        <v>2460600</v>
      </c>
      <c r="DM52" s="16">
        <v>1212400</v>
      </c>
      <c r="DN52" s="16">
        <v>2631600</v>
      </c>
      <c r="DO52" s="16">
        <v>3102900</v>
      </c>
      <c r="DP52" s="16">
        <v>3043900</v>
      </c>
      <c r="DQ52" s="16">
        <v>2928400</v>
      </c>
      <c r="DR52" s="16">
        <v>2812400</v>
      </c>
      <c r="DS52" s="16">
        <v>642300</v>
      </c>
      <c r="DT52" s="16">
        <v>471300</v>
      </c>
      <c r="DU52" s="16">
        <v>216100</v>
      </c>
      <c r="DV52" s="16">
        <v>117600</v>
      </c>
      <c r="DW52" s="16">
        <v>51300</v>
      </c>
      <c r="DX52" s="16">
        <v>16220</v>
      </c>
      <c r="DY52" s="13">
        <v>34.9</v>
      </c>
      <c r="DZ52" s="16">
        <v>3989500</v>
      </c>
    </row>
    <row r="53" spans="1:130">
      <c r="A53" s="15" t="s">
        <v>14</v>
      </c>
      <c r="B53" s="16">
        <v>55540</v>
      </c>
      <c r="C53" s="16">
        <v>55170</v>
      </c>
      <c r="D53" s="16">
        <v>57250</v>
      </c>
      <c r="E53" s="16">
        <v>57520</v>
      </c>
      <c r="F53" s="16">
        <v>56200</v>
      </c>
      <c r="G53" s="16">
        <v>58090</v>
      </c>
      <c r="H53" s="16">
        <v>57260</v>
      </c>
      <c r="I53" s="16">
        <v>59150</v>
      </c>
      <c r="J53" s="16">
        <v>59850</v>
      </c>
      <c r="K53" s="16">
        <v>60590</v>
      </c>
      <c r="L53" s="16">
        <v>61160</v>
      </c>
      <c r="M53" s="16">
        <v>63260</v>
      </c>
      <c r="N53" s="16">
        <v>64420</v>
      </c>
      <c r="O53" s="16">
        <v>62440</v>
      </c>
      <c r="P53" s="16">
        <v>60770</v>
      </c>
      <c r="Q53" s="16">
        <v>60100</v>
      </c>
      <c r="R53" s="16">
        <v>58250</v>
      </c>
      <c r="S53" s="16">
        <v>58340</v>
      </c>
      <c r="T53" s="16">
        <v>58480</v>
      </c>
      <c r="U53" s="16">
        <v>58980</v>
      </c>
      <c r="V53" s="16">
        <v>59530</v>
      </c>
      <c r="W53" s="16">
        <v>57210</v>
      </c>
      <c r="X53" s="16">
        <v>55540</v>
      </c>
      <c r="Y53" s="16">
        <v>53440</v>
      </c>
      <c r="Z53" s="16">
        <v>50980</v>
      </c>
      <c r="AA53" s="16">
        <v>49050</v>
      </c>
      <c r="AB53" s="16">
        <v>49410</v>
      </c>
      <c r="AC53" s="16">
        <v>49040</v>
      </c>
      <c r="AD53" s="16">
        <v>51790</v>
      </c>
      <c r="AE53" s="16">
        <v>54130</v>
      </c>
      <c r="AF53" s="16">
        <v>57110</v>
      </c>
      <c r="AG53" s="16">
        <v>60290</v>
      </c>
      <c r="AH53" s="16">
        <v>60240</v>
      </c>
      <c r="AI53" s="16">
        <v>60310</v>
      </c>
      <c r="AJ53" s="16">
        <v>60540</v>
      </c>
      <c r="AK53" s="16">
        <v>59700</v>
      </c>
      <c r="AL53" s="16">
        <v>60210</v>
      </c>
      <c r="AM53" s="16">
        <v>60500</v>
      </c>
      <c r="AN53" s="16">
        <v>61590</v>
      </c>
      <c r="AO53" s="16">
        <v>63730</v>
      </c>
      <c r="AP53" s="16">
        <v>65450</v>
      </c>
      <c r="AQ53" s="16">
        <v>64630</v>
      </c>
      <c r="AR53" s="16">
        <v>63520</v>
      </c>
      <c r="AS53" s="16">
        <v>61320</v>
      </c>
      <c r="AT53" s="16">
        <v>59800</v>
      </c>
      <c r="AU53" s="16">
        <v>58050</v>
      </c>
      <c r="AV53" s="16">
        <v>57100</v>
      </c>
      <c r="AW53" s="16">
        <v>55600</v>
      </c>
      <c r="AX53" s="16">
        <v>53610</v>
      </c>
      <c r="AY53" s="16">
        <v>51760</v>
      </c>
      <c r="AZ53" s="16">
        <v>50940</v>
      </c>
      <c r="BA53" s="16">
        <v>49940</v>
      </c>
      <c r="BB53" s="16">
        <v>49480</v>
      </c>
      <c r="BC53" s="16">
        <v>48910</v>
      </c>
      <c r="BD53" s="16">
        <v>48640</v>
      </c>
      <c r="BE53" s="16">
        <v>48680</v>
      </c>
      <c r="BF53" s="16">
        <v>47760</v>
      </c>
      <c r="BG53" s="16">
        <v>41210</v>
      </c>
      <c r="BH53" s="16">
        <v>38230</v>
      </c>
      <c r="BI53" s="16">
        <v>36300</v>
      </c>
      <c r="BJ53" s="16">
        <v>34460</v>
      </c>
      <c r="BK53" s="16">
        <v>37040</v>
      </c>
      <c r="BL53" s="16">
        <v>36420</v>
      </c>
      <c r="BM53" s="16">
        <v>32680</v>
      </c>
      <c r="BN53" s="16">
        <v>30760</v>
      </c>
      <c r="BO53" s="16">
        <v>29360</v>
      </c>
      <c r="BP53" s="16">
        <v>28130</v>
      </c>
      <c r="BQ53" s="16">
        <v>26580</v>
      </c>
      <c r="BR53" s="16">
        <v>25990</v>
      </c>
      <c r="BS53" s="16">
        <v>24910</v>
      </c>
      <c r="BT53" s="16">
        <v>24940</v>
      </c>
      <c r="BU53" s="16">
        <v>24500</v>
      </c>
      <c r="BV53" s="16">
        <v>24970</v>
      </c>
      <c r="BW53" s="16">
        <v>23690</v>
      </c>
      <c r="BX53" s="16">
        <v>22680</v>
      </c>
      <c r="BY53" s="16">
        <v>21790</v>
      </c>
      <c r="BZ53" s="16">
        <v>21020</v>
      </c>
      <c r="CA53" s="16">
        <v>20030</v>
      </c>
      <c r="CB53" s="16">
        <v>19050</v>
      </c>
      <c r="CC53" s="16">
        <v>17330</v>
      </c>
      <c r="CD53" s="16">
        <v>16020</v>
      </c>
      <c r="CE53" s="16">
        <v>15260</v>
      </c>
      <c r="CF53" s="16">
        <v>14230</v>
      </c>
      <c r="CG53" s="16">
        <v>11770</v>
      </c>
      <c r="CH53" s="16">
        <v>9900</v>
      </c>
      <c r="CI53" s="16">
        <v>8650</v>
      </c>
      <c r="CJ53" s="16">
        <v>8350</v>
      </c>
      <c r="CK53" s="16">
        <v>6990</v>
      </c>
      <c r="CL53" s="16">
        <v>6240</v>
      </c>
      <c r="CM53" s="16">
        <v>4970</v>
      </c>
      <c r="CN53" s="16">
        <v>281680</v>
      </c>
      <c r="CO53" s="16">
        <v>294940</v>
      </c>
      <c r="CP53" s="16">
        <v>312060</v>
      </c>
      <c r="CQ53" s="16">
        <v>294140</v>
      </c>
      <c r="CR53" s="16">
        <v>276700</v>
      </c>
      <c r="CS53" s="16">
        <v>253430</v>
      </c>
      <c r="CT53" s="16">
        <v>298470</v>
      </c>
      <c r="CU53" s="16">
        <v>305730</v>
      </c>
      <c r="CV53" s="16">
        <v>314720</v>
      </c>
      <c r="CW53" s="16">
        <v>276120</v>
      </c>
      <c r="CX53" s="16">
        <v>247900</v>
      </c>
      <c r="CY53" s="16">
        <v>212190</v>
      </c>
      <c r="CZ53" s="16">
        <v>171350</v>
      </c>
      <c r="DA53" s="16">
        <v>134970</v>
      </c>
      <c r="DB53" s="16">
        <v>120780</v>
      </c>
      <c r="DC53" s="16">
        <v>99210</v>
      </c>
      <c r="DD53" s="16">
        <v>67170</v>
      </c>
      <c r="DE53" s="16">
        <v>35200</v>
      </c>
      <c r="DF53" s="16">
        <v>888700</v>
      </c>
      <c r="DG53" s="16">
        <v>948800</v>
      </c>
      <c r="DH53" s="16">
        <v>1065400</v>
      </c>
      <c r="DI53" s="16">
        <v>1182800</v>
      </c>
      <c r="DJ53" s="16">
        <v>1428500</v>
      </c>
      <c r="DK53" s="16">
        <v>2019300</v>
      </c>
      <c r="DL53" s="16">
        <v>2479400</v>
      </c>
      <c r="DM53" s="16">
        <v>1222300</v>
      </c>
      <c r="DN53" s="16">
        <v>2650700</v>
      </c>
      <c r="DO53" s="16">
        <v>3124700</v>
      </c>
      <c r="DP53" s="16">
        <v>3064600</v>
      </c>
      <c r="DQ53" s="16">
        <v>2948000</v>
      </c>
      <c r="DR53" s="16">
        <v>2830500</v>
      </c>
      <c r="DS53" s="16">
        <v>645300</v>
      </c>
      <c r="DT53" s="16">
        <v>473900</v>
      </c>
      <c r="DU53" s="16">
        <v>218200</v>
      </c>
      <c r="DV53" s="16">
        <v>119000</v>
      </c>
      <c r="DW53" s="16">
        <v>51800</v>
      </c>
      <c r="DX53" s="16">
        <v>16590</v>
      </c>
      <c r="DY53" s="13">
        <v>34.9</v>
      </c>
      <c r="DZ53" s="16">
        <v>4013300</v>
      </c>
    </row>
    <row r="54" spans="1:130">
      <c r="A54" s="15" t="s">
        <v>15</v>
      </c>
      <c r="B54" s="16">
        <v>55920</v>
      </c>
      <c r="C54" s="16">
        <v>55020</v>
      </c>
      <c r="D54" s="16">
        <v>56820</v>
      </c>
      <c r="E54" s="16">
        <v>57840</v>
      </c>
      <c r="F54" s="16">
        <v>56240</v>
      </c>
      <c r="G54" s="16">
        <v>58040</v>
      </c>
      <c r="H54" s="16">
        <v>57760</v>
      </c>
      <c r="I54" s="16">
        <v>58800</v>
      </c>
      <c r="J54" s="16">
        <v>60020</v>
      </c>
      <c r="K54" s="16">
        <v>60250</v>
      </c>
      <c r="L54" s="16">
        <v>61740</v>
      </c>
      <c r="M54" s="16">
        <v>62680</v>
      </c>
      <c r="N54" s="16">
        <v>64440</v>
      </c>
      <c r="O54" s="16">
        <v>63320</v>
      </c>
      <c r="P54" s="16">
        <v>61110</v>
      </c>
      <c r="Q54" s="16">
        <v>60310</v>
      </c>
      <c r="R54" s="16">
        <v>58570</v>
      </c>
      <c r="S54" s="16">
        <v>58520</v>
      </c>
      <c r="T54" s="16">
        <v>58630</v>
      </c>
      <c r="U54" s="16">
        <v>59250</v>
      </c>
      <c r="V54" s="16">
        <v>59460</v>
      </c>
      <c r="W54" s="16">
        <v>57780</v>
      </c>
      <c r="X54" s="16">
        <v>55850</v>
      </c>
      <c r="Y54" s="16">
        <v>53550</v>
      </c>
      <c r="Z54" s="16">
        <v>51720</v>
      </c>
      <c r="AA54" s="16">
        <v>49140</v>
      </c>
      <c r="AB54" s="16">
        <v>49370</v>
      </c>
      <c r="AC54" s="16">
        <v>49000</v>
      </c>
      <c r="AD54" s="16">
        <v>51280</v>
      </c>
      <c r="AE54" s="16">
        <v>53960</v>
      </c>
      <c r="AF54" s="16">
        <v>56560</v>
      </c>
      <c r="AG54" s="16">
        <v>60000</v>
      </c>
      <c r="AH54" s="16">
        <v>61050</v>
      </c>
      <c r="AI54" s="16">
        <v>59990</v>
      </c>
      <c r="AJ54" s="16">
        <v>60610</v>
      </c>
      <c r="AK54" s="16">
        <v>60360</v>
      </c>
      <c r="AL54" s="16">
        <v>60410</v>
      </c>
      <c r="AM54" s="16">
        <v>60250</v>
      </c>
      <c r="AN54" s="16">
        <v>61340</v>
      </c>
      <c r="AO54" s="16">
        <v>63670</v>
      </c>
      <c r="AP54" s="16">
        <v>64960</v>
      </c>
      <c r="AQ54" s="16">
        <v>65210</v>
      </c>
      <c r="AR54" s="16">
        <v>64070</v>
      </c>
      <c r="AS54" s="16">
        <v>61880</v>
      </c>
      <c r="AT54" s="16">
        <v>60920</v>
      </c>
      <c r="AU54" s="16">
        <v>58120</v>
      </c>
      <c r="AV54" s="16">
        <v>57320</v>
      </c>
      <c r="AW54" s="16">
        <v>56060</v>
      </c>
      <c r="AX54" s="16">
        <v>54030</v>
      </c>
      <c r="AY54" s="16">
        <v>52630</v>
      </c>
      <c r="AZ54" s="16">
        <v>50770</v>
      </c>
      <c r="BA54" s="16">
        <v>50260</v>
      </c>
      <c r="BB54" s="16">
        <v>49330</v>
      </c>
      <c r="BC54" s="16">
        <v>49400</v>
      </c>
      <c r="BD54" s="16">
        <v>48400</v>
      </c>
      <c r="BE54" s="16">
        <v>48700</v>
      </c>
      <c r="BF54" s="16">
        <v>48980</v>
      </c>
      <c r="BG54" s="16">
        <v>41280</v>
      </c>
      <c r="BH54" s="16">
        <v>39190</v>
      </c>
      <c r="BI54" s="16">
        <v>37480</v>
      </c>
      <c r="BJ54" s="16">
        <v>33500</v>
      </c>
      <c r="BK54" s="16">
        <v>37150</v>
      </c>
      <c r="BL54" s="16">
        <v>36630</v>
      </c>
      <c r="BM54" s="16">
        <v>33820</v>
      </c>
      <c r="BN54" s="16">
        <v>30810</v>
      </c>
      <c r="BO54" s="16">
        <v>29530</v>
      </c>
      <c r="BP54" s="16">
        <v>28390</v>
      </c>
      <c r="BQ54" s="16">
        <v>26930</v>
      </c>
      <c r="BR54" s="16">
        <v>25830</v>
      </c>
      <c r="BS54" s="16">
        <v>25040</v>
      </c>
      <c r="BT54" s="16">
        <v>24820</v>
      </c>
      <c r="BU54" s="16">
        <v>24370</v>
      </c>
      <c r="BV54" s="16">
        <v>24840</v>
      </c>
      <c r="BW54" s="16">
        <v>23810</v>
      </c>
      <c r="BX54" s="16">
        <v>22600</v>
      </c>
      <c r="BY54" s="16">
        <v>22220</v>
      </c>
      <c r="BZ54" s="16">
        <v>20850</v>
      </c>
      <c r="CA54" s="16">
        <v>19950</v>
      </c>
      <c r="CB54" s="16">
        <v>19260</v>
      </c>
      <c r="CC54" s="16">
        <v>17390</v>
      </c>
      <c r="CD54" s="16">
        <v>16100</v>
      </c>
      <c r="CE54" s="16">
        <v>15320</v>
      </c>
      <c r="CF54" s="16">
        <v>13920</v>
      </c>
      <c r="CG54" s="16">
        <v>12600</v>
      </c>
      <c r="CH54" s="16">
        <v>9810</v>
      </c>
      <c r="CI54" s="16">
        <v>8670</v>
      </c>
      <c r="CJ54" s="16">
        <v>8240</v>
      </c>
      <c r="CK54" s="16">
        <v>7090</v>
      </c>
      <c r="CL54" s="16">
        <v>6230</v>
      </c>
      <c r="CM54" s="16">
        <v>5150</v>
      </c>
      <c r="CN54" s="16">
        <v>281850</v>
      </c>
      <c r="CO54" s="16">
        <v>294860</v>
      </c>
      <c r="CP54" s="16">
        <v>313290</v>
      </c>
      <c r="CQ54" s="16">
        <v>295280</v>
      </c>
      <c r="CR54" s="16">
        <v>278360</v>
      </c>
      <c r="CS54" s="16">
        <v>252760</v>
      </c>
      <c r="CT54" s="16">
        <v>298220</v>
      </c>
      <c r="CU54" s="16">
        <v>306030</v>
      </c>
      <c r="CV54" s="16">
        <v>317020</v>
      </c>
      <c r="CW54" s="16">
        <v>278160</v>
      </c>
      <c r="CX54" s="16">
        <v>248160</v>
      </c>
      <c r="CY54" s="16">
        <v>215630</v>
      </c>
      <c r="CZ54" s="16">
        <v>171920</v>
      </c>
      <c r="DA54" s="16">
        <v>135720</v>
      </c>
      <c r="DB54" s="16">
        <v>120440</v>
      </c>
      <c r="DC54" s="16">
        <v>99660</v>
      </c>
      <c r="DD54" s="16">
        <v>67760</v>
      </c>
      <c r="DE54" s="16">
        <v>35390</v>
      </c>
      <c r="DF54" s="16">
        <v>890000</v>
      </c>
      <c r="DG54" s="16">
        <v>950300</v>
      </c>
      <c r="DH54" s="16">
        <v>1067400</v>
      </c>
      <c r="DI54" s="16">
        <v>1185300</v>
      </c>
      <c r="DJ54" s="16">
        <v>1430700</v>
      </c>
      <c r="DK54" s="16">
        <v>2025800</v>
      </c>
      <c r="DL54" s="16">
        <v>2489600</v>
      </c>
      <c r="DM54" s="16">
        <v>1230900</v>
      </c>
      <c r="DN54" s="16">
        <v>2661500</v>
      </c>
      <c r="DO54" s="16">
        <v>3137200</v>
      </c>
      <c r="DP54" s="16">
        <v>3076900</v>
      </c>
      <c r="DQ54" s="16">
        <v>2959800</v>
      </c>
      <c r="DR54" s="16">
        <v>2841900</v>
      </c>
      <c r="DS54" s="16">
        <v>647600</v>
      </c>
      <c r="DT54" s="16">
        <v>475700</v>
      </c>
      <c r="DU54" s="16">
        <v>219500</v>
      </c>
      <c r="DV54" s="16">
        <v>119900</v>
      </c>
      <c r="DW54" s="16">
        <v>52100</v>
      </c>
      <c r="DX54" s="16">
        <v>16720</v>
      </c>
      <c r="DY54" s="13">
        <v>35</v>
      </c>
      <c r="DZ54" s="16">
        <v>4027200</v>
      </c>
    </row>
    <row r="55" spans="1:130">
      <c r="A55" s="15" t="s">
        <v>16</v>
      </c>
      <c r="B55" s="16">
        <v>56270</v>
      </c>
      <c r="C55" s="16">
        <v>54920</v>
      </c>
      <c r="D55" s="16">
        <v>56480</v>
      </c>
      <c r="E55" s="16">
        <v>58060</v>
      </c>
      <c r="F55" s="16">
        <v>56510</v>
      </c>
      <c r="G55" s="16">
        <v>57880</v>
      </c>
      <c r="H55" s="16">
        <v>57870</v>
      </c>
      <c r="I55" s="16">
        <v>58560</v>
      </c>
      <c r="J55" s="16">
        <v>60100</v>
      </c>
      <c r="K55" s="16">
        <v>60090</v>
      </c>
      <c r="L55" s="16">
        <v>61680</v>
      </c>
      <c r="M55" s="16">
        <v>62530</v>
      </c>
      <c r="N55" s="16">
        <v>64130</v>
      </c>
      <c r="O55" s="16">
        <v>64040</v>
      </c>
      <c r="P55" s="16">
        <v>61570</v>
      </c>
      <c r="Q55" s="16">
        <v>60890</v>
      </c>
      <c r="R55" s="16">
        <v>59360</v>
      </c>
      <c r="S55" s="16">
        <v>58800</v>
      </c>
      <c r="T55" s="16">
        <v>59040</v>
      </c>
      <c r="U55" s="16">
        <v>59210</v>
      </c>
      <c r="V55" s="16">
        <v>59760</v>
      </c>
      <c r="W55" s="16">
        <v>58350</v>
      </c>
      <c r="X55" s="16">
        <v>56460</v>
      </c>
      <c r="Y55" s="16">
        <v>53960</v>
      </c>
      <c r="Z55" s="16">
        <v>52380</v>
      </c>
      <c r="AA55" s="16">
        <v>49850</v>
      </c>
      <c r="AB55" s="16">
        <v>49320</v>
      </c>
      <c r="AC55" s="16">
        <v>49280</v>
      </c>
      <c r="AD55" s="16">
        <v>51200</v>
      </c>
      <c r="AE55" s="16">
        <v>53510</v>
      </c>
      <c r="AF55" s="16">
        <v>56170</v>
      </c>
      <c r="AG55" s="16">
        <v>59610</v>
      </c>
      <c r="AH55" s="16">
        <v>61470</v>
      </c>
      <c r="AI55" s="16">
        <v>60210</v>
      </c>
      <c r="AJ55" s="16">
        <v>61110</v>
      </c>
      <c r="AK55" s="16">
        <v>60520</v>
      </c>
      <c r="AL55" s="16">
        <v>60590</v>
      </c>
      <c r="AM55" s="16">
        <v>60430</v>
      </c>
      <c r="AN55" s="16">
        <v>61340</v>
      </c>
      <c r="AO55" s="16">
        <v>63130</v>
      </c>
      <c r="AP55" s="16">
        <v>65220</v>
      </c>
      <c r="AQ55" s="16">
        <v>65370</v>
      </c>
      <c r="AR55" s="16">
        <v>64610</v>
      </c>
      <c r="AS55" s="16">
        <v>62590</v>
      </c>
      <c r="AT55" s="16">
        <v>61110</v>
      </c>
      <c r="AU55" s="16">
        <v>58800</v>
      </c>
      <c r="AV55" s="16">
        <v>57780</v>
      </c>
      <c r="AW55" s="16">
        <v>56650</v>
      </c>
      <c r="AX55" s="16">
        <v>54690</v>
      </c>
      <c r="AY55" s="16">
        <v>53130</v>
      </c>
      <c r="AZ55" s="16">
        <v>50910</v>
      </c>
      <c r="BA55" s="16">
        <v>50560</v>
      </c>
      <c r="BB55" s="16">
        <v>49620</v>
      </c>
      <c r="BC55" s="16">
        <v>49430</v>
      </c>
      <c r="BD55" s="16">
        <v>48530</v>
      </c>
      <c r="BE55" s="16">
        <v>48600</v>
      </c>
      <c r="BF55" s="16">
        <v>49270</v>
      </c>
      <c r="BG55" s="16">
        <v>42860</v>
      </c>
      <c r="BH55" s="16">
        <v>40080</v>
      </c>
      <c r="BI55" s="16">
        <v>37490</v>
      </c>
      <c r="BJ55" s="16">
        <v>34010</v>
      </c>
      <c r="BK55" s="16">
        <v>36620</v>
      </c>
      <c r="BL55" s="16">
        <v>36620</v>
      </c>
      <c r="BM55" s="16">
        <v>34770</v>
      </c>
      <c r="BN55" s="16">
        <v>31490</v>
      </c>
      <c r="BO55" s="16">
        <v>29870</v>
      </c>
      <c r="BP55" s="16">
        <v>28490</v>
      </c>
      <c r="BQ55" s="16">
        <v>27430</v>
      </c>
      <c r="BR55" s="16">
        <v>25640</v>
      </c>
      <c r="BS55" s="16">
        <v>25340</v>
      </c>
      <c r="BT55" s="16">
        <v>24540</v>
      </c>
      <c r="BU55" s="16">
        <v>24290</v>
      </c>
      <c r="BV55" s="16">
        <v>24700</v>
      </c>
      <c r="BW55" s="16">
        <v>24040</v>
      </c>
      <c r="BX55" s="16">
        <v>22700</v>
      </c>
      <c r="BY55" s="16">
        <v>22080</v>
      </c>
      <c r="BZ55" s="16">
        <v>21010</v>
      </c>
      <c r="CA55" s="16">
        <v>20080</v>
      </c>
      <c r="CB55" s="16">
        <v>18960</v>
      </c>
      <c r="CC55" s="16">
        <v>17820</v>
      </c>
      <c r="CD55" s="16">
        <v>15980</v>
      </c>
      <c r="CE55" s="16">
        <v>15300</v>
      </c>
      <c r="CF55" s="16">
        <v>13960</v>
      </c>
      <c r="CG55" s="16">
        <v>13400</v>
      </c>
      <c r="CH55" s="16">
        <v>9490</v>
      </c>
      <c r="CI55" s="16">
        <v>8760</v>
      </c>
      <c r="CJ55" s="16">
        <v>8040</v>
      </c>
      <c r="CK55" s="16">
        <v>7200</v>
      </c>
      <c r="CL55" s="16">
        <v>6100</v>
      </c>
      <c r="CM55" s="16">
        <v>5240</v>
      </c>
      <c r="CN55" s="16">
        <v>282230</v>
      </c>
      <c r="CO55" s="16">
        <v>294500</v>
      </c>
      <c r="CP55" s="16">
        <v>313950</v>
      </c>
      <c r="CQ55" s="16">
        <v>297300</v>
      </c>
      <c r="CR55" s="16">
        <v>280910</v>
      </c>
      <c r="CS55" s="16">
        <v>253170</v>
      </c>
      <c r="CT55" s="16">
        <v>298580</v>
      </c>
      <c r="CU55" s="16">
        <v>306020</v>
      </c>
      <c r="CV55" s="16">
        <v>318890</v>
      </c>
      <c r="CW55" s="16">
        <v>281060</v>
      </c>
      <c r="CX55" s="16">
        <v>249050</v>
      </c>
      <c r="CY55" s="16">
        <v>218300</v>
      </c>
      <c r="CZ55" s="16">
        <v>173510</v>
      </c>
      <c r="DA55" s="16">
        <v>136780</v>
      </c>
      <c r="DB55" s="16">
        <v>120280</v>
      </c>
      <c r="DC55" s="16">
        <v>99950</v>
      </c>
      <c r="DD55" s="16">
        <v>68130</v>
      </c>
      <c r="DE55" s="16">
        <v>35340</v>
      </c>
      <c r="DF55" s="16">
        <v>890700</v>
      </c>
      <c r="DG55" s="16">
        <v>951600</v>
      </c>
      <c r="DH55" s="16">
        <v>1069700</v>
      </c>
      <c r="DI55" s="16">
        <v>1188000</v>
      </c>
      <c r="DJ55" s="16">
        <v>1436000</v>
      </c>
      <c r="DK55" s="16">
        <v>2035900</v>
      </c>
      <c r="DL55" s="16">
        <v>2503300</v>
      </c>
      <c r="DM55" s="16">
        <v>1240800</v>
      </c>
      <c r="DN55" s="16">
        <v>2676800</v>
      </c>
      <c r="DO55" s="16">
        <v>3153900</v>
      </c>
      <c r="DP55" s="16">
        <v>3093000</v>
      </c>
      <c r="DQ55" s="16">
        <v>2974900</v>
      </c>
      <c r="DR55" s="16">
        <v>2856600</v>
      </c>
      <c r="DS55" s="16">
        <v>650700</v>
      </c>
      <c r="DT55" s="16">
        <v>477100</v>
      </c>
      <c r="DU55" s="16">
        <v>220100</v>
      </c>
      <c r="DV55" s="16">
        <v>120100</v>
      </c>
      <c r="DW55" s="16">
        <v>52000</v>
      </c>
      <c r="DX55" s="16">
        <v>16680</v>
      </c>
      <c r="DY55" s="13">
        <v>35</v>
      </c>
      <c r="DZ55" s="16">
        <v>4044600</v>
      </c>
    </row>
    <row r="56" spans="1:130">
      <c r="A56" s="15" t="s">
        <v>17</v>
      </c>
      <c r="B56" s="16">
        <v>56790</v>
      </c>
      <c r="C56" s="16">
        <v>54950</v>
      </c>
      <c r="D56" s="16">
        <v>56330</v>
      </c>
      <c r="E56" s="16">
        <v>58010</v>
      </c>
      <c r="F56" s="16">
        <v>57230</v>
      </c>
      <c r="G56" s="16">
        <v>57160</v>
      </c>
      <c r="H56" s="16">
        <v>57950</v>
      </c>
      <c r="I56" s="16">
        <v>58600</v>
      </c>
      <c r="J56" s="16">
        <v>59950</v>
      </c>
      <c r="K56" s="16">
        <v>60070</v>
      </c>
      <c r="L56" s="16">
        <v>61660</v>
      </c>
      <c r="M56" s="16">
        <v>62170</v>
      </c>
      <c r="N56" s="16">
        <v>63690</v>
      </c>
      <c r="O56" s="16">
        <v>64430</v>
      </c>
      <c r="P56" s="16">
        <v>62250</v>
      </c>
      <c r="Q56" s="16">
        <v>60980</v>
      </c>
      <c r="R56" s="16">
        <v>59840</v>
      </c>
      <c r="S56" s="16">
        <v>58770</v>
      </c>
      <c r="T56" s="16">
        <v>58830</v>
      </c>
      <c r="U56" s="16">
        <v>59050</v>
      </c>
      <c r="V56" s="16">
        <v>59470</v>
      </c>
      <c r="W56" s="16">
        <v>59210</v>
      </c>
      <c r="X56" s="16">
        <v>56450</v>
      </c>
      <c r="Y56" s="16">
        <v>54640</v>
      </c>
      <c r="Z56" s="16">
        <v>52920</v>
      </c>
      <c r="AA56" s="16">
        <v>50680</v>
      </c>
      <c r="AB56" s="16">
        <v>49510</v>
      </c>
      <c r="AC56" s="16">
        <v>50050</v>
      </c>
      <c r="AD56" s="16">
        <v>50740</v>
      </c>
      <c r="AE56" s="16">
        <v>53550</v>
      </c>
      <c r="AF56" s="16">
        <v>56070</v>
      </c>
      <c r="AG56" s="16">
        <v>59330</v>
      </c>
      <c r="AH56" s="16">
        <v>61480</v>
      </c>
      <c r="AI56" s="16">
        <v>60780</v>
      </c>
      <c r="AJ56" s="16">
        <v>61220</v>
      </c>
      <c r="AK56" s="16">
        <v>61170</v>
      </c>
      <c r="AL56" s="16">
        <v>60460</v>
      </c>
      <c r="AM56" s="16">
        <v>60810</v>
      </c>
      <c r="AN56" s="16">
        <v>61210</v>
      </c>
      <c r="AO56" s="16">
        <v>63030</v>
      </c>
      <c r="AP56" s="16">
        <v>65030</v>
      </c>
      <c r="AQ56" s="16">
        <v>65670</v>
      </c>
      <c r="AR56" s="16">
        <v>64770</v>
      </c>
      <c r="AS56" s="16">
        <v>63610</v>
      </c>
      <c r="AT56" s="16">
        <v>61030</v>
      </c>
      <c r="AU56" s="16">
        <v>59660</v>
      </c>
      <c r="AV56" s="16">
        <v>57910</v>
      </c>
      <c r="AW56" s="16">
        <v>57480</v>
      </c>
      <c r="AX56" s="16">
        <v>55040</v>
      </c>
      <c r="AY56" s="16">
        <v>53480</v>
      </c>
      <c r="AZ56" s="16">
        <v>51120</v>
      </c>
      <c r="BA56" s="16">
        <v>51020</v>
      </c>
      <c r="BB56" s="16">
        <v>49530</v>
      </c>
      <c r="BC56" s="16">
        <v>49700</v>
      </c>
      <c r="BD56" s="16">
        <v>48500</v>
      </c>
      <c r="BE56" s="16">
        <v>48870</v>
      </c>
      <c r="BF56" s="16">
        <v>48860</v>
      </c>
      <c r="BG56" s="16">
        <v>45440</v>
      </c>
      <c r="BH56" s="16">
        <v>40790</v>
      </c>
      <c r="BI56" s="16">
        <v>37760</v>
      </c>
      <c r="BJ56" s="16">
        <v>34860</v>
      </c>
      <c r="BK56" s="16">
        <v>35680</v>
      </c>
      <c r="BL56" s="16">
        <v>36550</v>
      </c>
      <c r="BM56" s="16">
        <v>35510</v>
      </c>
      <c r="BN56" s="16">
        <v>32210</v>
      </c>
      <c r="BO56" s="16">
        <v>30170</v>
      </c>
      <c r="BP56" s="16">
        <v>28870</v>
      </c>
      <c r="BQ56" s="16">
        <v>27710</v>
      </c>
      <c r="BR56" s="16">
        <v>25730</v>
      </c>
      <c r="BS56" s="16">
        <v>25750</v>
      </c>
      <c r="BT56" s="16">
        <v>24330</v>
      </c>
      <c r="BU56" s="16">
        <v>24370</v>
      </c>
      <c r="BV56" s="16">
        <v>24280</v>
      </c>
      <c r="BW56" s="16">
        <v>24280</v>
      </c>
      <c r="BX56" s="16">
        <v>22820</v>
      </c>
      <c r="BY56" s="16">
        <v>22240</v>
      </c>
      <c r="BZ56" s="16">
        <v>20910</v>
      </c>
      <c r="CA56" s="16">
        <v>20200</v>
      </c>
      <c r="CB56" s="16">
        <v>18990</v>
      </c>
      <c r="CC56" s="16">
        <v>18040</v>
      </c>
      <c r="CD56" s="16">
        <v>16260</v>
      </c>
      <c r="CE56" s="16">
        <v>15140</v>
      </c>
      <c r="CF56" s="16">
        <v>13950</v>
      </c>
      <c r="CG56" s="16">
        <v>13460</v>
      </c>
      <c r="CH56" s="16">
        <v>9980</v>
      </c>
      <c r="CI56" s="16">
        <v>8960</v>
      </c>
      <c r="CJ56" s="16">
        <v>7890</v>
      </c>
      <c r="CK56" s="16">
        <v>7330</v>
      </c>
      <c r="CL56" s="16">
        <v>6110</v>
      </c>
      <c r="CM56" s="16">
        <v>5310</v>
      </c>
      <c r="CN56" s="16">
        <v>283310</v>
      </c>
      <c r="CO56" s="16">
        <v>293740</v>
      </c>
      <c r="CP56" s="16">
        <v>314200</v>
      </c>
      <c r="CQ56" s="16">
        <v>297470</v>
      </c>
      <c r="CR56" s="16">
        <v>282690</v>
      </c>
      <c r="CS56" s="16">
        <v>254540</v>
      </c>
      <c r="CT56" s="16">
        <v>298890</v>
      </c>
      <c r="CU56" s="16">
        <v>306680</v>
      </c>
      <c r="CV56" s="16">
        <v>320110</v>
      </c>
      <c r="CW56" s="16">
        <v>283570</v>
      </c>
      <c r="CX56" s="16">
        <v>249880</v>
      </c>
      <c r="CY56" s="16">
        <v>221720</v>
      </c>
      <c r="CZ56" s="16">
        <v>174820</v>
      </c>
      <c r="DA56" s="16">
        <v>138230</v>
      </c>
      <c r="DB56" s="16">
        <v>120080</v>
      </c>
      <c r="DC56" s="16">
        <v>100370</v>
      </c>
      <c r="DD56" s="16">
        <v>68800</v>
      </c>
      <c r="DE56" s="16">
        <v>35580</v>
      </c>
      <c r="DF56" s="16">
        <v>891200</v>
      </c>
      <c r="DG56" s="16">
        <v>952200</v>
      </c>
      <c r="DH56" s="16">
        <v>1070800</v>
      </c>
      <c r="DI56" s="16">
        <v>1188700</v>
      </c>
      <c r="DJ56" s="16">
        <v>1440300</v>
      </c>
      <c r="DK56" s="16">
        <v>2043900</v>
      </c>
      <c r="DL56" s="16">
        <v>2515500</v>
      </c>
      <c r="DM56" s="16">
        <v>1250100</v>
      </c>
      <c r="DN56" s="16">
        <v>2690400</v>
      </c>
      <c r="DO56" s="16">
        <v>3170300</v>
      </c>
      <c r="DP56" s="16">
        <v>3109400</v>
      </c>
      <c r="DQ56" s="16">
        <v>2990700</v>
      </c>
      <c r="DR56" s="16">
        <v>2872900</v>
      </c>
      <c r="DS56" s="16">
        <v>654800</v>
      </c>
      <c r="DT56" s="16">
        <v>480000</v>
      </c>
      <c r="DU56" s="16">
        <v>221700</v>
      </c>
      <c r="DV56" s="16">
        <v>121300</v>
      </c>
      <c r="DW56" s="16">
        <v>52500</v>
      </c>
      <c r="DX56" s="16">
        <v>16900</v>
      </c>
      <c r="DY56" s="13">
        <v>35.1</v>
      </c>
      <c r="DZ56" s="16">
        <v>4061600</v>
      </c>
    </row>
    <row r="57" spans="1:130">
      <c r="A57" s="15" t="s">
        <v>18</v>
      </c>
      <c r="B57" s="16">
        <v>57460</v>
      </c>
      <c r="C57" s="16">
        <v>55400</v>
      </c>
      <c r="D57" s="16">
        <v>55620</v>
      </c>
      <c r="E57" s="16">
        <v>57830</v>
      </c>
      <c r="F57" s="16">
        <v>58160</v>
      </c>
      <c r="G57" s="16">
        <v>56780</v>
      </c>
      <c r="H57" s="16">
        <v>58460</v>
      </c>
      <c r="I57" s="16">
        <v>57830</v>
      </c>
      <c r="J57" s="16">
        <v>59910</v>
      </c>
      <c r="K57" s="16">
        <v>60550</v>
      </c>
      <c r="L57" s="16">
        <v>61270</v>
      </c>
      <c r="M57" s="16">
        <v>61860</v>
      </c>
      <c r="N57" s="16">
        <v>63780</v>
      </c>
      <c r="O57" s="16">
        <v>64910</v>
      </c>
      <c r="P57" s="16">
        <v>62950</v>
      </c>
      <c r="Q57" s="16">
        <v>61370</v>
      </c>
      <c r="R57" s="16">
        <v>60900</v>
      </c>
      <c r="S57" s="16">
        <v>59060</v>
      </c>
      <c r="T57" s="16">
        <v>59150</v>
      </c>
      <c r="U57" s="16">
        <v>59380</v>
      </c>
      <c r="V57" s="16">
        <v>59700</v>
      </c>
      <c r="W57" s="16">
        <v>59840</v>
      </c>
      <c r="X57" s="16">
        <v>57000</v>
      </c>
      <c r="Y57" s="16">
        <v>55250</v>
      </c>
      <c r="Z57" s="16">
        <v>53260</v>
      </c>
      <c r="AA57" s="16">
        <v>51200</v>
      </c>
      <c r="AB57" s="16">
        <v>49530</v>
      </c>
      <c r="AC57" s="16">
        <v>50220</v>
      </c>
      <c r="AD57" s="16">
        <v>50340</v>
      </c>
      <c r="AE57" s="16">
        <v>53280</v>
      </c>
      <c r="AF57" s="16">
        <v>55750</v>
      </c>
      <c r="AG57" s="16">
        <v>58710</v>
      </c>
      <c r="AH57" s="16">
        <v>61440</v>
      </c>
      <c r="AI57" s="16">
        <v>61240</v>
      </c>
      <c r="AJ57" s="16">
        <v>61440</v>
      </c>
      <c r="AK57" s="16">
        <v>61560</v>
      </c>
      <c r="AL57" s="16">
        <v>60610</v>
      </c>
      <c r="AM57" s="16">
        <v>60960</v>
      </c>
      <c r="AN57" s="16">
        <v>61350</v>
      </c>
      <c r="AO57" s="16">
        <v>62300</v>
      </c>
      <c r="AP57" s="16">
        <v>64530</v>
      </c>
      <c r="AQ57" s="16">
        <v>66150</v>
      </c>
      <c r="AR57" s="16">
        <v>65230</v>
      </c>
      <c r="AS57" s="16">
        <v>64060</v>
      </c>
      <c r="AT57" s="16">
        <v>61710</v>
      </c>
      <c r="AU57" s="16">
        <v>60140</v>
      </c>
      <c r="AV57" s="16">
        <v>58360</v>
      </c>
      <c r="AW57" s="16">
        <v>57500</v>
      </c>
      <c r="AX57" s="16">
        <v>55770</v>
      </c>
      <c r="AY57" s="16">
        <v>53740</v>
      </c>
      <c r="AZ57" s="16">
        <v>51830</v>
      </c>
      <c r="BA57" s="16">
        <v>51030</v>
      </c>
      <c r="BB57" s="16">
        <v>49900</v>
      </c>
      <c r="BC57" s="16">
        <v>49440</v>
      </c>
      <c r="BD57" s="16">
        <v>48830</v>
      </c>
      <c r="BE57" s="16">
        <v>48500</v>
      </c>
      <c r="BF57" s="16">
        <v>48610</v>
      </c>
      <c r="BG57" s="16">
        <v>47720</v>
      </c>
      <c r="BH57" s="16">
        <v>41200</v>
      </c>
      <c r="BI57" s="16">
        <v>38110</v>
      </c>
      <c r="BJ57" s="16">
        <v>36230</v>
      </c>
      <c r="BK57" s="16">
        <v>34300</v>
      </c>
      <c r="BL57" s="16">
        <v>36910</v>
      </c>
      <c r="BM57" s="16">
        <v>36220</v>
      </c>
      <c r="BN57" s="16">
        <v>32450</v>
      </c>
      <c r="BO57" s="16">
        <v>30560</v>
      </c>
      <c r="BP57" s="16">
        <v>29070</v>
      </c>
      <c r="BQ57" s="16">
        <v>27800</v>
      </c>
      <c r="BR57" s="16">
        <v>26180</v>
      </c>
      <c r="BS57" s="16">
        <v>25580</v>
      </c>
      <c r="BT57" s="16">
        <v>24430</v>
      </c>
      <c r="BU57" s="16">
        <v>24400</v>
      </c>
      <c r="BV57" s="16">
        <v>23900</v>
      </c>
      <c r="BW57" s="16">
        <v>24390</v>
      </c>
      <c r="BX57" s="16">
        <v>23010</v>
      </c>
      <c r="BY57" s="16">
        <v>21990</v>
      </c>
      <c r="BZ57" s="16">
        <v>21060</v>
      </c>
      <c r="CA57" s="16">
        <v>20230</v>
      </c>
      <c r="CB57" s="16">
        <v>19190</v>
      </c>
      <c r="CC57" s="16">
        <v>18180</v>
      </c>
      <c r="CD57" s="16">
        <v>16440</v>
      </c>
      <c r="CE57" s="16">
        <v>15100</v>
      </c>
      <c r="CF57" s="16">
        <v>14190</v>
      </c>
      <c r="CG57" s="16">
        <v>13190</v>
      </c>
      <c r="CH57" s="16">
        <v>10760</v>
      </c>
      <c r="CI57" s="16">
        <v>8980</v>
      </c>
      <c r="CJ57" s="16">
        <v>7770</v>
      </c>
      <c r="CK57" s="16">
        <v>7420</v>
      </c>
      <c r="CL57" s="16">
        <v>6170</v>
      </c>
      <c r="CM57" s="16">
        <v>5340</v>
      </c>
      <c r="CN57" s="16">
        <v>284470</v>
      </c>
      <c r="CO57" s="16">
        <v>293530</v>
      </c>
      <c r="CP57" s="16">
        <v>314760</v>
      </c>
      <c r="CQ57" s="16">
        <v>299880</v>
      </c>
      <c r="CR57" s="16">
        <v>285050</v>
      </c>
      <c r="CS57" s="16">
        <v>254580</v>
      </c>
      <c r="CT57" s="16">
        <v>298590</v>
      </c>
      <c r="CU57" s="16">
        <v>306780</v>
      </c>
      <c r="CV57" s="16">
        <v>321670</v>
      </c>
      <c r="CW57" s="16">
        <v>285500</v>
      </c>
      <c r="CX57" s="16">
        <v>251030</v>
      </c>
      <c r="CY57" s="16">
        <v>224140</v>
      </c>
      <c r="CZ57" s="16">
        <v>176100</v>
      </c>
      <c r="DA57" s="16">
        <v>139200</v>
      </c>
      <c r="DB57" s="16">
        <v>120130</v>
      </c>
      <c r="DC57" s="16">
        <v>100660</v>
      </c>
      <c r="DD57" s="16">
        <v>69690</v>
      </c>
      <c r="DE57" s="16">
        <v>35690</v>
      </c>
      <c r="DF57" s="16">
        <v>892800</v>
      </c>
      <c r="DG57" s="16">
        <v>954100</v>
      </c>
      <c r="DH57" s="16">
        <v>1074100</v>
      </c>
      <c r="DI57" s="16">
        <v>1192600</v>
      </c>
      <c r="DJ57" s="16">
        <v>1444900</v>
      </c>
      <c r="DK57" s="16">
        <v>2052100</v>
      </c>
      <c r="DL57" s="16">
        <v>2527200</v>
      </c>
      <c r="DM57" s="16">
        <v>1258500</v>
      </c>
      <c r="DN57" s="16">
        <v>2703300</v>
      </c>
      <c r="DO57" s="16">
        <v>3186000</v>
      </c>
      <c r="DP57" s="16">
        <v>3124600</v>
      </c>
      <c r="DQ57" s="16">
        <v>3004600</v>
      </c>
      <c r="DR57" s="16">
        <v>2886100</v>
      </c>
      <c r="DS57" s="16">
        <v>658700</v>
      </c>
      <c r="DT57" s="16">
        <v>482600</v>
      </c>
      <c r="DU57" s="16">
        <v>223300</v>
      </c>
      <c r="DV57" s="16">
        <v>122600</v>
      </c>
      <c r="DW57" s="16">
        <v>53000</v>
      </c>
      <c r="DX57" s="16">
        <v>17270</v>
      </c>
      <c r="DY57" s="13">
        <v>35.1</v>
      </c>
      <c r="DZ57" s="16">
        <v>4078700</v>
      </c>
    </row>
    <row r="58" spans="1:130">
      <c r="A58" s="15" t="s">
        <v>19</v>
      </c>
      <c r="B58" s="16">
        <v>57930</v>
      </c>
      <c r="C58" s="16">
        <v>55660</v>
      </c>
      <c r="D58" s="16">
        <v>55370</v>
      </c>
      <c r="E58" s="16">
        <v>57300</v>
      </c>
      <c r="F58" s="16">
        <v>58390</v>
      </c>
      <c r="G58" s="16">
        <v>56790</v>
      </c>
      <c r="H58" s="16">
        <v>58350</v>
      </c>
      <c r="I58" s="16">
        <v>58150</v>
      </c>
      <c r="J58" s="16">
        <v>59400</v>
      </c>
      <c r="K58" s="16">
        <v>60690</v>
      </c>
      <c r="L58" s="16">
        <v>60850</v>
      </c>
      <c r="M58" s="16">
        <v>62370</v>
      </c>
      <c r="N58" s="16">
        <v>63140</v>
      </c>
      <c r="O58" s="16">
        <v>64910</v>
      </c>
      <c r="P58" s="16">
        <v>63780</v>
      </c>
      <c r="Q58" s="16">
        <v>61700</v>
      </c>
      <c r="R58" s="16">
        <v>60990</v>
      </c>
      <c r="S58" s="16">
        <v>59280</v>
      </c>
      <c r="T58" s="16">
        <v>59200</v>
      </c>
      <c r="U58" s="16">
        <v>59280</v>
      </c>
      <c r="V58" s="16">
        <v>59740</v>
      </c>
      <c r="W58" s="16">
        <v>59520</v>
      </c>
      <c r="X58" s="16">
        <v>57400</v>
      </c>
      <c r="Y58" s="16">
        <v>55270</v>
      </c>
      <c r="Z58" s="16">
        <v>53190</v>
      </c>
      <c r="AA58" s="16">
        <v>51630</v>
      </c>
      <c r="AB58" s="16">
        <v>49410</v>
      </c>
      <c r="AC58" s="16">
        <v>50060</v>
      </c>
      <c r="AD58" s="16">
        <v>50090</v>
      </c>
      <c r="AE58" s="16">
        <v>52630</v>
      </c>
      <c r="AF58" s="16">
        <v>55410</v>
      </c>
      <c r="AG58" s="16">
        <v>58010</v>
      </c>
      <c r="AH58" s="16">
        <v>61060</v>
      </c>
      <c r="AI58" s="16">
        <v>62000</v>
      </c>
      <c r="AJ58" s="16">
        <v>60890</v>
      </c>
      <c r="AK58" s="16">
        <v>61550</v>
      </c>
      <c r="AL58" s="16">
        <v>61150</v>
      </c>
      <c r="AM58" s="16">
        <v>61030</v>
      </c>
      <c r="AN58" s="16">
        <v>60960</v>
      </c>
      <c r="AO58" s="16">
        <v>61970</v>
      </c>
      <c r="AP58" s="16">
        <v>64390</v>
      </c>
      <c r="AQ58" s="16">
        <v>65620</v>
      </c>
      <c r="AR58" s="16">
        <v>65770</v>
      </c>
      <c r="AS58" s="16">
        <v>64560</v>
      </c>
      <c r="AT58" s="16">
        <v>62180</v>
      </c>
      <c r="AU58" s="16">
        <v>61230</v>
      </c>
      <c r="AV58" s="16">
        <v>58390</v>
      </c>
      <c r="AW58" s="16">
        <v>57600</v>
      </c>
      <c r="AX58" s="16">
        <v>56300</v>
      </c>
      <c r="AY58" s="16">
        <v>54190</v>
      </c>
      <c r="AZ58" s="16">
        <v>52710</v>
      </c>
      <c r="BA58" s="16">
        <v>50810</v>
      </c>
      <c r="BB58" s="16">
        <v>50210</v>
      </c>
      <c r="BC58" s="16">
        <v>49220</v>
      </c>
      <c r="BD58" s="16">
        <v>49320</v>
      </c>
      <c r="BE58" s="16">
        <v>48250</v>
      </c>
      <c r="BF58" s="16">
        <v>48610</v>
      </c>
      <c r="BG58" s="16">
        <v>48920</v>
      </c>
      <c r="BH58" s="16">
        <v>41230</v>
      </c>
      <c r="BI58" s="16">
        <v>39060</v>
      </c>
      <c r="BJ58" s="16">
        <v>37390</v>
      </c>
      <c r="BK58" s="16">
        <v>33390</v>
      </c>
      <c r="BL58" s="16">
        <v>36990</v>
      </c>
      <c r="BM58" s="16">
        <v>36450</v>
      </c>
      <c r="BN58" s="16">
        <v>33630</v>
      </c>
      <c r="BO58" s="16">
        <v>30590</v>
      </c>
      <c r="BP58" s="16">
        <v>29270</v>
      </c>
      <c r="BQ58" s="16">
        <v>28050</v>
      </c>
      <c r="BR58" s="16">
        <v>26550</v>
      </c>
      <c r="BS58" s="16">
        <v>25390</v>
      </c>
      <c r="BT58" s="16">
        <v>24650</v>
      </c>
      <c r="BU58" s="16">
        <v>24270</v>
      </c>
      <c r="BV58" s="16">
        <v>23840</v>
      </c>
      <c r="BW58" s="16">
        <v>24220</v>
      </c>
      <c r="BX58" s="16">
        <v>23230</v>
      </c>
      <c r="BY58" s="16">
        <v>21950</v>
      </c>
      <c r="BZ58" s="16">
        <v>21450</v>
      </c>
      <c r="CA58" s="16">
        <v>20070</v>
      </c>
      <c r="CB58" s="16">
        <v>19120</v>
      </c>
      <c r="CC58" s="16">
        <v>18400</v>
      </c>
      <c r="CD58" s="16">
        <v>16520</v>
      </c>
      <c r="CE58" s="16">
        <v>15190</v>
      </c>
      <c r="CF58" s="16">
        <v>14330</v>
      </c>
      <c r="CG58" s="16">
        <v>12860</v>
      </c>
      <c r="CH58" s="16">
        <v>11570</v>
      </c>
      <c r="CI58" s="16">
        <v>8870</v>
      </c>
      <c r="CJ58" s="16">
        <v>7810</v>
      </c>
      <c r="CK58" s="16">
        <v>7300</v>
      </c>
      <c r="CL58" s="16">
        <v>6250</v>
      </c>
      <c r="CM58" s="16">
        <v>5360</v>
      </c>
      <c r="CN58" s="16">
        <v>284660</v>
      </c>
      <c r="CO58" s="16">
        <v>293380</v>
      </c>
      <c r="CP58" s="16">
        <v>315050</v>
      </c>
      <c r="CQ58" s="16">
        <v>300450</v>
      </c>
      <c r="CR58" s="16">
        <v>285110</v>
      </c>
      <c r="CS58" s="16">
        <v>253820</v>
      </c>
      <c r="CT58" s="16">
        <v>297370</v>
      </c>
      <c r="CU58" s="16">
        <v>306660</v>
      </c>
      <c r="CV58" s="16">
        <v>322520</v>
      </c>
      <c r="CW58" s="16">
        <v>287710</v>
      </c>
      <c r="CX58" s="16">
        <v>252260</v>
      </c>
      <c r="CY58" s="16">
        <v>226080</v>
      </c>
      <c r="CZ58" s="16">
        <v>177840</v>
      </c>
      <c r="DA58" s="16">
        <v>139840</v>
      </c>
      <c r="DB58" s="16">
        <v>120210</v>
      </c>
      <c r="DC58" s="16">
        <v>100990</v>
      </c>
      <c r="DD58" s="16">
        <v>70480</v>
      </c>
      <c r="DE58" s="16">
        <v>35590</v>
      </c>
      <c r="DF58" s="16">
        <v>893100</v>
      </c>
      <c r="DG58" s="16">
        <v>954800</v>
      </c>
      <c r="DH58" s="16">
        <v>1075100</v>
      </c>
      <c r="DI58" s="16">
        <v>1193500</v>
      </c>
      <c r="DJ58" s="16">
        <v>1443400</v>
      </c>
      <c r="DK58" s="16">
        <v>2053600</v>
      </c>
      <c r="DL58" s="16">
        <v>2532000</v>
      </c>
      <c r="DM58" s="16">
        <v>1266400</v>
      </c>
      <c r="DN58" s="16">
        <v>2709800</v>
      </c>
      <c r="DO58" s="16">
        <v>3194400</v>
      </c>
      <c r="DP58" s="16">
        <v>3132700</v>
      </c>
      <c r="DQ58" s="16">
        <v>3012500</v>
      </c>
      <c r="DR58" s="16">
        <v>2894000</v>
      </c>
      <c r="DS58" s="16">
        <v>662500</v>
      </c>
      <c r="DT58" s="16">
        <v>484600</v>
      </c>
      <c r="DU58" s="16">
        <v>224600</v>
      </c>
      <c r="DV58" s="16">
        <v>123600</v>
      </c>
      <c r="DW58" s="16">
        <v>53100</v>
      </c>
      <c r="DX58" s="16">
        <v>17510</v>
      </c>
      <c r="DY58" s="13">
        <v>35.200000000000003</v>
      </c>
      <c r="DZ58" s="16">
        <v>4087500</v>
      </c>
    </row>
    <row r="59" spans="1:130">
      <c r="A59" s="15" t="s">
        <v>20</v>
      </c>
      <c r="B59" s="16">
        <v>58120</v>
      </c>
      <c r="C59" s="16">
        <v>55980</v>
      </c>
      <c r="D59" s="16">
        <v>55250</v>
      </c>
      <c r="E59" s="16">
        <v>56910</v>
      </c>
      <c r="F59" s="16">
        <v>58500</v>
      </c>
      <c r="G59" s="16">
        <v>57030</v>
      </c>
      <c r="H59" s="16">
        <v>58170</v>
      </c>
      <c r="I59" s="16">
        <v>58110</v>
      </c>
      <c r="J59" s="16">
        <v>59110</v>
      </c>
      <c r="K59" s="16">
        <v>60700</v>
      </c>
      <c r="L59" s="16">
        <v>60620</v>
      </c>
      <c r="M59" s="16">
        <v>62240</v>
      </c>
      <c r="N59" s="16">
        <v>63020</v>
      </c>
      <c r="O59" s="16">
        <v>64560</v>
      </c>
      <c r="P59" s="16">
        <v>64450</v>
      </c>
      <c r="Q59" s="16">
        <v>62130</v>
      </c>
      <c r="R59" s="16">
        <v>61700</v>
      </c>
      <c r="S59" s="16">
        <v>59890</v>
      </c>
      <c r="T59" s="16">
        <v>59270</v>
      </c>
      <c r="U59" s="16">
        <v>59430</v>
      </c>
      <c r="V59" s="16">
        <v>59530</v>
      </c>
      <c r="W59" s="16">
        <v>59610</v>
      </c>
      <c r="X59" s="16">
        <v>57940</v>
      </c>
      <c r="Y59" s="16">
        <v>55770</v>
      </c>
      <c r="Z59" s="16">
        <v>53410</v>
      </c>
      <c r="AA59" s="16">
        <v>52030</v>
      </c>
      <c r="AB59" s="16">
        <v>49990</v>
      </c>
      <c r="AC59" s="16">
        <v>49860</v>
      </c>
      <c r="AD59" s="16">
        <v>50180</v>
      </c>
      <c r="AE59" s="16">
        <v>52440</v>
      </c>
      <c r="AF59" s="16">
        <v>54830</v>
      </c>
      <c r="AG59" s="16">
        <v>57450</v>
      </c>
      <c r="AH59" s="16">
        <v>60620</v>
      </c>
      <c r="AI59" s="16">
        <v>62320</v>
      </c>
      <c r="AJ59" s="16">
        <v>60980</v>
      </c>
      <c r="AK59" s="16">
        <v>61930</v>
      </c>
      <c r="AL59" s="16">
        <v>61260</v>
      </c>
      <c r="AM59" s="16">
        <v>61230</v>
      </c>
      <c r="AN59" s="16">
        <v>61000</v>
      </c>
      <c r="AO59" s="16">
        <v>61980</v>
      </c>
      <c r="AP59" s="16">
        <v>63720</v>
      </c>
      <c r="AQ59" s="16">
        <v>65830</v>
      </c>
      <c r="AR59" s="16">
        <v>65830</v>
      </c>
      <c r="AS59" s="16">
        <v>65020</v>
      </c>
      <c r="AT59" s="16">
        <v>62890</v>
      </c>
      <c r="AU59" s="16">
        <v>61390</v>
      </c>
      <c r="AV59" s="16">
        <v>59030</v>
      </c>
      <c r="AW59" s="16">
        <v>57920</v>
      </c>
      <c r="AX59" s="16">
        <v>56900</v>
      </c>
      <c r="AY59" s="16">
        <v>54840</v>
      </c>
      <c r="AZ59" s="16">
        <v>53160</v>
      </c>
      <c r="BA59" s="16">
        <v>50970</v>
      </c>
      <c r="BB59" s="16">
        <v>50490</v>
      </c>
      <c r="BC59" s="16">
        <v>49500</v>
      </c>
      <c r="BD59" s="16">
        <v>49320</v>
      </c>
      <c r="BE59" s="16">
        <v>48400</v>
      </c>
      <c r="BF59" s="16">
        <v>48470</v>
      </c>
      <c r="BG59" s="16">
        <v>49200</v>
      </c>
      <c r="BH59" s="16">
        <v>42750</v>
      </c>
      <c r="BI59" s="16">
        <v>39990</v>
      </c>
      <c r="BJ59" s="16">
        <v>37370</v>
      </c>
      <c r="BK59" s="16">
        <v>33900</v>
      </c>
      <c r="BL59" s="16">
        <v>36460</v>
      </c>
      <c r="BM59" s="16">
        <v>36410</v>
      </c>
      <c r="BN59" s="16">
        <v>34610</v>
      </c>
      <c r="BO59" s="16">
        <v>31280</v>
      </c>
      <c r="BP59" s="16">
        <v>29660</v>
      </c>
      <c r="BQ59" s="16">
        <v>28170</v>
      </c>
      <c r="BR59" s="16">
        <v>27050</v>
      </c>
      <c r="BS59" s="16">
        <v>25230</v>
      </c>
      <c r="BT59" s="16">
        <v>24970</v>
      </c>
      <c r="BU59" s="16">
        <v>24030</v>
      </c>
      <c r="BV59" s="16">
        <v>23770</v>
      </c>
      <c r="BW59" s="16">
        <v>24070</v>
      </c>
      <c r="BX59" s="16">
        <v>23400</v>
      </c>
      <c r="BY59" s="16">
        <v>22060</v>
      </c>
      <c r="BZ59" s="16">
        <v>21320</v>
      </c>
      <c r="CA59" s="16">
        <v>20240</v>
      </c>
      <c r="CB59" s="16">
        <v>19210</v>
      </c>
      <c r="CC59" s="16">
        <v>18100</v>
      </c>
      <c r="CD59" s="16">
        <v>16950</v>
      </c>
      <c r="CE59" s="16">
        <v>15070</v>
      </c>
      <c r="CF59" s="16">
        <v>14310</v>
      </c>
      <c r="CG59" s="16">
        <v>12920</v>
      </c>
      <c r="CH59" s="16">
        <v>12260</v>
      </c>
      <c r="CI59" s="16">
        <v>8580</v>
      </c>
      <c r="CJ59" s="16">
        <v>7840</v>
      </c>
      <c r="CK59" s="16">
        <v>7130</v>
      </c>
      <c r="CL59" s="16">
        <v>6290</v>
      </c>
      <c r="CM59" s="16">
        <v>5250</v>
      </c>
      <c r="CN59" s="16">
        <v>284770</v>
      </c>
      <c r="CO59" s="16">
        <v>293130</v>
      </c>
      <c r="CP59" s="16">
        <v>314900</v>
      </c>
      <c r="CQ59" s="16">
        <v>302420</v>
      </c>
      <c r="CR59" s="16">
        <v>286260</v>
      </c>
      <c r="CS59" s="16">
        <v>254510</v>
      </c>
      <c r="CT59" s="16">
        <v>296200</v>
      </c>
      <c r="CU59" s="16">
        <v>307390</v>
      </c>
      <c r="CV59" s="16">
        <v>323300</v>
      </c>
      <c r="CW59" s="16">
        <v>290090</v>
      </c>
      <c r="CX59" s="16">
        <v>253440</v>
      </c>
      <c r="CY59" s="16">
        <v>228820</v>
      </c>
      <c r="CZ59" s="16">
        <v>178740</v>
      </c>
      <c r="DA59" s="16">
        <v>141400</v>
      </c>
      <c r="DB59" s="16">
        <v>120240</v>
      </c>
      <c r="DC59" s="16">
        <v>100930</v>
      </c>
      <c r="DD59" s="16">
        <v>71510</v>
      </c>
      <c r="DE59" s="16">
        <v>35090</v>
      </c>
      <c r="DF59" s="16">
        <v>892800</v>
      </c>
      <c r="DG59" s="16">
        <v>954900</v>
      </c>
      <c r="DH59" s="16">
        <v>1076500</v>
      </c>
      <c r="DI59" s="16">
        <v>1195200</v>
      </c>
      <c r="DJ59" s="16">
        <v>1446800</v>
      </c>
      <c r="DK59" s="16">
        <v>2060200</v>
      </c>
      <c r="DL59" s="16">
        <v>2542400</v>
      </c>
      <c r="DM59" s="16">
        <v>1274400</v>
      </c>
      <c r="DN59" s="16">
        <v>2721200</v>
      </c>
      <c r="DO59" s="16">
        <v>3207800</v>
      </c>
      <c r="DP59" s="16">
        <v>3145700</v>
      </c>
      <c r="DQ59" s="16">
        <v>3024100</v>
      </c>
      <c r="DR59" s="16">
        <v>2905400</v>
      </c>
      <c r="DS59" s="16">
        <v>665400</v>
      </c>
      <c r="DT59" s="16">
        <v>486600</v>
      </c>
      <c r="DU59" s="16">
        <v>225000</v>
      </c>
      <c r="DV59" s="16">
        <v>124100</v>
      </c>
      <c r="DW59" s="16">
        <v>52600</v>
      </c>
      <c r="DX59" s="16">
        <v>17460</v>
      </c>
      <c r="DY59" s="13">
        <v>35.299999999999997</v>
      </c>
      <c r="DZ59" s="16">
        <v>4100600</v>
      </c>
    </row>
    <row r="60" spans="1:130">
      <c r="A60" s="15" t="s">
        <v>21</v>
      </c>
      <c r="B60" s="16">
        <v>57810</v>
      </c>
      <c r="C60" s="16">
        <v>56470</v>
      </c>
      <c r="D60" s="16">
        <v>55190</v>
      </c>
      <c r="E60" s="16">
        <v>56740</v>
      </c>
      <c r="F60" s="16">
        <v>58420</v>
      </c>
      <c r="G60" s="16">
        <v>57730</v>
      </c>
      <c r="H60" s="16">
        <v>57470</v>
      </c>
      <c r="I60" s="16">
        <v>58110</v>
      </c>
      <c r="J60" s="16">
        <v>59010</v>
      </c>
      <c r="K60" s="16">
        <v>60540</v>
      </c>
      <c r="L60" s="16">
        <v>60440</v>
      </c>
      <c r="M60" s="16">
        <v>62090</v>
      </c>
      <c r="N60" s="16">
        <v>62640</v>
      </c>
      <c r="O60" s="16">
        <v>64020</v>
      </c>
      <c r="P60" s="16">
        <v>64790</v>
      </c>
      <c r="Q60" s="16">
        <v>62650</v>
      </c>
      <c r="R60" s="16">
        <v>61580</v>
      </c>
      <c r="S60" s="16">
        <v>60380</v>
      </c>
      <c r="T60" s="16">
        <v>59050</v>
      </c>
      <c r="U60" s="16">
        <v>59270</v>
      </c>
      <c r="V60" s="16">
        <v>59310</v>
      </c>
      <c r="W60" s="16">
        <v>59390</v>
      </c>
      <c r="X60" s="16">
        <v>58770</v>
      </c>
      <c r="Y60" s="16">
        <v>55980</v>
      </c>
      <c r="Z60" s="16">
        <v>54090</v>
      </c>
      <c r="AA60" s="16">
        <v>52530</v>
      </c>
      <c r="AB60" s="16">
        <v>50750</v>
      </c>
      <c r="AC60" s="16">
        <v>49940</v>
      </c>
      <c r="AD60" s="16">
        <v>50890</v>
      </c>
      <c r="AE60" s="16">
        <v>51930</v>
      </c>
      <c r="AF60" s="16">
        <v>54760</v>
      </c>
      <c r="AG60" s="16">
        <v>57190</v>
      </c>
      <c r="AH60" s="16">
        <v>60280</v>
      </c>
      <c r="AI60" s="16">
        <v>62280</v>
      </c>
      <c r="AJ60" s="16">
        <v>61570</v>
      </c>
      <c r="AK60" s="16">
        <v>61970</v>
      </c>
      <c r="AL60" s="16">
        <v>61870</v>
      </c>
      <c r="AM60" s="16">
        <v>61000</v>
      </c>
      <c r="AN60" s="16">
        <v>61250</v>
      </c>
      <c r="AO60" s="16">
        <v>61780</v>
      </c>
      <c r="AP60" s="16">
        <v>63470</v>
      </c>
      <c r="AQ60" s="16">
        <v>65570</v>
      </c>
      <c r="AR60" s="16">
        <v>66110</v>
      </c>
      <c r="AS60" s="16">
        <v>65130</v>
      </c>
      <c r="AT60" s="16">
        <v>63880</v>
      </c>
      <c r="AU60" s="16">
        <v>61230</v>
      </c>
      <c r="AV60" s="16">
        <v>59850</v>
      </c>
      <c r="AW60" s="16">
        <v>58000</v>
      </c>
      <c r="AX60" s="16">
        <v>57670</v>
      </c>
      <c r="AY60" s="16">
        <v>55190</v>
      </c>
      <c r="AZ60" s="16">
        <v>53520</v>
      </c>
      <c r="BA60" s="16">
        <v>51210</v>
      </c>
      <c r="BB60" s="16">
        <v>50930</v>
      </c>
      <c r="BC60" s="16">
        <v>49420</v>
      </c>
      <c r="BD60" s="16">
        <v>49600</v>
      </c>
      <c r="BE60" s="16">
        <v>48390</v>
      </c>
      <c r="BF60" s="16">
        <v>48740</v>
      </c>
      <c r="BG60" s="16">
        <v>48750</v>
      </c>
      <c r="BH60" s="16">
        <v>45350</v>
      </c>
      <c r="BI60" s="16">
        <v>40710</v>
      </c>
      <c r="BJ60" s="16">
        <v>37640</v>
      </c>
      <c r="BK60" s="16">
        <v>34780</v>
      </c>
      <c r="BL60" s="16">
        <v>35510</v>
      </c>
      <c r="BM60" s="16">
        <v>36350</v>
      </c>
      <c r="BN60" s="16">
        <v>35320</v>
      </c>
      <c r="BO60" s="16">
        <v>32000</v>
      </c>
      <c r="BP60" s="16">
        <v>29970</v>
      </c>
      <c r="BQ60" s="16">
        <v>28590</v>
      </c>
      <c r="BR60" s="16">
        <v>27350</v>
      </c>
      <c r="BS60" s="16">
        <v>25350</v>
      </c>
      <c r="BT60" s="16">
        <v>25340</v>
      </c>
      <c r="BU60" s="16">
        <v>23830</v>
      </c>
      <c r="BV60" s="16">
        <v>23850</v>
      </c>
      <c r="BW60" s="16">
        <v>23670</v>
      </c>
      <c r="BX60" s="16">
        <v>23600</v>
      </c>
      <c r="BY60" s="16">
        <v>22170</v>
      </c>
      <c r="BZ60" s="16">
        <v>21490</v>
      </c>
      <c r="CA60" s="16">
        <v>20150</v>
      </c>
      <c r="CB60" s="16">
        <v>19330</v>
      </c>
      <c r="CC60" s="16">
        <v>18170</v>
      </c>
      <c r="CD60" s="16">
        <v>17110</v>
      </c>
      <c r="CE60" s="16">
        <v>15350</v>
      </c>
      <c r="CF60" s="16">
        <v>14160</v>
      </c>
      <c r="CG60" s="16">
        <v>12910</v>
      </c>
      <c r="CH60" s="16">
        <v>12380</v>
      </c>
      <c r="CI60" s="16">
        <v>8980</v>
      </c>
      <c r="CJ60" s="16">
        <v>8010</v>
      </c>
      <c r="CK60" s="16">
        <v>7000</v>
      </c>
      <c r="CL60" s="16">
        <v>6380</v>
      </c>
      <c r="CM60" s="16">
        <v>5270</v>
      </c>
      <c r="CN60" s="16">
        <v>284630</v>
      </c>
      <c r="CO60" s="16">
        <v>292850</v>
      </c>
      <c r="CP60" s="16">
        <v>313980</v>
      </c>
      <c r="CQ60" s="16">
        <v>302940</v>
      </c>
      <c r="CR60" s="16">
        <v>287540</v>
      </c>
      <c r="CS60" s="16">
        <v>256050</v>
      </c>
      <c r="CT60" s="16">
        <v>296070</v>
      </c>
      <c r="CU60" s="16">
        <v>307870</v>
      </c>
      <c r="CV60" s="16">
        <v>324150</v>
      </c>
      <c r="CW60" s="16">
        <v>291940</v>
      </c>
      <c r="CX60" s="16">
        <v>254680</v>
      </c>
      <c r="CY60" s="16">
        <v>231950</v>
      </c>
      <c r="CZ60" s="16">
        <v>179600</v>
      </c>
      <c r="DA60" s="16">
        <v>143250</v>
      </c>
      <c r="DB60" s="16">
        <v>120290</v>
      </c>
      <c r="DC60" s="16">
        <v>101310</v>
      </c>
      <c r="DD60" s="16">
        <v>71920</v>
      </c>
      <c r="DE60" s="16">
        <v>35630</v>
      </c>
      <c r="DF60" s="16">
        <v>891500</v>
      </c>
      <c r="DG60" s="16">
        <v>954100</v>
      </c>
      <c r="DH60" s="16">
        <v>1076100</v>
      </c>
      <c r="DI60" s="16">
        <v>1194400</v>
      </c>
      <c r="DJ60" s="16">
        <v>1450500</v>
      </c>
      <c r="DK60" s="16">
        <v>2066600</v>
      </c>
      <c r="DL60" s="16">
        <v>2553200</v>
      </c>
      <c r="DM60" s="16">
        <v>1282300</v>
      </c>
      <c r="DN60" s="16">
        <v>2732800</v>
      </c>
      <c r="DO60" s="16">
        <v>3222900</v>
      </c>
      <c r="DP60" s="16">
        <v>3160200</v>
      </c>
      <c r="DQ60" s="16">
        <v>3038300</v>
      </c>
      <c r="DR60" s="16">
        <v>2919900</v>
      </c>
      <c r="DS60" s="16">
        <v>669700</v>
      </c>
      <c r="DT60" s="16">
        <v>490100</v>
      </c>
      <c r="DU60" s="16">
        <v>226500</v>
      </c>
      <c r="DV60" s="16">
        <v>125200</v>
      </c>
      <c r="DW60" s="16">
        <v>53300</v>
      </c>
      <c r="DX60" s="16">
        <v>17680</v>
      </c>
      <c r="DY60" s="13">
        <v>35.4</v>
      </c>
      <c r="DZ60" s="16">
        <v>4114300</v>
      </c>
    </row>
    <row r="61" spans="1:130">
      <c r="A61" s="15" t="s">
        <v>22</v>
      </c>
      <c r="B61" s="16">
        <v>57880</v>
      </c>
      <c r="C61" s="16">
        <v>57080</v>
      </c>
      <c r="D61" s="16">
        <v>55590</v>
      </c>
      <c r="E61" s="16">
        <v>55890</v>
      </c>
      <c r="F61" s="16">
        <v>58230</v>
      </c>
      <c r="G61" s="16">
        <v>58570</v>
      </c>
      <c r="H61" s="16">
        <v>57050</v>
      </c>
      <c r="I61" s="16">
        <v>58530</v>
      </c>
      <c r="J61" s="16">
        <v>58070</v>
      </c>
      <c r="K61" s="16">
        <v>60360</v>
      </c>
      <c r="L61" s="16">
        <v>60880</v>
      </c>
      <c r="M61" s="16">
        <v>61600</v>
      </c>
      <c r="N61" s="16">
        <v>62250</v>
      </c>
      <c r="O61" s="16">
        <v>64020</v>
      </c>
      <c r="P61" s="16">
        <v>65160</v>
      </c>
      <c r="Q61" s="16">
        <v>63300</v>
      </c>
      <c r="R61" s="16">
        <v>61890</v>
      </c>
      <c r="S61" s="16">
        <v>61300</v>
      </c>
      <c r="T61" s="16">
        <v>58980</v>
      </c>
      <c r="U61" s="16">
        <v>59460</v>
      </c>
      <c r="V61" s="16">
        <v>59400</v>
      </c>
      <c r="W61" s="16">
        <v>59310</v>
      </c>
      <c r="X61" s="16">
        <v>59050</v>
      </c>
      <c r="Y61" s="16">
        <v>56330</v>
      </c>
      <c r="Z61" s="16">
        <v>54530</v>
      </c>
      <c r="AA61" s="16">
        <v>52780</v>
      </c>
      <c r="AB61" s="16">
        <v>51140</v>
      </c>
      <c r="AC61" s="16">
        <v>49890</v>
      </c>
      <c r="AD61" s="16">
        <v>51030</v>
      </c>
      <c r="AE61" s="16">
        <v>51360</v>
      </c>
      <c r="AF61" s="16">
        <v>54480</v>
      </c>
      <c r="AG61" s="16">
        <v>56790</v>
      </c>
      <c r="AH61" s="16">
        <v>59580</v>
      </c>
      <c r="AI61" s="16">
        <v>62140</v>
      </c>
      <c r="AJ61" s="16">
        <v>62000</v>
      </c>
      <c r="AK61" s="16">
        <v>62120</v>
      </c>
      <c r="AL61" s="16">
        <v>62170</v>
      </c>
      <c r="AM61" s="16">
        <v>61130</v>
      </c>
      <c r="AN61" s="16">
        <v>61320</v>
      </c>
      <c r="AO61" s="16">
        <v>61820</v>
      </c>
      <c r="AP61" s="16">
        <v>62680</v>
      </c>
      <c r="AQ61" s="16">
        <v>64880</v>
      </c>
      <c r="AR61" s="16">
        <v>66520</v>
      </c>
      <c r="AS61" s="16">
        <v>65520</v>
      </c>
      <c r="AT61" s="16">
        <v>64290</v>
      </c>
      <c r="AU61" s="16">
        <v>61840</v>
      </c>
      <c r="AV61" s="16">
        <v>60320</v>
      </c>
      <c r="AW61" s="16">
        <v>58420</v>
      </c>
      <c r="AX61" s="16">
        <v>57620</v>
      </c>
      <c r="AY61" s="16">
        <v>55800</v>
      </c>
      <c r="AZ61" s="16">
        <v>53780</v>
      </c>
      <c r="BA61" s="16">
        <v>51880</v>
      </c>
      <c r="BB61" s="16">
        <v>51000</v>
      </c>
      <c r="BC61" s="16">
        <v>49740</v>
      </c>
      <c r="BD61" s="16">
        <v>49300</v>
      </c>
      <c r="BE61" s="16">
        <v>48730</v>
      </c>
      <c r="BF61" s="16">
        <v>48420</v>
      </c>
      <c r="BG61" s="16">
        <v>48520</v>
      </c>
      <c r="BH61" s="16">
        <v>47620</v>
      </c>
      <c r="BI61" s="16">
        <v>41130</v>
      </c>
      <c r="BJ61" s="16">
        <v>37990</v>
      </c>
      <c r="BK61" s="16">
        <v>36120</v>
      </c>
      <c r="BL61" s="16">
        <v>34130</v>
      </c>
      <c r="BM61" s="16">
        <v>36730</v>
      </c>
      <c r="BN61" s="16">
        <v>36040</v>
      </c>
      <c r="BO61" s="16">
        <v>32240</v>
      </c>
      <c r="BP61" s="16">
        <v>30330</v>
      </c>
      <c r="BQ61" s="16">
        <v>28800</v>
      </c>
      <c r="BR61" s="16">
        <v>27470</v>
      </c>
      <c r="BS61" s="16">
        <v>25830</v>
      </c>
      <c r="BT61" s="16">
        <v>25160</v>
      </c>
      <c r="BU61" s="16">
        <v>24030</v>
      </c>
      <c r="BV61" s="16">
        <v>23870</v>
      </c>
      <c r="BW61" s="16">
        <v>23310</v>
      </c>
      <c r="BX61" s="16">
        <v>23710</v>
      </c>
      <c r="BY61" s="16">
        <v>22360</v>
      </c>
      <c r="BZ61" s="16">
        <v>21300</v>
      </c>
      <c r="CA61" s="16">
        <v>20330</v>
      </c>
      <c r="CB61" s="16">
        <v>19440</v>
      </c>
      <c r="CC61" s="16">
        <v>18300</v>
      </c>
      <c r="CD61" s="16">
        <v>17260</v>
      </c>
      <c r="CE61" s="16">
        <v>15510</v>
      </c>
      <c r="CF61" s="16">
        <v>14140</v>
      </c>
      <c r="CG61" s="16">
        <v>13200</v>
      </c>
      <c r="CH61" s="16">
        <v>12130</v>
      </c>
      <c r="CI61" s="16">
        <v>9790</v>
      </c>
      <c r="CJ61" s="16">
        <v>8000</v>
      </c>
      <c r="CK61" s="16">
        <v>6910</v>
      </c>
      <c r="CL61" s="16">
        <v>6440</v>
      </c>
      <c r="CM61" s="16">
        <v>5300</v>
      </c>
      <c r="CN61" s="16">
        <v>284670</v>
      </c>
      <c r="CO61" s="16">
        <v>292590</v>
      </c>
      <c r="CP61" s="16">
        <v>313910</v>
      </c>
      <c r="CQ61" s="16">
        <v>304930</v>
      </c>
      <c r="CR61" s="16">
        <v>288620</v>
      </c>
      <c r="CS61" s="16">
        <v>256190</v>
      </c>
      <c r="CT61" s="16">
        <v>294980</v>
      </c>
      <c r="CU61" s="16">
        <v>308560</v>
      </c>
      <c r="CV61" s="16">
        <v>323880</v>
      </c>
      <c r="CW61" s="16">
        <v>294000</v>
      </c>
      <c r="CX61" s="16">
        <v>255690</v>
      </c>
      <c r="CY61" s="16">
        <v>234420</v>
      </c>
      <c r="CZ61" s="16">
        <v>181020</v>
      </c>
      <c r="DA61" s="16">
        <v>144670</v>
      </c>
      <c r="DB61" s="16">
        <v>120070</v>
      </c>
      <c r="DC61" s="16">
        <v>101720</v>
      </c>
      <c r="DD61" s="16">
        <v>72230</v>
      </c>
      <c r="DE61" s="16">
        <v>36440</v>
      </c>
      <c r="DF61" s="16">
        <v>891200</v>
      </c>
      <c r="DG61" s="16">
        <v>954500</v>
      </c>
      <c r="DH61" s="16">
        <v>1077700</v>
      </c>
      <c r="DI61" s="16">
        <v>1196100</v>
      </c>
      <c r="DJ61" s="16">
        <v>1453300</v>
      </c>
      <c r="DK61" s="16">
        <v>2071200</v>
      </c>
      <c r="DL61" s="16">
        <v>2561300</v>
      </c>
      <c r="DM61" s="16">
        <v>1289000</v>
      </c>
      <c r="DN61" s="16">
        <v>2742300</v>
      </c>
      <c r="DO61" s="16">
        <v>3235400</v>
      </c>
      <c r="DP61" s="16">
        <v>3172100</v>
      </c>
      <c r="DQ61" s="16">
        <v>3048900</v>
      </c>
      <c r="DR61" s="16">
        <v>2930500</v>
      </c>
      <c r="DS61" s="16">
        <v>674100</v>
      </c>
      <c r="DT61" s="16">
        <v>493100</v>
      </c>
      <c r="DU61" s="16">
        <v>228400</v>
      </c>
      <c r="DV61" s="16">
        <v>126600</v>
      </c>
      <c r="DW61" s="16">
        <v>54400</v>
      </c>
      <c r="DX61" s="16">
        <v>17970</v>
      </c>
      <c r="DY61" s="13">
        <v>35.4</v>
      </c>
      <c r="DZ61" s="16">
        <v>4126600</v>
      </c>
    </row>
    <row r="62" spans="1:130">
      <c r="A62" s="15" t="s">
        <v>23</v>
      </c>
      <c r="B62" s="16">
        <v>57760</v>
      </c>
      <c r="C62" s="16">
        <v>57440</v>
      </c>
      <c r="D62" s="16">
        <v>55870</v>
      </c>
      <c r="E62" s="16">
        <v>55580</v>
      </c>
      <c r="F62" s="16">
        <v>57670</v>
      </c>
      <c r="G62" s="16">
        <v>58750</v>
      </c>
      <c r="H62" s="16">
        <v>57060</v>
      </c>
      <c r="I62" s="16">
        <v>58470</v>
      </c>
      <c r="J62" s="16">
        <v>58300</v>
      </c>
      <c r="K62" s="16">
        <v>59810</v>
      </c>
      <c r="L62" s="16">
        <v>61070</v>
      </c>
      <c r="M62" s="16">
        <v>61180</v>
      </c>
      <c r="N62" s="16">
        <v>62720</v>
      </c>
      <c r="O62" s="16">
        <v>63370</v>
      </c>
      <c r="P62" s="16">
        <v>65180</v>
      </c>
      <c r="Q62" s="16">
        <v>64090</v>
      </c>
      <c r="R62" s="16">
        <v>62180</v>
      </c>
      <c r="S62" s="16">
        <v>61330</v>
      </c>
      <c r="T62" s="16">
        <v>59220</v>
      </c>
      <c r="U62" s="16">
        <v>59270</v>
      </c>
      <c r="V62" s="16">
        <v>59380</v>
      </c>
      <c r="W62" s="16">
        <v>59300</v>
      </c>
      <c r="X62" s="16">
        <v>58700</v>
      </c>
      <c r="Y62" s="16">
        <v>56510</v>
      </c>
      <c r="Z62" s="16">
        <v>54490</v>
      </c>
      <c r="AA62" s="16">
        <v>52650</v>
      </c>
      <c r="AB62" s="16">
        <v>51450</v>
      </c>
      <c r="AC62" s="16">
        <v>49750</v>
      </c>
      <c r="AD62" s="16">
        <v>50840</v>
      </c>
      <c r="AE62" s="16">
        <v>51180</v>
      </c>
      <c r="AF62" s="16">
        <v>53800</v>
      </c>
      <c r="AG62" s="16">
        <v>56430</v>
      </c>
      <c r="AH62" s="16">
        <v>58820</v>
      </c>
      <c r="AI62" s="16">
        <v>61740</v>
      </c>
      <c r="AJ62" s="16">
        <v>62710</v>
      </c>
      <c r="AK62" s="16">
        <v>61550</v>
      </c>
      <c r="AL62" s="16">
        <v>62230</v>
      </c>
      <c r="AM62" s="16">
        <v>61670</v>
      </c>
      <c r="AN62" s="16">
        <v>61380</v>
      </c>
      <c r="AO62" s="16">
        <v>61410</v>
      </c>
      <c r="AP62" s="16">
        <v>62350</v>
      </c>
      <c r="AQ62" s="16">
        <v>64730</v>
      </c>
      <c r="AR62" s="16">
        <v>65950</v>
      </c>
      <c r="AS62" s="16">
        <v>66030</v>
      </c>
      <c r="AT62" s="16">
        <v>64790</v>
      </c>
      <c r="AU62" s="16">
        <v>62340</v>
      </c>
      <c r="AV62" s="16">
        <v>61390</v>
      </c>
      <c r="AW62" s="16">
        <v>58500</v>
      </c>
      <c r="AX62" s="16">
        <v>57630</v>
      </c>
      <c r="AY62" s="16">
        <v>56330</v>
      </c>
      <c r="AZ62" s="16">
        <v>54200</v>
      </c>
      <c r="BA62" s="16">
        <v>52700</v>
      </c>
      <c r="BB62" s="16">
        <v>50760</v>
      </c>
      <c r="BC62" s="16">
        <v>50100</v>
      </c>
      <c r="BD62" s="16">
        <v>49090</v>
      </c>
      <c r="BE62" s="16">
        <v>49230</v>
      </c>
      <c r="BF62" s="16">
        <v>48100</v>
      </c>
      <c r="BG62" s="16">
        <v>48540</v>
      </c>
      <c r="BH62" s="16">
        <v>48820</v>
      </c>
      <c r="BI62" s="16">
        <v>41100</v>
      </c>
      <c r="BJ62" s="16">
        <v>38960</v>
      </c>
      <c r="BK62" s="16">
        <v>37230</v>
      </c>
      <c r="BL62" s="16">
        <v>33230</v>
      </c>
      <c r="BM62" s="16">
        <v>36810</v>
      </c>
      <c r="BN62" s="16">
        <v>36250</v>
      </c>
      <c r="BO62" s="16">
        <v>33410</v>
      </c>
      <c r="BP62" s="16">
        <v>30350</v>
      </c>
      <c r="BQ62" s="16">
        <v>29030</v>
      </c>
      <c r="BR62" s="16">
        <v>27750</v>
      </c>
      <c r="BS62" s="16">
        <v>26200</v>
      </c>
      <c r="BT62" s="16">
        <v>24990</v>
      </c>
      <c r="BU62" s="16">
        <v>24230</v>
      </c>
      <c r="BV62" s="16">
        <v>23760</v>
      </c>
      <c r="BW62" s="16">
        <v>23290</v>
      </c>
      <c r="BX62" s="16">
        <v>23560</v>
      </c>
      <c r="BY62" s="16">
        <v>22500</v>
      </c>
      <c r="BZ62" s="16">
        <v>21260</v>
      </c>
      <c r="CA62" s="16">
        <v>20650</v>
      </c>
      <c r="CB62" s="16">
        <v>19290</v>
      </c>
      <c r="CC62" s="16">
        <v>18240</v>
      </c>
      <c r="CD62" s="16">
        <v>17470</v>
      </c>
      <c r="CE62" s="16">
        <v>15590</v>
      </c>
      <c r="CF62" s="16">
        <v>14220</v>
      </c>
      <c r="CG62" s="16">
        <v>13310</v>
      </c>
      <c r="CH62" s="16">
        <v>11830</v>
      </c>
      <c r="CI62" s="16">
        <v>10550</v>
      </c>
      <c r="CJ62" s="16">
        <v>7940</v>
      </c>
      <c r="CK62" s="16">
        <v>6970</v>
      </c>
      <c r="CL62" s="16">
        <v>6340</v>
      </c>
      <c r="CM62" s="16">
        <v>5400</v>
      </c>
      <c r="CN62" s="16">
        <v>284320</v>
      </c>
      <c r="CO62" s="16">
        <v>292400</v>
      </c>
      <c r="CP62" s="16">
        <v>313520</v>
      </c>
      <c r="CQ62" s="16">
        <v>306090</v>
      </c>
      <c r="CR62" s="16">
        <v>288380</v>
      </c>
      <c r="CS62" s="16">
        <v>255870</v>
      </c>
      <c r="CT62" s="16">
        <v>293500</v>
      </c>
      <c r="CU62" s="16">
        <v>308240</v>
      </c>
      <c r="CV62" s="16">
        <v>323860</v>
      </c>
      <c r="CW62" s="16">
        <v>296190</v>
      </c>
      <c r="CX62" s="16">
        <v>256840</v>
      </c>
      <c r="CY62" s="16">
        <v>235780</v>
      </c>
      <c r="CZ62" s="16">
        <v>182480</v>
      </c>
      <c r="DA62" s="16">
        <v>146740</v>
      </c>
      <c r="DB62" s="16">
        <v>119820</v>
      </c>
      <c r="DC62" s="16">
        <v>101940</v>
      </c>
      <c r="DD62" s="16">
        <v>72400</v>
      </c>
      <c r="DE62" s="16">
        <v>37210</v>
      </c>
      <c r="DF62" s="16">
        <v>890200</v>
      </c>
      <c r="DG62" s="16">
        <v>954300</v>
      </c>
      <c r="DH62" s="16">
        <v>1077800</v>
      </c>
      <c r="DI62" s="16">
        <v>1196300</v>
      </c>
      <c r="DJ62" s="16">
        <v>1452100</v>
      </c>
      <c r="DK62" s="16">
        <v>2072100</v>
      </c>
      <c r="DL62" s="16">
        <v>2564800</v>
      </c>
      <c r="DM62" s="16">
        <v>1295200</v>
      </c>
      <c r="DN62" s="16">
        <v>2747200</v>
      </c>
      <c r="DO62" s="16">
        <v>3243600</v>
      </c>
      <c r="DP62" s="16">
        <v>3179500</v>
      </c>
      <c r="DQ62" s="16">
        <v>3056000</v>
      </c>
      <c r="DR62" s="16">
        <v>2937500</v>
      </c>
      <c r="DS62" s="16">
        <v>678900</v>
      </c>
      <c r="DT62" s="16">
        <v>496400</v>
      </c>
      <c r="DU62" s="16">
        <v>229800</v>
      </c>
      <c r="DV62" s="16">
        <v>127900</v>
      </c>
      <c r="DW62" s="16">
        <v>55500</v>
      </c>
      <c r="DX62" s="16">
        <v>18270</v>
      </c>
      <c r="DY62" s="13">
        <v>35.5</v>
      </c>
      <c r="DZ62" s="16">
        <v>4133900</v>
      </c>
    </row>
    <row r="63" spans="1:130">
      <c r="A63" s="15" t="s">
        <v>24</v>
      </c>
      <c r="B63" s="16">
        <v>57910</v>
      </c>
      <c r="C63" s="16">
        <v>57610</v>
      </c>
      <c r="D63" s="16">
        <v>56160</v>
      </c>
      <c r="E63" s="16">
        <v>55410</v>
      </c>
      <c r="F63" s="16">
        <v>57240</v>
      </c>
      <c r="G63" s="16">
        <v>58860</v>
      </c>
      <c r="H63" s="16">
        <v>57350</v>
      </c>
      <c r="I63" s="16">
        <v>58260</v>
      </c>
      <c r="J63" s="16">
        <v>58250</v>
      </c>
      <c r="K63" s="16">
        <v>59450</v>
      </c>
      <c r="L63" s="16">
        <v>61120</v>
      </c>
      <c r="M63" s="16">
        <v>60930</v>
      </c>
      <c r="N63" s="16">
        <v>62540</v>
      </c>
      <c r="O63" s="16">
        <v>63320</v>
      </c>
      <c r="P63" s="16">
        <v>64760</v>
      </c>
      <c r="Q63" s="16">
        <v>64750</v>
      </c>
      <c r="R63" s="16">
        <v>62740</v>
      </c>
      <c r="S63" s="16">
        <v>61900</v>
      </c>
      <c r="T63" s="16">
        <v>59910</v>
      </c>
      <c r="U63" s="16">
        <v>59250</v>
      </c>
      <c r="V63" s="16">
        <v>59520</v>
      </c>
      <c r="W63" s="16">
        <v>59150</v>
      </c>
      <c r="X63" s="16">
        <v>58750</v>
      </c>
      <c r="Y63" s="16">
        <v>56870</v>
      </c>
      <c r="Z63" s="16">
        <v>54940</v>
      </c>
      <c r="AA63" s="16">
        <v>52850</v>
      </c>
      <c r="AB63" s="16">
        <v>51760</v>
      </c>
      <c r="AC63" s="16">
        <v>50180</v>
      </c>
      <c r="AD63" s="16">
        <v>50460</v>
      </c>
      <c r="AE63" s="16">
        <v>51190</v>
      </c>
      <c r="AF63" s="16">
        <v>53530</v>
      </c>
      <c r="AG63" s="16">
        <v>55790</v>
      </c>
      <c r="AH63" s="16">
        <v>58170</v>
      </c>
      <c r="AI63" s="16">
        <v>61240</v>
      </c>
      <c r="AJ63" s="16">
        <v>63010</v>
      </c>
      <c r="AK63" s="16">
        <v>61710</v>
      </c>
      <c r="AL63" s="16">
        <v>62580</v>
      </c>
      <c r="AM63" s="16">
        <v>61760</v>
      </c>
      <c r="AN63" s="16">
        <v>61580</v>
      </c>
      <c r="AO63" s="16">
        <v>61320</v>
      </c>
      <c r="AP63" s="16">
        <v>62360</v>
      </c>
      <c r="AQ63" s="16">
        <v>64030</v>
      </c>
      <c r="AR63" s="16">
        <v>66130</v>
      </c>
      <c r="AS63" s="16">
        <v>66040</v>
      </c>
      <c r="AT63" s="16">
        <v>65230</v>
      </c>
      <c r="AU63" s="16">
        <v>63050</v>
      </c>
      <c r="AV63" s="16">
        <v>61510</v>
      </c>
      <c r="AW63" s="16">
        <v>59140</v>
      </c>
      <c r="AX63" s="16">
        <v>57940</v>
      </c>
      <c r="AY63" s="16">
        <v>56960</v>
      </c>
      <c r="AZ63" s="16">
        <v>54780</v>
      </c>
      <c r="BA63" s="16">
        <v>53090</v>
      </c>
      <c r="BB63" s="16">
        <v>50920</v>
      </c>
      <c r="BC63" s="16">
        <v>50360</v>
      </c>
      <c r="BD63" s="16">
        <v>49340</v>
      </c>
      <c r="BE63" s="16">
        <v>49160</v>
      </c>
      <c r="BF63" s="16">
        <v>48280</v>
      </c>
      <c r="BG63" s="16">
        <v>48310</v>
      </c>
      <c r="BH63" s="16">
        <v>49050</v>
      </c>
      <c r="BI63" s="16">
        <v>42620</v>
      </c>
      <c r="BJ63" s="16">
        <v>39870</v>
      </c>
      <c r="BK63" s="16">
        <v>37250</v>
      </c>
      <c r="BL63" s="16">
        <v>33740</v>
      </c>
      <c r="BM63" s="16">
        <v>36260</v>
      </c>
      <c r="BN63" s="16">
        <v>36230</v>
      </c>
      <c r="BO63" s="16">
        <v>34370</v>
      </c>
      <c r="BP63" s="16">
        <v>31000</v>
      </c>
      <c r="BQ63" s="16">
        <v>29440</v>
      </c>
      <c r="BR63" s="16">
        <v>27860</v>
      </c>
      <c r="BS63" s="16">
        <v>26750</v>
      </c>
      <c r="BT63" s="16">
        <v>24860</v>
      </c>
      <c r="BU63" s="16">
        <v>24530</v>
      </c>
      <c r="BV63" s="16">
        <v>23540</v>
      </c>
      <c r="BW63" s="16">
        <v>23270</v>
      </c>
      <c r="BX63" s="16">
        <v>23460</v>
      </c>
      <c r="BY63" s="16">
        <v>22730</v>
      </c>
      <c r="BZ63" s="16">
        <v>21430</v>
      </c>
      <c r="CA63" s="16">
        <v>20540</v>
      </c>
      <c r="CB63" s="16">
        <v>19500</v>
      </c>
      <c r="CC63" s="16">
        <v>18330</v>
      </c>
      <c r="CD63" s="16">
        <v>17180</v>
      </c>
      <c r="CE63" s="16">
        <v>16060</v>
      </c>
      <c r="CF63" s="16">
        <v>14080</v>
      </c>
      <c r="CG63" s="16">
        <v>13330</v>
      </c>
      <c r="CH63" s="16">
        <v>11910</v>
      </c>
      <c r="CI63" s="16">
        <v>11210</v>
      </c>
      <c r="CJ63" s="16">
        <v>7720</v>
      </c>
      <c r="CK63" s="16">
        <v>7020</v>
      </c>
      <c r="CL63" s="16">
        <v>6270</v>
      </c>
      <c r="CM63" s="16">
        <v>5450</v>
      </c>
      <c r="CN63" s="16">
        <v>284330</v>
      </c>
      <c r="CO63" s="16">
        <v>292170</v>
      </c>
      <c r="CP63" s="16">
        <v>312670</v>
      </c>
      <c r="CQ63" s="16">
        <v>308550</v>
      </c>
      <c r="CR63" s="16">
        <v>289230</v>
      </c>
      <c r="CS63" s="16">
        <v>256440</v>
      </c>
      <c r="CT63" s="16">
        <v>291740</v>
      </c>
      <c r="CU63" s="16">
        <v>308940</v>
      </c>
      <c r="CV63" s="16">
        <v>323790</v>
      </c>
      <c r="CW63" s="16">
        <v>298600</v>
      </c>
      <c r="CX63" s="16">
        <v>258490</v>
      </c>
      <c r="CY63" s="16">
        <v>237430</v>
      </c>
      <c r="CZ63" s="16">
        <v>183350</v>
      </c>
      <c r="DA63" s="16">
        <v>149420</v>
      </c>
      <c r="DB63" s="16">
        <v>119660</v>
      </c>
      <c r="DC63" s="16">
        <v>102530</v>
      </c>
      <c r="DD63" s="16">
        <v>72550</v>
      </c>
      <c r="DE63" s="16">
        <v>37670</v>
      </c>
      <c r="DF63" s="16">
        <v>889200</v>
      </c>
      <c r="DG63" s="16">
        <v>953900</v>
      </c>
      <c r="DH63" s="16">
        <v>1078600</v>
      </c>
      <c r="DI63" s="16">
        <v>1197700</v>
      </c>
      <c r="DJ63" s="16">
        <v>1454900</v>
      </c>
      <c r="DK63" s="16">
        <v>2077300</v>
      </c>
      <c r="DL63" s="16">
        <v>2573200</v>
      </c>
      <c r="DM63" s="16">
        <v>1301700</v>
      </c>
      <c r="DN63" s="16">
        <v>2756600</v>
      </c>
      <c r="DO63" s="16">
        <v>3256800</v>
      </c>
      <c r="DP63" s="16">
        <v>3192000</v>
      </c>
      <c r="DQ63" s="16">
        <v>3067400</v>
      </c>
      <c r="DR63" s="16">
        <v>2948200</v>
      </c>
      <c r="DS63" s="16">
        <v>683500</v>
      </c>
      <c r="DT63" s="16">
        <v>500200</v>
      </c>
      <c r="DU63" s="16">
        <v>231100</v>
      </c>
      <c r="DV63" s="16">
        <v>128600</v>
      </c>
      <c r="DW63" s="16">
        <v>56000</v>
      </c>
      <c r="DX63" s="16">
        <v>18370</v>
      </c>
      <c r="DY63" s="13">
        <v>35.6</v>
      </c>
      <c r="DZ63" s="16">
        <v>4145900</v>
      </c>
    </row>
    <row r="64" spans="1:130">
      <c r="A64" s="15" t="s">
        <v>25</v>
      </c>
      <c r="B64" s="16">
        <v>58420</v>
      </c>
      <c r="C64" s="16">
        <v>57410</v>
      </c>
      <c r="D64" s="16">
        <v>56670</v>
      </c>
      <c r="E64" s="16">
        <v>55400</v>
      </c>
      <c r="F64" s="16">
        <v>56990</v>
      </c>
      <c r="G64" s="16">
        <v>58780</v>
      </c>
      <c r="H64" s="16">
        <v>58110</v>
      </c>
      <c r="I64" s="16">
        <v>57610</v>
      </c>
      <c r="J64" s="16">
        <v>58240</v>
      </c>
      <c r="K64" s="16">
        <v>59320</v>
      </c>
      <c r="L64" s="16">
        <v>61020</v>
      </c>
      <c r="M64" s="16">
        <v>60840</v>
      </c>
      <c r="N64" s="16">
        <v>62440</v>
      </c>
      <c r="O64" s="16">
        <v>63030</v>
      </c>
      <c r="P64" s="16">
        <v>64310</v>
      </c>
      <c r="Q64" s="16">
        <v>65050</v>
      </c>
      <c r="R64" s="16">
        <v>63190</v>
      </c>
      <c r="S64" s="16">
        <v>61930</v>
      </c>
      <c r="T64" s="16">
        <v>60430</v>
      </c>
      <c r="U64" s="16">
        <v>58970</v>
      </c>
      <c r="V64" s="16">
        <v>59470</v>
      </c>
      <c r="W64" s="16">
        <v>59100</v>
      </c>
      <c r="X64" s="16">
        <v>58690</v>
      </c>
      <c r="Y64" s="16">
        <v>57920</v>
      </c>
      <c r="Z64" s="16">
        <v>55200</v>
      </c>
      <c r="AA64" s="16">
        <v>53540</v>
      </c>
      <c r="AB64" s="16">
        <v>52280</v>
      </c>
      <c r="AC64" s="16">
        <v>50910</v>
      </c>
      <c r="AD64" s="16">
        <v>50360</v>
      </c>
      <c r="AE64" s="16">
        <v>51660</v>
      </c>
      <c r="AF64" s="16">
        <v>52900</v>
      </c>
      <c r="AG64" s="16">
        <v>55620</v>
      </c>
      <c r="AH64" s="16">
        <v>57840</v>
      </c>
      <c r="AI64" s="16">
        <v>60870</v>
      </c>
      <c r="AJ64" s="16">
        <v>62920</v>
      </c>
      <c r="AK64" s="16">
        <v>62300</v>
      </c>
      <c r="AL64" s="16">
        <v>62560</v>
      </c>
      <c r="AM64" s="16">
        <v>62400</v>
      </c>
      <c r="AN64" s="16">
        <v>61400</v>
      </c>
      <c r="AO64" s="16">
        <v>61560</v>
      </c>
      <c r="AP64" s="16">
        <v>62260</v>
      </c>
      <c r="AQ64" s="16">
        <v>63820</v>
      </c>
      <c r="AR64" s="16">
        <v>65920</v>
      </c>
      <c r="AS64" s="16">
        <v>66350</v>
      </c>
      <c r="AT64" s="16">
        <v>65330</v>
      </c>
      <c r="AU64" s="16">
        <v>64090</v>
      </c>
      <c r="AV64" s="16">
        <v>61360</v>
      </c>
      <c r="AW64" s="16">
        <v>59930</v>
      </c>
      <c r="AX64" s="16">
        <v>58040</v>
      </c>
      <c r="AY64" s="16">
        <v>57780</v>
      </c>
      <c r="AZ64" s="16">
        <v>55110</v>
      </c>
      <c r="BA64" s="16">
        <v>53360</v>
      </c>
      <c r="BB64" s="16">
        <v>51160</v>
      </c>
      <c r="BC64" s="16">
        <v>50830</v>
      </c>
      <c r="BD64" s="16">
        <v>49260</v>
      </c>
      <c r="BE64" s="16">
        <v>49440</v>
      </c>
      <c r="BF64" s="16">
        <v>48260</v>
      </c>
      <c r="BG64" s="16">
        <v>48550</v>
      </c>
      <c r="BH64" s="16">
        <v>48600</v>
      </c>
      <c r="BI64" s="16">
        <v>45190</v>
      </c>
      <c r="BJ64" s="16">
        <v>40600</v>
      </c>
      <c r="BK64" s="16">
        <v>37450</v>
      </c>
      <c r="BL64" s="16">
        <v>34650</v>
      </c>
      <c r="BM64" s="16">
        <v>35330</v>
      </c>
      <c r="BN64" s="16">
        <v>36200</v>
      </c>
      <c r="BO64" s="16">
        <v>35080</v>
      </c>
      <c r="BP64" s="16">
        <v>31700</v>
      </c>
      <c r="BQ64" s="16">
        <v>29720</v>
      </c>
      <c r="BR64" s="16">
        <v>28290</v>
      </c>
      <c r="BS64" s="16">
        <v>27050</v>
      </c>
      <c r="BT64" s="16">
        <v>25000</v>
      </c>
      <c r="BU64" s="16">
        <v>24900</v>
      </c>
      <c r="BV64" s="16">
        <v>23370</v>
      </c>
      <c r="BW64" s="16">
        <v>23330</v>
      </c>
      <c r="BX64" s="16">
        <v>23080</v>
      </c>
      <c r="BY64" s="16">
        <v>22950</v>
      </c>
      <c r="BZ64" s="16">
        <v>21520</v>
      </c>
      <c r="CA64" s="16">
        <v>20760</v>
      </c>
      <c r="CB64" s="16">
        <v>19410</v>
      </c>
      <c r="CC64" s="16">
        <v>18490</v>
      </c>
      <c r="CD64" s="16">
        <v>17250</v>
      </c>
      <c r="CE64" s="16">
        <v>16180</v>
      </c>
      <c r="CF64" s="16">
        <v>14390</v>
      </c>
      <c r="CG64" s="16">
        <v>13170</v>
      </c>
      <c r="CH64" s="16">
        <v>11910</v>
      </c>
      <c r="CI64" s="16">
        <v>11340</v>
      </c>
      <c r="CJ64" s="16">
        <v>8130</v>
      </c>
      <c r="CK64" s="16">
        <v>7150</v>
      </c>
      <c r="CL64" s="16">
        <v>6200</v>
      </c>
      <c r="CM64" s="16">
        <v>5530</v>
      </c>
      <c r="CN64" s="16">
        <v>284880</v>
      </c>
      <c r="CO64" s="16">
        <v>292060</v>
      </c>
      <c r="CP64" s="16">
        <v>311640</v>
      </c>
      <c r="CQ64" s="16">
        <v>309570</v>
      </c>
      <c r="CR64" s="16">
        <v>290380</v>
      </c>
      <c r="CS64" s="16">
        <v>258760</v>
      </c>
      <c r="CT64" s="16">
        <v>290150</v>
      </c>
      <c r="CU64" s="16">
        <v>310230</v>
      </c>
      <c r="CV64" s="16">
        <v>323680</v>
      </c>
      <c r="CW64" s="16">
        <v>301200</v>
      </c>
      <c r="CX64" s="16">
        <v>259720</v>
      </c>
      <c r="CY64" s="16">
        <v>240030</v>
      </c>
      <c r="CZ64" s="16">
        <v>184230</v>
      </c>
      <c r="DA64" s="16">
        <v>151840</v>
      </c>
      <c r="DB64" s="16">
        <v>119670</v>
      </c>
      <c r="DC64" s="16">
        <v>103120</v>
      </c>
      <c r="DD64" s="16">
        <v>72900</v>
      </c>
      <c r="DE64" s="16">
        <v>38350</v>
      </c>
      <c r="DF64" s="16">
        <v>888600</v>
      </c>
      <c r="DG64" s="16">
        <v>953600</v>
      </c>
      <c r="DH64" s="16">
        <v>1078800</v>
      </c>
      <c r="DI64" s="16">
        <v>1198200</v>
      </c>
      <c r="DJ64" s="16">
        <v>1459100</v>
      </c>
      <c r="DK64" s="16">
        <v>2084000</v>
      </c>
      <c r="DL64" s="16">
        <v>2583700</v>
      </c>
      <c r="DM64" s="16">
        <v>1308900</v>
      </c>
      <c r="DN64" s="16">
        <v>2768000</v>
      </c>
      <c r="DO64" s="16">
        <v>3272400</v>
      </c>
      <c r="DP64" s="16">
        <v>3207400</v>
      </c>
      <c r="DQ64" s="16">
        <v>3082200</v>
      </c>
      <c r="DR64" s="16">
        <v>2962800</v>
      </c>
      <c r="DS64" s="16">
        <v>688700</v>
      </c>
      <c r="DT64" s="16">
        <v>504500</v>
      </c>
      <c r="DU64" s="16">
        <v>232900</v>
      </c>
      <c r="DV64" s="16">
        <v>129800</v>
      </c>
      <c r="DW64" s="16">
        <v>56900</v>
      </c>
      <c r="DX64" s="16">
        <v>18580</v>
      </c>
      <c r="DY64" s="13">
        <v>35.700000000000003</v>
      </c>
      <c r="DZ64" s="16">
        <v>4161000</v>
      </c>
    </row>
    <row r="65" spans="1:130">
      <c r="A65" s="15" t="s">
        <v>26</v>
      </c>
      <c r="B65" s="16">
        <v>58540</v>
      </c>
      <c r="C65" s="16">
        <v>57530</v>
      </c>
      <c r="D65" s="16">
        <v>57330</v>
      </c>
      <c r="E65" s="16">
        <v>55820</v>
      </c>
      <c r="F65" s="16">
        <v>56060</v>
      </c>
      <c r="G65" s="16">
        <v>58670</v>
      </c>
      <c r="H65" s="16">
        <v>58980</v>
      </c>
      <c r="I65" s="16">
        <v>57290</v>
      </c>
      <c r="J65" s="16">
        <v>58690</v>
      </c>
      <c r="K65" s="16">
        <v>58400</v>
      </c>
      <c r="L65" s="16">
        <v>60890</v>
      </c>
      <c r="M65" s="16">
        <v>61290</v>
      </c>
      <c r="N65" s="16">
        <v>62020</v>
      </c>
      <c r="O65" s="16">
        <v>62700</v>
      </c>
      <c r="P65" s="16">
        <v>64390</v>
      </c>
      <c r="Q65" s="16">
        <v>65510</v>
      </c>
      <c r="R65" s="16">
        <v>63900</v>
      </c>
      <c r="S65" s="16">
        <v>62300</v>
      </c>
      <c r="T65" s="16">
        <v>61250</v>
      </c>
      <c r="U65" s="16">
        <v>59160</v>
      </c>
      <c r="V65" s="16">
        <v>59760</v>
      </c>
      <c r="W65" s="16">
        <v>59190</v>
      </c>
      <c r="X65" s="16">
        <v>58690</v>
      </c>
      <c r="Y65" s="16">
        <v>58330</v>
      </c>
      <c r="Z65" s="16">
        <v>55530</v>
      </c>
      <c r="AA65" s="16">
        <v>54070</v>
      </c>
      <c r="AB65" s="16">
        <v>52700</v>
      </c>
      <c r="AC65" s="16">
        <v>51360</v>
      </c>
      <c r="AD65" s="16">
        <v>50500</v>
      </c>
      <c r="AE65" s="16">
        <v>51800</v>
      </c>
      <c r="AF65" s="16">
        <v>52390</v>
      </c>
      <c r="AG65" s="16">
        <v>55370</v>
      </c>
      <c r="AH65" s="16">
        <v>57420</v>
      </c>
      <c r="AI65" s="16">
        <v>60230</v>
      </c>
      <c r="AJ65" s="16">
        <v>62780</v>
      </c>
      <c r="AK65" s="16">
        <v>62730</v>
      </c>
      <c r="AL65" s="16">
        <v>62800</v>
      </c>
      <c r="AM65" s="16">
        <v>62830</v>
      </c>
      <c r="AN65" s="16">
        <v>61610</v>
      </c>
      <c r="AO65" s="16">
        <v>61670</v>
      </c>
      <c r="AP65" s="16">
        <v>62320</v>
      </c>
      <c r="AQ65" s="16">
        <v>63120</v>
      </c>
      <c r="AR65" s="16">
        <v>65290</v>
      </c>
      <c r="AS65" s="16">
        <v>66890</v>
      </c>
      <c r="AT65" s="16">
        <v>65730</v>
      </c>
      <c r="AU65" s="16">
        <v>64500</v>
      </c>
      <c r="AV65" s="16">
        <v>61990</v>
      </c>
      <c r="AW65" s="16">
        <v>60390</v>
      </c>
      <c r="AX65" s="16">
        <v>58510</v>
      </c>
      <c r="AY65" s="16">
        <v>57750</v>
      </c>
      <c r="AZ65" s="16">
        <v>55740</v>
      </c>
      <c r="BA65" s="16">
        <v>53660</v>
      </c>
      <c r="BB65" s="16">
        <v>51810</v>
      </c>
      <c r="BC65" s="16">
        <v>50930</v>
      </c>
      <c r="BD65" s="16">
        <v>49610</v>
      </c>
      <c r="BE65" s="16">
        <v>49150</v>
      </c>
      <c r="BF65" s="16">
        <v>48590</v>
      </c>
      <c r="BG65" s="16">
        <v>48220</v>
      </c>
      <c r="BH65" s="16">
        <v>48390</v>
      </c>
      <c r="BI65" s="16">
        <v>47440</v>
      </c>
      <c r="BJ65" s="16">
        <v>40980</v>
      </c>
      <c r="BK65" s="16">
        <v>37860</v>
      </c>
      <c r="BL65" s="16">
        <v>35970</v>
      </c>
      <c r="BM65" s="16">
        <v>33990</v>
      </c>
      <c r="BN65" s="16">
        <v>36570</v>
      </c>
      <c r="BO65" s="16">
        <v>35830</v>
      </c>
      <c r="BP65" s="16">
        <v>31970</v>
      </c>
      <c r="BQ65" s="16">
        <v>30090</v>
      </c>
      <c r="BR65" s="16">
        <v>28510</v>
      </c>
      <c r="BS65" s="16">
        <v>27200</v>
      </c>
      <c r="BT65" s="16">
        <v>25450</v>
      </c>
      <c r="BU65" s="16">
        <v>24760</v>
      </c>
      <c r="BV65" s="16">
        <v>23600</v>
      </c>
      <c r="BW65" s="16">
        <v>23300</v>
      </c>
      <c r="BX65" s="16">
        <v>22720</v>
      </c>
      <c r="BY65" s="16">
        <v>23090</v>
      </c>
      <c r="BZ65" s="16">
        <v>21680</v>
      </c>
      <c r="CA65" s="16">
        <v>20610</v>
      </c>
      <c r="CB65" s="16">
        <v>19550</v>
      </c>
      <c r="CC65" s="16">
        <v>18580</v>
      </c>
      <c r="CD65" s="16">
        <v>17420</v>
      </c>
      <c r="CE65" s="16">
        <v>16300</v>
      </c>
      <c r="CF65" s="16">
        <v>14570</v>
      </c>
      <c r="CG65" s="16">
        <v>13130</v>
      </c>
      <c r="CH65" s="16">
        <v>12220</v>
      </c>
      <c r="CI65" s="16">
        <v>11090</v>
      </c>
      <c r="CJ65" s="16">
        <v>8850</v>
      </c>
      <c r="CK65" s="16">
        <v>7160</v>
      </c>
      <c r="CL65" s="16">
        <v>6120</v>
      </c>
      <c r="CM65" s="16">
        <v>5600</v>
      </c>
      <c r="CN65" s="16">
        <v>285280</v>
      </c>
      <c r="CO65" s="16">
        <v>292020</v>
      </c>
      <c r="CP65" s="16">
        <v>311300</v>
      </c>
      <c r="CQ65" s="16">
        <v>312130</v>
      </c>
      <c r="CR65" s="16">
        <v>291480</v>
      </c>
      <c r="CS65" s="16">
        <v>260420</v>
      </c>
      <c r="CT65" s="16">
        <v>288190</v>
      </c>
      <c r="CU65" s="16">
        <v>311630</v>
      </c>
      <c r="CV65" s="16">
        <v>323340</v>
      </c>
      <c r="CW65" s="16">
        <v>303140</v>
      </c>
      <c r="CX65" s="16">
        <v>261750</v>
      </c>
      <c r="CY65" s="16">
        <v>241780</v>
      </c>
      <c r="CZ65" s="16">
        <v>185360</v>
      </c>
      <c r="DA65" s="16">
        <v>153590</v>
      </c>
      <c r="DB65" s="16">
        <v>119820</v>
      </c>
      <c r="DC65" s="16">
        <v>103510</v>
      </c>
      <c r="DD65" s="16">
        <v>73640</v>
      </c>
      <c r="DE65" s="16">
        <v>38820</v>
      </c>
      <c r="DF65" s="16">
        <v>888600</v>
      </c>
      <c r="DG65" s="16">
        <v>954100</v>
      </c>
      <c r="DH65" s="16">
        <v>1080300</v>
      </c>
      <c r="DI65" s="16">
        <v>1200700</v>
      </c>
      <c r="DJ65" s="16">
        <v>1463900</v>
      </c>
      <c r="DK65" s="16">
        <v>2090300</v>
      </c>
      <c r="DL65" s="16">
        <v>2593900</v>
      </c>
      <c r="DM65" s="16">
        <v>1315400</v>
      </c>
      <c r="DN65" s="16">
        <v>2779200</v>
      </c>
      <c r="DO65" s="16">
        <v>3287500</v>
      </c>
      <c r="DP65" s="16">
        <v>3221900</v>
      </c>
      <c r="DQ65" s="16">
        <v>3095700</v>
      </c>
      <c r="DR65" s="16">
        <v>2975300</v>
      </c>
      <c r="DS65" s="16">
        <v>693600</v>
      </c>
      <c r="DT65" s="16">
        <v>508200</v>
      </c>
      <c r="DU65" s="16">
        <v>234800</v>
      </c>
      <c r="DV65" s="16">
        <v>131300</v>
      </c>
      <c r="DW65" s="16">
        <v>57700</v>
      </c>
      <c r="DX65" s="16">
        <v>18840</v>
      </c>
      <c r="DY65" s="13">
        <v>35.799999999999997</v>
      </c>
      <c r="DZ65" s="16">
        <v>4176100</v>
      </c>
    </row>
    <row r="66" spans="1:130">
      <c r="A66" s="15" t="s">
        <v>27</v>
      </c>
      <c r="B66" s="16">
        <v>59060</v>
      </c>
      <c r="C66" s="16">
        <v>57370</v>
      </c>
      <c r="D66" s="16">
        <v>57690</v>
      </c>
      <c r="E66" s="16">
        <v>56110</v>
      </c>
      <c r="F66" s="16">
        <v>55770</v>
      </c>
      <c r="G66" s="16">
        <v>58040</v>
      </c>
      <c r="H66" s="16">
        <v>59190</v>
      </c>
      <c r="I66" s="16">
        <v>57470</v>
      </c>
      <c r="J66" s="16">
        <v>58580</v>
      </c>
      <c r="K66" s="16">
        <v>58590</v>
      </c>
      <c r="L66" s="16">
        <v>60360</v>
      </c>
      <c r="M66" s="16">
        <v>61540</v>
      </c>
      <c r="N66" s="16">
        <v>61630</v>
      </c>
      <c r="O66" s="16">
        <v>63140</v>
      </c>
      <c r="P66" s="16">
        <v>63770</v>
      </c>
      <c r="Q66" s="16">
        <v>65620</v>
      </c>
      <c r="R66" s="16">
        <v>64600</v>
      </c>
      <c r="S66" s="16">
        <v>62700</v>
      </c>
      <c r="T66" s="16">
        <v>61320</v>
      </c>
      <c r="U66" s="16">
        <v>59320</v>
      </c>
      <c r="V66" s="16">
        <v>59540</v>
      </c>
      <c r="W66" s="16">
        <v>59210</v>
      </c>
      <c r="X66" s="16">
        <v>58640</v>
      </c>
      <c r="Y66" s="16">
        <v>57970</v>
      </c>
      <c r="Z66" s="16">
        <v>55830</v>
      </c>
      <c r="AA66" s="16">
        <v>53990</v>
      </c>
      <c r="AB66" s="16">
        <v>52620</v>
      </c>
      <c r="AC66" s="16">
        <v>51740</v>
      </c>
      <c r="AD66" s="16">
        <v>50350</v>
      </c>
      <c r="AE66" s="16">
        <v>51670</v>
      </c>
      <c r="AF66" s="16">
        <v>52260</v>
      </c>
      <c r="AG66" s="16">
        <v>54790</v>
      </c>
      <c r="AH66" s="16">
        <v>57040</v>
      </c>
      <c r="AI66" s="16">
        <v>59510</v>
      </c>
      <c r="AJ66" s="16">
        <v>62410</v>
      </c>
      <c r="AK66" s="16">
        <v>63500</v>
      </c>
      <c r="AL66" s="16">
        <v>62200</v>
      </c>
      <c r="AM66" s="16">
        <v>62910</v>
      </c>
      <c r="AN66" s="16">
        <v>62160</v>
      </c>
      <c r="AO66" s="16">
        <v>61790</v>
      </c>
      <c r="AP66" s="16">
        <v>61930</v>
      </c>
      <c r="AQ66" s="16">
        <v>62810</v>
      </c>
      <c r="AR66" s="16">
        <v>65110</v>
      </c>
      <c r="AS66" s="16">
        <v>66360</v>
      </c>
      <c r="AT66" s="16">
        <v>66280</v>
      </c>
      <c r="AU66" s="16">
        <v>64990</v>
      </c>
      <c r="AV66" s="16">
        <v>62460</v>
      </c>
      <c r="AW66" s="16">
        <v>61450</v>
      </c>
      <c r="AX66" s="16">
        <v>58580</v>
      </c>
      <c r="AY66" s="16">
        <v>57680</v>
      </c>
      <c r="AZ66" s="16">
        <v>56330</v>
      </c>
      <c r="BA66" s="16">
        <v>54100</v>
      </c>
      <c r="BB66" s="16">
        <v>52590</v>
      </c>
      <c r="BC66" s="16">
        <v>50670</v>
      </c>
      <c r="BD66" s="16">
        <v>49950</v>
      </c>
      <c r="BE66" s="16">
        <v>48930</v>
      </c>
      <c r="BF66" s="16">
        <v>49100</v>
      </c>
      <c r="BG66" s="16">
        <v>47920</v>
      </c>
      <c r="BH66" s="16">
        <v>48370</v>
      </c>
      <c r="BI66" s="16">
        <v>48680</v>
      </c>
      <c r="BJ66" s="16">
        <v>40960</v>
      </c>
      <c r="BK66" s="16">
        <v>38840</v>
      </c>
      <c r="BL66" s="16">
        <v>37080</v>
      </c>
      <c r="BM66" s="16">
        <v>33120</v>
      </c>
      <c r="BN66" s="16">
        <v>36660</v>
      </c>
      <c r="BO66" s="16">
        <v>36070</v>
      </c>
      <c r="BP66" s="16">
        <v>33180</v>
      </c>
      <c r="BQ66" s="16">
        <v>30110</v>
      </c>
      <c r="BR66" s="16">
        <v>28750</v>
      </c>
      <c r="BS66" s="16">
        <v>27430</v>
      </c>
      <c r="BT66" s="16">
        <v>25850</v>
      </c>
      <c r="BU66" s="16">
        <v>24590</v>
      </c>
      <c r="BV66" s="16">
        <v>23790</v>
      </c>
      <c r="BW66" s="16">
        <v>23190</v>
      </c>
      <c r="BX66" s="16">
        <v>22750</v>
      </c>
      <c r="BY66" s="16">
        <v>22900</v>
      </c>
      <c r="BZ66" s="16">
        <v>21850</v>
      </c>
      <c r="CA66" s="16">
        <v>20550</v>
      </c>
      <c r="CB66" s="16">
        <v>19860</v>
      </c>
      <c r="CC66" s="16">
        <v>18440</v>
      </c>
      <c r="CD66" s="16">
        <v>17410</v>
      </c>
      <c r="CE66" s="16">
        <v>16510</v>
      </c>
      <c r="CF66" s="16">
        <v>14670</v>
      </c>
      <c r="CG66" s="16">
        <v>13230</v>
      </c>
      <c r="CH66" s="16">
        <v>12350</v>
      </c>
      <c r="CI66" s="16">
        <v>10790</v>
      </c>
      <c r="CJ66" s="16">
        <v>9520</v>
      </c>
      <c r="CK66" s="16">
        <v>7090</v>
      </c>
      <c r="CL66" s="16">
        <v>6190</v>
      </c>
      <c r="CM66" s="16">
        <v>5490</v>
      </c>
      <c r="CN66" s="16">
        <v>286000</v>
      </c>
      <c r="CO66" s="16">
        <v>291880</v>
      </c>
      <c r="CP66" s="16">
        <v>310430</v>
      </c>
      <c r="CQ66" s="16">
        <v>313560</v>
      </c>
      <c r="CR66" s="16">
        <v>291180</v>
      </c>
      <c r="CS66" s="16">
        <v>260370</v>
      </c>
      <c r="CT66" s="16">
        <v>286010</v>
      </c>
      <c r="CU66" s="16">
        <v>312560</v>
      </c>
      <c r="CV66" s="16">
        <v>322490</v>
      </c>
      <c r="CW66" s="16">
        <v>305160</v>
      </c>
      <c r="CX66" s="16">
        <v>263650</v>
      </c>
      <c r="CY66" s="16">
        <v>243010</v>
      </c>
      <c r="CZ66" s="16">
        <v>186660</v>
      </c>
      <c r="DA66" s="16">
        <v>155530</v>
      </c>
      <c r="DB66" s="16">
        <v>120170</v>
      </c>
      <c r="DC66" s="16">
        <v>103600</v>
      </c>
      <c r="DD66" s="16">
        <v>74180</v>
      </c>
      <c r="DE66" s="16">
        <v>39080</v>
      </c>
      <c r="DF66" s="16">
        <v>888300</v>
      </c>
      <c r="DG66" s="16">
        <v>953900</v>
      </c>
      <c r="DH66" s="16">
        <v>1081200</v>
      </c>
      <c r="DI66" s="16">
        <v>1201900</v>
      </c>
      <c r="DJ66" s="16">
        <v>1463700</v>
      </c>
      <c r="DK66" s="16">
        <v>2091300</v>
      </c>
      <c r="DL66" s="16">
        <v>2598000</v>
      </c>
      <c r="DM66" s="16">
        <v>1321000</v>
      </c>
      <c r="DN66" s="16">
        <v>2784600</v>
      </c>
      <c r="DO66" s="16">
        <v>3296300</v>
      </c>
      <c r="DP66" s="16">
        <v>3230600</v>
      </c>
      <c r="DQ66" s="16">
        <v>3103300</v>
      </c>
      <c r="DR66" s="16">
        <v>2982700</v>
      </c>
      <c r="DS66" s="16">
        <v>698300</v>
      </c>
      <c r="DT66" s="16">
        <v>511600</v>
      </c>
      <c r="DU66" s="16">
        <v>235900</v>
      </c>
      <c r="DV66" s="16">
        <v>132300</v>
      </c>
      <c r="DW66" s="16">
        <v>58100</v>
      </c>
      <c r="DX66" s="16">
        <v>19060</v>
      </c>
      <c r="DY66" s="13">
        <v>35.799999999999997</v>
      </c>
      <c r="DZ66" s="16">
        <v>4184600</v>
      </c>
    </row>
    <row r="67" spans="1:130">
      <c r="A67" s="15" t="s">
        <v>28</v>
      </c>
      <c r="B67" s="16">
        <v>59390</v>
      </c>
      <c r="C67" s="16">
        <v>57680</v>
      </c>
      <c r="D67" s="16">
        <v>57930</v>
      </c>
      <c r="E67" s="16">
        <v>56430</v>
      </c>
      <c r="F67" s="16">
        <v>55720</v>
      </c>
      <c r="G67" s="16">
        <v>57690</v>
      </c>
      <c r="H67" s="16">
        <v>59340</v>
      </c>
      <c r="I67" s="16">
        <v>57840</v>
      </c>
      <c r="J67" s="16">
        <v>58560</v>
      </c>
      <c r="K67" s="16">
        <v>58580</v>
      </c>
      <c r="L67" s="16">
        <v>59990</v>
      </c>
      <c r="M67" s="16">
        <v>61630</v>
      </c>
      <c r="N67" s="16">
        <v>61300</v>
      </c>
      <c r="O67" s="16">
        <v>62850</v>
      </c>
      <c r="P67" s="16">
        <v>63610</v>
      </c>
      <c r="Q67" s="16">
        <v>65120</v>
      </c>
      <c r="R67" s="16">
        <v>65250</v>
      </c>
      <c r="S67" s="16">
        <v>63030</v>
      </c>
      <c r="T67" s="16">
        <v>61900</v>
      </c>
      <c r="U67" s="16">
        <v>59830</v>
      </c>
      <c r="V67" s="16">
        <v>59270</v>
      </c>
      <c r="W67" s="16">
        <v>59230</v>
      </c>
      <c r="X67" s="16">
        <v>58420</v>
      </c>
      <c r="Y67" s="16">
        <v>57840</v>
      </c>
      <c r="Z67" s="16">
        <v>56210</v>
      </c>
      <c r="AA67" s="16">
        <v>54460</v>
      </c>
      <c r="AB67" s="16">
        <v>52800</v>
      </c>
      <c r="AC67" s="16">
        <v>52070</v>
      </c>
      <c r="AD67" s="16">
        <v>50830</v>
      </c>
      <c r="AE67" s="16">
        <v>51270</v>
      </c>
      <c r="AF67" s="16">
        <v>52210</v>
      </c>
      <c r="AG67" s="16">
        <v>54550</v>
      </c>
      <c r="AH67" s="16">
        <v>56470</v>
      </c>
      <c r="AI67" s="16">
        <v>58780</v>
      </c>
      <c r="AJ67" s="16">
        <v>62040</v>
      </c>
      <c r="AK67" s="16">
        <v>63760</v>
      </c>
      <c r="AL67" s="16">
        <v>62360</v>
      </c>
      <c r="AM67" s="16">
        <v>63210</v>
      </c>
      <c r="AN67" s="16">
        <v>62320</v>
      </c>
      <c r="AO67" s="16">
        <v>62040</v>
      </c>
      <c r="AP67" s="16">
        <v>61740</v>
      </c>
      <c r="AQ67" s="16">
        <v>62840</v>
      </c>
      <c r="AR67" s="16">
        <v>64430</v>
      </c>
      <c r="AS67" s="16">
        <v>66520</v>
      </c>
      <c r="AT67" s="16">
        <v>66300</v>
      </c>
      <c r="AU67" s="16">
        <v>65380</v>
      </c>
      <c r="AV67" s="16">
        <v>63150</v>
      </c>
      <c r="AW67" s="16">
        <v>61560</v>
      </c>
      <c r="AX67" s="16">
        <v>59140</v>
      </c>
      <c r="AY67" s="16">
        <v>57930</v>
      </c>
      <c r="AZ67" s="16">
        <v>56960</v>
      </c>
      <c r="BA67" s="16">
        <v>54670</v>
      </c>
      <c r="BB67" s="16">
        <v>52930</v>
      </c>
      <c r="BC67" s="16">
        <v>50810</v>
      </c>
      <c r="BD67" s="16">
        <v>50210</v>
      </c>
      <c r="BE67" s="16">
        <v>49240</v>
      </c>
      <c r="BF67" s="16">
        <v>49030</v>
      </c>
      <c r="BG67" s="16">
        <v>48160</v>
      </c>
      <c r="BH67" s="16">
        <v>48170</v>
      </c>
      <c r="BI67" s="16">
        <v>48920</v>
      </c>
      <c r="BJ67" s="16">
        <v>42430</v>
      </c>
      <c r="BK67" s="16">
        <v>39800</v>
      </c>
      <c r="BL67" s="16">
        <v>37070</v>
      </c>
      <c r="BM67" s="16">
        <v>33640</v>
      </c>
      <c r="BN67" s="16">
        <v>36100</v>
      </c>
      <c r="BO67" s="16">
        <v>36050</v>
      </c>
      <c r="BP67" s="16">
        <v>34120</v>
      </c>
      <c r="BQ67" s="16">
        <v>30700</v>
      </c>
      <c r="BR67" s="16">
        <v>29160</v>
      </c>
      <c r="BS67" s="16">
        <v>27520</v>
      </c>
      <c r="BT67" s="16">
        <v>26390</v>
      </c>
      <c r="BU67" s="16">
        <v>24440</v>
      </c>
      <c r="BV67" s="16">
        <v>24030</v>
      </c>
      <c r="BW67" s="16">
        <v>22980</v>
      </c>
      <c r="BX67" s="16">
        <v>22700</v>
      </c>
      <c r="BY67" s="16">
        <v>22810</v>
      </c>
      <c r="BZ67" s="16">
        <v>22030</v>
      </c>
      <c r="CA67" s="16">
        <v>20620</v>
      </c>
      <c r="CB67" s="16">
        <v>19740</v>
      </c>
      <c r="CC67" s="16">
        <v>18640</v>
      </c>
      <c r="CD67" s="16">
        <v>17450</v>
      </c>
      <c r="CE67" s="16">
        <v>16280</v>
      </c>
      <c r="CF67" s="16">
        <v>15070</v>
      </c>
      <c r="CG67" s="16">
        <v>13140</v>
      </c>
      <c r="CH67" s="16">
        <v>12270</v>
      </c>
      <c r="CI67" s="16">
        <v>10840</v>
      </c>
      <c r="CJ67" s="16">
        <v>10120</v>
      </c>
      <c r="CK67" s="16">
        <v>6880</v>
      </c>
      <c r="CL67" s="16">
        <v>6160</v>
      </c>
      <c r="CM67" s="16">
        <v>5430</v>
      </c>
      <c r="CN67" s="16">
        <v>287140</v>
      </c>
      <c r="CO67" s="16">
        <v>292020</v>
      </c>
      <c r="CP67" s="16">
        <v>309380</v>
      </c>
      <c r="CQ67" s="16">
        <v>315130</v>
      </c>
      <c r="CR67" s="16">
        <v>290960</v>
      </c>
      <c r="CS67" s="16">
        <v>261430</v>
      </c>
      <c r="CT67" s="16">
        <v>284060</v>
      </c>
      <c r="CU67" s="16">
        <v>313690</v>
      </c>
      <c r="CV67" s="16">
        <v>321830</v>
      </c>
      <c r="CW67" s="16">
        <v>307170</v>
      </c>
      <c r="CX67" s="16">
        <v>265570</v>
      </c>
      <c r="CY67" s="16">
        <v>243510</v>
      </c>
      <c r="CZ67" s="16">
        <v>189040</v>
      </c>
      <c r="DA67" s="16">
        <v>157540</v>
      </c>
      <c r="DB67" s="16">
        <v>120540</v>
      </c>
      <c r="DC67" s="16">
        <v>103840</v>
      </c>
      <c r="DD67" s="16">
        <v>74210</v>
      </c>
      <c r="DE67" s="16">
        <v>39430</v>
      </c>
      <c r="DF67" s="16">
        <v>888500</v>
      </c>
      <c r="DG67" s="16">
        <v>953700</v>
      </c>
      <c r="DH67" s="16">
        <v>1081900</v>
      </c>
      <c r="DI67" s="16">
        <v>1203700</v>
      </c>
      <c r="DJ67" s="16">
        <v>1465300</v>
      </c>
      <c r="DK67" s="16">
        <v>2094300</v>
      </c>
      <c r="DL67" s="16">
        <v>2603400</v>
      </c>
      <c r="DM67" s="16">
        <v>1327100</v>
      </c>
      <c r="DN67" s="16">
        <v>2792400</v>
      </c>
      <c r="DO67" s="16">
        <v>3306900</v>
      </c>
      <c r="DP67" s="16">
        <v>3241800</v>
      </c>
      <c r="DQ67" s="16">
        <v>3113500</v>
      </c>
      <c r="DR67" s="16">
        <v>2991800</v>
      </c>
      <c r="DS67" s="16">
        <v>703600</v>
      </c>
      <c r="DT67" s="16">
        <v>514500</v>
      </c>
      <c r="DU67" s="16">
        <v>236400</v>
      </c>
      <c r="DV67" s="16">
        <v>132600</v>
      </c>
      <c r="DW67" s="16">
        <v>58400</v>
      </c>
      <c r="DX67" s="16">
        <v>18970</v>
      </c>
      <c r="DY67" s="13">
        <v>35.9</v>
      </c>
      <c r="DZ67" s="16">
        <v>4195500</v>
      </c>
    </row>
    <row r="68" spans="1:130">
      <c r="A68" s="15" t="s">
        <v>29</v>
      </c>
      <c r="B68" s="16">
        <v>60180</v>
      </c>
      <c r="C68" s="16">
        <v>58190</v>
      </c>
      <c r="D68" s="16">
        <v>57740</v>
      </c>
      <c r="E68" s="16">
        <v>56980</v>
      </c>
      <c r="F68" s="16">
        <v>55690</v>
      </c>
      <c r="G68" s="16">
        <v>57460</v>
      </c>
      <c r="H68" s="16">
        <v>59310</v>
      </c>
      <c r="I68" s="16">
        <v>58640</v>
      </c>
      <c r="J68" s="16">
        <v>58090</v>
      </c>
      <c r="K68" s="16">
        <v>58660</v>
      </c>
      <c r="L68" s="16">
        <v>59860</v>
      </c>
      <c r="M68" s="16">
        <v>61490</v>
      </c>
      <c r="N68" s="16">
        <v>61130</v>
      </c>
      <c r="O68" s="16">
        <v>62690</v>
      </c>
      <c r="P68" s="16">
        <v>63230</v>
      </c>
      <c r="Q68" s="16">
        <v>64450</v>
      </c>
      <c r="R68" s="16">
        <v>65270</v>
      </c>
      <c r="S68" s="16">
        <v>63350</v>
      </c>
      <c r="T68" s="16">
        <v>61750</v>
      </c>
      <c r="U68" s="16">
        <v>60300</v>
      </c>
      <c r="V68" s="16">
        <v>58900</v>
      </c>
      <c r="W68" s="16">
        <v>59090</v>
      </c>
      <c r="X68" s="16">
        <v>58290</v>
      </c>
      <c r="Y68" s="16">
        <v>57810</v>
      </c>
      <c r="Z68" s="16">
        <v>57220</v>
      </c>
      <c r="AA68" s="16">
        <v>54760</v>
      </c>
      <c r="AB68" s="16">
        <v>53570</v>
      </c>
      <c r="AC68" s="16">
        <v>52550</v>
      </c>
      <c r="AD68" s="16">
        <v>51560</v>
      </c>
      <c r="AE68" s="16">
        <v>51270</v>
      </c>
      <c r="AF68" s="16">
        <v>52640</v>
      </c>
      <c r="AG68" s="16">
        <v>53820</v>
      </c>
      <c r="AH68" s="16">
        <v>56350</v>
      </c>
      <c r="AI68" s="16">
        <v>58430</v>
      </c>
      <c r="AJ68" s="16">
        <v>61560</v>
      </c>
      <c r="AK68" s="16">
        <v>63610</v>
      </c>
      <c r="AL68" s="16">
        <v>62980</v>
      </c>
      <c r="AM68" s="16">
        <v>63080</v>
      </c>
      <c r="AN68" s="16">
        <v>63000</v>
      </c>
      <c r="AO68" s="16">
        <v>61810</v>
      </c>
      <c r="AP68" s="16">
        <v>61990</v>
      </c>
      <c r="AQ68" s="16">
        <v>62640</v>
      </c>
      <c r="AR68" s="16">
        <v>64180</v>
      </c>
      <c r="AS68" s="16">
        <v>66200</v>
      </c>
      <c r="AT68" s="16">
        <v>66660</v>
      </c>
      <c r="AU68" s="16">
        <v>65420</v>
      </c>
      <c r="AV68" s="16">
        <v>64190</v>
      </c>
      <c r="AW68" s="16">
        <v>61350</v>
      </c>
      <c r="AX68" s="16">
        <v>59880</v>
      </c>
      <c r="AY68" s="16">
        <v>58000</v>
      </c>
      <c r="AZ68" s="16">
        <v>57760</v>
      </c>
      <c r="BA68" s="16">
        <v>55010</v>
      </c>
      <c r="BB68" s="16">
        <v>53180</v>
      </c>
      <c r="BC68" s="16">
        <v>51060</v>
      </c>
      <c r="BD68" s="16">
        <v>50660</v>
      </c>
      <c r="BE68" s="16">
        <v>49140</v>
      </c>
      <c r="BF68" s="16">
        <v>49310</v>
      </c>
      <c r="BG68" s="16">
        <v>48140</v>
      </c>
      <c r="BH68" s="16">
        <v>48380</v>
      </c>
      <c r="BI68" s="16">
        <v>48460</v>
      </c>
      <c r="BJ68" s="16">
        <v>45010</v>
      </c>
      <c r="BK68" s="16">
        <v>40470</v>
      </c>
      <c r="BL68" s="16">
        <v>37290</v>
      </c>
      <c r="BM68" s="16">
        <v>34480</v>
      </c>
      <c r="BN68" s="16">
        <v>35170</v>
      </c>
      <c r="BO68" s="16">
        <v>35980</v>
      </c>
      <c r="BP68" s="16">
        <v>34790</v>
      </c>
      <c r="BQ68" s="16">
        <v>31400</v>
      </c>
      <c r="BR68" s="16">
        <v>29370</v>
      </c>
      <c r="BS68" s="16">
        <v>27920</v>
      </c>
      <c r="BT68" s="16">
        <v>26630</v>
      </c>
      <c r="BU68" s="16">
        <v>24590</v>
      </c>
      <c r="BV68" s="16">
        <v>24370</v>
      </c>
      <c r="BW68" s="16">
        <v>22820</v>
      </c>
      <c r="BX68" s="16">
        <v>22720</v>
      </c>
      <c r="BY68" s="16">
        <v>22420</v>
      </c>
      <c r="BZ68" s="16">
        <v>22280</v>
      </c>
      <c r="CA68" s="16">
        <v>20720</v>
      </c>
      <c r="CB68" s="16">
        <v>19950</v>
      </c>
      <c r="CC68" s="16">
        <v>18530</v>
      </c>
      <c r="CD68" s="16">
        <v>17560</v>
      </c>
      <c r="CE68" s="16">
        <v>16370</v>
      </c>
      <c r="CF68" s="16">
        <v>15200</v>
      </c>
      <c r="CG68" s="16">
        <v>13420</v>
      </c>
      <c r="CH68" s="16">
        <v>12130</v>
      </c>
      <c r="CI68" s="16">
        <v>10910</v>
      </c>
      <c r="CJ68" s="16">
        <v>10270</v>
      </c>
      <c r="CK68" s="16">
        <v>7200</v>
      </c>
      <c r="CL68" s="16">
        <v>6270</v>
      </c>
      <c r="CM68" s="16">
        <v>5360</v>
      </c>
      <c r="CN68" s="16">
        <v>288780</v>
      </c>
      <c r="CO68" s="16">
        <v>292160</v>
      </c>
      <c r="CP68" s="16">
        <v>308410</v>
      </c>
      <c r="CQ68" s="16">
        <v>315130</v>
      </c>
      <c r="CR68" s="16">
        <v>291310</v>
      </c>
      <c r="CS68" s="16">
        <v>263710</v>
      </c>
      <c r="CT68" s="16">
        <v>282790</v>
      </c>
      <c r="CU68" s="16">
        <v>314490</v>
      </c>
      <c r="CV68" s="16">
        <v>321670</v>
      </c>
      <c r="CW68" s="16">
        <v>308840</v>
      </c>
      <c r="CX68" s="16">
        <v>267670</v>
      </c>
      <c r="CY68" s="16">
        <v>243420</v>
      </c>
      <c r="CZ68" s="16">
        <v>192410</v>
      </c>
      <c r="DA68" s="16">
        <v>159460</v>
      </c>
      <c r="DB68" s="16">
        <v>121130</v>
      </c>
      <c r="DC68" s="16">
        <v>103900</v>
      </c>
      <c r="DD68" s="16">
        <v>74690</v>
      </c>
      <c r="DE68" s="16">
        <v>40010</v>
      </c>
      <c r="DF68" s="16">
        <v>889400</v>
      </c>
      <c r="DG68" s="16">
        <v>953800</v>
      </c>
      <c r="DH68" s="16">
        <v>1082400</v>
      </c>
      <c r="DI68" s="16">
        <v>1204500</v>
      </c>
      <c r="DJ68" s="16">
        <v>1467400</v>
      </c>
      <c r="DK68" s="16">
        <v>2097900</v>
      </c>
      <c r="DL68" s="16">
        <v>2609000</v>
      </c>
      <c r="DM68" s="16">
        <v>1334000</v>
      </c>
      <c r="DN68" s="16">
        <v>2801400</v>
      </c>
      <c r="DO68" s="16">
        <v>3319800</v>
      </c>
      <c r="DP68" s="16">
        <v>3255300</v>
      </c>
      <c r="DQ68" s="16">
        <v>3126700</v>
      </c>
      <c r="DR68" s="16">
        <v>3004700</v>
      </c>
      <c r="DS68" s="16">
        <v>710800</v>
      </c>
      <c r="DT68" s="16">
        <v>518400</v>
      </c>
      <c r="DU68" s="16">
        <v>237800</v>
      </c>
      <c r="DV68" s="16">
        <v>133900</v>
      </c>
      <c r="DW68" s="16">
        <v>59200</v>
      </c>
      <c r="DX68" s="16">
        <v>19180</v>
      </c>
      <c r="DY68" s="13">
        <v>36</v>
      </c>
      <c r="DZ68" s="16">
        <v>4209100</v>
      </c>
    </row>
    <row r="69" spans="1:130">
      <c r="A69" s="15" t="s">
        <v>30</v>
      </c>
      <c r="B69" s="16">
        <v>61160</v>
      </c>
      <c r="C69" s="16">
        <v>58330</v>
      </c>
      <c r="D69" s="16">
        <v>57790</v>
      </c>
      <c r="E69" s="16">
        <v>57590</v>
      </c>
      <c r="F69" s="16">
        <v>56130</v>
      </c>
      <c r="G69" s="16">
        <v>56520</v>
      </c>
      <c r="H69" s="16">
        <v>59210</v>
      </c>
      <c r="I69" s="16">
        <v>59490</v>
      </c>
      <c r="J69" s="16">
        <v>57880</v>
      </c>
      <c r="K69" s="16">
        <v>59200</v>
      </c>
      <c r="L69" s="16">
        <v>58950</v>
      </c>
      <c r="M69" s="16">
        <v>61270</v>
      </c>
      <c r="N69" s="16">
        <v>61550</v>
      </c>
      <c r="O69" s="16">
        <v>62180</v>
      </c>
      <c r="P69" s="16">
        <v>62760</v>
      </c>
      <c r="Q69" s="16">
        <v>64450</v>
      </c>
      <c r="R69" s="16">
        <v>65600</v>
      </c>
      <c r="S69" s="16">
        <v>63910</v>
      </c>
      <c r="T69" s="16">
        <v>61750</v>
      </c>
      <c r="U69" s="16">
        <v>61060</v>
      </c>
      <c r="V69" s="16">
        <v>58960</v>
      </c>
      <c r="W69" s="16">
        <v>59110</v>
      </c>
      <c r="X69" s="16">
        <v>57940</v>
      </c>
      <c r="Y69" s="16">
        <v>57510</v>
      </c>
      <c r="Z69" s="16">
        <v>57430</v>
      </c>
      <c r="AA69" s="16">
        <v>54900</v>
      </c>
      <c r="AB69" s="16">
        <v>53830</v>
      </c>
      <c r="AC69" s="16">
        <v>52770</v>
      </c>
      <c r="AD69" s="16">
        <v>51820</v>
      </c>
      <c r="AE69" s="16">
        <v>51340</v>
      </c>
      <c r="AF69" s="16">
        <v>52620</v>
      </c>
      <c r="AG69" s="16">
        <v>53260</v>
      </c>
      <c r="AH69" s="16">
        <v>56060</v>
      </c>
      <c r="AI69" s="16">
        <v>57960</v>
      </c>
      <c r="AJ69" s="16">
        <v>60860</v>
      </c>
      <c r="AK69" s="16">
        <v>63390</v>
      </c>
      <c r="AL69" s="16">
        <v>63320</v>
      </c>
      <c r="AM69" s="16">
        <v>63250</v>
      </c>
      <c r="AN69" s="16">
        <v>63290</v>
      </c>
      <c r="AO69" s="16">
        <v>61970</v>
      </c>
      <c r="AP69" s="16">
        <v>62010</v>
      </c>
      <c r="AQ69" s="16">
        <v>62630</v>
      </c>
      <c r="AR69" s="16">
        <v>63390</v>
      </c>
      <c r="AS69" s="16">
        <v>65470</v>
      </c>
      <c r="AT69" s="16">
        <v>67050</v>
      </c>
      <c r="AU69" s="16">
        <v>65840</v>
      </c>
      <c r="AV69" s="16">
        <v>64500</v>
      </c>
      <c r="AW69" s="16">
        <v>61950</v>
      </c>
      <c r="AX69" s="16">
        <v>60290</v>
      </c>
      <c r="AY69" s="16">
        <v>58370</v>
      </c>
      <c r="AZ69" s="16">
        <v>57630</v>
      </c>
      <c r="BA69" s="16">
        <v>55560</v>
      </c>
      <c r="BB69" s="16">
        <v>53460</v>
      </c>
      <c r="BC69" s="16">
        <v>51640</v>
      </c>
      <c r="BD69" s="16">
        <v>50720</v>
      </c>
      <c r="BE69" s="16">
        <v>49460</v>
      </c>
      <c r="BF69" s="16">
        <v>48980</v>
      </c>
      <c r="BG69" s="16">
        <v>48460</v>
      </c>
      <c r="BH69" s="16">
        <v>48050</v>
      </c>
      <c r="BI69" s="16">
        <v>48240</v>
      </c>
      <c r="BJ69" s="16">
        <v>47250</v>
      </c>
      <c r="BK69" s="16">
        <v>40830</v>
      </c>
      <c r="BL69" s="16">
        <v>37640</v>
      </c>
      <c r="BM69" s="16">
        <v>35750</v>
      </c>
      <c r="BN69" s="16">
        <v>33770</v>
      </c>
      <c r="BO69" s="16">
        <v>36330</v>
      </c>
      <c r="BP69" s="16">
        <v>35450</v>
      </c>
      <c r="BQ69" s="16">
        <v>31660</v>
      </c>
      <c r="BR69" s="16">
        <v>29710</v>
      </c>
      <c r="BS69" s="16">
        <v>28120</v>
      </c>
      <c r="BT69" s="16">
        <v>26710</v>
      </c>
      <c r="BU69" s="16">
        <v>25010</v>
      </c>
      <c r="BV69" s="16">
        <v>24250</v>
      </c>
      <c r="BW69" s="16">
        <v>23020</v>
      </c>
      <c r="BX69" s="16">
        <v>22680</v>
      </c>
      <c r="BY69" s="16">
        <v>22070</v>
      </c>
      <c r="BZ69" s="16">
        <v>22370</v>
      </c>
      <c r="CA69" s="16">
        <v>20910</v>
      </c>
      <c r="CB69" s="16">
        <v>19780</v>
      </c>
      <c r="CC69" s="16">
        <v>18650</v>
      </c>
      <c r="CD69" s="16">
        <v>17670</v>
      </c>
      <c r="CE69" s="16">
        <v>16490</v>
      </c>
      <c r="CF69" s="16">
        <v>15330</v>
      </c>
      <c r="CG69" s="16">
        <v>13640</v>
      </c>
      <c r="CH69" s="16">
        <v>12120</v>
      </c>
      <c r="CI69" s="16">
        <v>11190</v>
      </c>
      <c r="CJ69" s="16">
        <v>10020</v>
      </c>
      <c r="CK69" s="16">
        <v>7890</v>
      </c>
      <c r="CL69" s="16">
        <v>6280</v>
      </c>
      <c r="CM69" s="16">
        <v>5330</v>
      </c>
      <c r="CN69" s="16">
        <v>291010</v>
      </c>
      <c r="CO69" s="16">
        <v>292300</v>
      </c>
      <c r="CP69" s="16">
        <v>306710</v>
      </c>
      <c r="CQ69" s="16">
        <v>316760</v>
      </c>
      <c r="CR69" s="16">
        <v>290950</v>
      </c>
      <c r="CS69" s="16">
        <v>264650</v>
      </c>
      <c r="CT69" s="16">
        <v>280770</v>
      </c>
      <c r="CU69" s="16">
        <v>315220</v>
      </c>
      <c r="CV69" s="16">
        <v>320550</v>
      </c>
      <c r="CW69" s="16">
        <v>310940</v>
      </c>
      <c r="CX69" s="16">
        <v>269000</v>
      </c>
      <c r="CY69" s="16">
        <v>243180</v>
      </c>
      <c r="CZ69" s="16">
        <v>195250</v>
      </c>
      <c r="DA69" s="16">
        <v>161280</v>
      </c>
      <c r="DB69" s="16">
        <v>121680</v>
      </c>
      <c r="DC69" s="16">
        <v>103790</v>
      </c>
      <c r="DD69" s="16">
        <v>75240</v>
      </c>
      <c r="DE69" s="16">
        <v>40710</v>
      </c>
      <c r="DF69" s="16">
        <v>890000</v>
      </c>
      <c r="DG69" s="16">
        <v>954500</v>
      </c>
      <c r="DH69" s="16">
        <v>1084000</v>
      </c>
      <c r="DI69" s="16">
        <v>1206800</v>
      </c>
      <c r="DJ69" s="16">
        <v>1468400</v>
      </c>
      <c r="DK69" s="16">
        <v>2099800</v>
      </c>
      <c r="DL69" s="16">
        <v>2612000</v>
      </c>
      <c r="DM69" s="16">
        <v>1338900</v>
      </c>
      <c r="DN69" s="16">
        <v>2807300</v>
      </c>
      <c r="DO69" s="16">
        <v>3329400</v>
      </c>
      <c r="DP69" s="16">
        <v>3264900</v>
      </c>
      <c r="DQ69" s="16">
        <v>3135400</v>
      </c>
      <c r="DR69" s="16">
        <v>3012600</v>
      </c>
      <c r="DS69" s="16">
        <v>717300</v>
      </c>
      <c r="DT69" s="16">
        <v>522100</v>
      </c>
      <c r="DU69" s="16">
        <v>239100</v>
      </c>
      <c r="DV69" s="16">
        <v>135400</v>
      </c>
      <c r="DW69" s="16">
        <v>60100</v>
      </c>
      <c r="DX69" s="16">
        <v>19400</v>
      </c>
      <c r="DY69" s="13">
        <v>36</v>
      </c>
      <c r="DZ69" s="16">
        <v>4219400</v>
      </c>
    </row>
    <row r="70" spans="1:130">
      <c r="A70" s="15" t="s">
        <v>31</v>
      </c>
      <c r="B70" s="16">
        <v>62130</v>
      </c>
      <c r="C70" s="16">
        <v>59010</v>
      </c>
      <c r="D70" s="16">
        <v>57590</v>
      </c>
      <c r="E70" s="16">
        <v>57940</v>
      </c>
      <c r="F70" s="16">
        <v>56430</v>
      </c>
      <c r="G70" s="16">
        <v>56240</v>
      </c>
      <c r="H70" s="16">
        <v>58590</v>
      </c>
      <c r="I70" s="16">
        <v>59730</v>
      </c>
      <c r="J70" s="16">
        <v>58040</v>
      </c>
      <c r="K70" s="16">
        <v>59180</v>
      </c>
      <c r="L70" s="16">
        <v>59180</v>
      </c>
      <c r="M70" s="16">
        <v>60730</v>
      </c>
      <c r="N70" s="16">
        <v>61730</v>
      </c>
      <c r="O70" s="16">
        <v>61700</v>
      </c>
      <c r="P70" s="16">
        <v>63040</v>
      </c>
      <c r="Q70" s="16">
        <v>63690</v>
      </c>
      <c r="R70" s="16">
        <v>65470</v>
      </c>
      <c r="S70" s="16">
        <v>64350</v>
      </c>
      <c r="T70" s="16">
        <v>61950</v>
      </c>
      <c r="U70" s="16">
        <v>60820</v>
      </c>
      <c r="V70" s="16">
        <v>58930</v>
      </c>
      <c r="W70" s="16">
        <v>58530</v>
      </c>
      <c r="X70" s="16">
        <v>57810</v>
      </c>
      <c r="Y70" s="16">
        <v>57160</v>
      </c>
      <c r="Z70" s="16">
        <v>56760</v>
      </c>
      <c r="AA70" s="16">
        <v>54990</v>
      </c>
      <c r="AB70" s="16">
        <v>53720</v>
      </c>
      <c r="AC70" s="16">
        <v>52460</v>
      </c>
      <c r="AD70" s="16">
        <v>52150</v>
      </c>
      <c r="AE70" s="16">
        <v>51130</v>
      </c>
      <c r="AF70" s="16">
        <v>52420</v>
      </c>
      <c r="AG70" s="16">
        <v>53030</v>
      </c>
      <c r="AH70" s="16">
        <v>55340</v>
      </c>
      <c r="AI70" s="16">
        <v>57640</v>
      </c>
      <c r="AJ70" s="16">
        <v>60080</v>
      </c>
      <c r="AK70" s="16">
        <v>62950</v>
      </c>
      <c r="AL70" s="16">
        <v>64000</v>
      </c>
      <c r="AM70" s="16">
        <v>62610</v>
      </c>
      <c r="AN70" s="16">
        <v>63300</v>
      </c>
      <c r="AO70" s="16">
        <v>62450</v>
      </c>
      <c r="AP70" s="16">
        <v>62120</v>
      </c>
      <c r="AQ70" s="16">
        <v>62150</v>
      </c>
      <c r="AR70" s="16">
        <v>62990</v>
      </c>
      <c r="AS70" s="16">
        <v>65240</v>
      </c>
      <c r="AT70" s="16">
        <v>66450</v>
      </c>
      <c r="AU70" s="16">
        <v>66310</v>
      </c>
      <c r="AV70" s="16">
        <v>64900</v>
      </c>
      <c r="AW70" s="16">
        <v>62380</v>
      </c>
      <c r="AX70" s="16">
        <v>61330</v>
      </c>
      <c r="AY70" s="16">
        <v>58330</v>
      </c>
      <c r="AZ70" s="16">
        <v>57490</v>
      </c>
      <c r="BA70" s="16">
        <v>56120</v>
      </c>
      <c r="BB70" s="16">
        <v>53890</v>
      </c>
      <c r="BC70" s="16">
        <v>52390</v>
      </c>
      <c r="BD70" s="16">
        <v>50450</v>
      </c>
      <c r="BE70" s="16">
        <v>49700</v>
      </c>
      <c r="BF70" s="16">
        <v>48820</v>
      </c>
      <c r="BG70" s="16">
        <v>48870</v>
      </c>
      <c r="BH70" s="16">
        <v>47760</v>
      </c>
      <c r="BI70" s="16">
        <v>48260</v>
      </c>
      <c r="BJ70" s="16">
        <v>48440</v>
      </c>
      <c r="BK70" s="16">
        <v>40790</v>
      </c>
      <c r="BL70" s="16">
        <v>38630</v>
      </c>
      <c r="BM70" s="16">
        <v>36830</v>
      </c>
      <c r="BN70" s="16">
        <v>32870</v>
      </c>
      <c r="BO70" s="16">
        <v>36410</v>
      </c>
      <c r="BP70" s="16">
        <v>35670</v>
      </c>
      <c r="BQ70" s="16">
        <v>32830</v>
      </c>
      <c r="BR70" s="16">
        <v>29670</v>
      </c>
      <c r="BS70" s="16">
        <v>28350</v>
      </c>
      <c r="BT70" s="16">
        <v>26910</v>
      </c>
      <c r="BU70" s="16">
        <v>25330</v>
      </c>
      <c r="BV70" s="16">
        <v>24100</v>
      </c>
      <c r="BW70" s="16">
        <v>23180</v>
      </c>
      <c r="BX70" s="16">
        <v>22560</v>
      </c>
      <c r="BY70" s="16">
        <v>22100</v>
      </c>
      <c r="BZ70" s="16">
        <v>22180</v>
      </c>
      <c r="CA70" s="16">
        <v>21050</v>
      </c>
      <c r="CB70" s="16">
        <v>19780</v>
      </c>
      <c r="CC70" s="16">
        <v>18940</v>
      </c>
      <c r="CD70" s="16">
        <v>17570</v>
      </c>
      <c r="CE70" s="16">
        <v>16440</v>
      </c>
      <c r="CF70" s="16">
        <v>15520</v>
      </c>
      <c r="CG70" s="16">
        <v>13710</v>
      </c>
      <c r="CH70" s="16">
        <v>12220</v>
      </c>
      <c r="CI70" s="16">
        <v>11270</v>
      </c>
      <c r="CJ70" s="16">
        <v>9810</v>
      </c>
      <c r="CK70" s="16">
        <v>8480</v>
      </c>
      <c r="CL70" s="16">
        <v>6230</v>
      </c>
      <c r="CM70" s="16">
        <v>5370</v>
      </c>
      <c r="CN70" s="16">
        <v>293100</v>
      </c>
      <c r="CO70" s="16">
        <v>291780</v>
      </c>
      <c r="CP70" s="16">
        <v>306380</v>
      </c>
      <c r="CQ70" s="16">
        <v>316280</v>
      </c>
      <c r="CR70" s="16">
        <v>289190</v>
      </c>
      <c r="CS70" s="16">
        <v>264450</v>
      </c>
      <c r="CT70" s="16">
        <v>278520</v>
      </c>
      <c r="CU70" s="16">
        <v>315310</v>
      </c>
      <c r="CV70" s="16">
        <v>318960</v>
      </c>
      <c r="CW70" s="16">
        <v>313250</v>
      </c>
      <c r="CX70" s="16">
        <v>270340</v>
      </c>
      <c r="CY70" s="16">
        <v>243410</v>
      </c>
      <c r="CZ70" s="16">
        <v>197550</v>
      </c>
      <c r="DA70" s="16">
        <v>162920</v>
      </c>
      <c r="DB70" s="16">
        <v>122070</v>
      </c>
      <c r="DC70" s="16">
        <v>104050</v>
      </c>
      <c r="DD70" s="16">
        <v>75450</v>
      </c>
      <c r="DE70" s="16">
        <v>41160</v>
      </c>
      <c r="DF70" s="16">
        <v>891300</v>
      </c>
      <c r="DG70" s="16">
        <v>954900</v>
      </c>
      <c r="DH70" s="16">
        <v>1084800</v>
      </c>
      <c r="DI70" s="16">
        <v>1207500</v>
      </c>
      <c r="DJ70" s="16">
        <v>1463700</v>
      </c>
      <c r="DK70" s="16">
        <v>2095900</v>
      </c>
      <c r="DL70" s="16">
        <v>2609700</v>
      </c>
      <c r="DM70" s="16">
        <v>1343500</v>
      </c>
      <c r="DN70" s="16">
        <v>2807300</v>
      </c>
      <c r="DO70" s="16">
        <v>3332500</v>
      </c>
      <c r="DP70" s="16">
        <v>3268800</v>
      </c>
      <c r="DQ70" s="16">
        <v>3139000</v>
      </c>
      <c r="DR70" s="16">
        <v>3016200</v>
      </c>
      <c r="DS70" s="16">
        <v>722800</v>
      </c>
      <c r="DT70" s="16">
        <v>525300</v>
      </c>
      <c r="DU70" s="16">
        <v>240300</v>
      </c>
      <c r="DV70" s="16">
        <v>136200</v>
      </c>
      <c r="DW70" s="16">
        <v>60800</v>
      </c>
      <c r="DX70" s="16">
        <v>19610</v>
      </c>
      <c r="DY70" s="13">
        <v>36.1</v>
      </c>
      <c r="DZ70" s="16">
        <v>4223800</v>
      </c>
    </row>
    <row r="71" spans="1:130">
      <c r="A71" s="15" t="s">
        <v>32</v>
      </c>
      <c r="B71" s="16">
        <v>63190</v>
      </c>
      <c r="C71" s="16">
        <v>59360</v>
      </c>
      <c r="D71" s="16">
        <v>57810</v>
      </c>
      <c r="E71" s="16">
        <v>58140</v>
      </c>
      <c r="F71" s="16">
        <v>56700</v>
      </c>
      <c r="G71" s="16">
        <v>56130</v>
      </c>
      <c r="H71" s="16">
        <v>58120</v>
      </c>
      <c r="I71" s="16">
        <v>59860</v>
      </c>
      <c r="J71" s="16">
        <v>58370</v>
      </c>
      <c r="K71" s="16">
        <v>59120</v>
      </c>
      <c r="L71" s="16">
        <v>59130</v>
      </c>
      <c r="M71" s="16">
        <v>60460</v>
      </c>
      <c r="N71" s="16">
        <v>61750</v>
      </c>
      <c r="O71" s="16">
        <v>61390</v>
      </c>
      <c r="P71" s="16">
        <v>62800</v>
      </c>
      <c r="Q71" s="16">
        <v>63530</v>
      </c>
      <c r="R71" s="16">
        <v>65190</v>
      </c>
      <c r="S71" s="16">
        <v>64860</v>
      </c>
      <c r="T71" s="16">
        <v>62440</v>
      </c>
      <c r="U71" s="16">
        <v>61380</v>
      </c>
      <c r="V71" s="16">
        <v>59370</v>
      </c>
      <c r="W71" s="16">
        <v>58320</v>
      </c>
      <c r="X71" s="16">
        <v>57920</v>
      </c>
      <c r="Y71" s="16">
        <v>57030</v>
      </c>
      <c r="Z71" s="16">
        <v>56590</v>
      </c>
      <c r="AA71" s="16">
        <v>55200</v>
      </c>
      <c r="AB71" s="16">
        <v>53980</v>
      </c>
      <c r="AC71" s="16">
        <v>52670</v>
      </c>
      <c r="AD71" s="16">
        <v>52350</v>
      </c>
      <c r="AE71" s="16">
        <v>51450</v>
      </c>
      <c r="AF71" s="16">
        <v>52000</v>
      </c>
      <c r="AG71" s="16">
        <v>52910</v>
      </c>
      <c r="AH71" s="16">
        <v>55050</v>
      </c>
      <c r="AI71" s="16">
        <v>57060</v>
      </c>
      <c r="AJ71" s="16">
        <v>59260</v>
      </c>
      <c r="AK71" s="16">
        <v>62480</v>
      </c>
      <c r="AL71" s="16">
        <v>64220</v>
      </c>
      <c r="AM71" s="16">
        <v>62740</v>
      </c>
      <c r="AN71" s="16">
        <v>63570</v>
      </c>
      <c r="AO71" s="16">
        <v>62570</v>
      </c>
      <c r="AP71" s="16">
        <v>62300</v>
      </c>
      <c r="AQ71" s="16">
        <v>61970</v>
      </c>
      <c r="AR71" s="16">
        <v>62890</v>
      </c>
      <c r="AS71" s="16">
        <v>64480</v>
      </c>
      <c r="AT71" s="16">
        <v>66560</v>
      </c>
      <c r="AU71" s="16">
        <v>66290</v>
      </c>
      <c r="AV71" s="16">
        <v>65330</v>
      </c>
      <c r="AW71" s="16">
        <v>63060</v>
      </c>
      <c r="AX71" s="16">
        <v>61430</v>
      </c>
      <c r="AY71" s="16">
        <v>58870</v>
      </c>
      <c r="AZ71" s="16">
        <v>57760</v>
      </c>
      <c r="BA71" s="16">
        <v>56720</v>
      </c>
      <c r="BB71" s="16">
        <v>54390</v>
      </c>
      <c r="BC71" s="16">
        <v>52720</v>
      </c>
      <c r="BD71" s="16">
        <v>50630</v>
      </c>
      <c r="BE71" s="16">
        <v>49970</v>
      </c>
      <c r="BF71" s="16">
        <v>49100</v>
      </c>
      <c r="BG71" s="16">
        <v>48780</v>
      </c>
      <c r="BH71" s="16">
        <v>48000</v>
      </c>
      <c r="BI71" s="16">
        <v>48030</v>
      </c>
      <c r="BJ71" s="16">
        <v>48710</v>
      </c>
      <c r="BK71" s="16">
        <v>42240</v>
      </c>
      <c r="BL71" s="16">
        <v>39550</v>
      </c>
      <c r="BM71" s="16">
        <v>36810</v>
      </c>
      <c r="BN71" s="16">
        <v>33370</v>
      </c>
      <c r="BO71" s="16">
        <v>35830</v>
      </c>
      <c r="BP71" s="16">
        <v>35660</v>
      </c>
      <c r="BQ71" s="16">
        <v>33730</v>
      </c>
      <c r="BR71" s="16">
        <v>30260</v>
      </c>
      <c r="BS71" s="16">
        <v>28730</v>
      </c>
      <c r="BT71" s="16">
        <v>27000</v>
      </c>
      <c r="BU71" s="16">
        <v>25860</v>
      </c>
      <c r="BV71" s="16">
        <v>23920</v>
      </c>
      <c r="BW71" s="16">
        <v>23440</v>
      </c>
      <c r="BX71" s="16">
        <v>22390</v>
      </c>
      <c r="BY71" s="16">
        <v>22030</v>
      </c>
      <c r="BZ71" s="16">
        <v>22090</v>
      </c>
      <c r="CA71" s="16">
        <v>21250</v>
      </c>
      <c r="CB71" s="16">
        <v>19840</v>
      </c>
      <c r="CC71" s="16">
        <v>18880</v>
      </c>
      <c r="CD71" s="16">
        <v>17740</v>
      </c>
      <c r="CE71" s="16">
        <v>16530</v>
      </c>
      <c r="CF71" s="16">
        <v>15270</v>
      </c>
      <c r="CG71" s="16">
        <v>14070</v>
      </c>
      <c r="CH71" s="16">
        <v>12170</v>
      </c>
      <c r="CI71" s="16">
        <v>11180</v>
      </c>
      <c r="CJ71" s="16">
        <v>9890</v>
      </c>
      <c r="CK71" s="16">
        <v>9030</v>
      </c>
      <c r="CL71" s="16">
        <v>6070</v>
      </c>
      <c r="CM71" s="16">
        <v>5370</v>
      </c>
      <c r="CN71" s="16">
        <v>295190</v>
      </c>
      <c r="CO71" s="16">
        <v>291590</v>
      </c>
      <c r="CP71" s="16">
        <v>305530</v>
      </c>
      <c r="CQ71" s="16">
        <v>317390</v>
      </c>
      <c r="CR71" s="16">
        <v>289230</v>
      </c>
      <c r="CS71" s="16">
        <v>265650</v>
      </c>
      <c r="CT71" s="16">
        <v>276270</v>
      </c>
      <c r="CU71" s="16">
        <v>315570</v>
      </c>
      <c r="CV71" s="16">
        <v>318190</v>
      </c>
      <c r="CW71" s="16">
        <v>314990</v>
      </c>
      <c r="CX71" s="16">
        <v>272230</v>
      </c>
      <c r="CY71" s="16">
        <v>243870</v>
      </c>
      <c r="CZ71" s="16">
        <v>200690</v>
      </c>
      <c r="DA71" s="16">
        <v>164200</v>
      </c>
      <c r="DB71" s="16">
        <v>122600</v>
      </c>
      <c r="DC71" s="16">
        <v>104100</v>
      </c>
      <c r="DD71" s="16">
        <v>75780</v>
      </c>
      <c r="DE71" s="16">
        <v>41540</v>
      </c>
      <c r="DF71" s="16">
        <v>892300</v>
      </c>
      <c r="DG71" s="16">
        <v>955800</v>
      </c>
      <c r="DH71" s="16">
        <v>1085900</v>
      </c>
      <c r="DI71" s="16">
        <v>1209700</v>
      </c>
      <c r="DJ71" s="16">
        <v>1464100</v>
      </c>
      <c r="DK71" s="16">
        <v>2097300</v>
      </c>
      <c r="DL71" s="16">
        <v>2613400</v>
      </c>
      <c r="DM71" s="16">
        <v>1350000</v>
      </c>
      <c r="DN71" s="16">
        <v>2814100</v>
      </c>
      <c r="DO71" s="16">
        <v>3342000</v>
      </c>
      <c r="DP71" s="16">
        <v>3278400</v>
      </c>
      <c r="DQ71" s="16">
        <v>3148400</v>
      </c>
      <c r="DR71" s="16">
        <v>3024600</v>
      </c>
      <c r="DS71" s="16">
        <v>728600</v>
      </c>
      <c r="DT71" s="16">
        <v>527900</v>
      </c>
      <c r="DU71" s="16">
        <v>241100</v>
      </c>
      <c r="DV71" s="16">
        <v>137000</v>
      </c>
      <c r="DW71" s="16">
        <v>61200</v>
      </c>
      <c r="DX71" s="16">
        <v>19630</v>
      </c>
      <c r="DY71" s="13">
        <v>36.200000000000003</v>
      </c>
      <c r="DZ71" s="16">
        <v>4234300</v>
      </c>
    </row>
    <row r="72" spans="1:130">
      <c r="A72" s="15" t="s">
        <v>33</v>
      </c>
      <c r="B72" s="16">
        <v>63940</v>
      </c>
      <c r="C72" s="16">
        <v>60070</v>
      </c>
      <c r="D72" s="16">
        <v>58230</v>
      </c>
      <c r="E72" s="16">
        <v>57850</v>
      </c>
      <c r="F72" s="16">
        <v>57170</v>
      </c>
      <c r="G72" s="16">
        <v>56110</v>
      </c>
      <c r="H72" s="16">
        <v>57820</v>
      </c>
      <c r="I72" s="16">
        <v>59780</v>
      </c>
      <c r="J72" s="16">
        <v>59170</v>
      </c>
      <c r="K72" s="16">
        <v>58520</v>
      </c>
      <c r="L72" s="16">
        <v>59180</v>
      </c>
      <c r="M72" s="16">
        <v>60260</v>
      </c>
      <c r="N72" s="16">
        <v>61590</v>
      </c>
      <c r="O72" s="16">
        <v>61170</v>
      </c>
      <c r="P72" s="16">
        <v>62650</v>
      </c>
      <c r="Q72" s="16">
        <v>63000</v>
      </c>
      <c r="R72" s="16">
        <v>64440</v>
      </c>
      <c r="S72" s="16">
        <v>65020</v>
      </c>
      <c r="T72" s="16">
        <v>62780</v>
      </c>
      <c r="U72" s="16">
        <v>61290</v>
      </c>
      <c r="V72" s="16">
        <v>59710</v>
      </c>
      <c r="W72" s="16">
        <v>58170</v>
      </c>
      <c r="X72" s="16">
        <v>57830</v>
      </c>
      <c r="Y72" s="16">
        <v>56880</v>
      </c>
      <c r="Z72" s="16">
        <v>56630</v>
      </c>
      <c r="AA72" s="16">
        <v>56120</v>
      </c>
      <c r="AB72" s="16">
        <v>54090</v>
      </c>
      <c r="AC72" s="16">
        <v>53200</v>
      </c>
      <c r="AD72" s="16">
        <v>52630</v>
      </c>
      <c r="AE72" s="16">
        <v>51980</v>
      </c>
      <c r="AF72" s="16">
        <v>51850</v>
      </c>
      <c r="AG72" s="16">
        <v>53180</v>
      </c>
      <c r="AH72" s="16">
        <v>54260</v>
      </c>
      <c r="AI72" s="16">
        <v>56820</v>
      </c>
      <c r="AJ72" s="16">
        <v>58840</v>
      </c>
      <c r="AK72" s="16">
        <v>61920</v>
      </c>
      <c r="AL72" s="16">
        <v>63970</v>
      </c>
      <c r="AM72" s="16">
        <v>63270</v>
      </c>
      <c r="AN72" s="16">
        <v>63320</v>
      </c>
      <c r="AO72" s="16">
        <v>63260</v>
      </c>
      <c r="AP72" s="16">
        <v>61990</v>
      </c>
      <c r="AQ72" s="16">
        <v>62140</v>
      </c>
      <c r="AR72" s="16">
        <v>62730</v>
      </c>
      <c r="AS72" s="16">
        <v>64230</v>
      </c>
      <c r="AT72" s="16">
        <v>66150</v>
      </c>
      <c r="AU72" s="16">
        <v>66560</v>
      </c>
      <c r="AV72" s="16">
        <v>65340</v>
      </c>
      <c r="AW72" s="16">
        <v>64010</v>
      </c>
      <c r="AX72" s="16">
        <v>61170</v>
      </c>
      <c r="AY72" s="16">
        <v>59650</v>
      </c>
      <c r="AZ72" s="16">
        <v>57800</v>
      </c>
      <c r="BA72" s="16">
        <v>57480</v>
      </c>
      <c r="BB72" s="16">
        <v>54700</v>
      </c>
      <c r="BC72" s="16">
        <v>52950</v>
      </c>
      <c r="BD72" s="16">
        <v>50840</v>
      </c>
      <c r="BE72" s="16">
        <v>50480</v>
      </c>
      <c r="BF72" s="16">
        <v>48940</v>
      </c>
      <c r="BG72" s="16">
        <v>49120</v>
      </c>
      <c r="BH72" s="16">
        <v>47920</v>
      </c>
      <c r="BI72" s="16">
        <v>48200</v>
      </c>
      <c r="BJ72" s="16">
        <v>48320</v>
      </c>
      <c r="BK72" s="16">
        <v>44780</v>
      </c>
      <c r="BL72" s="16">
        <v>40250</v>
      </c>
      <c r="BM72" s="16">
        <v>37070</v>
      </c>
      <c r="BN72" s="16">
        <v>34250</v>
      </c>
      <c r="BO72" s="16">
        <v>34860</v>
      </c>
      <c r="BP72" s="16">
        <v>35660</v>
      </c>
      <c r="BQ72" s="16">
        <v>34390</v>
      </c>
      <c r="BR72" s="16">
        <v>30960</v>
      </c>
      <c r="BS72" s="16">
        <v>28920</v>
      </c>
      <c r="BT72" s="16">
        <v>27430</v>
      </c>
      <c r="BU72" s="16">
        <v>26110</v>
      </c>
      <c r="BV72" s="16">
        <v>24090</v>
      </c>
      <c r="BW72" s="16">
        <v>23800</v>
      </c>
      <c r="BX72" s="16">
        <v>22230</v>
      </c>
      <c r="BY72" s="16">
        <v>22090</v>
      </c>
      <c r="BZ72" s="16">
        <v>21710</v>
      </c>
      <c r="CA72" s="16">
        <v>21470</v>
      </c>
      <c r="CB72" s="16">
        <v>19930</v>
      </c>
      <c r="CC72" s="16">
        <v>19110</v>
      </c>
      <c r="CD72" s="16">
        <v>17570</v>
      </c>
      <c r="CE72" s="16">
        <v>16680</v>
      </c>
      <c r="CF72" s="16">
        <v>15340</v>
      </c>
      <c r="CG72" s="16">
        <v>14150</v>
      </c>
      <c r="CH72" s="16">
        <v>12460</v>
      </c>
      <c r="CI72" s="16">
        <v>11060</v>
      </c>
      <c r="CJ72" s="16">
        <v>9870</v>
      </c>
      <c r="CK72" s="16">
        <v>9160</v>
      </c>
      <c r="CL72" s="16">
        <v>6400</v>
      </c>
      <c r="CM72" s="16">
        <v>5460</v>
      </c>
      <c r="CN72" s="16">
        <v>297260</v>
      </c>
      <c r="CO72" s="16">
        <v>291400</v>
      </c>
      <c r="CP72" s="16">
        <v>304850</v>
      </c>
      <c r="CQ72" s="16">
        <v>316540</v>
      </c>
      <c r="CR72" s="16">
        <v>289230</v>
      </c>
      <c r="CS72" s="16">
        <v>268010</v>
      </c>
      <c r="CT72" s="16">
        <v>274950</v>
      </c>
      <c r="CU72" s="16">
        <v>315740</v>
      </c>
      <c r="CV72" s="16">
        <v>317240</v>
      </c>
      <c r="CW72" s="16">
        <v>316730</v>
      </c>
      <c r="CX72" s="16">
        <v>273770</v>
      </c>
      <c r="CY72" s="16">
        <v>244660</v>
      </c>
      <c r="CZ72" s="16">
        <v>204670</v>
      </c>
      <c r="DA72" s="16">
        <v>164790</v>
      </c>
      <c r="DB72" s="16">
        <v>123650</v>
      </c>
      <c r="DC72" s="16">
        <v>104310</v>
      </c>
      <c r="DD72" s="16">
        <v>76200</v>
      </c>
      <c r="DE72" s="16">
        <v>41950</v>
      </c>
      <c r="DF72" s="16">
        <v>893500</v>
      </c>
      <c r="DG72" s="16">
        <v>956500</v>
      </c>
      <c r="DH72" s="16">
        <v>1086000</v>
      </c>
      <c r="DI72" s="16">
        <v>1210100</v>
      </c>
      <c r="DJ72" s="16">
        <v>1464500</v>
      </c>
      <c r="DK72" s="16">
        <v>2098400</v>
      </c>
      <c r="DL72" s="16">
        <v>2616900</v>
      </c>
      <c r="DM72" s="16">
        <v>1357100</v>
      </c>
      <c r="DN72" s="16">
        <v>2821500</v>
      </c>
      <c r="DO72" s="16">
        <v>3352200</v>
      </c>
      <c r="DP72" s="16">
        <v>3289200</v>
      </c>
      <c r="DQ72" s="16">
        <v>3159800</v>
      </c>
      <c r="DR72" s="16">
        <v>3035700</v>
      </c>
      <c r="DS72" s="16">
        <v>735400</v>
      </c>
      <c r="DT72" s="16">
        <v>530700</v>
      </c>
      <c r="DU72" s="16">
        <v>242300</v>
      </c>
      <c r="DV72" s="16">
        <v>138000</v>
      </c>
      <c r="DW72" s="16">
        <v>61800</v>
      </c>
      <c r="DX72" s="16">
        <v>19800</v>
      </c>
      <c r="DY72" s="13">
        <v>36.299999999999997</v>
      </c>
      <c r="DZ72" s="16">
        <v>4245700</v>
      </c>
    </row>
    <row r="73" spans="1:130">
      <c r="A73" s="15" t="s">
        <v>34</v>
      </c>
      <c r="B73" s="16">
        <v>64500</v>
      </c>
      <c r="C73" s="16">
        <v>60940</v>
      </c>
      <c r="D73" s="16">
        <v>58390</v>
      </c>
      <c r="E73" s="16">
        <v>57880</v>
      </c>
      <c r="F73" s="16">
        <v>57680</v>
      </c>
      <c r="G73" s="16">
        <v>56510</v>
      </c>
      <c r="H73" s="16">
        <v>56840</v>
      </c>
      <c r="I73" s="16">
        <v>59640</v>
      </c>
      <c r="J73" s="16">
        <v>59990</v>
      </c>
      <c r="K73" s="16">
        <v>58280</v>
      </c>
      <c r="L73" s="16">
        <v>59610</v>
      </c>
      <c r="M73" s="16">
        <v>59360</v>
      </c>
      <c r="N73" s="16">
        <v>61410</v>
      </c>
      <c r="O73" s="16">
        <v>61550</v>
      </c>
      <c r="P73" s="16">
        <v>62140</v>
      </c>
      <c r="Q73" s="16">
        <v>62590</v>
      </c>
      <c r="R73" s="16">
        <v>64320</v>
      </c>
      <c r="S73" s="16">
        <v>65510</v>
      </c>
      <c r="T73" s="16">
        <v>63040</v>
      </c>
      <c r="U73" s="16">
        <v>61540</v>
      </c>
      <c r="V73" s="16">
        <v>60580</v>
      </c>
      <c r="W73" s="16">
        <v>58250</v>
      </c>
      <c r="X73" s="16">
        <v>57750</v>
      </c>
      <c r="Y73" s="16">
        <v>56710</v>
      </c>
      <c r="Z73" s="16">
        <v>56330</v>
      </c>
      <c r="AA73" s="16">
        <v>56410</v>
      </c>
      <c r="AB73" s="16">
        <v>54120</v>
      </c>
      <c r="AC73" s="16">
        <v>53510</v>
      </c>
      <c r="AD73" s="16">
        <v>52920</v>
      </c>
      <c r="AE73" s="16">
        <v>52230</v>
      </c>
      <c r="AF73" s="16">
        <v>51930</v>
      </c>
      <c r="AG73" s="16">
        <v>53170</v>
      </c>
      <c r="AH73" s="16">
        <v>53630</v>
      </c>
      <c r="AI73" s="16">
        <v>56460</v>
      </c>
      <c r="AJ73" s="16">
        <v>58350</v>
      </c>
      <c r="AK73" s="16">
        <v>61160</v>
      </c>
      <c r="AL73" s="16">
        <v>63690</v>
      </c>
      <c r="AM73" s="16">
        <v>63640</v>
      </c>
      <c r="AN73" s="16">
        <v>63260</v>
      </c>
      <c r="AO73" s="16">
        <v>63510</v>
      </c>
      <c r="AP73" s="16">
        <v>62140</v>
      </c>
      <c r="AQ73" s="16">
        <v>62160</v>
      </c>
      <c r="AR73" s="16">
        <v>62700</v>
      </c>
      <c r="AS73" s="16">
        <v>63380</v>
      </c>
      <c r="AT73" s="16">
        <v>65380</v>
      </c>
      <c r="AU73" s="16">
        <v>66930</v>
      </c>
      <c r="AV73" s="16">
        <v>65730</v>
      </c>
      <c r="AW73" s="16">
        <v>64290</v>
      </c>
      <c r="AX73" s="16">
        <v>61730</v>
      </c>
      <c r="AY73" s="16">
        <v>60090</v>
      </c>
      <c r="AZ73" s="16">
        <v>58140</v>
      </c>
      <c r="BA73" s="16">
        <v>57330</v>
      </c>
      <c r="BB73" s="16">
        <v>55250</v>
      </c>
      <c r="BC73" s="16">
        <v>53200</v>
      </c>
      <c r="BD73" s="16">
        <v>51470</v>
      </c>
      <c r="BE73" s="16">
        <v>50550</v>
      </c>
      <c r="BF73" s="16">
        <v>49230</v>
      </c>
      <c r="BG73" s="16">
        <v>48790</v>
      </c>
      <c r="BH73" s="16">
        <v>48200</v>
      </c>
      <c r="BI73" s="16">
        <v>47870</v>
      </c>
      <c r="BJ73" s="16">
        <v>48120</v>
      </c>
      <c r="BK73" s="16">
        <v>46980</v>
      </c>
      <c r="BL73" s="16">
        <v>40610</v>
      </c>
      <c r="BM73" s="16">
        <v>37420</v>
      </c>
      <c r="BN73" s="16">
        <v>35540</v>
      </c>
      <c r="BO73" s="16">
        <v>33540</v>
      </c>
      <c r="BP73" s="16">
        <v>35980</v>
      </c>
      <c r="BQ73" s="16">
        <v>35040</v>
      </c>
      <c r="BR73" s="16">
        <v>31260</v>
      </c>
      <c r="BS73" s="16">
        <v>29300</v>
      </c>
      <c r="BT73" s="16">
        <v>27640</v>
      </c>
      <c r="BU73" s="16">
        <v>26200</v>
      </c>
      <c r="BV73" s="16">
        <v>24480</v>
      </c>
      <c r="BW73" s="16">
        <v>23710</v>
      </c>
      <c r="BX73" s="16">
        <v>22380</v>
      </c>
      <c r="BY73" s="16">
        <v>22070</v>
      </c>
      <c r="BZ73" s="16">
        <v>21410</v>
      </c>
      <c r="CA73" s="16">
        <v>21610</v>
      </c>
      <c r="CB73" s="16">
        <v>20100</v>
      </c>
      <c r="CC73" s="16">
        <v>18940</v>
      </c>
      <c r="CD73" s="16">
        <v>17720</v>
      </c>
      <c r="CE73" s="16">
        <v>16770</v>
      </c>
      <c r="CF73" s="16">
        <v>15480</v>
      </c>
      <c r="CG73" s="16">
        <v>14220</v>
      </c>
      <c r="CH73" s="16">
        <v>12630</v>
      </c>
      <c r="CI73" s="16">
        <v>11080</v>
      </c>
      <c r="CJ73" s="16">
        <v>10100</v>
      </c>
      <c r="CK73" s="16">
        <v>8940</v>
      </c>
      <c r="CL73" s="16">
        <v>6980</v>
      </c>
      <c r="CM73" s="16">
        <v>5490</v>
      </c>
      <c r="CN73" s="16">
        <v>299380</v>
      </c>
      <c r="CO73" s="16">
        <v>291250</v>
      </c>
      <c r="CP73" s="16">
        <v>304080</v>
      </c>
      <c r="CQ73" s="16">
        <v>317000</v>
      </c>
      <c r="CR73" s="16">
        <v>289610</v>
      </c>
      <c r="CS73" s="16">
        <v>269180</v>
      </c>
      <c r="CT73" s="16">
        <v>273550</v>
      </c>
      <c r="CU73" s="16">
        <v>315260</v>
      </c>
      <c r="CV73" s="16">
        <v>315760</v>
      </c>
      <c r="CW73" s="16">
        <v>318760</v>
      </c>
      <c r="CX73" s="16">
        <v>275390</v>
      </c>
      <c r="CY73" s="16">
        <v>244640</v>
      </c>
      <c r="CZ73" s="16">
        <v>208680</v>
      </c>
      <c r="DA73" s="16">
        <v>165120</v>
      </c>
      <c r="DB73" s="16">
        <v>124420</v>
      </c>
      <c r="DC73" s="16">
        <v>104120</v>
      </c>
      <c r="DD73" s="16">
        <v>76820</v>
      </c>
      <c r="DE73" s="16">
        <v>42580</v>
      </c>
      <c r="DF73" s="16">
        <v>894700</v>
      </c>
      <c r="DG73" s="16">
        <v>957300</v>
      </c>
      <c r="DH73" s="16">
        <v>1087100</v>
      </c>
      <c r="DI73" s="16">
        <v>1211700</v>
      </c>
      <c r="DJ73" s="16">
        <v>1464600</v>
      </c>
      <c r="DK73" s="16">
        <v>2099100</v>
      </c>
      <c r="DL73" s="16">
        <v>2619200</v>
      </c>
      <c r="DM73" s="16">
        <v>1363200</v>
      </c>
      <c r="DN73" s="16">
        <v>2827800</v>
      </c>
      <c r="DO73" s="16">
        <v>3360900</v>
      </c>
      <c r="DP73" s="16">
        <v>3298300</v>
      </c>
      <c r="DQ73" s="16">
        <v>3168500</v>
      </c>
      <c r="DR73" s="16">
        <v>3043900</v>
      </c>
      <c r="DS73" s="16">
        <v>741700</v>
      </c>
      <c r="DT73" s="16">
        <v>533000</v>
      </c>
      <c r="DU73" s="16">
        <v>243500</v>
      </c>
      <c r="DV73" s="16">
        <v>139400</v>
      </c>
      <c r="DW73" s="16">
        <v>62600</v>
      </c>
      <c r="DX73" s="16">
        <v>19990</v>
      </c>
      <c r="DY73" s="13">
        <v>36.4</v>
      </c>
      <c r="DZ73" s="16">
        <v>4255600</v>
      </c>
    </row>
    <row r="74" spans="1:130">
      <c r="A74" s="15" t="s">
        <v>35</v>
      </c>
      <c r="B74" s="16">
        <v>64410</v>
      </c>
      <c r="C74" s="16">
        <v>61900</v>
      </c>
      <c r="D74" s="16">
        <v>59040</v>
      </c>
      <c r="E74" s="16">
        <v>57640</v>
      </c>
      <c r="F74" s="16">
        <v>58050</v>
      </c>
      <c r="G74" s="16">
        <v>56710</v>
      </c>
      <c r="H74" s="16">
        <v>56630</v>
      </c>
      <c r="I74" s="16">
        <v>58940</v>
      </c>
      <c r="J74" s="16">
        <v>60200</v>
      </c>
      <c r="K74" s="16">
        <v>58480</v>
      </c>
      <c r="L74" s="16">
        <v>59560</v>
      </c>
      <c r="M74" s="16">
        <v>59600</v>
      </c>
      <c r="N74" s="16">
        <v>60970</v>
      </c>
      <c r="O74" s="16">
        <v>61740</v>
      </c>
      <c r="P74" s="16">
        <v>61670</v>
      </c>
      <c r="Q74" s="16">
        <v>62970</v>
      </c>
      <c r="R74" s="16">
        <v>63450</v>
      </c>
      <c r="S74" s="16">
        <v>65490</v>
      </c>
      <c r="T74" s="16">
        <v>63510</v>
      </c>
      <c r="U74" s="16">
        <v>61610</v>
      </c>
      <c r="V74" s="16">
        <v>60530</v>
      </c>
      <c r="W74" s="16">
        <v>58210</v>
      </c>
      <c r="X74" s="16">
        <v>57320</v>
      </c>
      <c r="Y74" s="16">
        <v>56570</v>
      </c>
      <c r="Z74" s="16">
        <v>56110</v>
      </c>
      <c r="AA74" s="16">
        <v>55740</v>
      </c>
      <c r="AB74" s="16">
        <v>54200</v>
      </c>
      <c r="AC74" s="16">
        <v>53430</v>
      </c>
      <c r="AD74" s="16">
        <v>52600</v>
      </c>
      <c r="AE74" s="16">
        <v>52610</v>
      </c>
      <c r="AF74" s="16">
        <v>51720</v>
      </c>
      <c r="AG74" s="16">
        <v>53070</v>
      </c>
      <c r="AH74" s="16">
        <v>53370</v>
      </c>
      <c r="AI74" s="16">
        <v>55660</v>
      </c>
      <c r="AJ74" s="16">
        <v>58090</v>
      </c>
      <c r="AK74" s="16">
        <v>60350</v>
      </c>
      <c r="AL74" s="16">
        <v>63300</v>
      </c>
      <c r="AM74" s="16">
        <v>64330</v>
      </c>
      <c r="AN74" s="16">
        <v>62740</v>
      </c>
      <c r="AO74" s="16">
        <v>63450</v>
      </c>
      <c r="AP74" s="16">
        <v>62630</v>
      </c>
      <c r="AQ74" s="16">
        <v>62220</v>
      </c>
      <c r="AR74" s="16">
        <v>62210</v>
      </c>
      <c r="AS74" s="16">
        <v>62920</v>
      </c>
      <c r="AT74" s="16">
        <v>65100</v>
      </c>
      <c r="AU74" s="16">
        <v>66280</v>
      </c>
      <c r="AV74" s="16">
        <v>66180</v>
      </c>
      <c r="AW74" s="16">
        <v>64680</v>
      </c>
      <c r="AX74" s="16">
        <v>62120</v>
      </c>
      <c r="AY74" s="16">
        <v>61090</v>
      </c>
      <c r="AZ74" s="16">
        <v>58060</v>
      </c>
      <c r="BA74" s="16">
        <v>57240</v>
      </c>
      <c r="BB74" s="16">
        <v>55790</v>
      </c>
      <c r="BC74" s="16">
        <v>53620</v>
      </c>
      <c r="BD74" s="16">
        <v>52210</v>
      </c>
      <c r="BE74" s="16">
        <v>50200</v>
      </c>
      <c r="BF74" s="16">
        <v>49490</v>
      </c>
      <c r="BG74" s="16">
        <v>48650</v>
      </c>
      <c r="BH74" s="16">
        <v>48600</v>
      </c>
      <c r="BI74" s="16">
        <v>47590</v>
      </c>
      <c r="BJ74" s="16">
        <v>48100</v>
      </c>
      <c r="BK74" s="16">
        <v>48170</v>
      </c>
      <c r="BL74" s="16">
        <v>40570</v>
      </c>
      <c r="BM74" s="16">
        <v>38430</v>
      </c>
      <c r="BN74" s="16">
        <v>36610</v>
      </c>
      <c r="BO74" s="16">
        <v>32650</v>
      </c>
      <c r="BP74" s="16">
        <v>36050</v>
      </c>
      <c r="BQ74" s="16">
        <v>35250</v>
      </c>
      <c r="BR74" s="16">
        <v>32410</v>
      </c>
      <c r="BS74" s="16">
        <v>29240</v>
      </c>
      <c r="BT74" s="16">
        <v>27880</v>
      </c>
      <c r="BU74" s="16">
        <v>26370</v>
      </c>
      <c r="BV74" s="16">
        <v>24840</v>
      </c>
      <c r="BW74" s="16">
        <v>23550</v>
      </c>
      <c r="BX74" s="16">
        <v>22580</v>
      </c>
      <c r="BY74" s="16">
        <v>21910</v>
      </c>
      <c r="BZ74" s="16">
        <v>21440</v>
      </c>
      <c r="CA74" s="16">
        <v>21430</v>
      </c>
      <c r="CB74" s="16">
        <v>20230</v>
      </c>
      <c r="CC74" s="16">
        <v>18940</v>
      </c>
      <c r="CD74" s="16">
        <v>18000</v>
      </c>
      <c r="CE74" s="16">
        <v>16600</v>
      </c>
      <c r="CF74" s="16">
        <v>15430</v>
      </c>
      <c r="CG74" s="16">
        <v>14400</v>
      </c>
      <c r="CH74" s="16">
        <v>12690</v>
      </c>
      <c r="CI74" s="16">
        <v>11210</v>
      </c>
      <c r="CJ74" s="16">
        <v>10190</v>
      </c>
      <c r="CK74" s="16">
        <v>8710</v>
      </c>
      <c r="CL74" s="16">
        <v>7470</v>
      </c>
      <c r="CM74" s="16">
        <v>5440</v>
      </c>
      <c r="CN74" s="16">
        <v>301030</v>
      </c>
      <c r="CO74" s="16">
        <v>290950</v>
      </c>
      <c r="CP74" s="16">
        <v>303540</v>
      </c>
      <c r="CQ74" s="16">
        <v>317030</v>
      </c>
      <c r="CR74" s="16">
        <v>288740</v>
      </c>
      <c r="CS74" s="16">
        <v>268570</v>
      </c>
      <c r="CT74" s="16">
        <v>271900</v>
      </c>
      <c r="CU74" s="16">
        <v>314180</v>
      </c>
      <c r="CV74" s="16">
        <v>315080</v>
      </c>
      <c r="CW74" s="16">
        <v>320360</v>
      </c>
      <c r="CX74" s="16">
        <v>276920</v>
      </c>
      <c r="CY74" s="16">
        <v>244530</v>
      </c>
      <c r="CZ74" s="16">
        <v>211880</v>
      </c>
      <c r="DA74" s="16">
        <v>165600</v>
      </c>
      <c r="DB74" s="16">
        <v>125210</v>
      </c>
      <c r="DC74" s="16">
        <v>103940</v>
      </c>
      <c r="DD74" s="16">
        <v>77110</v>
      </c>
      <c r="DE74" s="16">
        <v>43020</v>
      </c>
      <c r="DF74" s="16">
        <v>895500</v>
      </c>
      <c r="DG74" s="16">
        <v>958500</v>
      </c>
      <c r="DH74" s="16">
        <v>1087400</v>
      </c>
      <c r="DI74" s="16">
        <v>1212600</v>
      </c>
      <c r="DJ74" s="16">
        <v>1460400</v>
      </c>
      <c r="DK74" s="16">
        <v>2095900</v>
      </c>
      <c r="DL74" s="16">
        <v>2617300</v>
      </c>
      <c r="DM74" s="16">
        <v>1368800</v>
      </c>
      <c r="DN74" s="16">
        <v>2829200</v>
      </c>
      <c r="DO74" s="16">
        <v>3364200</v>
      </c>
      <c r="DP74" s="16">
        <v>3301300</v>
      </c>
      <c r="DQ74" s="16">
        <v>3172300</v>
      </c>
      <c r="DR74" s="16">
        <v>3047200</v>
      </c>
      <c r="DS74" s="16">
        <v>746900</v>
      </c>
      <c r="DT74" s="16">
        <v>535000</v>
      </c>
      <c r="DU74" s="16">
        <v>244200</v>
      </c>
      <c r="DV74" s="16">
        <v>140300</v>
      </c>
      <c r="DW74" s="16">
        <v>63200</v>
      </c>
      <c r="DX74" s="16">
        <v>20170</v>
      </c>
      <c r="DY74" s="13">
        <v>36.4</v>
      </c>
      <c r="DZ74" s="16">
        <v>4259800</v>
      </c>
    </row>
    <row r="75" spans="1:130">
      <c r="A75" s="15" t="s">
        <v>36</v>
      </c>
      <c r="B75" s="16">
        <v>64460</v>
      </c>
      <c r="C75" s="16">
        <v>62920</v>
      </c>
      <c r="D75" s="16">
        <v>59410</v>
      </c>
      <c r="E75" s="16">
        <v>57860</v>
      </c>
      <c r="F75" s="16">
        <v>58190</v>
      </c>
      <c r="G75" s="16">
        <v>56970</v>
      </c>
      <c r="H75" s="16">
        <v>56450</v>
      </c>
      <c r="I75" s="16">
        <v>58420</v>
      </c>
      <c r="J75" s="16">
        <v>60250</v>
      </c>
      <c r="K75" s="16">
        <v>58770</v>
      </c>
      <c r="L75" s="16">
        <v>59540</v>
      </c>
      <c r="M75" s="16">
        <v>59470</v>
      </c>
      <c r="N75" s="16">
        <v>60670</v>
      </c>
      <c r="O75" s="16">
        <v>61850</v>
      </c>
      <c r="P75" s="16">
        <v>61330</v>
      </c>
      <c r="Q75" s="16">
        <v>62810</v>
      </c>
      <c r="R75" s="16">
        <v>63570</v>
      </c>
      <c r="S75" s="16">
        <v>65060</v>
      </c>
      <c r="T75" s="16">
        <v>64230</v>
      </c>
      <c r="U75" s="16">
        <v>62080</v>
      </c>
      <c r="V75" s="16">
        <v>61150</v>
      </c>
      <c r="W75" s="16">
        <v>58780</v>
      </c>
      <c r="X75" s="16">
        <v>57200</v>
      </c>
      <c r="Y75" s="16">
        <v>56630</v>
      </c>
      <c r="Z75" s="16">
        <v>55880</v>
      </c>
      <c r="AA75" s="16">
        <v>55570</v>
      </c>
      <c r="AB75" s="16">
        <v>54560</v>
      </c>
      <c r="AC75" s="16">
        <v>53620</v>
      </c>
      <c r="AD75" s="16">
        <v>52770</v>
      </c>
      <c r="AE75" s="16">
        <v>52790</v>
      </c>
      <c r="AF75" s="16">
        <v>52030</v>
      </c>
      <c r="AG75" s="16">
        <v>52630</v>
      </c>
      <c r="AH75" s="16">
        <v>53290</v>
      </c>
      <c r="AI75" s="16">
        <v>55380</v>
      </c>
      <c r="AJ75" s="16">
        <v>57390</v>
      </c>
      <c r="AK75" s="16">
        <v>59620</v>
      </c>
      <c r="AL75" s="16">
        <v>62740</v>
      </c>
      <c r="AM75" s="16">
        <v>64560</v>
      </c>
      <c r="AN75" s="16">
        <v>62920</v>
      </c>
      <c r="AO75" s="16">
        <v>63580</v>
      </c>
      <c r="AP75" s="16">
        <v>62770</v>
      </c>
      <c r="AQ75" s="16">
        <v>62380</v>
      </c>
      <c r="AR75" s="16">
        <v>62020</v>
      </c>
      <c r="AS75" s="16">
        <v>62770</v>
      </c>
      <c r="AT75" s="16">
        <v>64380</v>
      </c>
      <c r="AU75" s="16">
        <v>66380</v>
      </c>
      <c r="AV75" s="16">
        <v>66130</v>
      </c>
      <c r="AW75" s="16">
        <v>65130</v>
      </c>
      <c r="AX75" s="16">
        <v>62810</v>
      </c>
      <c r="AY75" s="16">
        <v>61120</v>
      </c>
      <c r="AZ75" s="16">
        <v>58580</v>
      </c>
      <c r="BA75" s="16">
        <v>57460</v>
      </c>
      <c r="BB75" s="16">
        <v>56420</v>
      </c>
      <c r="BC75" s="16">
        <v>54050</v>
      </c>
      <c r="BD75" s="16">
        <v>52540</v>
      </c>
      <c r="BE75" s="16">
        <v>50430</v>
      </c>
      <c r="BF75" s="16">
        <v>49750</v>
      </c>
      <c r="BG75" s="16">
        <v>48860</v>
      </c>
      <c r="BH75" s="16">
        <v>48480</v>
      </c>
      <c r="BI75" s="16">
        <v>47780</v>
      </c>
      <c r="BJ75" s="16">
        <v>47830</v>
      </c>
      <c r="BK75" s="16">
        <v>48470</v>
      </c>
      <c r="BL75" s="16">
        <v>41970</v>
      </c>
      <c r="BM75" s="16">
        <v>39330</v>
      </c>
      <c r="BN75" s="16">
        <v>36580</v>
      </c>
      <c r="BO75" s="16">
        <v>33170</v>
      </c>
      <c r="BP75" s="16">
        <v>35540</v>
      </c>
      <c r="BQ75" s="16">
        <v>35230</v>
      </c>
      <c r="BR75" s="16">
        <v>33290</v>
      </c>
      <c r="BS75" s="16">
        <v>29820</v>
      </c>
      <c r="BT75" s="16">
        <v>28250</v>
      </c>
      <c r="BU75" s="16">
        <v>26490</v>
      </c>
      <c r="BV75" s="16">
        <v>25300</v>
      </c>
      <c r="BW75" s="16">
        <v>23390</v>
      </c>
      <c r="BX75" s="16">
        <v>22780</v>
      </c>
      <c r="BY75" s="16">
        <v>21750</v>
      </c>
      <c r="BZ75" s="16">
        <v>21330</v>
      </c>
      <c r="CA75" s="16">
        <v>21320</v>
      </c>
      <c r="CB75" s="16">
        <v>20390</v>
      </c>
      <c r="CC75" s="16">
        <v>18990</v>
      </c>
      <c r="CD75" s="16">
        <v>17960</v>
      </c>
      <c r="CE75" s="16">
        <v>16750</v>
      </c>
      <c r="CF75" s="16">
        <v>15550</v>
      </c>
      <c r="CG75" s="16">
        <v>14170</v>
      </c>
      <c r="CH75" s="16">
        <v>12950</v>
      </c>
      <c r="CI75" s="16">
        <v>11180</v>
      </c>
      <c r="CJ75" s="16">
        <v>10060</v>
      </c>
      <c r="CK75" s="16">
        <v>8760</v>
      </c>
      <c r="CL75" s="16">
        <v>7980</v>
      </c>
      <c r="CM75" s="16">
        <v>5260</v>
      </c>
      <c r="CN75" s="16">
        <v>302840</v>
      </c>
      <c r="CO75" s="16">
        <v>290870</v>
      </c>
      <c r="CP75" s="16">
        <v>302860</v>
      </c>
      <c r="CQ75" s="16">
        <v>317750</v>
      </c>
      <c r="CR75" s="16">
        <v>289640</v>
      </c>
      <c r="CS75" s="16">
        <v>269310</v>
      </c>
      <c r="CT75" s="16">
        <v>270720</v>
      </c>
      <c r="CU75" s="16">
        <v>313410</v>
      </c>
      <c r="CV75" s="16">
        <v>314320</v>
      </c>
      <c r="CW75" s="16">
        <v>321570</v>
      </c>
      <c r="CX75" s="16">
        <v>279040</v>
      </c>
      <c r="CY75" s="16">
        <v>245290</v>
      </c>
      <c r="CZ75" s="16">
        <v>214180</v>
      </c>
      <c r="DA75" s="16">
        <v>167050</v>
      </c>
      <c r="DB75" s="16">
        <v>126210</v>
      </c>
      <c r="DC75" s="16">
        <v>103790</v>
      </c>
      <c r="DD75" s="16">
        <v>77370</v>
      </c>
      <c r="DE75" s="16">
        <v>43240</v>
      </c>
      <c r="DF75" s="16">
        <v>896600</v>
      </c>
      <c r="DG75" s="16">
        <v>959400</v>
      </c>
      <c r="DH75" s="16">
        <v>1088000</v>
      </c>
      <c r="DI75" s="16">
        <v>1214300</v>
      </c>
      <c r="DJ75" s="16">
        <v>1460800</v>
      </c>
      <c r="DK75" s="16">
        <v>2096700</v>
      </c>
      <c r="DL75" s="16">
        <v>2621100</v>
      </c>
      <c r="DM75" s="16">
        <v>1374400</v>
      </c>
      <c r="DN75" s="16">
        <v>2835200</v>
      </c>
      <c r="DO75" s="16">
        <v>3373000</v>
      </c>
      <c r="DP75" s="16">
        <v>3310200</v>
      </c>
      <c r="DQ75" s="16">
        <v>3181500</v>
      </c>
      <c r="DR75" s="16">
        <v>3055200</v>
      </c>
      <c r="DS75" s="16">
        <v>751900</v>
      </c>
      <c r="DT75" s="16">
        <v>537800</v>
      </c>
      <c r="DU75" s="16">
        <v>244500</v>
      </c>
      <c r="DV75" s="16">
        <v>140700</v>
      </c>
      <c r="DW75" s="16">
        <v>63300</v>
      </c>
      <c r="DX75" s="16">
        <v>20100</v>
      </c>
      <c r="DY75" s="13">
        <v>36.5</v>
      </c>
      <c r="DZ75" s="16">
        <v>4269600</v>
      </c>
    </row>
    <row r="76" spans="1:130">
      <c r="A76" s="15" t="s">
        <v>37</v>
      </c>
      <c r="B76" s="16">
        <v>64420</v>
      </c>
      <c r="C76" s="16">
        <v>63700</v>
      </c>
      <c r="D76" s="16">
        <v>60070</v>
      </c>
      <c r="E76" s="16">
        <v>58290</v>
      </c>
      <c r="F76" s="16">
        <v>57870</v>
      </c>
      <c r="G76" s="16">
        <v>57440</v>
      </c>
      <c r="H76" s="16">
        <v>56280</v>
      </c>
      <c r="I76" s="16">
        <v>58020</v>
      </c>
      <c r="J76" s="16">
        <v>60110</v>
      </c>
      <c r="K76" s="16">
        <v>59520</v>
      </c>
      <c r="L76" s="16">
        <v>58810</v>
      </c>
      <c r="M76" s="16">
        <v>59560</v>
      </c>
      <c r="N76" s="16">
        <v>60480</v>
      </c>
      <c r="O76" s="16">
        <v>61680</v>
      </c>
      <c r="P76" s="16">
        <v>61170</v>
      </c>
      <c r="Q76" s="16">
        <v>62650</v>
      </c>
      <c r="R76" s="16">
        <v>63020</v>
      </c>
      <c r="S76" s="16">
        <v>64320</v>
      </c>
      <c r="T76" s="16">
        <v>64480</v>
      </c>
      <c r="U76" s="16">
        <v>62400</v>
      </c>
      <c r="V76" s="16">
        <v>61120</v>
      </c>
      <c r="W76" s="16">
        <v>59140</v>
      </c>
      <c r="X76" s="16">
        <v>57140</v>
      </c>
      <c r="Y76" s="16">
        <v>56680</v>
      </c>
      <c r="Z76" s="16">
        <v>55960</v>
      </c>
      <c r="AA76" s="16">
        <v>55770</v>
      </c>
      <c r="AB76" s="16">
        <v>55470</v>
      </c>
      <c r="AC76" s="16">
        <v>53670</v>
      </c>
      <c r="AD76" s="16">
        <v>53280</v>
      </c>
      <c r="AE76" s="16">
        <v>53030</v>
      </c>
      <c r="AF76" s="16">
        <v>52520</v>
      </c>
      <c r="AG76" s="16">
        <v>52400</v>
      </c>
      <c r="AH76" s="16">
        <v>53580</v>
      </c>
      <c r="AI76" s="16">
        <v>54530</v>
      </c>
      <c r="AJ76" s="16">
        <v>57090</v>
      </c>
      <c r="AK76" s="16">
        <v>59160</v>
      </c>
      <c r="AL76" s="16">
        <v>62210</v>
      </c>
      <c r="AM76" s="16">
        <v>64220</v>
      </c>
      <c r="AN76" s="16">
        <v>63480</v>
      </c>
      <c r="AO76" s="16">
        <v>63380</v>
      </c>
      <c r="AP76" s="16">
        <v>63380</v>
      </c>
      <c r="AQ76" s="16">
        <v>62020</v>
      </c>
      <c r="AR76" s="16">
        <v>62110</v>
      </c>
      <c r="AS76" s="16">
        <v>62630</v>
      </c>
      <c r="AT76" s="16">
        <v>64090</v>
      </c>
      <c r="AU76" s="16">
        <v>66000</v>
      </c>
      <c r="AV76" s="16">
        <v>66360</v>
      </c>
      <c r="AW76" s="16">
        <v>65090</v>
      </c>
      <c r="AX76" s="16">
        <v>63780</v>
      </c>
      <c r="AY76" s="16">
        <v>60900</v>
      </c>
      <c r="AZ76" s="16">
        <v>59330</v>
      </c>
      <c r="BA76" s="16">
        <v>57450</v>
      </c>
      <c r="BB76" s="16">
        <v>57180</v>
      </c>
      <c r="BC76" s="16">
        <v>54340</v>
      </c>
      <c r="BD76" s="16">
        <v>52750</v>
      </c>
      <c r="BE76" s="16">
        <v>50690</v>
      </c>
      <c r="BF76" s="16">
        <v>50180</v>
      </c>
      <c r="BG76" s="16">
        <v>48690</v>
      </c>
      <c r="BH76" s="16">
        <v>48840</v>
      </c>
      <c r="BI76" s="16">
        <v>47670</v>
      </c>
      <c r="BJ76" s="16">
        <v>47960</v>
      </c>
      <c r="BK76" s="16">
        <v>48110</v>
      </c>
      <c r="BL76" s="16">
        <v>44490</v>
      </c>
      <c r="BM76" s="16">
        <v>39960</v>
      </c>
      <c r="BN76" s="16">
        <v>36820</v>
      </c>
      <c r="BO76" s="16">
        <v>34020</v>
      </c>
      <c r="BP76" s="16">
        <v>34570</v>
      </c>
      <c r="BQ76" s="16">
        <v>35240</v>
      </c>
      <c r="BR76" s="16">
        <v>33940</v>
      </c>
      <c r="BS76" s="16">
        <v>30540</v>
      </c>
      <c r="BT76" s="16">
        <v>28440</v>
      </c>
      <c r="BU76" s="16">
        <v>26910</v>
      </c>
      <c r="BV76" s="16">
        <v>25540</v>
      </c>
      <c r="BW76" s="16">
        <v>23530</v>
      </c>
      <c r="BX76" s="16">
        <v>23120</v>
      </c>
      <c r="BY76" s="16">
        <v>21600</v>
      </c>
      <c r="BZ76" s="16">
        <v>21410</v>
      </c>
      <c r="CA76" s="16">
        <v>20970</v>
      </c>
      <c r="CB76" s="16">
        <v>20600</v>
      </c>
      <c r="CC76" s="16">
        <v>19080</v>
      </c>
      <c r="CD76" s="16">
        <v>18150</v>
      </c>
      <c r="CE76" s="16">
        <v>16620</v>
      </c>
      <c r="CF76" s="16">
        <v>15680</v>
      </c>
      <c r="CG76" s="16">
        <v>14280</v>
      </c>
      <c r="CH76" s="16">
        <v>13000</v>
      </c>
      <c r="CI76" s="16">
        <v>11420</v>
      </c>
      <c r="CJ76" s="16">
        <v>9990</v>
      </c>
      <c r="CK76" s="16">
        <v>8770</v>
      </c>
      <c r="CL76" s="16">
        <v>8150</v>
      </c>
      <c r="CM76" s="16">
        <v>5500</v>
      </c>
      <c r="CN76" s="16">
        <v>304350</v>
      </c>
      <c r="CO76" s="16">
        <v>291370</v>
      </c>
      <c r="CP76" s="16">
        <v>301690</v>
      </c>
      <c r="CQ76" s="16">
        <v>316880</v>
      </c>
      <c r="CR76" s="16">
        <v>290040</v>
      </c>
      <c r="CS76" s="16">
        <v>271210</v>
      </c>
      <c r="CT76" s="16">
        <v>270120</v>
      </c>
      <c r="CU76" s="16">
        <v>312450</v>
      </c>
      <c r="CV76" s="16">
        <v>314230</v>
      </c>
      <c r="CW76" s="16">
        <v>322120</v>
      </c>
      <c r="CX76" s="16">
        <v>281050</v>
      </c>
      <c r="CY76" s="16">
        <v>246070</v>
      </c>
      <c r="CZ76" s="16">
        <v>217350</v>
      </c>
      <c r="DA76" s="16">
        <v>168310</v>
      </c>
      <c r="DB76" s="16">
        <v>127540</v>
      </c>
      <c r="DC76" s="16">
        <v>103670</v>
      </c>
      <c r="DD76" s="16">
        <v>77730</v>
      </c>
      <c r="DE76" s="16">
        <v>43820</v>
      </c>
      <c r="DF76" s="16">
        <v>897400</v>
      </c>
      <c r="DG76" s="16">
        <v>960100</v>
      </c>
      <c r="DH76" s="16">
        <v>1087400</v>
      </c>
      <c r="DI76" s="16">
        <v>1214300</v>
      </c>
      <c r="DJ76" s="16">
        <v>1460700</v>
      </c>
      <c r="DK76" s="16">
        <v>2097000</v>
      </c>
      <c r="DL76" s="16">
        <v>2624200</v>
      </c>
      <c r="DM76" s="16">
        <v>1380800</v>
      </c>
      <c r="DN76" s="16">
        <v>2841500</v>
      </c>
      <c r="DO76" s="16">
        <v>3382900</v>
      </c>
      <c r="DP76" s="16">
        <v>3320200</v>
      </c>
      <c r="DQ76" s="16">
        <v>3192900</v>
      </c>
      <c r="DR76" s="16">
        <v>3066000</v>
      </c>
      <c r="DS76" s="16">
        <v>758700</v>
      </c>
      <c r="DT76" s="16">
        <v>541300</v>
      </c>
      <c r="DU76" s="16">
        <v>245500</v>
      </c>
      <c r="DV76" s="16">
        <v>141800</v>
      </c>
      <c r="DW76" s="16">
        <v>64100</v>
      </c>
      <c r="DX76" s="16">
        <v>20270</v>
      </c>
      <c r="DY76" s="13">
        <v>36.6</v>
      </c>
      <c r="DZ76" s="16">
        <v>4280300</v>
      </c>
    </row>
    <row r="77" spans="1:130">
      <c r="A77" s="15" t="s">
        <v>38</v>
      </c>
      <c r="B77" s="16">
        <v>64060</v>
      </c>
      <c r="C77" s="16">
        <v>64300</v>
      </c>
      <c r="D77" s="16">
        <v>60990</v>
      </c>
      <c r="E77" s="16">
        <v>58520</v>
      </c>
      <c r="F77" s="16">
        <v>58030</v>
      </c>
      <c r="G77" s="16">
        <v>57860</v>
      </c>
      <c r="H77" s="16">
        <v>56730</v>
      </c>
      <c r="I77" s="16">
        <v>57130</v>
      </c>
      <c r="J77" s="16">
        <v>59940</v>
      </c>
      <c r="K77" s="16">
        <v>60350</v>
      </c>
      <c r="L77" s="16">
        <v>58610</v>
      </c>
      <c r="M77" s="16">
        <v>60000</v>
      </c>
      <c r="N77" s="16">
        <v>59660</v>
      </c>
      <c r="O77" s="16">
        <v>61550</v>
      </c>
      <c r="P77" s="16">
        <v>61600</v>
      </c>
      <c r="Q77" s="16">
        <v>62150</v>
      </c>
      <c r="R77" s="16">
        <v>62750</v>
      </c>
      <c r="S77" s="16">
        <v>64360</v>
      </c>
      <c r="T77" s="16">
        <v>65050</v>
      </c>
      <c r="U77" s="16">
        <v>63000</v>
      </c>
      <c r="V77" s="16">
        <v>61500</v>
      </c>
      <c r="W77" s="16">
        <v>60200</v>
      </c>
      <c r="X77" s="16">
        <v>57310</v>
      </c>
      <c r="Y77" s="16">
        <v>56880</v>
      </c>
      <c r="Z77" s="16">
        <v>55940</v>
      </c>
      <c r="AA77" s="16">
        <v>55590</v>
      </c>
      <c r="AB77" s="16">
        <v>55830</v>
      </c>
      <c r="AC77" s="16">
        <v>53880</v>
      </c>
      <c r="AD77" s="16">
        <v>53730</v>
      </c>
      <c r="AE77" s="16">
        <v>53340</v>
      </c>
      <c r="AF77" s="16">
        <v>52820</v>
      </c>
      <c r="AG77" s="16">
        <v>52590</v>
      </c>
      <c r="AH77" s="16">
        <v>53570</v>
      </c>
      <c r="AI77" s="16">
        <v>53870</v>
      </c>
      <c r="AJ77" s="16">
        <v>56720</v>
      </c>
      <c r="AK77" s="16">
        <v>58740</v>
      </c>
      <c r="AL77" s="16">
        <v>61460</v>
      </c>
      <c r="AM77" s="16">
        <v>63970</v>
      </c>
      <c r="AN77" s="16">
        <v>63930</v>
      </c>
      <c r="AO77" s="16">
        <v>63430</v>
      </c>
      <c r="AP77" s="16">
        <v>63700</v>
      </c>
      <c r="AQ77" s="16">
        <v>62240</v>
      </c>
      <c r="AR77" s="16">
        <v>62070</v>
      </c>
      <c r="AS77" s="16">
        <v>62660</v>
      </c>
      <c r="AT77" s="16">
        <v>63250</v>
      </c>
      <c r="AU77" s="16">
        <v>65270</v>
      </c>
      <c r="AV77" s="16">
        <v>66710</v>
      </c>
      <c r="AW77" s="16">
        <v>65520</v>
      </c>
      <c r="AX77" s="16">
        <v>64110</v>
      </c>
      <c r="AY77" s="16">
        <v>61480</v>
      </c>
      <c r="AZ77" s="16">
        <v>59760</v>
      </c>
      <c r="BA77" s="16">
        <v>57860</v>
      </c>
      <c r="BB77" s="16">
        <v>57000</v>
      </c>
      <c r="BC77" s="16">
        <v>54960</v>
      </c>
      <c r="BD77" s="16">
        <v>53000</v>
      </c>
      <c r="BE77" s="16">
        <v>51320</v>
      </c>
      <c r="BF77" s="16">
        <v>50330</v>
      </c>
      <c r="BG77" s="16">
        <v>48960</v>
      </c>
      <c r="BH77" s="16">
        <v>48550</v>
      </c>
      <c r="BI77" s="16">
        <v>48000</v>
      </c>
      <c r="BJ77" s="16">
        <v>47640</v>
      </c>
      <c r="BK77" s="16">
        <v>47870</v>
      </c>
      <c r="BL77" s="16">
        <v>46690</v>
      </c>
      <c r="BM77" s="16">
        <v>40320</v>
      </c>
      <c r="BN77" s="16">
        <v>37230</v>
      </c>
      <c r="BO77" s="16">
        <v>35300</v>
      </c>
      <c r="BP77" s="16">
        <v>33240</v>
      </c>
      <c r="BQ77" s="16">
        <v>35650</v>
      </c>
      <c r="BR77" s="16">
        <v>34600</v>
      </c>
      <c r="BS77" s="16">
        <v>30820</v>
      </c>
      <c r="BT77" s="16">
        <v>28800</v>
      </c>
      <c r="BU77" s="16">
        <v>27130</v>
      </c>
      <c r="BV77" s="16">
        <v>25590</v>
      </c>
      <c r="BW77" s="16">
        <v>23930</v>
      </c>
      <c r="BX77" s="16">
        <v>23060</v>
      </c>
      <c r="BY77" s="16">
        <v>21750</v>
      </c>
      <c r="BZ77" s="16">
        <v>21400</v>
      </c>
      <c r="CA77" s="16">
        <v>20680</v>
      </c>
      <c r="CB77" s="16">
        <v>20740</v>
      </c>
      <c r="CC77" s="16">
        <v>19200</v>
      </c>
      <c r="CD77" s="16">
        <v>18030</v>
      </c>
      <c r="CE77" s="16">
        <v>16770</v>
      </c>
      <c r="CF77" s="16">
        <v>15770</v>
      </c>
      <c r="CG77" s="16">
        <v>14430</v>
      </c>
      <c r="CH77" s="16">
        <v>13120</v>
      </c>
      <c r="CI77" s="16">
        <v>11550</v>
      </c>
      <c r="CJ77" s="16">
        <v>10040</v>
      </c>
      <c r="CK77" s="16">
        <v>8990</v>
      </c>
      <c r="CL77" s="16">
        <v>7950</v>
      </c>
      <c r="CM77" s="16">
        <v>6030</v>
      </c>
      <c r="CN77" s="16">
        <v>305890</v>
      </c>
      <c r="CO77" s="16">
        <v>292020</v>
      </c>
      <c r="CP77" s="16">
        <v>301420</v>
      </c>
      <c r="CQ77" s="16">
        <v>317300</v>
      </c>
      <c r="CR77" s="16">
        <v>291830</v>
      </c>
      <c r="CS77" s="16">
        <v>272370</v>
      </c>
      <c r="CT77" s="16">
        <v>269570</v>
      </c>
      <c r="CU77" s="16">
        <v>311530</v>
      </c>
      <c r="CV77" s="16">
        <v>313930</v>
      </c>
      <c r="CW77" s="16">
        <v>323090</v>
      </c>
      <c r="CX77" s="16">
        <v>282590</v>
      </c>
      <c r="CY77" s="16">
        <v>247160</v>
      </c>
      <c r="CZ77" s="16">
        <v>219750</v>
      </c>
      <c r="DA77" s="16">
        <v>169620</v>
      </c>
      <c r="DB77" s="16">
        <v>128510</v>
      </c>
      <c r="DC77" s="16">
        <v>103770</v>
      </c>
      <c r="DD77" s="16">
        <v>78120</v>
      </c>
      <c r="DE77" s="16">
        <v>44570</v>
      </c>
      <c r="DF77" s="16">
        <v>899300</v>
      </c>
      <c r="DG77" s="16">
        <v>961500</v>
      </c>
      <c r="DH77" s="16">
        <v>1088600</v>
      </c>
      <c r="DI77" s="16">
        <v>1216600</v>
      </c>
      <c r="DJ77" s="16">
        <v>1462600</v>
      </c>
      <c r="DK77" s="16">
        <v>2099600</v>
      </c>
      <c r="DL77" s="16">
        <v>2629400</v>
      </c>
      <c r="DM77" s="16">
        <v>1386500</v>
      </c>
      <c r="DN77" s="16">
        <v>2849100</v>
      </c>
      <c r="DO77" s="16">
        <v>3394200</v>
      </c>
      <c r="DP77" s="16">
        <v>3332000</v>
      </c>
      <c r="DQ77" s="16">
        <v>3204900</v>
      </c>
      <c r="DR77" s="16">
        <v>3076900</v>
      </c>
      <c r="DS77" s="16">
        <v>764800</v>
      </c>
      <c r="DT77" s="16">
        <v>545100</v>
      </c>
      <c r="DU77" s="16">
        <v>246900</v>
      </c>
      <c r="DV77" s="16">
        <v>143200</v>
      </c>
      <c r="DW77" s="16">
        <v>65000</v>
      </c>
      <c r="DX77" s="16">
        <v>20470</v>
      </c>
      <c r="DY77" s="13">
        <v>36.6</v>
      </c>
      <c r="DZ77" s="16">
        <v>4293500</v>
      </c>
    </row>
    <row r="78" spans="1:130">
      <c r="A78" s="15" t="s">
        <v>39</v>
      </c>
      <c r="B78" s="16">
        <v>63900</v>
      </c>
      <c r="C78" s="16">
        <v>64240</v>
      </c>
      <c r="D78" s="16">
        <v>62020</v>
      </c>
      <c r="E78" s="16">
        <v>59190</v>
      </c>
      <c r="F78" s="16">
        <v>57860</v>
      </c>
      <c r="G78" s="16">
        <v>58280</v>
      </c>
      <c r="H78" s="16">
        <v>56980</v>
      </c>
      <c r="I78" s="16">
        <v>56880</v>
      </c>
      <c r="J78" s="16">
        <v>59320</v>
      </c>
      <c r="K78" s="16">
        <v>60630</v>
      </c>
      <c r="L78" s="16">
        <v>58870</v>
      </c>
      <c r="M78" s="16">
        <v>59960</v>
      </c>
      <c r="N78" s="16">
        <v>59990</v>
      </c>
      <c r="O78" s="16">
        <v>61230</v>
      </c>
      <c r="P78" s="16">
        <v>61810</v>
      </c>
      <c r="Q78" s="16">
        <v>61710</v>
      </c>
      <c r="R78" s="16">
        <v>63130</v>
      </c>
      <c r="S78" s="16">
        <v>63620</v>
      </c>
      <c r="T78" s="16">
        <v>64960</v>
      </c>
      <c r="U78" s="16">
        <v>63600</v>
      </c>
      <c r="V78" s="16">
        <v>61730</v>
      </c>
      <c r="W78" s="16">
        <v>60270</v>
      </c>
      <c r="X78" s="16">
        <v>57670</v>
      </c>
      <c r="Y78" s="16">
        <v>56660</v>
      </c>
      <c r="Z78" s="16">
        <v>56020</v>
      </c>
      <c r="AA78" s="16">
        <v>55720</v>
      </c>
      <c r="AB78" s="16">
        <v>55320</v>
      </c>
      <c r="AC78" s="16">
        <v>54210</v>
      </c>
      <c r="AD78" s="16">
        <v>53750</v>
      </c>
      <c r="AE78" s="16">
        <v>53200</v>
      </c>
      <c r="AF78" s="16">
        <v>53340</v>
      </c>
      <c r="AG78" s="16">
        <v>52440</v>
      </c>
      <c r="AH78" s="16">
        <v>53410</v>
      </c>
      <c r="AI78" s="16">
        <v>53660</v>
      </c>
      <c r="AJ78" s="16">
        <v>56070</v>
      </c>
      <c r="AK78" s="16">
        <v>58550</v>
      </c>
      <c r="AL78" s="16">
        <v>60720</v>
      </c>
      <c r="AM78" s="16">
        <v>63620</v>
      </c>
      <c r="AN78" s="16">
        <v>64610</v>
      </c>
      <c r="AO78" s="16">
        <v>62990</v>
      </c>
      <c r="AP78" s="16">
        <v>63660</v>
      </c>
      <c r="AQ78" s="16">
        <v>62750</v>
      </c>
      <c r="AR78" s="16">
        <v>62270</v>
      </c>
      <c r="AS78" s="16">
        <v>62180</v>
      </c>
      <c r="AT78" s="16">
        <v>62860</v>
      </c>
      <c r="AU78" s="16">
        <v>65040</v>
      </c>
      <c r="AV78" s="16">
        <v>66140</v>
      </c>
      <c r="AW78" s="16">
        <v>65990</v>
      </c>
      <c r="AX78" s="16">
        <v>64560</v>
      </c>
      <c r="AY78" s="16">
        <v>61920</v>
      </c>
      <c r="AZ78" s="16">
        <v>60880</v>
      </c>
      <c r="BA78" s="16">
        <v>57800</v>
      </c>
      <c r="BB78" s="16">
        <v>56950</v>
      </c>
      <c r="BC78" s="16">
        <v>55560</v>
      </c>
      <c r="BD78" s="16">
        <v>53400</v>
      </c>
      <c r="BE78" s="16">
        <v>52110</v>
      </c>
      <c r="BF78" s="16">
        <v>50060</v>
      </c>
      <c r="BG78" s="16">
        <v>49310</v>
      </c>
      <c r="BH78" s="16">
        <v>48440</v>
      </c>
      <c r="BI78" s="16">
        <v>48380</v>
      </c>
      <c r="BJ78" s="16">
        <v>47430</v>
      </c>
      <c r="BK78" s="16">
        <v>47890</v>
      </c>
      <c r="BL78" s="16">
        <v>47940</v>
      </c>
      <c r="BM78" s="16">
        <v>40340</v>
      </c>
      <c r="BN78" s="16">
        <v>38230</v>
      </c>
      <c r="BO78" s="16">
        <v>36370</v>
      </c>
      <c r="BP78" s="16">
        <v>32400</v>
      </c>
      <c r="BQ78" s="16">
        <v>35740</v>
      </c>
      <c r="BR78" s="16">
        <v>34840</v>
      </c>
      <c r="BS78" s="16">
        <v>31970</v>
      </c>
      <c r="BT78" s="16">
        <v>28750</v>
      </c>
      <c r="BU78" s="16">
        <v>27360</v>
      </c>
      <c r="BV78" s="16">
        <v>25830</v>
      </c>
      <c r="BW78" s="16">
        <v>24240</v>
      </c>
      <c r="BX78" s="16">
        <v>22940</v>
      </c>
      <c r="BY78" s="16">
        <v>21930</v>
      </c>
      <c r="BZ78" s="16">
        <v>21280</v>
      </c>
      <c r="CA78" s="16">
        <v>20710</v>
      </c>
      <c r="CB78" s="16">
        <v>20610</v>
      </c>
      <c r="CC78" s="16">
        <v>19320</v>
      </c>
      <c r="CD78" s="16">
        <v>18020</v>
      </c>
      <c r="CE78" s="16">
        <v>17040</v>
      </c>
      <c r="CF78" s="16">
        <v>15640</v>
      </c>
      <c r="CG78" s="16">
        <v>14380</v>
      </c>
      <c r="CH78" s="16">
        <v>13330</v>
      </c>
      <c r="CI78" s="16">
        <v>11610</v>
      </c>
      <c r="CJ78" s="16">
        <v>10170</v>
      </c>
      <c r="CK78" s="16">
        <v>9110</v>
      </c>
      <c r="CL78" s="16">
        <v>7730</v>
      </c>
      <c r="CM78" s="16">
        <v>6530</v>
      </c>
      <c r="CN78" s="16">
        <v>307200</v>
      </c>
      <c r="CO78" s="16">
        <v>292080</v>
      </c>
      <c r="CP78" s="16">
        <v>301870</v>
      </c>
      <c r="CQ78" s="16">
        <v>317020</v>
      </c>
      <c r="CR78" s="16">
        <v>292350</v>
      </c>
      <c r="CS78" s="16">
        <v>272210</v>
      </c>
      <c r="CT78" s="16">
        <v>268920</v>
      </c>
      <c r="CU78" s="16">
        <v>310490</v>
      </c>
      <c r="CV78" s="16">
        <v>313730</v>
      </c>
      <c r="CW78" s="16">
        <v>323660</v>
      </c>
      <c r="CX78" s="16">
        <v>284600</v>
      </c>
      <c r="CY78" s="16">
        <v>248310</v>
      </c>
      <c r="CZ78" s="16">
        <v>221830</v>
      </c>
      <c r="DA78" s="16">
        <v>171320</v>
      </c>
      <c r="DB78" s="16">
        <v>129120</v>
      </c>
      <c r="DC78" s="16">
        <v>103850</v>
      </c>
      <c r="DD78" s="16">
        <v>78420</v>
      </c>
      <c r="DE78" s="16">
        <v>45140</v>
      </c>
      <c r="DF78" s="16">
        <v>901100</v>
      </c>
      <c r="DG78" s="16">
        <v>962900</v>
      </c>
      <c r="DH78" s="16">
        <v>1089600</v>
      </c>
      <c r="DI78" s="16">
        <v>1218200</v>
      </c>
      <c r="DJ78" s="16">
        <v>1461000</v>
      </c>
      <c r="DK78" s="16">
        <v>2098400</v>
      </c>
      <c r="DL78" s="16">
        <v>2631300</v>
      </c>
      <c r="DM78" s="16">
        <v>1392100</v>
      </c>
      <c r="DN78" s="16">
        <v>2853100</v>
      </c>
      <c r="DO78" s="16">
        <v>3401400</v>
      </c>
      <c r="DP78" s="16">
        <v>3339700</v>
      </c>
      <c r="DQ78" s="16">
        <v>3213000</v>
      </c>
      <c r="DR78" s="16">
        <v>3084400</v>
      </c>
      <c r="DS78" s="16">
        <v>770200</v>
      </c>
      <c r="DT78" s="16">
        <v>548300</v>
      </c>
      <c r="DU78" s="16">
        <v>247900</v>
      </c>
      <c r="DV78" s="16">
        <v>144000</v>
      </c>
      <c r="DW78" s="16">
        <v>65600</v>
      </c>
      <c r="DX78" s="16">
        <v>20490</v>
      </c>
      <c r="DY78" s="13">
        <v>36.700000000000003</v>
      </c>
      <c r="DZ78" s="16">
        <v>4302600</v>
      </c>
    </row>
    <row r="79" spans="1:130">
      <c r="A79" s="15" t="s">
        <v>40</v>
      </c>
      <c r="B79" s="16">
        <v>63940</v>
      </c>
      <c r="C79" s="16">
        <v>64380</v>
      </c>
      <c r="D79" s="16">
        <v>63110</v>
      </c>
      <c r="E79" s="16">
        <v>59580</v>
      </c>
      <c r="F79" s="16">
        <v>58110</v>
      </c>
      <c r="G79" s="16">
        <v>58460</v>
      </c>
      <c r="H79" s="16">
        <v>57250</v>
      </c>
      <c r="I79" s="16">
        <v>56670</v>
      </c>
      <c r="J79" s="16">
        <v>58830</v>
      </c>
      <c r="K79" s="16">
        <v>60760</v>
      </c>
      <c r="L79" s="16">
        <v>59180</v>
      </c>
      <c r="M79" s="16">
        <v>59980</v>
      </c>
      <c r="N79" s="16">
        <v>59920</v>
      </c>
      <c r="O79" s="16">
        <v>60990</v>
      </c>
      <c r="P79" s="16">
        <v>62010</v>
      </c>
      <c r="Q79" s="16">
        <v>61490</v>
      </c>
      <c r="R79" s="16">
        <v>63180</v>
      </c>
      <c r="S79" s="16">
        <v>63730</v>
      </c>
      <c r="T79" s="16">
        <v>64850</v>
      </c>
      <c r="U79" s="16">
        <v>64510</v>
      </c>
      <c r="V79" s="16">
        <v>62350</v>
      </c>
      <c r="W79" s="16">
        <v>61080</v>
      </c>
      <c r="X79" s="16">
        <v>58390</v>
      </c>
      <c r="Y79" s="16">
        <v>56800</v>
      </c>
      <c r="Z79" s="16">
        <v>56260</v>
      </c>
      <c r="AA79" s="16">
        <v>55810</v>
      </c>
      <c r="AB79" s="16">
        <v>55450</v>
      </c>
      <c r="AC79" s="16">
        <v>54680</v>
      </c>
      <c r="AD79" s="16">
        <v>54010</v>
      </c>
      <c r="AE79" s="16">
        <v>53470</v>
      </c>
      <c r="AF79" s="16">
        <v>53540</v>
      </c>
      <c r="AG79" s="16">
        <v>52760</v>
      </c>
      <c r="AH79" s="16">
        <v>53070</v>
      </c>
      <c r="AI79" s="16">
        <v>53600</v>
      </c>
      <c r="AJ79" s="16">
        <v>55810</v>
      </c>
      <c r="AK79" s="16">
        <v>57870</v>
      </c>
      <c r="AL79" s="16">
        <v>59970</v>
      </c>
      <c r="AM79" s="16">
        <v>63120</v>
      </c>
      <c r="AN79" s="16">
        <v>64900</v>
      </c>
      <c r="AO79" s="16">
        <v>63170</v>
      </c>
      <c r="AP79" s="16">
        <v>63820</v>
      </c>
      <c r="AQ79" s="16">
        <v>62970</v>
      </c>
      <c r="AR79" s="16">
        <v>62420</v>
      </c>
      <c r="AS79" s="16">
        <v>62060</v>
      </c>
      <c r="AT79" s="16">
        <v>62760</v>
      </c>
      <c r="AU79" s="16">
        <v>64310</v>
      </c>
      <c r="AV79" s="16">
        <v>66260</v>
      </c>
      <c r="AW79" s="16">
        <v>66000</v>
      </c>
      <c r="AX79" s="16">
        <v>64990</v>
      </c>
      <c r="AY79" s="16">
        <v>62720</v>
      </c>
      <c r="AZ79" s="16">
        <v>60900</v>
      </c>
      <c r="BA79" s="16">
        <v>58370</v>
      </c>
      <c r="BB79" s="16">
        <v>57240</v>
      </c>
      <c r="BC79" s="16">
        <v>56250</v>
      </c>
      <c r="BD79" s="16">
        <v>53810</v>
      </c>
      <c r="BE79" s="16">
        <v>52470</v>
      </c>
      <c r="BF79" s="16">
        <v>50300</v>
      </c>
      <c r="BG79" s="16">
        <v>49640</v>
      </c>
      <c r="BH79" s="16">
        <v>48710</v>
      </c>
      <c r="BI79" s="16">
        <v>48270</v>
      </c>
      <c r="BJ79" s="16">
        <v>47630</v>
      </c>
      <c r="BK79" s="16">
        <v>47650</v>
      </c>
      <c r="BL79" s="16">
        <v>48280</v>
      </c>
      <c r="BM79" s="16">
        <v>41790</v>
      </c>
      <c r="BN79" s="16">
        <v>39130</v>
      </c>
      <c r="BO79" s="16">
        <v>36380</v>
      </c>
      <c r="BP79" s="16">
        <v>32910</v>
      </c>
      <c r="BQ79" s="16">
        <v>35240</v>
      </c>
      <c r="BR79" s="16">
        <v>34850</v>
      </c>
      <c r="BS79" s="16">
        <v>32830</v>
      </c>
      <c r="BT79" s="16">
        <v>29350</v>
      </c>
      <c r="BU79" s="16">
        <v>27770</v>
      </c>
      <c r="BV79" s="16">
        <v>25960</v>
      </c>
      <c r="BW79" s="16">
        <v>24710</v>
      </c>
      <c r="BX79" s="16">
        <v>22810</v>
      </c>
      <c r="BY79" s="16">
        <v>22150</v>
      </c>
      <c r="BZ79" s="16">
        <v>21150</v>
      </c>
      <c r="CA79" s="16">
        <v>20680</v>
      </c>
      <c r="CB79" s="16">
        <v>20530</v>
      </c>
      <c r="CC79" s="16">
        <v>19500</v>
      </c>
      <c r="CD79" s="16">
        <v>18070</v>
      </c>
      <c r="CE79" s="16">
        <v>17000</v>
      </c>
      <c r="CF79" s="16">
        <v>15800</v>
      </c>
      <c r="CG79" s="16">
        <v>14510</v>
      </c>
      <c r="CH79" s="16">
        <v>13080</v>
      </c>
      <c r="CI79" s="16">
        <v>11880</v>
      </c>
      <c r="CJ79" s="16">
        <v>10170</v>
      </c>
      <c r="CK79" s="16">
        <v>9060</v>
      </c>
      <c r="CL79" s="16">
        <v>7770</v>
      </c>
      <c r="CM79" s="16">
        <v>6970</v>
      </c>
      <c r="CN79" s="16">
        <v>309130</v>
      </c>
      <c r="CO79" s="16">
        <v>291960</v>
      </c>
      <c r="CP79" s="16">
        <v>302080</v>
      </c>
      <c r="CQ79" s="16">
        <v>317750</v>
      </c>
      <c r="CR79" s="16">
        <v>294880</v>
      </c>
      <c r="CS79" s="16">
        <v>273420</v>
      </c>
      <c r="CT79" s="16">
        <v>268780</v>
      </c>
      <c r="CU79" s="16">
        <v>309030</v>
      </c>
      <c r="CV79" s="16">
        <v>314040</v>
      </c>
      <c r="CW79" s="16">
        <v>324280</v>
      </c>
      <c r="CX79" s="16">
        <v>286570</v>
      </c>
      <c r="CY79" s="16">
        <v>249390</v>
      </c>
      <c r="CZ79" s="16">
        <v>224490</v>
      </c>
      <c r="DA79" s="16">
        <v>172210</v>
      </c>
      <c r="DB79" s="16">
        <v>130600</v>
      </c>
      <c r="DC79" s="16">
        <v>104010</v>
      </c>
      <c r="DD79" s="16">
        <v>78470</v>
      </c>
      <c r="DE79" s="16">
        <v>45850</v>
      </c>
      <c r="DF79" s="16">
        <v>903200</v>
      </c>
      <c r="DG79" s="16">
        <v>964700</v>
      </c>
      <c r="DH79" s="16">
        <v>1091600</v>
      </c>
      <c r="DI79" s="16">
        <v>1220900</v>
      </c>
      <c r="DJ79" s="16">
        <v>1463900</v>
      </c>
      <c r="DK79" s="16">
        <v>2102200</v>
      </c>
      <c r="DL79" s="16">
        <v>2638100</v>
      </c>
      <c r="DM79" s="16">
        <v>1398800</v>
      </c>
      <c r="DN79" s="16">
        <v>2862600</v>
      </c>
      <c r="DO79" s="16">
        <v>3414100</v>
      </c>
      <c r="DP79" s="16">
        <v>3352600</v>
      </c>
      <c r="DQ79" s="16">
        <v>3225700</v>
      </c>
      <c r="DR79" s="16">
        <v>3096400</v>
      </c>
      <c r="DS79" s="16">
        <v>776000</v>
      </c>
      <c r="DT79" s="16">
        <v>551500</v>
      </c>
      <c r="DU79" s="16">
        <v>248700</v>
      </c>
      <c r="DV79" s="16">
        <v>144700</v>
      </c>
      <c r="DW79" s="16">
        <v>66200</v>
      </c>
      <c r="DX79" s="16">
        <v>20360</v>
      </c>
      <c r="DY79" s="13">
        <v>36.700000000000003</v>
      </c>
      <c r="DZ79" s="16">
        <v>4317300</v>
      </c>
    </row>
    <row r="80" spans="1:130">
      <c r="A80" s="15" t="s">
        <v>41</v>
      </c>
      <c r="B80" s="16">
        <v>64070</v>
      </c>
      <c r="C80" s="16">
        <v>64430</v>
      </c>
      <c r="D80" s="16">
        <v>63940</v>
      </c>
      <c r="E80" s="16">
        <v>60280</v>
      </c>
      <c r="F80" s="16">
        <v>58540</v>
      </c>
      <c r="G80" s="16">
        <v>58140</v>
      </c>
      <c r="H80" s="16">
        <v>57690</v>
      </c>
      <c r="I80" s="16">
        <v>56560</v>
      </c>
      <c r="J80" s="16">
        <v>58400</v>
      </c>
      <c r="K80" s="16">
        <v>60730</v>
      </c>
      <c r="L80" s="16">
        <v>59950</v>
      </c>
      <c r="M80" s="16">
        <v>59370</v>
      </c>
      <c r="N80" s="16">
        <v>60050</v>
      </c>
      <c r="O80" s="16">
        <v>60920</v>
      </c>
      <c r="P80" s="16">
        <v>61950</v>
      </c>
      <c r="Q80" s="16">
        <v>61290</v>
      </c>
      <c r="R80" s="16">
        <v>63060</v>
      </c>
      <c r="S80" s="16">
        <v>63330</v>
      </c>
      <c r="T80" s="16">
        <v>64370</v>
      </c>
      <c r="U80" s="16">
        <v>64850</v>
      </c>
      <c r="V80" s="16">
        <v>62900</v>
      </c>
      <c r="W80" s="16">
        <v>61290</v>
      </c>
      <c r="X80" s="16">
        <v>59110</v>
      </c>
      <c r="Y80" s="16">
        <v>57090</v>
      </c>
      <c r="Z80" s="16">
        <v>56590</v>
      </c>
      <c r="AA80" s="16">
        <v>56140</v>
      </c>
      <c r="AB80" s="16">
        <v>55910</v>
      </c>
      <c r="AC80" s="16">
        <v>55680</v>
      </c>
      <c r="AD80" s="16">
        <v>54080</v>
      </c>
      <c r="AE80" s="16">
        <v>54020</v>
      </c>
      <c r="AF80" s="16">
        <v>53780</v>
      </c>
      <c r="AG80" s="16">
        <v>53230</v>
      </c>
      <c r="AH80" s="16">
        <v>52790</v>
      </c>
      <c r="AI80" s="16">
        <v>53960</v>
      </c>
      <c r="AJ80" s="16">
        <v>54890</v>
      </c>
      <c r="AK80" s="16">
        <v>57520</v>
      </c>
      <c r="AL80" s="16">
        <v>59610</v>
      </c>
      <c r="AM80" s="16">
        <v>62560</v>
      </c>
      <c r="AN80" s="16">
        <v>64550</v>
      </c>
      <c r="AO80" s="16">
        <v>63760</v>
      </c>
      <c r="AP80" s="16">
        <v>63710</v>
      </c>
      <c r="AQ80" s="16">
        <v>63600</v>
      </c>
      <c r="AR80" s="16">
        <v>62140</v>
      </c>
      <c r="AS80" s="16">
        <v>62190</v>
      </c>
      <c r="AT80" s="16">
        <v>62610</v>
      </c>
      <c r="AU80" s="16">
        <v>64100</v>
      </c>
      <c r="AV80" s="16">
        <v>65910</v>
      </c>
      <c r="AW80" s="16">
        <v>66260</v>
      </c>
      <c r="AX80" s="16">
        <v>64960</v>
      </c>
      <c r="AY80" s="16">
        <v>63700</v>
      </c>
      <c r="AZ80" s="16">
        <v>60730</v>
      </c>
      <c r="BA80" s="16">
        <v>59200</v>
      </c>
      <c r="BB80" s="16">
        <v>57250</v>
      </c>
      <c r="BC80" s="16">
        <v>57000</v>
      </c>
      <c r="BD80" s="16">
        <v>54170</v>
      </c>
      <c r="BE80" s="16">
        <v>52670</v>
      </c>
      <c r="BF80" s="16">
        <v>50600</v>
      </c>
      <c r="BG80" s="16">
        <v>50140</v>
      </c>
      <c r="BH80" s="16">
        <v>48590</v>
      </c>
      <c r="BI80" s="16">
        <v>48670</v>
      </c>
      <c r="BJ80" s="16">
        <v>47540</v>
      </c>
      <c r="BK80" s="16">
        <v>47800</v>
      </c>
      <c r="BL80" s="16">
        <v>47940</v>
      </c>
      <c r="BM80" s="16">
        <v>44350</v>
      </c>
      <c r="BN80" s="16">
        <v>39750</v>
      </c>
      <c r="BO80" s="16">
        <v>36660</v>
      </c>
      <c r="BP80" s="16">
        <v>33760</v>
      </c>
      <c r="BQ80" s="16">
        <v>34280</v>
      </c>
      <c r="BR80" s="16">
        <v>34860</v>
      </c>
      <c r="BS80" s="16">
        <v>33470</v>
      </c>
      <c r="BT80" s="16">
        <v>30050</v>
      </c>
      <c r="BU80" s="16">
        <v>27960</v>
      </c>
      <c r="BV80" s="16">
        <v>26390</v>
      </c>
      <c r="BW80" s="16">
        <v>24950</v>
      </c>
      <c r="BX80" s="16">
        <v>22950</v>
      </c>
      <c r="BY80" s="16">
        <v>22490</v>
      </c>
      <c r="BZ80" s="16">
        <v>21020</v>
      </c>
      <c r="CA80" s="16">
        <v>20690</v>
      </c>
      <c r="CB80" s="16">
        <v>20240</v>
      </c>
      <c r="CC80" s="16">
        <v>19730</v>
      </c>
      <c r="CD80" s="16">
        <v>18140</v>
      </c>
      <c r="CE80" s="16">
        <v>17210</v>
      </c>
      <c r="CF80" s="16">
        <v>15670</v>
      </c>
      <c r="CG80" s="16">
        <v>14620</v>
      </c>
      <c r="CH80" s="16">
        <v>13220</v>
      </c>
      <c r="CI80" s="16">
        <v>11870</v>
      </c>
      <c r="CJ80" s="16">
        <v>10380</v>
      </c>
      <c r="CK80" s="16">
        <v>8960</v>
      </c>
      <c r="CL80" s="16">
        <v>7740</v>
      </c>
      <c r="CM80" s="16">
        <v>7090</v>
      </c>
      <c r="CN80" s="16">
        <v>311270</v>
      </c>
      <c r="CO80" s="16">
        <v>291530</v>
      </c>
      <c r="CP80" s="16">
        <v>302240</v>
      </c>
      <c r="CQ80" s="16">
        <v>316900</v>
      </c>
      <c r="CR80" s="16">
        <v>296990</v>
      </c>
      <c r="CS80" s="16">
        <v>275830</v>
      </c>
      <c r="CT80" s="16">
        <v>268660</v>
      </c>
      <c r="CU80" s="16">
        <v>308000</v>
      </c>
      <c r="CV80" s="16">
        <v>314250</v>
      </c>
      <c r="CW80" s="16">
        <v>324940</v>
      </c>
      <c r="CX80" s="16">
        <v>288350</v>
      </c>
      <c r="CY80" s="16">
        <v>250670</v>
      </c>
      <c r="CZ80" s="16">
        <v>227380</v>
      </c>
      <c r="DA80" s="16">
        <v>173040</v>
      </c>
      <c r="DB80" s="16">
        <v>132300</v>
      </c>
      <c r="DC80" s="16">
        <v>104170</v>
      </c>
      <c r="DD80" s="16">
        <v>78860</v>
      </c>
      <c r="DE80" s="16">
        <v>46050</v>
      </c>
      <c r="DF80" s="16">
        <v>905000</v>
      </c>
      <c r="DG80" s="16">
        <v>966300</v>
      </c>
      <c r="DH80" s="16">
        <v>1092700</v>
      </c>
      <c r="DI80" s="16">
        <v>1221900</v>
      </c>
      <c r="DJ80" s="16">
        <v>1466400</v>
      </c>
      <c r="DK80" s="16">
        <v>2105600</v>
      </c>
      <c r="DL80" s="16">
        <v>2644600</v>
      </c>
      <c r="DM80" s="16">
        <v>1405600</v>
      </c>
      <c r="DN80" s="16">
        <v>2872000</v>
      </c>
      <c r="DO80" s="16">
        <v>3427100</v>
      </c>
      <c r="DP80" s="16">
        <v>3365800</v>
      </c>
      <c r="DQ80" s="16">
        <v>3239400</v>
      </c>
      <c r="DR80" s="16">
        <v>3110200</v>
      </c>
      <c r="DS80" s="16">
        <v>782500</v>
      </c>
      <c r="DT80" s="16">
        <v>555100</v>
      </c>
      <c r="DU80" s="16">
        <v>249800</v>
      </c>
      <c r="DV80" s="16">
        <v>145600</v>
      </c>
      <c r="DW80" s="16">
        <v>66800</v>
      </c>
      <c r="DX80" s="16">
        <v>20710</v>
      </c>
      <c r="DY80" s="13">
        <v>36.799999999999997</v>
      </c>
      <c r="DZ80" s="16">
        <v>4332100</v>
      </c>
    </row>
    <row r="81" spans="1:130">
      <c r="A81" s="15" t="s">
        <v>42</v>
      </c>
      <c r="B81" s="16">
        <v>64410</v>
      </c>
      <c r="C81" s="16">
        <v>64080</v>
      </c>
      <c r="D81" s="16">
        <v>64500</v>
      </c>
      <c r="E81" s="16">
        <v>61220</v>
      </c>
      <c r="F81" s="16">
        <v>58690</v>
      </c>
      <c r="G81" s="16">
        <v>58300</v>
      </c>
      <c r="H81" s="16">
        <v>58110</v>
      </c>
      <c r="I81" s="16">
        <v>57030</v>
      </c>
      <c r="J81" s="16">
        <v>57520</v>
      </c>
      <c r="K81" s="16">
        <v>60470</v>
      </c>
      <c r="L81" s="16">
        <v>60890</v>
      </c>
      <c r="M81" s="16">
        <v>59130</v>
      </c>
      <c r="N81" s="16">
        <v>60510</v>
      </c>
      <c r="O81" s="16">
        <v>60100</v>
      </c>
      <c r="P81" s="16">
        <v>62000</v>
      </c>
      <c r="Q81" s="16">
        <v>61900</v>
      </c>
      <c r="R81" s="16">
        <v>62700</v>
      </c>
      <c r="S81" s="16">
        <v>63210</v>
      </c>
      <c r="T81" s="16">
        <v>64290</v>
      </c>
      <c r="U81" s="16">
        <v>65690</v>
      </c>
      <c r="V81" s="16">
        <v>63610</v>
      </c>
      <c r="W81" s="16">
        <v>61680</v>
      </c>
      <c r="X81" s="16">
        <v>60050</v>
      </c>
      <c r="Y81" s="16">
        <v>57320</v>
      </c>
      <c r="Z81" s="16">
        <v>56660</v>
      </c>
      <c r="AA81" s="16">
        <v>56030</v>
      </c>
      <c r="AB81" s="16">
        <v>55860</v>
      </c>
      <c r="AC81" s="16">
        <v>56040</v>
      </c>
      <c r="AD81" s="16">
        <v>54180</v>
      </c>
      <c r="AE81" s="16">
        <v>54310</v>
      </c>
      <c r="AF81" s="16">
        <v>53950</v>
      </c>
      <c r="AG81" s="16">
        <v>53350</v>
      </c>
      <c r="AH81" s="16">
        <v>52910</v>
      </c>
      <c r="AI81" s="16">
        <v>53920</v>
      </c>
      <c r="AJ81" s="16">
        <v>54190</v>
      </c>
      <c r="AK81" s="16">
        <v>57170</v>
      </c>
      <c r="AL81" s="16">
        <v>59160</v>
      </c>
      <c r="AM81" s="16">
        <v>61920</v>
      </c>
      <c r="AN81" s="16">
        <v>64230</v>
      </c>
      <c r="AO81" s="16">
        <v>64220</v>
      </c>
      <c r="AP81" s="16">
        <v>63650</v>
      </c>
      <c r="AQ81" s="16">
        <v>63870</v>
      </c>
      <c r="AR81" s="16">
        <v>62350</v>
      </c>
      <c r="AS81" s="16">
        <v>62190</v>
      </c>
      <c r="AT81" s="16">
        <v>62660</v>
      </c>
      <c r="AU81" s="16">
        <v>63250</v>
      </c>
      <c r="AV81" s="16">
        <v>65280</v>
      </c>
      <c r="AW81" s="16">
        <v>66520</v>
      </c>
      <c r="AX81" s="16">
        <v>65440</v>
      </c>
      <c r="AY81" s="16">
        <v>63960</v>
      </c>
      <c r="AZ81" s="16">
        <v>61290</v>
      </c>
      <c r="BA81" s="16">
        <v>59640</v>
      </c>
      <c r="BB81" s="16">
        <v>57720</v>
      </c>
      <c r="BC81" s="16">
        <v>56830</v>
      </c>
      <c r="BD81" s="16">
        <v>54850</v>
      </c>
      <c r="BE81" s="16">
        <v>52880</v>
      </c>
      <c r="BF81" s="16">
        <v>51250</v>
      </c>
      <c r="BG81" s="16">
        <v>50310</v>
      </c>
      <c r="BH81" s="16">
        <v>48860</v>
      </c>
      <c r="BI81" s="16">
        <v>48390</v>
      </c>
      <c r="BJ81" s="16">
        <v>47860</v>
      </c>
      <c r="BK81" s="16">
        <v>47510</v>
      </c>
      <c r="BL81" s="16">
        <v>47710</v>
      </c>
      <c r="BM81" s="16">
        <v>46540</v>
      </c>
      <c r="BN81" s="16">
        <v>40130</v>
      </c>
      <c r="BO81" s="16">
        <v>37040</v>
      </c>
      <c r="BP81" s="16">
        <v>35040</v>
      </c>
      <c r="BQ81" s="16">
        <v>32940</v>
      </c>
      <c r="BR81" s="16">
        <v>35270</v>
      </c>
      <c r="BS81" s="16">
        <v>34130</v>
      </c>
      <c r="BT81" s="16">
        <v>30360</v>
      </c>
      <c r="BU81" s="16">
        <v>28340</v>
      </c>
      <c r="BV81" s="16">
        <v>26630</v>
      </c>
      <c r="BW81" s="16">
        <v>25000</v>
      </c>
      <c r="BX81" s="16">
        <v>23330</v>
      </c>
      <c r="BY81" s="16">
        <v>22420</v>
      </c>
      <c r="BZ81" s="16">
        <v>21140</v>
      </c>
      <c r="CA81" s="16">
        <v>20710</v>
      </c>
      <c r="CB81" s="16">
        <v>19980</v>
      </c>
      <c r="CC81" s="16">
        <v>19900</v>
      </c>
      <c r="CD81" s="16">
        <v>18250</v>
      </c>
      <c r="CE81" s="16">
        <v>17090</v>
      </c>
      <c r="CF81" s="16">
        <v>15800</v>
      </c>
      <c r="CG81" s="16">
        <v>14730</v>
      </c>
      <c r="CH81" s="16">
        <v>13340</v>
      </c>
      <c r="CI81" s="16">
        <v>12030</v>
      </c>
      <c r="CJ81" s="16">
        <v>10500</v>
      </c>
      <c r="CK81" s="16">
        <v>8980</v>
      </c>
      <c r="CL81" s="16">
        <v>7970</v>
      </c>
      <c r="CM81" s="16">
        <v>6900</v>
      </c>
      <c r="CN81" s="16">
        <v>312900</v>
      </c>
      <c r="CO81" s="16">
        <v>291430</v>
      </c>
      <c r="CP81" s="16">
        <v>302620</v>
      </c>
      <c r="CQ81" s="16">
        <v>317800</v>
      </c>
      <c r="CR81" s="16">
        <v>299320</v>
      </c>
      <c r="CS81" s="16">
        <v>276420</v>
      </c>
      <c r="CT81" s="16">
        <v>268330</v>
      </c>
      <c r="CU81" s="16">
        <v>306700</v>
      </c>
      <c r="CV81" s="16">
        <v>314720</v>
      </c>
      <c r="CW81" s="16">
        <v>324460</v>
      </c>
      <c r="CX81" s="16">
        <v>290330</v>
      </c>
      <c r="CY81" s="16">
        <v>251690</v>
      </c>
      <c r="CZ81" s="16">
        <v>229730</v>
      </c>
      <c r="DA81" s="16">
        <v>174430</v>
      </c>
      <c r="DB81" s="16">
        <v>133660</v>
      </c>
      <c r="DC81" s="16">
        <v>104160</v>
      </c>
      <c r="DD81" s="16">
        <v>79210</v>
      </c>
      <c r="DE81" s="16">
        <v>46390</v>
      </c>
      <c r="DF81" s="16">
        <v>906900</v>
      </c>
      <c r="DG81" s="16">
        <v>968800</v>
      </c>
      <c r="DH81" s="16">
        <v>1094800</v>
      </c>
      <c r="DI81" s="16">
        <v>1224700</v>
      </c>
      <c r="DJ81" s="16">
        <v>1468600</v>
      </c>
      <c r="DK81" s="16">
        <v>2107700</v>
      </c>
      <c r="DL81" s="16">
        <v>2649800</v>
      </c>
      <c r="DM81" s="16">
        <v>1410900</v>
      </c>
      <c r="DN81" s="16">
        <v>2879500</v>
      </c>
      <c r="DO81" s="16">
        <v>3438700</v>
      </c>
      <c r="DP81" s="16">
        <v>3376800</v>
      </c>
      <c r="DQ81" s="16">
        <v>3250900</v>
      </c>
      <c r="DR81" s="16">
        <v>3120900</v>
      </c>
      <c r="DS81" s="16">
        <v>789000</v>
      </c>
      <c r="DT81" s="16">
        <v>559200</v>
      </c>
      <c r="DU81" s="16">
        <v>251100</v>
      </c>
      <c r="DV81" s="16">
        <v>147000</v>
      </c>
      <c r="DW81" s="16">
        <v>67800</v>
      </c>
      <c r="DX81" s="16">
        <v>21390</v>
      </c>
      <c r="DY81" s="13">
        <v>36.799999999999997</v>
      </c>
      <c r="DZ81" s="16">
        <v>4345700</v>
      </c>
    </row>
    <row r="82" spans="1:130">
      <c r="A82" s="15" t="s">
        <v>43</v>
      </c>
      <c r="B82" s="16">
        <v>64540</v>
      </c>
      <c r="C82" s="16">
        <v>63950</v>
      </c>
      <c r="D82" s="16">
        <v>64400</v>
      </c>
      <c r="E82" s="16">
        <v>62140</v>
      </c>
      <c r="F82" s="16">
        <v>59310</v>
      </c>
      <c r="G82" s="16">
        <v>58080</v>
      </c>
      <c r="H82" s="16">
        <v>58510</v>
      </c>
      <c r="I82" s="16">
        <v>57190</v>
      </c>
      <c r="J82" s="16">
        <v>57240</v>
      </c>
      <c r="K82" s="16">
        <v>59760</v>
      </c>
      <c r="L82" s="16">
        <v>61130</v>
      </c>
      <c r="M82" s="16">
        <v>59310</v>
      </c>
      <c r="N82" s="16">
        <v>60500</v>
      </c>
      <c r="O82" s="16">
        <v>60430</v>
      </c>
      <c r="P82" s="16">
        <v>61630</v>
      </c>
      <c r="Q82" s="16">
        <v>62210</v>
      </c>
      <c r="R82" s="16">
        <v>62230</v>
      </c>
      <c r="S82" s="16">
        <v>63630</v>
      </c>
      <c r="T82" s="16">
        <v>63520</v>
      </c>
      <c r="U82" s="16">
        <v>65540</v>
      </c>
      <c r="V82" s="16">
        <v>64290</v>
      </c>
      <c r="W82" s="16">
        <v>61810</v>
      </c>
      <c r="X82" s="16">
        <v>59950</v>
      </c>
      <c r="Y82" s="16">
        <v>57350</v>
      </c>
      <c r="Z82" s="16">
        <v>56350</v>
      </c>
      <c r="AA82" s="16">
        <v>55660</v>
      </c>
      <c r="AB82" s="16">
        <v>55640</v>
      </c>
      <c r="AC82" s="16">
        <v>55430</v>
      </c>
      <c r="AD82" s="16">
        <v>54330</v>
      </c>
      <c r="AE82" s="16">
        <v>53970</v>
      </c>
      <c r="AF82" s="16">
        <v>53780</v>
      </c>
      <c r="AG82" s="16">
        <v>53750</v>
      </c>
      <c r="AH82" s="16">
        <v>52660</v>
      </c>
      <c r="AI82" s="16">
        <v>53640</v>
      </c>
      <c r="AJ82" s="16">
        <v>53930</v>
      </c>
      <c r="AK82" s="16">
        <v>56400</v>
      </c>
      <c r="AL82" s="16">
        <v>58870</v>
      </c>
      <c r="AM82" s="16">
        <v>61030</v>
      </c>
      <c r="AN82" s="16">
        <v>63870</v>
      </c>
      <c r="AO82" s="16">
        <v>64780</v>
      </c>
      <c r="AP82" s="16">
        <v>63150</v>
      </c>
      <c r="AQ82" s="16">
        <v>63790</v>
      </c>
      <c r="AR82" s="16">
        <v>62860</v>
      </c>
      <c r="AS82" s="16">
        <v>62310</v>
      </c>
      <c r="AT82" s="16">
        <v>62220</v>
      </c>
      <c r="AU82" s="16">
        <v>62790</v>
      </c>
      <c r="AV82" s="16">
        <v>64940</v>
      </c>
      <c r="AW82" s="16">
        <v>65960</v>
      </c>
      <c r="AX82" s="16">
        <v>65850</v>
      </c>
      <c r="AY82" s="16">
        <v>64390</v>
      </c>
      <c r="AZ82" s="16">
        <v>61730</v>
      </c>
      <c r="BA82" s="16">
        <v>60720</v>
      </c>
      <c r="BB82" s="16">
        <v>57620</v>
      </c>
      <c r="BC82" s="16">
        <v>56850</v>
      </c>
      <c r="BD82" s="16">
        <v>55390</v>
      </c>
      <c r="BE82" s="16">
        <v>53240</v>
      </c>
      <c r="BF82" s="16">
        <v>51980</v>
      </c>
      <c r="BG82" s="16">
        <v>49990</v>
      </c>
      <c r="BH82" s="16">
        <v>49230</v>
      </c>
      <c r="BI82" s="16">
        <v>48280</v>
      </c>
      <c r="BJ82" s="16">
        <v>48240</v>
      </c>
      <c r="BK82" s="16">
        <v>47310</v>
      </c>
      <c r="BL82" s="16">
        <v>47720</v>
      </c>
      <c r="BM82" s="16">
        <v>47680</v>
      </c>
      <c r="BN82" s="16">
        <v>40190</v>
      </c>
      <c r="BO82" s="16">
        <v>38040</v>
      </c>
      <c r="BP82" s="16">
        <v>36130</v>
      </c>
      <c r="BQ82" s="16">
        <v>32060</v>
      </c>
      <c r="BR82" s="16">
        <v>35370</v>
      </c>
      <c r="BS82" s="16">
        <v>34370</v>
      </c>
      <c r="BT82" s="16">
        <v>31510</v>
      </c>
      <c r="BU82" s="16">
        <v>28270</v>
      </c>
      <c r="BV82" s="16">
        <v>26880</v>
      </c>
      <c r="BW82" s="16">
        <v>25250</v>
      </c>
      <c r="BX82" s="16">
        <v>23630</v>
      </c>
      <c r="BY82" s="16">
        <v>22290</v>
      </c>
      <c r="BZ82" s="16">
        <v>21310</v>
      </c>
      <c r="CA82" s="16">
        <v>20580</v>
      </c>
      <c r="CB82" s="16">
        <v>20000</v>
      </c>
      <c r="CC82" s="16">
        <v>19830</v>
      </c>
      <c r="CD82" s="16">
        <v>18420</v>
      </c>
      <c r="CE82" s="16">
        <v>17080</v>
      </c>
      <c r="CF82" s="16">
        <v>16050</v>
      </c>
      <c r="CG82" s="16">
        <v>14610</v>
      </c>
      <c r="CH82" s="16">
        <v>13280</v>
      </c>
      <c r="CI82" s="16">
        <v>12240</v>
      </c>
      <c r="CJ82" s="16">
        <v>10530</v>
      </c>
      <c r="CK82" s="16">
        <v>9120</v>
      </c>
      <c r="CL82" s="16">
        <v>8070</v>
      </c>
      <c r="CM82" s="16">
        <v>6720</v>
      </c>
      <c r="CN82" s="16">
        <v>314350</v>
      </c>
      <c r="CO82" s="16">
        <v>290790</v>
      </c>
      <c r="CP82" s="16">
        <v>303000</v>
      </c>
      <c r="CQ82" s="16">
        <v>317130</v>
      </c>
      <c r="CR82" s="16">
        <v>299760</v>
      </c>
      <c r="CS82" s="16">
        <v>275040</v>
      </c>
      <c r="CT82" s="16">
        <v>267750</v>
      </c>
      <c r="CU82" s="16">
        <v>304950</v>
      </c>
      <c r="CV82" s="16">
        <v>314330</v>
      </c>
      <c r="CW82" s="16">
        <v>323920</v>
      </c>
      <c r="CX82" s="16">
        <v>292300</v>
      </c>
      <c r="CY82" s="16">
        <v>252720</v>
      </c>
      <c r="CZ82" s="16">
        <v>231150</v>
      </c>
      <c r="DA82" s="16">
        <v>175960</v>
      </c>
      <c r="DB82" s="16">
        <v>135550</v>
      </c>
      <c r="DC82" s="16">
        <v>104020</v>
      </c>
      <c r="DD82" s="16">
        <v>79430</v>
      </c>
      <c r="DE82" s="16">
        <v>46680</v>
      </c>
      <c r="DF82" s="16">
        <v>908100</v>
      </c>
      <c r="DG82" s="16">
        <v>970300</v>
      </c>
      <c r="DH82" s="16">
        <v>1096200</v>
      </c>
      <c r="DI82" s="16">
        <v>1225300</v>
      </c>
      <c r="DJ82" s="16">
        <v>1464600</v>
      </c>
      <c r="DK82" s="16">
        <v>2102900</v>
      </c>
      <c r="DL82" s="16">
        <v>2647900</v>
      </c>
      <c r="DM82" s="16">
        <v>1414400</v>
      </c>
      <c r="DN82" s="16">
        <v>2879100</v>
      </c>
      <c r="DO82" s="16">
        <v>3442500</v>
      </c>
      <c r="DP82" s="16">
        <v>3380300</v>
      </c>
      <c r="DQ82" s="16">
        <v>3254500</v>
      </c>
      <c r="DR82" s="16">
        <v>3125400</v>
      </c>
      <c r="DS82" s="16">
        <v>794600</v>
      </c>
      <c r="DT82" s="16">
        <v>563500</v>
      </c>
      <c r="DU82" s="16">
        <v>252000</v>
      </c>
      <c r="DV82" s="16">
        <v>148000</v>
      </c>
      <c r="DW82" s="16">
        <v>68500</v>
      </c>
      <c r="DX82" s="16">
        <v>21850</v>
      </c>
      <c r="DY82" s="13">
        <v>36.9</v>
      </c>
      <c r="DZ82" s="16">
        <v>4350700</v>
      </c>
    </row>
    <row r="83" spans="1:130">
      <c r="A83" s="15" t="s">
        <v>44</v>
      </c>
      <c r="B83" s="16">
        <v>64400</v>
      </c>
      <c r="C83" s="16">
        <v>63990</v>
      </c>
      <c r="D83" s="16">
        <v>64440</v>
      </c>
      <c r="E83" s="16">
        <v>63260</v>
      </c>
      <c r="F83" s="16">
        <v>59650</v>
      </c>
      <c r="G83" s="16">
        <v>58300</v>
      </c>
      <c r="H83" s="16">
        <v>58580</v>
      </c>
      <c r="I83" s="16">
        <v>57460</v>
      </c>
      <c r="J83" s="16">
        <v>57050</v>
      </c>
      <c r="K83" s="16">
        <v>59170</v>
      </c>
      <c r="L83" s="16">
        <v>61250</v>
      </c>
      <c r="M83" s="16">
        <v>59600</v>
      </c>
      <c r="N83" s="16">
        <v>60440</v>
      </c>
      <c r="O83" s="16">
        <v>60420</v>
      </c>
      <c r="P83" s="16">
        <v>61370</v>
      </c>
      <c r="Q83" s="16">
        <v>62520</v>
      </c>
      <c r="R83" s="16">
        <v>62090</v>
      </c>
      <c r="S83" s="16">
        <v>63530</v>
      </c>
      <c r="T83" s="16">
        <v>63750</v>
      </c>
      <c r="U83" s="16">
        <v>65450</v>
      </c>
      <c r="V83" s="16">
        <v>65200</v>
      </c>
      <c r="W83" s="16">
        <v>62370</v>
      </c>
      <c r="X83" s="16">
        <v>60840</v>
      </c>
      <c r="Y83" s="16">
        <v>58020</v>
      </c>
      <c r="Z83" s="16">
        <v>56260</v>
      </c>
      <c r="AA83" s="16">
        <v>55830</v>
      </c>
      <c r="AB83" s="16">
        <v>55480</v>
      </c>
      <c r="AC83" s="16">
        <v>55400</v>
      </c>
      <c r="AD83" s="16">
        <v>54660</v>
      </c>
      <c r="AE83" s="16">
        <v>54070</v>
      </c>
      <c r="AF83" s="16">
        <v>53890</v>
      </c>
      <c r="AG83" s="16">
        <v>53940</v>
      </c>
      <c r="AH83" s="16">
        <v>52900</v>
      </c>
      <c r="AI83" s="16">
        <v>53230</v>
      </c>
      <c r="AJ83" s="16">
        <v>53810</v>
      </c>
      <c r="AK83" s="16">
        <v>56010</v>
      </c>
      <c r="AL83" s="16">
        <v>58160</v>
      </c>
      <c r="AM83" s="16">
        <v>60190</v>
      </c>
      <c r="AN83" s="16">
        <v>63270</v>
      </c>
      <c r="AO83" s="16">
        <v>65030</v>
      </c>
      <c r="AP83" s="16">
        <v>63340</v>
      </c>
      <c r="AQ83" s="16">
        <v>63900</v>
      </c>
      <c r="AR83" s="16">
        <v>63040</v>
      </c>
      <c r="AS83" s="16">
        <v>62400</v>
      </c>
      <c r="AT83" s="16">
        <v>62070</v>
      </c>
      <c r="AU83" s="16">
        <v>62670</v>
      </c>
      <c r="AV83" s="16">
        <v>64210</v>
      </c>
      <c r="AW83" s="16">
        <v>66080</v>
      </c>
      <c r="AX83" s="16">
        <v>65760</v>
      </c>
      <c r="AY83" s="16">
        <v>64840</v>
      </c>
      <c r="AZ83" s="16">
        <v>62480</v>
      </c>
      <c r="BA83" s="16">
        <v>60740</v>
      </c>
      <c r="BB83" s="16">
        <v>58130</v>
      </c>
      <c r="BC83" s="16">
        <v>57090</v>
      </c>
      <c r="BD83" s="16">
        <v>56050</v>
      </c>
      <c r="BE83" s="16">
        <v>53620</v>
      </c>
      <c r="BF83" s="16">
        <v>52320</v>
      </c>
      <c r="BG83" s="16">
        <v>50210</v>
      </c>
      <c r="BH83" s="16">
        <v>49540</v>
      </c>
      <c r="BI83" s="16">
        <v>48580</v>
      </c>
      <c r="BJ83" s="16">
        <v>48140</v>
      </c>
      <c r="BK83" s="16">
        <v>47540</v>
      </c>
      <c r="BL83" s="16">
        <v>47480</v>
      </c>
      <c r="BM83" s="16">
        <v>48010</v>
      </c>
      <c r="BN83" s="16">
        <v>41600</v>
      </c>
      <c r="BO83" s="16">
        <v>38930</v>
      </c>
      <c r="BP83" s="16">
        <v>36140</v>
      </c>
      <c r="BQ83" s="16">
        <v>32640</v>
      </c>
      <c r="BR83" s="16">
        <v>34840</v>
      </c>
      <c r="BS83" s="16">
        <v>34410</v>
      </c>
      <c r="BT83" s="16">
        <v>32350</v>
      </c>
      <c r="BU83" s="16">
        <v>28880</v>
      </c>
      <c r="BV83" s="16">
        <v>27250</v>
      </c>
      <c r="BW83" s="16">
        <v>25430</v>
      </c>
      <c r="BX83" s="16">
        <v>24090</v>
      </c>
      <c r="BY83" s="16">
        <v>22170</v>
      </c>
      <c r="BZ83" s="16">
        <v>21520</v>
      </c>
      <c r="CA83" s="16">
        <v>20500</v>
      </c>
      <c r="CB83" s="16">
        <v>19910</v>
      </c>
      <c r="CC83" s="16">
        <v>19780</v>
      </c>
      <c r="CD83" s="16">
        <v>18600</v>
      </c>
      <c r="CE83" s="16">
        <v>17160</v>
      </c>
      <c r="CF83" s="16">
        <v>16000</v>
      </c>
      <c r="CG83" s="16">
        <v>14730</v>
      </c>
      <c r="CH83" s="16">
        <v>13410</v>
      </c>
      <c r="CI83" s="16">
        <v>12010</v>
      </c>
      <c r="CJ83" s="16">
        <v>10740</v>
      </c>
      <c r="CK83" s="16">
        <v>9110</v>
      </c>
      <c r="CL83" s="16">
        <v>8060</v>
      </c>
      <c r="CM83" s="16">
        <v>6770</v>
      </c>
      <c r="CN83" s="16">
        <v>315740</v>
      </c>
      <c r="CO83" s="16">
        <v>290550</v>
      </c>
      <c r="CP83" s="16">
        <v>303070</v>
      </c>
      <c r="CQ83" s="16">
        <v>317340</v>
      </c>
      <c r="CR83" s="16">
        <v>302680</v>
      </c>
      <c r="CS83" s="16">
        <v>275430</v>
      </c>
      <c r="CT83" s="16">
        <v>267790</v>
      </c>
      <c r="CU83" s="16">
        <v>302670</v>
      </c>
      <c r="CV83" s="16">
        <v>314750</v>
      </c>
      <c r="CW83" s="16">
        <v>323560</v>
      </c>
      <c r="CX83" s="16">
        <v>294480</v>
      </c>
      <c r="CY83" s="16">
        <v>254280</v>
      </c>
      <c r="CZ83" s="16">
        <v>232780</v>
      </c>
      <c r="DA83" s="16">
        <v>176970</v>
      </c>
      <c r="DB83" s="16">
        <v>138000</v>
      </c>
      <c r="DC83" s="16">
        <v>103890</v>
      </c>
      <c r="DD83" s="16">
        <v>79900</v>
      </c>
      <c r="DE83" s="16">
        <v>46690</v>
      </c>
      <c r="DF83" s="16">
        <v>909400</v>
      </c>
      <c r="DG83" s="16">
        <v>971900</v>
      </c>
      <c r="DH83" s="16">
        <v>1097500</v>
      </c>
      <c r="DI83" s="16">
        <v>1226700</v>
      </c>
      <c r="DJ83" s="16">
        <v>1465900</v>
      </c>
      <c r="DK83" s="16">
        <v>2104200</v>
      </c>
      <c r="DL83" s="16">
        <v>2653000</v>
      </c>
      <c r="DM83" s="16">
        <v>1419800</v>
      </c>
      <c r="DN83" s="16">
        <v>2885700</v>
      </c>
      <c r="DO83" s="16">
        <v>3453300</v>
      </c>
      <c r="DP83" s="16">
        <v>3390800</v>
      </c>
      <c r="DQ83" s="16">
        <v>3265200</v>
      </c>
      <c r="DR83" s="16">
        <v>3136000</v>
      </c>
      <c r="DS83" s="16">
        <v>800300</v>
      </c>
      <c r="DT83" s="16">
        <v>567600</v>
      </c>
      <c r="DU83" s="16">
        <v>252600</v>
      </c>
      <c r="DV83" s="16">
        <v>148700</v>
      </c>
      <c r="DW83" s="16">
        <v>68800</v>
      </c>
      <c r="DX83" s="16">
        <v>22120</v>
      </c>
      <c r="DY83" s="13">
        <v>36.9</v>
      </c>
      <c r="DZ83" s="16">
        <v>4362700</v>
      </c>
    </row>
    <row r="84" spans="1:130">
      <c r="A84" s="15" t="s">
        <v>45</v>
      </c>
      <c r="B84" s="16">
        <v>64060</v>
      </c>
      <c r="C84" s="16">
        <v>64090</v>
      </c>
      <c r="D84" s="16">
        <v>64460</v>
      </c>
      <c r="E84" s="16">
        <v>63950</v>
      </c>
      <c r="F84" s="16">
        <v>60270</v>
      </c>
      <c r="G84" s="16">
        <v>58620</v>
      </c>
      <c r="H84" s="16">
        <v>58230</v>
      </c>
      <c r="I84" s="16">
        <v>57870</v>
      </c>
      <c r="J84" s="16">
        <v>56880</v>
      </c>
      <c r="K84" s="16">
        <v>58740</v>
      </c>
      <c r="L84" s="16">
        <v>61070</v>
      </c>
      <c r="M84" s="16">
        <v>60330</v>
      </c>
      <c r="N84" s="16">
        <v>59720</v>
      </c>
      <c r="O84" s="16">
        <v>60500</v>
      </c>
      <c r="P84" s="16">
        <v>61300</v>
      </c>
      <c r="Q84" s="16">
        <v>62350</v>
      </c>
      <c r="R84" s="16">
        <v>61800</v>
      </c>
      <c r="S84" s="16">
        <v>63450</v>
      </c>
      <c r="T84" s="16">
        <v>63410</v>
      </c>
      <c r="U84" s="16">
        <v>64830</v>
      </c>
      <c r="V84" s="16">
        <v>65600</v>
      </c>
      <c r="W84" s="16">
        <v>63120</v>
      </c>
      <c r="X84" s="16">
        <v>60840</v>
      </c>
      <c r="Y84" s="16">
        <v>58690</v>
      </c>
      <c r="Z84" s="16">
        <v>56530</v>
      </c>
      <c r="AA84" s="16">
        <v>56060</v>
      </c>
      <c r="AB84" s="16">
        <v>55590</v>
      </c>
      <c r="AC84" s="16">
        <v>55460</v>
      </c>
      <c r="AD84" s="16">
        <v>55550</v>
      </c>
      <c r="AE84" s="16">
        <v>54000</v>
      </c>
      <c r="AF84" s="16">
        <v>54290</v>
      </c>
      <c r="AG84" s="16">
        <v>54100</v>
      </c>
      <c r="AH84" s="16">
        <v>53280</v>
      </c>
      <c r="AI84" s="16">
        <v>52860</v>
      </c>
      <c r="AJ84" s="16">
        <v>54080</v>
      </c>
      <c r="AK84" s="16">
        <v>55100</v>
      </c>
      <c r="AL84" s="16">
        <v>57730</v>
      </c>
      <c r="AM84" s="16">
        <v>59720</v>
      </c>
      <c r="AN84" s="16">
        <v>62690</v>
      </c>
      <c r="AO84" s="16">
        <v>64640</v>
      </c>
      <c r="AP84" s="16">
        <v>63850</v>
      </c>
      <c r="AQ84" s="16">
        <v>63790</v>
      </c>
      <c r="AR84" s="16">
        <v>63610</v>
      </c>
      <c r="AS84" s="16">
        <v>62120</v>
      </c>
      <c r="AT84" s="16">
        <v>62130</v>
      </c>
      <c r="AU84" s="16">
        <v>62510</v>
      </c>
      <c r="AV84" s="16">
        <v>63940</v>
      </c>
      <c r="AW84" s="16">
        <v>65700</v>
      </c>
      <c r="AX84" s="16">
        <v>65980</v>
      </c>
      <c r="AY84" s="16">
        <v>64780</v>
      </c>
      <c r="AZ84" s="16">
        <v>63470</v>
      </c>
      <c r="BA84" s="16">
        <v>60530</v>
      </c>
      <c r="BB84" s="16">
        <v>58930</v>
      </c>
      <c r="BC84" s="16">
        <v>57030</v>
      </c>
      <c r="BD84" s="16">
        <v>56820</v>
      </c>
      <c r="BE84" s="16">
        <v>53960</v>
      </c>
      <c r="BF84" s="16">
        <v>52490</v>
      </c>
      <c r="BG84" s="16">
        <v>50460</v>
      </c>
      <c r="BH84" s="16">
        <v>50010</v>
      </c>
      <c r="BI84" s="16">
        <v>48490</v>
      </c>
      <c r="BJ84" s="16">
        <v>48500</v>
      </c>
      <c r="BK84" s="16">
        <v>47450</v>
      </c>
      <c r="BL84" s="16">
        <v>47590</v>
      </c>
      <c r="BM84" s="16">
        <v>47740</v>
      </c>
      <c r="BN84" s="16">
        <v>44150</v>
      </c>
      <c r="BO84" s="16">
        <v>39560</v>
      </c>
      <c r="BP84" s="16">
        <v>36440</v>
      </c>
      <c r="BQ84" s="16">
        <v>33460</v>
      </c>
      <c r="BR84" s="16">
        <v>33920</v>
      </c>
      <c r="BS84" s="16">
        <v>34430</v>
      </c>
      <c r="BT84" s="16">
        <v>32970</v>
      </c>
      <c r="BU84" s="16">
        <v>29600</v>
      </c>
      <c r="BV84" s="16">
        <v>27420</v>
      </c>
      <c r="BW84" s="16">
        <v>25900</v>
      </c>
      <c r="BX84" s="16">
        <v>24350</v>
      </c>
      <c r="BY84" s="16">
        <v>22300</v>
      </c>
      <c r="BZ84" s="16">
        <v>21840</v>
      </c>
      <c r="CA84" s="16">
        <v>20380</v>
      </c>
      <c r="CB84" s="16">
        <v>19970</v>
      </c>
      <c r="CC84" s="16">
        <v>19490</v>
      </c>
      <c r="CD84" s="16">
        <v>18840</v>
      </c>
      <c r="CE84" s="16">
        <v>17210</v>
      </c>
      <c r="CF84" s="16">
        <v>16200</v>
      </c>
      <c r="CG84" s="16">
        <v>14640</v>
      </c>
      <c r="CH84" s="16">
        <v>13540</v>
      </c>
      <c r="CI84" s="16">
        <v>12130</v>
      </c>
      <c r="CJ84" s="16">
        <v>10820</v>
      </c>
      <c r="CK84" s="16">
        <v>9320</v>
      </c>
      <c r="CL84" s="16">
        <v>7970</v>
      </c>
      <c r="CM84" s="16">
        <v>6780</v>
      </c>
      <c r="CN84" s="16">
        <v>316830</v>
      </c>
      <c r="CO84" s="16">
        <v>290330</v>
      </c>
      <c r="CP84" s="16">
        <v>302930</v>
      </c>
      <c r="CQ84" s="16">
        <v>315830</v>
      </c>
      <c r="CR84" s="16">
        <v>304780</v>
      </c>
      <c r="CS84" s="16">
        <v>276660</v>
      </c>
      <c r="CT84" s="16">
        <v>268610</v>
      </c>
      <c r="CU84" s="16">
        <v>299870</v>
      </c>
      <c r="CV84" s="16">
        <v>315500</v>
      </c>
      <c r="CW84" s="16">
        <v>322910</v>
      </c>
      <c r="CX84" s="16">
        <v>296790</v>
      </c>
      <c r="CY84" s="16">
        <v>255420</v>
      </c>
      <c r="CZ84" s="16">
        <v>235430</v>
      </c>
      <c r="DA84" s="16">
        <v>177810</v>
      </c>
      <c r="DB84" s="16">
        <v>140230</v>
      </c>
      <c r="DC84" s="16">
        <v>103970</v>
      </c>
      <c r="DD84" s="16">
        <v>80430</v>
      </c>
      <c r="DE84" s="16">
        <v>47020</v>
      </c>
      <c r="DF84" s="16">
        <v>910100</v>
      </c>
      <c r="DG84" s="16">
        <v>972400</v>
      </c>
      <c r="DH84" s="16">
        <v>1097700</v>
      </c>
      <c r="DI84" s="16">
        <v>1225900</v>
      </c>
      <c r="DJ84" s="16">
        <v>1465800</v>
      </c>
      <c r="DK84" s="16">
        <v>2104200</v>
      </c>
      <c r="DL84" s="16">
        <v>2656400</v>
      </c>
      <c r="DM84" s="16">
        <v>1426000</v>
      </c>
      <c r="DN84" s="16">
        <v>2891800</v>
      </c>
      <c r="DO84" s="16">
        <v>3463800</v>
      </c>
      <c r="DP84" s="16">
        <v>3401400</v>
      </c>
      <c r="DQ84" s="16">
        <v>3276200</v>
      </c>
      <c r="DR84" s="16">
        <v>3147900</v>
      </c>
      <c r="DS84" s="16">
        <v>807400</v>
      </c>
      <c r="DT84" s="16">
        <v>572000</v>
      </c>
      <c r="DU84" s="16">
        <v>253900</v>
      </c>
      <c r="DV84" s="16">
        <v>150000</v>
      </c>
      <c r="DW84" s="16">
        <v>69500</v>
      </c>
      <c r="DX84" s="16">
        <v>22520</v>
      </c>
      <c r="DY84" s="13">
        <v>37</v>
      </c>
      <c r="DZ84" s="16">
        <v>4373900</v>
      </c>
    </row>
    <row r="85" spans="1:130">
      <c r="A85" s="15" t="s">
        <v>46</v>
      </c>
      <c r="B85" s="16">
        <v>63600</v>
      </c>
      <c r="C85" s="16">
        <v>64350</v>
      </c>
      <c r="D85" s="16">
        <v>64080</v>
      </c>
      <c r="E85" s="16">
        <v>64400</v>
      </c>
      <c r="F85" s="16">
        <v>61160</v>
      </c>
      <c r="G85" s="16">
        <v>58700</v>
      </c>
      <c r="H85" s="16">
        <v>58350</v>
      </c>
      <c r="I85" s="16">
        <v>58200</v>
      </c>
      <c r="J85" s="16">
        <v>57180</v>
      </c>
      <c r="K85" s="16">
        <v>57780</v>
      </c>
      <c r="L85" s="16">
        <v>60750</v>
      </c>
      <c r="M85" s="16">
        <v>61180</v>
      </c>
      <c r="N85" s="16">
        <v>59450</v>
      </c>
      <c r="O85" s="16">
        <v>60940</v>
      </c>
      <c r="P85" s="16">
        <v>60540</v>
      </c>
      <c r="Q85" s="16">
        <v>62270</v>
      </c>
      <c r="R85" s="16">
        <v>62530</v>
      </c>
      <c r="S85" s="16">
        <v>62990</v>
      </c>
      <c r="T85" s="16">
        <v>63020</v>
      </c>
      <c r="U85" s="16">
        <v>64930</v>
      </c>
      <c r="V85" s="16">
        <v>66420</v>
      </c>
      <c r="W85" s="16">
        <v>63580</v>
      </c>
      <c r="X85" s="16">
        <v>61100</v>
      </c>
      <c r="Y85" s="16">
        <v>59390</v>
      </c>
      <c r="Z85" s="16">
        <v>56600</v>
      </c>
      <c r="AA85" s="16">
        <v>55920</v>
      </c>
      <c r="AB85" s="16">
        <v>55320</v>
      </c>
      <c r="AC85" s="16">
        <v>55160</v>
      </c>
      <c r="AD85" s="16">
        <v>55690</v>
      </c>
      <c r="AE85" s="16">
        <v>54110</v>
      </c>
      <c r="AF85" s="16">
        <v>54360</v>
      </c>
      <c r="AG85" s="16">
        <v>54310</v>
      </c>
      <c r="AH85" s="16">
        <v>53360</v>
      </c>
      <c r="AI85" s="16">
        <v>52900</v>
      </c>
      <c r="AJ85" s="16">
        <v>54000</v>
      </c>
      <c r="AK85" s="16">
        <v>54270</v>
      </c>
      <c r="AL85" s="16">
        <v>57300</v>
      </c>
      <c r="AM85" s="16">
        <v>59230</v>
      </c>
      <c r="AN85" s="16">
        <v>62070</v>
      </c>
      <c r="AO85" s="16">
        <v>64210</v>
      </c>
      <c r="AP85" s="16">
        <v>64250</v>
      </c>
      <c r="AQ85" s="16">
        <v>63710</v>
      </c>
      <c r="AR85" s="16">
        <v>63820</v>
      </c>
      <c r="AS85" s="16">
        <v>62310</v>
      </c>
      <c r="AT85" s="16">
        <v>62070</v>
      </c>
      <c r="AU85" s="16">
        <v>62530</v>
      </c>
      <c r="AV85" s="16">
        <v>63050</v>
      </c>
      <c r="AW85" s="16">
        <v>65050</v>
      </c>
      <c r="AX85" s="16">
        <v>66240</v>
      </c>
      <c r="AY85" s="16">
        <v>65220</v>
      </c>
      <c r="AZ85" s="16">
        <v>63640</v>
      </c>
      <c r="BA85" s="16">
        <v>61050</v>
      </c>
      <c r="BB85" s="16">
        <v>59340</v>
      </c>
      <c r="BC85" s="16">
        <v>57440</v>
      </c>
      <c r="BD85" s="16">
        <v>56590</v>
      </c>
      <c r="BE85" s="16">
        <v>54590</v>
      </c>
      <c r="BF85" s="16">
        <v>52690</v>
      </c>
      <c r="BG85" s="16">
        <v>51070</v>
      </c>
      <c r="BH85" s="16">
        <v>50150</v>
      </c>
      <c r="BI85" s="16">
        <v>48740</v>
      </c>
      <c r="BJ85" s="16">
        <v>48280</v>
      </c>
      <c r="BK85" s="16">
        <v>47750</v>
      </c>
      <c r="BL85" s="16">
        <v>47340</v>
      </c>
      <c r="BM85" s="16">
        <v>47510</v>
      </c>
      <c r="BN85" s="16">
        <v>46330</v>
      </c>
      <c r="BO85" s="16">
        <v>39940</v>
      </c>
      <c r="BP85" s="16">
        <v>36790</v>
      </c>
      <c r="BQ85" s="16">
        <v>34750</v>
      </c>
      <c r="BR85" s="16">
        <v>32620</v>
      </c>
      <c r="BS85" s="16">
        <v>34850</v>
      </c>
      <c r="BT85" s="16">
        <v>33600</v>
      </c>
      <c r="BU85" s="16">
        <v>29860</v>
      </c>
      <c r="BV85" s="16">
        <v>27810</v>
      </c>
      <c r="BW85" s="16">
        <v>26100</v>
      </c>
      <c r="BX85" s="16">
        <v>24420</v>
      </c>
      <c r="BY85" s="16">
        <v>22700</v>
      </c>
      <c r="BZ85" s="16">
        <v>21780</v>
      </c>
      <c r="CA85" s="16">
        <v>20500</v>
      </c>
      <c r="CB85" s="16">
        <v>19930</v>
      </c>
      <c r="CC85" s="16">
        <v>19240</v>
      </c>
      <c r="CD85" s="16">
        <v>19030</v>
      </c>
      <c r="CE85" s="16">
        <v>17360</v>
      </c>
      <c r="CF85" s="16">
        <v>16060</v>
      </c>
      <c r="CG85" s="16">
        <v>14810</v>
      </c>
      <c r="CH85" s="16">
        <v>13610</v>
      </c>
      <c r="CI85" s="16">
        <v>12190</v>
      </c>
      <c r="CJ85" s="16">
        <v>10980</v>
      </c>
      <c r="CK85" s="16">
        <v>9380</v>
      </c>
      <c r="CL85" s="16">
        <v>7970</v>
      </c>
      <c r="CM85" s="16">
        <v>6980</v>
      </c>
      <c r="CN85" s="16">
        <v>317570</v>
      </c>
      <c r="CO85" s="16">
        <v>290200</v>
      </c>
      <c r="CP85" s="16">
        <v>302860</v>
      </c>
      <c r="CQ85" s="16">
        <v>315740</v>
      </c>
      <c r="CR85" s="16">
        <v>307090</v>
      </c>
      <c r="CS85" s="16">
        <v>276200</v>
      </c>
      <c r="CT85" s="16">
        <v>268930</v>
      </c>
      <c r="CU85" s="16">
        <v>297080</v>
      </c>
      <c r="CV85" s="16">
        <v>316170</v>
      </c>
      <c r="CW85" s="16">
        <v>322090</v>
      </c>
      <c r="CX85" s="16">
        <v>298050</v>
      </c>
      <c r="CY85" s="16">
        <v>257240</v>
      </c>
      <c r="CZ85" s="16">
        <v>237210</v>
      </c>
      <c r="DA85" s="16">
        <v>178940</v>
      </c>
      <c r="DB85" s="16">
        <v>141790</v>
      </c>
      <c r="DC85" s="16">
        <v>104150</v>
      </c>
      <c r="DD85" s="16">
        <v>80860</v>
      </c>
      <c r="DE85" s="16">
        <v>47500</v>
      </c>
      <c r="DF85" s="16">
        <v>910600</v>
      </c>
      <c r="DG85" s="16">
        <v>972900</v>
      </c>
      <c r="DH85" s="16">
        <v>1098400</v>
      </c>
      <c r="DI85" s="16">
        <v>1226400</v>
      </c>
      <c r="DJ85" s="16">
        <v>1465000</v>
      </c>
      <c r="DK85" s="16">
        <v>2103300</v>
      </c>
      <c r="DL85" s="16">
        <v>2658600</v>
      </c>
      <c r="DM85" s="16">
        <v>1430800</v>
      </c>
      <c r="DN85" s="16">
        <v>2895800</v>
      </c>
      <c r="DO85" s="16">
        <v>3471800</v>
      </c>
      <c r="DP85" s="16">
        <v>3409600</v>
      </c>
      <c r="DQ85" s="16">
        <v>3284100</v>
      </c>
      <c r="DR85" s="16">
        <v>3156100</v>
      </c>
      <c r="DS85" s="16">
        <v>813300</v>
      </c>
      <c r="DT85" s="16">
        <v>576000</v>
      </c>
      <c r="DU85" s="16">
        <v>255300</v>
      </c>
      <c r="DV85" s="16">
        <v>151200</v>
      </c>
      <c r="DW85" s="16">
        <v>70300</v>
      </c>
      <c r="DX85" s="16">
        <v>22800</v>
      </c>
      <c r="DY85" s="13">
        <v>37</v>
      </c>
      <c r="DZ85" s="16">
        <v>4382500</v>
      </c>
    </row>
    <row r="86" spans="1:130">
      <c r="A86" s="15" t="s">
        <v>47</v>
      </c>
      <c r="B86" s="16">
        <v>62800</v>
      </c>
      <c r="C86" s="16">
        <v>64520</v>
      </c>
      <c r="D86" s="16">
        <v>63840</v>
      </c>
      <c r="E86" s="16">
        <v>64240</v>
      </c>
      <c r="F86" s="16">
        <v>62060</v>
      </c>
      <c r="G86" s="16">
        <v>59290</v>
      </c>
      <c r="H86" s="16">
        <v>58020</v>
      </c>
      <c r="I86" s="16">
        <v>58510</v>
      </c>
      <c r="J86" s="16">
        <v>57320</v>
      </c>
      <c r="K86" s="16">
        <v>57430</v>
      </c>
      <c r="L86" s="16">
        <v>60030</v>
      </c>
      <c r="M86" s="16">
        <v>61370</v>
      </c>
      <c r="N86" s="16">
        <v>59590</v>
      </c>
      <c r="O86" s="16">
        <v>60830</v>
      </c>
      <c r="P86" s="16">
        <v>60850</v>
      </c>
      <c r="Q86" s="16">
        <v>61890</v>
      </c>
      <c r="R86" s="16">
        <v>62720</v>
      </c>
      <c r="S86" s="16">
        <v>62630</v>
      </c>
      <c r="T86" s="16">
        <v>63390</v>
      </c>
      <c r="U86" s="16">
        <v>63930</v>
      </c>
      <c r="V86" s="16">
        <v>66170</v>
      </c>
      <c r="W86" s="16">
        <v>64210</v>
      </c>
      <c r="X86" s="16">
        <v>61080</v>
      </c>
      <c r="Y86" s="16">
        <v>59130</v>
      </c>
      <c r="Z86" s="16">
        <v>56640</v>
      </c>
      <c r="AA86" s="16">
        <v>55610</v>
      </c>
      <c r="AB86" s="16">
        <v>54930</v>
      </c>
      <c r="AC86" s="16">
        <v>54960</v>
      </c>
      <c r="AD86" s="16">
        <v>55090</v>
      </c>
      <c r="AE86" s="16">
        <v>54290</v>
      </c>
      <c r="AF86" s="16">
        <v>54070</v>
      </c>
      <c r="AG86" s="16">
        <v>53980</v>
      </c>
      <c r="AH86" s="16">
        <v>53770</v>
      </c>
      <c r="AI86" s="16">
        <v>52580</v>
      </c>
      <c r="AJ86" s="16">
        <v>53720</v>
      </c>
      <c r="AK86" s="16">
        <v>53970</v>
      </c>
      <c r="AL86" s="16">
        <v>56490</v>
      </c>
      <c r="AM86" s="16">
        <v>58950</v>
      </c>
      <c r="AN86" s="16">
        <v>61100</v>
      </c>
      <c r="AO86" s="16">
        <v>63850</v>
      </c>
      <c r="AP86" s="16">
        <v>64800</v>
      </c>
      <c r="AQ86" s="16">
        <v>63120</v>
      </c>
      <c r="AR86" s="16">
        <v>63750</v>
      </c>
      <c r="AS86" s="16">
        <v>62770</v>
      </c>
      <c r="AT86" s="16">
        <v>62190</v>
      </c>
      <c r="AU86" s="16">
        <v>62060</v>
      </c>
      <c r="AV86" s="16">
        <v>62570</v>
      </c>
      <c r="AW86" s="16">
        <v>64700</v>
      </c>
      <c r="AX86" s="16">
        <v>65650</v>
      </c>
      <c r="AY86" s="16">
        <v>65580</v>
      </c>
      <c r="AZ86" s="16">
        <v>64030</v>
      </c>
      <c r="BA86" s="16">
        <v>61400</v>
      </c>
      <c r="BB86" s="16">
        <v>60390</v>
      </c>
      <c r="BC86" s="16">
        <v>57250</v>
      </c>
      <c r="BD86" s="16">
        <v>56590</v>
      </c>
      <c r="BE86" s="16">
        <v>55070</v>
      </c>
      <c r="BF86" s="16">
        <v>53030</v>
      </c>
      <c r="BG86" s="16">
        <v>51830</v>
      </c>
      <c r="BH86" s="16">
        <v>49830</v>
      </c>
      <c r="BI86" s="16">
        <v>49040</v>
      </c>
      <c r="BJ86" s="16">
        <v>48190</v>
      </c>
      <c r="BK86" s="16">
        <v>48080</v>
      </c>
      <c r="BL86" s="16">
        <v>47170</v>
      </c>
      <c r="BM86" s="16">
        <v>47520</v>
      </c>
      <c r="BN86" s="16">
        <v>47460</v>
      </c>
      <c r="BO86" s="16">
        <v>40030</v>
      </c>
      <c r="BP86" s="16">
        <v>37750</v>
      </c>
      <c r="BQ86" s="16">
        <v>35840</v>
      </c>
      <c r="BR86" s="16">
        <v>31740</v>
      </c>
      <c r="BS86" s="16">
        <v>34960</v>
      </c>
      <c r="BT86" s="16">
        <v>33840</v>
      </c>
      <c r="BU86" s="16">
        <v>30930</v>
      </c>
      <c r="BV86" s="16">
        <v>27740</v>
      </c>
      <c r="BW86" s="16">
        <v>26300</v>
      </c>
      <c r="BX86" s="16">
        <v>24710</v>
      </c>
      <c r="BY86" s="16">
        <v>22990</v>
      </c>
      <c r="BZ86" s="16">
        <v>21670</v>
      </c>
      <c r="CA86" s="16">
        <v>20670</v>
      </c>
      <c r="CB86" s="16">
        <v>19790</v>
      </c>
      <c r="CC86" s="16">
        <v>19210</v>
      </c>
      <c r="CD86" s="16">
        <v>18970</v>
      </c>
      <c r="CE86" s="16">
        <v>17470</v>
      </c>
      <c r="CF86" s="16">
        <v>16070</v>
      </c>
      <c r="CG86" s="16">
        <v>14990</v>
      </c>
      <c r="CH86" s="16">
        <v>13570</v>
      </c>
      <c r="CI86" s="16">
        <v>12120</v>
      </c>
      <c r="CJ86" s="16">
        <v>11160</v>
      </c>
      <c r="CK86" s="16">
        <v>9410</v>
      </c>
      <c r="CL86" s="16">
        <v>8100</v>
      </c>
      <c r="CM86" s="16">
        <v>7020</v>
      </c>
      <c r="CN86" s="16">
        <v>317460</v>
      </c>
      <c r="CO86" s="16">
        <v>290560</v>
      </c>
      <c r="CP86" s="16">
        <v>302680</v>
      </c>
      <c r="CQ86" s="16">
        <v>314550</v>
      </c>
      <c r="CR86" s="16">
        <v>307230</v>
      </c>
      <c r="CS86" s="16">
        <v>274880</v>
      </c>
      <c r="CT86" s="16">
        <v>268120</v>
      </c>
      <c r="CU86" s="16">
        <v>294360</v>
      </c>
      <c r="CV86" s="16">
        <v>316630</v>
      </c>
      <c r="CW86" s="16">
        <v>320570</v>
      </c>
      <c r="CX86" s="16">
        <v>299670</v>
      </c>
      <c r="CY86" s="16">
        <v>258790</v>
      </c>
      <c r="CZ86" s="16">
        <v>238420</v>
      </c>
      <c r="DA86" s="16">
        <v>180330</v>
      </c>
      <c r="DB86" s="16">
        <v>143530</v>
      </c>
      <c r="DC86" s="16">
        <v>104330</v>
      </c>
      <c r="DD86" s="16">
        <v>81080</v>
      </c>
      <c r="DE86" s="16">
        <v>47810</v>
      </c>
      <c r="DF86" s="16">
        <v>910700</v>
      </c>
      <c r="DG86" s="16">
        <v>972600</v>
      </c>
      <c r="DH86" s="16">
        <v>1097900</v>
      </c>
      <c r="DI86" s="16">
        <v>1225200</v>
      </c>
      <c r="DJ86" s="16">
        <v>1459100</v>
      </c>
      <c r="DK86" s="16">
        <v>2096300</v>
      </c>
      <c r="DL86" s="16">
        <v>2654800</v>
      </c>
      <c r="DM86" s="16">
        <v>1434100</v>
      </c>
      <c r="DN86" s="16">
        <v>2893200</v>
      </c>
      <c r="DO86" s="16">
        <v>3473300</v>
      </c>
      <c r="DP86" s="16">
        <v>3411400</v>
      </c>
      <c r="DQ86" s="16">
        <v>3286100</v>
      </c>
      <c r="DR86" s="16">
        <v>3158700</v>
      </c>
      <c r="DS86" s="16">
        <v>818500</v>
      </c>
      <c r="DT86" s="16">
        <v>580100</v>
      </c>
      <c r="DU86" s="16">
        <v>256200</v>
      </c>
      <c r="DV86" s="16">
        <v>151900</v>
      </c>
      <c r="DW86" s="16">
        <v>70800</v>
      </c>
      <c r="DX86" s="16">
        <v>22980</v>
      </c>
      <c r="DY86" s="13">
        <v>37.1</v>
      </c>
      <c r="DZ86" s="16">
        <v>4384000</v>
      </c>
    </row>
    <row r="87" spans="1:130">
      <c r="A87" s="15" t="s">
        <v>48</v>
      </c>
      <c r="B87" s="16">
        <v>62310</v>
      </c>
      <c r="C87" s="16">
        <v>64380</v>
      </c>
      <c r="D87" s="16">
        <v>63870</v>
      </c>
      <c r="E87" s="16">
        <v>64200</v>
      </c>
      <c r="F87" s="16">
        <v>63080</v>
      </c>
      <c r="G87" s="16">
        <v>59520</v>
      </c>
      <c r="H87" s="16">
        <v>58120</v>
      </c>
      <c r="I87" s="16">
        <v>58520</v>
      </c>
      <c r="J87" s="16">
        <v>57450</v>
      </c>
      <c r="K87" s="16">
        <v>57170</v>
      </c>
      <c r="L87" s="16">
        <v>59330</v>
      </c>
      <c r="M87" s="16">
        <v>61450</v>
      </c>
      <c r="N87" s="16">
        <v>59790</v>
      </c>
      <c r="O87" s="16">
        <v>60720</v>
      </c>
      <c r="P87" s="16">
        <v>60770</v>
      </c>
      <c r="Q87" s="16">
        <v>61710</v>
      </c>
      <c r="R87" s="16">
        <v>63020</v>
      </c>
      <c r="S87" s="16">
        <v>62270</v>
      </c>
      <c r="T87" s="16">
        <v>63570</v>
      </c>
      <c r="U87" s="16">
        <v>64090</v>
      </c>
      <c r="V87" s="16">
        <v>65790</v>
      </c>
      <c r="W87" s="16">
        <v>64930</v>
      </c>
      <c r="X87" s="16">
        <v>61620</v>
      </c>
      <c r="Y87" s="16">
        <v>59860</v>
      </c>
      <c r="Z87" s="16">
        <v>57190</v>
      </c>
      <c r="AA87" s="16">
        <v>55600</v>
      </c>
      <c r="AB87" s="16">
        <v>55110</v>
      </c>
      <c r="AC87" s="16">
        <v>54760</v>
      </c>
      <c r="AD87" s="16">
        <v>55040</v>
      </c>
      <c r="AE87" s="16">
        <v>54570</v>
      </c>
      <c r="AF87" s="16">
        <v>54200</v>
      </c>
      <c r="AG87" s="16">
        <v>54040</v>
      </c>
      <c r="AH87" s="16">
        <v>53900</v>
      </c>
      <c r="AI87" s="16">
        <v>52750</v>
      </c>
      <c r="AJ87" s="16">
        <v>53250</v>
      </c>
      <c r="AK87" s="16">
        <v>53850</v>
      </c>
      <c r="AL87" s="16">
        <v>56030</v>
      </c>
      <c r="AM87" s="16">
        <v>58180</v>
      </c>
      <c r="AN87" s="16">
        <v>60230</v>
      </c>
      <c r="AO87" s="16">
        <v>63170</v>
      </c>
      <c r="AP87" s="16">
        <v>64970</v>
      </c>
      <c r="AQ87" s="16">
        <v>63270</v>
      </c>
      <c r="AR87" s="16">
        <v>63830</v>
      </c>
      <c r="AS87" s="16">
        <v>62920</v>
      </c>
      <c r="AT87" s="16">
        <v>62280</v>
      </c>
      <c r="AU87" s="16">
        <v>61850</v>
      </c>
      <c r="AV87" s="16">
        <v>62360</v>
      </c>
      <c r="AW87" s="16">
        <v>63920</v>
      </c>
      <c r="AX87" s="16">
        <v>65770</v>
      </c>
      <c r="AY87" s="16">
        <v>65390</v>
      </c>
      <c r="AZ87" s="16">
        <v>64480</v>
      </c>
      <c r="BA87" s="16">
        <v>62090</v>
      </c>
      <c r="BB87" s="16">
        <v>60360</v>
      </c>
      <c r="BC87" s="16">
        <v>57770</v>
      </c>
      <c r="BD87" s="16">
        <v>56790</v>
      </c>
      <c r="BE87" s="16">
        <v>55760</v>
      </c>
      <c r="BF87" s="16">
        <v>53380</v>
      </c>
      <c r="BG87" s="16">
        <v>52140</v>
      </c>
      <c r="BH87" s="16">
        <v>50070</v>
      </c>
      <c r="BI87" s="16">
        <v>49370</v>
      </c>
      <c r="BJ87" s="16">
        <v>48460</v>
      </c>
      <c r="BK87" s="16">
        <v>47970</v>
      </c>
      <c r="BL87" s="16">
        <v>47390</v>
      </c>
      <c r="BM87" s="16">
        <v>47270</v>
      </c>
      <c r="BN87" s="16">
        <v>47840</v>
      </c>
      <c r="BO87" s="16">
        <v>41450</v>
      </c>
      <c r="BP87" s="16">
        <v>38610</v>
      </c>
      <c r="BQ87" s="16">
        <v>35850</v>
      </c>
      <c r="BR87" s="16">
        <v>32300</v>
      </c>
      <c r="BS87" s="16">
        <v>34450</v>
      </c>
      <c r="BT87" s="16">
        <v>33910</v>
      </c>
      <c r="BU87" s="16">
        <v>31770</v>
      </c>
      <c r="BV87" s="16">
        <v>28330</v>
      </c>
      <c r="BW87" s="16">
        <v>26650</v>
      </c>
      <c r="BX87" s="16">
        <v>24840</v>
      </c>
      <c r="BY87" s="16">
        <v>23430</v>
      </c>
      <c r="BZ87" s="16">
        <v>21500</v>
      </c>
      <c r="CA87" s="16">
        <v>20830</v>
      </c>
      <c r="CB87" s="16">
        <v>19740</v>
      </c>
      <c r="CC87" s="16">
        <v>19090</v>
      </c>
      <c r="CD87" s="16">
        <v>18910</v>
      </c>
      <c r="CE87" s="16">
        <v>17610</v>
      </c>
      <c r="CF87" s="16">
        <v>16160</v>
      </c>
      <c r="CG87" s="16">
        <v>14930</v>
      </c>
      <c r="CH87" s="16">
        <v>13660</v>
      </c>
      <c r="CI87" s="16">
        <v>12250</v>
      </c>
      <c r="CJ87" s="16">
        <v>10890</v>
      </c>
      <c r="CK87" s="16">
        <v>9640</v>
      </c>
      <c r="CL87" s="16">
        <v>8010</v>
      </c>
      <c r="CM87" s="16">
        <v>7020</v>
      </c>
      <c r="CN87" s="16">
        <v>317830</v>
      </c>
      <c r="CO87" s="16">
        <v>290790</v>
      </c>
      <c r="CP87" s="16">
        <v>302060</v>
      </c>
      <c r="CQ87" s="16">
        <v>314660</v>
      </c>
      <c r="CR87" s="16">
        <v>309380</v>
      </c>
      <c r="CS87" s="16">
        <v>275080</v>
      </c>
      <c r="CT87" s="16">
        <v>268140</v>
      </c>
      <c r="CU87" s="16">
        <v>291470</v>
      </c>
      <c r="CV87" s="16">
        <v>317280</v>
      </c>
      <c r="CW87" s="16">
        <v>319280</v>
      </c>
      <c r="CX87" s="16">
        <v>301500</v>
      </c>
      <c r="CY87" s="16">
        <v>260710</v>
      </c>
      <c r="CZ87" s="16">
        <v>238940</v>
      </c>
      <c r="DA87" s="16">
        <v>182660</v>
      </c>
      <c r="DB87" s="16">
        <v>145500</v>
      </c>
      <c r="DC87" s="16">
        <v>104590</v>
      </c>
      <c r="DD87" s="16">
        <v>81260</v>
      </c>
      <c r="DE87" s="16">
        <v>47810</v>
      </c>
      <c r="DF87" s="16">
        <v>910700</v>
      </c>
      <c r="DG87" s="16">
        <v>972400</v>
      </c>
      <c r="DH87" s="16">
        <v>1097700</v>
      </c>
      <c r="DI87" s="16">
        <v>1225300</v>
      </c>
      <c r="DJ87" s="16">
        <v>1458700</v>
      </c>
      <c r="DK87" s="16">
        <v>2095300</v>
      </c>
      <c r="DL87" s="16">
        <v>2657500</v>
      </c>
      <c r="DM87" s="16">
        <v>1437700</v>
      </c>
      <c r="DN87" s="16">
        <v>2896400</v>
      </c>
      <c r="DO87" s="16">
        <v>3481400</v>
      </c>
      <c r="DP87" s="16">
        <v>3419700</v>
      </c>
      <c r="DQ87" s="16">
        <v>3294400</v>
      </c>
      <c r="DR87" s="16">
        <v>3166700</v>
      </c>
      <c r="DS87" s="16">
        <v>823900</v>
      </c>
      <c r="DT87" s="16">
        <v>584900</v>
      </c>
      <c r="DU87" s="16">
        <v>256800</v>
      </c>
      <c r="DV87" s="16">
        <v>152200</v>
      </c>
      <c r="DW87" s="16">
        <v>70900</v>
      </c>
      <c r="DX87" s="16">
        <v>23100</v>
      </c>
      <c r="DY87" s="13">
        <v>37.1</v>
      </c>
      <c r="DZ87" s="16">
        <v>4392000</v>
      </c>
    </row>
    <row r="88" spans="1:130">
      <c r="A88" s="15" t="s">
        <v>49</v>
      </c>
      <c r="B88" s="16">
        <v>61560</v>
      </c>
      <c r="C88" s="16">
        <v>63910</v>
      </c>
      <c r="D88" s="16">
        <v>63910</v>
      </c>
      <c r="E88" s="16">
        <v>64240</v>
      </c>
      <c r="F88" s="16">
        <v>63720</v>
      </c>
      <c r="G88" s="16">
        <v>60110</v>
      </c>
      <c r="H88" s="16">
        <v>58390</v>
      </c>
      <c r="I88" s="16">
        <v>58060</v>
      </c>
      <c r="J88" s="16">
        <v>57790</v>
      </c>
      <c r="K88" s="16">
        <v>56810</v>
      </c>
      <c r="L88" s="16">
        <v>58790</v>
      </c>
      <c r="M88" s="16">
        <v>61330</v>
      </c>
      <c r="N88" s="16">
        <v>60410</v>
      </c>
      <c r="O88" s="16">
        <v>59920</v>
      </c>
      <c r="P88" s="16">
        <v>60880</v>
      </c>
      <c r="Q88" s="16">
        <v>61640</v>
      </c>
      <c r="R88" s="16">
        <v>62780</v>
      </c>
      <c r="S88" s="16">
        <v>61980</v>
      </c>
      <c r="T88" s="16">
        <v>63410</v>
      </c>
      <c r="U88" s="16">
        <v>63660</v>
      </c>
      <c r="V88" s="16">
        <v>65200</v>
      </c>
      <c r="W88" s="16">
        <v>65230</v>
      </c>
      <c r="X88" s="16">
        <v>62240</v>
      </c>
      <c r="Y88" s="16">
        <v>59940</v>
      </c>
      <c r="Z88" s="16">
        <v>57790</v>
      </c>
      <c r="AA88" s="16">
        <v>55770</v>
      </c>
      <c r="AB88" s="16">
        <v>55300</v>
      </c>
      <c r="AC88" s="16">
        <v>54820</v>
      </c>
      <c r="AD88" s="16">
        <v>54990</v>
      </c>
      <c r="AE88" s="16">
        <v>55270</v>
      </c>
      <c r="AF88" s="16">
        <v>54030</v>
      </c>
      <c r="AG88" s="16">
        <v>54340</v>
      </c>
      <c r="AH88" s="16">
        <v>53930</v>
      </c>
      <c r="AI88" s="16">
        <v>53120</v>
      </c>
      <c r="AJ88" s="16">
        <v>52810</v>
      </c>
      <c r="AK88" s="16">
        <v>54020</v>
      </c>
      <c r="AL88" s="16">
        <v>55110</v>
      </c>
      <c r="AM88" s="16">
        <v>57690</v>
      </c>
      <c r="AN88" s="16">
        <v>59710</v>
      </c>
      <c r="AO88" s="16">
        <v>62640</v>
      </c>
      <c r="AP88" s="16">
        <v>64530</v>
      </c>
      <c r="AQ88" s="16">
        <v>63750</v>
      </c>
      <c r="AR88" s="16">
        <v>63670</v>
      </c>
      <c r="AS88" s="16">
        <v>63480</v>
      </c>
      <c r="AT88" s="16">
        <v>62000</v>
      </c>
      <c r="AU88" s="16">
        <v>61880</v>
      </c>
      <c r="AV88" s="16">
        <v>62240</v>
      </c>
      <c r="AW88" s="16">
        <v>63720</v>
      </c>
      <c r="AX88" s="16">
        <v>65360</v>
      </c>
      <c r="AY88" s="16">
        <v>65590</v>
      </c>
      <c r="AZ88" s="16">
        <v>64410</v>
      </c>
      <c r="BA88" s="16">
        <v>63050</v>
      </c>
      <c r="BB88" s="16">
        <v>60120</v>
      </c>
      <c r="BC88" s="16">
        <v>58580</v>
      </c>
      <c r="BD88" s="16">
        <v>56690</v>
      </c>
      <c r="BE88" s="16">
        <v>56530</v>
      </c>
      <c r="BF88" s="16">
        <v>53690</v>
      </c>
      <c r="BG88" s="16">
        <v>52280</v>
      </c>
      <c r="BH88" s="16">
        <v>50330</v>
      </c>
      <c r="BI88" s="16">
        <v>49820</v>
      </c>
      <c r="BJ88" s="16">
        <v>48350</v>
      </c>
      <c r="BK88" s="16">
        <v>48350</v>
      </c>
      <c r="BL88" s="16">
        <v>47310</v>
      </c>
      <c r="BM88" s="16">
        <v>47370</v>
      </c>
      <c r="BN88" s="16">
        <v>47580</v>
      </c>
      <c r="BO88" s="16">
        <v>43940</v>
      </c>
      <c r="BP88" s="16">
        <v>39260</v>
      </c>
      <c r="BQ88" s="16">
        <v>36080</v>
      </c>
      <c r="BR88" s="16">
        <v>33140</v>
      </c>
      <c r="BS88" s="16">
        <v>33490</v>
      </c>
      <c r="BT88" s="16">
        <v>33940</v>
      </c>
      <c r="BU88" s="16">
        <v>32410</v>
      </c>
      <c r="BV88" s="16">
        <v>29010</v>
      </c>
      <c r="BW88" s="16">
        <v>26820</v>
      </c>
      <c r="BX88" s="16">
        <v>25330</v>
      </c>
      <c r="BY88" s="16">
        <v>23700</v>
      </c>
      <c r="BZ88" s="16">
        <v>21640</v>
      </c>
      <c r="CA88" s="16">
        <v>21120</v>
      </c>
      <c r="CB88" s="16">
        <v>19630</v>
      </c>
      <c r="CC88" s="16">
        <v>19130</v>
      </c>
      <c r="CD88" s="16">
        <v>18590</v>
      </c>
      <c r="CE88" s="16">
        <v>17880</v>
      </c>
      <c r="CF88" s="16">
        <v>16230</v>
      </c>
      <c r="CG88" s="16">
        <v>15100</v>
      </c>
      <c r="CH88" s="16">
        <v>13590</v>
      </c>
      <c r="CI88" s="16">
        <v>12390</v>
      </c>
      <c r="CJ88" s="16">
        <v>10980</v>
      </c>
      <c r="CK88" s="16">
        <v>9650</v>
      </c>
      <c r="CL88" s="16">
        <v>8180</v>
      </c>
      <c r="CM88" s="16">
        <v>6880</v>
      </c>
      <c r="CN88" s="16">
        <v>317340</v>
      </c>
      <c r="CO88" s="16">
        <v>291160</v>
      </c>
      <c r="CP88" s="16">
        <v>301330</v>
      </c>
      <c r="CQ88" s="16">
        <v>313460</v>
      </c>
      <c r="CR88" s="16">
        <v>310400</v>
      </c>
      <c r="CS88" s="16">
        <v>276160</v>
      </c>
      <c r="CT88" s="16">
        <v>268230</v>
      </c>
      <c r="CU88" s="16">
        <v>289170</v>
      </c>
      <c r="CV88" s="16">
        <v>317430</v>
      </c>
      <c r="CW88" s="16">
        <v>318790</v>
      </c>
      <c r="CX88" s="16">
        <v>302860</v>
      </c>
      <c r="CY88" s="16">
        <v>262650</v>
      </c>
      <c r="CZ88" s="16">
        <v>238950</v>
      </c>
      <c r="DA88" s="16">
        <v>185900</v>
      </c>
      <c r="DB88" s="16">
        <v>147500</v>
      </c>
      <c r="DC88" s="16">
        <v>105210</v>
      </c>
      <c r="DD88" s="16">
        <v>81390</v>
      </c>
      <c r="DE88" s="16">
        <v>48070</v>
      </c>
      <c r="DF88" s="16">
        <v>909800</v>
      </c>
      <c r="DG88" s="16">
        <v>971500</v>
      </c>
      <c r="DH88" s="16">
        <v>1096200</v>
      </c>
      <c r="DI88" s="16">
        <v>1223300</v>
      </c>
      <c r="DJ88" s="16">
        <v>1457400</v>
      </c>
      <c r="DK88" s="16">
        <v>2093600</v>
      </c>
      <c r="DL88" s="16">
        <v>2659200</v>
      </c>
      <c r="DM88" s="16">
        <v>1440700</v>
      </c>
      <c r="DN88" s="16">
        <v>2898100</v>
      </c>
      <c r="DO88" s="16">
        <v>3489600</v>
      </c>
      <c r="DP88" s="16">
        <v>3428000</v>
      </c>
      <c r="DQ88" s="16">
        <v>3303200</v>
      </c>
      <c r="DR88" s="16">
        <v>3176100</v>
      </c>
      <c r="DS88" s="16">
        <v>830500</v>
      </c>
      <c r="DT88" s="16">
        <v>591500</v>
      </c>
      <c r="DU88" s="16">
        <v>258100</v>
      </c>
      <c r="DV88" s="16">
        <v>152900</v>
      </c>
      <c r="DW88" s="16">
        <v>71500</v>
      </c>
      <c r="DX88" s="16">
        <v>23420</v>
      </c>
      <c r="DY88" s="13">
        <v>37.200000000000003</v>
      </c>
      <c r="DZ88" s="16">
        <v>4399400</v>
      </c>
    </row>
    <row r="89" spans="1:130">
      <c r="A89" s="15" t="s">
        <v>50</v>
      </c>
      <c r="B89" s="16">
        <v>61230</v>
      </c>
      <c r="C89" s="16">
        <v>63490</v>
      </c>
      <c r="D89" s="16">
        <v>64070</v>
      </c>
      <c r="E89" s="16">
        <v>63830</v>
      </c>
      <c r="F89" s="16">
        <v>64180</v>
      </c>
      <c r="G89" s="16">
        <v>60970</v>
      </c>
      <c r="H89" s="16">
        <v>58410</v>
      </c>
      <c r="I89" s="16">
        <v>58150</v>
      </c>
      <c r="J89" s="16">
        <v>57990</v>
      </c>
      <c r="K89" s="16">
        <v>57110</v>
      </c>
      <c r="L89" s="16">
        <v>57850</v>
      </c>
      <c r="M89" s="16">
        <v>60920</v>
      </c>
      <c r="N89" s="16">
        <v>61310</v>
      </c>
      <c r="O89" s="16">
        <v>59590</v>
      </c>
      <c r="P89" s="16">
        <v>61300</v>
      </c>
      <c r="Q89" s="16">
        <v>60910</v>
      </c>
      <c r="R89" s="16">
        <v>62750</v>
      </c>
      <c r="S89" s="16">
        <v>62690</v>
      </c>
      <c r="T89" s="16">
        <v>62850</v>
      </c>
      <c r="U89" s="16">
        <v>63610</v>
      </c>
      <c r="V89" s="16">
        <v>65110</v>
      </c>
      <c r="W89" s="16">
        <v>65850</v>
      </c>
      <c r="X89" s="16">
        <v>62510</v>
      </c>
      <c r="Y89" s="16">
        <v>60080</v>
      </c>
      <c r="Z89" s="16">
        <v>58280</v>
      </c>
      <c r="AA89" s="16">
        <v>55860</v>
      </c>
      <c r="AB89" s="16">
        <v>55150</v>
      </c>
      <c r="AC89" s="16">
        <v>54690</v>
      </c>
      <c r="AD89" s="16">
        <v>54690</v>
      </c>
      <c r="AE89" s="16">
        <v>55480</v>
      </c>
      <c r="AF89" s="16">
        <v>54070</v>
      </c>
      <c r="AG89" s="16">
        <v>54380</v>
      </c>
      <c r="AH89" s="16">
        <v>54130</v>
      </c>
      <c r="AI89" s="16">
        <v>53160</v>
      </c>
      <c r="AJ89" s="16">
        <v>52740</v>
      </c>
      <c r="AK89" s="16">
        <v>53950</v>
      </c>
      <c r="AL89" s="16">
        <v>54220</v>
      </c>
      <c r="AM89" s="16">
        <v>57270</v>
      </c>
      <c r="AN89" s="16">
        <v>59210</v>
      </c>
      <c r="AO89" s="16">
        <v>62020</v>
      </c>
      <c r="AP89" s="16">
        <v>64050</v>
      </c>
      <c r="AQ89" s="16">
        <v>64200</v>
      </c>
      <c r="AR89" s="16">
        <v>63470</v>
      </c>
      <c r="AS89" s="16">
        <v>63700</v>
      </c>
      <c r="AT89" s="16">
        <v>62160</v>
      </c>
      <c r="AU89" s="16">
        <v>61810</v>
      </c>
      <c r="AV89" s="16">
        <v>62190</v>
      </c>
      <c r="AW89" s="16">
        <v>62770</v>
      </c>
      <c r="AX89" s="16">
        <v>64700</v>
      </c>
      <c r="AY89" s="16">
        <v>65820</v>
      </c>
      <c r="AZ89" s="16">
        <v>64850</v>
      </c>
      <c r="BA89" s="16">
        <v>63200</v>
      </c>
      <c r="BB89" s="16">
        <v>60620</v>
      </c>
      <c r="BC89" s="16">
        <v>59000</v>
      </c>
      <c r="BD89" s="16">
        <v>57130</v>
      </c>
      <c r="BE89" s="16">
        <v>56300</v>
      </c>
      <c r="BF89" s="16">
        <v>54300</v>
      </c>
      <c r="BG89" s="16">
        <v>52530</v>
      </c>
      <c r="BH89" s="16">
        <v>50910</v>
      </c>
      <c r="BI89" s="16">
        <v>49990</v>
      </c>
      <c r="BJ89" s="16">
        <v>48600</v>
      </c>
      <c r="BK89" s="16">
        <v>48130</v>
      </c>
      <c r="BL89" s="16">
        <v>47610</v>
      </c>
      <c r="BM89" s="16">
        <v>47110</v>
      </c>
      <c r="BN89" s="16">
        <v>47370</v>
      </c>
      <c r="BO89" s="16">
        <v>46120</v>
      </c>
      <c r="BP89" s="16">
        <v>39600</v>
      </c>
      <c r="BQ89" s="16">
        <v>36470</v>
      </c>
      <c r="BR89" s="16">
        <v>34400</v>
      </c>
      <c r="BS89" s="16">
        <v>32200</v>
      </c>
      <c r="BT89" s="16">
        <v>34370</v>
      </c>
      <c r="BU89" s="16">
        <v>33040</v>
      </c>
      <c r="BV89" s="16">
        <v>29290</v>
      </c>
      <c r="BW89" s="16">
        <v>27210</v>
      </c>
      <c r="BX89" s="16">
        <v>25520</v>
      </c>
      <c r="BY89" s="16">
        <v>23780</v>
      </c>
      <c r="BZ89" s="16">
        <v>22010</v>
      </c>
      <c r="CA89" s="16">
        <v>21050</v>
      </c>
      <c r="CB89" s="16">
        <v>19760</v>
      </c>
      <c r="CC89" s="16">
        <v>19130</v>
      </c>
      <c r="CD89" s="16">
        <v>18390</v>
      </c>
      <c r="CE89" s="16">
        <v>18000</v>
      </c>
      <c r="CF89" s="16">
        <v>16370</v>
      </c>
      <c r="CG89" s="16">
        <v>15030</v>
      </c>
      <c r="CH89" s="16">
        <v>13730</v>
      </c>
      <c r="CI89" s="16">
        <v>12520</v>
      </c>
      <c r="CJ89" s="16">
        <v>11040</v>
      </c>
      <c r="CK89" s="16">
        <v>9820</v>
      </c>
      <c r="CL89" s="16">
        <v>8250</v>
      </c>
      <c r="CM89" s="16">
        <v>6910</v>
      </c>
      <c r="CN89" s="16">
        <v>316790</v>
      </c>
      <c r="CO89" s="16">
        <v>292620</v>
      </c>
      <c r="CP89" s="16">
        <v>300960</v>
      </c>
      <c r="CQ89" s="16">
        <v>312820</v>
      </c>
      <c r="CR89" s="16">
        <v>311830</v>
      </c>
      <c r="CS89" s="16">
        <v>275880</v>
      </c>
      <c r="CT89" s="16">
        <v>268480</v>
      </c>
      <c r="CU89" s="16">
        <v>286670</v>
      </c>
      <c r="CV89" s="16">
        <v>317580</v>
      </c>
      <c r="CW89" s="16">
        <v>317300</v>
      </c>
      <c r="CX89" s="16">
        <v>304810</v>
      </c>
      <c r="CY89" s="16">
        <v>264020</v>
      </c>
      <c r="CZ89" s="16">
        <v>238820</v>
      </c>
      <c r="DA89" s="16">
        <v>188790</v>
      </c>
      <c r="DB89" s="16">
        <v>149430</v>
      </c>
      <c r="DC89" s="16">
        <v>105730</v>
      </c>
      <c r="DD89" s="16">
        <v>81520</v>
      </c>
      <c r="DE89" s="16">
        <v>48530</v>
      </c>
      <c r="DF89" s="16">
        <v>910400</v>
      </c>
      <c r="DG89" s="16">
        <v>971300</v>
      </c>
      <c r="DH89" s="16">
        <v>1096700</v>
      </c>
      <c r="DI89" s="16">
        <v>1223200</v>
      </c>
      <c r="DJ89" s="16">
        <v>1455700</v>
      </c>
      <c r="DK89" s="16">
        <v>2090500</v>
      </c>
      <c r="DL89" s="16">
        <v>2659400</v>
      </c>
      <c r="DM89" s="16">
        <v>1442500</v>
      </c>
      <c r="DN89" s="16">
        <v>2898200</v>
      </c>
      <c r="DO89" s="16">
        <v>3496100</v>
      </c>
      <c r="DP89" s="16">
        <v>3435200</v>
      </c>
      <c r="DQ89" s="16">
        <v>3309700</v>
      </c>
      <c r="DR89" s="16">
        <v>3183300</v>
      </c>
      <c r="DS89" s="16">
        <v>836700</v>
      </c>
      <c r="DT89" s="16">
        <v>597900</v>
      </c>
      <c r="DU89" s="16">
        <v>259700</v>
      </c>
      <c r="DV89" s="16">
        <v>153900</v>
      </c>
      <c r="DW89" s="16">
        <v>72400</v>
      </c>
      <c r="DX89" s="16">
        <v>23890</v>
      </c>
      <c r="DY89" s="13">
        <v>37.299999999999997</v>
      </c>
      <c r="DZ89" s="16">
        <v>4406500</v>
      </c>
    </row>
    <row r="90" spans="1:130">
      <c r="A90" s="15" t="s">
        <v>51</v>
      </c>
      <c r="B90" s="16">
        <v>61190</v>
      </c>
      <c r="C90" s="16">
        <v>62690</v>
      </c>
      <c r="D90" s="16">
        <v>64240</v>
      </c>
      <c r="E90" s="16">
        <v>63650</v>
      </c>
      <c r="F90" s="16">
        <v>63960</v>
      </c>
      <c r="G90" s="16">
        <v>61790</v>
      </c>
      <c r="H90" s="16">
        <v>58980</v>
      </c>
      <c r="I90" s="16">
        <v>57810</v>
      </c>
      <c r="J90" s="16">
        <v>58330</v>
      </c>
      <c r="K90" s="16">
        <v>57190</v>
      </c>
      <c r="L90" s="16">
        <v>57430</v>
      </c>
      <c r="M90" s="16">
        <v>60170</v>
      </c>
      <c r="N90" s="16">
        <v>61550</v>
      </c>
      <c r="O90" s="16">
        <v>59740</v>
      </c>
      <c r="P90" s="16">
        <v>61110</v>
      </c>
      <c r="Q90" s="16">
        <v>61330</v>
      </c>
      <c r="R90" s="16">
        <v>62350</v>
      </c>
      <c r="S90" s="16">
        <v>63010</v>
      </c>
      <c r="T90" s="16">
        <v>62340</v>
      </c>
      <c r="U90" s="16">
        <v>63810</v>
      </c>
      <c r="V90" s="16">
        <v>64160</v>
      </c>
      <c r="W90" s="16">
        <v>65510</v>
      </c>
      <c r="X90" s="16">
        <v>62910</v>
      </c>
      <c r="Y90" s="16">
        <v>59990</v>
      </c>
      <c r="Z90" s="16">
        <v>58090</v>
      </c>
      <c r="AA90" s="16">
        <v>55810</v>
      </c>
      <c r="AB90" s="16">
        <v>54880</v>
      </c>
      <c r="AC90" s="16">
        <v>54380</v>
      </c>
      <c r="AD90" s="16">
        <v>54550</v>
      </c>
      <c r="AE90" s="16">
        <v>54890</v>
      </c>
      <c r="AF90" s="16">
        <v>54260</v>
      </c>
      <c r="AG90" s="16">
        <v>54140</v>
      </c>
      <c r="AH90" s="16">
        <v>53750</v>
      </c>
      <c r="AI90" s="16">
        <v>53630</v>
      </c>
      <c r="AJ90" s="16">
        <v>52540</v>
      </c>
      <c r="AK90" s="16">
        <v>53660</v>
      </c>
      <c r="AL90" s="16">
        <v>53930</v>
      </c>
      <c r="AM90" s="16">
        <v>56470</v>
      </c>
      <c r="AN90" s="16">
        <v>58890</v>
      </c>
      <c r="AO90" s="16">
        <v>61180</v>
      </c>
      <c r="AP90" s="16">
        <v>63760</v>
      </c>
      <c r="AQ90" s="16">
        <v>64770</v>
      </c>
      <c r="AR90" s="16">
        <v>62990</v>
      </c>
      <c r="AS90" s="16">
        <v>63570</v>
      </c>
      <c r="AT90" s="16">
        <v>62600</v>
      </c>
      <c r="AU90" s="16">
        <v>61970</v>
      </c>
      <c r="AV90" s="16">
        <v>61740</v>
      </c>
      <c r="AW90" s="16">
        <v>62260</v>
      </c>
      <c r="AX90" s="16">
        <v>64300</v>
      </c>
      <c r="AY90" s="16">
        <v>65260</v>
      </c>
      <c r="AZ90" s="16">
        <v>65160</v>
      </c>
      <c r="BA90" s="16">
        <v>63690</v>
      </c>
      <c r="BB90" s="16">
        <v>60970</v>
      </c>
      <c r="BC90" s="16">
        <v>60020</v>
      </c>
      <c r="BD90" s="16">
        <v>56990</v>
      </c>
      <c r="BE90" s="16">
        <v>56360</v>
      </c>
      <c r="BF90" s="16">
        <v>54810</v>
      </c>
      <c r="BG90" s="16">
        <v>52870</v>
      </c>
      <c r="BH90" s="16">
        <v>51690</v>
      </c>
      <c r="BI90" s="16">
        <v>49690</v>
      </c>
      <c r="BJ90" s="16">
        <v>48930</v>
      </c>
      <c r="BK90" s="16">
        <v>48030</v>
      </c>
      <c r="BL90" s="16">
        <v>47920</v>
      </c>
      <c r="BM90" s="16">
        <v>47050</v>
      </c>
      <c r="BN90" s="16">
        <v>47340</v>
      </c>
      <c r="BO90" s="16">
        <v>47240</v>
      </c>
      <c r="BP90" s="16">
        <v>39740</v>
      </c>
      <c r="BQ90" s="16">
        <v>37380</v>
      </c>
      <c r="BR90" s="16">
        <v>35470</v>
      </c>
      <c r="BS90" s="16">
        <v>31360</v>
      </c>
      <c r="BT90" s="16">
        <v>34470</v>
      </c>
      <c r="BU90" s="16">
        <v>33270</v>
      </c>
      <c r="BV90" s="16">
        <v>30390</v>
      </c>
      <c r="BW90" s="16">
        <v>27180</v>
      </c>
      <c r="BX90" s="16">
        <v>25700</v>
      </c>
      <c r="BY90" s="16">
        <v>24060</v>
      </c>
      <c r="BZ90" s="16">
        <v>22290</v>
      </c>
      <c r="CA90" s="16">
        <v>20950</v>
      </c>
      <c r="CB90" s="16">
        <v>19950</v>
      </c>
      <c r="CC90" s="16">
        <v>19010</v>
      </c>
      <c r="CD90" s="16">
        <v>18320</v>
      </c>
      <c r="CE90" s="16">
        <v>18000</v>
      </c>
      <c r="CF90" s="16">
        <v>16480</v>
      </c>
      <c r="CG90" s="16">
        <v>15090</v>
      </c>
      <c r="CH90" s="16">
        <v>13840</v>
      </c>
      <c r="CI90" s="16">
        <v>12510</v>
      </c>
      <c r="CJ90" s="16">
        <v>10970</v>
      </c>
      <c r="CK90" s="16">
        <v>10010</v>
      </c>
      <c r="CL90" s="16">
        <v>8270</v>
      </c>
      <c r="CM90" s="16">
        <v>7000</v>
      </c>
      <c r="CN90" s="16">
        <v>315730</v>
      </c>
      <c r="CO90" s="16">
        <v>294100</v>
      </c>
      <c r="CP90" s="16">
        <v>300000</v>
      </c>
      <c r="CQ90" s="16">
        <v>312840</v>
      </c>
      <c r="CR90" s="16">
        <v>310660</v>
      </c>
      <c r="CS90" s="16">
        <v>274520</v>
      </c>
      <c r="CT90" s="16">
        <v>268320</v>
      </c>
      <c r="CU90" s="16">
        <v>284140</v>
      </c>
      <c r="CV90" s="16">
        <v>317680</v>
      </c>
      <c r="CW90" s="16">
        <v>315530</v>
      </c>
      <c r="CX90" s="16">
        <v>306840</v>
      </c>
      <c r="CY90" s="16">
        <v>265410</v>
      </c>
      <c r="CZ90" s="16">
        <v>239270</v>
      </c>
      <c r="DA90" s="16">
        <v>191190</v>
      </c>
      <c r="DB90" s="16">
        <v>151010</v>
      </c>
      <c r="DC90" s="16">
        <v>106260</v>
      </c>
      <c r="DD90" s="16">
        <v>81730</v>
      </c>
      <c r="DE90" s="16">
        <v>48760</v>
      </c>
      <c r="DF90" s="16">
        <v>909800</v>
      </c>
      <c r="DG90" s="16">
        <v>971200</v>
      </c>
      <c r="DH90" s="16">
        <v>1096500</v>
      </c>
      <c r="DI90" s="16">
        <v>1222700</v>
      </c>
      <c r="DJ90" s="16">
        <v>1450500</v>
      </c>
      <c r="DK90" s="16">
        <v>2083700</v>
      </c>
      <c r="DL90" s="16">
        <v>2655900</v>
      </c>
      <c r="DM90" s="16">
        <v>1444700</v>
      </c>
      <c r="DN90" s="16">
        <v>2895200</v>
      </c>
      <c r="DO90" s="16">
        <v>3498200</v>
      </c>
      <c r="DP90" s="16">
        <v>3436900</v>
      </c>
      <c r="DQ90" s="16">
        <v>3311500</v>
      </c>
      <c r="DR90" s="16">
        <v>3185400</v>
      </c>
      <c r="DS90" s="16">
        <v>842300</v>
      </c>
      <c r="DT90" s="16">
        <v>603000</v>
      </c>
      <c r="DU90" s="16">
        <v>260800</v>
      </c>
      <c r="DV90" s="16">
        <v>154500</v>
      </c>
      <c r="DW90" s="16">
        <v>72800</v>
      </c>
      <c r="DX90" s="16">
        <v>24060</v>
      </c>
      <c r="DY90" s="13">
        <v>37.4</v>
      </c>
      <c r="DZ90" s="16">
        <v>4408100</v>
      </c>
    </row>
    <row r="91" spans="1:130">
      <c r="A91" s="15" t="s">
        <v>52</v>
      </c>
      <c r="B91" s="16">
        <v>61010</v>
      </c>
      <c r="C91" s="16">
        <v>62150</v>
      </c>
      <c r="D91" s="16">
        <v>64100</v>
      </c>
      <c r="E91" s="16">
        <v>63670</v>
      </c>
      <c r="F91" s="16">
        <v>63980</v>
      </c>
      <c r="G91" s="16">
        <v>62770</v>
      </c>
      <c r="H91" s="16">
        <v>59250</v>
      </c>
      <c r="I91" s="16">
        <v>57860</v>
      </c>
      <c r="J91" s="16">
        <v>58360</v>
      </c>
      <c r="K91" s="16">
        <v>57300</v>
      </c>
      <c r="L91" s="16">
        <v>57150</v>
      </c>
      <c r="M91" s="16">
        <v>59450</v>
      </c>
      <c r="N91" s="16">
        <v>61610</v>
      </c>
      <c r="O91" s="16">
        <v>59970</v>
      </c>
      <c r="P91" s="16">
        <v>61010</v>
      </c>
      <c r="Q91" s="16">
        <v>61300</v>
      </c>
      <c r="R91" s="16">
        <v>62270</v>
      </c>
      <c r="S91" s="16">
        <v>63290</v>
      </c>
      <c r="T91" s="16">
        <v>62280</v>
      </c>
      <c r="U91" s="16">
        <v>63850</v>
      </c>
      <c r="V91" s="16">
        <v>64170</v>
      </c>
      <c r="W91" s="16">
        <v>65240</v>
      </c>
      <c r="X91" s="16">
        <v>63590</v>
      </c>
      <c r="Y91" s="16">
        <v>60330</v>
      </c>
      <c r="Z91" s="16">
        <v>58640</v>
      </c>
      <c r="AA91" s="16">
        <v>56360</v>
      </c>
      <c r="AB91" s="16">
        <v>54860</v>
      </c>
      <c r="AC91" s="16">
        <v>54620</v>
      </c>
      <c r="AD91" s="16">
        <v>54250</v>
      </c>
      <c r="AE91" s="16">
        <v>54900</v>
      </c>
      <c r="AF91" s="16">
        <v>54440</v>
      </c>
      <c r="AG91" s="16">
        <v>54210</v>
      </c>
      <c r="AH91" s="16">
        <v>53830</v>
      </c>
      <c r="AI91" s="16">
        <v>53670</v>
      </c>
      <c r="AJ91" s="16">
        <v>52640</v>
      </c>
      <c r="AK91" s="16">
        <v>53200</v>
      </c>
      <c r="AL91" s="16">
        <v>53870</v>
      </c>
      <c r="AM91" s="16">
        <v>56040</v>
      </c>
      <c r="AN91" s="16">
        <v>58170</v>
      </c>
      <c r="AO91" s="16">
        <v>60320</v>
      </c>
      <c r="AP91" s="16">
        <v>63170</v>
      </c>
      <c r="AQ91" s="16">
        <v>64940</v>
      </c>
      <c r="AR91" s="16">
        <v>63200</v>
      </c>
      <c r="AS91" s="16">
        <v>63640</v>
      </c>
      <c r="AT91" s="16">
        <v>62870</v>
      </c>
      <c r="AU91" s="16">
        <v>62050</v>
      </c>
      <c r="AV91" s="16">
        <v>61570</v>
      </c>
      <c r="AW91" s="16">
        <v>62000</v>
      </c>
      <c r="AX91" s="16">
        <v>63540</v>
      </c>
      <c r="AY91" s="16">
        <v>65390</v>
      </c>
      <c r="AZ91" s="16">
        <v>64930</v>
      </c>
      <c r="BA91" s="16">
        <v>64120</v>
      </c>
      <c r="BB91" s="16">
        <v>61710</v>
      </c>
      <c r="BC91" s="16">
        <v>60030</v>
      </c>
      <c r="BD91" s="16">
        <v>57480</v>
      </c>
      <c r="BE91" s="16">
        <v>56560</v>
      </c>
      <c r="BF91" s="16">
        <v>55470</v>
      </c>
      <c r="BG91" s="16">
        <v>53170</v>
      </c>
      <c r="BH91" s="16">
        <v>52020</v>
      </c>
      <c r="BI91" s="16">
        <v>49920</v>
      </c>
      <c r="BJ91" s="16">
        <v>49250</v>
      </c>
      <c r="BK91" s="16">
        <v>48330</v>
      </c>
      <c r="BL91" s="16">
        <v>47770</v>
      </c>
      <c r="BM91" s="16">
        <v>47280</v>
      </c>
      <c r="BN91" s="16">
        <v>47100</v>
      </c>
      <c r="BO91" s="16">
        <v>47660</v>
      </c>
      <c r="BP91" s="16">
        <v>41140</v>
      </c>
      <c r="BQ91" s="16">
        <v>38270</v>
      </c>
      <c r="BR91" s="16">
        <v>35450</v>
      </c>
      <c r="BS91" s="16">
        <v>31930</v>
      </c>
      <c r="BT91" s="16">
        <v>33920</v>
      </c>
      <c r="BU91" s="16">
        <v>33370</v>
      </c>
      <c r="BV91" s="16">
        <v>31200</v>
      </c>
      <c r="BW91" s="16">
        <v>27750</v>
      </c>
      <c r="BX91" s="16">
        <v>26030</v>
      </c>
      <c r="BY91" s="16">
        <v>24220</v>
      </c>
      <c r="BZ91" s="16">
        <v>22730</v>
      </c>
      <c r="CA91" s="16">
        <v>20790</v>
      </c>
      <c r="CB91" s="16">
        <v>20080</v>
      </c>
      <c r="CC91" s="16">
        <v>19020</v>
      </c>
      <c r="CD91" s="16">
        <v>18180</v>
      </c>
      <c r="CE91" s="16">
        <v>17970</v>
      </c>
      <c r="CF91" s="16">
        <v>16600</v>
      </c>
      <c r="CG91" s="16">
        <v>15160</v>
      </c>
      <c r="CH91" s="16">
        <v>13800</v>
      </c>
      <c r="CI91" s="16">
        <v>12540</v>
      </c>
      <c r="CJ91" s="16">
        <v>11100</v>
      </c>
      <c r="CK91" s="16">
        <v>9720</v>
      </c>
      <c r="CL91" s="16">
        <v>8480</v>
      </c>
      <c r="CM91" s="16">
        <v>6920</v>
      </c>
      <c r="CN91" s="16">
        <v>314920</v>
      </c>
      <c r="CO91" s="16">
        <v>295540</v>
      </c>
      <c r="CP91" s="16">
        <v>299180</v>
      </c>
      <c r="CQ91" s="16">
        <v>312990</v>
      </c>
      <c r="CR91" s="16">
        <v>311970</v>
      </c>
      <c r="CS91" s="16">
        <v>274990</v>
      </c>
      <c r="CT91" s="16">
        <v>268790</v>
      </c>
      <c r="CU91" s="16">
        <v>281600</v>
      </c>
      <c r="CV91" s="16">
        <v>317820</v>
      </c>
      <c r="CW91" s="16">
        <v>314560</v>
      </c>
      <c r="CX91" s="16">
        <v>308280</v>
      </c>
      <c r="CY91" s="16">
        <v>267150</v>
      </c>
      <c r="CZ91" s="16">
        <v>239730</v>
      </c>
      <c r="DA91" s="16">
        <v>194450</v>
      </c>
      <c r="DB91" s="16">
        <v>152270</v>
      </c>
      <c r="DC91" s="16">
        <v>106840</v>
      </c>
      <c r="DD91" s="16">
        <v>81720</v>
      </c>
      <c r="DE91" s="16">
        <v>48760</v>
      </c>
      <c r="DF91" s="16">
        <v>909600</v>
      </c>
      <c r="DG91" s="16">
        <v>970900</v>
      </c>
      <c r="DH91" s="16">
        <v>1096500</v>
      </c>
      <c r="DI91" s="16">
        <v>1222600</v>
      </c>
      <c r="DJ91" s="16">
        <v>1450300</v>
      </c>
      <c r="DK91" s="16">
        <v>2082700</v>
      </c>
      <c r="DL91" s="16">
        <v>2658100</v>
      </c>
      <c r="DM91" s="16">
        <v>1447500</v>
      </c>
      <c r="DN91" s="16">
        <v>2897900</v>
      </c>
      <c r="DO91" s="16">
        <v>3506000</v>
      </c>
      <c r="DP91" s="16">
        <v>3444700</v>
      </c>
      <c r="DQ91" s="16">
        <v>3319100</v>
      </c>
      <c r="DR91" s="16">
        <v>3193000</v>
      </c>
      <c r="DS91" s="16">
        <v>847800</v>
      </c>
      <c r="DT91" s="16">
        <v>608100</v>
      </c>
      <c r="DU91" s="16">
        <v>261400</v>
      </c>
      <c r="DV91" s="16">
        <v>154600</v>
      </c>
      <c r="DW91" s="16">
        <v>72900</v>
      </c>
      <c r="DX91" s="16">
        <v>24090</v>
      </c>
      <c r="DY91" s="13">
        <v>37.4</v>
      </c>
      <c r="DZ91" s="16">
        <v>4415600</v>
      </c>
    </row>
    <row r="92" spans="1:130">
      <c r="A92" s="15" t="s">
        <v>53</v>
      </c>
      <c r="B92" s="16">
        <v>61720</v>
      </c>
      <c r="C92" s="16">
        <v>61470</v>
      </c>
      <c r="D92" s="16">
        <v>63710</v>
      </c>
      <c r="E92" s="16">
        <v>63690</v>
      </c>
      <c r="F92" s="16">
        <v>63970</v>
      </c>
      <c r="G92" s="16">
        <v>63470</v>
      </c>
      <c r="H92" s="16">
        <v>59800</v>
      </c>
      <c r="I92" s="16">
        <v>58130</v>
      </c>
      <c r="J92" s="16">
        <v>57950</v>
      </c>
      <c r="K92" s="16">
        <v>57640</v>
      </c>
      <c r="L92" s="16">
        <v>56830</v>
      </c>
      <c r="M92" s="16">
        <v>58850</v>
      </c>
      <c r="N92" s="16">
        <v>61440</v>
      </c>
      <c r="O92" s="16">
        <v>60630</v>
      </c>
      <c r="P92" s="16">
        <v>60130</v>
      </c>
      <c r="Q92" s="16">
        <v>61300</v>
      </c>
      <c r="R92" s="16">
        <v>62260</v>
      </c>
      <c r="S92" s="16">
        <v>63060</v>
      </c>
      <c r="T92" s="16">
        <v>62140</v>
      </c>
      <c r="U92" s="16">
        <v>63670</v>
      </c>
      <c r="V92" s="16">
        <v>63890</v>
      </c>
      <c r="W92" s="16">
        <v>64600</v>
      </c>
      <c r="X92" s="16">
        <v>64180</v>
      </c>
      <c r="Y92" s="16">
        <v>61150</v>
      </c>
      <c r="Z92" s="16">
        <v>58990</v>
      </c>
      <c r="AA92" s="16">
        <v>56950</v>
      </c>
      <c r="AB92" s="16">
        <v>55220</v>
      </c>
      <c r="AC92" s="16">
        <v>54920</v>
      </c>
      <c r="AD92" s="16">
        <v>54460</v>
      </c>
      <c r="AE92" s="16">
        <v>54850</v>
      </c>
      <c r="AF92" s="16">
        <v>55260</v>
      </c>
      <c r="AG92" s="16">
        <v>54010</v>
      </c>
      <c r="AH92" s="16">
        <v>54120</v>
      </c>
      <c r="AI92" s="16">
        <v>53750</v>
      </c>
      <c r="AJ92" s="16">
        <v>52990</v>
      </c>
      <c r="AK92" s="16">
        <v>52760</v>
      </c>
      <c r="AL92" s="16">
        <v>54100</v>
      </c>
      <c r="AM92" s="16">
        <v>55110</v>
      </c>
      <c r="AN92" s="16">
        <v>57820</v>
      </c>
      <c r="AO92" s="16">
        <v>59790</v>
      </c>
      <c r="AP92" s="16">
        <v>62680</v>
      </c>
      <c r="AQ92" s="16">
        <v>64500</v>
      </c>
      <c r="AR92" s="16">
        <v>63750</v>
      </c>
      <c r="AS92" s="16">
        <v>63540</v>
      </c>
      <c r="AT92" s="16">
        <v>63320</v>
      </c>
      <c r="AU92" s="16">
        <v>61860</v>
      </c>
      <c r="AV92" s="16">
        <v>61650</v>
      </c>
      <c r="AW92" s="16">
        <v>61840</v>
      </c>
      <c r="AX92" s="16">
        <v>63380</v>
      </c>
      <c r="AY92" s="16">
        <v>65010</v>
      </c>
      <c r="AZ92" s="16">
        <v>65130</v>
      </c>
      <c r="BA92" s="16">
        <v>63970</v>
      </c>
      <c r="BB92" s="16">
        <v>62730</v>
      </c>
      <c r="BC92" s="16">
        <v>59790</v>
      </c>
      <c r="BD92" s="16">
        <v>58260</v>
      </c>
      <c r="BE92" s="16">
        <v>56500</v>
      </c>
      <c r="BF92" s="16">
        <v>56220</v>
      </c>
      <c r="BG92" s="16">
        <v>53470</v>
      </c>
      <c r="BH92" s="16">
        <v>52170</v>
      </c>
      <c r="BI92" s="16">
        <v>50200</v>
      </c>
      <c r="BJ92" s="16">
        <v>49690</v>
      </c>
      <c r="BK92" s="16">
        <v>48240</v>
      </c>
      <c r="BL92" s="16">
        <v>48170</v>
      </c>
      <c r="BM92" s="16">
        <v>47200</v>
      </c>
      <c r="BN92" s="16">
        <v>47210</v>
      </c>
      <c r="BO92" s="16">
        <v>47420</v>
      </c>
      <c r="BP92" s="16">
        <v>43680</v>
      </c>
      <c r="BQ92" s="16">
        <v>38900</v>
      </c>
      <c r="BR92" s="16">
        <v>35740</v>
      </c>
      <c r="BS92" s="16">
        <v>32730</v>
      </c>
      <c r="BT92" s="16">
        <v>33020</v>
      </c>
      <c r="BU92" s="16">
        <v>33450</v>
      </c>
      <c r="BV92" s="16">
        <v>31820</v>
      </c>
      <c r="BW92" s="16">
        <v>28450</v>
      </c>
      <c r="BX92" s="16">
        <v>26200</v>
      </c>
      <c r="BY92" s="16">
        <v>24670</v>
      </c>
      <c r="BZ92" s="16">
        <v>23020</v>
      </c>
      <c r="CA92" s="16">
        <v>20900</v>
      </c>
      <c r="CB92" s="16">
        <v>20360</v>
      </c>
      <c r="CC92" s="16">
        <v>18940</v>
      </c>
      <c r="CD92" s="16">
        <v>18230</v>
      </c>
      <c r="CE92" s="16">
        <v>17720</v>
      </c>
      <c r="CF92" s="16">
        <v>16860</v>
      </c>
      <c r="CG92" s="16">
        <v>15190</v>
      </c>
      <c r="CH92" s="16">
        <v>13970</v>
      </c>
      <c r="CI92" s="16">
        <v>12490</v>
      </c>
      <c r="CJ92" s="16">
        <v>11200</v>
      </c>
      <c r="CK92" s="16">
        <v>9830</v>
      </c>
      <c r="CL92" s="16">
        <v>8490</v>
      </c>
      <c r="CM92" s="16">
        <v>7050</v>
      </c>
      <c r="CN92" s="16">
        <v>314560</v>
      </c>
      <c r="CO92" s="16">
        <v>296990</v>
      </c>
      <c r="CP92" s="16">
        <v>297880</v>
      </c>
      <c r="CQ92" s="16">
        <v>312430</v>
      </c>
      <c r="CR92" s="16">
        <v>312800</v>
      </c>
      <c r="CS92" s="16">
        <v>276400</v>
      </c>
      <c r="CT92" s="16">
        <v>270130</v>
      </c>
      <c r="CU92" s="16">
        <v>279580</v>
      </c>
      <c r="CV92" s="16">
        <v>317800</v>
      </c>
      <c r="CW92" s="16">
        <v>313750</v>
      </c>
      <c r="CX92" s="16">
        <v>309890</v>
      </c>
      <c r="CY92" s="16">
        <v>268550</v>
      </c>
      <c r="CZ92" s="16">
        <v>240520</v>
      </c>
      <c r="DA92" s="16">
        <v>198480</v>
      </c>
      <c r="DB92" s="16">
        <v>152940</v>
      </c>
      <c r="DC92" s="16">
        <v>107890</v>
      </c>
      <c r="DD92" s="16">
        <v>81970</v>
      </c>
      <c r="DE92" s="16">
        <v>49060</v>
      </c>
      <c r="DF92" s="16">
        <v>909400</v>
      </c>
      <c r="DG92" s="16">
        <v>970700</v>
      </c>
      <c r="DH92" s="16">
        <v>1096100</v>
      </c>
      <c r="DI92" s="16">
        <v>1221900</v>
      </c>
      <c r="DJ92" s="16">
        <v>1451300</v>
      </c>
      <c r="DK92" s="16">
        <v>2082900</v>
      </c>
      <c r="DL92" s="16">
        <v>2661300</v>
      </c>
      <c r="DM92" s="16">
        <v>1450500</v>
      </c>
      <c r="DN92" s="16">
        <v>2901800</v>
      </c>
      <c r="DO92" s="16">
        <v>3516400</v>
      </c>
      <c r="DP92" s="16">
        <v>3455100</v>
      </c>
      <c r="DQ92" s="16">
        <v>3329800</v>
      </c>
      <c r="DR92" s="16">
        <v>3204000</v>
      </c>
      <c r="DS92" s="16">
        <v>855100</v>
      </c>
      <c r="DT92" s="16">
        <v>614600</v>
      </c>
      <c r="DU92" s="16">
        <v>263200</v>
      </c>
      <c r="DV92" s="16">
        <v>155300</v>
      </c>
      <c r="DW92" s="16">
        <v>73300</v>
      </c>
      <c r="DX92" s="16">
        <v>24230</v>
      </c>
      <c r="DY92" s="13">
        <v>37.5</v>
      </c>
      <c r="DZ92" s="16">
        <v>4425900</v>
      </c>
    </row>
    <row r="93" spans="1:130">
      <c r="A93" s="15" t="s">
        <v>54</v>
      </c>
      <c r="B93" s="16">
        <v>61140</v>
      </c>
      <c r="C93" s="16">
        <v>61330</v>
      </c>
      <c r="D93" s="16">
        <v>63350</v>
      </c>
      <c r="E93" s="16">
        <v>63920</v>
      </c>
      <c r="F93" s="16">
        <v>63620</v>
      </c>
      <c r="G93" s="16">
        <v>63950</v>
      </c>
      <c r="H93" s="16">
        <v>60660</v>
      </c>
      <c r="I93" s="16">
        <v>58110</v>
      </c>
      <c r="J93" s="16">
        <v>58000</v>
      </c>
      <c r="K93" s="16">
        <v>57920</v>
      </c>
      <c r="L93" s="16">
        <v>57070</v>
      </c>
      <c r="M93" s="16">
        <v>57900</v>
      </c>
      <c r="N93" s="16">
        <v>61020</v>
      </c>
      <c r="O93" s="16">
        <v>61510</v>
      </c>
      <c r="P93" s="16">
        <v>59850</v>
      </c>
      <c r="Q93" s="16">
        <v>61760</v>
      </c>
      <c r="R93" s="16">
        <v>61650</v>
      </c>
      <c r="S93" s="16">
        <v>63120</v>
      </c>
      <c r="T93" s="16">
        <v>62620</v>
      </c>
      <c r="U93" s="16">
        <v>63460</v>
      </c>
      <c r="V93" s="16">
        <v>63960</v>
      </c>
      <c r="W93" s="16">
        <v>64560</v>
      </c>
      <c r="X93" s="16">
        <v>64860</v>
      </c>
      <c r="Y93" s="16">
        <v>61600</v>
      </c>
      <c r="Z93" s="16">
        <v>59370</v>
      </c>
      <c r="AA93" s="16">
        <v>57680</v>
      </c>
      <c r="AB93" s="16">
        <v>55500</v>
      </c>
      <c r="AC93" s="16">
        <v>54850</v>
      </c>
      <c r="AD93" s="16">
        <v>54580</v>
      </c>
      <c r="AE93" s="16">
        <v>54580</v>
      </c>
      <c r="AF93" s="16">
        <v>55620</v>
      </c>
      <c r="AG93" s="16">
        <v>54180</v>
      </c>
      <c r="AH93" s="16">
        <v>54160</v>
      </c>
      <c r="AI93" s="16">
        <v>54020</v>
      </c>
      <c r="AJ93" s="16">
        <v>53070</v>
      </c>
      <c r="AK93" s="16">
        <v>52770</v>
      </c>
      <c r="AL93" s="16">
        <v>54060</v>
      </c>
      <c r="AM93" s="16">
        <v>54320</v>
      </c>
      <c r="AN93" s="16">
        <v>57380</v>
      </c>
      <c r="AO93" s="16">
        <v>59420</v>
      </c>
      <c r="AP93" s="16">
        <v>62120</v>
      </c>
      <c r="AQ93" s="16">
        <v>64080</v>
      </c>
      <c r="AR93" s="16">
        <v>64290</v>
      </c>
      <c r="AS93" s="16">
        <v>63460</v>
      </c>
      <c r="AT93" s="16">
        <v>63550</v>
      </c>
      <c r="AU93" s="16">
        <v>62120</v>
      </c>
      <c r="AV93" s="16">
        <v>61620</v>
      </c>
      <c r="AW93" s="16">
        <v>61850</v>
      </c>
      <c r="AX93" s="16">
        <v>62490</v>
      </c>
      <c r="AY93" s="16">
        <v>64390</v>
      </c>
      <c r="AZ93" s="16">
        <v>65450</v>
      </c>
      <c r="BA93" s="16">
        <v>64480</v>
      </c>
      <c r="BB93" s="16">
        <v>62870</v>
      </c>
      <c r="BC93" s="16">
        <v>60330</v>
      </c>
      <c r="BD93" s="16">
        <v>58710</v>
      </c>
      <c r="BE93" s="16">
        <v>56910</v>
      </c>
      <c r="BF93" s="16">
        <v>56010</v>
      </c>
      <c r="BG93" s="16">
        <v>54110</v>
      </c>
      <c r="BH93" s="16">
        <v>52410</v>
      </c>
      <c r="BI93" s="16">
        <v>50770</v>
      </c>
      <c r="BJ93" s="16">
        <v>49860</v>
      </c>
      <c r="BK93" s="16">
        <v>48470</v>
      </c>
      <c r="BL93" s="16">
        <v>47950</v>
      </c>
      <c r="BM93" s="16">
        <v>47480</v>
      </c>
      <c r="BN93" s="16">
        <v>46950</v>
      </c>
      <c r="BO93" s="16">
        <v>47180</v>
      </c>
      <c r="BP93" s="16">
        <v>45860</v>
      </c>
      <c r="BQ93" s="16">
        <v>39300</v>
      </c>
      <c r="BR93" s="16">
        <v>36140</v>
      </c>
      <c r="BS93" s="16">
        <v>34020</v>
      </c>
      <c r="BT93" s="16">
        <v>31760</v>
      </c>
      <c r="BU93" s="16">
        <v>33870</v>
      </c>
      <c r="BV93" s="16">
        <v>32480</v>
      </c>
      <c r="BW93" s="16">
        <v>28770</v>
      </c>
      <c r="BX93" s="16">
        <v>26560</v>
      </c>
      <c r="BY93" s="16">
        <v>24880</v>
      </c>
      <c r="BZ93" s="16">
        <v>23080</v>
      </c>
      <c r="CA93" s="16">
        <v>21280</v>
      </c>
      <c r="CB93" s="16">
        <v>20300</v>
      </c>
      <c r="CC93" s="16">
        <v>19030</v>
      </c>
      <c r="CD93" s="16">
        <v>18220</v>
      </c>
      <c r="CE93" s="16">
        <v>17520</v>
      </c>
      <c r="CF93" s="16">
        <v>17000</v>
      </c>
      <c r="CG93" s="16">
        <v>15370</v>
      </c>
      <c r="CH93" s="16">
        <v>13970</v>
      </c>
      <c r="CI93" s="16">
        <v>12540</v>
      </c>
      <c r="CJ93" s="16">
        <v>11360</v>
      </c>
      <c r="CK93" s="16">
        <v>9850</v>
      </c>
      <c r="CL93" s="16">
        <v>8660</v>
      </c>
      <c r="CM93" s="16">
        <v>7110</v>
      </c>
      <c r="CN93" s="16">
        <v>313360</v>
      </c>
      <c r="CO93" s="16">
        <v>298640</v>
      </c>
      <c r="CP93" s="16">
        <v>297360</v>
      </c>
      <c r="CQ93" s="16">
        <v>312600</v>
      </c>
      <c r="CR93" s="16">
        <v>314360</v>
      </c>
      <c r="CS93" s="16">
        <v>277190</v>
      </c>
      <c r="CT93" s="16">
        <v>271040</v>
      </c>
      <c r="CU93" s="16">
        <v>277940</v>
      </c>
      <c r="CV93" s="16">
        <v>317500</v>
      </c>
      <c r="CW93" s="16">
        <v>312470</v>
      </c>
      <c r="CX93" s="16">
        <v>311830</v>
      </c>
      <c r="CY93" s="16">
        <v>270210</v>
      </c>
      <c r="CZ93" s="16">
        <v>240710</v>
      </c>
      <c r="DA93" s="16">
        <v>202500</v>
      </c>
      <c r="DB93" s="16">
        <v>153440</v>
      </c>
      <c r="DC93" s="16">
        <v>108570</v>
      </c>
      <c r="DD93" s="16">
        <v>82070</v>
      </c>
      <c r="DE93" s="16">
        <v>49530</v>
      </c>
      <c r="DF93" s="16">
        <v>909400</v>
      </c>
      <c r="DG93" s="16">
        <v>971100</v>
      </c>
      <c r="DH93" s="16">
        <v>1095900</v>
      </c>
      <c r="DI93" s="16">
        <v>1222000</v>
      </c>
      <c r="DJ93" s="16">
        <v>1453100</v>
      </c>
      <c r="DK93" s="16">
        <v>2083100</v>
      </c>
      <c r="DL93" s="16">
        <v>2665100</v>
      </c>
      <c r="DM93" s="16">
        <v>1452700</v>
      </c>
      <c r="DN93" s="16">
        <v>2905900</v>
      </c>
      <c r="DO93" s="16">
        <v>3526600</v>
      </c>
      <c r="DP93" s="16">
        <v>3464900</v>
      </c>
      <c r="DQ93" s="16">
        <v>3340100</v>
      </c>
      <c r="DR93" s="16">
        <v>3214000</v>
      </c>
      <c r="DS93" s="16">
        <v>861500</v>
      </c>
      <c r="DT93" s="16">
        <v>620800</v>
      </c>
      <c r="DU93" s="16">
        <v>264800</v>
      </c>
      <c r="DV93" s="16">
        <v>156300</v>
      </c>
      <c r="DW93" s="16">
        <v>74200</v>
      </c>
      <c r="DX93" s="16">
        <v>24650</v>
      </c>
      <c r="DY93" s="13">
        <v>37.5</v>
      </c>
      <c r="DZ93" s="16">
        <v>4436000</v>
      </c>
    </row>
    <row r="94" spans="1:130">
      <c r="A94" s="15" t="s">
        <v>55</v>
      </c>
      <c r="B94" s="16">
        <v>60270</v>
      </c>
      <c r="C94" s="16">
        <v>61360</v>
      </c>
      <c r="D94" s="16">
        <v>62540</v>
      </c>
      <c r="E94" s="16">
        <v>64280</v>
      </c>
      <c r="F94" s="16">
        <v>63480</v>
      </c>
      <c r="G94" s="16">
        <v>63820</v>
      </c>
      <c r="H94" s="16">
        <v>61570</v>
      </c>
      <c r="I94" s="16">
        <v>58750</v>
      </c>
      <c r="J94" s="16">
        <v>57690</v>
      </c>
      <c r="K94" s="16">
        <v>58240</v>
      </c>
      <c r="L94" s="16">
        <v>57220</v>
      </c>
      <c r="M94" s="16">
        <v>57510</v>
      </c>
      <c r="N94" s="16">
        <v>60350</v>
      </c>
      <c r="O94" s="16">
        <v>61710</v>
      </c>
      <c r="P94" s="16">
        <v>59980</v>
      </c>
      <c r="Q94" s="16">
        <v>61560</v>
      </c>
      <c r="R94" s="16">
        <v>62000</v>
      </c>
      <c r="S94" s="16">
        <v>62870</v>
      </c>
      <c r="T94" s="16">
        <v>62920</v>
      </c>
      <c r="U94" s="16">
        <v>63130</v>
      </c>
      <c r="V94" s="16">
        <v>64400</v>
      </c>
      <c r="W94" s="16">
        <v>63910</v>
      </c>
      <c r="X94" s="16">
        <v>64820</v>
      </c>
      <c r="Y94" s="16">
        <v>62250</v>
      </c>
      <c r="Z94" s="16">
        <v>59530</v>
      </c>
      <c r="AA94" s="16">
        <v>57790</v>
      </c>
      <c r="AB94" s="16">
        <v>55740</v>
      </c>
      <c r="AC94" s="16">
        <v>54790</v>
      </c>
      <c r="AD94" s="16">
        <v>54540</v>
      </c>
      <c r="AE94" s="16">
        <v>54630</v>
      </c>
      <c r="AF94" s="16">
        <v>55160</v>
      </c>
      <c r="AG94" s="16">
        <v>54570</v>
      </c>
      <c r="AH94" s="16">
        <v>54050</v>
      </c>
      <c r="AI94" s="16">
        <v>53710</v>
      </c>
      <c r="AJ94" s="16">
        <v>53610</v>
      </c>
      <c r="AK94" s="16">
        <v>52600</v>
      </c>
      <c r="AL94" s="16">
        <v>53800</v>
      </c>
      <c r="AM94" s="16">
        <v>54130</v>
      </c>
      <c r="AN94" s="16">
        <v>56640</v>
      </c>
      <c r="AO94" s="16">
        <v>59190</v>
      </c>
      <c r="AP94" s="16">
        <v>61370</v>
      </c>
      <c r="AQ94" s="16">
        <v>63820</v>
      </c>
      <c r="AR94" s="16">
        <v>64890</v>
      </c>
      <c r="AS94" s="16">
        <v>63060</v>
      </c>
      <c r="AT94" s="16">
        <v>63440</v>
      </c>
      <c r="AU94" s="16">
        <v>62580</v>
      </c>
      <c r="AV94" s="16">
        <v>61920</v>
      </c>
      <c r="AW94" s="16">
        <v>61470</v>
      </c>
      <c r="AX94" s="16">
        <v>61970</v>
      </c>
      <c r="AY94" s="16">
        <v>64060</v>
      </c>
      <c r="AZ94" s="16">
        <v>64990</v>
      </c>
      <c r="BA94" s="16">
        <v>64870</v>
      </c>
      <c r="BB94" s="16">
        <v>63340</v>
      </c>
      <c r="BC94" s="16">
        <v>60740</v>
      </c>
      <c r="BD94" s="16">
        <v>59720</v>
      </c>
      <c r="BE94" s="16">
        <v>56760</v>
      </c>
      <c r="BF94" s="16">
        <v>56170</v>
      </c>
      <c r="BG94" s="16">
        <v>54590</v>
      </c>
      <c r="BH94" s="16">
        <v>52710</v>
      </c>
      <c r="BI94" s="16">
        <v>51520</v>
      </c>
      <c r="BJ94" s="16">
        <v>49600</v>
      </c>
      <c r="BK94" s="16">
        <v>48810</v>
      </c>
      <c r="BL94" s="16">
        <v>47900</v>
      </c>
      <c r="BM94" s="16">
        <v>47750</v>
      </c>
      <c r="BN94" s="16">
        <v>46940</v>
      </c>
      <c r="BO94" s="16">
        <v>47130</v>
      </c>
      <c r="BP94" s="16">
        <v>46990</v>
      </c>
      <c r="BQ94" s="16">
        <v>39440</v>
      </c>
      <c r="BR94" s="16">
        <v>37120</v>
      </c>
      <c r="BS94" s="16">
        <v>35090</v>
      </c>
      <c r="BT94" s="16">
        <v>30930</v>
      </c>
      <c r="BU94" s="16">
        <v>33980</v>
      </c>
      <c r="BV94" s="16">
        <v>32710</v>
      </c>
      <c r="BW94" s="16">
        <v>29850</v>
      </c>
      <c r="BX94" s="16">
        <v>26580</v>
      </c>
      <c r="BY94" s="16">
        <v>25040</v>
      </c>
      <c r="BZ94" s="16">
        <v>23380</v>
      </c>
      <c r="CA94" s="16">
        <v>21550</v>
      </c>
      <c r="CB94" s="16">
        <v>20210</v>
      </c>
      <c r="CC94" s="16">
        <v>19160</v>
      </c>
      <c r="CD94" s="16">
        <v>18190</v>
      </c>
      <c r="CE94" s="16">
        <v>17420</v>
      </c>
      <c r="CF94" s="16">
        <v>17060</v>
      </c>
      <c r="CG94" s="16">
        <v>15400</v>
      </c>
      <c r="CH94" s="16">
        <v>14060</v>
      </c>
      <c r="CI94" s="16">
        <v>12670</v>
      </c>
      <c r="CJ94" s="16">
        <v>11370</v>
      </c>
      <c r="CK94" s="16">
        <v>9800</v>
      </c>
      <c r="CL94" s="16">
        <v>8820</v>
      </c>
      <c r="CM94" s="16">
        <v>7120</v>
      </c>
      <c r="CN94" s="16">
        <v>311930</v>
      </c>
      <c r="CO94" s="16">
        <v>300070</v>
      </c>
      <c r="CP94" s="16">
        <v>296770</v>
      </c>
      <c r="CQ94" s="16">
        <v>312480</v>
      </c>
      <c r="CR94" s="16">
        <v>314920</v>
      </c>
      <c r="CS94" s="16">
        <v>277490</v>
      </c>
      <c r="CT94" s="16">
        <v>271090</v>
      </c>
      <c r="CU94" s="16">
        <v>276360</v>
      </c>
      <c r="CV94" s="16">
        <v>316570</v>
      </c>
      <c r="CW94" s="16">
        <v>311990</v>
      </c>
      <c r="CX94" s="16">
        <v>313670</v>
      </c>
      <c r="CY94" s="16">
        <v>271760</v>
      </c>
      <c r="CZ94" s="16">
        <v>241010</v>
      </c>
      <c r="DA94" s="16">
        <v>205760</v>
      </c>
      <c r="DB94" s="16">
        <v>154040</v>
      </c>
      <c r="DC94" s="16">
        <v>109340</v>
      </c>
      <c r="DD94" s="16">
        <v>82120</v>
      </c>
      <c r="DE94" s="16">
        <v>49780</v>
      </c>
      <c r="DF94" s="16">
        <v>908800</v>
      </c>
      <c r="DG94" s="16">
        <v>970300</v>
      </c>
      <c r="DH94" s="16">
        <v>1095200</v>
      </c>
      <c r="DI94" s="16">
        <v>1221200</v>
      </c>
      <c r="DJ94" s="16">
        <v>1452300</v>
      </c>
      <c r="DK94" s="16">
        <v>2080900</v>
      </c>
      <c r="DL94" s="16">
        <v>2666300</v>
      </c>
      <c r="DM94" s="16">
        <v>1455000</v>
      </c>
      <c r="DN94" s="16">
        <v>2907300</v>
      </c>
      <c r="DO94" s="16">
        <v>3533300</v>
      </c>
      <c r="DP94" s="16">
        <v>3471800</v>
      </c>
      <c r="DQ94" s="16">
        <v>3346900</v>
      </c>
      <c r="DR94" s="16">
        <v>3220900</v>
      </c>
      <c r="DS94" s="16">
        <v>867000</v>
      </c>
      <c r="DT94" s="16">
        <v>626000</v>
      </c>
      <c r="DU94" s="16">
        <v>266200</v>
      </c>
      <c r="DV94" s="16">
        <v>156800</v>
      </c>
      <c r="DW94" s="16">
        <v>74700</v>
      </c>
      <c r="DX94" s="16">
        <v>24940</v>
      </c>
      <c r="DY94" s="13">
        <v>37.6</v>
      </c>
      <c r="DZ94" s="16">
        <v>4442100</v>
      </c>
    </row>
    <row r="95" spans="1:130">
      <c r="A95" s="15" t="s">
        <v>56</v>
      </c>
      <c r="B95" s="16">
        <v>59540</v>
      </c>
      <c r="C95" s="16">
        <v>61300</v>
      </c>
      <c r="D95" s="16">
        <v>62190</v>
      </c>
      <c r="E95" s="16">
        <v>64200</v>
      </c>
      <c r="F95" s="16">
        <v>63620</v>
      </c>
      <c r="G95" s="16">
        <v>63930</v>
      </c>
      <c r="H95" s="16">
        <v>62660</v>
      </c>
      <c r="I95" s="16">
        <v>59120</v>
      </c>
      <c r="J95" s="16">
        <v>57780</v>
      </c>
      <c r="K95" s="16">
        <v>58300</v>
      </c>
      <c r="L95" s="16">
        <v>57400</v>
      </c>
      <c r="M95" s="16">
        <v>57230</v>
      </c>
      <c r="N95" s="16">
        <v>59580</v>
      </c>
      <c r="O95" s="16">
        <v>61710</v>
      </c>
      <c r="P95" s="16">
        <v>60150</v>
      </c>
      <c r="Q95" s="16">
        <v>61470</v>
      </c>
      <c r="R95" s="16">
        <v>62000</v>
      </c>
      <c r="S95" s="16">
        <v>62780</v>
      </c>
      <c r="T95" s="16">
        <v>63810</v>
      </c>
      <c r="U95" s="16">
        <v>63150</v>
      </c>
      <c r="V95" s="16">
        <v>64610</v>
      </c>
      <c r="W95" s="16">
        <v>64320</v>
      </c>
      <c r="X95" s="16">
        <v>64860</v>
      </c>
      <c r="Y95" s="16">
        <v>63390</v>
      </c>
      <c r="Z95" s="16">
        <v>60400</v>
      </c>
      <c r="AA95" s="16">
        <v>58840</v>
      </c>
      <c r="AB95" s="16">
        <v>56770</v>
      </c>
      <c r="AC95" s="16">
        <v>55170</v>
      </c>
      <c r="AD95" s="16">
        <v>55220</v>
      </c>
      <c r="AE95" s="16">
        <v>54780</v>
      </c>
      <c r="AF95" s="16">
        <v>55410</v>
      </c>
      <c r="AG95" s="16">
        <v>54990</v>
      </c>
      <c r="AH95" s="16">
        <v>54450</v>
      </c>
      <c r="AI95" s="16">
        <v>54020</v>
      </c>
      <c r="AJ95" s="16">
        <v>53880</v>
      </c>
      <c r="AK95" s="16">
        <v>52780</v>
      </c>
      <c r="AL95" s="16">
        <v>53380</v>
      </c>
      <c r="AM95" s="16">
        <v>54120</v>
      </c>
      <c r="AN95" s="16">
        <v>56280</v>
      </c>
      <c r="AO95" s="16">
        <v>58520</v>
      </c>
      <c r="AP95" s="16">
        <v>60580</v>
      </c>
      <c r="AQ95" s="16">
        <v>63220</v>
      </c>
      <c r="AR95" s="16">
        <v>65060</v>
      </c>
      <c r="AS95" s="16">
        <v>63340</v>
      </c>
      <c r="AT95" s="16">
        <v>63590</v>
      </c>
      <c r="AU95" s="16">
        <v>62840</v>
      </c>
      <c r="AV95" s="16">
        <v>61950</v>
      </c>
      <c r="AW95" s="16">
        <v>61460</v>
      </c>
      <c r="AX95" s="16">
        <v>61770</v>
      </c>
      <c r="AY95" s="16">
        <v>63380</v>
      </c>
      <c r="AZ95" s="16">
        <v>65180</v>
      </c>
      <c r="BA95" s="16">
        <v>64670</v>
      </c>
      <c r="BB95" s="16">
        <v>63850</v>
      </c>
      <c r="BC95" s="16">
        <v>61460</v>
      </c>
      <c r="BD95" s="16">
        <v>59750</v>
      </c>
      <c r="BE95" s="16">
        <v>57270</v>
      </c>
      <c r="BF95" s="16">
        <v>56380</v>
      </c>
      <c r="BG95" s="16">
        <v>55280</v>
      </c>
      <c r="BH95" s="16">
        <v>53040</v>
      </c>
      <c r="BI95" s="16">
        <v>51830</v>
      </c>
      <c r="BJ95" s="16">
        <v>49860</v>
      </c>
      <c r="BK95" s="16">
        <v>49180</v>
      </c>
      <c r="BL95" s="16">
        <v>48190</v>
      </c>
      <c r="BM95" s="16">
        <v>47670</v>
      </c>
      <c r="BN95" s="16">
        <v>47160</v>
      </c>
      <c r="BO95" s="16">
        <v>46920</v>
      </c>
      <c r="BP95" s="16">
        <v>47430</v>
      </c>
      <c r="BQ95" s="16">
        <v>40810</v>
      </c>
      <c r="BR95" s="16">
        <v>37960</v>
      </c>
      <c r="BS95" s="16">
        <v>35110</v>
      </c>
      <c r="BT95" s="16">
        <v>31550</v>
      </c>
      <c r="BU95" s="16">
        <v>33400</v>
      </c>
      <c r="BV95" s="16">
        <v>32870</v>
      </c>
      <c r="BW95" s="16">
        <v>30590</v>
      </c>
      <c r="BX95" s="16">
        <v>27190</v>
      </c>
      <c r="BY95" s="16">
        <v>25430</v>
      </c>
      <c r="BZ95" s="16">
        <v>23520</v>
      </c>
      <c r="CA95" s="16">
        <v>22020</v>
      </c>
      <c r="CB95" s="16">
        <v>20050</v>
      </c>
      <c r="CC95" s="16">
        <v>19330</v>
      </c>
      <c r="CD95" s="16">
        <v>18220</v>
      </c>
      <c r="CE95" s="16">
        <v>17310</v>
      </c>
      <c r="CF95" s="16">
        <v>17070</v>
      </c>
      <c r="CG95" s="16">
        <v>15570</v>
      </c>
      <c r="CH95" s="16">
        <v>14140</v>
      </c>
      <c r="CI95" s="16">
        <v>12650</v>
      </c>
      <c r="CJ95" s="16">
        <v>11440</v>
      </c>
      <c r="CK95" s="16">
        <v>9960</v>
      </c>
      <c r="CL95" s="16">
        <v>8610</v>
      </c>
      <c r="CM95" s="16">
        <v>7370</v>
      </c>
      <c r="CN95" s="16">
        <v>310850</v>
      </c>
      <c r="CO95" s="16">
        <v>301780</v>
      </c>
      <c r="CP95" s="16">
        <v>296060</v>
      </c>
      <c r="CQ95" s="16">
        <v>313210</v>
      </c>
      <c r="CR95" s="16">
        <v>317580</v>
      </c>
      <c r="CS95" s="16">
        <v>280780</v>
      </c>
      <c r="CT95" s="16">
        <v>272750</v>
      </c>
      <c r="CU95" s="16">
        <v>275080</v>
      </c>
      <c r="CV95" s="16">
        <v>315790</v>
      </c>
      <c r="CW95" s="16">
        <v>311400</v>
      </c>
      <c r="CX95" s="16">
        <v>314910</v>
      </c>
      <c r="CY95" s="16">
        <v>273800</v>
      </c>
      <c r="CZ95" s="16">
        <v>242070</v>
      </c>
      <c r="DA95" s="16">
        <v>208230</v>
      </c>
      <c r="DB95" s="16">
        <v>155600</v>
      </c>
      <c r="DC95" s="16">
        <v>110350</v>
      </c>
      <c r="DD95" s="16">
        <v>82310</v>
      </c>
      <c r="DE95" s="16">
        <v>50040</v>
      </c>
      <c r="DF95" s="16">
        <v>908700</v>
      </c>
      <c r="DG95" s="16">
        <v>970200</v>
      </c>
      <c r="DH95" s="16">
        <v>1094900</v>
      </c>
      <c r="DI95" s="16">
        <v>1221900</v>
      </c>
      <c r="DJ95" s="16">
        <v>1459400</v>
      </c>
      <c r="DK95" s="16">
        <v>2086600</v>
      </c>
      <c r="DL95" s="16">
        <v>2675300</v>
      </c>
      <c r="DM95" s="16">
        <v>1458000</v>
      </c>
      <c r="DN95" s="16">
        <v>2917400</v>
      </c>
      <c r="DO95" s="16">
        <v>3549000</v>
      </c>
      <c r="DP95" s="16">
        <v>3487500</v>
      </c>
      <c r="DQ95" s="16">
        <v>3362800</v>
      </c>
      <c r="DR95" s="16">
        <v>3235800</v>
      </c>
      <c r="DS95" s="16">
        <v>873700</v>
      </c>
      <c r="DT95" s="16">
        <v>631600</v>
      </c>
      <c r="DU95" s="16">
        <v>267800</v>
      </c>
      <c r="DV95" s="16">
        <v>157500</v>
      </c>
      <c r="DW95" s="16">
        <v>75200</v>
      </c>
      <c r="DX95" s="16">
        <v>25130</v>
      </c>
      <c r="DY95" s="13">
        <v>37.5</v>
      </c>
      <c r="DZ95" s="16">
        <v>4457700</v>
      </c>
    </row>
    <row r="96" spans="1:130">
      <c r="A96" s="15" t="s">
        <v>57</v>
      </c>
      <c r="B96" s="16">
        <v>58810</v>
      </c>
      <c r="C96" s="16">
        <v>62100</v>
      </c>
      <c r="D96" s="16">
        <v>61590</v>
      </c>
      <c r="E96" s="16">
        <v>63880</v>
      </c>
      <c r="F96" s="16">
        <v>63770</v>
      </c>
      <c r="G96" s="16">
        <v>64030</v>
      </c>
      <c r="H96" s="16">
        <v>63490</v>
      </c>
      <c r="I96" s="16">
        <v>59780</v>
      </c>
      <c r="J96" s="16">
        <v>58100</v>
      </c>
      <c r="K96" s="16">
        <v>57940</v>
      </c>
      <c r="L96" s="16">
        <v>57740</v>
      </c>
      <c r="M96" s="16">
        <v>56950</v>
      </c>
      <c r="N96" s="16">
        <v>58960</v>
      </c>
      <c r="O96" s="16">
        <v>61560</v>
      </c>
      <c r="P96" s="16">
        <v>60750</v>
      </c>
      <c r="Q96" s="16">
        <v>60470</v>
      </c>
      <c r="R96" s="16">
        <v>61980</v>
      </c>
      <c r="S96" s="16">
        <v>62870</v>
      </c>
      <c r="T96" s="16">
        <v>63700</v>
      </c>
      <c r="U96" s="16">
        <v>63250</v>
      </c>
      <c r="V96" s="16">
        <v>64860</v>
      </c>
      <c r="W96" s="16">
        <v>64440</v>
      </c>
      <c r="X96" s="16">
        <v>64830</v>
      </c>
      <c r="Y96" s="16">
        <v>64630</v>
      </c>
      <c r="Z96" s="16">
        <v>61830</v>
      </c>
      <c r="AA96" s="16">
        <v>59770</v>
      </c>
      <c r="AB96" s="16">
        <v>57790</v>
      </c>
      <c r="AC96" s="16">
        <v>56080</v>
      </c>
      <c r="AD96" s="16">
        <v>55770</v>
      </c>
      <c r="AE96" s="16">
        <v>55470</v>
      </c>
      <c r="AF96" s="16">
        <v>55680</v>
      </c>
      <c r="AG96" s="16">
        <v>56080</v>
      </c>
      <c r="AH96" s="16">
        <v>54450</v>
      </c>
      <c r="AI96" s="16">
        <v>54410</v>
      </c>
      <c r="AJ96" s="16">
        <v>54030</v>
      </c>
      <c r="AK96" s="16">
        <v>53260</v>
      </c>
      <c r="AL96" s="16">
        <v>53020</v>
      </c>
      <c r="AM96" s="16">
        <v>54360</v>
      </c>
      <c r="AN96" s="16">
        <v>55320</v>
      </c>
      <c r="AO96" s="16">
        <v>58110</v>
      </c>
      <c r="AP96" s="16">
        <v>60070</v>
      </c>
      <c r="AQ96" s="16">
        <v>62860</v>
      </c>
      <c r="AR96" s="16">
        <v>64590</v>
      </c>
      <c r="AS96" s="16">
        <v>63970</v>
      </c>
      <c r="AT96" s="16">
        <v>63570</v>
      </c>
      <c r="AU96" s="16">
        <v>63320</v>
      </c>
      <c r="AV96" s="16">
        <v>61780</v>
      </c>
      <c r="AW96" s="16">
        <v>61540</v>
      </c>
      <c r="AX96" s="16">
        <v>61670</v>
      </c>
      <c r="AY96" s="16">
        <v>63200</v>
      </c>
      <c r="AZ96" s="16">
        <v>64850</v>
      </c>
      <c r="BA96" s="16">
        <v>64960</v>
      </c>
      <c r="BB96" s="16">
        <v>63800</v>
      </c>
      <c r="BC96" s="16">
        <v>62490</v>
      </c>
      <c r="BD96" s="16">
        <v>59580</v>
      </c>
      <c r="BE96" s="16">
        <v>58070</v>
      </c>
      <c r="BF96" s="16">
        <v>56320</v>
      </c>
      <c r="BG96" s="16">
        <v>56090</v>
      </c>
      <c r="BH96" s="16">
        <v>53350</v>
      </c>
      <c r="BI96" s="16">
        <v>52010</v>
      </c>
      <c r="BJ96" s="16">
        <v>50150</v>
      </c>
      <c r="BK96" s="16">
        <v>49610</v>
      </c>
      <c r="BL96" s="16">
        <v>48170</v>
      </c>
      <c r="BM96" s="16">
        <v>48000</v>
      </c>
      <c r="BN96" s="16">
        <v>47060</v>
      </c>
      <c r="BO96" s="16">
        <v>47080</v>
      </c>
      <c r="BP96" s="16">
        <v>47190</v>
      </c>
      <c r="BQ96" s="16">
        <v>43390</v>
      </c>
      <c r="BR96" s="16">
        <v>38600</v>
      </c>
      <c r="BS96" s="16">
        <v>35400</v>
      </c>
      <c r="BT96" s="16">
        <v>32360</v>
      </c>
      <c r="BU96" s="16">
        <v>32530</v>
      </c>
      <c r="BV96" s="16">
        <v>32910</v>
      </c>
      <c r="BW96" s="16">
        <v>31250</v>
      </c>
      <c r="BX96" s="16">
        <v>27910</v>
      </c>
      <c r="BY96" s="16">
        <v>25610</v>
      </c>
      <c r="BZ96" s="16">
        <v>24000</v>
      </c>
      <c r="CA96" s="16">
        <v>22340</v>
      </c>
      <c r="CB96" s="16">
        <v>20220</v>
      </c>
      <c r="CC96" s="16">
        <v>19550</v>
      </c>
      <c r="CD96" s="16">
        <v>18140</v>
      </c>
      <c r="CE96" s="16">
        <v>17390</v>
      </c>
      <c r="CF96" s="16">
        <v>16810</v>
      </c>
      <c r="CG96" s="16">
        <v>15880</v>
      </c>
      <c r="CH96" s="16">
        <v>14200</v>
      </c>
      <c r="CI96" s="16">
        <v>12880</v>
      </c>
      <c r="CJ96" s="16">
        <v>11370</v>
      </c>
      <c r="CK96" s="16">
        <v>10170</v>
      </c>
      <c r="CL96" s="16">
        <v>8740</v>
      </c>
      <c r="CM96" s="16">
        <v>7400</v>
      </c>
      <c r="CN96" s="16">
        <v>310150</v>
      </c>
      <c r="CO96" s="16">
        <v>303340</v>
      </c>
      <c r="CP96" s="16">
        <v>295960</v>
      </c>
      <c r="CQ96" s="16">
        <v>312260</v>
      </c>
      <c r="CR96" s="16">
        <v>320600</v>
      </c>
      <c r="CS96" s="16">
        <v>284880</v>
      </c>
      <c r="CT96" s="16">
        <v>274640</v>
      </c>
      <c r="CU96" s="16">
        <v>274070</v>
      </c>
      <c r="CV96" s="16">
        <v>315060</v>
      </c>
      <c r="CW96" s="16">
        <v>311510</v>
      </c>
      <c r="CX96" s="16">
        <v>315680</v>
      </c>
      <c r="CY96" s="16">
        <v>275840</v>
      </c>
      <c r="CZ96" s="16">
        <v>242990</v>
      </c>
      <c r="DA96" s="16">
        <v>211650</v>
      </c>
      <c r="DB96" s="16">
        <v>156960</v>
      </c>
      <c r="DC96" s="16">
        <v>111710</v>
      </c>
      <c r="DD96" s="16">
        <v>82420</v>
      </c>
      <c r="DE96" s="16">
        <v>50560</v>
      </c>
      <c r="DF96" s="16">
        <v>909400</v>
      </c>
      <c r="DG96" s="16">
        <v>969900</v>
      </c>
      <c r="DH96" s="16">
        <v>1094800</v>
      </c>
      <c r="DI96" s="16">
        <v>1221700</v>
      </c>
      <c r="DJ96" s="16">
        <v>1466500</v>
      </c>
      <c r="DK96" s="16">
        <v>2093000</v>
      </c>
      <c r="DL96" s="16">
        <v>2684500</v>
      </c>
      <c r="DM96" s="16">
        <v>1461100</v>
      </c>
      <c r="DN96" s="16">
        <v>2927500</v>
      </c>
      <c r="DO96" s="16">
        <v>3566400</v>
      </c>
      <c r="DP96" s="16">
        <v>3505900</v>
      </c>
      <c r="DQ96" s="16">
        <v>3381000</v>
      </c>
      <c r="DR96" s="16">
        <v>3254100</v>
      </c>
      <c r="DS96" s="16">
        <v>881800</v>
      </c>
      <c r="DT96" s="16">
        <v>638800</v>
      </c>
      <c r="DU96" s="16">
        <v>270200</v>
      </c>
      <c r="DV96" s="16">
        <v>158500</v>
      </c>
      <c r="DW96" s="16">
        <v>76100</v>
      </c>
      <c r="DX96" s="16">
        <v>25520</v>
      </c>
      <c r="DY96" s="13">
        <v>37.5</v>
      </c>
      <c r="DZ96" s="16">
        <v>4475800</v>
      </c>
    </row>
    <row r="97" spans="1:130">
      <c r="A97" s="15" t="s">
        <v>58</v>
      </c>
      <c r="B97" s="16">
        <v>58440</v>
      </c>
      <c r="C97" s="16">
        <v>61530</v>
      </c>
      <c r="D97" s="16">
        <v>61570</v>
      </c>
      <c r="E97" s="16">
        <v>63650</v>
      </c>
      <c r="F97" s="16">
        <v>64170</v>
      </c>
      <c r="G97" s="16">
        <v>63810</v>
      </c>
      <c r="H97" s="16">
        <v>64100</v>
      </c>
      <c r="I97" s="16">
        <v>60760</v>
      </c>
      <c r="J97" s="16">
        <v>58230</v>
      </c>
      <c r="K97" s="16">
        <v>58060</v>
      </c>
      <c r="L97" s="16">
        <v>58080</v>
      </c>
      <c r="M97" s="16">
        <v>57210</v>
      </c>
      <c r="N97" s="16">
        <v>58080</v>
      </c>
      <c r="O97" s="16">
        <v>61200</v>
      </c>
      <c r="P97" s="16">
        <v>61720</v>
      </c>
      <c r="Q97" s="16">
        <v>60240</v>
      </c>
      <c r="R97" s="16">
        <v>62550</v>
      </c>
      <c r="S97" s="16">
        <v>62400</v>
      </c>
      <c r="T97" s="16">
        <v>63760</v>
      </c>
      <c r="U97" s="16">
        <v>64230</v>
      </c>
      <c r="V97" s="16">
        <v>64920</v>
      </c>
      <c r="W97" s="16">
        <v>64940</v>
      </c>
      <c r="X97" s="16">
        <v>65290</v>
      </c>
      <c r="Y97" s="16">
        <v>66010</v>
      </c>
      <c r="Z97" s="16">
        <v>62860</v>
      </c>
      <c r="AA97" s="16">
        <v>60750</v>
      </c>
      <c r="AB97" s="16">
        <v>59190</v>
      </c>
      <c r="AC97" s="16">
        <v>56730</v>
      </c>
      <c r="AD97" s="16">
        <v>56080</v>
      </c>
      <c r="AE97" s="16">
        <v>55970</v>
      </c>
      <c r="AF97" s="16">
        <v>55760</v>
      </c>
      <c r="AG97" s="16">
        <v>56790</v>
      </c>
      <c r="AH97" s="16">
        <v>54930</v>
      </c>
      <c r="AI97" s="16">
        <v>54660</v>
      </c>
      <c r="AJ97" s="16">
        <v>54530</v>
      </c>
      <c r="AK97" s="16">
        <v>53510</v>
      </c>
      <c r="AL97" s="16">
        <v>53110</v>
      </c>
      <c r="AM97" s="16">
        <v>54410</v>
      </c>
      <c r="AN97" s="16">
        <v>54620</v>
      </c>
      <c r="AO97" s="16">
        <v>57700</v>
      </c>
      <c r="AP97" s="16">
        <v>59830</v>
      </c>
      <c r="AQ97" s="16">
        <v>62360</v>
      </c>
      <c r="AR97" s="16">
        <v>64260</v>
      </c>
      <c r="AS97" s="16">
        <v>64490</v>
      </c>
      <c r="AT97" s="16">
        <v>63610</v>
      </c>
      <c r="AU97" s="16">
        <v>63620</v>
      </c>
      <c r="AV97" s="16">
        <v>62060</v>
      </c>
      <c r="AW97" s="16">
        <v>61600</v>
      </c>
      <c r="AX97" s="16">
        <v>61760</v>
      </c>
      <c r="AY97" s="16">
        <v>62310</v>
      </c>
      <c r="AZ97" s="16">
        <v>64320</v>
      </c>
      <c r="BA97" s="16">
        <v>65320</v>
      </c>
      <c r="BB97" s="16">
        <v>64290</v>
      </c>
      <c r="BC97" s="16">
        <v>62710</v>
      </c>
      <c r="BD97" s="16">
        <v>60160</v>
      </c>
      <c r="BE97" s="16">
        <v>58520</v>
      </c>
      <c r="BF97" s="16">
        <v>56760</v>
      </c>
      <c r="BG97" s="16">
        <v>55940</v>
      </c>
      <c r="BH97" s="16">
        <v>54010</v>
      </c>
      <c r="BI97" s="16">
        <v>52300</v>
      </c>
      <c r="BJ97" s="16">
        <v>50750</v>
      </c>
      <c r="BK97" s="16">
        <v>49820</v>
      </c>
      <c r="BL97" s="16">
        <v>48410</v>
      </c>
      <c r="BM97" s="16">
        <v>47830</v>
      </c>
      <c r="BN97" s="16">
        <v>47360</v>
      </c>
      <c r="BO97" s="16">
        <v>46830</v>
      </c>
      <c r="BP97" s="16">
        <v>46920</v>
      </c>
      <c r="BQ97" s="16">
        <v>45570</v>
      </c>
      <c r="BR97" s="16">
        <v>38980</v>
      </c>
      <c r="BS97" s="16">
        <v>35790</v>
      </c>
      <c r="BT97" s="16">
        <v>33650</v>
      </c>
      <c r="BU97" s="16">
        <v>31330</v>
      </c>
      <c r="BV97" s="16">
        <v>33320</v>
      </c>
      <c r="BW97" s="16">
        <v>31910</v>
      </c>
      <c r="BX97" s="16">
        <v>28220</v>
      </c>
      <c r="BY97" s="16">
        <v>26000</v>
      </c>
      <c r="BZ97" s="16">
        <v>24250</v>
      </c>
      <c r="CA97" s="16">
        <v>22440</v>
      </c>
      <c r="CB97" s="16">
        <v>20580</v>
      </c>
      <c r="CC97" s="16">
        <v>19520</v>
      </c>
      <c r="CD97" s="16">
        <v>18260</v>
      </c>
      <c r="CE97" s="16">
        <v>17400</v>
      </c>
      <c r="CF97" s="16">
        <v>16640</v>
      </c>
      <c r="CG97" s="16">
        <v>16040</v>
      </c>
      <c r="CH97" s="16">
        <v>14300</v>
      </c>
      <c r="CI97" s="16">
        <v>12930</v>
      </c>
      <c r="CJ97" s="16">
        <v>11440</v>
      </c>
      <c r="CK97" s="16">
        <v>10320</v>
      </c>
      <c r="CL97" s="16">
        <v>8780</v>
      </c>
      <c r="CM97" s="16">
        <v>7590</v>
      </c>
      <c r="CN97" s="16">
        <v>309360</v>
      </c>
      <c r="CO97" s="16">
        <v>304950</v>
      </c>
      <c r="CP97" s="16">
        <v>296290</v>
      </c>
      <c r="CQ97" s="16">
        <v>313190</v>
      </c>
      <c r="CR97" s="16">
        <v>324030</v>
      </c>
      <c r="CS97" s="16">
        <v>288720</v>
      </c>
      <c r="CT97" s="16">
        <v>276670</v>
      </c>
      <c r="CU97" s="16">
        <v>273350</v>
      </c>
      <c r="CV97" s="16">
        <v>314540</v>
      </c>
      <c r="CW97" s="16">
        <v>311350</v>
      </c>
      <c r="CX97" s="16">
        <v>316790</v>
      </c>
      <c r="CY97" s="16">
        <v>277530</v>
      </c>
      <c r="CZ97" s="16">
        <v>244170</v>
      </c>
      <c r="DA97" s="16">
        <v>214100</v>
      </c>
      <c r="DB97" s="16">
        <v>158420</v>
      </c>
      <c r="DC97" s="16">
        <v>112790</v>
      </c>
      <c r="DD97" s="16">
        <v>82640</v>
      </c>
      <c r="DE97" s="16">
        <v>51060</v>
      </c>
      <c r="DF97" s="16">
        <v>910600</v>
      </c>
      <c r="DG97" s="16">
        <v>970800</v>
      </c>
      <c r="DH97" s="16">
        <v>1095800</v>
      </c>
      <c r="DI97" s="16">
        <v>1223800</v>
      </c>
      <c r="DJ97" s="16">
        <v>1476000</v>
      </c>
      <c r="DK97" s="16">
        <v>2101800</v>
      </c>
      <c r="DL97" s="16">
        <v>2696200</v>
      </c>
      <c r="DM97" s="16">
        <v>1464400</v>
      </c>
      <c r="DN97" s="16">
        <v>2940300</v>
      </c>
      <c r="DO97" s="16">
        <v>3585400</v>
      </c>
      <c r="DP97" s="16">
        <v>3525100</v>
      </c>
      <c r="DQ97" s="16">
        <v>3400200</v>
      </c>
      <c r="DR97" s="16">
        <v>3272200</v>
      </c>
      <c r="DS97" s="16">
        <v>889200</v>
      </c>
      <c r="DT97" s="16">
        <v>645000</v>
      </c>
      <c r="DU97" s="16">
        <v>272500</v>
      </c>
      <c r="DV97" s="16">
        <v>159700</v>
      </c>
      <c r="DW97" s="16">
        <v>77100</v>
      </c>
      <c r="DX97" s="16">
        <v>26010</v>
      </c>
      <c r="DY97" s="13">
        <v>37.5</v>
      </c>
      <c r="DZ97" s="16">
        <v>4496000</v>
      </c>
    </row>
    <row r="98" spans="1:130">
      <c r="A98" s="15" t="s">
        <v>59</v>
      </c>
      <c r="B98" s="16">
        <v>58880</v>
      </c>
      <c r="C98" s="16">
        <v>60600</v>
      </c>
      <c r="D98" s="16">
        <v>61780</v>
      </c>
      <c r="E98" s="16">
        <v>62950</v>
      </c>
      <c r="F98" s="16">
        <v>64600</v>
      </c>
      <c r="G98" s="16">
        <v>63810</v>
      </c>
      <c r="H98" s="16">
        <v>64100</v>
      </c>
      <c r="I98" s="16">
        <v>61730</v>
      </c>
      <c r="J98" s="16">
        <v>58970</v>
      </c>
      <c r="K98" s="16">
        <v>57860</v>
      </c>
      <c r="L98" s="16">
        <v>58400</v>
      </c>
      <c r="M98" s="16">
        <v>57410</v>
      </c>
      <c r="N98" s="16">
        <v>57640</v>
      </c>
      <c r="O98" s="16">
        <v>60500</v>
      </c>
      <c r="P98" s="16">
        <v>61880</v>
      </c>
      <c r="Q98" s="16">
        <v>60370</v>
      </c>
      <c r="R98" s="16">
        <v>62190</v>
      </c>
      <c r="S98" s="16">
        <v>62770</v>
      </c>
      <c r="T98" s="16">
        <v>63530</v>
      </c>
      <c r="U98" s="16">
        <v>64720</v>
      </c>
      <c r="V98" s="16">
        <v>64880</v>
      </c>
      <c r="W98" s="16">
        <v>65560</v>
      </c>
      <c r="X98" s="16">
        <v>64990</v>
      </c>
      <c r="Y98" s="16">
        <v>66240</v>
      </c>
      <c r="Z98" s="16">
        <v>63990</v>
      </c>
      <c r="AA98" s="16">
        <v>61340</v>
      </c>
      <c r="AB98" s="16">
        <v>59680</v>
      </c>
      <c r="AC98" s="16">
        <v>57510</v>
      </c>
      <c r="AD98" s="16">
        <v>56470</v>
      </c>
      <c r="AE98" s="16">
        <v>56250</v>
      </c>
      <c r="AF98" s="16">
        <v>56300</v>
      </c>
      <c r="AG98" s="16">
        <v>56600</v>
      </c>
      <c r="AH98" s="16">
        <v>55530</v>
      </c>
      <c r="AI98" s="16">
        <v>54850</v>
      </c>
      <c r="AJ98" s="16">
        <v>54360</v>
      </c>
      <c r="AK98" s="16">
        <v>54230</v>
      </c>
      <c r="AL98" s="16">
        <v>53070</v>
      </c>
      <c r="AM98" s="16">
        <v>54260</v>
      </c>
      <c r="AN98" s="16">
        <v>54490</v>
      </c>
      <c r="AO98" s="16">
        <v>56960</v>
      </c>
      <c r="AP98" s="16">
        <v>59550</v>
      </c>
      <c r="AQ98" s="16">
        <v>61700</v>
      </c>
      <c r="AR98" s="16">
        <v>64010</v>
      </c>
      <c r="AS98" s="16">
        <v>65100</v>
      </c>
      <c r="AT98" s="16">
        <v>63290</v>
      </c>
      <c r="AU98" s="16">
        <v>63570</v>
      </c>
      <c r="AV98" s="16">
        <v>62590</v>
      </c>
      <c r="AW98" s="16">
        <v>61860</v>
      </c>
      <c r="AX98" s="16">
        <v>61390</v>
      </c>
      <c r="AY98" s="16">
        <v>61880</v>
      </c>
      <c r="AZ98" s="16">
        <v>63990</v>
      </c>
      <c r="BA98" s="16">
        <v>64870</v>
      </c>
      <c r="BB98" s="16">
        <v>64740</v>
      </c>
      <c r="BC98" s="16">
        <v>63250</v>
      </c>
      <c r="BD98" s="16">
        <v>60560</v>
      </c>
      <c r="BE98" s="16">
        <v>59590</v>
      </c>
      <c r="BF98" s="16">
        <v>56650</v>
      </c>
      <c r="BG98" s="16">
        <v>56110</v>
      </c>
      <c r="BH98" s="16">
        <v>54520</v>
      </c>
      <c r="BI98" s="16">
        <v>52670</v>
      </c>
      <c r="BJ98" s="16">
        <v>51500</v>
      </c>
      <c r="BK98" s="16">
        <v>49570</v>
      </c>
      <c r="BL98" s="16">
        <v>48780</v>
      </c>
      <c r="BM98" s="16">
        <v>47780</v>
      </c>
      <c r="BN98" s="16">
        <v>47610</v>
      </c>
      <c r="BO98" s="16">
        <v>46820</v>
      </c>
      <c r="BP98" s="16">
        <v>46880</v>
      </c>
      <c r="BQ98" s="16">
        <v>46680</v>
      </c>
      <c r="BR98" s="16">
        <v>39150</v>
      </c>
      <c r="BS98" s="16">
        <v>36750</v>
      </c>
      <c r="BT98" s="16">
        <v>34720</v>
      </c>
      <c r="BU98" s="16">
        <v>30520</v>
      </c>
      <c r="BV98" s="16">
        <v>33460</v>
      </c>
      <c r="BW98" s="16">
        <v>32150</v>
      </c>
      <c r="BX98" s="16">
        <v>29310</v>
      </c>
      <c r="BY98" s="16">
        <v>26030</v>
      </c>
      <c r="BZ98" s="16">
        <v>24440</v>
      </c>
      <c r="CA98" s="16">
        <v>22740</v>
      </c>
      <c r="CB98" s="16">
        <v>20870</v>
      </c>
      <c r="CC98" s="16">
        <v>19460</v>
      </c>
      <c r="CD98" s="16">
        <v>18400</v>
      </c>
      <c r="CE98" s="16">
        <v>17350</v>
      </c>
      <c r="CF98" s="16">
        <v>16520</v>
      </c>
      <c r="CG98" s="16">
        <v>16110</v>
      </c>
      <c r="CH98" s="16">
        <v>14370</v>
      </c>
      <c r="CI98" s="16">
        <v>12990</v>
      </c>
      <c r="CJ98" s="16">
        <v>11600</v>
      </c>
      <c r="CK98" s="16">
        <v>10310</v>
      </c>
      <c r="CL98" s="16">
        <v>8780</v>
      </c>
      <c r="CM98" s="16">
        <v>7780</v>
      </c>
      <c r="CN98" s="16">
        <v>308810</v>
      </c>
      <c r="CO98" s="16">
        <v>306460</v>
      </c>
      <c r="CP98" s="16">
        <v>295830</v>
      </c>
      <c r="CQ98" s="16">
        <v>313580</v>
      </c>
      <c r="CR98" s="16">
        <v>325650</v>
      </c>
      <c r="CS98" s="16">
        <v>291250</v>
      </c>
      <c r="CT98" s="16">
        <v>277630</v>
      </c>
      <c r="CU98" s="16">
        <v>273020</v>
      </c>
      <c r="CV98" s="16">
        <v>313640</v>
      </c>
      <c r="CW98" s="16">
        <v>311290</v>
      </c>
      <c r="CX98" s="16">
        <v>317410</v>
      </c>
      <c r="CY98" s="16">
        <v>279540</v>
      </c>
      <c r="CZ98" s="16">
        <v>245230</v>
      </c>
      <c r="DA98" s="16">
        <v>216280</v>
      </c>
      <c r="DB98" s="16">
        <v>160150</v>
      </c>
      <c r="DC98" s="16">
        <v>113540</v>
      </c>
      <c r="DD98" s="16">
        <v>82750</v>
      </c>
      <c r="DE98" s="16">
        <v>51470</v>
      </c>
      <c r="DF98" s="16">
        <v>911100</v>
      </c>
      <c r="DG98" s="16">
        <v>971500</v>
      </c>
      <c r="DH98" s="16">
        <v>1096400</v>
      </c>
      <c r="DI98" s="16">
        <v>1224700</v>
      </c>
      <c r="DJ98" s="16">
        <v>1481100</v>
      </c>
      <c r="DK98" s="16">
        <v>2106100</v>
      </c>
      <c r="DL98" s="16">
        <v>2703000</v>
      </c>
      <c r="DM98" s="16">
        <v>1467100</v>
      </c>
      <c r="DN98" s="16">
        <v>2948200</v>
      </c>
      <c r="DO98" s="16">
        <v>3598700</v>
      </c>
      <c r="DP98" s="16">
        <v>3538300</v>
      </c>
      <c r="DQ98" s="16">
        <v>3413300</v>
      </c>
      <c r="DR98" s="16">
        <v>3285100</v>
      </c>
      <c r="DS98" s="16">
        <v>895600</v>
      </c>
      <c r="DT98" s="16">
        <v>650400</v>
      </c>
      <c r="DU98" s="16">
        <v>274000</v>
      </c>
      <c r="DV98" s="16">
        <v>160400</v>
      </c>
      <c r="DW98" s="16">
        <v>77700</v>
      </c>
      <c r="DX98" s="16">
        <v>26220</v>
      </c>
      <c r="DY98" s="13">
        <v>37.5</v>
      </c>
      <c r="DZ98" s="16">
        <v>4509700</v>
      </c>
    </row>
    <row r="99" spans="1:130">
      <c r="A99" s="15" t="s">
        <v>60</v>
      </c>
      <c r="B99" s="16">
        <v>58620</v>
      </c>
      <c r="C99" s="16">
        <v>59940</v>
      </c>
      <c r="D99" s="16">
        <v>61760</v>
      </c>
      <c r="E99" s="16">
        <v>62670</v>
      </c>
      <c r="F99" s="16">
        <v>64650</v>
      </c>
      <c r="G99" s="16">
        <v>64040</v>
      </c>
      <c r="H99" s="16">
        <v>64240</v>
      </c>
      <c r="I99" s="16">
        <v>62900</v>
      </c>
      <c r="J99" s="16">
        <v>59350</v>
      </c>
      <c r="K99" s="16">
        <v>58020</v>
      </c>
      <c r="L99" s="16">
        <v>58440</v>
      </c>
      <c r="M99" s="16">
        <v>57610</v>
      </c>
      <c r="N99" s="16">
        <v>57390</v>
      </c>
      <c r="O99" s="16">
        <v>59730</v>
      </c>
      <c r="P99" s="16">
        <v>61960</v>
      </c>
      <c r="Q99" s="16">
        <v>60660</v>
      </c>
      <c r="R99" s="16">
        <v>62220</v>
      </c>
      <c r="S99" s="16">
        <v>62820</v>
      </c>
      <c r="T99" s="16">
        <v>64020</v>
      </c>
      <c r="U99" s="16">
        <v>65680</v>
      </c>
      <c r="V99" s="16">
        <v>65080</v>
      </c>
      <c r="W99" s="16">
        <v>66090</v>
      </c>
      <c r="X99" s="16">
        <v>65960</v>
      </c>
      <c r="Y99" s="16">
        <v>66810</v>
      </c>
      <c r="Z99" s="16">
        <v>65650</v>
      </c>
      <c r="AA99" s="16">
        <v>62530</v>
      </c>
      <c r="AB99" s="16">
        <v>61070</v>
      </c>
      <c r="AC99" s="16">
        <v>58860</v>
      </c>
      <c r="AD99" s="16">
        <v>57030</v>
      </c>
      <c r="AE99" s="16">
        <v>57140</v>
      </c>
      <c r="AF99" s="16">
        <v>56550</v>
      </c>
      <c r="AG99" s="16">
        <v>57010</v>
      </c>
      <c r="AH99" s="16">
        <v>56140</v>
      </c>
      <c r="AI99" s="16">
        <v>55330</v>
      </c>
      <c r="AJ99" s="16">
        <v>54800</v>
      </c>
      <c r="AK99" s="16">
        <v>54530</v>
      </c>
      <c r="AL99" s="16">
        <v>53330</v>
      </c>
      <c r="AM99" s="16">
        <v>53950</v>
      </c>
      <c r="AN99" s="16">
        <v>54560</v>
      </c>
      <c r="AO99" s="16">
        <v>56640</v>
      </c>
      <c r="AP99" s="16">
        <v>58880</v>
      </c>
      <c r="AQ99" s="16">
        <v>60970</v>
      </c>
      <c r="AR99" s="16">
        <v>63480</v>
      </c>
      <c r="AS99" s="16">
        <v>65380</v>
      </c>
      <c r="AT99" s="16">
        <v>63590</v>
      </c>
      <c r="AU99" s="16">
        <v>63760</v>
      </c>
      <c r="AV99" s="16">
        <v>62930</v>
      </c>
      <c r="AW99" s="16">
        <v>61920</v>
      </c>
      <c r="AX99" s="16">
        <v>61420</v>
      </c>
      <c r="AY99" s="16">
        <v>61700</v>
      </c>
      <c r="AZ99" s="16">
        <v>63280</v>
      </c>
      <c r="BA99" s="16">
        <v>65120</v>
      </c>
      <c r="BB99" s="16">
        <v>64590</v>
      </c>
      <c r="BC99" s="16">
        <v>63740</v>
      </c>
      <c r="BD99" s="16">
        <v>61310</v>
      </c>
      <c r="BE99" s="16">
        <v>59650</v>
      </c>
      <c r="BF99" s="16">
        <v>57190</v>
      </c>
      <c r="BG99" s="16">
        <v>56360</v>
      </c>
      <c r="BH99" s="16">
        <v>55230</v>
      </c>
      <c r="BI99" s="16">
        <v>52980</v>
      </c>
      <c r="BJ99" s="16">
        <v>51820</v>
      </c>
      <c r="BK99" s="16">
        <v>49860</v>
      </c>
      <c r="BL99" s="16">
        <v>49130</v>
      </c>
      <c r="BM99" s="16">
        <v>48080</v>
      </c>
      <c r="BN99" s="16">
        <v>47580</v>
      </c>
      <c r="BO99" s="16">
        <v>46980</v>
      </c>
      <c r="BP99" s="16">
        <v>46710</v>
      </c>
      <c r="BQ99" s="16">
        <v>47060</v>
      </c>
      <c r="BR99" s="16">
        <v>40530</v>
      </c>
      <c r="BS99" s="16">
        <v>37650</v>
      </c>
      <c r="BT99" s="16">
        <v>34720</v>
      </c>
      <c r="BU99" s="16">
        <v>31140</v>
      </c>
      <c r="BV99" s="16">
        <v>32890</v>
      </c>
      <c r="BW99" s="16">
        <v>32340</v>
      </c>
      <c r="BX99" s="16">
        <v>30080</v>
      </c>
      <c r="BY99" s="16">
        <v>26610</v>
      </c>
      <c r="BZ99" s="16">
        <v>24820</v>
      </c>
      <c r="CA99" s="16">
        <v>22880</v>
      </c>
      <c r="CB99" s="16">
        <v>21330</v>
      </c>
      <c r="CC99" s="16">
        <v>19340</v>
      </c>
      <c r="CD99" s="16">
        <v>18550</v>
      </c>
      <c r="CE99" s="16">
        <v>17360</v>
      </c>
      <c r="CF99" s="16">
        <v>16380</v>
      </c>
      <c r="CG99" s="16">
        <v>16080</v>
      </c>
      <c r="CH99" s="16">
        <v>14520</v>
      </c>
      <c r="CI99" s="16">
        <v>13090</v>
      </c>
      <c r="CJ99" s="16">
        <v>11530</v>
      </c>
      <c r="CK99" s="16">
        <v>10350</v>
      </c>
      <c r="CL99" s="16">
        <v>8920</v>
      </c>
      <c r="CM99" s="16">
        <v>7590</v>
      </c>
      <c r="CN99" s="16">
        <v>307640</v>
      </c>
      <c r="CO99" s="16">
        <v>308550</v>
      </c>
      <c r="CP99" s="16">
        <v>295140</v>
      </c>
      <c r="CQ99" s="16">
        <v>315400</v>
      </c>
      <c r="CR99" s="16">
        <v>329590</v>
      </c>
      <c r="CS99" s="16">
        <v>296630</v>
      </c>
      <c r="CT99" s="16">
        <v>279840</v>
      </c>
      <c r="CU99" s="16">
        <v>273010</v>
      </c>
      <c r="CV99" s="16">
        <v>312300</v>
      </c>
      <c r="CW99" s="16">
        <v>311720</v>
      </c>
      <c r="CX99" s="16">
        <v>318030</v>
      </c>
      <c r="CY99" s="16">
        <v>281410</v>
      </c>
      <c r="CZ99" s="16">
        <v>246480</v>
      </c>
      <c r="DA99" s="16">
        <v>218930</v>
      </c>
      <c r="DB99" s="16">
        <v>161170</v>
      </c>
      <c r="DC99" s="16">
        <v>114970</v>
      </c>
      <c r="DD99" s="16">
        <v>82890</v>
      </c>
      <c r="DE99" s="16">
        <v>51470</v>
      </c>
      <c r="DF99" s="16">
        <v>911300</v>
      </c>
      <c r="DG99" s="16">
        <v>972000</v>
      </c>
      <c r="DH99" s="16">
        <v>1097000</v>
      </c>
      <c r="DI99" s="16">
        <v>1226700</v>
      </c>
      <c r="DJ99" s="16">
        <v>1494500</v>
      </c>
      <c r="DK99" s="16">
        <v>2118500</v>
      </c>
      <c r="DL99" s="16">
        <v>2717900</v>
      </c>
      <c r="DM99" s="16">
        <v>1469900</v>
      </c>
      <c r="DN99" s="16">
        <v>2964400</v>
      </c>
      <c r="DO99" s="16">
        <v>3620200</v>
      </c>
      <c r="DP99" s="16">
        <v>3559600</v>
      </c>
      <c r="DQ99" s="16">
        <v>3434600</v>
      </c>
      <c r="DR99" s="16">
        <v>3304800</v>
      </c>
      <c r="DS99" s="16">
        <v>902300</v>
      </c>
      <c r="DT99" s="16">
        <v>655800</v>
      </c>
      <c r="DU99" s="16">
        <v>275700</v>
      </c>
      <c r="DV99" s="16">
        <v>160800</v>
      </c>
      <c r="DW99" s="16">
        <v>77900</v>
      </c>
      <c r="DX99" s="16">
        <v>26410</v>
      </c>
      <c r="DY99" s="13">
        <v>37.5</v>
      </c>
      <c r="DZ99" s="16">
        <v>4531600</v>
      </c>
    </row>
    <row r="100" spans="1:130">
      <c r="A100" s="15" t="s">
        <v>61</v>
      </c>
      <c r="B100" s="16">
        <v>58740</v>
      </c>
      <c r="C100" s="16">
        <v>59240</v>
      </c>
      <c r="D100" s="16">
        <v>62600</v>
      </c>
      <c r="E100" s="16">
        <v>62100</v>
      </c>
      <c r="F100" s="16">
        <v>64460</v>
      </c>
      <c r="G100" s="16">
        <v>64220</v>
      </c>
      <c r="H100" s="16">
        <v>64400</v>
      </c>
      <c r="I100" s="16">
        <v>63740</v>
      </c>
      <c r="J100" s="16">
        <v>60000</v>
      </c>
      <c r="K100" s="16">
        <v>58400</v>
      </c>
      <c r="L100" s="16">
        <v>58170</v>
      </c>
      <c r="M100" s="16">
        <v>58010</v>
      </c>
      <c r="N100" s="16">
        <v>57120</v>
      </c>
      <c r="O100" s="16">
        <v>59170</v>
      </c>
      <c r="P100" s="16">
        <v>61820</v>
      </c>
      <c r="Q100" s="16">
        <v>61280</v>
      </c>
      <c r="R100" s="16">
        <v>61250</v>
      </c>
      <c r="S100" s="16">
        <v>62820</v>
      </c>
      <c r="T100" s="16">
        <v>64300</v>
      </c>
      <c r="U100" s="16">
        <v>65700</v>
      </c>
      <c r="V100" s="16">
        <v>65430</v>
      </c>
      <c r="W100" s="16">
        <v>66620</v>
      </c>
      <c r="X100" s="16">
        <v>66450</v>
      </c>
      <c r="Y100" s="16">
        <v>67300</v>
      </c>
      <c r="Z100" s="16">
        <v>67120</v>
      </c>
      <c r="AA100" s="16">
        <v>64390</v>
      </c>
      <c r="AB100" s="16">
        <v>62300</v>
      </c>
      <c r="AC100" s="16">
        <v>60130</v>
      </c>
      <c r="AD100" s="16">
        <v>58250</v>
      </c>
      <c r="AE100" s="16">
        <v>57790</v>
      </c>
      <c r="AF100" s="16">
        <v>57250</v>
      </c>
      <c r="AG100" s="16">
        <v>57330</v>
      </c>
      <c r="AH100" s="16">
        <v>57310</v>
      </c>
      <c r="AI100" s="16">
        <v>55360</v>
      </c>
      <c r="AJ100" s="16">
        <v>55280</v>
      </c>
      <c r="AK100" s="16">
        <v>54720</v>
      </c>
      <c r="AL100" s="16">
        <v>53920</v>
      </c>
      <c r="AM100" s="16">
        <v>53590</v>
      </c>
      <c r="AN100" s="16">
        <v>54880</v>
      </c>
      <c r="AO100" s="16">
        <v>55780</v>
      </c>
      <c r="AP100" s="16">
        <v>58540</v>
      </c>
      <c r="AQ100" s="16">
        <v>60460</v>
      </c>
      <c r="AR100" s="16">
        <v>63160</v>
      </c>
      <c r="AS100" s="16">
        <v>64930</v>
      </c>
      <c r="AT100" s="16">
        <v>64210</v>
      </c>
      <c r="AU100" s="16">
        <v>63780</v>
      </c>
      <c r="AV100" s="16">
        <v>63470</v>
      </c>
      <c r="AW100" s="16">
        <v>61780</v>
      </c>
      <c r="AX100" s="16">
        <v>61550</v>
      </c>
      <c r="AY100" s="16">
        <v>61660</v>
      </c>
      <c r="AZ100" s="16">
        <v>63110</v>
      </c>
      <c r="BA100" s="16">
        <v>64820</v>
      </c>
      <c r="BB100" s="16">
        <v>64910</v>
      </c>
      <c r="BC100" s="16">
        <v>63710</v>
      </c>
      <c r="BD100" s="16">
        <v>62390</v>
      </c>
      <c r="BE100" s="16">
        <v>59500</v>
      </c>
      <c r="BF100" s="16">
        <v>57970</v>
      </c>
      <c r="BG100" s="16">
        <v>56290</v>
      </c>
      <c r="BH100" s="16">
        <v>56070</v>
      </c>
      <c r="BI100" s="16">
        <v>53290</v>
      </c>
      <c r="BJ100" s="16">
        <v>52050</v>
      </c>
      <c r="BK100" s="16">
        <v>50180</v>
      </c>
      <c r="BL100" s="16">
        <v>49570</v>
      </c>
      <c r="BM100" s="16">
        <v>48090</v>
      </c>
      <c r="BN100" s="16">
        <v>47950</v>
      </c>
      <c r="BO100" s="16">
        <v>46950</v>
      </c>
      <c r="BP100" s="16">
        <v>46810</v>
      </c>
      <c r="BQ100" s="16">
        <v>46840</v>
      </c>
      <c r="BR100" s="16">
        <v>43030</v>
      </c>
      <c r="BS100" s="16">
        <v>38240</v>
      </c>
      <c r="BT100" s="16">
        <v>35030</v>
      </c>
      <c r="BU100" s="16">
        <v>31950</v>
      </c>
      <c r="BV100" s="16">
        <v>32010</v>
      </c>
      <c r="BW100" s="16">
        <v>32390</v>
      </c>
      <c r="BX100" s="16">
        <v>30710</v>
      </c>
      <c r="BY100" s="16">
        <v>27360</v>
      </c>
      <c r="BZ100" s="16">
        <v>24970</v>
      </c>
      <c r="CA100" s="16">
        <v>23350</v>
      </c>
      <c r="CB100" s="16">
        <v>21670</v>
      </c>
      <c r="CC100" s="16">
        <v>19480</v>
      </c>
      <c r="CD100" s="16">
        <v>18740</v>
      </c>
      <c r="CE100" s="16">
        <v>17330</v>
      </c>
      <c r="CF100" s="16">
        <v>16450</v>
      </c>
      <c r="CG100" s="16">
        <v>15780</v>
      </c>
      <c r="CH100" s="16">
        <v>14820</v>
      </c>
      <c r="CI100" s="16">
        <v>13130</v>
      </c>
      <c r="CJ100" s="16">
        <v>11720</v>
      </c>
      <c r="CK100" s="16">
        <v>10240</v>
      </c>
      <c r="CL100" s="16">
        <v>9030</v>
      </c>
      <c r="CM100" s="16">
        <v>7690</v>
      </c>
      <c r="CN100" s="16">
        <v>307130</v>
      </c>
      <c r="CO100" s="16">
        <v>310760</v>
      </c>
      <c r="CP100" s="16">
        <v>294290</v>
      </c>
      <c r="CQ100" s="16">
        <v>315350</v>
      </c>
      <c r="CR100" s="16">
        <v>332920</v>
      </c>
      <c r="CS100" s="16">
        <v>302860</v>
      </c>
      <c r="CT100" s="16">
        <v>282530</v>
      </c>
      <c r="CU100" s="16">
        <v>272880</v>
      </c>
      <c r="CV100" s="16">
        <v>311300</v>
      </c>
      <c r="CW100" s="16">
        <v>312250</v>
      </c>
      <c r="CX100" s="16">
        <v>318930</v>
      </c>
      <c r="CY100" s="16">
        <v>283110</v>
      </c>
      <c r="CZ100" s="16">
        <v>247840</v>
      </c>
      <c r="DA100" s="16">
        <v>221860</v>
      </c>
      <c r="DB100" s="16">
        <v>162100</v>
      </c>
      <c r="DC100" s="16">
        <v>116830</v>
      </c>
      <c r="DD100" s="16">
        <v>83130</v>
      </c>
      <c r="DE100" s="16">
        <v>51810</v>
      </c>
      <c r="DF100" s="16">
        <v>912200</v>
      </c>
      <c r="DG100" s="16">
        <v>973500</v>
      </c>
      <c r="DH100" s="16">
        <v>1097500</v>
      </c>
      <c r="DI100" s="16">
        <v>1227500</v>
      </c>
      <c r="DJ100" s="16">
        <v>1506500</v>
      </c>
      <c r="DK100" s="16">
        <v>2130100</v>
      </c>
      <c r="DL100" s="16">
        <v>2732100</v>
      </c>
      <c r="DM100" s="16">
        <v>1473400</v>
      </c>
      <c r="DN100" s="16">
        <v>2980000</v>
      </c>
      <c r="DO100" s="16">
        <v>3642400</v>
      </c>
      <c r="DP100" s="16">
        <v>3581100</v>
      </c>
      <c r="DQ100" s="16">
        <v>3457000</v>
      </c>
      <c r="DR100" s="16">
        <v>3327000</v>
      </c>
      <c r="DS100" s="16">
        <v>910300</v>
      </c>
      <c r="DT100" s="16">
        <v>662400</v>
      </c>
      <c r="DU100" s="16">
        <v>278500</v>
      </c>
      <c r="DV100" s="16">
        <v>161600</v>
      </c>
      <c r="DW100" s="16">
        <v>78500</v>
      </c>
      <c r="DX100" s="16">
        <v>26680</v>
      </c>
      <c r="DY100" s="13">
        <v>37.4</v>
      </c>
      <c r="DZ100" s="16">
        <v>4554600</v>
      </c>
    </row>
    <row r="101" spans="1:130">
      <c r="A101" s="15" t="s">
        <v>62</v>
      </c>
      <c r="B101" s="16">
        <v>59090</v>
      </c>
      <c r="C101" s="16">
        <v>59000</v>
      </c>
      <c r="D101" s="16">
        <v>62000</v>
      </c>
      <c r="E101" s="16">
        <v>62140</v>
      </c>
      <c r="F101" s="16">
        <v>64210</v>
      </c>
      <c r="G101" s="16">
        <v>64630</v>
      </c>
      <c r="H101" s="16">
        <v>64170</v>
      </c>
      <c r="I101" s="16">
        <v>64430</v>
      </c>
      <c r="J101" s="16">
        <v>61070</v>
      </c>
      <c r="K101" s="16">
        <v>58520</v>
      </c>
      <c r="L101" s="16">
        <v>58390</v>
      </c>
      <c r="M101" s="16">
        <v>58400</v>
      </c>
      <c r="N101" s="16">
        <v>57540</v>
      </c>
      <c r="O101" s="16">
        <v>58350</v>
      </c>
      <c r="P101" s="16">
        <v>61520</v>
      </c>
      <c r="Q101" s="16">
        <v>62330</v>
      </c>
      <c r="R101" s="16">
        <v>61150</v>
      </c>
      <c r="S101" s="16">
        <v>63450</v>
      </c>
      <c r="T101" s="16">
        <v>63690</v>
      </c>
      <c r="U101" s="16">
        <v>66240</v>
      </c>
      <c r="V101" s="16">
        <v>66640</v>
      </c>
      <c r="W101" s="16">
        <v>66920</v>
      </c>
      <c r="X101" s="16">
        <v>67230</v>
      </c>
      <c r="Y101" s="16">
        <v>68280</v>
      </c>
      <c r="Z101" s="16">
        <v>68770</v>
      </c>
      <c r="AA101" s="16">
        <v>65800</v>
      </c>
      <c r="AB101" s="16">
        <v>63440</v>
      </c>
      <c r="AC101" s="16">
        <v>61800</v>
      </c>
      <c r="AD101" s="16">
        <v>59200</v>
      </c>
      <c r="AE101" s="16">
        <v>58350</v>
      </c>
      <c r="AF101" s="16">
        <v>57930</v>
      </c>
      <c r="AG101" s="16">
        <v>57570</v>
      </c>
      <c r="AH101" s="16">
        <v>58000</v>
      </c>
      <c r="AI101" s="16">
        <v>55940</v>
      </c>
      <c r="AJ101" s="16">
        <v>55600</v>
      </c>
      <c r="AK101" s="16">
        <v>55280</v>
      </c>
      <c r="AL101" s="16">
        <v>54190</v>
      </c>
      <c r="AM101" s="16">
        <v>53690</v>
      </c>
      <c r="AN101" s="16">
        <v>55000</v>
      </c>
      <c r="AO101" s="16">
        <v>55180</v>
      </c>
      <c r="AP101" s="16">
        <v>58110</v>
      </c>
      <c r="AQ101" s="16">
        <v>60180</v>
      </c>
      <c r="AR101" s="16">
        <v>62730</v>
      </c>
      <c r="AS101" s="16">
        <v>64600</v>
      </c>
      <c r="AT101" s="16">
        <v>64770</v>
      </c>
      <c r="AU101" s="16">
        <v>63800</v>
      </c>
      <c r="AV101" s="16">
        <v>63770</v>
      </c>
      <c r="AW101" s="16">
        <v>62110</v>
      </c>
      <c r="AX101" s="16">
        <v>61630</v>
      </c>
      <c r="AY101" s="16">
        <v>61760</v>
      </c>
      <c r="AZ101" s="16">
        <v>62290</v>
      </c>
      <c r="BA101" s="16">
        <v>64280</v>
      </c>
      <c r="BB101" s="16">
        <v>65280</v>
      </c>
      <c r="BC101" s="16">
        <v>64190</v>
      </c>
      <c r="BD101" s="16">
        <v>62640</v>
      </c>
      <c r="BE101" s="16">
        <v>60100</v>
      </c>
      <c r="BF101" s="16">
        <v>58440</v>
      </c>
      <c r="BG101" s="16">
        <v>56760</v>
      </c>
      <c r="BH101" s="16">
        <v>55860</v>
      </c>
      <c r="BI101" s="16">
        <v>54010</v>
      </c>
      <c r="BJ101" s="16">
        <v>52330</v>
      </c>
      <c r="BK101" s="16">
        <v>50730</v>
      </c>
      <c r="BL101" s="16">
        <v>49780</v>
      </c>
      <c r="BM101" s="16">
        <v>48370</v>
      </c>
      <c r="BN101" s="16">
        <v>47730</v>
      </c>
      <c r="BO101" s="16">
        <v>47250</v>
      </c>
      <c r="BP101" s="16">
        <v>46580</v>
      </c>
      <c r="BQ101" s="16">
        <v>46600</v>
      </c>
      <c r="BR101" s="16">
        <v>45150</v>
      </c>
      <c r="BS101" s="16">
        <v>38640</v>
      </c>
      <c r="BT101" s="16">
        <v>35440</v>
      </c>
      <c r="BU101" s="16">
        <v>33210</v>
      </c>
      <c r="BV101" s="16">
        <v>30860</v>
      </c>
      <c r="BW101" s="16">
        <v>32750</v>
      </c>
      <c r="BX101" s="16">
        <v>31350</v>
      </c>
      <c r="BY101" s="16">
        <v>27650</v>
      </c>
      <c r="BZ101" s="16">
        <v>25380</v>
      </c>
      <c r="CA101" s="16">
        <v>23580</v>
      </c>
      <c r="CB101" s="16">
        <v>21730</v>
      </c>
      <c r="CC101" s="16">
        <v>19880</v>
      </c>
      <c r="CD101" s="16">
        <v>18740</v>
      </c>
      <c r="CE101" s="16">
        <v>17410</v>
      </c>
      <c r="CF101" s="16">
        <v>16450</v>
      </c>
      <c r="CG101" s="16">
        <v>15640</v>
      </c>
      <c r="CH101" s="16">
        <v>14980</v>
      </c>
      <c r="CI101" s="16">
        <v>13250</v>
      </c>
      <c r="CJ101" s="16">
        <v>11770</v>
      </c>
      <c r="CK101" s="16">
        <v>10330</v>
      </c>
      <c r="CL101" s="16">
        <v>9140</v>
      </c>
      <c r="CM101" s="16">
        <v>7770</v>
      </c>
      <c r="CN101" s="16">
        <v>306440</v>
      </c>
      <c r="CO101" s="16">
        <v>312810</v>
      </c>
      <c r="CP101" s="16">
        <v>294200</v>
      </c>
      <c r="CQ101" s="16">
        <v>316860</v>
      </c>
      <c r="CR101" s="16">
        <v>337820</v>
      </c>
      <c r="CS101" s="16">
        <v>308590</v>
      </c>
      <c r="CT101" s="16">
        <v>285040</v>
      </c>
      <c r="CU101" s="16">
        <v>273340</v>
      </c>
      <c r="CV101" s="16">
        <v>310400</v>
      </c>
      <c r="CW101" s="16">
        <v>313070</v>
      </c>
      <c r="CX101" s="16">
        <v>318670</v>
      </c>
      <c r="CY101" s="16">
        <v>285170</v>
      </c>
      <c r="CZ101" s="16">
        <v>248940</v>
      </c>
      <c r="DA101" s="16">
        <v>224220</v>
      </c>
      <c r="DB101" s="16">
        <v>163600</v>
      </c>
      <c r="DC101" s="16">
        <v>118210</v>
      </c>
      <c r="DD101" s="16">
        <v>83230</v>
      </c>
      <c r="DE101" s="16">
        <v>52260</v>
      </c>
      <c r="DF101" s="16">
        <v>913400</v>
      </c>
      <c r="DG101" s="16">
        <v>975800</v>
      </c>
      <c r="DH101" s="16">
        <v>1100400</v>
      </c>
      <c r="DI101" s="16">
        <v>1230300</v>
      </c>
      <c r="DJ101" s="16">
        <v>1521700</v>
      </c>
      <c r="DK101" s="16">
        <v>2145100</v>
      </c>
      <c r="DL101" s="16">
        <v>2749000</v>
      </c>
      <c r="DM101" s="16">
        <v>1476200</v>
      </c>
      <c r="DN101" s="16">
        <v>2997900</v>
      </c>
      <c r="DO101" s="16">
        <v>3666600</v>
      </c>
      <c r="DP101" s="16">
        <v>3604300</v>
      </c>
      <c r="DQ101" s="16">
        <v>3479600</v>
      </c>
      <c r="DR101" s="16">
        <v>3349700</v>
      </c>
      <c r="DS101" s="16">
        <v>917600</v>
      </c>
      <c r="DT101" s="16">
        <v>668700</v>
      </c>
      <c r="DU101" s="16">
        <v>280900</v>
      </c>
      <c r="DV101" s="16">
        <v>162700</v>
      </c>
      <c r="DW101" s="16">
        <v>79400</v>
      </c>
      <c r="DX101" s="16">
        <v>27160</v>
      </c>
      <c r="DY101" s="13">
        <v>37.299999999999997</v>
      </c>
      <c r="DZ101" s="16">
        <v>4580000</v>
      </c>
    </row>
    <row r="102" spans="1:130">
      <c r="A102" s="15" t="s">
        <v>63</v>
      </c>
      <c r="B102" s="16">
        <v>59120</v>
      </c>
      <c r="C102" s="16">
        <v>59460</v>
      </c>
      <c r="D102" s="16">
        <v>61240</v>
      </c>
      <c r="E102" s="16">
        <v>62360</v>
      </c>
      <c r="F102" s="16">
        <v>63580</v>
      </c>
      <c r="G102" s="16">
        <v>65130</v>
      </c>
      <c r="H102" s="16">
        <v>64230</v>
      </c>
      <c r="I102" s="16">
        <v>64440</v>
      </c>
      <c r="J102" s="16">
        <v>62050</v>
      </c>
      <c r="K102" s="16">
        <v>59280</v>
      </c>
      <c r="L102" s="16">
        <v>58240</v>
      </c>
      <c r="M102" s="16">
        <v>58690</v>
      </c>
      <c r="N102" s="16">
        <v>57750</v>
      </c>
      <c r="O102" s="16">
        <v>57960</v>
      </c>
      <c r="P102" s="16">
        <v>60830</v>
      </c>
      <c r="Q102" s="16">
        <v>62470</v>
      </c>
      <c r="R102" s="16">
        <v>61210</v>
      </c>
      <c r="S102" s="16">
        <v>63150</v>
      </c>
      <c r="T102" s="16">
        <v>63900</v>
      </c>
      <c r="U102" s="16">
        <v>66070</v>
      </c>
      <c r="V102" s="16">
        <v>67070</v>
      </c>
      <c r="W102" s="16">
        <v>66770</v>
      </c>
      <c r="X102" s="16">
        <v>67690</v>
      </c>
      <c r="Y102" s="16">
        <v>67910</v>
      </c>
      <c r="Z102" s="16">
        <v>69230</v>
      </c>
      <c r="AA102" s="16">
        <v>66860</v>
      </c>
      <c r="AB102" s="16">
        <v>64160</v>
      </c>
      <c r="AC102" s="16">
        <v>62310</v>
      </c>
      <c r="AD102" s="16">
        <v>60130</v>
      </c>
      <c r="AE102" s="16">
        <v>58850</v>
      </c>
      <c r="AF102" s="16">
        <v>58420</v>
      </c>
      <c r="AG102" s="16">
        <v>58170</v>
      </c>
      <c r="AH102" s="16">
        <v>57910</v>
      </c>
      <c r="AI102" s="16">
        <v>56640</v>
      </c>
      <c r="AJ102" s="16">
        <v>55860</v>
      </c>
      <c r="AK102" s="16">
        <v>55180</v>
      </c>
      <c r="AL102" s="16">
        <v>55020</v>
      </c>
      <c r="AM102" s="16">
        <v>53610</v>
      </c>
      <c r="AN102" s="16">
        <v>54900</v>
      </c>
      <c r="AO102" s="16">
        <v>55070</v>
      </c>
      <c r="AP102" s="16">
        <v>57450</v>
      </c>
      <c r="AQ102" s="16">
        <v>59950</v>
      </c>
      <c r="AR102" s="16">
        <v>62060</v>
      </c>
      <c r="AS102" s="16">
        <v>64350</v>
      </c>
      <c r="AT102" s="16">
        <v>65450</v>
      </c>
      <c r="AU102" s="16">
        <v>63480</v>
      </c>
      <c r="AV102" s="16">
        <v>63740</v>
      </c>
      <c r="AW102" s="16">
        <v>62660</v>
      </c>
      <c r="AX102" s="16">
        <v>61920</v>
      </c>
      <c r="AY102" s="16">
        <v>61450</v>
      </c>
      <c r="AZ102" s="16">
        <v>61870</v>
      </c>
      <c r="BA102" s="16">
        <v>63960</v>
      </c>
      <c r="BB102" s="16">
        <v>64900</v>
      </c>
      <c r="BC102" s="16">
        <v>64630</v>
      </c>
      <c r="BD102" s="16">
        <v>63160</v>
      </c>
      <c r="BE102" s="16">
        <v>60550</v>
      </c>
      <c r="BF102" s="16">
        <v>59500</v>
      </c>
      <c r="BG102" s="16">
        <v>56630</v>
      </c>
      <c r="BH102" s="16">
        <v>56080</v>
      </c>
      <c r="BI102" s="16">
        <v>54550</v>
      </c>
      <c r="BJ102" s="16">
        <v>52710</v>
      </c>
      <c r="BK102" s="16">
        <v>51500</v>
      </c>
      <c r="BL102" s="16">
        <v>49520</v>
      </c>
      <c r="BM102" s="16">
        <v>48750</v>
      </c>
      <c r="BN102" s="16">
        <v>47660</v>
      </c>
      <c r="BO102" s="16">
        <v>47550</v>
      </c>
      <c r="BP102" s="16">
        <v>46540</v>
      </c>
      <c r="BQ102" s="16">
        <v>46570</v>
      </c>
      <c r="BR102" s="16">
        <v>46290</v>
      </c>
      <c r="BS102" s="16">
        <v>38790</v>
      </c>
      <c r="BT102" s="16">
        <v>36400</v>
      </c>
      <c r="BU102" s="16">
        <v>34240</v>
      </c>
      <c r="BV102" s="16">
        <v>30100</v>
      </c>
      <c r="BW102" s="16">
        <v>32890</v>
      </c>
      <c r="BX102" s="16">
        <v>31560</v>
      </c>
      <c r="BY102" s="16">
        <v>28700</v>
      </c>
      <c r="BZ102" s="16">
        <v>25390</v>
      </c>
      <c r="CA102" s="16">
        <v>23790</v>
      </c>
      <c r="CB102" s="16">
        <v>22030</v>
      </c>
      <c r="CC102" s="16">
        <v>20180</v>
      </c>
      <c r="CD102" s="16">
        <v>18680</v>
      </c>
      <c r="CE102" s="16">
        <v>17580</v>
      </c>
      <c r="CF102" s="16">
        <v>16380</v>
      </c>
      <c r="CG102" s="16">
        <v>15540</v>
      </c>
      <c r="CH102" s="16">
        <v>15070</v>
      </c>
      <c r="CI102" s="16">
        <v>13280</v>
      </c>
      <c r="CJ102" s="16">
        <v>11880</v>
      </c>
      <c r="CK102" s="16">
        <v>10440</v>
      </c>
      <c r="CL102" s="16">
        <v>9170</v>
      </c>
      <c r="CM102" s="16">
        <v>7730</v>
      </c>
      <c r="CN102" s="16">
        <v>305740</v>
      </c>
      <c r="CO102" s="16">
        <v>315130</v>
      </c>
      <c r="CP102" s="16">
        <v>293470</v>
      </c>
      <c r="CQ102" s="16">
        <v>316800</v>
      </c>
      <c r="CR102" s="16">
        <v>338660</v>
      </c>
      <c r="CS102" s="16">
        <v>312310</v>
      </c>
      <c r="CT102" s="16">
        <v>286990</v>
      </c>
      <c r="CU102" s="16">
        <v>273780</v>
      </c>
      <c r="CV102" s="16">
        <v>309250</v>
      </c>
      <c r="CW102" s="16">
        <v>313250</v>
      </c>
      <c r="CX102" s="16">
        <v>318530</v>
      </c>
      <c r="CY102" s="16">
        <v>287300</v>
      </c>
      <c r="CZ102" s="16">
        <v>250150</v>
      </c>
      <c r="DA102" s="16">
        <v>225740</v>
      </c>
      <c r="DB102" s="16">
        <v>165200</v>
      </c>
      <c r="DC102" s="16">
        <v>120100</v>
      </c>
      <c r="DD102" s="16">
        <v>83240</v>
      </c>
      <c r="DE102" s="16">
        <v>52500</v>
      </c>
      <c r="DF102" s="16">
        <v>914300</v>
      </c>
      <c r="DG102" s="16">
        <v>976800</v>
      </c>
      <c r="DH102" s="16">
        <v>1101200</v>
      </c>
      <c r="DI102" s="16">
        <v>1231100</v>
      </c>
      <c r="DJ102" s="16">
        <v>1528500</v>
      </c>
      <c r="DK102" s="16">
        <v>2151000</v>
      </c>
      <c r="DL102" s="16">
        <v>2756900</v>
      </c>
      <c r="DM102" s="16">
        <v>1478500</v>
      </c>
      <c r="DN102" s="16">
        <v>3007000</v>
      </c>
      <c r="DO102" s="16">
        <v>3681400</v>
      </c>
      <c r="DP102" s="16">
        <v>3618900</v>
      </c>
      <c r="DQ102" s="16">
        <v>3494600</v>
      </c>
      <c r="DR102" s="16">
        <v>3364600</v>
      </c>
      <c r="DS102" s="16">
        <v>924500</v>
      </c>
      <c r="DT102" s="16">
        <v>674300</v>
      </c>
      <c r="DU102" s="16">
        <v>283400</v>
      </c>
      <c r="DV102" s="16">
        <v>163300</v>
      </c>
      <c r="DW102" s="16">
        <v>80100</v>
      </c>
      <c r="DX102" s="16">
        <v>27580</v>
      </c>
      <c r="DY102" s="13">
        <v>37.299999999999997</v>
      </c>
      <c r="DZ102" s="16">
        <v>4595700</v>
      </c>
    </row>
    <row r="103" spans="1:130">
      <c r="A103" s="15" t="s">
        <v>64</v>
      </c>
      <c r="B103" s="16">
        <v>59460</v>
      </c>
      <c r="C103" s="16">
        <v>59230</v>
      </c>
      <c r="D103" s="16">
        <v>60650</v>
      </c>
      <c r="E103" s="16">
        <v>62410</v>
      </c>
      <c r="F103" s="16">
        <v>63300</v>
      </c>
      <c r="G103" s="16">
        <v>65210</v>
      </c>
      <c r="H103" s="16">
        <v>64480</v>
      </c>
      <c r="I103" s="16">
        <v>64630</v>
      </c>
      <c r="J103" s="16">
        <v>63320</v>
      </c>
      <c r="K103" s="16">
        <v>59700</v>
      </c>
      <c r="L103" s="16">
        <v>58370</v>
      </c>
      <c r="M103" s="16">
        <v>58810</v>
      </c>
      <c r="N103" s="16">
        <v>57980</v>
      </c>
      <c r="O103" s="16">
        <v>57700</v>
      </c>
      <c r="P103" s="16">
        <v>60160</v>
      </c>
      <c r="Q103" s="16">
        <v>62670</v>
      </c>
      <c r="R103" s="16">
        <v>61520</v>
      </c>
      <c r="S103" s="16">
        <v>63160</v>
      </c>
      <c r="T103" s="16">
        <v>64350</v>
      </c>
      <c r="U103" s="16">
        <v>66380</v>
      </c>
      <c r="V103" s="16">
        <v>68070</v>
      </c>
      <c r="W103" s="16">
        <v>67050</v>
      </c>
      <c r="X103" s="16">
        <v>68370</v>
      </c>
      <c r="Y103" s="16">
        <v>68950</v>
      </c>
      <c r="Z103" s="16">
        <v>69870</v>
      </c>
      <c r="AA103" s="16">
        <v>68710</v>
      </c>
      <c r="AB103" s="16">
        <v>65340</v>
      </c>
      <c r="AC103" s="16">
        <v>63830</v>
      </c>
      <c r="AD103" s="16">
        <v>61600</v>
      </c>
      <c r="AE103" s="16">
        <v>59640</v>
      </c>
      <c r="AF103" s="16">
        <v>59430</v>
      </c>
      <c r="AG103" s="16">
        <v>58440</v>
      </c>
      <c r="AH103" s="16">
        <v>58400</v>
      </c>
      <c r="AI103" s="16">
        <v>57280</v>
      </c>
      <c r="AJ103" s="16">
        <v>56340</v>
      </c>
      <c r="AK103" s="16">
        <v>55750</v>
      </c>
      <c r="AL103" s="16">
        <v>55350</v>
      </c>
      <c r="AM103" s="16">
        <v>53950</v>
      </c>
      <c r="AN103" s="16">
        <v>54630</v>
      </c>
      <c r="AO103" s="16">
        <v>55170</v>
      </c>
      <c r="AP103" s="16">
        <v>57110</v>
      </c>
      <c r="AQ103" s="16">
        <v>59360</v>
      </c>
      <c r="AR103" s="16">
        <v>61410</v>
      </c>
      <c r="AS103" s="16">
        <v>63910</v>
      </c>
      <c r="AT103" s="16">
        <v>65660</v>
      </c>
      <c r="AU103" s="16">
        <v>63820</v>
      </c>
      <c r="AV103" s="16">
        <v>63940</v>
      </c>
      <c r="AW103" s="16">
        <v>63010</v>
      </c>
      <c r="AX103" s="16">
        <v>62020</v>
      </c>
      <c r="AY103" s="16">
        <v>61470</v>
      </c>
      <c r="AZ103" s="16">
        <v>61760</v>
      </c>
      <c r="BA103" s="16">
        <v>63250</v>
      </c>
      <c r="BB103" s="16">
        <v>65140</v>
      </c>
      <c r="BC103" s="16">
        <v>64530</v>
      </c>
      <c r="BD103" s="16">
        <v>63680</v>
      </c>
      <c r="BE103" s="16">
        <v>61300</v>
      </c>
      <c r="BF103" s="16">
        <v>59610</v>
      </c>
      <c r="BG103" s="16">
        <v>57140</v>
      </c>
      <c r="BH103" s="16">
        <v>56360</v>
      </c>
      <c r="BI103" s="16">
        <v>55240</v>
      </c>
      <c r="BJ103" s="16">
        <v>53090</v>
      </c>
      <c r="BK103" s="16">
        <v>51830</v>
      </c>
      <c r="BL103" s="16">
        <v>49800</v>
      </c>
      <c r="BM103" s="16">
        <v>49100</v>
      </c>
      <c r="BN103" s="16">
        <v>47970</v>
      </c>
      <c r="BO103" s="16">
        <v>47500</v>
      </c>
      <c r="BP103" s="16">
        <v>46740</v>
      </c>
      <c r="BQ103" s="16">
        <v>46400</v>
      </c>
      <c r="BR103" s="16">
        <v>46720</v>
      </c>
      <c r="BS103" s="16">
        <v>40150</v>
      </c>
      <c r="BT103" s="16">
        <v>37230</v>
      </c>
      <c r="BU103" s="16">
        <v>34280</v>
      </c>
      <c r="BV103" s="16">
        <v>30700</v>
      </c>
      <c r="BW103" s="16">
        <v>32330</v>
      </c>
      <c r="BX103" s="16">
        <v>31730</v>
      </c>
      <c r="BY103" s="16">
        <v>29410</v>
      </c>
      <c r="BZ103" s="16">
        <v>25970</v>
      </c>
      <c r="CA103" s="16">
        <v>24180</v>
      </c>
      <c r="CB103" s="16">
        <v>22100</v>
      </c>
      <c r="CC103" s="16">
        <v>20610</v>
      </c>
      <c r="CD103" s="16">
        <v>18590</v>
      </c>
      <c r="CE103" s="16">
        <v>17700</v>
      </c>
      <c r="CF103" s="16">
        <v>16410</v>
      </c>
      <c r="CG103" s="16">
        <v>15410</v>
      </c>
      <c r="CH103" s="16">
        <v>14970</v>
      </c>
      <c r="CI103" s="16">
        <v>13450</v>
      </c>
      <c r="CJ103" s="16">
        <v>11940</v>
      </c>
      <c r="CK103" s="16">
        <v>10400</v>
      </c>
      <c r="CL103" s="16">
        <v>9210</v>
      </c>
      <c r="CM103" s="16">
        <v>7810</v>
      </c>
      <c r="CN103" s="16">
        <v>305060</v>
      </c>
      <c r="CO103" s="16">
        <v>317340</v>
      </c>
      <c r="CP103" s="16">
        <v>293020</v>
      </c>
      <c r="CQ103" s="16">
        <v>318080</v>
      </c>
      <c r="CR103" s="16">
        <v>342310</v>
      </c>
      <c r="CS103" s="16">
        <v>319120</v>
      </c>
      <c r="CT103" s="16">
        <v>289890</v>
      </c>
      <c r="CU103" s="16">
        <v>274850</v>
      </c>
      <c r="CV103" s="16">
        <v>307440</v>
      </c>
      <c r="CW103" s="16">
        <v>314250</v>
      </c>
      <c r="CX103" s="16">
        <v>318360</v>
      </c>
      <c r="CY103" s="16">
        <v>289660</v>
      </c>
      <c r="CZ103" s="16">
        <v>251780</v>
      </c>
      <c r="DA103" s="16">
        <v>227520</v>
      </c>
      <c r="DB103" s="16">
        <v>166260</v>
      </c>
      <c r="DC103" s="16">
        <v>122270</v>
      </c>
      <c r="DD103" s="16">
        <v>83080</v>
      </c>
      <c r="DE103" s="16">
        <v>52820</v>
      </c>
      <c r="DF103" s="16">
        <v>915400</v>
      </c>
      <c r="DG103" s="16">
        <v>978100</v>
      </c>
      <c r="DH103" s="16">
        <v>1102800</v>
      </c>
      <c r="DI103" s="16">
        <v>1233500</v>
      </c>
      <c r="DJ103" s="16">
        <v>1544300</v>
      </c>
      <c r="DK103" s="16">
        <v>2165900</v>
      </c>
      <c r="DL103" s="16">
        <v>2774000</v>
      </c>
      <c r="DM103" s="16">
        <v>1481500</v>
      </c>
      <c r="DN103" s="16">
        <v>3025700</v>
      </c>
      <c r="DO103" s="16">
        <v>3705200</v>
      </c>
      <c r="DP103" s="16">
        <v>3642500</v>
      </c>
      <c r="DQ103" s="16">
        <v>3517800</v>
      </c>
      <c r="DR103" s="16">
        <v>3387100</v>
      </c>
      <c r="DS103" s="16">
        <v>931200</v>
      </c>
      <c r="DT103" s="16">
        <v>679400</v>
      </c>
      <c r="DU103" s="16">
        <v>285600</v>
      </c>
      <c r="DV103" s="16">
        <v>163400</v>
      </c>
      <c r="DW103" s="16">
        <v>80300</v>
      </c>
      <c r="DX103" s="16">
        <v>27470</v>
      </c>
      <c r="DY103" s="13">
        <v>37.299999999999997</v>
      </c>
      <c r="DZ103" s="16">
        <v>4620600</v>
      </c>
    </row>
    <row r="104" spans="1:130">
      <c r="A104" s="15" t="s">
        <v>65</v>
      </c>
      <c r="B104" s="16">
        <v>59440</v>
      </c>
      <c r="C104" s="16">
        <v>59350</v>
      </c>
      <c r="D104" s="16">
        <v>59970</v>
      </c>
      <c r="E104" s="16">
        <v>63380</v>
      </c>
      <c r="F104" s="16">
        <v>62770</v>
      </c>
      <c r="G104" s="16">
        <v>65060</v>
      </c>
      <c r="H104" s="16">
        <v>64720</v>
      </c>
      <c r="I104" s="16">
        <v>64820</v>
      </c>
      <c r="J104" s="16">
        <v>64230</v>
      </c>
      <c r="K104" s="16">
        <v>60400</v>
      </c>
      <c r="L104" s="16">
        <v>58750</v>
      </c>
      <c r="M104" s="16">
        <v>58650</v>
      </c>
      <c r="N104" s="16">
        <v>58350</v>
      </c>
      <c r="O104" s="16">
        <v>57460</v>
      </c>
      <c r="P104" s="16">
        <v>59590</v>
      </c>
      <c r="Q104" s="16">
        <v>62530</v>
      </c>
      <c r="R104" s="16">
        <v>62120</v>
      </c>
      <c r="S104" s="16">
        <v>62190</v>
      </c>
      <c r="T104" s="16">
        <v>64330</v>
      </c>
      <c r="U104" s="16">
        <v>66580</v>
      </c>
      <c r="V104" s="16">
        <v>68270</v>
      </c>
      <c r="W104" s="16">
        <v>67560</v>
      </c>
      <c r="X104" s="16">
        <v>69010</v>
      </c>
      <c r="Y104" s="16">
        <v>69730</v>
      </c>
      <c r="Z104" s="16">
        <v>70760</v>
      </c>
      <c r="AA104" s="16">
        <v>70450</v>
      </c>
      <c r="AB104" s="16">
        <v>67520</v>
      </c>
      <c r="AC104" s="16">
        <v>65170</v>
      </c>
      <c r="AD104" s="16">
        <v>63000</v>
      </c>
      <c r="AE104" s="16">
        <v>60910</v>
      </c>
      <c r="AF104" s="16">
        <v>60230</v>
      </c>
      <c r="AG104" s="16">
        <v>59300</v>
      </c>
      <c r="AH104" s="16">
        <v>58870</v>
      </c>
      <c r="AI104" s="16">
        <v>58540</v>
      </c>
      <c r="AJ104" s="16">
        <v>56400</v>
      </c>
      <c r="AK104" s="16">
        <v>56290</v>
      </c>
      <c r="AL104" s="16">
        <v>55620</v>
      </c>
      <c r="AM104" s="16">
        <v>54690</v>
      </c>
      <c r="AN104" s="16">
        <v>54220</v>
      </c>
      <c r="AO104" s="16">
        <v>55530</v>
      </c>
      <c r="AP104" s="16">
        <v>56290</v>
      </c>
      <c r="AQ104" s="16">
        <v>59000</v>
      </c>
      <c r="AR104" s="16">
        <v>60940</v>
      </c>
      <c r="AS104" s="16">
        <v>63580</v>
      </c>
      <c r="AT104" s="16">
        <v>65270</v>
      </c>
      <c r="AU104" s="16">
        <v>64530</v>
      </c>
      <c r="AV104" s="16">
        <v>63970</v>
      </c>
      <c r="AW104" s="16">
        <v>63640</v>
      </c>
      <c r="AX104" s="16">
        <v>61870</v>
      </c>
      <c r="AY104" s="16">
        <v>61610</v>
      </c>
      <c r="AZ104" s="16">
        <v>61700</v>
      </c>
      <c r="BA104" s="16">
        <v>63150</v>
      </c>
      <c r="BB104" s="16">
        <v>64800</v>
      </c>
      <c r="BC104" s="16">
        <v>64860</v>
      </c>
      <c r="BD104" s="16">
        <v>63640</v>
      </c>
      <c r="BE104" s="16">
        <v>62320</v>
      </c>
      <c r="BF104" s="16">
        <v>59490</v>
      </c>
      <c r="BG104" s="16">
        <v>57920</v>
      </c>
      <c r="BH104" s="16">
        <v>56340</v>
      </c>
      <c r="BI104" s="16">
        <v>56080</v>
      </c>
      <c r="BJ104" s="16">
        <v>53440</v>
      </c>
      <c r="BK104" s="16">
        <v>52090</v>
      </c>
      <c r="BL104" s="16">
        <v>50120</v>
      </c>
      <c r="BM104" s="16">
        <v>49450</v>
      </c>
      <c r="BN104" s="16">
        <v>48040</v>
      </c>
      <c r="BO104" s="16">
        <v>47800</v>
      </c>
      <c r="BP104" s="16">
        <v>46710</v>
      </c>
      <c r="BQ104" s="16">
        <v>46530</v>
      </c>
      <c r="BR104" s="16">
        <v>46530</v>
      </c>
      <c r="BS104" s="16">
        <v>42610</v>
      </c>
      <c r="BT104" s="16">
        <v>37840</v>
      </c>
      <c r="BU104" s="16">
        <v>34600</v>
      </c>
      <c r="BV104" s="16">
        <v>31490</v>
      </c>
      <c r="BW104" s="16">
        <v>31490</v>
      </c>
      <c r="BX104" s="16">
        <v>31770</v>
      </c>
      <c r="BY104" s="16">
        <v>29970</v>
      </c>
      <c r="BZ104" s="16">
        <v>26720</v>
      </c>
      <c r="CA104" s="16">
        <v>24280</v>
      </c>
      <c r="CB104" s="16">
        <v>22620</v>
      </c>
      <c r="CC104" s="16">
        <v>20920</v>
      </c>
      <c r="CD104" s="16">
        <v>18740</v>
      </c>
      <c r="CE104" s="16">
        <v>17890</v>
      </c>
      <c r="CF104" s="16">
        <v>16400</v>
      </c>
      <c r="CG104" s="16">
        <v>15490</v>
      </c>
      <c r="CH104" s="16">
        <v>14740</v>
      </c>
      <c r="CI104" s="16">
        <v>13690</v>
      </c>
      <c r="CJ104" s="16">
        <v>12070</v>
      </c>
      <c r="CK104" s="16">
        <v>10570</v>
      </c>
      <c r="CL104" s="16">
        <v>9140</v>
      </c>
      <c r="CM104" s="16">
        <v>7920</v>
      </c>
      <c r="CN104" s="16">
        <v>304910</v>
      </c>
      <c r="CO104" s="16">
        <v>319230</v>
      </c>
      <c r="CP104" s="16">
        <v>292810</v>
      </c>
      <c r="CQ104" s="16">
        <v>317760</v>
      </c>
      <c r="CR104" s="16">
        <v>345330</v>
      </c>
      <c r="CS104" s="16">
        <v>327060</v>
      </c>
      <c r="CT104" s="16">
        <v>293340</v>
      </c>
      <c r="CU104" s="16">
        <v>276360</v>
      </c>
      <c r="CV104" s="16">
        <v>305070</v>
      </c>
      <c r="CW104" s="16">
        <v>315620</v>
      </c>
      <c r="CX104" s="16">
        <v>318150</v>
      </c>
      <c r="CY104" s="16">
        <v>292150</v>
      </c>
      <c r="CZ104" s="16">
        <v>253140</v>
      </c>
      <c r="DA104" s="16">
        <v>230170</v>
      </c>
      <c r="DB104" s="16">
        <v>167190</v>
      </c>
      <c r="DC104" s="16">
        <v>124510</v>
      </c>
      <c r="DD104" s="16">
        <v>83270</v>
      </c>
      <c r="DE104" s="16">
        <v>53380</v>
      </c>
      <c r="DF104" s="16">
        <v>916900</v>
      </c>
      <c r="DG104" s="16">
        <v>979500</v>
      </c>
      <c r="DH104" s="16">
        <v>1103800</v>
      </c>
      <c r="DI104" s="16">
        <v>1234700</v>
      </c>
      <c r="DJ104" s="16">
        <v>1559900</v>
      </c>
      <c r="DK104" s="16">
        <v>2180600</v>
      </c>
      <c r="DL104" s="16">
        <v>2790900</v>
      </c>
      <c r="DM104" s="16">
        <v>1484100</v>
      </c>
      <c r="DN104" s="16">
        <v>3044000</v>
      </c>
      <c r="DO104" s="16">
        <v>3730400</v>
      </c>
      <c r="DP104" s="16">
        <v>3667800</v>
      </c>
      <c r="DQ104" s="16">
        <v>3543500</v>
      </c>
      <c r="DR104" s="16">
        <v>3412600</v>
      </c>
      <c r="DS104" s="16">
        <v>939500</v>
      </c>
      <c r="DT104" s="16">
        <v>686400</v>
      </c>
      <c r="DU104" s="16">
        <v>289000</v>
      </c>
      <c r="DV104" s="16">
        <v>164500</v>
      </c>
      <c r="DW104" s="16">
        <v>81200</v>
      </c>
      <c r="DX104" s="16">
        <v>27840</v>
      </c>
      <c r="DY104" s="13">
        <v>37.200000000000003</v>
      </c>
      <c r="DZ104" s="16">
        <v>4647300</v>
      </c>
    </row>
    <row r="105" spans="1:130">
      <c r="A105" s="15" t="s">
        <v>242</v>
      </c>
      <c r="B105" s="16">
        <v>61170</v>
      </c>
      <c r="C105" s="16">
        <v>59750</v>
      </c>
      <c r="D105" s="16">
        <v>59730</v>
      </c>
      <c r="E105" s="16">
        <v>62910</v>
      </c>
      <c r="F105" s="16">
        <v>62840</v>
      </c>
      <c r="G105" s="16">
        <v>64910</v>
      </c>
      <c r="H105" s="16">
        <v>65160</v>
      </c>
      <c r="I105" s="16">
        <v>64640</v>
      </c>
      <c r="J105" s="16">
        <v>64910</v>
      </c>
      <c r="K105" s="16">
        <v>61540</v>
      </c>
      <c r="L105" s="16">
        <v>58920</v>
      </c>
      <c r="M105" s="16">
        <v>58840</v>
      </c>
      <c r="N105" s="16">
        <v>58840</v>
      </c>
      <c r="O105" s="16">
        <v>57930</v>
      </c>
      <c r="P105" s="16">
        <v>58850</v>
      </c>
      <c r="Q105" s="16">
        <v>62340</v>
      </c>
      <c r="R105" s="16">
        <v>63350</v>
      </c>
      <c r="S105" s="16">
        <v>62140</v>
      </c>
      <c r="T105" s="16">
        <v>64780</v>
      </c>
      <c r="U105" s="16">
        <v>66380</v>
      </c>
      <c r="V105" s="16">
        <v>68810</v>
      </c>
      <c r="W105" s="16">
        <v>68750</v>
      </c>
      <c r="X105" s="16">
        <v>69250</v>
      </c>
      <c r="Y105" s="16">
        <v>70400</v>
      </c>
      <c r="Z105" s="16">
        <v>71660</v>
      </c>
      <c r="AA105" s="16">
        <v>72260</v>
      </c>
      <c r="AB105" s="16">
        <v>69060</v>
      </c>
      <c r="AC105" s="16">
        <v>66370</v>
      </c>
      <c r="AD105" s="16">
        <v>64640</v>
      </c>
      <c r="AE105" s="16">
        <v>61920</v>
      </c>
      <c r="AF105" s="16">
        <v>60910</v>
      </c>
      <c r="AG105" s="16">
        <v>60030</v>
      </c>
      <c r="AH105" s="16">
        <v>59160</v>
      </c>
      <c r="AI105" s="16">
        <v>59230</v>
      </c>
      <c r="AJ105" s="16">
        <v>57080</v>
      </c>
      <c r="AK105" s="16">
        <v>56650</v>
      </c>
      <c r="AL105" s="16">
        <v>56250</v>
      </c>
      <c r="AM105" s="16">
        <v>55040</v>
      </c>
      <c r="AN105" s="16">
        <v>54440</v>
      </c>
      <c r="AO105" s="16">
        <v>55620</v>
      </c>
      <c r="AP105" s="16">
        <v>55770</v>
      </c>
      <c r="AQ105" s="16">
        <v>58660</v>
      </c>
      <c r="AR105" s="16">
        <v>60740</v>
      </c>
      <c r="AS105" s="16">
        <v>63210</v>
      </c>
      <c r="AT105" s="16">
        <v>64950</v>
      </c>
      <c r="AU105" s="16">
        <v>65070</v>
      </c>
      <c r="AV105" s="16">
        <v>64050</v>
      </c>
      <c r="AW105" s="16">
        <v>63960</v>
      </c>
      <c r="AX105" s="16">
        <v>62210</v>
      </c>
      <c r="AY105" s="16">
        <v>61730</v>
      </c>
      <c r="AZ105" s="16">
        <v>61830</v>
      </c>
      <c r="BA105" s="16">
        <v>62370</v>
      </c>
      <c r="BB105" s="16">
        <v>64260</v>
      </c>
      <c r="BC105" s="16">
        <v>65240</v>
      </c>
      <c r="BD105" s="16">
        <v>64160</v>
      </c>
      <c r="BE105" s="16">
        <v>62530</v>
      </c>
      <c r="BF105" s="16">
        <v>60140</v>
      </c>
      <c r="BG105" s="16">
        <v>58400</v>
      </c>
      <c r="BH105" s="16">
        <v>56810</v>
      </c>
      <c r="BI105" s="16">
        <v>55890</v>
      </c>
      <c r="BJ105" s="16">
        <v>54090</v>
      </c>
      <c r="BK105" s="16">
        <v>52450</v>
      </c>
      <c r="BL105" s="16">
        <v>50730</v>
      </c>
      <c r="BM105" s="16">
        <v>49670</v>
      </c>
      <c r="BN105" s="16">
        <v>48300</v>
      </c>
      <c r="BO105" s="16">
        <v>47620</v>
      </c>
      <c r="BP105" s="16">
        <v>47070</v>
      </c>
      <c r="BQ105" s="16">
        <v>46330</v>
      </c>
      <c r="BR105" s="16">
        <v>46310</v>
      </c>
      <c r="BS105" s="16">
        <v>44770</v>
      </c>
      <c r="BT105" s="16">
        <v>38230</v>
      </c>
      <c r="BU105" s="16">
        <v>34990</v>
      </c>
      <c r="BV105" s="16">
        <v>32760</v>
      </c>
      <c r="BW105" s="16">
        <v>30400</v>
      </c>
      <c r="BX105" s="16">
        <v>32070</v>
      </c>
      <c r="BY105" s="16">
        <v>30670</v>
      </c>
      <c r="BZ105" s="16">
        <v>27000</v>
      </c>
      <c r="CA105" s="16">
        <v>24680</v>
      </c>
      <c r="CB105" s="16">
        <v>22850</v>
      </c>
      <c r="CC105" s="16">
        <v>20970</v>
      </c>
      <c r="CD105" s="16">
        <v>19160</v>
      </c>
      <c r="CE105" s="16">
        <v>17950</v>
      </c>
      <c r="CF105" s="16">
        <v>16480</v>
      </c>
      <c r="CG105" s="16">
        <v>15510</v>
      </c>
      <c r="CH105" s="16">
        <v>14630</v>
      </c>
      <c r="CI105" s="16">
        <v>13880</v>
      </c>
      <c r="CJ105" s="16">
        <v>12200</v>
      </c>
      <c r="CK105" s="16">
        <v>10620</v>
      </c>
      <c r="CL105" s="16">
        <v>9210</v>
      </c>
      <c r="CM105" s="16">
        <v>8060</v>
      </c>
      <c r="CN105" s="16">
        <v>306400</v>
      </c>
      <c r="CO105" s="16">
        <v>321160</v>
      </c>
      <c r="CP105" s="16">
        <v>293370</v>
      </c>
      <c r="CQ105" s="16">
        <v>318980</v>
      </c>
      <c r="CR105" s="16">
        <v>348860</v>
      </c>
      <c r="CS105" s="16">
        <v>334250</v>
      </c>
      <c r="CT105" s="16">
        <v>296410</v>
      </c>
      <c r="CU105" s="16">
        <v>278000</v>
      </c>
      <c r="CV105" s="16">
        <v>303320</v>
      </c>
      <c r="CW105" s="16">
        <v>317010</v>
      </c>
      <c r="CX105" s="16">
        <v>317850</v>
      </c>
      <c r="CY105" s="16">
        <v>293780</v>
      </c>
      <c r="CZ105" s="16">
        <v>255230</v>
      </c>
      <c r="DA105" s="16">
        <v>232090</v>
      </c>
      <c r="DB105" s="16">
        <v>168450</v>
      </c>
      <c r="DC105" s="16">
        <v>126170</v>
      </c>
      <c r="DD105" s="16">
        <v>83730</v>
      </c>
      <c r="DE105" s="16">
        <v>53970</v>
      </c>
      <c r="DF105" s="16">
        <v>920900</v>
      </c>
      <c r="DG105" s="16">
        <v>983300</v>
      </c>
      <c r="DH105" s="16">
        <v>1108800</v>
      </c>
      <c r="DI105" s="16">
        <v>1239900</v>
      </c>
      <c r="DJ105" s="16">
        <v>1576500</v>
      </c>
      <c r="DK105" s="16">
        <v>2196800</v>
      </c>
      <c r="DL105" s="16">
        <v>2808500</v>
      </c>
      <c r="DM105" s="16">
        <v>1487200</v>
      </c>
      <c r="DN105" s="16">
        <v>3063700</v>
      </c>
      <c r="DO105" s="16">
        <v>3756400</v>
      </c>
      <c r="DP105" s="16">
        <v>3694100</v>
      </c>
      <c r="DQ105" s="16">
        <v>3568600</v>
      </c>
      <c r="DR105" s="16">
        <v>3437500</v>
      </c>
      <c r="DS105" s="16">
        <v>948000</v>
      </c>
      <c r="DT105" s="16">
        <v>692800</v>
      </c>
      <c r="DU105" s="16">
        <v>292200</v>
      </c>
      <c r="DV105" s="16">
        <v>166000</v>
      </c>
      <c r="DW105" s="16">
        <v>82300</v>
      </c>
      <c r="DX105" s="16">
        <v>28350</v>
      </c>
      <c r="DY105" s="13">
        <v>37.1</v>
      </c>
      <c r="DZ105" s="16">
        <v>4677400</v>
      </c>
    </row>
  </sheetData>
  <mergeCells count="3">
    <mergeCell ref="A2:A4"/>
    <mergeCell ref="B2:DZ2"/>
    <mergeCell ref="B3:DZ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06"/>
  <sheetViews>
    <sheetView workbookViewId="0">
      <selection activeCell="P14" sqref="P14"/>
    </sheetView>
  </sheetViews>
  <sheetFormatPr defaultRowHeight="15"/>
  <sheetData>
    <row r="1" spans="1:13">
      <c r="A1" s="154" t="e">
        <v>#NAME?</v>
      </c>
      <c r="B1" s="154" t="s">
        <v>581</v>
      </c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</row>
    <row r="2" spans="1:13" ht="192.75">
      <c r="A2" s="155" t="s">
        <v>582</v>
      </c>
      <c r="B2" s="153"/>
      <c r="C2" s="153"/>
      <c r="D2" s="153"/>
      <c r="E2" s="153"/>
      <c r="F2" s="153"/>
      <c r="G2" s="153"/>
      <c r="H2" s="153"/>
      <c r="I2" s="153"/>
      <c r="J2" s="153"/>
      <c r="K2" s="153"/>
      <c r="L2" s="153"/>
      <c r="M2" s="153"/>
    </row>
    <row r="3" spans="1:13">
      <c r="A3" s="288" t="s">
        <v>583</v>
      </c>
      <c r="B3" s="289"/>
      <c r="C3" s="290"/>
      <c r="D3" s="156" t="s">
        <v>469</v>
      </c>
      <c r="E3" s="156" t="s">
        <v>470</v>
      </c>
      <c r="F3" s="156" t="s">
        <v>471</v>
      </c>
      <c r="G3" s="156" t="s">
        <v>472</v>
      </c>
      <c r="H3" s="156" t="s">
        <v>473</v>
      </c>
      <c r="I3" s="156" t="s">
        <v>474</v>
      </c>
      <c r="J3" s="156" t="s">
        <v>475</v>
      </c>
      <c r="K3" s="156" t="s">
        <v>476</v>
      </c>
      <c r="L3" s="156" t="s">
        <v>477</v>
      </c>
      <c r="M3" s="156" t="s">
        <v>478</v>
      </c>
    </row>
    <row r="4" spans="1:13">
      <c r="A4" s="288" t="s">
        <v>584</v>
      </c>
      <c r="B4" s="289"/>
      <c r="C4" s="290"/>
      <c r="D4" s="291" t="s">
        <v>585</v>
      </c>
      <c r="E4" s="292"/>
      <c r="F4" s="292"/>
      <c r="G4" s="292"/>
      <c r="H4" s="292"/>
      <c r="I4" s="292"/>
      <c r="J4" s="292"/>
      <c r="K4" s="292"/>
      <c r="L4" s="292"/>
      <c r="M4" s="293"/>
    </row>
    <row r="5" spans="1:13">
      <c r="A5" s="157" t="s">
        <v>586</v>
      </c>
      <c r="B5" s="158" t="s">
        <v>587</v>
      </c>
      <c r="C5" s="159" t="s">
        <v>588</v>
      </c>
      <c r="D5" s="159" t="s">
        <v>588</v>
      </c>
      <c r="E5" s="159" t="s">
        <v>588</v>
      </c>
      <c r="F5" s="159" t="s">
        <v>588</v>
      </c>
      <c r="G5" s="159" t="s">
        <v>588</v>
      </c>
      <c r="H5" s="159" t="s">
        <v>588</v>
      </c>
      <c r="I5" s="159" t="s">
        <v>588</v>
      </c>
      <c r="J5" s="159" t="s">
        <v>588</v>
      </c>
      <c r="K5" s="159" t="s">
        <v>588</v>
      </c>
      <c r="L5" s="159" t="s">
        <v>588</v>
      </c>
      <c r="M5" s="159" t="s">
        <v>588</v>
      </c>
    </row>
    <row r="6" spans="1:13" ht="31.5">
      <c r="A6" s="285" t="s">
        <v>589</v>
      </c>
      <c r="B6" s="160" t="s">
        <v>590</v>
      </c>
      <c r="C6" s="159" t="s">
        <v>588</v>
      </c>
      <c r="D6" s="161">
        <v>4184600</v>
      </c>
      <c r="E6" s="161">
        <v>4223800</v>
      </c>
      <c r="F6" s="161">
        <v>4259800</v>
      </c>
      <c r="G6" s="161">
        <v>4302600</v>
      </c>
      <c r="H6" s="161">
        <v>4350700</v>
      </c>
      <c r="I6" s="161">
        <v>4384000</v>
      </c>
      <c r="J6" s="161">
        <v>4408100</v>
      </c>
      <c r="K6" s="161">
        <v>4442100</v>
      </c>
      <c r="L6" s="161">
        <v>4509700</v>
      </c>
      <c r="M6" s="161">
        <v>4595700</v>
      </c>
    </row>
    <row r="7" spans="1:13" ht="21">
      <c r="A7" s="286"/>
      <c r="B7" s="160" t="s">
        <v>591</v>
      </c>
      <c r="C7" s="159" t="s">
        <v>588</v>
      </c>
      <c r="D7" s="162">
        <v>888300</v>
      </c>
      <c r="E7" s="162">
        <v>891300</v>
      </c>
      <c r="F7" s="162">
        <v>895500</v>
      </c>
      <c r="G7" s="162">
        <v>901100</v>
      </c>
      <c r="H7" s="162">
        <v>908100</v>
      </c>
      <c r="I7" s="162">
        <v>910700</v>
      </c>
      <c r="J7" s="162">
        <v>909800</v>
      </c>
      <c r="K7" s="162">
        <v>908800</v>
      </c>
      <c r="L7" s="162">
        <v>911100</v>
      </c>
      <c r="M7" s="162">
        <v>914300</v>
      </c>
    </row>
    <row r="8" spans="1:13" ht="21">
      <c r="A8" s="286"/>
      <c r="B8" s="160" t="s">
        <v>592</v>
      </c>
      <c r="C8" s="159" t="s">
        <v>588</v>
      </c>
      <c r="D8" s="161">
        <v>1463700</v>
      </c>
      <c r="E8" s="161">
        <v>1463700</v>
      </c>
      <c r="F8" s="161">
        <v>1460400</v>
      </c>
      <c r="G8" s="161">
        <v>1461000</v>
      </c>
      <c r="H8" s="161">
        <v>1464600</v>
      </c>
      <c r="I8" s="161">
        <v>1459100</v>
      </c>
      <c r="J8" s="161">
        <v>1450500</v>
      </c>
      <c r="K8" s="161">
        <v>1452300</v>
      </c>
      <c r="L8" s="161">
        <v>1481100</v>
      </c>
      <c r="M8" s="161">
        <v>1528500</v>
      </c>
    </row>
    <row r="9" spans="1:13" ht="21">
      <c r="A9" s="286"/>
      <c r="B9" s="160" t="s">
        <v>593</v>
      </c>
      <c r="C9" s="159" t="s">
        <v>588</v>
      </c>
      <c r="D9" s="162">
        <v>313560</v>
      </c>
      <c r="E9" s="162">
        <v>316280</v>
      </c>
      <c r="F9" s="162">
        <v>317030</v>
      </c>
      <c r="G9" s="162">
        <v>317020</v>
      </c>
      <c r="H9" s="162">
        <v>317130</v>
      </c>
      <c r="I9" s="162">
        <v>314550</v>
      </c>
      <c r="J9" s="162">
        <v>312840</v>
      </c>
      <c r="K9" s="162">
        <v>312480</v>
      </c>
      <c r="L9" s="162">
        <v>313580</v>
      </c>
      <c r="M9" s="162">
        <v>316800</v>
      </c>
    </row>
    <row r="10" spans="1:13" ht="21">
      <c r="A10" s="286"/>
      <c r="B10" s="160" t="s">
        <v>594</v>
      </c>
      <c r="C10" s="159" t="s">
        <v>588</v>
      </c>
      <c r="D10" s="161">
        <v>291180</v>
      </c>
      <c r="E10" s="161">
        <v>289190</v>
      </c>
      <c r="F10" s="161">
        <v>288740</v>
      </c>
      <c r="G10" s="161">
        <v>292350</v>
      </c>
      <c r="H10" s="161">
        <v>299760</v>
      </c>
      <c r="I10" s="161">
        <v>307230</v>
      </c>
      <c r="J10" s="161">
        <v>310660</v>
      </c>
      <c r="K10" s="161">
        <v>314920</v>
      </c>
      <c r="L10" s="161">
        <v>325650</v>
      </c>
      <c r="M10" s="161">
        <v>338660</v>
      </c>
    </row>
    <row r="11" spans="1:13" ht="21">
      <c r="A11" s="286"/>
      <c r="B11" s="160" t="s">
        <v>595</v>
      </c>
      <c r="C11" s="159" t="s">
        <v>588</v>
      </c>
      <c r="D11" s="162">
        <v>260370</v>
      </c>
      <c r="E11" s="162">
        <v>264450</v>
      </c>
      <c r="F11" s="162">
        <v>268570</v>
      </c>
      <c r="G11" s="162">
        <v>272210</v>
      </c>
      <c r="H11" s="162">
        <v>275040</v>
      </c>
      <c r="I11" s="162">
        <v>274880</v>
      </c>
      <c r="J11" s="162">
        <v>274520</v>
      </c>
      <c r="K11" s="162">
        <v>277490</v>
      </c>
      <c r="L11" s="162">
        <v>291250</v>
      </c>
      <c r="M11" s="162">
        <v>312310</v>
      </c>
    </row>
    <row r="12" spans="1:13" ht="21">
      <c r="A12" s="286"/>
      <c r="B12" s="160" t="s">
        <v>596</v>
      </c>
      <c r="C12" s="159" t="s">
        <v>588</v>
      </c>
      <c r="D12" s="161">
        <v>286010</v>
      </c>
      <c r="E12" s="161">
        <v>278520</v>
      </c>
      <c r="F12" s="161">
        <v>271900</v>
      </c>
      <c r="G12" s="161">
        <v>268920</v>
      </c>
      <c r="H12" s="161">
        <v>267750</v>
      </c>
      <c r="I12" s="161">
        <v>268120</v>
      </c>
      <c r="J12" s="161">
        <v>268320</v>
      </c>
      <c r="K12" s="161">
        <v>271090</v>
      </c>
      <c r="L12" s="161">
        <v>277630</v>
      </c>
      <c r="M12" s="161">
        <v>286990</v>
      </c>
    </row>
    <row r="13" spans="1:13" ht="21">
      <c r="A13" s="286"/>
      <c r="B13" s="160" t="s">
        <v>597</v>
      </c>
      <c r="C13" s="159" t="s">
        <v>588</v>
      </c>
      <c r="D13" s="162">
        <v>312560</v>
      </c>
      <c r="E13" s="162">
        <v>315310</v>
      </c>
      <c r="F13" s="162">
        <v>314180</v>
      </c>
      <c r="G13" s="162">
        <v>310490</v>
      </c>
      <c r="H13" s="162">
        <v>304950</v>
      </c>
      <c r="I13" s="162">
        <v>294360</v>
      </c>
      <c r="J13" s="162">
        <v>284140</v>
      </c>
      <c r="K13" s="162">
        <v>276360</v>
      </c>
      <c r="L13" s="162">
        <v>273020</v>
      </c>
      <c r="M13" s="162">
        <v>273780</v>
      </c>
    </row>
    <row r="14" spans="1:13" ht="21">
      <c r="A14" s="286"/>
      <c r="B14" s="160" t="s">
        <v>598</v>
      </c>
      <c r="C14" s="159" t="s">
        <v>588</v>
      </c>
      <c r="D14" s="161">
        <v>1321000</v>
      </c>
      <c r="E14" s="161">
        <v>1343500</v>
      </c>
      <c r="F14" s="161">
        <v>1368800</v>
      </c>
      <c r="G14" s="161">
        <v>1392100</v>
      </c>
      <c r="H14" s="161">
        <v>1414400</v>
      </c>
      <c r="I14" s="161">
        <v>1434100</v>
      </c>
      <c r="J14" s="161">
        <v>1444700</v>
      </c>
      <c r="K14" s="161">
        <v>1455000</v>
      </c>
      <c r="L14" s="161">
        <v>1467100</v>
      </c>
      <c r="M14" s="161">
        <v>1478500</v>
      </c>
    </row>
    <row r="15" spans="1:13" ht="31.5">
      <c r="A15" s="286"/>
      <c r="B15" s="160" t="s">
        <v>599</v>
      </c>
      <c r="C15" s="159" t="s">
        <v>588</v>
      </c>
      <c r="D15" s="162">
        <v>511600</v>
      </c>
      <c r="E15" s="162">
        <v>525300</v>
      </c>
      <c r="F15" s="162">
        <v>535000</v>
      </c>
      <c r="G15" s="162">
        <v>548300</v>
      </c>
      <c r="H15" s="162">
        <v>563500</v>
      </c>
      <c r="I15" s="162">
        <v>580100</v>
      </c>
      <c r="J15" s="162">
        <v>603000</v>
      </c>
      <c r="K15" s="162">
        <v>626000</v>
      </c>
      <c r="L15" s="162">
        <v>650400</v>
      </c>
      <c r="M15" s="162">
        <v>674300</v>
      </c>
    </row>
    <row r="16" spans="1:13" ht="21">
      <c r="A16" s="286"/>
      <c r="B16" s="160" t="s">
        <v>600</v>
      </c>
      <c r="C16" s="159" t="s">
        <v>588</v>
      </c>
      <c r="D16" s="161">
        <v>155530</v>
      </c>
      <c r="E16" s="161">
        <v>162920</v>
      </c>
      <c r="F16" s="161">
        <v>165600</v>
      </c>
      <c r="G16" s="161">
        <v>171320</v>
      </c>
      <c r="H16" s="161">
        <v>175960</v>
      </c>
      <c r="I16" s="161">
        <v>180330</v>
      </c>
      <c r="J16" s="161">
        <v>191190</v>
      </c>
      <c r="K16" s="161">
        <v>205760</v>
      </c>
      <c r="L16" s="161">
        <v>216280</v>
      </c>
      <c r="M16" s="161">
        <v>225740</v>
      </c>
    </row>
    <row r="17" spans="1:13" ht="21">
      <c r="A17" s="286"/>
      <c r="B17" s="160" t="s">
        <v>601</v>
      </c>
      <c r="C17" s="159" t="s">
        <v>588</v>
      </c>
      <c r="D17" s="162">
        <v>120170</v>
      </c>
      <c r="E17" s="162">
        <v>122070</v>
      </c>
      <c r="F17" s="162">
        <v>125210</v>
      </c>
      <c r="G17" s="162">
        <v>129120</v>
      </c>
      <c r="H17" s="162">
        <v>135550</v>
      </c>
      <c r="I17" s="162">
        <v>143530</v>
      </c>
      <c r="J17" s="162">
        <v>151010</v>
      </c>
      <c r="K17" s="162">
        <v>154040</v>
      </c>
      <c r="L17" s="162">
        <v>160150</v>
      </c>
      <c r="M17" s="162">
        <v>165200</v>
      </c>
    </row>
    <row r="18" spans="1:13" ht="21">
      <c r="A18" s="286"/>
      <c r="B18" s="160" t="s">
        <v>602</v>
      </c>
      <c r="C18" s="159" t="s">
        <v>588</v>
      </c>
      <c r="D18" s="161">
        <v>103600</v>
      </c>
      <c r="E18" s="161">
        <v>104050</v>
      </c>
      <c r="F18" s="161">
        <v>103940</v>
      </c>
      <c r="G18" s="161">
        <v>103850</v>
      </c>
      <c r="H18" s="161">
        <v>104020</v>
      </c>
      <c r="I18" s="161">
        <v>104330</v>
      </c>
      <c r="J18" s="161">
        <v>106260</v>
      </c>
      <c r="K18" s="161">
        <v>109340</v>
      </c>
      <c r="L18" s="161">
        <v>113540</v>
      </c>
      <c r="M18" s="161">
        <v>120100</v>
      </c>
    </row>
    <row r="19" spans="1:13" ht="21">
      <c r="A19" s="286"/>
      <c r="B19" s="160" t="s">
        <v>603</v>
      </c>
      <c r="C19" s="159" t="s">
        <v>588</v>
      </c>
      <c r="D19" s="162">
        <v>74180</v>
      </c>
      <c r="E19" s="162">
        <v>75450</v>
      </c>
      <c r="F19" s="162">
        <v>77110</v>
      </c>
      <c r="G19" s="162">
        <v>78420</v>
      </c>
      <c r="H19" s="162">
        <v>79430</v>
      </c>
      <c r="I19" s="162">
        <v>81080</v>
      </c>
      <c r="J19" s="162">
        <v>81730</v>
      </c>
      <c r="K19" s="162">
        <v>82120</v>
      </c>
      <c r="L19" s="162">
        <v>82750</v>
      </c>
      <c r="M19" s="162">
        <v>83240</v>
      </c>
    </row>
    <row r="20" spans="1:13" ht="31.5">
      <c r="A20" s="287"/>
      <c r="B20" s="160" t="s">
        <v>604</v>
      </c>
      <c r="C20" s="159" t="s">
        <v>588</v>
      </c>
      <c r="D20" s="161">
        <v>58140</v>
      </c>
      <c r="E20" s="161">
        <v>60770</v>
      </c>
      <c r="F20" s="161">
        <v>63190</v>
      </c>
      <c r="G20" s="161">
        <v>65620</v>
      </c>
      <c r="H20" s="161">
        <v>68520</v>
      </c>
      <c r="I20" s="161">
        <v>70790</v>
      </c>
      <c r="J20" s="161">
        <v>72810</v>
      </c>
      <c r="K20" s="161">
        <v>74730</v>
      </c>
      <c r="L20" s="161">
        <v>77690</v>
      </c>
      <c r="M20" s="161">
        <v>80080</v>
      </c>
    </row>
    <row r="21" spans="1:13" ht="31.5">
      <c r="A21" s="285" t="s">
        <v>605</v>
      </c>
      <c r="B21" s="160" t="s">
        <v>590</v>
      </c>
      <c r="C21" s="159" t="s">
        <v>588</v>
      </c>
      <c r="D21" s="162">
        <v>152700</v>
      </c>
      <c r="E21" s="162">
        <v>154700</v>
      </c>
      <c r="F21" s="162">
        <v>156300</v>
      </c>
      <c r="G21" s="162">
        <v>158200</v>
      </c>
      <c r="H21" s="162">
        <v>160600</v>
      </c>
      <c r="I21" s="162">
        <v>162500</v>
      </c>
      <c r="J21" s="162">
        <v>163500</v>
      </c>
      <c r="K21" s="162">
        <v>164700</v>
      </c>
      <c r="L21" s="162">
        <v>166000</v>
      </c>
      <c r="M21" s="162">
        <v>168300</v>
      </c>
    </row>
    <row r="22" spans="1:13" ht="21">
      <c r="A22" s="286"/>
      <c r="B22" s="160" t="s">
        <v>591</v>
      </c>
      <c r="C22" s="159" t="s">
        <v>588</v>
      </c>
      <c r="D22" s="161">
        <v>35300</v>
      </c>
      <c r="E22" s="161">
        <v>35200</v>
      </c>
      <c r="F22" s="161">
        <v>35200</v>
      </c>
      <c r="G22" s="161">
        <v>35400</v>
      </c>
      <c r="H22" s="161">
        <v>35700</v>
      </c>
      <c r="I22" s="161">
        <v>36000</v>
      </c>
      <c r="J22" s="161">
        <v>36200</v>
      </c>
      <c r="K22" s="161">
        <v>36400</v>
      </c>
      <c r="L22" s="161">
        <v>36200</v>
      </c>
      <c r="M22" s="161">
        <v>36200</v>
      </c>
    </row>
    <row r="23" spans="1:13" ht="21">
      <c r="A23" s="286"/>
      <c r="B23" s="160" t="s">
        <v>592</v>
      </c>
      <c r="C23" s="159" t="s">
        <v>588</v>
      </c>
      <c r="D23" s="162">
        <v>43500</v>
      </c>
      <c r="E23" s="162">
        <v>43600</v>
      </c>
      <c r="F23" s="162">
        <v>43600</v>
      </c>
      <c r="G23" s="162">
        <v>43600</v>
      </c>
      <c r="H23" s="162">
        <v>43800</v>
      </c>
      <c r="I23" s="162">
        <v>43600</v>
      </c>
      <c r="J23" s="162">
        <v>43100</v>
      </c>
      <c r="K23" s="162">
        <v>42900</v>
      </c>
      <c r="L23" s="162">
        <v>42900</v>
      </c>
      <c r="M23" s="162">
        <v>43500</v>
      </c>
    </row>
    <row r="24" spans="1:13" ht="21">
      <c r="A24" s="286"/>
      <c r="B24" s="160" t="s">
        <v>593</v>
      </c>
      <c r="C24" s="159" t="s">
        <v>588</v>
      </c>
      <c r="D24" s="161">
        <v>11290</v>
      </c>
      <c r="E24" s="161">
        <v>11490</v>
      </c>
      <c r="F24" s="161">
        <v>11510</v>
      </c>
      <c r="G24" s="161">
        <v>11410</v>
      </c>
      <c r="H24" s="161">
        <v>11360</v>
      </c>
      <c r="I24" s="161">
        <v>11250</v>
      </c>
      <c r="J24" s="161">
        <v>11100</v>
      </c>
      <c r="K24" s="161">
        <v>11060</v>
      </c>
      <c r="L24" s="161">
        <v>11070</v>
      </c>
      <c r="M24" s="161">
        <v>11040</v>
      </c>
    </row>
    <row r="25" spans="1:13" ht="21">
      <c r="A25" s="286"/>
      <c r="B25" s="160" t="s">
        <v>594</v>
      </c>
      <c r="C25" s="159" t="s">
        <v>588</v>
      </c>
      <c r="D25" s="162">
        <v>7050</v>
      </c>
      <c r="E25" s="162">
        <v>7260</v>
      </c>
      <c r="F25" s="162">
        <v>7500</v>
      </c>
      <c r="G25" s="162">
        <v>7850</v>
      </c>
      <c r="H25" s="162">
        <v>8170</v>
      </c>
      <c r="I25" s="162">
        <v>8350</v>
      </c>
      <c r="J25" s="162">
        <v>8360</v>
      </c>
      <c r="K25" s="162">
        <v>8390</v>
      </c>
      <c r="L25" s="162">
        <v>8570</v>
      </c>
      <c r="M25" s="162">
        <v>8930</v>
      </c>
    </row>
    <row r="26" spans="1:13" ht="21">
      <c r="A26" s="286"/>
      <c r="B26" s="160" t="s">
        <v>595</v>
      </c>
      <c r="C26" s="159" t="s">
        <v>588</v>
      </c>
      <c r="D26" s="161">
        <v>6560</v>
      </c>
      <c r="E26" s="161">
        <v>6650</v>
      </c>
      <c r="F26" s="161">
        <v>6800</v>
      </c>
      <c r="G26" s="161">
        <v>6930</v>
      </c>
      <c r="H26" s="161">
        <v>7180</v>
      </c>
      <c r="I26" s="161">
        <v>7400</v>
      </c>
      <c r="J26" s="161">
        <v>7450</v>
      </c>
      <c r="K26" s="161">
        <v>7560</v>
      </c>
      <c r="L26" s="161">
        <v>7730</v>
      </c>
      <c r="M26" s="161">
        <v>8010</v>
      </c>
    </row>
    <row r="27" spans="1:13" ht="21">
      <c r="A27" s="286"/>
      <c r="B27" s="160" t="s">
        <v>596</v>
      </c>
      <c r="C27" s="159" t="s">
        <v>588</v>
      </c>
      <c r="D27" s="162">
        <v>8420</v>
      </c>
      <c r="E27" s="162">
        <v>8150</v>
      </c>
      <c r="F27" s="162">
        <v>7830</v>
      </c>
      <c r="G27" s="162">
        <v>7610</v>
      </c>
      <c r="H27" s="162">
        <v>7440</v>
      </c>
      <c r="I27" s="162">
        <v>7340</v>
      </c>
      <c r="J27" s="162">
        <v>7280</v>
      </c>
      <c r="K27" s="162">
        <v>7340</v>
      </c>
      <c r="L27" s="162">
        <v>7380</v>
      </c>
      <c r="M27" s="162">
        <v>7600</v>
      </c>
    </row>
    <row r="28" spans="1:13" ht="21">
      <c r="A28" s="286"/>
      <c r="B28" s="160" t="s">
        <v>597</v>
      </c>
      <c r="C28" s="159" t="s">
        <v>588</v>
      </c>
      <c r="D28" s="161">
        <v>10160</v>
      </c>
      <c r="E28" s="161">
        <v>10080</v>
      </c>
      <c r="F28" s="161">
        <v>9990</v>
      </c>
      <c r="G28" s="161">
        <v>9830</v>
      </c>
      <c r="H28" s="161">
        <v>9630</v>
      </c>
      <c r="I28" s="161">
        <v>9250</v>
      </c>
      <c r="J28" s="161">
        <v>8890</v>
      </c>
      <c r="K28" s="161">
        <v>8500</v>
      </c>
      <c r="L28" s="161">
        <v>8140</v>
      </c>
      <c r="M28" s="161">
        <v>7870</v>
      </c>
    </row>
    <row r="29" spans="1:13" ht="21">
      <c r="A29" s="286"/>
      <c r="B29" s="160" t="s">
        <v>598</v>
      </c>
      <c r="C29" s="159" t="s">
        <v>588</v>
      </c>
      <c r="D29" s="162">
        <v>51800</v>
      </c>
      <c r="E29" s="162">
        <v>52800</v>
      </c>
      <c r="F29" s="162">
        <v>54000</v>
      </c>
      <c r="G29" s="162">
        <v>54900</v>
      </c>
      <c r="H29" s="162">
        <v>55800</v>
      </c>
      <c r="I29" s="162">
        <v>56500</v>
      </c>
      <c r="J29" s="162">
        <v>56500</v>
      </c>
      <c r="K29" s="162">
        <v>56500</v>
      </c>
      <c r="L29" s="162">
        <v>56700</v>
      </c>
      <c r="M29" s="162">
        <v>56900</v>
      </c>
    </row>
    <row r="30" spans="1:13" ht="31.5">
      <c r="A30" s="286"/>
      <c r="B30" s="160" t="s">
        <v>599</v>
      </c>
      <c r="C30" s="159" t="s">
        <v>588</v>
      </c>
      <c r="D30" s="161">
        <v>22100</v>
      </c>
      <c r="E30" s="161">
        <v>22900</v>
      </c>
      <c r="F30" s="161">
        <v>23500</v>
      </c>
      <c r="G30" s="161">
        <v>24300</v>
      </c>
      <c r="H30" s="161">
        <v>25300</v>
      </c>
      <c r="I30" s="161">
        <v>26400</v>
      </c>
      <c r="J30" s="161">
        <v>27700</v>
      </c>
      <c r="K30" s="161">
        <v>28900</v>
      </c>
      <c r="L30" s="161">
        <v>30200</v>
      </c>
      <c r="M30" s="161">
        <v>31700</v>
      </c>
    </row>
    <row r="31" spans="1:13" ht="21">
      <c r="A31" s="286"/>
      <c r="B31" s="160" t="s">
        <v>600</v>
      </c>
      <c r="C31" s="159" t="s">
        <v>588</v>
      </c>
      <c r="D31" s="162">
        <v>7370</v>
      </c>
      <c r="E31" s="162">
        <v>7690</v>
      </c>
      <c r="F31" s="162">
        <v>7820</v>
      </c>
      <c r="G31" s="162">
        <v>8060</v>
      </c>
      <c r="H31" s="162">
        <v>8330</v>
      </c>
      <c r="I31" s="162">
        <v>8610</v>
      </c>
      <c r="J31" s="162">
        <v>9170</v>
      </c>
      <c r="K31" s="162">
        <v>9880</v>
      </c>
      <c r="L31" s="162">
        <v>10320</v>
      </c>
      <c r="M31" s="162">
        <v>10900</v>
      </c>
    </row>
    <row r="32" spans="1:13" ht="21">
      <c r="A32" s="286"/>
      <c r="B32" s="160" t="s">
        <v>601</v>
      </c>
      <c r="C32" s="159" t="s">
        <v>588</v>
      </c>
      <c r="D32" s="161">
        <v>5360</v>
      </c>
      <c r="E32" s="161">
        <v>5520</v>
      </c>
      <c r="F32" s="161">
        <v>5710</v>
      </c>
      <c r="G32" s="161">
        <v>6010</v>
      </c>
      <c r="H32" s="161">
        <v>6500</v>
      </c>
      <c r="I32" s="161">
        <v>6930</v>
      </c>
      <c r="J32" s="161">
        <v>7310</v>
      </c>
      <c r="K32" s="161">
        <v>7470</v>
      </c>
      <c r="L32" s="161">
        <v>7810</v>
      </c>
      <c r="M32" s="161">
        <v>8100</v>
      </c>
    </row>
    <row r="33" spans="1:13" ht="21">
      <c r="A33" s="286"/>
      <c r="B33" s="160" t="s">
        <v>602</v>
      </c>
      <c r="C33" s="159" t="s">
        <v>588</v>
      </c>
      <c r="D33" s="162">
        <v>4400</v>
      </c>
      <c r="E33" s="162">
        <v>4460</v>
      </c>
      <c r="F33" s="162">
        <v>4530</v>
      </c>
      <c r="G33" s="162">
        <v>4560</v>
      </c>
      <c r="H33" s="162">
        <v>4560</v>
      </c>
      <c r="I33" s="162">
        <v>4690</v>
      </c>
      <c r="J33" s="162">
        <v>4850</v>
      </c>
      <c r="K33" s="162">
        <v>5020</v>
      </c>
      <c r="L33" s="162">
        <v>5270</v>
      </c>
      <c r="M33" s="162">
        <v>5730</v>
      </c>
    </row>
    <row r="34" spans="1:13" ht="21">
      <c r="A34" s="286"/>
      <c r="B34" s="160" t="s">
        <v>603</v>
      </c>
      <c r="C34" s="159" t="s">
        <v>588</v>
      </c>
      <c r="D34" s="161">
        <v>2870</v>
      </c>
      <c r="E34" s="161">
        <v>2980</v>
      </c>
      <c r="F34" s="161">
        <v>3110</v>
      </c>
      <c r="G34" s="161">
        <v>3210</v>
      </c>
      <c r="H34" s="161">
        <v>3350</v>
      </c>
      <c r="I34" s="161">
        <v>3460</v>
      </c>
      <c r="J34" s="161">
        <v>3490</v>
      </c>
      <c r="K34" s="161">
        <v>3520</v>
      </c>
      <c r="L34" s="161">
        <v>3590</v>
      </c>
      <c r="M34" s="161">
        <v>3620</v>
      </c>
    </row>
    <row r="35" spans="1:13" ht="31.5">
      <c r="A35" s="287"/>
      <c r="B35" s="160" t="s">
        <v>604</v>
      </c>
      <c r="C35" s="159" t="s">
        <v>588</v>
      </c>
      <c r="D35" s="162">
        <v>2100</v>
      </c>
      <c r="E35" s="162">
        <v>2260</v>
      </c>
      <c r="F35" s="162">
        <v>2350</v>
      </c>
      <c r="G35" s="162">
        <v>2470</v>
      </c>
      <c r="H35" s="162">
        <v>2570</v>
      </c>
      <c r="I35" s="162">
        <v>2730</v>
      </c>
      <c r="J35" s="162">
        <v>2890</v>
      </c>
      <c r="K35" s="162">
        <v>3030</v>
      </c>
      <c r="L35" s="162">
        <v>3190</v>
      </c>
      <c r="M35" s="162">
        <v>3350</v>
      </c>
    </row>
    <row r="36" spans="1:13" ht="31.5">
      <c r="A36" s="285" t="s">
        <v>606</v>
      </c>
      <c r="B36" s="160" t="s">
        <v>590</v>
      </c>
      <c r="C36" s="159" t="s">
        <v>588</v>
      </c>
      <c r="D36" s="161">
        <v>1373000</v>
      </c>
      <c r="E36" s="161">
        <v>1390400</v>
      </c>
      <c r="F36" s="161">
        <v>1405500</v>
      </c>
      <c r="G36" s="161">
        <v>1421700</v>
      </c>
      <c r="H36" s="161">
        <v>1439600</v>
      </c>
      <c r="I36" s="161">
        <v>1459600</v>
      </c>
      <c r="J36" s="161">
        <v>1476500</v>
      </c>
      <c r="K36" s="161">
        <v>1493200</v>
      </c>
      <c r="L36" s="161">
        <v>1526900</v>
      </c>
      <c r="M36" s="161">
        <v>1569900</v>
      </c>
    </row>
    <row r="37" spans="1:13" ht="21">
      <c r="A37" s="286"/>
      <c r="B37" s="160" t="s">
        <v>591</v>
      </c>
      <c r="C37" s="159" t="s">
        <v>588</v>
      </c>
      <c r="D37" s="162">
        <v>298200</v>
      </c>
      <c r="E37" s="162">
        <v>302100</v>
      </c>
      <c r="F37" s="162">
        <v>305300</v>
      </c>
      <c r="G37" s="162">
        <v>307300</v>
      </c>
      <c r="H37" s="162">
        <v>309400</v>
      </c>
      <c r="I37" s="162">
        <v>311500</v>
      </c>
      <c r="J37" s="162">
        <v>312400</v>
      </c>
      <c r="K37" s="162">
        <v>311500</v>
      </c>
      <c r="L37" s="162">
        <v>313700</v>
      </c>
      <c r="M37" s="162">
        <v>316000</v>
      </c>
    </row>
    <row r="38" spans="1:13" ht="21">
      <c r="A38" s="286"/>
      <c r="B38" s="160" t="s">
        <v>592</v>
      </c>
      <c r="C38" s="159" t="s">
        <v>588</v>
      </c>
      <c r="D38" s="161">
        <v>525100</v>
      </c>
      <c r="E38" s="161">
        <v>525700</v>
      </c>
      <c r="F38" s="161">
        <v>525300</v>
      </c>
      <c r="G38" s="161">
        <v>527100</v>
      </c>
      <c r="H38" s="161">
        <v>530700</v>
      </c>
      <c r="I38" s="161">
        <v>533400</v>
      </c>
      <c r="J38" s="161">
        <v>534700</v>
      </c>
      <c r="K38" s="161">
        <v>539400</v>
      </c>
      <c r="L38" s="161">
        <v>557100</v>
      </c>
      <c r="M38" s="161">
        <v>585200</v>
      </c>
    </row>
    <row r="39" spans="1:13" ht="21">
      <c r="A39" s="286"/>
      <c r="B39" s="160" t="s">
        <v>593</v>
      </c>
      <c r="C39" s="159" t="s">
        <v>588</v>
      </c>
      <c r="D39" s="162">
        <v>104770</v>
      </c>
      <c r="E39" s="162">
        <v>105810</v>
      </c>
      <c r="F39" s="162">
        <v>107000</v>
      </c>
      <c r="G39" s="162">
        <v>108530</v>
      </c>
      <c r="H39" s="162">
        <v>110060</v>
      </c>
      <c r="I39" s="162">
        <v>109980</v>
      </c>
      <c r="J39" s="162">
        <v>109820</v>
      </c>
      <c r="K39" s="162">
        <v>108750</v>
      </c>
      <c r="L39" s="162">
        <v>108890</v>
      </c>
      <c r="M39" s="162">
        <v>110270</v>
      </c>
    </row>
    <row r="40" spans="1:13" ht="21">
      <c r="A40" s="286"/>
      <c r="B40" s="160" t="s">
        <v>594</v>
      </c>
      <c r="C40" s="159" t="s">
        <v>588</v>
      </c>
      <c r="D40" s="161">
        <v>108060</v>
      </c>
      <c r="E40" s="161">
        <v>106440</v>
      </c>
      <c r="F40" s="161">
        <v>104950</v>
      </c>
      <c r="G40" s="161">
        <v>105230</v>
      </c>
      <c r="H40" s="161">
        <v>107300</v>
      </c>
      <c r="I40" s="161">
        <v>111130</v>
      </c>
      <c r="J40" s="161">
        <v>114020</v>
      </c>
      <c r="K40" s="161">
        <v>117740</v>
      </c>
      <c r="L40" s="161">
        <v>123560</v>
      </c>
      <c r="M40" s="161">
        <v>130740</v>
      </c>
    </row>
    <row r="41" spans="1:13" ht="21">
      <c r="A41" s="286"/>
      <c r="B41" s="160" t="s">
        <v>595</v>
      </c>
      <c r="C41" s="159" t="s">
        <v>588</v>
      </c>
      <c r="D41" s="162">
        <v>98440</v>
      </c>
      <c r="E41" s="162">
        <v>100780</v>
      </c>
      <c r="F41" s="162">
        <v>103410</v>
      </c>
      <c r="G41" s="162">
        <v>105300</v>
      </c>
      <c r="H41" s="162">
        <v>106950</v>
      </c>
      <c r="I41" s="162">
        <v>107270</v>
      </c>
      <c r="J41" s="162">
        <v>107180</v>
      </c>
      <c r="K41" s="162">
        <v>108550</v>
      </c>
      <c r="L41" s="162">
        <v>115880</v>
      </c>
      <c r="M41" s="162">
        <v>127680</v>
      </c>
    </row>
    <row r="42" spans="1:13" ht="21">
      <c r="A42" s="286"/>
      <c r="B42" s="160" t="s">
        <v>596</v>
      </c>
      <c r="C42" s="159" t="s">
        <v>588</v>
      </c>
      <c r="D42" s="161">
        <v>103530</v>
      </c>
      <c r="E42" s="161">
        <v>101080</v>
      </c>
      <c r="F42" s="161">
        <v>99110</v>
      </c>
      <c r="G42" s="161">
        <v>98810</v>
      </c>
      <c r="H42" s="161">
        <v>99120</v>
      </c>
      <c r="I42" s="161">
        <v>100670</v>
      </c>
      <c r="J42" s="161">
        <v>102310</v>
      </c>
      <c r="K42" s="161">
        <v>105060</v>
      </c>
      <c r="L42" s="161">
        <v>109130</v>
      </c>
      <c r="M42" s="161">
        <v>114900</v>
      </c>
    </row>
    <row r="43" spans="1:13" ht="21">
      <c r="A43" s="286"/>
      <c r="B43" s="160" t="s">
        <v>597</v>
      </c>
      <c r="C43" s="159" t="s">
        <v>588</v>
      </c>
      <c r="D43" s="162">
        <v>110290</v>
      </c>
      <c r="E43" s="162">
        <v>111630</v>
      </c>
      <c r="F43" s="162">
        <v>110810</v>
      </c>
      <c r="G43" s="162">
        <v>109250</v>
      </c>
      <c r="H43" s="162">
        <v>107230</v>
      </c>
      <c r="I43" s="162">
        <v>104320</v>
      </c>
      <c r="J43" s="162">
        <v>101410</v>
      </c>
      <c r="K43" s="162">
        <v>99320</v>
      </c>
      <c r="L43" s="162">
        <v>99650</v>
      </c>
      <c r="M43" s="162">
        <v>101580</v>
      </c>
    </row>
    <row r="44" spans="1:13" ht="21">
      <c r="A44" s="286"/>
      <c r="B44" s="160" t="s">
        <v>598</v>
      </c>
      <c r="C44" s="159" t="s">
        <v>588</v>
      </c>
      <c r="D44" s="161">
        <v>415600</v>
      </c>
      <c r="E44" s="161">
        <v>424300</v>
      </c>
      <c r="F44" s="161">
        <v>433500</v>
      </c>
      <c r="G44" s="161">
        <v>441900</v>
      </c>
      <c r="H44" s="161">
        <v>449600</v>
      </c>
      <c r="I44" s="161">
        <v>459000</v>
      </c>
      <c r="J44" s="161">
        <v>466500</v>
      </c>
      <c r="K44" s="161">
        <v>472500</v>
      </c>
      <c r="L44" s="161">
        <v>478900</v>
      </c>
      <c r="M44" s="161">
        <v>484400</v>
      </c>
    </row>
    <row r="45" spans="1:13" ht="31.5">
      <c r="A45" s="286"/>
      <c r="B45" s="160" t="s">
        <v>599</v>
      </c>
      <c r="C45" s="159" t="s">
        <v>588</v>
      </c>
      <c r="D45" s="162">
        <v>134000</v>
      </c>
      <c r="E45" s="162">
        <v>138200</v>
      </c>
      <c r="F45" s="162">
        <v>141300</v>
      </c>
      <c r="G45" s="162">
        <v>145400</v>
      </c>
      <c r="H45" s="162">
        <v>149900</v>
      </c>
      <c r="I45" s="162">
        <v>155700</v>
      </c>
      <c r="J45" s="162">
        <v>162900</v>
      </c>
      <c r="K45" s="162">
        <v>169800</v>
      </c>
      <c r="L45" s="162">
        <v>177200</v>
      </c>
      <c r="M45" s="162">
        <v>184300</v>
      </c>
    </row>
    <row r="46" spans="1:13" ht="21">
      <c r="A46" s="286"/>
      <c r="B46" s="160" t="s">
        <v>600</v>
      </c>
      <c r="C46" s="159" t="s">
        <v>588</v>
      </c>
      <c r="D46" s="161">
        <v>42560</v>
      </c>
      <c r="E46" s="161">
        <v>44900</v>
      </c>
      <c r="F46" s="161">
        <v>45860</v>
      </c>
      <c r="G46" s="161">
        <v>47600</v>
      </c>
      <c r="H46" s="161">
        <v>48950</v>
      </c>
      <c r="I46" s="161">
        <v>50800</v>
      </c>
      <c r="J46" s="161">
        <v>53960</v>
      </c>
      <c r="K46" s="161">
        <v>58000</v>
      </c>
      <c r="L46" s="161">
        <v>60940</v>
      </c>
      <c r="M46" s="161">
        <v>63830</v>
      </c>
    </row>
    <row r="47" spans="1:13" ht="21">
      <c r="A47" s="286"/>
      <c r="B47" s="160" t="s">
        <v>601</v>
      </c>
      <c r="C47" s="159" t="s">
        <v>588</v>
      </c>
      <c r="D47" s="162">
        <v>30760</v>
      </c>
      <c r="E47" s="162">
        <v>31740</v>
      </c>
      <c r="F47" s="162">
        <v>33040</v>
      </c>
      <c r="G47" s="162">
        <v>34470</v>
      </c>
      <c r="H47" s="162">
        <v>36390</v>
      </c>
      <c r="I47" s="162">
        <v>38730</v>
      </c>
      <c r="J47" s="162">
        <v>40990</v>
      </c>
      <c r="K47" s="162">
        <v>42060</v>
      </c>
      <c r="L47" s="162">
        <v>43900</v>
      </c>
      <c r="M47" s="162">
        <v>45270</v>
      </c>
    </row>
    <row r="48" spans="1:13" ht="21">
      <c r="A48" s="286"/>
      <c r="B48" s="160" t="s">
        <v>602</v>
      </c>
      <c r="C48" s="159" t="s">
        <v>588</v>
      </c>
      <c r="D48" s="161">
        <v>26060</v>
      </c>
      <c r="E48" s="161">
        <v>26080</v>
      </c>
      <c r="F48" s="161">
        <v>25980</v>
      </c>
      <c r="G48" s="161">
        <v>26010</v>
      </c>
      <c r="H48" s="161">
        <v>26330</v>
      </c>
      <c r="I48" s="161">
        <v>26740</v>
      </c>
      <c r="J48" s="161">
        <v>27740</v>
      </c>
      <c r="K48" s="161">
        <v>28860</v>
      </c>
      <c r="L48" s="161">
        <v>30380</v>
      </c>
      <c r="M48" s="161">
        <v>32370</v>
      </c>
    </row>
    <row r="49" spans="1:13" ht="21">
      <c r="A49" s="286"/>
      <c r="B49" s="160" t="s">
        <v>603</v>
      </c>
      <c r="C49" s="159" t="s">
        <v>588</v>
      </c>
      <c r="D49" s="162">
        <v>18870</v>
      </c>
      <c r="E49" s="162">
        <v>19150</v>
      </c>
      <c r="F49" s="162">
        <v>19570</v>
      </c>
      <c r="G49" s="162">
        <v>19890</v>
      </c>
      <c r="H49" s="162">
        <v>20070</v>
      </c>
      <c r="I49" s="162">
        <v>20640</v>
      </c>
      <c r="J49" s="162">
        <v>20790</v>
      </c>
      <c r="K49" s="162">
        <v>20910</v>
      </c>
      <c r="L49" s="162">
        <v>21170</v>
      </c>
      <c r="M49" s="162">
        <v>21500</v>
      </c>
    </row>
    <row r="50" spans="1:13" ht="31.5">
      <c r="A50" s="287"/>
      <c r="B50" s="160" t="s">
        <v>604</v>
      </c>
      <c r="C50" s="159" t="s">
        <v>588</v>
      </c>
      <c r="D50" s="161">
        <v>15760</v>
      </c>
      <c r="E50" s="161">
        <v>16350</v>
      </c>
      <c r="F50" s="161">
        <v>16850</v>
      </c>
      <c r="G50" s="161">
        <v>17450</v>
      </c>
      <c r="H50" s="161">
        <v>18130</v>
      </c>
      <c r="I50" s="161">
        <v>18770</v>
      </c>
      <c r="J50" s="161">
        <v>19380</v>
      </c>
      <c r="K50" s="161">
        <v>19970</v>
      </c>
      <c r="L50" s="161">
        <v>20800</v>
      </c>
      <c r="M50" s="161">
        <v>21350</v>
      </c>
    </row>
    <row r="51" spans="1:13" ht="31.5">
      <c r="A51" s="285" t="s">
        <v>607</v>
      </c>
      <c r="B51" s="160" t="s">
        <v>590</v>
      </c>
      <c r="C51" s="159" t="s">
        <v>588</v>
      </c>
      <c r="D51" s="162">
        <v>393200</v>
      </c>
      <c r="E51" s="162">
        <v>397300</v>
      </c>
      <c r="F51" s="162">
        <v>401600</v>
      </c>
      <c r="G51" s="162">
        <v>406600</v>
      </c>
      <c r="H51" s="162">
        <v>412400</v>
      </c>
      <c r="I51" s="162">
        <v>417300</v>
      </c>
      <c r="J51" s="162">
        <v>421500</v>
      </c>
      <c r="K51" s="162">
        <v>424600</v>
      </c>
      <c r="L51" s="162">
        <v>430800</v>
      </c>
      <c r="M51" s="162">
        <v>439100</v>
      </c>
    </row>
    <row r="52" spans="1:13" ht="21">
      <c r="A52" s="286"/>
      <c r="B52" s="160" t="s">
        <v>591</v>
      </c>
      <c r="C52" s="159" t="s">
        <v>588</v>
      </c>
      <c r="D52" s="161">
        <v>88700</v>
      </c>
      <c r="E52" s="161">
        <v>88600</v>
      </c>
      <c r="F52" s="161">
        <v>89000</v>
      </c>
      <c r="G52" s="161">
        <v>90000</v>
      </c>
      <c r="H52" s="161">
        <v>91100</v>
      </c>
      <c r="I52" s="161">
        <v>91800</v>
      </c>
      <c r="J52" s="161">
        <v>92400</v>
      </c>
      <c r="K52" s="161">
        <v>92500</v>
      </c>
      <c r="L52" s="161">
        <v>92800</v>
      </c>
      <c r="M52" s="161">
        <v>93600</v>
      </c>
    </row>
    <row r="53" spans="1:13" ht="21">
      <c r="A53" s="286"/>
      <c r="B53" s="160" t="s">
        <v>592</v>
      </c>
      <c r="C53" s="159" t="s">
        <v>588</v>
      </c>
      <c r="D53" s="162">
        <v>133000</v>
      </c>
      <c r="E53" s="162">
        <v>133700</v>
      </c>
      <c r="F53" s="162">
        <v>133900</v>
      </c>
      <c r="G53" s="162">
        <v>134200</v>
      </c>
      <c r="H53" s="162">
        <v>134800</v>
      </c>
      <c r="I53" s="162">
        <v>134700</v>
      </c>
      <c r="J53" s="162">
        <v>134500</v>
      </c>
      <c r="K53" s="162">
        <v>134500</v>
      </c>
      <c r="L53" s="162">
        <v>136500</v>
      </c>
      <c r="M53" s="162">
        <v>139800</v>
      </c>
    </row>
    <row r="54" spans="1:13" ht="21">
      <c r="A54" s="286"/>
      <c r="B54" s="160" t="s">
        <v>593</v>
      </c>
      <c r="C54" s="159" t="s">
        <v>588</v>
      </c>
      <c r="D54" s="161">
        <v>30140</v>
      </c>
      <c r="E54" s="161">
        <v>30760</v>
      </c>
      <c r="F54" s="161">
        <v>30900</v>
      </c>
      <c r="G54" s="161">
        <v>30680</v>
      </c>
      <c r="H54" s="161">
        <v>30420</v>
      </c>
      <c r="I54" s="161">
        <v>30200</v>
      </c>
      <c r="J54" s="161">
        <v>30070</v>
      </c>
      <c r="K54" s="161">
        <v>30460</v>
      </c>
      <c r="L54" s="161">
        <v>30950</v>
      </c>
      <c r="M54" s="161">
        <v>31280</v>
      </c>
    </row>
    <row r="55" spans="1:13" ht="21">
      <c r="A55" s="286"/>
      <c r="B55" s="160" t="s">
        <v>594</v>
      </c>
      <c r="C55" s="159" t="s">
        <v>588</v>
      </c>
      <c r="D55" s="162">
        <v>26600</v>
      </c>
      <c r="E55" s="162">
        <v>26630</v>
      </c>
      <c r="F55" s="162">
        <v>26890</v>
      </c>
      <c r="G55" s="162">
        <v>27490</v>
      </c>
      <c r="H55" s="162">
        <v>28380</v>
      </c>
      <c r="I55" s="162">
        <v>29060</v>
      </c>
      <c r="J55" s="162">
        <v>29390</v>
      </c>
      <c r="K55" s="162">
        <v>29300</v>
      </c>
      <c r="L55" s="162">
        <v>30060</v>
      </c>
      <c r="M55" s="162">
        <v>31250</v>
      </c>
    </row>
    <row r="56" spans="1:13" ht="21">
      <c r="A56" s="286"/>
      <c r="B56" s="160" t="s">
        <v>595</v>
      </c>
      <c r="C56" s="159" t="s">
        <v>588</v>
      </c>
      <c r="D56" s="161">
        <v>23210</v>
      </c>
      <c r="E56" s="161">
        <v>23630</v>
      </c>
      <c r="F56" s="161">
        <v>23910</v>
      </c>
      <c r="G56" s="161">
        <v>24230</v>
      </c>
      <c r="H56" s="161">
        <v>24540</v>
      </c>
      <c r="I56" s="161">
        <v>24820</v>
      </c>
      <c r="J56" s="161">
        <v>25040</v>
      </c>
      <c r="K56" s="161">
        <v>25340</v>
      </c>
      <c r="L56" s="161">
        <v>26140</v>
      </c>
      <c r="M56" s="161">
        <v>27360</v>
      </c>
    </row>
    <row r="57" spans="1:13" ht="21">
      <c r="A57" s="286"/>
      <c r="B57" s="160" t="s">
        <v>596</v>
      </c>
      <c r="C57" s="159" t="s">
        <v>588</v>
      </c>
      <c r="D57" s="162">
        <v>24870</v>
      </c>
      <c r="E57" s="162">
        <v>24370</v>
      </c>
      <c r="F57" s="162">
        <v>23970</v>
      </c>
      <c r="G57" s="162">
        <v>23870</v>
      </c>
      <c r="H57" s="162">
        <v>24030</v>
      </c>
      <c r="I57" s="162">
        <v>24230</v>
      </c>
      <c r="J57" s="162">
        <v>24270</v>
      </c>
      <c r="K57" s="162">
        <v>24270</v>
      </c>
      <c r="L57" s="162">
        <v>24590</v>
      </c>
      <c r="M57" s="162">
        <v>25200</v>
      </c>
    </row>
    <row r="58" spans="1:13" ht="21">
      <c r="A58" s="286"/>
      <c r="B58" s="160" t="s">
        <v>597</v>
      </c>
      <c r="C58" s="159" t="s">
        <v>588</v>
      </c>
      <c r="D58" s="161">
        <v>28200</v>
      </c>
      <c r="E58" s="161">
        <v>28280</v>
      </c>
      <c r="F58" s="161">
        <v>28240</v>
      </c>
      <c r="G58" s="161">
        <v>27900</v>
      </c>
      <c r="H58" s="161">
        <v>27420</v>
      </c>
      <c r="I58" s="161">
        <v>26440</v>
      </c>
      <c r="J58" s="161">
        <v>25720</v>
      </c>
      <c r="K58" s="161">
        <v>25090</v>
      </c>
      <c r="L58" s="161">
        <v>24750</v>
      </c>
      <c r="M58" s="161">
        <v>24740</v>
      </c>
    </row>
    <row r="59" spans="1:13" ht="21">
      <c r="A59" s="286"/>
      <c r="B59" s="160" t="s">
        <v>598</v>
      </c>
      <c r="C59" s="159" t="s">
        <v>588</v>
      </c>
      <c r="D59" s="162">
        <v>122600</v>
      </c>
      <c r="E59" s="162">
        <v>124800</v>
      </c>
      <c r="F59" s="162">
        <v>127300</v>
      </c>
      <c r="G59" s="162">
        <v>129600</v>
      </c>
      <c r="H59" s="162">
        <v>131900</v>
      </c>
      <c r="I59" s="162">
        <v>134200</v>
      </c>
      <c r="J59" s="162">
        <v>135500</v>
      </c>
      <c r="K59" s="162">
        <v>136100</v>
      </c>
      <c r="L59" s="162">
        <v>137300</v>
      </c>
      <c r="M59" s="162">
        <v>138700</v>
      </c>
    </row>
    <row r="60" spans="1:13" ht="31.5">
      <c r="A60" s="286"/>
      <c r="B60" s="160" t="s">
        <v>599</v>
      </c>
      <c r="C60" s="159" t="s">
        <v>588</v>
      </c>
      <c r="D60" s="161">
        <v>48900</v>
      </c>
      <c r="E60" s="161">
        <v>50200</v>
      </c>
      <c r="F60" s="161">
        <v>51300</v>
      </c>
      <c r="G60" s="161">
        <v>52900</v>
      </c>
      <c r="H60" s="161">
        <v>54600</v>
      </c>
      <c r="I60" s="161">
        <v>56500</v>
      </c>
      <c r="J60" s="161">
        <v>59100</v>
      </c>
      <c r="K60" s="161">
        <v>61600</v>
      </c>
      <c r="L60" s="161">
        <v>64200</v>
      </c>
      <c r="M60" s="161">
        <v>67000</v>
      </c>
    </row>
    <row r="61" spans="1:13" ht="21">
      <c r="A61" s="286"/>
      <c r="B61" s="160" t="s">
        <v>600</v>
      </c>
      <c r="C61" s="159" t="s">
        <v>588</v>
      </c>
      <c r="D61" s="162">
        <v>15220</v>
      </c>
      <c r="E61" s="162">
        <v>15900</v>
      </c>
      <c r="F61" s="162">
        <v>16170</v>
      </c>
      <c r="G61" s="162">
        <v>16900</v>
      </c>
      <c r="H61" s="162">
        <v>17470</v>
      </c>
      <c r="I61" s="162">
        <v>17940</v>
      </c>
      <c r="J61" s="162">
        <v>19030</v>
      </c>
      <c r="K61" s="162">
        <v>20480</v>
      </c>
      <c r="L61" s="162">
        <v>21520</v>
      </c>
      <c r="M61" s="162">
        <v>22440</v>
      </c>
    </row>
    <row r="62" spans="1:13" ht="21">
      <c r="A62" s="286"/>
      <c r="B62" s="160" t="s">
        <v>601</v>
      </c>
      <c r="C62" s="159" t="s">
        <v>588</v>
      </c>
      <c r="D62" s="161">
        <v>11960</v>
      </c>
      <c r="E62" s="161">
        <v>12030</v>
      </c>
      <c r="F62" s="161">
        <v>12340</v>
      </c>
      <c r="G62" s="161">
        <v>12730</v>
      </c>
      <c r="H62" s="161">
        <v>13380</v>
      </c>
      <c r="I62" s="161">
        <v>14260</v>
      </c>
      <c r="J62" s="161">
        <v>15110</v>
      </c>
      <c r="K62" s="161">
        <v>15440</v>
      </c>
      <c r="L62" s="161">
        <v>16190</v>
      </c>
      <c r="M62" s="161">
        <v>16940</v>
      </c>
    </row>
    <row r="63" spans="1:13" ht="21">
      <c r="A63" s="286"/>
      <c r="B63" s="160" t="s">
        <v>602</v>
      </c>
      <c r="C63" s="159" t="s">
        <v>588</v>
      </c>
      <c r="D63" s="162">
        <v>9870</v>
      </c>
      <c r="E63" s="162">
        <v>10140</v>
      </c>
      <c r="F63" s="162">
        <v>10180</v>
      </c>
      <c r="G63" s="162">
        <v>10210</v>
      </c>
      <c r="H63" s="162">
        <v>10320</v>
      </c>
      <c r="I63" s="162">
        <v>10390</v>
      </c>
      <c r="J63" s="162">
        <v>10510</v>
      </c>
      <c r="K63" s="162">
        <v>10870</v>
      </c>
      <c r="L63" s="162">
        <v>11340</v>
      </c>
      <c r="M63" s="162">
        <v>11980</v>
      </c>
    </row>
    <row r="64" spans="1:13" ht="21">
      <c r="A64" s="286"/>
      <c r="B64" s="160" t="s">
        <v>603</v>
      </c>
      <c r="C64" s="159" t="s">
        <v>588</v>
      </c>
      <c r="D64" s="161">
        <v>6690</v>
      </c>
      <c r="E64" s="161">
        <v>6860</v>
      </c>
      <c r="F64" s="161">
        <v>7110</v>
      </c>
      <c r="G64" s="161">
        <v>7270</v>
      </c>
      <c r="H64" s="161">
        <v>7420</v>
      </c>
      <c r="I64" s="161">
        <v>7660</v>
      </c>
      <c r="J64" s="161">
        <v>8020</v>
      </c>
      <c r="K64" s="161">
        <v>8110</v>
      </c>
      <c r="L64" s="161">
        <v>8160</v>
      </c>
      <c r="M64" s="161">
        <v>8360</v>
      </c>
    </row>
    <row r="65" spans="1:13" ht="31.5">
      <c r="A65" s="287"/>
      <c r="B65" s="160" t="s">
        <v>604</v>
      </c>
      <c r="C65" s="159" t="s">
        <v>588</v>
      </c>
      <c r="D65" s="162">
        <v>5110</v>
      </c>
      <c r="E65" s="162">
        <v>5310</v>
      </c>
      <c r="F65" s="162">
        <v>5500</v>
      </c>
      <c r="G65" s="162">
        <v>5740</v>
      </c>
      <c r="H65" s="162">
        <v>6010</v>
      </c>
      <c r="I65" s="162">
        <v>6260</v>
      </c>
      <c r="J65" s="162">
        <v>6460</v>
      </c>
      <c r="K65" s="162">
        <v>6690</v>
      </c>
      <c r="L65" s="162">
        <v>7030</v>
      </c>
      <c r="M65" s="162">
        <v>7310</v>
      </c>
    </row>
    <row r="66" spans="1:13" ht="31.5">
      <c r="A66" s="285" t="s">
        <v>608</v>
      </c>
      <c r="B66" s="160" t="s">
        <v>590</v>
      </c>
      <c r="C66" s="159" t="s">
        <v>588</v>
      </c>
      <c r="D66" s="161">
        <v>265300</v>
      </c>
      <c r="E66" s="161">
        <v>267900</v>
      </c>
      <c r="F66" s="161">
        <v>270200</v>
      </c>
      <c r="G66" s="161">
        <v>272700</v>
      </c>
      <c r="H66" s="161">
        <v>275700</v>
      </c>
      <c r="I66" s="161">
        <v>278200</v>
      </c>
      <c r="J66" s="161">
        <v>278800</v>
      </c>
      <c r="K66" s="161">
        <v>279700</v>
      </c>
      <c r="L66" s="161">
        <v>282300</v>
      </c>
      <c r="M66" s="161">
        <v>287100</v>
      </c>
    </row>
    <row r="67" spans="1:13" ht="21">
      <c r="A67" s="286"/>
      <c r="B67" s="160" t="s">
        <v>591</v>
      </c>
      <c r="C67" s="159" t="s">
        <v>588</v>
      </c>
      <c r="D67" s="162">
        <v>60300</v>
      </c>
      <c r="E67" s="162">
        <v>60200</v>
      </c>
      <c r="F67" s="162">
        <v>60200</v>
      </c>
      <c r="G67" s="162">
        <v>60400</v>
      </c>
      <c r="H67" s="162">
        <v>60800</v>
      </c>
      <c r="I67" s="162">
        <v>61200</v>
      </c>
      <c r="J67" s="162">
        <v>60900</v>
      </c>
      <c r="K67" s="162">
        <v>60400</v>
      </c>
      <c r="L67" s="162">
        <v>60200</v>
      </c>
      <c r="M67" s="162">
        <v>60600</v>
      </c>
    </row>
    <row r="68" spans="1:13" ht="21">
      <c r="A68" s="286"/>
      <c r="B68" s="160" t="s">
        <v>592</v>
      </c>
      <c r="C68" s="159" t="s">
        <v>588</v>
      </c>
      <c r="D68" s="161">
        <v>80600</v>
      </c>
      <c r="E68" s="161">
        <v>80800</v>
      </c>
      <c r="F68" s="161">
        <v>80700</v>
      </c>
      <c r="G68" s="161">
        <v>80700</v>
      </c>
      <c r="H68" s="161">
        <v>80500</v>
      </c>
      <c r="I68" s="161">
        <v>80000</v>
      </c>
      <c r="J68" s="161">
        <v>79100</v>
      </c>
      <c r="K68" s="161">
        <v>78700</v>
      </c>
      <c r="L68" s="161">
        <v>79100</v>
      </c>
      <c r="M68" s="161">
        <v>80500</v>
      </c>
    </row>
    <row r="69" spans="1:13" ht="21">
      <c r="A69" s="286"/>
      <c r="B69" s="160" t="s">
        <v>593</v>
      </c>
      <c r="C69" s="159" t="s">
        <v>588</v>
      </c>
      <c r="D69" s="162">
        <v>19200</v>
      </c>
      <c r="E69" s="162">
        <v>19510</v>
      </c>
      <c r="F69" s="162">
        <v>19610</v>
      </c>
      <c r="G69" s="162">
        <v>19420</v>
      </c>
      <c r="H69" s="162">
        <v>19130</v>
      </c>
      <c r="I69" s="162">
        <v>18760</v>
      </c>
      <c r="J69" s="162">
        <v>18550</v>
      </c>
      <c r="K69" s="162">
        <v>18710</v>
      </c>
      <c r="L69" s="162">
        <v>18950</v>
      </c>
      <c r="M69" s="162">
        <v>19270</v>
      </c>
    </row>
    <row r="70" spans="1:13" ht="21">
      <c r="A70" s="286"/>
      <c r="B70" s="160" t="s">
        <v>594</v>
      </c>
      <c r="C70" s="159" t="s">
        <v>588</v>
      </c>
      <c r="D70" s="161">
        <v>13350</v>
      </c>
      <c r="E70" s="161">
        <v>13440</v>
      </c>
      <c r="F70" s="161">
        <v>13710</v>
      </c>
      <c r="G70" s="161">
        <v>14280</v>
      </c>
      <c r="H70" s="161">
        <v>14910</v>
      </c>
      <c r="I70" s="161">
        <v>15450</v>
      </c>
      <c r="J70" s="161">
        <v>15520</v>
      </c>
      <c r="K70" s="161">
        <v>15420</v>
      </c>
      <c r="L70" s="161">
        <v>15780</v>
      </c>
      <c r="M70" s="161">
        <v>16340</v>
      </c>
    </row>
    <row r="71" spans="1:13" ht="21">
      <c r="A71" s="286"/>
      <c r="B71" s="160" t="s">
        <v>595</v>
      </c>
      <c r="C71" s="159" t="s">
        <v>588</v>
      </c>
      <c r="D71" s="162">
        <v>13700</v>
      </c>
      <c r="E71" s="162">
        <v>13720</v>
      </c>
      <c r="F71" s="162">
        <v>13630</v>
      </c>
      <c r="G71" s="162">
        <v>13710</v>
      </c>
      <c r="H71" s="162">
        <v>13790</v>
      </c>
      <c r="I71" s="162">
        <v>13900</v>
      </c>
      <c r="J71" s="162">
        <v>13950</v>
      </c>
      <c r="K71" s="162">
        <v>14250</v>
      </c>
      <c r="L71" s="162">
        <v>14470</v>
      </c>
      <c r="M71" s="162">
        <v>15180</v>
      </c>
    </row>
    <row r="72" spans="1:13" ht="21">
      <c r="A72" s="286"/>
      <c r="B72" s="160" t="s">
        <v>596</v>
      </c>
      <c r="C72" s="159" t="s">
        <v>588</v>
      </c>
      <c r="D72" s="161">
        <v>16110</v>
      </c>
      <c r="E72" s="161">
        <v>15750</v>
      </c>
      <c r="F72" s="161">
        <v>15340</v>
      </c>
      <c r="G72" s="161">
        <v>15060</v>
      </c>
      <c r="H72" s="161">
        <v>14760</v>
      </c>
      <c r="I72" s="161">
        <v>14570</v>
      </c>
      <c r="J72" s="161">
        <v>14360</v>
      </c>
      <c r="K72" s="161">
        <v>14170</v>
      </c>
      <c r="L72" s="161">
        <v>14220</v>
      </c>
      <c r="M72" s="161">
        <v>14360</v>
      </c>
    </row>
    <row r="73" spans="1:13" ht="21">
      <c r="A73" s="286"/>
      <c r="B73" s="160" t="s">
        <v>597</v>
      </c>
      <c r="C73" s="159" t="s">
        <v>588</v>
      </c>
      <c r="D73" s="162">
        <v>18260</v>
      </c>
      <c r="E73" s="162">
        <v>18380</v>
      </c>
      <c r="F73" s="162">
        <v>18440</v>
      </c>
      <c r="G73" s="162">
        <v>18200</v>
      </c>
      <c r="H73" s="162">
        <v>17950</v>
      </c>
      <c r="I73" s="162">
        <v>17300</v>
      </c>
      <c r="J73" s="162">
        <v>16720</v>
      </c>
      <c r="K73" s="162">
        <v>16130</v>
      </c>
      <c r="L73" s="162">
        <v>15660</v>
      </c>
      <c r="M73" s="162">
        <v>15330</v>
      </c>
    </row>
    <row r="74" spans="1:13" ht="21">
      <c r="A74" s="286"/>
      <c r="B74" s="160" t="s">
        <v>598</v>
      </c>
      <c r="C74" s="159" t="s">
        <v>588</v>
      </c>
      <c r="D74" s="161">
        <v>85200</v>
      </c>
      <c r="E74" s="161">
        <v>86500</v>
      </c>
      <c r="F74" s="161">
        <v>88000</v>
      </c>
      <c r="G74" s="161">
        <v>89400</v>
      </c>
      <c r="H74" s="161">
        <v>90800</v>
      </c>
      <c r="I74" s="161">
        <v>92100</v>
      </c>
      <c r="J74" s="161">
        <v>92200</v>
      </c>
      <c r="K74" s="161">
        <v>92400</v>
      </c>
      <c r="L74" s="161">
        <v>92800</v>
      </c>
      <c r="M74" s="161">
        <v>93700</v>
      </c>
    </row>
    <row r="75" spans="1:13" ht="31.5">
      <c r="A75" s="286"/>
      <c r="B75" s="160" t="s">
        <v>599</v>
      </c>
      <c r="C75" s="159" t="s">
        <v>588</v>
      </c>
      <c r="D75" s="162">
        <v>39200</v>
      </c>
      <c r="E75" s="162">
        <v>40300</v>
      </c>
      <c r="F75" s="162">
        <v>41200</v>
      </c>
      <c r="G75" s="162">
        <v>42300</v>
      </c>
      <c r="H75" s="162">
        <v>43500</v>
      </c>
      <c r="I75" s="162">
        <v>44900</v>
      </c>
      <c r="J75" s="162">
        <v>46600</v>
      </c>
      <c r="K75" s="162">
        <v>48200</v>
      </c>
      <c r="L75" s="162">
        <v>50200</v>
      </c>
      <c r="M75" s="162">
        <v>52300</v>
      </c>
    </row>
    <row r="76" spans="1:13" ht="21">
      <c r="A76" s="286"/>
      <c r="B76" s="160" t="s">
        <v>600</v>
      </c>
      <c r="C76" s="159" t="s">
        <v>588</v>
      </c>
      <c r="D76" s="161">
        <v>11880</v>
      </c>
      <c r="E76" s="161">
        <v>12390</v>
      </c>
      <c r="F76" s="161">
        <v>12490</v>
      </c>
      <c r="G76" s="161">
        <v>12890</v>
      </c>
      <c r="H76" s="161">
        <v>13210</v>
      </c>
      <c r="I76" s="161">
        <v>13420</v>
      </c>
      <c r="J76" s="161">
        <v>14150</v>
      </c>
      <c r="K76" s="161">
        <v>15120</v>
      </c>
      <c r="L76" s="161">
        <v>15830</v>
      </c>
      <c r="M76" s="161">
        <v>16610</v>
      </c>
    </row>
    <row r="77" spans="1:13" ht="21">
      <c r="A77" s="286"/>
      <c r="B77" s="160" t="s">
        <v>601</v>
      </c>
      <c r="C77" s="159" t="s">
        <v>588</v>
      </c>
      <c r="D77" s="162">
        <v>9310</v>
      </c>
      <c r="E77" s="162">
        <v>9480</v>
      </c>
      <c r="F77" s="162">
        <v>9830</v>
      </c>
      <c r="G77" s="162">
        <v>10150</v>
      </c>
      <c r="H77" s="162">
        <v>10660</v>
      </c>
      <c r="I77" s="162">
        <v>11400</v>
      </c>
      <c r="J77" s="162">
        <v>11990</v>
      </c>
      <c r="K77" s="162">
        <v>12130</v>
      </c>
      <c r="L77" s="162">
        <v>12590</v>
      </c>
      <c r="M77" s="162">
        <v>13060</v>
      </c>
    </row>
    <row r="78" spans="1:13" ht="21">
      <c r="A78" s="286"/>
      <c r="B78" s="160" t="s">
        <v>602</v>
      </c>
      <c r="C78" s="159" t="s">
        <v>588</v>
      </c>
      <c r="D78" s="161">
        <v>8160</v>
      </c>
      <c r="E78" s="161">
        <v>8180</v>
      </c>
      <c r="F78" s="161">
        <v>8250</v>
      </c>
      <c r="G78" s="161">
        <v>8280</v>
      </c>
      <c r="H78" s="161">
        <v>8220</v>
      </c>
      <c r="I78" s="161">
        <v>8290</v>
      </c>
      <c r="J78" s="161">
        <v>8420</v>
      </c>
      <c r="K78" s="161">
        <v>8730</v>
      </c>
      <c r="L78" s="161">
        <v>9110</v>
      </c>
      <c r="M78" s="161">
        <v>9730</v>
      </c>
    </row>
    <row r="79" spans="1:13" ht="21">
      <c r="A79" s="286"/>
      <c r="B79" s="160" t="s">
        <v>603</v>
      </c>
      <c r="C79" s="159" t="s">
        <v>588</v>
      </c>
      <c r="D79" s="162">
        <v>5700</v>
      </c>
      <c r="E79" s="162">
        <v>5880</v>
      </c>
      <c r="F79" s="162">
        <v>6010</v>
      </c>
      <c r="G79" s="162">
        <v>6070</v>
      </c>
      <c r="H79" s="162">
        <v>6250</v>
      </c>
      <c r="I79" s="162">
        <v>6420</v>
      </c>
      <c r="J79" s="162">
        <v>6470</v>
      </c>
      <c r="K79" s="162">
        <v>6540</v>
      </c>
      <c r="L79" s="162">
        <v>6660</v>
      </c>
      <c r="M79" s="162">
        <v>6650</v>
      </c>
    </row>
    <row r="80" spans="1:13" ht="31.5">
      <c r="A80" s="287"/>
      <c r="B80" s="160" t="s">
        <v>604</v>
      </c>
      <c r="C80" s="159" t="s">
        <v>588</v>
      </c>
      <c r="D80" s="161">
        <v>4160</v>
      </c>
      <c r="E80" s="161">
        <v>4390</v>
      </c>
      <c r="F80" s="161">
        <v>4620</v>
      </c>
      <c r="G80" s="161">
        <v>4880</v>
      </c>
      <c r="H80" s="161">
        <v>5150</v>
      </c>
      <c r="I80" s="161">
        <v>5370</v>
      </c>
      <c r="J80" s="161">
        <v>5540</v>
      </c>
      <c r="K80" s="161">
        <v>5690</v>
      </c>
      <c r="L80" s="161">
        <v>5970</v>
      </c>
      <c r="M80" s="161">
        <v>6260</v>
      </c>
    </row>
    <row r="81" spans="1:13" ht="31.5">
      <c r="A81" s="285" t="s">
        <v>609</v>
      </c>
      <c r="B81" s="160" t="s">
        <v>590</v>
      </c>
      <c r="C81" s="159" t="s">
        <v>588</v>
      </c>
      <c r="D81" s="162">
        <v>46000</v>
      </c>
      <c r="E81" s="162">
        <v>46000</v>
      </c>
      <c r="F81" s="162">
        <v>46000</v>
      </c>
      <c r="G81" s="162">
        <v>46300</v>
      </c>
      <c r="H81" s="162">
        <v>46700</v>
      </c>
      <c r="I81" s="162">
        <v>46800</v>
      </c>
      <c r="J81" s="162">
        <v>47000</v>
      </c>
      <c r="K81" s="162">
        <v>47000</v>
      </c>
      <c r="L81" s="162">
        <v>47100</v>
      </c>
      <c r="M81" s="162">
        <v>47400</v>
      </c>
    </row>
    <row r="82" spans="1:13" ht="21">
      <c r="A82" s="286"/>
      <c r="B82" s="160" t="s">
        <v>591</v>
      </c>
      <c r="C82" s="159" t="s">
        <v>588</v>
      </c>
      <c r="D82" s="161">
        <v>11900</v>
      </c>
      <c r="E82" s="161">
        <v>11700</v>
      </c>
      <c r="F82" s="161">
        <v>11600</v>
      </c>
      <c r="G82" s="161">
        <v>11700</v>
      </c>
      <c r="H82" s="161">
        <v>11700</v>
      </c>
      <c r="I82" s="161">
        <v>11700</v>
      </c>
      <c r="J82" s="161">
        <v>11800</v>
      </c>
      <c r="K82" s="161">
        <v>11700</v>
      </c>
      <c r="L82" s="161">
        <v>11600</v>
      </c>
      <c r="M82" s="161">
        <v>11600</v>
      </c>
    </row>
    <row r="83" spans="1:13" ht="21">
      <c r="A83" s="286"/>
      <c r="B83" s="160" t="s">
        <v>592</v>
      </c>
      <c r="C83" s="159" t="s">
        <v>588</v>
      </c>
      <c r="D83" s="162">
        <v>14400</v>
      </c>
      <c r="E83" s="162">
        <v>14400</v>
      </c>
      <c r="F83" s="162">
        <v>14400</v>
      </c>
      <c r="G83" s="162">
        <v>14300</v>
      </c>
      <c r="H83" s="162">
        <v>14400</v>
      </c>
      <c r="I83" s="162">
        <v>14300</v>
      </c>
      <c r="J83" s="162">
        <v>14100</v>
      </c>
      <c r="K83" s="162">
        <v>14000</v>
      </c>
      <c r="L83" s="162">
        <v>14000</v>
      </c>
      <c r="M83" s="162">
        <v>14000</v>
      </c>
    </row>
    <row r="84" spans="1:13" ht="21">
      <c r="A84" s="286"/>
      <c r="B84" s="160" t="s">
        <v>593</v>
      </c>
      <c r="C84" s="159" t="s">
        <v>588</v>
      </c>
      <c r="D84" s="161">
        <v>3670</v>
      </c>
      <c r="E84" s="161">
        <v>3730</v>
      </c>
      <c r="F84" s="161">
        <v>3780</v>
      </c>
      <c r="G84" s="161">
        <v>3640</v>
      </c>
      <c r="H84" s="161">
        <v>3580</v>
      </c>
      <c r="I84" s="161">
        <v>3530</v>
      </c>
      <c r="J84" s="161">
        <v>3460</v>
      </c>
      <c r="K84" s="161">
        <v>3450</v>
      </c>
      <c r="L84" s="161">
        <v>3410</v>
      </c>
      <c r="M84" s="161">
        <v>3380</v>
      </c>
    </row>
    <row r="85" spans="1:13" ht="21">
      <c r="A85" s="286"/>
      <c r="B85" s="160" t="s">
        <v>594</v>
      </c>
      <c r="C85" s="159" t="s">
        <v>588</v>
      </c>
      <c r="D85" s="162">
        <v>2490</v>
      </c>
      <c r="E85" s="162">
        <v>2530</v>
      </c>
      <c r="F85" s="162">
        <v>2590</v>
      </c>
      <c r="G85" s="162">
        <v>2680</v>
      </c>
      <c r="H85" s="162">
        <v>2820</v>
      </c>
      <c r="I85" s="162">
        <v>2910</v>
      </c>
      <c r="J85" s="162">
        <v>2880</v>
      </c>
      <c r="K85" s="162">
        <v>2890</v>
      </c>
      <c r="L85" s="162">
        <v>2880</v>
      </c>
      <c r="M85" s="162">
        <v>2960</v>
      </c>
    </row>
    <row r="86" spans="1:13" ht="21">
      <c r="A86" s="286"/>
      <c r="B86" s="160" t="s">
        <v>595</v>
      </c>
      <c r="C86" s="159" t="s">
        <v>588</v>
      </c>
      <c r="D86" s="161">
        <v>2410</v>
      </c>
      <c r="E86" s="161">
        <v>2380</v>
      </c>
      <c r="F86" s="161">
        <v>2380</v>
      </c>
      <c r="G86" s="161">
        <v>2400</v>
      </c>
      <c r="H86" s="161">
        <v>2420</v>
      </c>
      <c r="I86" s="161">
        <v>2430</v>
      </c>
      <c r="J86" s="161">
        <v>2500</v>
      </c>
      <c r="K86" s="161">
        <v>2540</v>
      </c>
      <c r="L86" s="161">
        <v>2590</v>
      </c>
      <c r="M86" s="161">
        <v>2690</v>
      </c>
    </row>
    <row r="87" spans="1:13" ht="21">
      <c r="A87" s="286"/>
      <c r="B87" s="160" t="s">
        <v>596</v>
      </c>
      <c r="C87" s="159" t="s">
        <v>588</v>
      </c>
      <c r="D87" s="162">
        <v>2790</v>
      </c>
      <c r="E87" s="162">
        <v>2700</v>
      </c>
      <c r="F87" s="162">
        <v>2600</v>
      </c>
      <c r="G87" s="162">
        <v>2580</v>
      </c>
      <c r="H87" s="162">
        <v>2560</v>
      </c>
      <c r="I87" s="162">
        <v>2530</v>
      </c>
      <c r="J87" s="162">
        <v>2500</v>
      </c>
      <c r="K87" s="162">
        <v>2480</v>
      </c>
      <c r="L87" s="162">
        <v>2450</v>
      </c>
      <c r="M87" s="162">
        <v>2440</v>
      </c>
    </row>
    <row r="88" spans="1:13" ht="21">
      <c r="A88" s="286"/>
      <c r="B88" s="160" t="s">
        <v>597</v>
      </c>
      <c r="C88" s="159" t="s">
        <v>588</v>
      </c>
      <c r="D88" s="161">
        <v>3070</v>
      </c>
      <c r="E88" s="161">
        <v>3110</v>
      </c>
      <c r="F88" s="161">
        <v>3070</v>
      </c>
      <c r="G88" s="161">
        <v>3050</v>
      </c>
      <c r="H88" s="161">
        <v>3000</v>
      </c>
      <c r="I88" s="161">
        <v>2900</v>
      </c>
      <c r="J88" s="161">
        <v>2810</v>
      </c>
      <c r="K88" s="161">
        <v>2680</v>
      </c>
      <c r="L88" s="161">
        <v>2620</v>
      </c>
      <c r="M88" s="161">
        <v>2570</v>
      </c>
    </row>
    <row r="89" spans="1:13" ht="21">
      <c r="A89" s="286"/>
      <c r="B89" s="160" t="s">
        <v>598</v>
      </c>
      <c r="C89" s="159" t="s">
        <v>588</v>
      </c>
      <c r="D89" s="162">
        <v>14200</v>
      </c>
      <c r="E89" s="162">
        <v>14300</v>
      </c>
      <c r="F89" s="162">
        <v>14400</v>
      </c>
      <c r="G89" s="162">
        <v>14600</v>
      </c>
      <c r="H89" s="162">
        <v>14700</v>
      </c>
      <c r="I89" s="162">
        <v>14900</v>
      </c>
      <c r="J89" s="162">
        <v>15000</v>
      </c>
      <c r="K89" s="162">
        <v>14900</v>
      </c>
      <c r="L89" s="162">
        <v>15000</v>
      </c>
      <c r="M89" s="162">
        <v>15000</v>
      </c>
    </row>
    <row r="90" spans="1:13" ht="31.5">
      <c r="A90" s="286"/>
      <c r="B90" s="160" t="s">
        <v>599</v>
      </c>
      <c r="C90" s="159" t="s">
        <v>588</v>
      </c>
      <c r="D90" s="161">
        <v>5500</v>
      </c>
      <c r="E90" s="161">
        <v>5600</v>
      </c>
      <c r="F90" s="161">
        <v>5600</v>
      </c>
      <c r="G90" s="161">
        <v>5700</v>
      </c>
      <c r="H90" s="161">
        <v>5800</v>
      </c>
      <c r="I90" s="161">
        <v>6000</v>
      </c>
      <c r="J90" s="161">
        <v>6200</v>
      </c>
      <c r="K90" s="161">
        <v>6400</v>
      </c>
      <c r="L90" s="161">
        <v>6500</v>
      </c>
      <c r="M90" s="161">
        <v>6800</v>
      </c>
    </row>
    <row r="91" spans="1:13" ht="21">
      <c r="A91" s="286"/>
      <c r="B91" s="160" t="s">
        <v>600</v>
      </c>
      <c r="C91" s="159" t="s">
        <v>588</v>
      </c>
      <c r="D91" s="162">
        <v>1670</v>
      </c>
      <c r="E91" s="162">
        <v>1720</v>
      </c>
      <c r="F91" s="162">
        <v>1750</v>
      </c>
      <c r="G91" s="162">
        <v>1800</v>
      </c>
      <c r="H91" s="162">
        <v>1820</v>
      </c>
      <c r="I91" s="162">
        <v>1840</v>
      </c>
      <c r="J91" s="162">
        <v>1920</v>
      </c>
      <c r="K91" s="162">
        <v>2110</v>
      </c>
      <c r="L91" s="162">
        <v>2200</v>
      </c>
      <c r="M91" s="162">
        <v>2310</v>
      </c>
    </row>
    <row r="92" spans="1:13" ht="21">
      <c r="A92" s="286"/>
      <c r="B92" s="160" t="s">
        <v>601</v>
      </c>
      <c r="C92" s="159" t="s">
        <v>588</v>
      </c>
      <c r="D92" s="161">
        <v>1350</v>
      </c>
      <c r="E92" s="161">
        <v>1350</v>
      </c>
      <c r="F92" s="161">
        <v>1350</v>
      </c>
      <c r="G92" s="161">
        <v>1350</v>
      </c>
      <c r="H92" s="161">
        <v>1390</v>
      </c>
      <c r="I92" s="161">
        <v>1490</v>
      </c>
      <c r="J92" s="161">
        <v>1550</v>
      </c>
      <c r="K92" s="161">
        <v>1580</v>
      </c>
      <c r="L92" s="161">
        <v>1630</v>
      </c>
      <c r="M92" s="161">
        <v>1660</v>
      </c>
    </row>
    <row r="93" spans="1:13" ht="21">
      <c r="A93" s="286"/>
      <c r="B93" s="160" t="s">
        <v>602</v>
      </c>
      <c r="C93" s="159" t="s">
        <v>588</v>
      </c>
      <c r="D93" s="162">
        <v>1130</v>
      </c>
      <c r="E93" s="162">
        <v>1130</v>
      </c>
      <c r="F93" s="162">
        <v>1130</v>
      </c>
      <c r="G93" s="162">
        <v>1130</v>
      </c>
      <c r="H93" s="162">
        <v>1150</v>
      </c>
      <c r="I93" s="162">
        <v>1100</v>
      </c>
      <c r="J93" s="162">
        <v>1120</v>
      </c>
      <c r="K93" s="162">
        <v>1110</v>
      </c>
      <c r="L93" s="162">
        <v>1130</v>
      </c>
      <c r="M93" s="162">
        <v>1180</v>
      </c>
    </row>
    <row r="94" spans="1:13" ht="21">
      <c r="A94" s="286"/>
      <c r="B94" s="160" t="s">
        <v>603</v>
      </c>
      <c r="C94" s="159" t="s">
        <v>588</v>
      </c>
      <c r="D94" s="161">
        <v>740</v>
      </c>
      <c r="E94" s="161">
        <v>770</v>
      </c>
      <c r="F94" s="161">
        <v>770</v>
      </c>
      <c r="G94" s="161">
        <v>800</v>
      </c>
      <c r="H94" s="161">
        <v>810</v>
      </c>
      <c r="I94" s="161">
        <v>850</v>
      </c>
      <c r="J94" s="161">
        <v>850</v>
      </c>
      <c r="K94" s="161">
        <v>860</v>
      </c>
      <c r="L94" s="161">
        <v>870</v>
      </c>
      <c r="M94" s="161">
        <v>870</v>
      </c>
    </row>
    <row r="95" spans="1:13" ht="31.5">
      <c r="A95" s="287"/>
      <c r="B95" s="160" t="s">
        <v>604</v>
      </c>
      <c r="C95" s="159" t="s">
        <v>588</v>
      </c>
      <c r="D95" s="162">
        <v>600</v>
      </c>
      <c r="E95" s="162">
        <v>610</v>
      </c>
      <c r="F95" s="162">
        <v>620</v>
      </c>
      <c r="G95" s="162">
        <v>640</v>
      </c>
      <c r="H95" s="162">
        <v>660</v>
      </c>
      <c r="I95" s="162">
        <v>680</v>
      </c>
      <c r="J95" s="162">
        <v>710</v>
      </c>
      <c r="K95" s="162">
        <v>690</v>
      </c>
      <c r="L95" s="162">
        <v>720</v>
      </c>
      <c r="M95" s="162">
        <v>760</v>
      </c>
    </row>
    <row r="96" spans="1:13" ht="31.5">
      <c r="A96" s="285" t="s">
        <v>610</v>
      </c>
      <c r="B96" s="160" t="s">
        <v>590</v>
      </c>
      <c r="C96" s="159" t="s">
        <v>588</v>
      </c>
      <c r="D96" s="161">
        <v>152100</v>
      </c>
      <c r="E96" s="161">
        <v>152900</v>
      </c>
      <c r="F96" s="161">
        <v>153500</v>
      </c>
      <c r="G96" s="161">
        <v>154500</v>
      </c>
      <c r="H96" s="161">
        <v>156300</v>
      </c>
      <c r="I96" s="161">
        <v>157300</v>
      </c>
      <c r="J96" s="161">
        <v>157500</v>
      </c>
      <c r="K96" s="161">
        <v>158000</v>
      </c>
      <c r="L96" s="161">
        <v>158900</v>
      </c>
      <c r="M96" s="161">
        <v>160000</v>
      </c>
    </row>
    <row r="97" spans="1:13" ht="21">
      <c r="A97" s="286"/>
      <c r="B97" s="160" t="s">
        <v>591</v>
      </c>
      <c r="C97" s="159" t="s">
        <v>588</v>
      </c>
      <c r="D97" s="162">
        <v>34600</v>
      </c>
      <c r="E97" s="162">
        <v>34400</v>
      </c>
      <c r="F97" s="162">
        <v>34400</v>
      </c>
      <c r="G97" s="162">
        <v>34500</v>
      </c>
      <c r="H97" s="162">
        <v>34900</v>
      </c>
      <c r="I97" s="162">
        <v>34900</v>
      </c>
      <c r="J97" s="162">
        <v>34700</v>
      </c>
      <c r="K97" s="162">
        <v>34500</v>
      </c>
      <c r="L97" s="162">
        <v>34600</v>
      </c>
      <c r="M97" s="162">
        <v>34400</v>
      </c>
    </row>
    <row r="98" spans="1:13" ht="21">
      <c r="A98" s="286"/>
      <c r="B98" s="160" t="s">
        <v>592</v>
      </c>
      <c r="C98" s="159" t="s">
        <v>588</v>
      </c>
      <c r="D98" s="161">
        <v>46700</v>
      </c>
      <c r="E98" s="161">
        <v>46500</v>
      </c>
      <c r="F98" s="161">
        <v>46100</v>
      </c>
      <c r="G98" s="161">
        <v>45700</v>
      </c>
      <c r="H98" s="161">
        <v>45500</v>
      </c>
      <c r="I98" s="161">
        <v>45100</v>
      </c>
      <c r="J98" s="161">
        <v>44400</v>
      </c>
      <c r="K98" s="161">
        <v>44000</v>
      </c>
      <c r="L98" s="161">
        <v>43900</v>
      </c>
      <c r="M98" s="161">
        <v>44200</v>
      </c>
    </row>
    <row r="99" spans="1:13" ht="21">
      <c r="A99" s="286"/>
      <c r="B99" s="160" t="s">
        <v>593</v>
      </c>
      <c r="C99" s="159" t="s">
        <v>588</v>
      </c>
      <c r="D99" s="162">
        <v>11380</v>
      </c>
      <c r="E99" s="162">
        <v>11440</v>
      </c>
      <c r="F99" s="162">
        <v>11300</v>
      </c>
      <c r="G99" s="162">
        <v>11040</v>
      </c>
      <c r="H99" s="162">
        <v>10860</v>
      </c>
      <c r="I99" s="162">
        <v>10780</v>
      </c>
      <c r="J99" s="162">
        <v>10750</v>
      </c>
      <c r="K99" s="162">
        <v>10920</v>
      </c>
      <c r="L99" s="162">
        <v>10970</v>
      </c>
      <c r="M99" s="162">
        <v>11110</v>
      </c>
    </row>
    <row r="100" spans="1:13" ht="21">
      <c r="A100" s="286"/>
      <c r="B100" s="160" t="s">
        <v>594</v>
      </c>
      <c r="C100" s="159" t="s">
        <v>588</v>
      </c>
      <c r="D100" s="161">
        <v>7800</v>
      </c>
      <c r="E100" s="161">
        <v>7760</v>
      </c>
      <c r="F100" s="161">
        <v>7850</v>
      </c>
      <c r="G100" s="161">
        <v>8140</v>
      </c>
      <c r="H100" s="161">
        <v>8490</v>
      </c>
      <c r="I100" s="161">
        <v>8750</v>
      </c>
      <c r="J100" s="161">
        <v>8700</v>
      </c>
      <c r="K100" s="161">
        <v>8620</v>
      </c>
      <c r="L100" s="161">
        <v>8720</v>
      </c>
      <c r="M100" s="161">
        <v>8940</v>
      </c>
    </row>
    <row r="101" spans="1:13" ht="21">
      <c r="A101" s="286"/>
      <c r="B101" s="160" t="s">
        <v>595</v>
      </c>
      <c r="C101" s="159" t="s">
        <v>588</v>
      </c>
      <c r="D101" s="162">
        <v>7830</v>
      </c>
      <c r="E101" s="162">
        <v>7770</v>
      </c>
      <c r="F101" s="162">
        <v>7690</v>
      </c>
      <c r="G101" s="162">
        <v>7660</v>
      </c>
      <c r="H101" s="162">
        <v>7680</v>
      </c>
      <c r="I101" s="162">
        <v>7600</v>
      </c>
      <c r="J101" s="162">
        <v>7580</v>
      </c>
      <c r="K101" s="162">
        <v>7690</v>
      </c>
      <c r="L101" s="162">
        <v>7810</v>
      </c>
      <c r="M101" s="162">
        <v>8010</v>
      </c>
    </row>
    <row r="102" spans="1:13" ht="21">
      <c r="A102" s="286"/>
      <c r="B102" s="160" t="s">
        <v>596</v>
      </c>
      <c r="C102" s="159" t="s">
        <v>588</v>
      </c>
      <c r="D102" s="161">
        <v>9310</v>
      </c>
      <c r="E102" s="161">
        <v>9070</v>
      </c>
      <c r="F102" s="161">
        <v>8800</v>
      </c>
      <c r="G102" s="161">
        <v>8500</v>
      </c>
      <c r="H102" s="161">
        <v>8320</v>
      </c>
      <c r="I102" s="161">
        <v>8170</v>
      </c>
      <c r="J102" s="161">
        <v>7930</v>
      </c>
      <c r="K102" s="161">
        <v>7740</v>
      </c>
      <c r="L102" s="161">
        <v>7750</v>
      </c>
      <c r="M102" s="161">
        <v>7670</v>
      </c>
    </row>
    <row r="103" spans="1:13" ht="21">
      <c r="A103" s="286"/>
      <c r="B103" s="160" t="s">
        <v>597</v>
      </c>
      <c r="C103" s="159" t="s">
        <v>588</v>
      </c>
      <c r="D103" s="162">
        <v>10360</v>
      </c>
      <c r="E103" s="162">
        <v>10460</v>
      </c>
      <c r="F103" s="162">
        <v>10420</v>
      </c>
      <c r="G103" s="162">
        <v>10360</v>
      </c>
      <c r="H103" s="162">
        <v>10210</v>
      </c>
      <c r="I103" s="162">
        <v>9850</v>
      </c>
      <c r="J103" s="162">
        <v>9450</v>
      </c>
      <c r="K103" s="162">
        <v>9040</v>
      </c>
      <c r="L103" s="162">
        <v>8680</v>
      </c>
      <c r="M103" s="162">
        <v>8480</v>
      </c>
    </row>
    <row r="104" spans="1:13" ht="21">
      <c r="A104" s="286"/>
      <c r="B104" s="160" t="s">
        <v>598</v>
      </c>
      <c r="C104" s="159" t="s">
        <v>588</v>
      </c>
      <c r="D104" s="161">
        <v>49800</v>
      </c>
      <c r="E104" s="161">
        <v>50300</v>
      </c>
      <c r="F104" s="161">
        <v>51000</v>
      </c>
      <c r="G104" s="161">
        <v>51700</v>
      </c>
      <c r="H104" s="161">
        <v>52400</v>
      </c>
      <c r="I104" s="161">
        <v>53100</v>
      </c>
      <c r="J104" s="161">
        <v>53100</v>
      </c>
      <c r="K104" s="161">
        <v>53200</v>
      </c>
      <c r="L104" s="161">
        <v>53200</v>
      </c>
      <c r="M104" s="161">
        <v>53100</v>
      </c>
    </row>
    <row r="105" spans="1:13" ht="31.5">
      <c r="A105" s="286"/>
      <c r="B105" s="160" t="s">
        <v>599</v>
      </c>
      <c r="C105" s="159" t="s">
        <v>588</v>
      </c>
      <c r="D105" s="162">
        <v>21000</v>
      </c>
      <c r="E105" s="162">
        <v>21600</v>
      </c>
      <c r="F105" s="162">
        <v>22100</v>
      </c>
      <c r="G105" s="162">
        <v>22600</v>
      </c>
      <c r="H105" s="162">
        <v>23400</v>
      </c>
      <c r="I105" s="162">
        <v>24200</v>
      </c>
      <c r="J105" s="162">
        <v>25200</v>
      </c>
      <c r="K105" s="162">
        <v>26200</v>
      </c>
      <c r="L105" s="162">
        <v>27300</v>
      </c>
      <c r="M105" s="162">
        <v>28200</v>
      </c>
    </row>
    <row r="106" spans="1:13" ht="21">
      <c r="A106" s="286"/>
      <c r="B106" s="160" t="s">
        <v>600</v>
      </c>
      <c r="C106" s="159" t="s">
        <v>588</v>
      </c>
      <c r="D106" s="161">
        <v>6180</v>
      </c>
      <c r="E106" s="161">
        <v>6560</v>
      </c>
      <c r="F106" s="161">
        <v>6730</v>
      </c>
      <c r="G106" s="161">
        <v>6920</v>
      </c>
      <c r="H106" s="161">
        <v>7180</v>
      </c>
      <c r="I106" s="161">
        <v>7390</v>
      </c>
      <c r="J106" s="161">
        <v>7850</v>
      </c>
      <c r="K106" s="161">
        <v>8450</v>
      </c>
      <c r="L106" s="161">
        <v>8960</v>
      </c>
      <c r="M106" s="161">
        <v>9370</v>
      </c>
    </row>
    <row r="107" spans="1:13" ht="21">
      <c r="A107" s="286"/>
      <c r="B107" s="160" t="s">
        <v>601</v>
      </c>
      <c r="C107" s="159" t="s">
        <v>588</v>
      </c>
      <c r="D107" s="162">
        <v>4980</v>
      </c>
      <c r="E107" s="162">
        <v>5010</v>
      </c>
      <c r="F107" s="162">
        <v>5110</v>
      </c>
      <c r="G107" s="162">
        <v>5290</v>
      </c>
      <c r="H107" s="162">
        <v>5530</v>
      </c>
      <c r="I107" s="162">
        <v>5870</v>
      </c>
      <c r="J107" s="162">
        <v>6250</v>
      </c>
      <c r="K107" s="162">
        <v>6400</v>
      </c>
      <c r="L107" s="162">
        <v>6630</v>
      </c>
      <c r="M107" s="162">
        <v>6860</v>
      </c>
    </row>
    <row r="108" spans="1:13" ht="21">
      <c r="A108" s="286"/>
      <c r="B108" s="160" t="s">
        <v>602</v>
      </c>
      <c r="C108" s="159" t="s">
        <v>588</v>
      </c>
      <c r="D108" s="161">
        <v>4290</v>
      </c>
      <c r="E108" s="161">
        <v>4360</v>
      </c>
      <c r="F108" s="161">
        <v>4320</v>
      </c>
      <c r="G108" s="161">
        <v>4370</v>
      </c>
      <c r="H108" s="161">
        <v>4460</v>
      </c>
      <c r="I108" s="161">
        <v>4470</v>
      </c>
      <c r="J108" s="161">
        <v>4540</v>
      </c>
      <c r="K108" s="161">
        <v>4640</v>
      </c>
      <c r="L108" s="161">
        <v>4800</v>
      </c>
      <c r="M108" s="161">
        <v>5030</v>
      </c>
    </row>
    <row r="109" spans="1:13" ht="21">
      <c r="A109" s="286"/>
      <c r="B109" s="160" t="s">
        <v>603</v>
      </c>
      <c r="C109" s="159" t="s">
        <v>588</v>
      </c>
      <c r="D109" s="162">
        <v>3100</v>
      </c>
      <c r="E109" s="162">
        <v>3150</v>
      </c>
      <c r="F109" s="162">
        <v>3220</v>
      </c>
      <c r="G109" s="162">
        <v>3250</v>
      </c>
      <c r="H109" s="162">
        <v>3300</v>
      </c>
      <c r="I109" s="162">
        <v>3430</v>
      </c>
      <c r="J109" s="162">
        <v>3480</v>
      </c>
      <c r="K109" s="162">
        <v>3480</v>
      </c>
      <c r="L109" s="162">
        <v>3550</v>
      </c>
      <c r="M109" s="162">
        <v>3600</v>
      </c>
    </row>
    <row r="110" spans="1:13" ht="31.5">
      <c r="A110" s="287"/>
      <c r="B110" s="160" t="s">
        <v>604</v>
      </c>
      <c r="C110" s="159" t="s">
        <v>588</v>
      </c>
      <c r="D110" s="161">
        <v>2450</v>
      </c>
      <c r="E110" s="161">
        <v>2570</v>
      </c>
      <c r="F110" s="161">
        <v>2690</v>
      </c>
      <c r="G110" s="161">
        <v>2800</v>
      </c>
      <c r="H110" s="161">
        <v>2930</v>
      </c>
      <c r="I110" s="161">
        <v>3040</v>
      </c>
      <c r="J110" s="161">
        <v>3120</v>
      </c>
      <c r="K110" s="161">
        <v>3210</v>
      </c>
      <c r="L110" s="161">
        <v>3330</v>
      </c>
      <c r="M110" s="161">
        <v>3350</v>
      </c>
    </row>
    <row r="111" spans="1:13" ht="31.5">
      <c r="A111" s="285" t="s">
        <v>611</v>
      </c>
      <c r="B111" s="160" t="s">
        <v>590</v>
      </c>
      <c r="C111" s="159" t="s">
        <v>588</v>
      </c>
      <c r="D111" s="162">
        <v>107300</v>
      </c>
      <c r="E111" s="162">
        <v>107600</v>
      </c>
      <c r="F111" s="162">
        <v>108300</v>
      </c>
      <c r="G111" s="162">
        <v>109300</v>
      </c>
      <c r="H111" s="162">
        <v>110700</v>
      </c>
      <c r="I111" s="162">
        <v>111800</v>
      </c>
      <c r="J111" s="162">
        <v>112700</v>
      </c>
      <c r="K111" s="162">
        <v>113600</v>
      </c>
      <c r="L111" s="162">
        <v>114800</v>
      </c>
      <c r="M111" s="162">
        <v>115700</v>
      </c>
    </row>
    <row r="112" spans="1:13" ht="21">
      <c r="A112" s="286"/>
      <c r="B112" s="160" t="s">
        <v>591</v>
      </c>
      <c r="C112" s="159" t="s">
        <v>588</v>
      </c>
      <c r="D112" s="161">
        <v>23100</v>
      </c>
      <c r="E112" s="161">
        <v>22800</v>
      </c>
      <c r="F112" s="161">
        <v>22800</v>
      </c>
      <c r="G112" s="161">
        <v>23000</v>
      </c>
      <c r="H112" s="161">
        <v>23400</v>
      </c>
      <c r="I112" s="161">
        <v>23700</v>
      </c>
      <c r="J112" s="161">
        <v>23900</v>
      </c>
      <c r="K112" s="161">
        <v>24100</v>
      </c>
      <c r="L112" s="161">
        <v>24200</v>
      </c>
      <c r="M112" s="161">
        <v>24200</v>
      </c>
    </row>
    <row r="113" spans="1:13" ht="21">
      <c r="A113" s="286"/>
      <c r="B113" s="160" t="s">
        <v>592</v>
      </c>
      <c r="C113" s="159" t="s">
        <v>588</v>
      </c>
      <c r="D113" s="162">
        <v>33600</v>
      </c>
      <c r="E113" s="162">
        <v>33700</v>
      </c>
      <c r="F113" s="162">
        <v>33700</v>
      </c>
      <c r="G113" s="162">
        <v>33800</v>
      </c>
      <c r="H113" s="162">
        <v>33800</v>
      </c>
      <c r="I113" s="162">
        <v>33700</v>
      </c>
      <c r="J113" s="162">
        <v>33500</v>
      </c>
      <c r="K113" s="162">
        <v>33400</v>
      </c>
      <c r="L113" s="162">
        <v>33600</v>
      </c>
      <c r="M113" s="162">
        <v>33900</v>
      </c>
    </row>
    <row r="114" spans="1:13" ht="21">
      <c r="A114" s="286"/>
      <c r="B114" s="160" t="s">
        <v>593</v>
      </c>
      <c r="C114" s="159" t="s">
        <v>588</v>
      </c>
      <c r="D114" s="161">
        <v>8030</v>
      </c>
      <c r="E114" s="161">
        <v>8180</v>
      </c>
      <c r="F114" s="161">
        <v>8010</v>
      </c>
      <c r="G114" s="161">
        <v>7830</v>
      </c>
      <c r="H114" s="161">
        <v>7580</v>
      </c>
      <c r="I114" s="161">
        <v>7320</v>
      </c>
      <c r="J114" s="161">
        <v>7210</v>
      </c>
      <c r="K114" s="161">
        <v>7290</v>
      </c>
      <c r="L114" s="161">
        <v>7350</v>
      </c>
      <c r="M114" s="161">
        <v>7460</v>
      </c>
    </row>
    <row r="115" spans="1:13" ht="21">
      <c r="A115" s="286"/>
      <c r="B115" s="160" t="s">
        <v>594</v>
      </c>
      <c r="C115" s="159" t="s">
        <v>588</v>
      </c>
      <c r="D115" s="162">
        <v>5700</v>
      </c>
      <c r="E115" s="162">
        <v>5730</v>
      </c>
      <c r="F115" s="162">
        <v>5970</v>
      </c>
      <c r="G115" s="162">
        <v>6210</v>
      </c>
      <c r="H115" s="162">
        <v>6520</v>
      </c>
      <c r="I115" s="162">
        <v>6720</v>
      </c>
      <c r="J115" s="162">
        <v>6690</v>
      </c>
      <c r="K115" s="162">
        <v>6470</v>
      </c>
      <c r="L115" s="162">
        <v>6620</v>
      </c>
      <c r="M115" s="162">
        <v>6550</v>
      </c>
    </row>
    <row r="116" spans="1:13" ht="21">
      <c r="A116" s="286"/>
      <c r="B116" s="160" t="s">
        <v>595</v>
      </c>
      <c r="C116" s="159" t="s">
        <v>588</v>
      </c>
      <c r="D116" s="161">
        <v>5760</v>
      </c>
      <c r="E116" s="161">
        <v>5760</v>
      </c>
      <c r="F116" s="161">
        <v>5890</v>
      </c>
      <c r="G116" s="161">
        <v>5950</v>
      </c>
      <c r="H116" s="161">
        <v>6000</v>
      </c>
      <c r="I116" s="161">
        <v>6040</v>
      </c>
      <c r="J116" s="161">
        <v>6150</v>
      </c>
      <c r="K116" s="161">
        <v>6370</v>
      </c>
      <c r="L116" s="161">
        <v>6440</v>
      </c>
      <c r="M116" s="161">
        <v>6690</v>
      </c>
    </row>
    <row r="117" spans="1:13" ht="21">
      <c r="A117" s="286"/>
      <c r="B117" s="160" t="s">
        <v>596</v>
      </c>
      <c r="C117" s="159" t="s">
        <v>588</v>
      </c>
      <c r="D117" s="162">
        <v>6670</v>
      </c>
      <c r="E117" s="162">
        <v>6540</v>
      </c>
      <c r="F117" s="162">
        <v>6320</v>
      </c>
      <c r="G117" s="162">
        <v>6260</v>
      </c>
      <c r="H117" s="162">
        <v>6280</v>
      </c>
      <c r="I117" s="162">
        <v>6360</v>
      </c>
      <c r="J117" s="162">
        <v>6310</v>
      </c>
      <c r="K117" s="162">
        <v>6430</v>
      </c>
      <c r="L117" s="162">
        <v>6480</v>
      </c>
      <c r="M117" s="162">
        <v>6540</v>
      </c>
    </row>
    <row r="118" spans="1:13" ht="21">
      <c r="A118" s="286"/>
      <c r="B118" s="160" t="s">
        <v>597</v>
      </c>
      <c r="C118" s="159" t="s">
        <v>588</v>
      </c>
      <c r="D118" s="161">
        <v>7490</v>
      </c>
      <c r="E118" s="161">
        <v>7440</v>
      </c>
      <c r="F118" s="161">
        <v>7490</v>
      </c>
      <c r="G118" s="161">
        <v>7510</v>
      </c>
      <c r="H118" s="161">
        <v>7440</v>
      </c>
      <c r="I118" s="161">
        <v>7230</v>
      </c>
      <c r="J118" s="161">
        <v>7110</v>
      </c>
      <c r="K118" s="161">
        <v>6850</v>
      </c>
      <c r="L118" s="161">
        <v>6730</v>
      </c>
      <c r="M118" s="161">
        <v>6650</v>
      </c>
    </row>
    <row r="119" spans="1:13" ht="21">
      <c r="A119" s="286"/>
      <c r="B119" s="160" t="s">
        <v>598</v>
      </c>
      <c r="C119" s="159" t="s">
        <v>588</v>
      </c>
      <c r="D119" s="162">
        <v>34700</v>
      </c>
      <c r="E119" s="162">
        <v>35100</v>
      </c>
      <c r="F119" s="162">
        <v>35600</v>
      </c>
      <c r="G119" s="162">
        <v>36100</v>
      </c>
      <c r="H119" s="162">
        <v>36700</v>
      </c>
      <c r="I119" s="162">
        <v>37300</v>
      </c>
      <c r="J119" s="162">
        <v>37600</v>
      </c>
      <c r="K119" s="162">
        <v>37900</v>
      </c>
      <c r="L119" s="162">
        <v>38200</v>
      </c>
      <c r="M119" s="162">
        <v>38300</v>
      </c>
    </row>
    <row r="120" spans="1:13" ht="31.5">
      <c r="A120" s="286"/>
      <c r="B120" s="160" t="s">
        <v>599</v>
      </c>
      <c r="C120" s="159" t="s">
        <v>588</v>
      </c>
      <c r="D120" s="161">
        <v>15900</v>
      </c>
      <c r="E120" s="161">
        <v>16000</v>
      </c>
      <c r="F120" s="161">
        <v>16200</v>
      </c>
      <c r="G120" s="161">
        <v>16500</v>
      </c>
      <c r="H120" s="161">
        <v>16800</v>
      </c>
      <c r="I120" s="161">
        <v>17200</v>
      </c>
      <c r="J120" s="161">
        <v>17700</v>
      </c>
      <c r="K120" s="161">
        <v>18200</v>
      </c>
      <c r="L120" s="161">
        <v>18900</v>
      </c>
      <c r="M120" s="161">
        <v>19400</v>
      </c>
    </row>
    <row r="121" spans="1:13" ht="21">
      <c r="A121" s="286"/>
      <c r="B121" s="160" t="s">
        <v>600</v>
      </c>
      <c r="C121" s="159" t="s">
        <v>588</v>
      </c>
      <c r="D121" s="162">
        <v>4470</v>
      </c>
      <c r="E121" s="162">
        <v>4520</v>
      </c>
      <c r="F121" s="162">
        <v>4570</v>
      </c>
      <c r="G121" s="162">
        <v>4740</v>
      </c>
      <c r="H121" s="162">
        <v>4840</v>
      </c>
      <c r="I121" s="162">
        <v>5010</v>
      </c>
      <c r="J121" s="162">
        <v>5320</v>
      </c>
      <c r="K121" s="162">
        <v>5680</v>
      </c>
      <c r="L121" s="162">
        <v>5970</v>
      </c>
      <c r="M121" s="162">
        <v>6190</v>
      </c>
    </row>
    <row r="122" spans="1:13" ht="21">
      <c r="A122" s="286"/>
      <c r="B122" s="160" t="s">
        <v>601</v>
      </c>
      <c r="C122" s="159" t="s">
        <v>588</v>
      </c>
      <c r="D122" s="161">
        <v>3720</v>
      </c>
      <c r="E122" s="161">
        <v>3720</v>
      </c>
      <c r="F122" s="161">
        <v>3770</v>
      </c>
      <c r="G122" s="161">
        <v>3820</v>
      </c>
      <c r="H122" s="161">
        <v>3930</v>
      </c>
      <c r="I122" s="161">
        <v>4070</v>
      </c>
      <c r="J122" s="161">
        <v>4170</v>
      </c>
      <c r="K122" s="161">
        <v>4230</v>
      </c>
      <c r="L122" s="161">
        <v>4420</v>
      </c>
      <c r="M122" s="161">
        <v>4530</v>
      </c>
    </row>
    <row r="123" spans="1:13" ht="21">
      <c r="A123" s="286"/>
      <c r="B123" s="160" t="s">
        <v>602</v>
      </c>
      <c r="C123" s="159" t="s">
        <v>588</v>
      </c>
      <c r="D123" s="162">
        <v>3340</v>
      </c>
      <c r="E123" s="162">
        <v>3310</v>
      </c>
      <c r="F123" s="162">
        <v>3260</v>
      </c>
      <c r="G123" s="162">
        <v>3210</v>
      </c>
      <c r="H123" s="162">
        <v>3210</v>
      </c>
      <c r="I123" s="162">
        <v>3240</v>
      </c>
      <c r="J123" s="162">
        <v>3270</v>
      </c>
      <c r="K123" s="162">
        <v>3350</v>
      </c>
      <c r="L123" s="162">
        <v>3380</v>
      </c>
      <c r="M123" s="162">
        <v>3480</v>
      </c>
    </row>
    <row r="124" spans="1:13" ht="21">
      <c r="A124" s="286"/>
      <c r="B124" s="160" t="s">
        <v>603</v>
      </c>
      <c r="C124" s="159" t="s">
        <v>588</v>
      </c>
      <c r="D124" s="161">
        <v>2480</v>
      </c>
      <c r="E124" s="161">
        <v>2540</v>
      </c>
      <c r="F124" s="161">
        <v>2570</v>
      </c>
      <c r="G124" s="161">
        <v>2580</v>
      </c>
      <c r="H124" s="161">
        <v>2570</v>
      </c>
      <c r="I124" s="161">
        <v>2580</v>
      </c>
      <c r="J124" s="161">
        <v>2570</v>
      </c>
      <c r="K124" s="161">
        <v>2550</v>
      </c>
      <c r="L124" s="161">
        <v>2550</v>
      </c>
      <c r="M124" s="161">
        <v>2570</v>
      </c>
    </row>
    <row r="125" spans="1:13" ht="31.5">
      <c r="A125" s="287"/>
      <c r="B125" s="160" t="s">
        <v>604</v>
      </c>
      <c r="C125" s="159" t="s">
        <v>588</v>
      </c>
      <c r="D125" s="162">
        <v>1830</v>
      </c>
      <c r="E125" s="162">
        <v>1910</v>
      </c>
      <c r="F125" s="162">
        <v>2000</v>
      </c>
      <c r="G125" s="162">
        <v>2100</v>
      </c>
      <c r="H125" s="162">
        <v>2210</v>
      </c>
      <c r="I125" s="162">
        <v>2270</v>
      </c>
      <c r="J125" s="162">
        <v>2360</v>
      </c>
      <c r="K125" s="162">
        <v>2410</v>
      </c>
      <c r="L125" s="162">
        <v>2530</v>
      </c>
      <c r="M125" s="162">
        <v>2590</v>
      </c>
    </row>
    <row r="126" spans="1:13" ht="31.5">
      <c r="A126" s="285" t="s">
        <v>612</v>
      </c>
      <c r="B126" s="160" t="s">
        <v>590</v>
      </c>
      <c r="C126" s="159" t="s">
        <v>588</v>
      </c>
      <c r="D126" s="161">
        <v>229400</v>
      </c>
      <c r="E126" s="161">
        <v>228700</v>
      </c>
      <c r="F126" s="161">
        <v>228600</v>
      </c>
      <c r="G126" s="161">
        <v>229300</v>
      </c>
      <c r="H126" s="161">
        <v>230400</v>
      </c>
      <c r="I126" s="161">
        <v>231300</v>
      </c>
      <c r="J126" s="161">
        <v>231200</v>
      </c>
      <c r="K126" s="161">
        <v>231200</v>
      </c>
      <c r="L126" s="161">
        <v>232500</v>
      </c>
      <c r="M126" s="161">
        <v>234500</v>
      </c>
    </row>
    <row r="127" spans="1:13" ht="21">
      <c r="A127" s="286"/>
      <c r="B127" s="160" t="s">
        <v>591</v>
      </c>
      <c r="C127" s="159" t="s">
        <v>588</v>
      </c>
      <c r="D127" s="162">
        <v>49400</v>
      </c>
      <c r="E127" s="162">
        <v>48700</v>
      </c>
      <c r="F127" s="162">
        <v>48300</v>
      </c>
      <c r="G127" s="162">
        <v>48300</v>
      </c>
      <c r="H127" s="162">
        <v>48300</v>
      </c>
      <c r="I127" s="162">
        <v>48300</v>
      </c>
      <c r="J127" s="162">
        <v>47800</v>
      </c>
      <c r="K127" s="162">
        <v>47500</v>
      </c>
      <c r="L127" s="162">
        <v>47400</v>
      </c>
      <c r="M127" s="162">
        <v>47200</v>
      </c>
    </row>
    <row r="128" spans="1:13" ht="21">
      <c r="A128" s="286"/>
      <c r="B128" s="160" t="s">
        <v>592</v>
      </c>
      <c r="C128" s="159" t="s">
        <v>588</v>
      </c>
      <c r="D128" s="161">
        <v>75700</v>
      </c>
      <c r="E128" s="161">
        <v>74900</v>
      </c>
      <c r="F128" s="161">
        <v>74100</v>
      </c>
      <c r="G128" s="161">
        <v>73500</v>
      </c>
      <c r="H128" s="161">
        <v>73200</v>
      </c>
      <c r="I128" s="161">
        <v>72700</v>
      </c>
      <c r="J128" s="161">
        <v>71800</v>
      </c>
      <c r="K128" s="161">
        <v>71300</v>
      </c>
      <c r="L128" s="161">
        <v>71500</v>
      </c>
      <c r="M128" s="161">
        <v>72400</v>
      </c>
    </row>
    <row r="129" spans="1:13" ht="21">
      <c r="A129" s="286"/>
      <c r="B129" s="160" t="s">
        <v>593</v>
      </c>
      <c r="C129" s="159" t="s">
        <v>588</v>
      </c>
      <c r="D129" s="162">
        <v>18290</v>
      </c>
      <c r="E129" s="162">
        <v>18150</v>
      </c>
      <c r="F129" s="162">
        <v>17980</v>
      </c>
      <c r="G129" s="162">
        <v>17630</v>
      </c>
      <c r="H129" s="162">
        <v>17420</v>
      </c>
      <c r="I129" s="162">
        <v>17170</v>
      </c>
      <c r="J129" s="162">
        <v>17010</v>
      </c>
      <c r="K129" s="162">
        <v>16850</v>
      </c>
      <c r="L129" s="162">
        <v>16980</v>
      </c>
      <c r="M129" s="162">
        <v>16930</v>
      </c>
    </row>
    <row r="130" spans="1:13" ht="21">
      <c r="A130" s="286"/>
      <c r="B130" s="160" t="s">
        <v>594</v>
      </c>
      <c r="C130" s="159" t="s">
        <v>588</v>
      </c>
      <c r="D130" s="161">
        <v>15680</v>
      </c>
      <c r="E130" s="161">
        <v>15560</v>
      </c>
      <c r="F130" s="161">
        <v>15510</v>
      </c>
      <c r="G130" s="161">
        <v>15690</v>
      </c>
      <c r="H130" s="161">
        <v>16110</v>
      </c>
      <c r="I130" s="161">
        <v>16380</v>
      </c>
      <c r="J130" s="161">
        <v>16420</v>
      </c>
      <c r="K130" s="161">
        <v>16390</v>
      </c>
      <c r="L130" s="161">
        <v>16350</v>
      </c>
      <c r="M130" s="161">
        <v>16700</v>
      </c>
    </row>
    <row r="131" spans="1:13" ht="21">
      <c r="A131" s="286"/>
      <c r="B131" s="160" t="s">
        <v>595</v>
      </c>
      <c r="C131" s="159" t="s">
        <v>588</v>
      </c>
      <c r="D131" s="162">
        <v>12750</v>
      </c>
      <c r="E131" s="162">
        <v>12800</v>
      </c>
      <c r="F131" s="162">
        <v>12890</v>
      </c>
      <c r="G131" s="162">
        <v>12980</v>
      </c>
      <c r="H131" s="162">
        <v>13040</v>
      </c>
      <c r="I131" s="162">
        <v>13030</v>
      </c>
      <c r="J131" s="162">
        <v>13010</v>
      </c>
      <c r="K131" s="162">
        <v>13140</v>
      </c>
      <c r="L131" s="162">
        <v>13430</v>
      </c>
      <c r="M131" s="162">
        <v>14160</v>
      </c>
    </row>
    <row r="132" spans="1:13" ht="21">
      <c r="A132" s="286"/>
      <c r="B132" s="160" t="s">
        <v>596</v>
      </c>
      <c r="C132" s="159" t="s">
        <v>588</v>
      </c>
      <c r="D132" s="161">
        <v>13810</v>
      </c>
      <c r="E132" s="161">
        <v>13180</v>
      </c>
      <c r="F132" s="161">
        <v>12810</v>
      </c>
      <c r="G132" s="161">
        <v>12620</v>
      </c>
      <c r="H132" s="161">
        <v>12380</v>
      </c>
      <c r="I132" s="161">
        <v>12350</v>
      </c>
      <c r="J132" s="161">
        <v>12270</v>
      </c>
      <c r="K132" s="161">
        <v>12170</v>
      </c>
      <c r="L132" s="161">
        <v>12290</v>
      </c>
      <c r="M132" s="161">
        <v>12500</v>
      </c>
    </row>
    <row r="133" spans="1:13" ht="21">
      <c r="A133" s="286"/>
      <c r="B133" s="160" t="s">
        <v>597</v>
      </c>
      <c r="C133" s="159" t="s">
        <v>588</v>
      </c>
      <c r="D133" s="162">
        <v>15210</v>
      </c>
      <c r="E133" s="162">
        <v>15180</v>
      </c>
      <c r="F133" s="162">
        <v>14880</v>
      </c>
      <c r="G133" s="162">
        <v>14590</v>
      </c>
      <c r="H133" s="162">
        <v>14280</v>
      </c>
      <c r="I133" s="162">
        <v>13740</v>
      </c>
      <c r="J133" s="162">
        <v>13060</v>
      </c>
      <c r="K133" s="162">
        <v>12700</v>
      </c>
      <c r="L133" s="162">
        <v>12410</v>
      </c>
      <c r="M133" s="162">
        <v>12150</v>
      </c>
    </row>
    <row r="134" spans="1:13" ht="21">
      <c r="A134" s="286"/>
      <c r="B134" s="160" t="s">
        <v>598</v>
      </c>
      <c r="C134" s="159" t="s">
        <v>588</v>
      </c>
      <c r="D134" s="161">
        <v>71700</v>
      </c>
      <c r="E134" s="161">
        <v>72100</v>
      </c>
      <c r="F134" s="161">
        <v>72800</v>
      </c>
      <c r="G134" s="161">
        <v>73500</v>
      </c>
      <c r="H134" s="161">
        <v>74100</v>
      </c>
      <c r="I134" s="161">
        <v>74700</v>
      </c>
      <c r="J134" s="161">
        <v>74700</v>
      </c>
      <c r="K134" s="161">
        <v>74500</v>
      </c>
      <c r="L134" s="161">
        <v>74500</v>
      </c>
      <c r="M134" s="161">
        <v>74500</v>
      </c>
    </row>
    <row r="135" spans="1:13" ht="31.5">
      <c r="A135" s="286"/>
      <c r="B135" s="160" t="s">
        <v>599</v>
      </c>
      <c r="C135" s="159" t="s">
        <v>588</v>
      </c>
      <c r="D135" s="162">
        <v>32500</v>
      </c>
      <c r="E135" s="162">
        <v>33100</v>
      </c>
      <c r="F135" s="162">
        <v>33500</v>
      </c>
      <c r="G135" s="162">
        <v>34100</v>
      </c>
      <c r="H135" s="162">
        <v>34800</v>
      </c>
      <c r="I135" s="162">
        <v>35600</v>
      </c>
      <c r="J135" s="162">
        <v>36900</v>
      </c>
      <c r="K135" s="162">
        <v>38000</v>
      </c>
      <c r="L135" s="162">
        <v>39100</v>
      </c>
      <c r="M135" s="162">
        <v>40300</v>
      </c>
    </row>
    <row r="136" spans="1:13" ht="21">
      <c r="A136" s="286"/>
      <c r="B136" s="160" t="s">
        <v>600</v>
      </c>
      <c r="C136" s="159" t="s">
        <v>588</v>
      </c>
      <c r="D136" s="161">
        <v>9530</v>
      </c>
      <c r="E136" s="161">
        <v>9810</v>
      </c>
      <c r="F136" s="161">
        <v>9870</v>
      </c>
      <c r="G136" s="161">
        <v>10140</v>
      </c>
      <c r="H136" s="161">
        <v>10310</v>
      </c>
      <c r="I136" s="161">
        <v>10460</v>
      </c>
      <c r="J136" s="161">
        <v>11070</v>
      </c>
      <c r="K136" s="161">
        <v>11750</v>
      </c>
      <c r="L136" s="161">
        <v>12260</v>
      </c>
      <c r="M136" s="161">
        <v>12710</v>
      </c>
    </row>
    <row r="137" spans="1:13" ht="21">
      <c r="A137" s="286"/>
      <c r="B137" s="160" t="s">
        <v>601</v>
      </c>
      <c r="C137" s="159" t="s">
        <v>588</v>
      </c>
      <c r="D137" s="162">
        <v>7790</v>
      </c>
      <c r="E137" s="162">
        <v>7850</v>
      </c>
      <c r="F137" s="162">
        <v>7920</v>
      </c>
      <c r="G137" s="162">
        <v>8050</v>
      </c>
      <c r="H137" s="162">
        <v>8380</v>
      </c>
      <c r="I137" s="162">
        <v>8810</v>
      </c>
      <c r="J137" s="162">
        <v>9170</v>
      </c>
      <c r="K137" s="162">
        <v>9260</v>
      </c>
      <c r="L137" s="162">
        <v>9530</v>
      </c>
      <c r="M137" s="162">
        <v>9810</v>
      </c>
    </row>
    <row r="138" spans="1:13" ht="21">
      <c r="A138" s="286"/>
      <c r="B138" s="160" t="s">
        <v>602</v>
      </c>
      <c r="C138" s="159" t="s">
        <v>588</v>
      </c>
      <c r="D138" s="161">
        <v>6710</v>
      </c>
      <c r="E138" s="161">
        <v>6710</v>
      </c>
      <c r="F138" s="161">
        <v>6670</v>
      </c>
      <c r="G138" s="161">
        <v>6710</v>
      </c>
      <c r="H138" s="161">
        <v>6690</v>
      </c>
      <c r="I138" s="161">
        <v>6690</v>
      </c>
      <c r="J138" s="161">
        <v>6820</v>
      </c>
      <c r="K138" s="161">
        <v>6960</v>
      </c>
      <c r="L138" s="161">
        <v>7120</v>
      </c>
      <c r="M138" s="161">
        <v>7430</v>
      </c>
    </row>
    <row r="139" spans="1:13" ht="21">
      <c r="A139" s="286"/>
      <c r="B139" s="160" t="s">
        <v>603</v>
      </c>
      <c r="C139" s="159" t="s">
        <v>588</v>
      </c>
      <c r="D139" s="162">
        <v>4780</v>
      </c>
      <c r="E139" s="162">
        <v>4880</v>
      </c>
      <c r="F139" s="162">
        <v>5020</v>
      </c>
      <c r="G139" s="162">
        <v>5020</v>
      </c>
      <c r="H139" s="162">
        <v>5060</v>
      </c>
      <c r="I139" s="162">
        <v>5170</v>
      </c>
      <c r="J139" s="162">
        <v>5180</v>
      </c>
      <c r="K139" s="162">
        <v>5220</v>
      </c>
      <c r="L139" s="162">
        <v>5280</v>
      </c>
      <c r="M139" s="162">
        <v>5310</v>
      </c>
    </row>
    <row r="140" spans="1:13" ht="31.5">
      <c r="A140" s="287"/>
      <c r="B140" s="160" t="s">
        <v>604</v>
      </c>
      <c r="C140" s="159" t="s">
        <v>588</v>
      </c>
      <c r="D140" s="161">
        <v>3740</v>
      </c>
      <c r="E140" s="161">
        <v>3860</v>
      </c>
      <c r="F140" s="161">
        <v>3990</v>
      </c>
      <c r="G140" s="161">
        <v>4150</v>
      </c>
      <c r="H140" s="161">
        <v>4350</v>
      </c>
      <c r="I140" s="161">
        <v>4510</v>
      </c>
      <c r="J140" s="161">
        <v>4660</v>
      </c>
      <c r="K140" s="161">
        <v>4770</v>
      </c>
      <c r="L140" s="161">
        <v>4890</v>
      </c>
      <c r="M140" s="161">
        <v>5020</v>
      </c>
    </row>
    <row r="141" spans="1:13" ht="31.5">
      <c r="A141" s="285" t="s">
        <v>613</v>
      </c>
      <c r="B141" s="160" t="s">
        <v>590</v>
      </c>
      <c r="C141" s="159" t="s">
        <v>588</v>
      </c>
      <c r="D141" s="162">
        <v>466300</v>
      </c>
      <c r="E141" s="162">
        <v>469300</v>
      </c>
      <c r="F141" s="162">
        <v>471800</v>
      </c>
      <c r="G141" s="162">
        <v>475600</v>
      </c>
      <c r="H141" s="162">
        <v>479400</v>
      </c>
      <c r="I141" s="162">
        <v>483400</v>
      </c>
      <c r="J141" s="162">
        <v>485100</v>
      </c>
      <c r="K141" s="162">
        <v>486700</v>
      </c>
      <c r="L141" s="162">
        <v>491400</v>
      </c>
      <c r="M141" s="162">
        <v>496900</v>
      </c>
    </row>
    <row r="142" spans="1:13" ht="21">
      <c r="A142" s="286"/>
      <c r="B142" s="160" t="s">
        <v>591</v>
      </c>
      <c r="C142" s="159" t="s">
        <v>588</v>
      </c>
      <c r="D142" s="161">
        <v>94900</v>
      </c>
      <c r="E142" s="161">
        <v>95000</v>
      </c>
      <c r="F142" s="161">
        <v>95200</v>
      </c>
      <c r="G142" s="161">
        <v>95500</v>
      </c>
      <c r="H142" s="161">
        <v>95700</v>
      </c>
      <c r="I142" s="161">
        <v>96000</v>
      </c>
      <c r="J142" s="161">
        <v>95600</v>
      </c>
      <c r="K142" s="161">
        <v>95000</v>
      </c>
      <c r="L142" s="161">
        <v>94600</v>
      </c>
      <c r="M142" s="161">
        <v>94200</v>
      </c>
    </row>
    <row r="143" spans="1:13" ht="21">
      <c r="A143" s="286"/>
      <c r="B143" s="160" t="s">
        <v>592</v>
      </c>
      <c r="C143" s="159" t="s">
        <v>588</v>
      </c>
      <c r="D143" s="162">
        <v>173200</v>
      </c>
      <c r="E143" s="162">
        <v>172500</v>
      </c>
      <c r="F143" s="162">
        <v>171400</v>
      </c>
      <c r="G143" s="162">
        <v>171300</v>
      </c>
      <c r="H143" s="162">
        <v>170900</v>
      </c>
      <c r="I143" s="162">
        <v>170200</v>
      </c>
      <c r="J143" s="162">
        <v>168800</v>
      </c>
      <c r="K143" s="162">
        <v>167900</v>
      </c>
      <c r="L143" s="162">
        <v>169300</v>
      </c>
      <c r="M143" s="162">
        <v>171800</v>
      </c>
    </row>
    <row r="144" spans="1:13" ht="21">
      <c r="A144" s="286"/>
      <c r="B144" s="160" t="s">
        <v>593</v>
      </c>
      <c r="C144" s="159" t="s">
        <v>588</v>
      </c>
      <c r="D144" s="161">
        <v>34010</v>
      </c>
      <c r="E144" s="161">
        <v>33980</v>
      </c>
      <c r="F144" s="161">
        <v>33900</v>
      </c>
      <c r="G144" s="161">
        <v>34080</v>
      </c>
      <c r="H144" s="161">
        <v>34240</v>
      </c>
      <c r="I144" s="161">
        <v>34210</v>
      </c>
      <c r="J144" s="161">
        <v>34050</v>
      </c>
      <c r="K144" s="161">
        <v>33760</v>
      </c>
      <c r="L144" s="161">
        <v>32760</v>
      </c>
      <c r="M144" s="161">
        <v>32790</v>
      </c>
    </row>
    <row r="145" spans="1:13" ht="21">
      <c r="A145" s="286"/>
      <c r="B145" s="160" t="s">
        <v>594</v>
      </c>
      <c r="C145" s="159" t="s">
        <v>588</v>
      </c>
      <c r="D145" s="162">
        <v>35040</v>
      </c>
      <c r="E145" s="162">
        <v>34630</v>
      </c>
      <c r="F145" s="162">
        <v>34400</v>
      </c>
      <c r="G145" s="162">
        <v>34630</v>
      </c>
      <c r="H145" s="162">
        <v>35380</v>
      </c>
      <c r="I145" s="162">
        <v>36220</v>
      </c>
      <c r="J145" s="162">
        <v>36600</v>
      </c>
      <c r="K145" s="162">
        <v>37190</v>
      </c>
      <c r="L145" s="162">
        <v>38890</v>
      </c>
      <c r="M145" s="162">
        <v>39660</v>
      </c>
    </row>
    <row r="146" spans="1:13" ht="21">
      <c r="A146" s="286"/>
      <c r="B146" s="160" t="s">
        <v>595</v>
      </c>
      <c r="C146" s="159" t="s">
        <v>588</v>
      </c>
      <c r="D146" s="161">
        <v>32070</v>
      </c>
      <c r="E146" s="161">
        <v>32560</v>
      </c>
      <c r="F146" s="161">
        <v>32880</v>
      </c>
      <c r="G146" s="161">
        <v>33140</v>
      </c>
      <c r="H146" s="161">
        <v>32820</v>
      </c>
      <c r="I146" s="161">
        <v>32490</v>
      </c>
      <c r="J146" s="161">
        <v>32100</v>
      </c>
      <c r="K146" s="161">
        <v>31940</v>
      </c>
      <c r="L146" s="161">
        <v>33100</v>
      </c>
      <c r="M146" s="161">
        <v>34510</v>
      </c>
    </row>
    <row r="147" spans="1:13" ht="21">
      <c r="A147" s="286"/>
      <c r="B147" s="160" t="s">
        <v>596</v>
      </c>
      <c r="C147" s="159" t="s">
        <v>588</v>
      </c>
      <c r="D147" s="162">
        <v>35000</v>
      </c>
      <c r="E147" s="162">
        <v>33990</v>
      </c>
      <c r="F147" s="162">
        <v>32970</v>
      </c>
      <c r="G147" s="162">
        <v>32420</v>
      </c>
      <c r="H147" s="162">
        <v>32260</v>
      </c>
      <c r="I147" s="162">
        <v>32240</v>
      </c>
      <c r="J147" s="162">
        <v>32150</v>
      </c>
      <c r="K147" s="162">
        <v>32190</v>
      </c>
      <c r="L147" s="162">
        <v>32400</v>
      </c>
      <c r="M147" s="162">
        <v>32600</v>
      </c>
    </row>
    <row r="148" spans="1:13" ht="21">
      <c r="A148" s="286"/>
      <c r="B148" s="160" t="s">
        <v>597</v>
      </c>
      <c r="C148" s="159" t="s">
        <v>588</v>
      </c>
      <c r="D148" s="161">
        <v>37060</v>
      </c>
      <c r="E148" s="161">
        <v>37310</v>
      </c>
      <c r="F148" s="161">
        <v>37210</v>
      </c>
      <c r="G148" s="161">
        <v>37020</v>
      </c>
      <c r="H148" s="161">
        <v>36220</v>
      </c>
      <c r="I148" s="161">
        <v>35020</v>
      </c>
      <c r="J148" s="161">
        <v>33900</v>
      </c>
      <c r="K148" s="161">
        <v>32830</v>
      </c>
      <c r="L148" s="161">
        <v>32160</v>
      </c>
      <c r="M148" s="161">
        <v>32240</v>
      </c>
    </row>
    <row r="149" spans="1:13" ht="21">
      <c r="A149" s="286"/>
      <c r="B149" s="160" t="s">
        <v>598</v>
      </c>
      <c r="C149" s="159" t="s">
        <v>588</v>
      </c>
      <c r="D149" s="162">
        <v>145100</v>
      </c>
      <c r="E149" s="162">
        <v>147500</v>
      </c>
      <c r="F149" s="162">
        <v>150000</v>
      </c>
      <c r="G149" s="162">
        <v>152400</v>
      </c>
      <c r="H149" s="162">
        <v>154700</v>
      </c>
      <c r="I149" s="162">
        <v>157500</v>
      </c>
      <c r="J149" s="162">
        <v>158700</v>
      </c>
      <c r="K149" s="162">
        <v>159700</v>
      </c>
      <c r="L149" s="162">
        <v>160900</v>
      </c>
      <c r="M149" s="162">
        <v>162100</v>
      </c>
    </row>
    <row r="150" spans="1:13" ht="31.5">
      <c r="A150" s="286"/>
      <c r="B150" s="160" t="s">
        <v>599</v>
      </c>
      <c r="C150" s="159" t="s">
        <v>588</v>
      </c>
      <c r="D150" s="161">
        <v>53100</v>
      </c>
      <c r="E150" s="161">
        <v>54400</v>
      </c>
      <c r="F150" s="161">
        <v>55300</v>
      </c>
      <c r="G150" s="161">
        <v>56500</v>
      </c>
      <c r="H150" s="161">
        <v>58000</v>
      </c>
      <c r="I150" s="161">
        <v>59700</v>
      </c>
      <c r="J150" s="161">
        <v>62000</v>
      </c>
      <c r="K150" s="161">
        <v>64100</v>
      </c>
      <c r="L150" s="161">
        <v>66500</v>
      </c>
      <c r="M150" s="161">
        <v>68800</v>
      </c>
    </row>
    <row r="151" spans="1:13" ht="21">
      <c r="A151" s="286"/>
      <c r="B151" s="160" t="s">
        <v>600</v>
      </c>
      <c r="C151" s="159" t="s">
        <v>588</v>
      </c>
      <c r="D151" s="162">
        <v>16170</v>
      </c>
      <c r="E151" s="162">
        <v>16970</v>
      </c>
      <c r="F151" s="162">
        <v>17240</v>
      </c>
      <c r="G151" s="162">
        <v>17780</v>
      </c>
      <c r="H151" s="162">
        <v>18220</v>
      </c>
      <c r="I151" s="162">
        <v>18610</v>
      </c>
      <c r="J151" s="162">
        <v>19770</v>
      </c>
      <c r="K151" s="162">
        <v>21230</v>
      </c>
      <c r="L151" s="162">
        <v>22350</v>
      </c>
      <c r="M151" s="162">
        <v>23150</v>
      </c>
    </row>
    <row r="152" spans="1:13" ht="21">
      <c r="A152" s="286"/>
      <c r="B152" s="160" t="s">
        <v>601</v>
      </c>
      <c r="C152" s="159" t="s">
        <v>588</v>
      </c>
      <c r="D152" s="161">
        <v>12520</v>
      </c>
      <c r="E152" s="161">
        <v>12630</v>
      </c>
      <c r="F152" s="161">
        <v>12780</v>
      </c>
      <c r="G152" s="161">
        <v>13130</v>
      </c>
      <c r="H152" s="161">
        <v>13790</v>
      </c>
      <c r="I152" s="161">
        <v>14680</v>
      </c>
      <c r="J152" s="161">
        <v>15400</v>
      </c>
      <c r="K152" s="161">
        <v>15670</v>
      </c>
      <c r="L152" s="161">
        <v>16240</v>
      </c>
      <c r="M152" s="161">
        <v>16760</v>
      </c>
    </row>
    <row r="153" spans="1:13" ht="21">
      <c r="A153" s="286"/>
      <c r="B153" s="160" t="s">
        <v>602</v>
      </c>
      <c r="C153" s="159" t="s">
        <v>588</v>
      </c>
      <c r="D153" s="162">
        <v>10660</v>
      </c>
      <c r="E153" s="162">
        <v>10690</v>
      </c>
      <c r="F153" s="162">
        <v>10750</v>
      </c>
      <c r="G153" s="162">
        <v>10790</v>
      </c>
      <c r="H153" s="162">
        <v>10770</v>
      </c>
      <c r="I153" s="162">
        <v>10770</v>
      </c>
      <c r="J153" s="162">
        <v>10880</v>
      </c>
      <c r="K153" s="162">
        <v>11050</v>
      </c>
      <c r="L153" s="162">
        <v>11420</v>
      </c>
      <c r="M153" s="162">
        <v>12100</v>
      </c>
    </row>
    <row r="154" spans="1:13" ht="21">
      <c r="A154" s="286"/>
      <c r="B154" s="160" t="s">
        <v>603</v>
      </c>
      <c r="C154" s="159" t="s">
        <v>588</v>
      </c>
      <c r="D154" s="161">
        <v>7750</v>
      </c>
      <c r="E154" s="161">
        <v>7850</v>
      </c>
      <c r="F154" s="161">
        <v>8010</v>
      </c>
      <c r="G154" s="161">
        <v>8120</v>
      </c>
      <c r="H154" s="161">
        <v>8160</v>
      </c>
      <c r="I154" s="161">
        <v>8350</v>
      </c>
      <c r="J154" s="161">
        <v>8450</v>
      </c>
      <c r="K154" s="161">
        <v>8510</v>
      </c>
      <c r="L154" s="161">
        <v>8570</v>
      </c>
      <c r="M154" s="161">
        <v>8560</v>
      </c>
    </row>
    <row r="155" spans="1:13" ht="31.5">
      <c r="A155" s="287"/>
      <c r="B155" s="160" t="s">
        <v>604</v>
      </c>
      <c r="C155" s="159" t="s">
        <v>588</v>
      </c>
      <c r="D155" s="162">
        <v>5980</v>
      </c>
      <c r="E155" s="162">
        <v>6270</v>
      </c>
      <c r="F155" s="162">
        <v>6510</v>
      </c>
      <c r="G155" s="162">
        <v>6710</v>
      </c>
      <c r="H155" s="162">
        <v>7060</v>
      </c>
      <c r="I155" s="162">
        <v>7290</v>
      </c>
      <c r="J155" s="162">
        <v>7470</v>
      </c>
      <c r="K155" s="162">
        <v>7660</v>
      </c>
      <c r="L155" s="162">
        <v>7940</v>
      </c>
      <c r="M155" s="162">
        <v>8250</v>
      </c>
    </row>
    <row r="156" spans="1:13" ht="31.5">
      <c r="A156" s="285" t="s">
        <v>614</v>
      </c>
      <c r="B156" s="160" t="s">
        <v>590</v>
      </c>
      <c r="C156" s="159" t="s">
        <v>588</v>
      </c>
      <c r="D156" s="161">
        <v>45800</v>
      </c>
      <c r="E156" s="161">
        <v>46200</v>
      </c>
      <c r="F156" s="161">
        <v>46500</v>
      </c>
      <c r="G156" s="161">
        <v>46900</v>
      </c>
      <c r="H156" s="161">
        <v>47400</v>
      </c>
      <c r="I156" s="161">
        <v>48200</v>
      </c>
      <c r="J156" s="161">
        <v>48600</v>
      </c>
      <c r="K156" s="161">
        <v>48800</v>
      </c>
      <c r="L156" s="161">
        <v>49100</v>
      </c>
      <c r="M156" s="161">
        <v>49500</v>
      </c>
    </row>
    <row r="157" spans="1:13" ht="21">
      <c r="A157" s="286"/>
      <c r="B157" s="160" t="s">
        <v>591</v>
      </c>
      <c r="C157" s="159" t="s">
        <v>588</v>
      </c>
      <c r="D157" s="162">
        <v>9700</v>
      </c>
      <c r="E157" s="162">
        <v>9700</v>
      </c>
      <c r="F157" s="162">
        <v>9600</v>
      </c>
      <c r="G157" s="162">
        <v>9600</v>
      </c>
      <c r="H157" s="162">
        <v>9700</v>
      </c>
      <c r="I157" s="162">
        <v>9800</v>
      </c>
      <c r="J157" s="162">
        <v>9800</v>
      </c>
      <c r="K157" s="162">
        <v>9700</v>
      </c>
      <c r="L157" s="162">
        <v>9600</v>
      </c>
      <c r="M157" s="162">
        <v>9500</v>
      </c>
    </row>
    <row r="158" spans="1:13" ht="21">
      <c r="A158" s="286"/>
      <c r="B158" s="160" t="s">
        <v>592</v>
      </c>
      <c r="C158" s="159" t="s">
        <v>588</v>
      </c>
      <c r="D158" s="161">
        <v>12900</v>
      </c>
      <c r="E158" s="161">
        <v>12800</v>
      </c>
      <c r="F158" s="161">
        <v>12700</v>
      </c>
      <c r="G158" s="161">
        <v>12500</v>
      </c>
      <c r="H158" s="161">
        <v>12300</v>
      </c>
      <c r="I158" s="161">
        <v>12200</v>
      </c>
      <c r="J158" s="161">
        <v>11900</v>
      </c>
      <c r="K158" s="161">
        <v>11700</v>
      </c>
      <c r="L158" s="161">
        <v>11600</v>
      </c>
      <c r="M158" s="161">
        <v>11700</v>
      </c>
    </row>
    <row r="159" spans="1:13" ht="21">
      <c r="A159" s="286"/>
      <c r="B159" s="160" t="s">
        <v>593</v>
      </c>
      <c r="C159" s="159" t="s">
        <v>588</v>
      </c>
      <c r="D159" s="162">
        <v>2980</v>
      </c>
      <c r="E159" s="162">
        <v>3040</v>
      </c>
      <c r="F159" s="162">
        <v>3000</v>
      </c>
      <c r="G159" s="162">
        <v>2960</v>
      </c>
      <c r="H159" s="162">
        <v>2950</v>
      </c>
      <c r="I159" s="162">
        <v>2940</v>
      </c>
      <c r="J159" s="162">
        <v>2930</v>
      </c>
      <c r="K159" s="162">
        <v>3010</v>
      </c>
      <c r="L159" s="162">
        <v>3020</v>
      </c>
      <c r="M159" s="162">
        <v>3050</v>
      </c>
    </row>
    <row r="160" spans="1:13" ht="21">
      <c r="A160" s="286"/>
      <c r="B160" s="160" t="s">
        <v>594</v>
      </c>
      <c r="C160" s="159" t="s">
        <v>588</v>
      </c>
      <c r="D160" s="161">
        <v>1860</v>
      </c>
      <c r="E160" s="161">
        <v>1870</v>
      </c>
      <c r="F160" s="161">
        <v>1920</v>
      </c>
      <c r="G160" s="161">
        <v>1920</v>
      </c>
      <c r="H160" s="161">
        <v>1980</v>
      </c>
      <c r="I160" s="161">
        <v>2020</v>
      </c>
      <c r="J160" s="161">
        <v>1990</v>
      </c>
      <c r="K160" s="161">
        <v>1980</v>
      </c>
      <c r="L160" s="161">
        <v>2040</v>
      </c>
      <c r="M160" s="161">
        <v>2120</v>
      </c>
    </row>
    <row r="161" spans="1:13" ht="21">
      <c r="A161" s="286"/>
      <c r="B161" s="160" t="s">
        <v>595</v>
      </c>
      <c r="C161" s="159" t="s">
        <v>588</v>
      </c>
      <c r="D161" s="162">
        <v>1940</v>
      </c>
      <c r="E161" s="162">
        <v>1900</v>
      </c>
      <c r="F161" s="162">
        <v>1870</v>
      </c>
      <c r="G161" s="162">
        <v>1890</v>
      </c>
      <c r="H161" s="162">
        <v>1930</v>
      </c>
      <c r="I161" s="162">
        <v>1890</v>
      </c>
      <c r="J161" s="162">
        <v>1890</v>
      </c>
      <c r="K161" s="162">
        <v>1850</v>
      </c>
      <c r="L161" s="162">
        <v>1820</v>
      </c>
      <c r="M161" s="162">
        <v>1890</v>
      </c>
    </row>
    <row r="162" spans="1:13" ht="21">
      <c r="A162" s="286"/>
      <c r="B162" s="160" t="s">
        <v>596</v>
      </c>
      <c r="C162" s="159" t="s">
        <v>588</v>
      </c>
      <c r="D162" s="161">
        <v>2770</v>
      </c>
      <c r="E162" s="161">
        <v>2580</v>
      </c>
      <c r="F162" s="161">
        <v>2440</v>
      </c>
      <c r="G162" s="161">
        <v>2330</v>
      </c>
      <c r="H162" s="161">
        <v>2230</v>
      </c>
      <c r="I162" s="161">
        <v>2200</v>
      </c>
      <c r="J162" s="161">
        <v>2170</v>
      </c>
      <c r="K162" s="161">
        <v>2140</v>
      </c>
      <c r="L162" s="161">
        <v>2110</v>
      </c>
      <c r="M162" s="161">
        <v>2150</v>
      </c>
    </row>
    <row r="163" spans="1:13" ht="21">
      <c r="A163" s="286"/>
      <c r="B163" s="160" t="s">
        <v>597</v>
      </c>
      <c r="C163" s="159" t="s">
        <v>588</v>
      </c>
      <c r="D163" s="162">
        <v>3370</v>
      </c>
      <c r="E163" s="162">
        <v>3430</v>
      </c>
      <c r="F163" s="162">
        <v>3430</v>
      </c>
      <c r="G163" s="162">
        <v>3370</v>
      </c>
      <c r="H163" s="162">
        <v>3240</v>
      </c>
      <c r="I163" s="162">
        <v>3130</v>
      </c>
      <c r="J163" s="162">
        <v>2890</v>
      </c>
      <c r="K163" s="162">
        <v>2720</v>
      </c>
      <c r="L163" s="162">
        <v>2580</v>
      </c>
      <c r="M163" s="162">
        <v>2470</v>
      </c>
    </row>
    <row r="164" spans="1:13" ht="21">
      <c r="A164" s="286"/>
      <c r="B164" s="160" t="s">
        <v>598</v>
      </c>
      <c r="C164" s="159" t="s">
        <v>588</v>
      </c>
      <c r="D164" s="161">
        <v>16900</v>
      </c>
      <c r="E164" s="161">
        <v>17200</v>
      </c>
      <c r="F164" s="161">
        <v>17500</v>
      </c>
      <c r="G164" s="161">
        <v>17800</v>
      </c>
      <c r="H164" s="161">
        <v>18100</v>
      </c>
      <c r="I164" s="161">
        <v>18500</v>
      </c>
      <c r="J164" s="161">
        <v>18700</v>
      </c>
      <c r="K164" s="161">
        <v>18700</v>
      </c>
      <c r="L164" s="161">
        <v>18700</v>
      </c>
      <c r="M164" s="161">
        <v>18700</v>
      </c>
    </row>
    <row r="165" spans="1:13" ht="31.5">
      <c r="A165" s="286"/>
      <c r="B165" s="160" t="s">
        <v>599</v>
      </c>
      <c r="C165" s="159" t="s">
        <v>588</v>
      </c>
      <c r="D165" s="162">
        <v>6200</v>
      </c>
      <c r="E165" s="162">
        <v>6500</v>
      </c>
      <c r="F165" s="162">
        <v>6700</v>
      </c>
      <c r="G165" s="162">
        <v>7000</v>
      </c>
      <c r="H165" s="162">
        <v>7300</v>
      </c>
      <c r="I165" s="162">
        <v>7800</v>
      </c>
      <c r="J165" s="162">
        <v>8200</v>
      </c>
      <c r="K165" s="162">
        <v>8700</v>
      </c>
      <c r="L165" s="162">
        <v>9200</v>
      </c>
      <c r="M165" s="162">
        <v>9700</v>
      </c>
    </row>
    <row r="166" spans="1:13" ht="21">
      <c r="A166" s="286"/>
      <c r="B166" s="160" t="s">
        <v>600</v>
      </c>
      <c r="C166" s="159" t="s">
        <v>588</v>
      </c>
      <c r="D166" s="161">
        <v>1950</v>
      </c>
      <c r="E166" s="161">
        <v>2120</v>
      </c>
      <c r="F166" s="161">
        <v>2190</v>
      </c>
      <c r="G166" s="161">
        <v>2320</v>
      </c>
      <c r="H166" s="161">
        <v>2470</v>
      </c>
      <c r="I166" s="161">
        <v>2640</v>
      </c>
      <c r="J166" s="161">
        <v>2830</v>
      </c>
      <c r="K166" s="161">
        <v>3080</v>
      </c>
      <c r="L166" s="161">
        <v>3270</v>
      </c>
      <c r="M166" s="161">
        <v>3520</v>
      </c>
    </row>
    <row r="167" spans="1:13" ht="21">
      <c r="A167" s="286"/>
      <c r="B167" s="160" t="s">
        <v>601</v>
      </c>
      <c r="C167" s="159" t="s">
        <v>588</v>
      </c>
      <c r="D167" s="162">
        <v>1510</v>
      </c>
      <c r="E167" s="162">
        <v>1560</v>
      </c>
      <c r="F167" s="162">
        <v>1650</v>
      </c>
      <c r="G167" s="162">
        <v>1690</v>
      </c>
      <c r="H167" s="162">
        <v>1770</v>
      </c>
      <c r="I167" s="162">
        <v>1930</v>
      </c>
      <c r="J167" s="162">
        <v>2100</v>
      </c>
      <c r="K167" s="162">
        <v>2200</v>
      </c>
      <c r="L167" s="162">
        <v>2360</v>
      </c>
      <c r="M167" s="162">
        <v>2470</v>
      </c>
    </row>
    <row r="168" spans="1:13" ht="21">
      <c r="A168" s="286"/>
      <c r="B168" s="160" t="s">
        <v>602</v>
      </c>
      <c r="C168" s="159" t="s">
        <v>588</v>
      </c>
      <c r="D168" s="161">
        <v>1150</v>
      </c>
      <c r="E168" s="161">
        <v>1170</v>
      </c>
      <c r="F168" s="161">
        <v>1200</v>
      </c>
      <c r="G168" s="161">
        <v>1230</v>
      </c>
      <c r="H168" s="161">
        <v>1310</v>
      </c>
      <c r="I168" s="161">
        <v>1370</v>
      </c>
      <c r="J168" s="161">
        <v>1440</v>
      </c>
      <c r="K168" s="161">
        <v>1510</v>
      </c>
      <c r="L168" s="161">
        <v>1560</v>
      </c>
      <c r="M168" s="161">
        <v>1640</v>
      </c>
    </row>
    <row r="169" spans="1:13" ht="21">
      <c r="A169" s="286"/>
      <c r="B169" s="160" t="s">
        <v>603</v>
      </c>
      <c r="C169" s="159" t="s">
        <v>588</v>
      </c>
      <c r="D169" s="162">
        <v>940</v>
      </c>
      <c r="E169" s="162">
        <v>940</v>
      </c>
      <c r="F169" s="162">
        <v>930</v>
      </c>
      <c r="G169" s="162">
        <v>940</v>
      </c>
      <c r="H169" s="162">
        <v>920</v>
      </c>
      <c r="I169" s="162">
        <v>940</v>
      </c>
      <c r="J169" s="162">
        <v>960</v>
      </c>
      <c r="K169" s="162">
        <v>1000</v>
      </c>
      <c r="L169" s="162">
        <v>1030</v>
      </c>
      <c r="M169" s="162">
        <v>1080</v>
      </c>
    </row>
    <row r="170" spans="1:13" ht="31.5">
      <c r="A170" s="287"/>
      <c r="B170" s="160" t="s">
        <v>604</v>
      </c>
      <c r="C170" s="159" t="s">
        <v>588</v>
      </c>
      <c r="D170" s="161">
        <v>700</v>
      </c>
      <c r="E170" s="161">
        <v>720</v>
      </c>
      <c r="F170" s="161">
        <v>760</v>
      </c>
      <c r="G170" s="161">
        <v>800</v>
      </c>
      <c r="H170" s="161">
        <v>840</v>
      </c>
      <c r="I170" s="161">
        <v>880</v>
      </c>
      <c r="J170" s="161">
        <v>900</v>
      </c>
      <c r="K170" s="161">
        <v>920</v>
      </c>
      <c r="L170" s="161">
        <v>960</v>
      </c>
      <c r="M170" s="161">
        <v>970</v>
      </c>
    </row>
    <row r="171" spans="1:13" ht="31.5">
      <c r="A171" s="285" t="s">
        <v>615</v>
      </c>
      <c r="B171" s="160" t="s">
        <v>590</v>
      </c>
      <c r="C171" s="159" t="s">
        <v>588</v>
      </c>
      <c r="D171" s="162">
        <v>44300</v>
      </c>
      <c r="E171" s="162">
        <v>44700</v>
      </c>
      <c r="F171" s="162">
        <v>45200</v>
      </c>
      <c r="G171" s="162">
        <v>45800</v>
      </c>
      <c r="H171" s="162">
        <v>46500</v>
      </c>
      <c r="I171" s="162">
        <v>47500</v>
      </c>
      <c r="J171" s="162">
        <v>48200</v>
      </c>
      <c r="K171" s="162">
        <v>48700</v>
      </c>
      <c r="L171" s="162">
        <v>49300</v>
      </c>
      <c r="M171" s="162">
        <v>49900</v>
      </c>
    </row>
    <row r="172" spans="1:13" ht="21">
      <c r="A172" s="286"/>
      <c r="B172" s="160" t="s">
        <v>591</v>
      </c>
      <c r="C172" s="159" t="s">
        <v>588</v>
      </c>
      <c r="D172" s="161">
        <v>8400</v>
      </c>
      <c r="E172" s="161">
        <v>8400</v>
      </c>
      <c r="F172" s="161">
        <v>8600</v>
      </c>
      <c r="G172" s="161">
        <v>8700</v>
      </c>
      <c r="H172" s="161">
        <v>8900</v>
      </c>
      <c r="I172" s="161">
        <v>9000</v>
      </c>
      <c r="J172" s="161">
        <v>9200</v>
      </c>
      <c r="K172" s="161">
        <v>9200</v>
      </c>
      <c r="L172" s="161">
        <v>9200</v>
      </c>
      <c r="M172" s="161">
        <v>9000</v>
      </c>
    </row>
    <row r="173" spans="1:13" ht="21">
      <c r="A173" s="286"/>
      <c r="B173" s="160" t="s">
        <v>592</v>
      </c>
      <c r="C173" s="159" t="s">
        <v>588</v>
      </c>
      <c r="D173" s="162">
        <v>14100</v>
      </c>
      <c r="E173" s="162">
        <v>14100</v>
      </c>
      <c r="F173" s="162">
        <v>13900</v>
      </c>
      <c r="G173" s="162">
        <v>13900</v>
      </c>
      <c r="H173" s="162">
        <v>13800</v>
      </c>
      <c r="I173" s="162">
        <v>13800</v>
      </c>
      <c r="J173" s="162">
        <v>13700</v>
      </c>
      <c r="K173" s="162">
        <v>13600</v>
      </c>
      <c r="L173" s="162">
        <v>13700</v>
      </c>
      <c r="M173" s="162">
        <v>14000</v>
      </c>
    </row>
    <row r="174" spans="1:13" ht="21">
      <c r="A174" s="286"/>
      <c r="B174" s="160" t="s">
        <v>593</v>
      </c>
      <c r="C174" s="159" t="s">
        <v>588</v>
      </c>
      <c r="D174" s="161">
        <v>3250</v>
      </c>
      <c r="E174" s="161">
        <v>3270</v>
      </c>
      <c r="F174" s="161">
        <v>3170</v>
      </c>
      <c r="G174" s="161">
        <v>3060</v>
      </c>
      <c r="H174" s="161">
        <v>2970</v>
      </c>
      <c r="I174" s="161">
        <v>2950</v>
      </c>
      <c r="J174" s="161">
        <v>2960</v>
      </c>
      <c r="K174" s="161">
        <v>3050</v>
      </c>
      <c r="L174" s="161">
        <v>3090</v>
      </c>
      <c r="M174" s="161">
        <v>3170</v>
      </c>
    </row>
    <row r="175" spans="1:13" ht="21">
      <c r="A175" s="286"/>
      <c r="B175" s="160" t="s">
        <v>594</v>
      </c>
      <c r="C175" s="159" t="s">
        <v>588</v>
      </c>
      <c r="D175" s="162">
        <v>2420</v>
      </c>
      <c r="E175" s="162">
        <v>2380</v>
      </c>
      <c r="F175" s="162">
        <v>2410</v>
      </c>
      <c r="G175" s="162">
        <v>2490</v>
      </c>
      <c r="H175" s="162">
        <v>2540</v>
      </c>
      <c r="I175" s="162">
        <v>2630</v>
      </c>
      <c r="J175" s="162">
        <v>2590</v>
      </c>
      <c r="K175" s="162">
        <v>2490</v>
      </c>
      <c r="L175" s="162">
        <v>2540</v>
      </c>
      <c r="M175" s="162">
        <v>2670</v>
      </c>
    </row>
    <row r="176" spans="1:13" ht="21">
      <c r="A176" s="286"/>
      <c r="B176" s="160" t="s">
        <v>595</v>
      </c>
      <c r="C176" s="159" t="s">
        <v>588</v>
      </c>
      <c r="D176" s="161">
        <v>2420</v>
      </c>
      <c r="E176" s="161">
        <v>2410</v>
      </c>
      <c r="F176" s="161">
        <v>2420</v>
      </c>
      <c r="G176" s="161">
        <v>2430</v>
      </c>
      <c r="H176" s="161">
        <v>2430</v>
      </c>
      <c r="I176" s="161">
        <v>2430</v>
      </c>
      <c r="J176" s="161">
        <v>2480</v>
      </c>
      <c r="K176" s="161">
        <v>2590</v>
      </c>
      <c r="L176" s="161">
        <v>2610</v>
      </c>
      <c r="M176" s="161">
        <v>2700</v>
      </c>
    </row>
    <row r="177" spans="1:13" ht="21">
      <c r="A177" s="286"/>
      <c r="B177" s="160" t="s">
        <v>596</v>
      </c>
      <c r="C177" s="159" t="s">
        <v>588</v>
      </c>
      <c r="D177" s="162">
        <v>2840</v>
      </c>
      <c r="E177" s="162">
        <v>2760</v>
      </c>
      <c r="F177" s="162">
        <v>2650</v>
      </c>
      <c r="G177" s="162">
        <v>2630</v>
      </c>
      <c r="H177" s="162">
        <v>2620</v>
      </c>
      <c r="I177" s="162">
        <v>2630</v>
      </c>
      <c r="J177" s="162">
        <v>2590</v>
      </c>
      <c r="K177" s="162">
        <v>2550</v>
      </c>
      <c r="L177" s="162">
        <v>2610</v>
      </c>
      <c r="M177" s="162">
        <v>2620</v>
      </c>
    </row>
    <row r="178" spans="1:13" ht="21">
      <c r="A178" s="286"/>
      <c r="B178" s="160" t="s">
        <v>597</v>
      </c>
      <c r="C178" s="159" t="s">
        <v>588</v>
      </c>
      <c r="D178" s="161">
        <v>3180</v>
      </c>
      <c r="E178" s="161">
        <v>3240</v>
      </c>
      <c r="F178" s="161">
        <v>3290</v>
      </c>
      <c r="G178" s="161">
        <v>3270</v>
      </c>
      <c r="H178" s="161">
        <v>3220</v>
      </c>
      <c r="I178" s="161">
        <v>3160</v>
      </c>
      <c r="J178" s="161">
        <v>3040</v>
      </c>
      <c r="K178" s="161">
        <v>2930</v>
      </c>
      <c r="L178" s="161">
        <v>2890</v>
      </c>
      <c r="M178" s="161">
        <v>2820</v>
      </c>
    </row>
    <row r="179" spans="1:13" ht="21">
      <c r="A179" s="286"/>
      <c r="B179" s="160" t="s">
        <v>598</v>
      </c>
      <c r="C179" s="159" t="s">
        <v>588</v>
      </c>
      <c r="D179" s="162">
        <v>15400</v>
      </c>
      <c r="E179" s="162">
        <v>15600</v>
      </c>
      <c r="F179" s="162">
        <v>16000</v>
      </c>
      <c r="G179" s="162">
        <v>16300</v>
      </c>
      <c r="H179" s="162">
        <v>16700</v>
      </c>
      <c r="I179" s="162">
        <v>17100</v>
      </c>
      <c r="J179" s="162">
        <v>17400</v>
      </c>
      <c r="K179" s="162">
        <v>17500</v>
      </c>
      <c r="L179" s="162">
        <v>17500</v>
      </c>
      <c r="M179" s="162">
        <v>17700</v>
      </c>
    </row>
    <row r="180" spans="1:13" ht="31.5">
      <c r="A180" s="286"/>
      <c r="B180" s="160" t="s">
        <v>599</v>
      </c>
      <c r="C180" s="159" t="s">
        <v>588</v>
      </c>
      <c r="D180" s="161">
        <v>6400</v>
      </c>
      <c r="E180" s="161">
        <v>6600</v>
      </c>
      <c r="F180" s="161">
        <v>6700</v>
      </c>
      <c r="G180" s="161">
        <v>6900</v>
      </c>
      <c r="H180" s="161">
        <v>7200</v>
      </c>
      <c r="I180" s="161">
        <v>7500</v>
      </c>
      <c r="J180" s="161">
        <v>8000</v>
      </c>
      <c r="K180" s="161">
        <v>8400</v>
      </c>
      <c r="L180" s="161">
        <v>8800</v>
      </c>
      <c r="M180" s="161">
        <v>9200</v>
      </c>
    </row>
    <row r="181" spans="1:13" ht="21">
      <c r="A181" s="286"/>
      <c r="B181" s="160" t="s">
        <v>600</v>
      </c>
      <c r="C181" s="159" t="s">
        <v>588</v>
      </c>
      <c r="D181" s="162">
        <v>1700</v>
      </c>
      <c r="E181" s="162">
        <v>1820</v>
      </c>
      <c r="F181" s="162">
        <v>1870</v>
      </c>
      <c r="G181" s="162">
        <v>1980</v>
      </c>
      <c r="H181" s="162">
        <v>2090</v>
      </c>
      <c r="I181" s="162">
        <v>2210</v>
      </c>
      <c r="J181" s="162">
        <v>2410</v>
      </c>
      <c r="K181" s="162">
        <v>2660</v>
      </c>
      <c r="L181" s="162">
        <v>2930</v>
      </c>
      <c r="M181" s="162">
        <v>3060</v>
      </c>
    </row>
    <row r="182" spans="1:13" ht="21">
      <c r="A182" s="286"/>
      <c r="B182" s="160" t="s">
        <v>601</v>
      </c>
      <c r="C182" s="159" t="s">
        <v>588</v>
      </c>
      <c r="D182" s="161">
        <v>1450</v>
      </c>
      <c r="E182" s="161">
        <v>1490</v>
      </c>
      <c r="F182" s="161">
        <v>1500</v>
      </c>
      <c r="G182" s="161">
        <v>1530</v>
      </c>
      <c r="H182" s="161">
        <v>1610</v>
      </c>
      <c r="I182" s="161">
        <v>1730</v>
      </c>
      <c r="J182" s="161">
        <v>1870</v>
      </c>
      <c r="K182" s="161">
        <v>1920</v>
      </c>
      <c r="L182" s="161">
        <v>2040</v>
      </c>
      <c r="M182" s="161">
        <v>2140</v>
      </c>
    </row>
    <row r="183" spans="1:13" ht="21">
      <c r="A183" s="286"/>
      <c r="B183" s="160" t="s">
        <v>602</v>
      </c>
      <c r="C183" s="159" t="s">
        <v>588</v>
      </c>
      <c r="D183" s="162">
        <v>1340</v>
      </c>
      <c r="E183" s="162">
        <v>1310</v>
      </c>
      <c r="F183" s="162">
        <v>1330</v>
      </c>
      <c r="G183" s="162">
        <v>1340</v>
      </c>
      <c r="H183" s="162">
        <v>1320</v>
      </c>
      <c r="I183" s="162">
        <v>1370</v>
      </c>
      <c r="J183" s="162">
        <v>1440</v>
      </c>
      <c r="K183" s="162">
        <v>1450</v>
      </c>
      <c r="L183" s="162">
        <v>1500</v>
      </c>
      <c r="M183" s="162">
        <v>1590</v>
      </c>
    </row>
    <row r="184" spans="1:13" ht="21">
      <c r="A184" s="286"/>
      <c r="B184" s="160" t="s">
        <v>603</v>
      </c>
      <c r="C184" s="159" t="s">
        <v>588</v>
      </c>
      <c r="D184" s="161">
        <v>1070</v>
      </c>
      <c r="E184" s="161">
        <v>1100</v>
      </c>
      <c r="F184" s="161">
        <v>1100</v>
      </c>
      <c r="G184" s="161">
        <v>1130</v>
      </c>
      <c r="H184" s="161">
        <v>1140</v>
      </c>
      <c r="I184" s="161">
        <v>1140</v>
      </c>
      <c r="J184" s="161">
        <v>1120</v>
      </c>
      <c r="K184" s="161">
        <v>1140</v>
      </c>
      <c r="L184" s="161">
        <v>1150</v>
      </c>
      <c r="M184" s="161">
        <v>1150</v>
      </c>
    </row>
    <row r="185" spans="1:13" ht="31.5">
      <c r="A185" s="287"/>
      <c r="B185" s="160" t="s">
        <v>604</v>
      </c>
      <c r="C185" s="159" t="s">
        <v>588</v>
      </c>
      <c r="D185" s="162">
        <v>850</v>
      </c>
      <c r="E185" s="162">
        <v>870</v>
      </c>
      <c r="F185" s="162">
        <v>920</v>
      </c>
      <c r="G185" s="162">
        <v>950</v>
      </c>
      <c r="H185" s="162">
        <v>1010</v>
      </c>
      <c r="I185" s="162">
        <v>1100</v>
      </c>
      <c r="J185" s="162">
        <v>1150</v>
      </c>
      <c r="K185" s="162">
        <v>1190</v>
      </c>
      <c r="L185" s="162">
        <v>1230</v>
      </c>
      <c r="M185" s="162">
        <v>1290</v>
      </c>
    </row>
    <row r="186" spans="1:13" ht="31.5">
      <c r="A186" s="285" t="s">
        <v>616</v>
      </c>
      <c r="B186" s="160" t="s">
        <v>590</v>
      </c>
      <c r="C186" s="159" t="s">
        <v>588</v>
      </c>
      <c r="D186" s="161">
        <v>43600</v>
      </c>
      <c r="E186" s="161">
        <v>43800</v>
      </c>
      <c r="F186" s="161">
        <v>44200</v>
      </c>
      <c r="G186" s="161">
        <v>44400</v>
      </c>
      <c r="H186" s="161">
        <v>44600</v>
      </c>
      <c r="I186" s="161">
        <v>44700</v>
      </c>
      <c r="J186" s="161">
        <v>44600</v>
      </c>
      <c r="K186" s="161">
        <v>44700</v>
      </c>
      <c r="L186" s="161">
        <v>44800</v>
      </c>
      <c r="M186" s="161">
        <v>45300</v>
      </c>
    </row>
    <row r="187" spans="1:13" ht="21">
      <c r="A187" s="286"/>
      <c r="B187" s="160" t="s">
        <v>591</v>
      </c>
      <c r="C187" s="159" t="s">
        <v>588</v>
      </c>
      <c r="D187" s="162">
        <v>8000</v>
      </c>
      <c r="E187" s="162">
        <v>8000</v>
      </c>
      <c r="F187" s="162">
        <v>8000</v>
      </c>
      <c r="G187" s="162">
        <v>8100</v>
      </c>
      <c r="H187" s="162">
        <v>8100</v>
      </c>
      <c r="I187" s="162">
        <v>8100</v>
      </c>
      <c r="J187" s="162">
        <v>8100</v>
      </c>
      <c r="K187" s="162">
        <v>8100</v>
      </c>
      <c r="L187" s="162">
        <v>8000</v>
      </c>
      <c r="M187" s="162">
        <v>8100</v>
      </c>
    </row>
    <row r="188" spans="1:13" ht="21">
      <c r="A188" s="286"/>
      <c r="B188" s="160" t="s">
        <v>592</v>
      </c>
      <c r="C188" s="159" t="s">
        <v>588</v>
      </c>
      <c r="D188" s="161">
        <v>12700</v>
      </c>
      <c r="E188" s="161">
        <v>12600</v>
      </c>
      <c r="F188" s="161">
        <v>12500</v>
      </c>
      <c r="G188" s="161">
        <v>12300</v>
      </c>
      <c r="H188" s="161">
        <v>12100</v>
      </c>
      <c r="I188" s="161">
        <v>12000</v>
      </c>
      <c r="J188" s="161">
        <v>11700</v>
      </c>
      <c r="K188" s="161">
        <v>11600</v>
      </c>
      <c r="L188" s="161">
        <v>11400</v>
      </c>
      <c r="M188" s="161">
        <v>11400</v>
      </c>
    </row>
    <row r="189" spans="1:13" ht="21">
      <c r="A189" s="286"/>
      <c r="B189" s="160" t="s">
        <v>593</v>
      </c>
      <c r="C189" s="159" t="s">
        <v>588</v>
      </c>
      <c r="D189" s="162">
        <v>2800</v>
      </c>
      <c r="E189" s="162">
        <v>2810</v>
      </c>
      <c r="F189" s="162">
        <v>2810</v>
      </c>
      <c r="G189" s="162">
        <v>2700</v>
      </c>
      <c r="H189" s="162">
        <v>2620</v>
      </c>
      <c r="I189" s="162">
        <v>2570</v>
      </c>
      <c r="J189" s="162">
        <v>2520</v>
      </c>
      <c r="K189" s="162">
        <v>2520</v>
      </c>
      <c r="L189" s="162">
        <v>2470</v>
      </c>
      <c r="M189" s="162">
        <v>2470</v>
      </c>
    </row>
    <row r="190" spans="1:13" ht="21">
      <c r="A190" s="286"/>
      <c r="B190" s="160" t="s">
        <v>594</v>
      </c>
      <c r="C190" s="159" t="s">
        <v>588</v>
      </c>
      <c r="D190" s="161">
        <v>2010</v>
      </c>
      <c r="E190" s="161">
        <v>2000</v>
      </c>
      <c r="F190" s="161">
        <v>2030</v>
      </c>
      <c r="G190" s="161">
        <v>2070</v>
      </c>
      <c r="H190" s="161">
        <v>2110</v>
      </c>
      <c r="I190" s="161">
        <v>2120</v>
      </c>
      <c r="J190" s="161">
        <v>2050</v>
      </c>
      <c r="K190" s="161">
        <v>2010</v>
      </c>
      <c r="L190" s="161">
        <v>2000</v>
      </c>
      <c r="M190" s="161">
        <v>1980</v>
      </c>
    </row>
    <row r="191" spans="1:13" ht="21">
      <c r="A191" s="286"/>
      <c r="B191" s="160" t="s">
        <v>595</v>
      </c>
      <c r="C191" s="159" t="s">
        <v>588</v>
      </c>
      <c r="D191" s="162">
        <v>2240</v>
      </c>
      <c r="E191" s="162">
        <v>2280</v>
      </c>
      <c r="F191" s="162">
        <v>2240</v>
      </c>
      <c r="G191" s="162">
        <v>2240</v>
      </c>
      <c r="H191" s="162">
        <v>2200</v>
      </c>
      <c r="I191" s="162">
        <v>2200</v>
      </c>
      <c r="J191" s="162">
        <v>2200</v>
      </c>
      <c r="K191" s="162">
        <v>2200</v>
      </c>
      <c r="L191" s="162">
        <v>2240</v>
      </c>
      <c r="M191" s="162">
        <v>2320</v>
      </c>
    </row>
    <row r="192" spans="1:13" ht="21">
      <c r="A192" s="286"/>
      <c r="B192" s="160" t="s">
        <v>596</v>
      </c>
      <c r="C192" s="159" t="s">
        <v>588</v>
      </c>
      <c r="D192" s="161">
        <v>2630</v>
      </c>
      <c r="E192" s="161">
        <v>2520</v>
      </c>
      <c r="F192" s="161">
        <v>2490</v>
      </c>
      <c r="G192" s="161">
        <v>2410</v>
      </c>
      <c r="H192" s="161">
        <v>2340</v>
      </c>
      <c r="I192" s="161">
        <v>2310</v>
      </c>
      <c r="J192" s="161">
        <v>2300</v>
      </c>
      <c r="K192" s="161">
        <v>2280</v>
      </c>
      <c r="L192" s="161">
        <v>2280</v>
      </c>
      <c r="M192" s="161">
        <v>2280</v>
      </c>
    </row>
    <row r="193" spans="1:13" ht="21">
      <c r="A193" s="286"/>
      <c r="B193" s="160" t="s">
        <v>597</v>
      </c>
      <c r="C193" s="159" t="s">
        <v>588</v>
      </c>
      <c r="D193" s="162">
        <v>2990</v>
      </c>
      <c r="E193" s="162">
        <v>2960</v>
      </c>
      <c r="F193" s="162">
        <v>2900</v>
      </c>
      <c r="G193" s="162">
        <v>2870</v>
      </c>
      <c r="H193" s="162">
        <v>2830</v>
      </c>
      <c r="I193" s="162">
        <v>2750</v>
      </c>
      <c r="J193" s="162">
        <v>2620</v>
      </c>
      <c r="K193" s="162">
        <v>2570</v>
      </c>
      <c r="L193" s="162">
        <v>2430</v>
      </c>
      <c r="M193" s="162">
        <v>2360</v>
      </c>
    </row>
    <row r="194" spans="1:13" ht="21">
      <c r="A194" s="286"/>
      <c r="B194" s="160" t="s">
        <v>598</v>
      </c>
      <c r="C194" s="159" t="s">
        <v>588</v>
      </c>
      <c r="D194" s="161">
        <v>15800</v>
      </c>
      <c r="E194" s="161">
        <v>15900</v>
      </c>
      <c r="F194" s="161">
        <v>16200</v>
      </c>
      <c r="G194" s="161">
        <v>16300</v>
      </c>
      <c r="H194" s="161">
        <v>16300</v>
      </c>
      <c r="I194" s="161">
        <v>16300</v>
      </c>
      <c r="J194" s="161">
        <v>16200</v>
      </c>
      <c r="K194" s="161">
        <v>15900</v>
      </c>
      <c r="L194" s="161">
        <v>16000</v>
      </c>
      <c r="M194" s="161">
        <v>16000</v>
      </c>
    </row>
    <row r="195" spans="1:13" ht="31.5">
      <c r="A195" s="286"/>
      <c r="B195" s="160" t="s">
        <v>599</v>
      </c>
      <c r="C195" s="159" t="s">
        <v>588</v>
      </c>
      <c r="D195" s="162">
        <v>7100</v>
      </c>
      <c r="E195" s="162">
        <v>7300</v>
      </c>
      <c r="F195" s="162">
        <v>7500</v>
      </c>
      <c r="G195" s="162">
        <v>7800</v>
      </c>
      <c r="H195" s="162">
        <v>8000</v>
      </c>
      <c r="I195" s="162">
        <v>8300</v>
      </c>
      <c r="J195" s="162">
        <v>8700</v>
      </c>
      <c r="K195" s="162">
        <v>9100</v>
      </c>
      <c r="L195" s="162">
        <v>9400</v>
      </c>
      <c r="M195" s="162">
        <v>9800</v>
      </c>
    </row>
    <row r="196" spans="1:13" ht="21">
      <c r="A196" s="286"/>
      <c r="B196" s="160" t="s">
        <v>600</v>
      </c>
      <c r="C196" s="159" t="s">
        <v>588</v>
      </c>
      <c r="D196" s="161">
        <v>2200</v>
      </c>
      <c r="E196" s="161">
        <v>2370</v>
      </c>
      <c r="F196" s="161">
        <v>2440</v>
      </c>
      <c r="G196" s="161">
        <v>2590</v>
      </c>
      <c r="H196" s="161">
        <v>2640</v>
      </c>
      <c r="I196" s="161">
        <v>2710</v>
      </c>
      <c r="J196" s="161">
        <v>2840</v>
      </c>
      <c r="K196" s="161">
        <v>3120</v>
      </c>
      <c r="L196" s="161">
        <v>3140</v>
      </c>
      <c r="M196" s="161">
        <v>3280</v>
      </c>
    </row>
    <row r="197" spans="1:13" ht="21">
      <c r="A197" s="286"/>
      <c r="B197" s="160" t="s">
        <v>601</v>
      </c>
      <c r="C197" s="159" t="s">
        <v>588</v>
      </c>
      <c r="D197" s="162">
        <v>1690</v>
      </c>
      <c r="E197" s="162">
        <v>1700</v>
      </c>
      <c r="F197" s="162">
        <v>1760</v>
      </c>
      <c r="G197" s="162">
        <v>1790</v>
      </c>
      <c r="H197" s="162">
        <v>1920</v>
      </c>
      <c r="I197" s="162">
        <v>2070</v>
      </c>
      <c r="J197" s="162">
        <v>2250</v>
      </c>
      <c r="K197" s="162">
        <v>2310</v>
      </c>
      <c r="L197" s="162">
        <v>2460</v>
      </c>
      <c r="M197" s="162">
        <v>2550</v>
      </c>
    </row>
    <row r="198" spans="1:13" ht="21">
      <c r="A198" s="286"/>
      <c r="B198" s="160" t="s">
        <v>602</v>
      </c>
      <c r="C198" s="159" t="s">
        <v>588</v>
      </c>
      <c r="D198" s="161">
        <v>1460</v>
      </c>
      <c r="E198" s="161">
        <v>1490</v>
      </c>
      <c r="F198" s="161">
        <v>1450</v>
      </c>
      <c r="G198" s="161">
        <v>1480</v>
      </c>
      <c r="H198" s="161">
        <v>1480</v>
      </c>
      <c r="I198" s="161">
        <v>1460</v>
      </c>
      <c r="J198" s="161">
        <v>1460</v>
      </c>
      <c r="K198" s="161">
        <v>1510</v>
      </c>
      <c r="L198" s="161">
        <v>1560</v>
      </c>
      <c r="M198" s="161">
        <v>1720</v>
      </c>
    </row>
    <row r="199" spans="1:13" ht="21">
      <c r="A199" s="286"/>
      <c r="B199" s="160" t="s">
        <v>603</v>
      </c>
      <c r="C199" s="159" t="s">
        <v>588</v>
      </c>
      <c r="D199" s="162">
        <v>1010</v>
      </c>
      <c r="E199" s="162">
        <v>1000</v>
      </c>
      <c r="F199" s="162">
        <v>1060</v>
      </c>
      <c r="G199" s="162">
        <v>1090</v>
      </c>
      <c r="H199" s="162">
        <v>1080</v>
      </c>
      <c r="I199" s="162">
        <v>1140</v>
      </c>
      <c r="J199" s="162">
        <v>1150</v>
      </c>
      <c r="K199" s="162">
        <v>1120</v>
      </c>
      <c r="L199" s="162">
        <v>1150</v>
      </c>
      <c r="M199" s="162">
        <v>1180</v>
      </c>
    </row>
    <row r="200" spans="1:13" ht="31.5">
      <c r="A200" s="287"/>
      <c r="B200" s="160" t="s">
        <v>604</v>
      </c>
      <c r="C200" s="159" t="s">
        <v>588</v>
      </c>
      <c r="D200" s="161">
        <v>730</v>
      </c>
      <c r="E200" s="161">
        <v>800</v>
      </c>
      <c r="F200" s="161">
        <v>840</v>
      </c>
      <c r="G200" s="161">
        <v>870</v>
      </c>
      <c r="H200" s="161">
        <v>920</v>
      </c>
      <c r="I200" s="161">
        <v>950</v>
      </c>
      <c r="J200" s="161">
        <v>970</v>
      </c>
      <c r="K200" s="161">
        <v>1040</v>
      </c>
      <c r="L200" s="161">
        <v>1060</v>
      </c>
      <c r="M200" s="161">
        <v>1080</v>
      </c>
    </row>
    <row r="201" spans="1:13" ht="31.5">
      <c r="A201" s="285" t="s">
        <v>617</v>
      </c>
      <c r="B201" s="160" t="s">
        <v>590</v>
      </c>
      <c r="C201" s="159" t="s">
        <v>588</v>
      </c>
      <c r="D201" s="162">
        <v>32100</v>
      </c>
      <c r="E201" s="162">
        <v>32300</v>
      </c>
      <c r="F201" s="162">
        <v>32400</v>
      </c>
      <c r="G201" s="162">
        <v>32700</v>
      </c>
      <c r="H201" s="162">
        <v>32800</v>
      </c>
      <c r="I201" s="162">
        <v>33100</v>
      </c>
      <c r="J201" s="162">
        <v>33100</v>
      </c>
      <c r="K201" s="162">
        <v>33000</v>
      </c>
      <c r="L201" s="162">
        <v>32800</v>
      </c>
      <c r="M201" s="162">
        <v>32700</v>
      </c>
    </row>
    <row r="202" spans="1:13" ht="21">
      <c r="A202" s="286"/>
      <c r="B202" s="160" t="s">
        <v>591</v>
      </c>
      <c r="C202" s="159" t="s">
        <v>588</v>
      </c>
      <c r="D202" s="161">
        <v>6500</v>
      </c>
      <c r="E202" s="161">
        <v>6300</v>
      </c>
      <c r="F202" s="161">
        <v>6300</v>
      </c>
      <c r="G202" s="161">
        <v>6300</v>
      </c>
      <c r="H202" s="161">
        <v>6300</v>
      </c>
      <c r="I202" s="161">
        <v>6300</v>
      </c>
      <c r="J202" s="161">
        <v>6300</v>
      </c>
      <c r="K202" s="161">
        <v>6300</v>
      </c>
      <c r="L202" s="161">
        <v>6200</v>
      </c>
      <c r="M202" s="161">
        <v>6100</v>
      </c>
    </row>
    <row r="203" spans="1:13" ht="21">
      <c r="A203" s="286"/>
      <c r="B203" s="160" t="s">
        <v>592</v>
      </c>
      <c r="C203" s="159" t="s">
        <v>588</v>
      </c>
      <c r="D203" s="162">
        <v>9400</v>
      </c>
      <c r="E203" s="162">
        <v>9500</v>
      </c>
      <c r="F203" s="162">
        <v>9500</v>
      </c>
      <c r="G203" s="162">
        <v>9400</v>
      </c>
      <c r="H203" s="162">
        <v>9400</v>
      </c>
      <c r="I203" s="162">
        <v>9300</v>
      </c>
      <c r="J203" s="162">
        <v>9100</v>
      </c>
      <c r="K203" s="162">
        <v>8900</v>
      </c>
      <c r="L203" s="162">
        <v>8800</v>
      </c>
      <c r="M203" s="162">
        <v>8800</v>
      </c>
    </row>
    <row r="204" spans="1:13" ht="21">
      <c r="A204" s="286"/>
      <c r="B204" s="160" t="s">
        <v>593</v>
      </c>
      <c r="C204" s="159" t="s">
        <v>588</v>
      </c>
      <c r="D204" s="161">
        <v>2060</v>
      </c>
      <c r="E204" s="161">
        <v>2190</v>
      </c>
      <c r="F204" s="161">
        <v>2220</v>
      </c>
      <c r="G204" s="161">
        <v>2200</v>
      </c>
      <c r="H204" s="161">
        <v>2150</v>
      </c>
      <c r="I204" s="161">
        <v>2080</v>
      </c>
      <c r="J204" s="161">
        <v>1990</v>
      </c>
      <c r="K204" s="161">
        <v>1930</v>
      </c>
      <c r="L204" s="161">
        <v>1830</v>
      </c>
      <c r="M204" s="161">
        <v>1770</v>
      </c>
    </row>
    <row r="205" spans="1:13" ht="21">
      <c r="A205" s="286"/>
      <c r="B205" s="160" t="s">
        <v>594</v>
      </c>
      <c r="C205" s="159" t="s">
        <v>588</v>
      </c>
      <c r="D205" s="162">
        <v>1470</v>
      </c>
      <c r="E205" s="162">
        <v>1500</v>
      </c>
      <c r="F205" s="162">
        <v>1540</v>
      </c>
      <c r="G205" s="162">
        <v>1640</v>
      </c>
      <c r="H205" s="162">
        <v>1720</v>
      </c>
      <c r="I205" s="162">
        <v>1800</v>
      </c>
      <c r="J205" s="162">
        <v>1800</v>
      </c>
      <c r="K205" s="162">
        <v>1750</v>
      </c>
      <c r="L205" s="162">
        <v>1760</v>
      </c>
      <c r="M205" s="162">
        <v>1750</v>
      </c>
    </row>
    <row r="206" spans="1:13" ht="21">
      <c r="A206" s="286"/>
      <c r="B206" s="160" t="s">
        <v>595</v>
      </c>
      <c r="C206" s="159" t="s">
        <v>588</v>
      </c>
      <c r="D206" s="161">
        <v>1620</v>
      </c>
      <c r="E206" s="161">
        <v>1610</v>
      </c>
      <c r="F206" s="161">
        <v>1590</v>
      </c>
      <c r="G206" s="161">
        <v>1570</v>
      </c>
      <c r="H206" s="161">
        <v>1600</v>
      </c>
      <c r="I206" s="161">
        <v>1600</v>
      </c>
      <c r="J206" s="161">
        <v>1630</v>
      </c>
      <c r="K206" s="161">
        <v>1670</v>
      </c>
      <c r="L206" s="161">
        <v>1770</v>
      </c>
      <c r="M206" s="161">
        <v>1770</v>
      </c>
    </row>
    <row r="207" spans="1:13" ht="21">
      <c r="A207" s="286"/>
      <c r="B207" s="160" t="s">
        <v>596</v>
      </c>
      <c r="C207" s="159" t="s">
        <v>588</v>
      </c>
      <c r="D207" s="162">
        <v>1950</v>
      </c>
      <c r="E207" s="162">
        <v>1860</v>
      </c>
      <c r="F207" s="162">
        <v>1810</v>
      </c>
      <c r="G207" s="162">
        <v>1770</v>
      </c>
      <c r="H207" s="162">
        <v>1740</v>
      </c>
      <c r="I207" s="162">
        <v>1750</v>
      </c>
      <c r="J207" s="162">
        <v>1720</v>
      </c>
      <c r="K207" s="162">
        <v>1690</v>
      </c>
      <c r="L207" s="162">
        <v>1660</v>
      </c>
      <c r="M207" s="162">
        <v>1730</v>
      </c>
    </row>
    <row r="208" spans="1:13" ht="21">
      <c r="A208" s="286"/>
      <c r="B208" s="160" t="s">
        <v>597</v>
      </c>
      <c r="C208" s="159" t="s">
        <v>588</v>
      </c>
      <c r="D208" s="161">
        <v>2290</v>
      </c>
      <c r="E208" s="161">
        <v>2330</v>
      </c>
      <c r="F208" s="161">
        <v>2290</v>
      </c>
      <c r="G208" s="161">
        <v>2260</v>
      </c>
      <c r="H208" s="161">
        <v>2180</v>
      </c>
      <c r="I208" s="161">
        <v>2120</v>
      </c>
      <c r="J208" s="161">
        <v>1970</v>
      </c>
      <c r="K208" s="161">
        <v>1880</v>
      </c>
      <c r="L208" s="161">
        <v>1800</v>
      </c>
      <c r="M208" s="161">
        <v>1740</v>
      </c>
    </row>
    <row r="209" spans="1:13" ht="21">
      <c r="A209" s="286"/>
      <c r="B209" s="160" t="s">
        <v>598</v>
      </c>
      <c r="C209" s="159" t="s">
        <v>588</v>
      </c>
      <c r="D209" s="162">
        <v>11700</v>
      </c>
      <c r="E209" s="162">
        <v>11800</v>
      </c>
      <c r="F209" s="162">
        <v>12000</v>
      </c>
      <c r="G209" s="162">
        <v>12200</v>
      </c>
      <c r="H209" s="162">
        <v>12300</v>
      </c>
      <c r="I209" s="162">
        <v>12500</v>
      </c>
      <c r="J209" s="162">
        <v>12500</v>
      </c>
      <c r="K209" s="162">
        <v>12400</v>
      </c>
      <c r="L209" s="162">
        <v>12300</v>
      </c>
      <c r="M209" s="162">
        <v>12100</v>
      </c>
    </row>
    <row r="210" spans="1:13" ht="31.5">
      <c r="A210" s="286"/>
      <c r="B210" s="160" t="s">
        <v>599</v>
      </c>
      <c r="C210" s="159" t="s">
        <v>588</v>
      </c>
      <c r="D210" s="161">
        <v>4500</v>
      </c>
      <c r="E210" s="161">
        <v>4600</v>
      </c>
      <c r="F210" s="161">
        <v>4700</v>
      </c>
      <c r="G210" s="161">
        <v>4800</v>
      </c>
      <c r="H210" s="161">
        <v>4900</v>
      </c>
      <c r="I210" s="161">
        <v>5000</v>
      </c>
      <c r="J210" s="161">
        <v>5200</v>
      </c>
      <c r="K210" s="161">
        <v>5300</v>
      </c>
      <c r="L210" s="161">
        <v>5500</v>
      </c>
      <c r="M210" s="161">
        <v>5700</v>
      </c>
    </row>
    <row r="211" spans="1:13" ht="21">
      <c r="A211" s="286"/>
      <c r="B211" s="160" t="s">
        <v>600</v>
      </c>
      <c r="C211" s="159" t="s">
        <v>588</v>
      </c>
      <c r="D211" s="162">
        <v>1440</v>
      </c>
      <c r="E211" s="162">
        <v>1530</v>
      </c>
      <c r="F211" s="162">
        <v>1550</v>
      </c>
      <c r="G211" s="162">
        <v>1600</v>
      </c>
      <c r="H211" s="162">
        <v>1620</v>
      </c>
      <c r="I211" s="162">
        <v>1640</v>
      </c>
      <c r="J211" s="162">
        <v>1730</v>
      </c>
      <c r="K211" s="162">
        <v>1830</v>
      </c>
      <c r="L211" s="162">
        <v>1920</v>
      </c>
      <c r="M211" s="162">
        <v>2000</v>
      </c>
    </row>
    <row r="212" spans="1:13" ht="21">
      <c r="A212" s="286"/>
      <c r="B212" s="160" t="s">
        <v>601</v>
      </c>
      <c r="C212" s="159" t="s">
        <v>588</v>
      </c>
      <c r="D212" s="161">
        <v>1070</v>
      </c>
      <c r="E212" s="161">
        <v>1090</v>
      </c>
      <c r="F212" s="161">
        <v>1100</v>
      </c>
      <c r="G212" s="161">
        <v>1110</v>
      </c>
      <c r="H212" s="161">
        <v>1200</v>
      </c>
      <c r="I212" s="161">
        <v>1270</v>
      </c>
      <c r="J212" s="161">
        <v>1340</v>
      </c>
      <c r="K212" s="161">
        <v>1340</v>
      </c>
      <c r="L212" s="161">
        <v>1420</v>
      </c>
      <c r="M212" s="161">
        <v>1460</v>
      </c>
    </row>
    <row r="213" spans="1:13" ht="21">
      <c r="A213" s="286"/>
      <c r="B213" s="160" t="s">
        <v>602</v>
      </c>
      <c r="C213" s="159" t="s">
        <v>588</v>
      </c>
      <c r="D213" s="162">
        <v>860</v>
      </c>
      <c r="E213" s="162">
        <v>890</v>
      </c>
      <c r="F213" s="162">
        <v>920</v>
      </c>
      <c r="G213" s="162">
        <v>920</v>
      </c>
      <c r="H213" s="162">
        <v>880</v>
      </c>
      <c r="I213" s="162">
        <v>870</v>
      </c>
      <c r="J213" s="162">
        <v>890</v>
      </c>
      <c r="K213" s="162">
        <v>910</v>
      </c>
      <c r="L213" s="162">
        <v>930</v>
      </c>
      <c r="M213" s="162">
        <v>1000</v>
      </c>
    </row>
    <row r="214" spans="1:13" ht="21">
      <c r="A214" s="286"/>
      <c r="B214" s="160" t="s">
        <v>603</v>
      </c>
      <c r="C214" s="159" t="s">
        <v>588</v>
      </c>
      <c r="D214" s="161">
        <v>640</v>
      </c>
      <c r="E214" s="161">
        <v>610</v>
      </c>
      <c r="F214" s="161">
        <v>610</v>
      </c>
      <c r="G214" s="161">
        <v>630</v>
      </c>
      <c r="H214" s="161">
        <v>630</v>
      </c>
      <c r="I214" s="161">
        <v>650</v>
      </c>
      <c r="J214" s="161">
        <v>680</v>
      </c>
      <c r="K214" s="161">
        <v>680</v>
      </c>
      <c r="L214" s="161">
        <v>690</v>
      </c>
      <c r="M214" s="161">
        <v>660</v>
      </c>
    </row>
    <row r="215" spans="1:13" ht="31.5">
      <c r="A215" s="287"/>
      <c r="B215" s="160" t="s">
        <v>604</v>
      </c>
      <c r="C215" s="159" t="s">
        <v>588</v>
      </c>
      <c r="D215" s="162">
        <v>460</v>
      </c>
      <c r="E215" s="162">
        <v>480</v>
      </c>
      <c r="F215" s="162">
        <v>490</v>
      </c>
      <c r="G215" s="162">
        <v>510</v>
      </c>
      <c r="H215" s="162">
        <v>540</v>
      </c>
      <c r="I215" s="162">
        <v>560</v>
      </c>
      <c r="J215" s="162">
        <v>540</v>
      </c>
      <c r="K215" s="162">
        <v>530</v>
      </c>
      <c r="L215" s="162">
        <v>550</v>
      </c>
      <c r="M215" s="162">
        <v>580</v>
      </c>
    </row>
    <row r="216" spans="1:13" ht="31.5">
      <c r="A216" s="285" t="s">
        <v>618</v>
      </c>
      <c r="B216" s="160" t="s">
        <v>590</v>
      </c>
      <c r="C216" s="159" t="s">
        <v>588</v>
      </c>
      <c r="D216" s="161">
        <v>540000</v>
      </c>
      <c r="E216" s="161">
        <v>547400</v>
      </c>
      <c r="F216" s="161">
        <v>553800</v>
      </c>
      <c r="G216" s="161">
        <v>560600</v>
      </c>
      <c r="H216" s="161">
        <v>567700</v>
      </c>
      <c r="I216" s="161">
        <v>559300</v>
      </c>
      <c r="J216" s="161">
        <v>556000</v>
      </c>
      <c r="K216" s="161">
        <v>562900</v>
      </c>
      <c r="L216" s="161">
        <v>574300</v>
      </c>
      <c r="M216" s="161">
        <v>586400</v>
      </c>
    </row>
    <row r="217" spans="1:13" ht="21">
      <c r="A217" s="286"/>
      <c r="B217" s="160" t="s">
        <v>591</v>
      </c>
      <c r="C217" s="159" t="s">
        <v>588</v>
      </c>
      <c r="D217" s="162">
        <v>104700</v>
      </c>
      <c r="E217" s="162">
        <v>105800</v>
      </c>
      <c r="F217" s="162">
        <v>106700</v>
      </c>
      <c r="G217" s="162">
        <v>107800</v>
      </c>
      <c r="H217" s="162">
        <v>109000</v>
      </c>
      <c r="I217" s="162">
        <v>106700</v>
      </c>
      <c r="J217" s="162">
        <v>104900</v>
      </c>
      <c r="K217" s="162">
        <v>105700</v>
      </c>
      <c r="L217" s="162">
        <v>106600</v>
      </c>
      <c r="M217" s="162">
        <v>107300</v>
      </c>
    </row>
    <row r="218" spans="1:13" ht="21">
      <c r="A218" s="286"/>
      <c r="B218" s="160" t="s">
        <v>592</v>
      </c>
      <c r="C218" s="159" t="s">
        <v>588</v>
      </c>
      <c r="D218" s="161">
        <v>185000</v>
      </c>
      <c r="E218" s="161">
        <v>185700</v>
      </c>
      <c r="F218" s="161">
        <v>185800</v>
      </c>
      <c r="G218" s="161">
        <v>186200</v>
      </c>
      <c r="H218" s="161">
        <v>186900</v>
      </c>
      <c r="I218" s="161">
        <v>182000</v>
      </c>
      <c r="J218" s="161">
        <v>179000</v>
      </c>
      <c r="K218" s="161">
        <v>179700</v>
      </c>
      <c r="L218" s="161">
        <v>185700</v>
      </c>
      <c r="M218" s="161">
        <v>193200</v>
      </c>
    </row>
    <row r="219" spans="1:13" ht="21">
      <c r="A219" s="286"/>
      <c r="B219" s="160" t="s">
        <v>593</v>
      </c>
      <c r="C219" s="159" t="s">
        <v>588</v>
      </c>
      <c r="D219" s="162">
        <v>38620</v>
      </c>
      <c r="E219" s="162">
        <v>38760</v>
      </c>
      <c r="F219" s="162">
        <v>38750</v>
      </c>
      <c r="G219" s="162">
        <v>38940</v>
      </c>
      <c r="H219" s="162">
        <v>38970</v>
      </c>
      <c r="I219" s="162">
        <v>37970</v>
      </c>
      <c r="J219" s="162">
        <v>37590</v>
      </c>
      <c r="K219" s="162">
        <v>37850</v>
      </c>
      <c r="L219" s="162">
        <v>39110</v>
      </c>
      <c r="M219" s="162">
        <v>40290</v>
      </c>
    </row>
    <row r="220" spans="1:13" ht="21">
      <c r="A220" s="286"/>
      <c r="B220" s="160" t="s">
        <v>594</v>
      </c>
      <c r="C220" s="159" t="s">
        <v>588</v>
      </c>
      <c r="D220" s="161">
        <v>37450</v>
      </c>
      <c r="E220" s="161">
        <v>37680</v>
      </c>
      <c r="F220" s="161">
        <v>37910</v>
      </c>
      <c r="G220" s="161">
        <v>38320</v>
      </c>
      <c r="H220" s="161">
        <v>39340</v>
      </c>
      <c r="I220" s="161">
        <v>39360</v>
      </c>
      <c r="J220" s="161">
        <v>39330</v>
      </c>
      <c r="K220" s="161">
        <v>39960</v>
      </c>
      <c r="L220" s="161">
        <v>40950</v>
      </c>
      <c r="M220" s="161">
        <v>42240</v>
      </c>
    </row>
    <row r="221" spans="1:13" ht="21">
      <c r="A221" s="286"/>
      <c r="B221" s="160" t="s">
        <v>595</v>
      </c>
      <c r="C221" s="159" t="s">
        <v>588</v>
      </c>
      <c r="D221" s="162">
        <v>32010</v>
      </c>
      <c r="E221" s="162">
        <v>32550</v>
      </c>
      <c r="F221" s="162">
        <v>33200</v>
      </c>
      <c r="G221" s="162">
        <v>33920</v>
      </c>
      <c r="H221" s="162">
        <v>34540</v>
      </c>
      <c r="I221" s="162">
        <v>33980</v>
      </c>
      <c r="J221" s="162">
        <v>33740</v>
      </c>
      <c r="K221" s="162">
        <v>34090</v>
      </c>
      <c r="L221" s="162">
        <v>36730</v>
      </c>
      <c r="M221" s="162">
        <v>39890</v>
      </c>
    </row>
    <row r="222" spans="1:13" ht="21">
      <c r="A222" s="286"/>
      <c r="B222" s="160" t="s">
        <v>596</v>
      </c>
      <c r="C222" s="159" t="s">
        <v>588</v>
      </c>
      <c r="D222" s="161">
        <v>36340</v>
      </c>
      <c r="E222" s="161">
        <v>35470</v>
      </c>
      <c r="F222" s="161">
        <v>34680</v>
      </c>
      <c r="G222" s="161">
        <v>34250</v>
      </c>
      <c r="H222" s="161">
        <v>34050</v>
      </c>
      <c r="I222" s="161">
        <v>33030</v>
      </c>
      <c r="J222" s="161">
        <v>32490</v>
      </c>
      <c r="K222" s="161">
        <v>32990</v>
      </c>
      <c r="L222" s="161">
        <v>34450</v>
      </c>
      <c r="M222" s="161">
        <v>35950</v>
      </c>
    </row>
    <row r="223" spans="1:13" ht="21">
      <c r="A223" s="286"/>
      <c r="B223" s="160" t="s">
        <v>597</v>
      </c>
      <c r="C223" s="159" t="s">
        <v>588</v>
      </c>
      <c r="D223" s="162">
        <v>40590</v>
      </c>
      <c r="E223" s="162">
        <v>41220</v>
      </c>
      <c r="F223" s="162">
        <v>41250</v>
      </c>
      <c r="G223" s="162">
        <v>40760</v>
      </c>
      <c r="H223" s="162">
        <v>40050</v>
      </c>
      <c r="I223" s="162">
        <v>37700</v>
      </c>
      <c r="J223" s="162">
        <v>35840</v>
      </c>
      <c r="K223" s="162">
        <v>34800</v>
      </c>
      <c r="L223" s="162">
        <v>34500</v>
      </c>
      <c r="M223" s="162">
        <v>34850</v>
      </c>
    </row>
    <row r="224" spans="1:13" ht="21">
      <c r="A224" s="286"/>
      <c r="B224" s="160" t="s">
        <v>598</v>
      </c>
      <c r="C224" s="159" t="s">
        <v>588</v>
      </c>
      <c r="D224" s="161">
        <v>175600</v>
      </c>
      <c r="E224" s="161">
        <v>179400</v>
      </c>
      <c r="F224" s="161">
        <v>183600</v>
      </c>
      <c r="G224" s="161">
        <v>187400</v>
      </c>
      <c r="H224" s="161">
        <v>190900</v>
      </c>
      <c r="I224" s="161">
        <v>189600</v>
      </c>
      <c r="J224" s="161">
        <v>189200</v>
      </c>
      <c r="K224" s="161">
        <v>191700</v>
      </c>
      <c r="L224" s="161">
        <v>193600</v>
      </c>
      <c r="M224" s="161">
        <v>195200</v>
      </c>
    </row>
    <row r="225" spans="1:13" ht="31.5">
      <c r="A225" s="286"/>
      <c r="B225" s="160" t="s">
        <v>599</v>
      </c>
      <c r="C225" s="159" t="s">
        <v>588</v>
      </c>
      <c r="D225" s="162">
        <v>74700</v>
      </c>
      <c r="E225" s="162">
        <v>76500</v>
      </c>
      <c r="F225" s="162">
        <v>77700</v>
      </c>
      <c r="G225" s="162">
        <v>79200</v>
      </c>
      <c r="H225" s="162">
        <v>80900</v>
      </c>
      <c r="I225" s="162">
        <v>80900</v>
      </c>
      <c r="J225" s="162">
        <v>82800</v>
      </c>
      <c r="K225" s="162">
        <v>85800</v>
      </c>
      <c r="L225" s="162">
        <v>88500</v>
      </c>
      <c r="M225" s="162">
        <v>90700</v>
      </c>
    </row>
    <row r="226" spans="1:13" ht="21">
      <c r="A226" s="286"/>
      <c r="B226" s="160" t="s">
        <v>600</v>
      </c>
      <c r="C226" s="159" t="s">
        <v>588</v>
      </c>
      <c r="D226" s="161">
        <v>21290</v>
      </c>
      <c r="E226" s="161">
        <v>22240</v>
      </c>
      <c r="F226" s="161">
        <v>22650</v>
      </c>
      <c r="G226" s="161">
        <v>23320</v>
      </c>
      <c r="H226" s="161">
        <v>23850</v>
      </c>
      <c r="I226" s="161">
        <v>23950</v>
      </c>
      <c r="J226" s="161">
        <v>25200</v>
      </c>
      <c r="K226" s="161">
        <v>27260</v>
      </c>
      <c r="L226" s="161">
        <v>28750</v>
      </c>
      <c r="M226" s="161">
        <v>29790</v>
      </c>
    </row>
    <row r="227" spans="1:13" ht="21">
      <c r="A227" s="286"/>
      <c r="B227" s="160" t="s">
        <v>601</v>
      </c>
      <c r="C227" s="159" t="s">
        <v>588</v>
      </c>
      <c r="D227" s="162">
        <v>17140</v>
      </c>
      <c r="E227" s="162">
        <v>17370</v>
      </c>
      <c r="F227" s="162">
        <v>17610</v>
      </c>
      <c r="G227" s="162">
        <v>18120</v>
      </c>
      <c r="H227" s="162">
        <v>18890</v>
      </c>
      <c r="I227" s="162">
        <v>19400</v>
      </c>
      <c r="J227" s="162">
        <v>20130</v>
      </c>
      <c r="K227" s="162">
        <v>20560</v>
      </c>
      <c r="L227" s="162">
        <v>21120</v>
      </c>
      <c r="M227" s="162">
        <v>21530</v>
      </c>
    </row>
    <row r="228" spans="1:13" ht="21">
      <c r="A228" s="286"/>
      <c r="B228" s="160" t="s">
        <v>602</v>
      </c>
      <c r="C228" s="159" t="s">
        <v>588</v>
      </c>
      <c r="D228" s="161">
        <v>15780</v>
      </c>
      <c r="E228" s="161">
        <v>15710</v>
      </c>
      <c r="F228" s="161">
        <v>15600</v>
      </c>
      <c r="G228" s="161">
        <v>15310</v>
      </c>
      <c r="H228" s="161">
        <v>15110</v>
      </c>
      <c r="I228" s="161">
        <v>14670</v>
      </c>
      <c r="J228" s="161">
        <v>14680</v>
      </c>
      <c r="K228" s="161">
        <v>14970</v>
      </c>
      <c r="L228" s="161">
        <v>15430</v>
      </c>
      <c r="M228" s="161">
        <v>16150</v>
      </c>
    </row>
    <row r="229" spans="1:13" ht="21">
      <c r="A229" s="286"/>
      <c r="B229" s="160" t="s">
        <v>603</v>
      </c>
      <c r="C229" s="159" t="s">
        <v>588</v>
      </c>
      <c r="D229" s="162">
        <v>11550</v>
      </c>
      <c r="E229" s="162">
        <v>11730</v>
      </c>
      <c r="F229" s="162">
        <v>11900</v>
      </c>
      <c r="G229" s="162">
        <v>12130</v>
      </c>
      <c r="H229" s="162">
        <v>12320</v>
      </c>
      <c r="I229" s="162">
        <v>12180</v>
      </c>
      <c r="J229" s="162">
        <v>11960</v>
      </c>
      <c r="K229" s="162">
        <v>11960</v>
      </c>
      <c r="L229" s="162">
        <v>11800</v>
      </c>
      <c r="M229" s="162">
        <v>11670</v>
      </c>
    </row>
    <row r="230" spans="1:13" ht="31.5">
      <c r="A230" s="287"/>
      <c r="B230" s="160" t="s">
        <v>604</v>
      </c>
      <c r="C230" s="159" t="s">
        <v>588</v>
      </c>
      <c r="D230" s="161">
        <v>8940</v>
      </c>
      <c r="E230" s="161">
        <v>9450</v>
      </c>
      <c r="F230" s="161">
        <v>9910</v>
      </c>
      <c r="G230" s="161">
        <v>10290</v>
      </c>
      <c r="H230" s="161">
        <v>10700</v>
      </c>
      <c r="I230" s="161">
        <v>10730</v>
      </c>
      <c r="J230" s="161">
        <v>10870</v>
      </c>
      <c r="K230" s="161">
        <v>11030</v>
      </c>
      <c r="L230" s="161">
        <v>11360</v>
      </c>
      <c r="M230" s="161">
        <v>11610</v>
      </c>
    </row>
    <row r="231" spans="1:13" ht="31.5">
      <c r="A231" s="285" t="s">
        <v>619</v>
      </c>
      <c r="B231" s="160" t="s">
        <v>590</v>
      </c>
      <c r="C231" s="159" t="s">
        <v>588</v>
      </c>
      <c r="D231" s="162">
        <v>199800</v>
      </c>
      <c r="E231" s="162">
        <v>201000</v>
      </c>
      <c r="F231" s="162">
        <v>202100</v>
      </c>
      <c r="G231" s="162">
        <v>203300</v>
      </c>
      <c r="H231" s="162">
        <v>204600</v>
      </c>
      <c r="I231" s="162">
        <v>206600</v>
      </c>
      <c r="J231" s="162">
        <v>207400</v>
      </c>
      <c r="K231" s="162">
        <v>208800</v>
      </c>
      <c r="L231" s="162">
        <v>211600</v>
      </c>
      <c r="M231" s="162">
        <v>215000</v>
      </c>
    </row>
    <row r="232" spans="1:13" ht="21">
      <c r="A232" s="286"/>
      <c r="B232" s="160" t="s">
        <v>591</v>
      </c>
      <c r="C232" s="159" t="s">
        <v>588</v>
      </c>
      <c r="D232" s="161">
        <v>34800</v>
      </c>
      <c r="E232" s="161">
        <v>34800</v>
      </c>
      <c r="F232" s="161">
        <v>34900</v>
      </c>
      <c r="G232" s="161">
        <v>35200</v>
      </c>
      <c r="H232" s="161">
        <v>35300</v>
      </c>
      <c r="I232" s="161">
        <v>35700</v>
      </c>
      <c r="J232" s="161">
        <v>35800</v>
      </c>
      <c r="K232" s="161">
        <v>36100</v>
      </c>
      <c r="L232" s="161">
        <v>36300</v>
      </c>
      <c r="M232" s="161">
        <v>36400</v>
      </c>
    </row>
    <row r="233" spans="1:13" ht="21">
      <c r="A233" s="286"/>
      <c r="B233" s="160" t="s">
        <v>592</v>
      </c>
      <c r="C233" s="159" t="s">
        <v>588</v>
      </c>
      <c r="D233" s="162">
        <v>73800</v>
      </c>
      <c r="E233" s="162">
        <v>73700</v>
      </c>
      <c r="F233" s="162">
        <v>73400</v>
      </c>
      <c r="G233" s="162">
        <v>72900</v>
      </c>
      <c r="H233" s="162">
        <v>72800</v>
      </c>
      <c r="I233" s="162">
        <v>72600</v>
      </c>
      <c r="J233" s="162">
        <v>71900</v>
      </c>
      <c r="K233" s="162">
        <v>71600</v>
      </c>
      <c r="L233" s="162">
        <v>72700</v>
      </c>
      <c r="M233" s="162">
        <v>74400</v>
      </c>
    </row>
    <row r="234" spans="1:13" ht="21">
      <c r="A234" s="286"/>
      <c r="B234" s="160" t="s">
        <v>593</v>
      </c>
      <c r="C234" s="159" t="s">
        <v>588</v>
      </c>
      <c r="D234" s="161">
        <v>16410</v>
      </c>
      <c r="E234" s="161">
        <v>16420</v>
      </c>
      <c r="F234" s="161">
        <v>16340</v>
      </c>
      <c r="G234" s="161">
        <v>16260</v>
      </c>
      <c r="H234" s="161">
        <v>16370</v>
      </c>
      <c r="I234" s="161">
        <v>16450</v>
      </c>
      <c r="J234" s="161">
        <v>16540</v>
      </c>
      <c r="K234" s="161">
        <v>16650</v>
      </c>
      <c r="L234" s="161">
        <v>16590</v>
      </c>
      <c r="M234" s="161">
        <v>16460</v>
      </c>
    </row>
    <row r="235" spans="1:13" ht="21">
      <c r="A235" s="286"/>
      <c r="B235" s="160" t="s">
        <v>594</v>
      </c>
      <c r="C235" s="159" t="s">
        <v>588</v>
      </c>
      <c r="D235" s="162">
        <v>18740</v>
      </c>
      <c r="E235" s="162">
        <v>18430</v>
      </c>
      <c r="F235" s="162">
        <v>18240</v>
      </c>
      <c r="G235" s="162">
        <v>18190</v>
      </c>
      <c r="H235" s="162">
        <v>18280</v>
      </c>
      <c r="I235" s="162">
        <v>18500</v>
      </c>
      <c r="J235" s="162">
        <v>18460</v>
      </c>
      <c r="K235" s="162">
        <v>18490</v>
      </c>
      <c r="L235" s="162">
        <v>19040</v>
      </c>
      <c r="M235" s="162">
        <v>19920</v>
      </c>
    </row>
    <row r="236" spans="1:13" ht="21">
      <c r="A236" s="286"/>
      <c r="B236" s="160" t="s">
        <v>595</v>
      </c>
      <c r="C236" s="159" t="s">
        <v>588</v>
      </c>
      <c r="D236" s="161">
        <v>12140</v>
      </c>
      <c r="E236" s="161">
        <v>12360</v>
      </c>
      <c r="F236" s="161">
        <v>12470</v>
      </c>
      <c r="G236" s="161">
        <v>12430</v>
      </c>
      <c r="H236" s="161">
        <v>12410</v>
      </c>
      <c r="I236" s="161">
        <v>12220</v>
      </c>
      <c r="J236" s="161">
        <v>12060</v>
      </c>
      <c r="K236" s="161">
        <v>12050</v>
      </c>
      <c r="L236" s="161">
        <v>12700</v>
      </c>
      <c r="M236" s="161">
        <v>13310</v>
      </c>
    </row>
    <row r="237" spans="1:13" ht="21">
      <c r="A237" s="286"/>
      <c r="B237" s="160" t="s">
        <v>596</v>
      </c>
      <c r="C237" s="159" t="s">
        <v>588</v>
      </c>
      <c r="D237" s="162">
        <v>13060</v>
      </c>
      <c r="E237" s="162">
        <v>12700</v>
      </c>
      <c r="F237" s="162">
        <v>12350</v>
      </c>
      <c r="G237" s="162">
        <v>12180</v>
      </c>
      <c r="H237" s="162">
        <v>12040</v>
      </c>
      <c r="I237" s="162">
        <v>12080</v>
      </c>
      <c r="J237" s="162">
        <v>12050</v>
      </c>
      <c r="K237" s="162">
        <v>12050</v>
      </c>
      <c r="L237" s="162">
        <v>12150</v>
      </c>
      <c r="M237" s="162">
        <v>12580</v>
      </c>
    </row>
    <row r="238" spans="1:13" ht="21">
      <c r="A238" s="286"/>
      <c r="B238" s="160" t="s">
        <v>597</v>
      </c>
      <c r="C238" s="159" t="s">
        <v>588</v>
      </c>
      <c r="D238" s="161">
        <v>13490</v>
      </c>
      <c r="E238" s="161">
        <v>13780</v>
      </c>
      <c r="F238" s="161">
        <v>14010</v>
      </c>
      <c r="G238" s="161">
        <v>13840</v>
      </c>
      <c r="H238" s="161">
        <v>13700</v>
      </c>
      <c r="I238" s="161">
        <v>13340</v>
      </c>
      <c r="J238" s="161">
        <v>12740</v>
      </c>
      <c r="K238" s="161">
        <v>12340</v>
      </c>
      <c r="L238" s="161">
        <v>12180</v>
      </c>
      <c r="M238" s="161">
        <v>12130</v>
      </c>
    </row>
    <row r="239" spans="1:13" ht="21">
      <c r="A239" s="286"/>
      <c r="B239" s="160" t="s">
        <v>598</v>
      </c>
      <c r="C239" s="159" t="s">
        <v>588</v>
      </c>
      <c r="D239" s="162">
        <v>63600</v>
      </c>
      <c r="E239" s="162">
        <v>64400</v>
      </c>
      <c r="F239" s="162">
        <v>65400</v>
      </c>
      <c r="G239" s="162">
        <v>66400</v>
      </c>
      <c r="H239" s="162">
        <v>67100</v>
      </c>
      <c r="I239" s="162">
        <v>68200</v>
      </c>
      <c r="J239" s="162">
        <v>68400</v>
      </c>
      <c r="K239" s="162">
        <v>68600</v>
      </c>
      <c r="L239" s="162">
        <v>69100</v>
      </c>
      <c r="M239" s="162">
        <v>69600</v>
      </c>
    </row>
    <row r="240" spans="1:13" ht="31.5">
      <c r="A240" s="286"/>
      <c r="B240" s="160" t="s">
        <v>599</v>
      </c>
      <c r="C240" s="159" t="s">
        <v>588</v>
      </c>
      <c r="D240" s="161">
        <v>27500</v>
      </c>
      <c r="E240" s="161">
        <v>28100</v>
      </c>
      <c r="F240" s="161">
        <v>28400</v>
      </c>
      <c r="G240" s="161">
        <v>28800</v>
      </c>
      <c r="H240" s="161">
        <v>29400</v>
      </c>
      <c r="I240" s="161">
        <v>30200</v>
      </c>
      <c r="J240" s="161">
        <v>31300</v>
      </c>
      <c r="K240" s="161">
        <v>32400</v>
      </c>
      <c r="L240" s="161">
        <v>33600</v>
      </c>
      <c r="M240" s="161">
        <v>34700</v>
      </c>
    </row>
    <row r="241" spans="1:13" ht="21">
      <c r="A241" s="286"/>
      <c r="B241" s="160" t="s">
        <v>600</v>
      </c>
      <c r="C241" s="159" t="s">
        <v>588</v>
      </c>
      <c r="D241" s="162">
        <v>7990</v>
      </c>
      <c r="E241" s="162">
        <v>8370</v>
      </c>
      <c r="F241" s="162">
        <v>8440</v>
      </c>
      <c r="G241" s="162">
        <v>8620</v>
      </c>
      <c r="H241" s="162">
        <v>8830</v>
      </c>
      <c r="I241" s="162">
        <v>8990</v>
      </c>
      <c r="J241" s="162">
        <v>9580</v>
      </c>
      <c r="K241" s="162">
        <v>10410</v>
      </c>
      <c r="L241" s="162">
        <v>11060</v>
      </c>
      <c r="M241" s="162">
        <v>11540</v>
      </c>
    </row>
    <row r="242" spans="1:13" ht="21">
      <c r="A242" s="286"/>
      <c r="B242" s="160" t="s">
        <v>601</v>
      </c>
      <c r="C242" s="159" t="s">
        <v>588</v>
      </c>
      <c r="D242" s="161">
        <v>6430</v>
      </c>
      <c r="E242" s="161">
        <v>6370</v>
      </c>
      <c r="F242" s="161">
        <v>6520</v>
      </c>
      <c r="G242" s="161">
        <v>6660</v>
      </c>
      <c r="H242" s="161">
        <v>6880</v>
      </c>
      <c r="I242" s="161">
        <v>7350</v>
      </c>
      <c r="J242" s="161">
        <v>7750</v>
      </c>
      <c r="K242" s="161">
        <v>7880</v>
      </c>
      <c r="L242" s="161">
        <v>8090</v>
      </c>
      <c r="M242" s="161">
        <v>8330</v>
      </c>
    </row>
    <row r="243" spans="1:13" ht="21">
      <c r="A243" s="286"/>
      <c r="B243" s="160" t="s">
        <v>602</v>
      </c>
      <c r="C243" s="159" t="s">
        <v>588</v>
      </c>
      <c r="D243" s="162">
        <v>5740</v>
      </c>
      <c r="E243" s="162">
        <v>5760</v>
      </c>
      <c r="F243" s="162">
        <v>5690</v>
      </c>
      <c r="G243" s="162">
        <v>5610</v>
      </c>
      <c r="H243" s="162">
        <v>5550</v>
      </c>
      <c r="I243" s="162">
        <v>5520</v>
      </c>
      <c r="J243" s="162">
        <v>5460</v>
      </c>
      <c r="K243" s="162">
        <v>5600</v>
      </c>
      <c r="L243" s="162">
        <v>5790</v>
      </c>
      <c r="M243" s="162">
        <v>6080</v>
      </c>
    </row>
    <row r="244" spans="1:13" ht="21">
      <c r="A244" s="286"/>
      <c r="B244" s="160" t="s">
        <v>603</v>
      </c>
      <c r="C244" s="159" t="s">
        <v>588</v>
      </c>
      <c r="D244" s="161">
        <v>4130</v>
      </c>
      <c r="E244" s="161">
        <v>4210</v>
      </c>
      <c r="F244" s="161">
        <v>4250</v>
      </c>
      <c r="G244" s="161">
        <v>4330</v>
      </c>
      <c r="H244" s="161">
        <v>4370</v>
      </c>
      <c r="I244" s="161">
        <v>4420</v>
      </c>
      <c r="J244" s="161">
        <v>4470</v>
      </c>
      <c r="K244" s="161">
        <v>4450</v>
      </c>
      <c r="L244" s="161">
        <v>4400</v>
      </c>
      <c r="M244" s="161">
        <v>4370</v>
      </c>
    </row>
    <row r="245" spans="1:13" ht="31.5">
      <c r="A245" s="287"/>
      <c r="B245" s="160" t="s">
        <v>604</v>
      </c>
      <c r="C245" s="159" t="s">
        <v>588</v>
      </c>
      <c r="D245" s="162">
        <v>3260</v>
      </c>
      <c r="E245" s="162">
        <v>3380</v>
      </c>
      <c r="F245" s="162">
        <v>3540</v>
      </c>
      <c r="G245" s="162">
        <v>3630</v>
      </c>
      <c r="H245" s="162">
        <v>3730</v>
      </c>
      <c r="I245" s="162">
        <v>3910</v>
      </c>
      <c r="J245" s="162">
        <v>4010</v>
      </c>
      <c r="K245" s="162">
        <v>4080</v>
      </c>
      <c r="L245" s="162">
        <v>4230</v>
      </c>
      <c r="M245" s="162">
        <v>4330</v>
      </c>
    </row>
    <row r="246" spans="1:13" ht="31.5">
      <c r="A246" s="285" t="s">
        <v>620</v>
      </c>
      <c r="B246" s="160" t="s">
        <v>590</v>
      </c>
      <c r="C246" s="159" t="s">
        <v>588</v>
      </c>
      <c r="D246" s="161">
        <v>93200</v>
      </c>
      <c r="E246" s="161">
        <v>93100</v>
      </c>
      <c r="F246" s="161">
        <v>93300</v>
      </c>
      <c r="G246" s="161">
        <v>93900</v>
      </c>
      <c r="H246" s="161">
        <v>94700</v>
      </c>
      <c r="I246" s="161">
        <v>95700</v>
      </c>
      <c r="J246" s="161">
        <v>95900</v>
      </c>
      <c r="K246" s="161">
        <v>96000</v>
      </c>
      <c r="L246" s="161">
        <v>96500</v>
      </c>
      <c r="M246" s="161">
        <v>97300</v>
      </c>
    </row>
    <row r="247" spans="1:13" ht="21">
      <c r="A247" s="286"/>
      <c r="B247" s="160" t="s">
        <v>591</v>
      </c>
      <c r="C247" s="159" t="s">
        <v>588</v>
      </c>
      <c r="D247" s="162">
        <v>19600</v>
      </c>
      <c r="E247" s="162">
        <v>19400</v>
      </c>
      <c r="F247" s="162">
        <v>19300</v>
      </c>
      <c r="G247" s="162">
        <v>19400</v>
      </c>
      <c r="H247" s="162">
        <v>19700</v>
      </c>
      <c r="I247" s="162">
        <v>19900</v>
      </c>
      <c r="J247" s="162">
        <v>19900</v>
      </c>
      <c r="K247" s="162">
        <v>19800</v>
      </c>
      <c r="L247" s="162">
        <v>19800</v>
      </c>
      <c r="M247" s="162">
        <v>19700</v>
      </c>
    </row>
    <row r="248" spans="1:13" ht="21">
      <c r="A248" s="286"/>
      <c r="B248" s="160" t="s">
        <v>592</v>
      </c>
      <c r="C248" s="159" t="s">
        <v>588</v>
      </c>
      <c r="D248" s="161">
        <v>29600</v>
      </c>
      <c r="E248" s="161">
        <v>29400</v>
      </c>
      <c r="F248" s="161">
        <v>29300</v>
      </c>
      <c r="G248" s="161">
        <v>29400</v>
      </c>
      <c r="H248" s="161">
        <v>29400</v>
      </c>
      <c r="I248" s="161">
        <v>29400</v>
      </c>
      <c r="J248" s="161">
        <v>29100</v>
      </c>
      <c r="K248" s="161">
        <v>29100</v>
      </c>
      <c r="L248" s="161">
        <v>29200</v>
      </c>
      <c r="M248" s="161">
        <v>29600</v>
      </c>
    </row>
    <row r="249" spans="1:13" ht="21">
      <c r="A249" s="286"/>
      <c r="B249" s="160" t="s">
        <v>593</v>
      </c>
      <c r="C249" s="159" t="s">
        <v>588</v>
      </c>
      <c r="D249" s="162">
        <v>6620</v>
      </c>
      <c r="E249" s="162">
        <v>6720</v>
      </c>
      <c r="F249" s="162">
        <v>6710</v>
      </c>
      <c r="G249" s="162">
        <v>6590</v>
      </c>
      <c r="H249" s="162">
        <v>6420</v>
      </c>
      <c r="I249" s="162">
        <v>6360</v>
      </c>
      <c r="J249" s="162">
        <v>6240</v>
      </c>
      <c r="K249" s="162">
        <v>6200</v>
      </c>
      <c r="L249" s="162">
        <v>6110</v>
      </c>
      <c r="M249" s="162">
        <v>6040</v>
      </c>
    </row>
    <row r="250" spans="1:13" ht="21">
      <c r="A250" s="286"/>
      <c r="B250" s="160" t="s">
        <v>594</v>
      </c>
      <c r="C250" s="159" t="s">
        <v>588</v>
      </c>
      <c r="D250" s="161">
        <v>5410</v>
      </c>
      <c r="E250" s="161">
        <v>5320</v>
      </c>
      <c r="F250" s="161">
        <v>5300</v>
      </c>
      <c r="G250" s="161">
        <v>5480</v>
      </c>
      <c r="H250" s="161">
        <v>5680</v>
      </c>
      <c r="I250" s="161">
        <v>5800</v>
      </c>
      <c r="J250" s="161">
        <v>5840</v>
      </c>
      <c r="K250" s="161">
        <v>5790</v>
      </c>
      <c r="L250" s="161">
        <v>5850</v>
      </c>
      <c r="M250" s="161">
        <v>5870</v>
      </c>
    </row>
    <row r="251" spans="1:13" ht="21">
      <c r="A251" s="286"/>
      <c r="B251" s="160" t="s">
        <v>595</v>
      </c>
      <c r="C251" s="159" t="s">
        <v>588</v>
      </c>
      <c r="D251" s="162">
        <v>5240</v>
      </c>
      <c r="E251" s="162">
        <v>5250</v>
      </c>
      <c r="F251" s="162">
        <v>5270</v>
      </c>
      <c r="G251" s="162">
        <v>5390</v>
      </c>
      <c r="H251" s="162">
        <v>5480</v>
      </c>
      <c r="I251" s="162">
        <v>5560</v>
      </c>
      <c r="J251" s="162">
        <v>5510</v>
      </c>
      <c r="K251" s="162">
        <v>5620</v>
      </c>
      <c r="L251" s="162">
        <v>5770</v>
      </c>
      <c r="M251" s="162">
        <v>6100</v>
      </c>
    </row>
    <row r="252" spans="1:13" ht="21">
      <c r="A252" s="286"/>
      <c r="B252" s="160" t="s">
        <v>596</v>
      </c>
      <c r="C252" s="159" t="s">
        <v>588</v>
      </c>
      <c r="D252" s="161">
        <v>5860</v>
      </c>
      <c r="E252" s="161">
        <v>5730</v>
      </c>
      <c r="F252" s="161">
        <v>5680</v>
      </c>
      <c r="G252" s="161">
        <v>5570</v>
      </c>
      <c r="H252" s="161">
        <v>5550</v>
      </c>
      <c r="I252" s="161">
        <v>5620</v>
      </c>
      <c r="J252" s="161">
        <v>5610</v>
      </c>
      <c r="K252" s="161">
        <v>5530</v>
      </c>
      <c r="L252" s="161">
        <v>5660</v>
      </c>
      <c r="M252" s="161">
        <v>5820</v>
      </c>
    </row>
    <row r="253" spans="1:13" ht="21">
      <c r="A253" s="286"/>
      <c r="B253" s="160" t="s">
        <v>597</v>
      </c>
      <c r="C253" s="159" t="s">
        <v>588</v>
      </c>
      <c r="D253" s="162">
        <v>6470</v>
      </c>
      <c r="E253" s="162">
        <v>6410</v>
      </c>
      <c r="F253" s="162">
        <v>6390</v>
      </c>
      <c r="G253" s="162">
        <v>6330</v>
      </c>
      <c r="H253" s="162">
        <v>6290</v>
      </c>
      <c r="I253" s="162">
        <v>6060</v>
      </c>
      <c r="J253" s="162">
        <v>5920</v>
      </c>
      <c r="K253" s="162">
        <v>5930</v>
      </c>
      <c r="L253" s="162">
        <v>5820</v>
      </c>
      <c r="M253" s="162">
        <v>5780</v>
      </c>
    </row>
    <row r="254" spans="1:13" ht="21">
      <c r="A254" s="286"/>
      <c r="B254" s="160" t="s">
        <v>598</v>
      </c>
      <c r="C254" s="159" t="s">
        <v>588</v>
      </c>
      <c r="D254" s="161">
        <v>31000</v>
      </c>
      <c r="E254" s="161">
        <v>31200</v>
      </c>
      <c r="F254" s="161">
        <v>31300</v>
      </c>
      <c r="G254" s="161">
        <v>31600</v>
      </c>
      <c r="H254" s="161">
        <v>31900</v>
      </c>
      <c r="I254" s="161">
        <v>32300</v>
      </c>
      <c r="J254" s="161">
        <v>32300</v>
      </c>
      <c r="K254" s="161">
        <v>32200</v>
      </c>
      <c r="L254" s="161">
        <v>32200</v>
      </c>
      <c r="M254" s="161">
        <v>32300</v>
      </c>
    </row>
    <row r="255" spans="1:13" ht="31.5">
      <c r="A255" s="286"/>
      <c r="B255" s="160" t="s">
        <v>599</v>
      </c>
      <c r="C255" s="159" t="s">
        <v>588</v>
      </c>
      <c r="D255" s="162">
        <v>13000</v>
      </c>
      <c r="E255" s="162">
        <v>13100</v>
      </c>
      <c r="F255" s="162">
        <v>13300</v>
      </c>
      <c r="G255" s="162">
        <v>13500</v>
      </c>
      <c r="H255" s="162">
        <v>13700</v>
      </c>
      <c r="I255" s="162">
        <v>14100</v>
      </c>
      <c r="J255" s="162">
        <v>14500</v>
      </c>
      <c r="K255" s="162">
        <v>14900</v>
      </c>
      <c r="L255" s="162">
        <v>15300</v>
      </c>
      <c r="M255" s="162">
        <v>15600</v>
      </c>
    </row>
    <row r="256" spans="1:13" ht="21">
      <c r="A256" s="286"/>
      <c r="B256" s="160" t="s">
        <v>600</v>
      </c>
      <c r="C256" s="159" t="s">
        <v>588</v>
      </c>
      <c r="D256" s="161">
        <v>3890</v>
      </c>
      <c r="E256" s="161">
        <v>3980</v>
      </c>
      <c r="F256" s="161">
        <v>3930</v>
      </c>
      <c r="G256" s="161">
        <v>4030</v>
      </c>
      <c r="H256" s="161">
        <v>4100</v>
      </c>
      <c r="I256" s="161">
        <v>4090</v>
      </c>
      <c r="J256" s="161">
        <v>4320</v>
      </c>
      <c r="K256" s="161">
        <v>4670</v>
      </c>
      <c r="L256" s="161">
        <v>4820</v>
      </c>
      <c r="M256" s="161">
        <v>4990</v>
      </c>
    </row>
    <row r="257" spans="1:13" ht="21">
      <c r="A257" s="286"/>
      <c r="B257" s="160" t="s">
        <v>601</v>
      </c>
      <c r="C257" s="159" t="s">
        <v>588</v>
      </c>
      <c r="D257" s="162">
        <v>3120</v>
      </c>
      <c r="E257" s="162">
        <v>3140</v>
      </c>
      <c r="F257" s="162">
        <v>3210</v>
      </c>
      <c r="G257" s="162">
        <v>3200</v>
      </c>
      <c r="H257" s="162">
        <v>3300</v>
      </c>
      <c r="I257" s="162">
        <v>3530</v>
      </c>
      <c r="J257" s="162">
        <v>3610</v>
      </c>
      <c r="K257" s="162">
        <v>3590</v>
      </c>
      <c r="L257" s="162">
        <v>3680</v>
      </c>
      <c r="M257" s="162">
        <v>3700</v>
      </c>
    </row>
    <row r="258" spans="1:13" ht="21">
      <c r="A258" s="286"/>
      <c r="B258" s="160" t="s">
        <v>602</v>
      </c>
      <c r="C258" s="159" t="s">
        <v>588</v>
      </c>
      <c r="D258" s="161">
        <v>2640</v>
      </c>
      <c r="E258" s="161">
        <v>2660</v>
      </c>
      <c r="F258" s="161">
        <v>2660</v>
      </c>
      <c r="G258" s="161">
        <v>2680</v>
      </c>
      <c r="H258" s="161">
        <v>2660</v>
      </c>
      <c r="I258" s="161">
        <v>2670</v>
      </c>
      <c r="J258" s="161">
        <v>2720</v>
      </c>
      <c r="K258" s="161">
        <v>2790</v>
      </c>
      <c r="L258" s="161">
        <v>2790</v>
      </c>
      <c r="M258" s="161">
        <v>2880</v>
      </c>
    </row>
    <row r="259" spans="1:13" ht="21">
      <c r="A259" s="286"/>
      <c r="B259" s="160" t="s">
        <v>603</v>
      </c>
      <c r="C259" s="159" t="s">
        <v>588</v>
      </c>
      <c r="D259" s="162">
        <v>1830</v>
      </c>
      <c r="E259" s="162">
        <v>1810</v>
      </c>
      <c r="F259" s="162">
        <v>1870</v>
      </c>
      <c r="G259" s="162">
        <v>1940</v>
      </c>
      <c r="H259" s="162">
        <v>1960</v>
      </c>
      <c r="I259" s="162">
        <v>2050</v>
      </c>
      <c r="J259" s="162">
        <v>2070</v>
      </c>
      <c r="K259" s="162">
        <v>2070</v>
      </c>
      <c r="L259" s="162">
        <v>2130</v>
      </c>
      <c r="M259" s="162">
        <v>2100</v>
      </c>
    </row>
    <row r="260" spans="1:13" ht="31.5">
      <c r="A260" s="287"/>
      <c r="B260" s="160" t="s">
        <v>604</v>
      </c>
      <c r="C260" s="159" t="s">
        <v>588</v>
      </c>
      <c r="D260" s="161">
        <v>1490</v>
      </c>
      <c r="E260" s="161">
        <v>1550</v>
      </c>
      <c r="F260" s="161">
        <v>1590</v>
      </c>
      <c r="G260" s="161">
        <v>1640</v>
      </c>
      <c r="H260" s="161">
        <v>1720</v>
      </c>
      <c r="I260" s="161">
        <v>1760</v>
      </c>
      <c r="J260" s="161">
        <v>1770</v>
      </c>
      <c r="K260" s="161">
        <v>1810</v>
      </c>
      <c r="L260" s="161">
        <v>1890</v>
      </c>
      <c r="M260" s="161">
        <v>1980</v>
      </c>
    </row>
    <row r="261" spans="1:13" ht="31.5">
      <c r="A261" s="285" t="s">
        <v>621</v>
      </c>
      <c r="B261" s="160" t="s">
        <v>590</v>
      </c>
      <c r="C261" s="159" t="s">
        <v>588</v>
      </c>
      <c r="D261" s="162">
        <v>650</v>
      </c>
      <c r="E261" s="162">
        <v>650</v>
      </c>
      <c r="F261" s="162">
        <v>650</v>
      </c>
      <c r="G261" s="162">
        <v>650</v>
      </c>
      <c r="H261" s="162">
        <v>640</v>
      </c>
      <c r="I261" s="162">
        <v>640</v>
      </c>
      <c r="J261" s="162">
        <v>610</v>
      </c>
      <c r="K261" s="162">
        <v>600</v>
      </c>
      <c r="L261" s="162">
        <v>600</v>
      </c>
      <c r="M261" s="162">
        <v>610</v>
      </c>
    </row>
    <row r="262" spans="1:13" ht="21">
      <c r="A262" s="286"/>
      <c r="B262" s="160" t="s">
        <v>591</v>
      </c>
      <c r="C262" s="159" t="s">
        <v>588</v>
      </c>
      <c r="D262" s="161">
        <v>150</v>
      </c>
      <c r="E262" s="161">
        <v>140</v>
      </c>
      <c r="F262" s="161">
        <v>150</v>
      </c>
      <c r="G262" s="161">
        <v>130</v>
      </c>
      <c r="H262" s="161">
        <v>130</v>
      </c>
      <c r="I262" s="161">
        <v>130</v>
      </c>
      <c r="J262" s="161">
        <v>120</v>
      </c>
      <c r="K262" s="161">
        <v>120</v>
      </c>
      <c r="L262" s="161">
        <v>120</v>
      </c>
      <c r="M262" s="161">
        <v>120</v>
      </c>
    </row>
    <row r="263" spans="1:13" ht="21">
      <c r="A263" s="286"/>
      <c r="B263" s="160" t="s">
        <v>592</v>
      </c>
      <c r="C263" s="159" t="s">
        <v>588</v>
      </c>
      <c r="D263" s="162">
        <v>240</v>
      </c>
      <c r="E263" s="162">
        <v>230</v>
      </c>
      <c r="F263" s="162">
        <v>210</v>
      </c>
      <c r="G263" s="162">
        <v>210</v>
      </c>
      <c r="H263" s="162">
        <v>190</v>
      </c>
      <c r="I263" s="162">
        <v>180</v>
      </c>
      <c r="J263" s="162">
        <v>170</v>
      </c>
      <c r="K263" s="162">
        <v>160</v>
      </c>
      <c r="L263" s="162">
        <v>160</v>
      </c>
      <c r="M263" s="162">
        <v>160</v>
      </c>
    </row>
    <row r="264" spans="1:13" ht="21">
      <c r="A264" s="286"/>
      <c r="B264" s="160" t="s">
        <v>593</v>
      </c>
      <c r="C264" s="159" t="s">
        <v>588</v>
      </c>
      <c r="D264" s="161">
        <v>30</v>
      </c>
      <c r="E264" s="161">
        <v>30</v>
      </c>
      <c r="F264" s="161">
        <v>30</v>
      </c>
      <c r="G264" s="161">
        <v>35</v>
      </c>
      <c r="H264" s="161">
        <v>35</v>
      </c>
      <c r="I264" s="161">
        <v>35</v>
      </c>
      <c r="J264" s="161">
        <v>30</v>
      </c>
      <c r="K264" s="161">
        <v>25</v>
      </c>
      <c r="L264" s="161">
        <v>25</v>
      </c>
      <c r="M264" s="161">
        <v>25</v>
      </c>
    </row>
    <row r="265" spans="1:13" ht="21">
      <c r="A265" s="286"/>
      <c r="B265" s="160" t="s">
        <v>594</v>
      </c>
      <c r="C265" s="159" t="s">
        <v>588</v>
      </c>
      <c r="D265" s="162">
        <v>35</v>
      </c>
      <c r="E265" s="162">
        <v>35</v>
      </c>
      <c r="F265" s="162">
        <v>35</v>
      </c>
      <c r="G265" s="162">
        <v>35</v>
      </c>
      <c r="H265" s="162">
        <v>30</v>
      </c>
      <c r="I265" s="162">
        <v>35</v>
      </c>
      <c r="J265" s="162">
        <v>30</v>
      </c>
      <c r="K265" s="162">
        <v>40</v>
      </c>
      <c r="L265" s="162">
        <v>40</v>
      </c>
      <c r="M265" s="162">
        <v>35</v>
      </c>
    </row>
    <row r="266" spans="1:13" ht="21">
      <c r="A266" s="286"/>
      <c r="B266" s="160" t="s">
        <v>595</v>
      </c>
      <c r="C266" s="159" t="s">
        <v>588</v>
      </c>
      <c r="D266" s="161">
        <v>30</v>
      </c>
      <c r="E266" s="161">
        <v>35</v>
      </c>
      <c r="F266" s="161">
        <v>35</v>
      </c>
      <c r="G266" s="161">
        <v>35</v>
      </c>
      <c r="H266" s="161">
        <v>35</v>
      </c>
      <c r="I266" s="161">
        <v>35</v>
      </c>
      <c r="J266" s="161">
        <v>30</v>
      </c>
      <c r="K266" s="161">
        <v>30</v>
      </c>
      <c r="L266" s="161">
        <v>35</v>
      </c>
      <c r="M266" s="161">
        <v>35</v>
      </c>
    </row>
    <row r="267" spans="1:13" ht="21">
      <c r="A267" s="286"/>
      <c r="B267" s="160" t="s">
        <v>596</v>
      </c>
      <c r="C267" s="159" t="s">
        <v>588</v>
      </c>
      <c r="D267" s="162">
        <v>60</v>
      </c>
      <c r="E267" s="162">
        <v>55</v>
      </c>
      <c r="F267" s="162">
        <v>40</v>
      </c>
      <c r="G267" s="162">
        <v>35</v>
      </c>
      <c r="H267" s="162">
        <v>35</v>
      </c>
      <c r="I267" s="162">
        <v>30</v>
      </c>
      <c r="J267" s="162">
        <v>35</v>
      </c>
      <c r="K267" s="162">
        <v>30</v>
      </c>
      <c r="L267" s="162">
        <v>25</v>
      </c>
      <c r="M267" s="162">
        <v>35</v>
      </c>
    </row>
    <row r="268" spans="1:13" ht="21">
      <c r="A268" s="286"/>
      <c r="B268" s="160" t="s">
        <v>597</v>
      </c>
      <c r="C268" s="159" t="s">
        <v>588</v>
      </c>
      <c r="D268" s="161">
        <v>75</v>
      </c>
      <c r="E268" s="161">
        <v>70</v>
      </c>
      <c r="F268" s="161">
        <v>70</v>
      </c>
      <c r="G268" s="161">
        <v>70</v>
      </c>
      <c r="H268" s="161">
        <v>60</v>
      </c>
      <c r="I268" s="161">
        <v>45</v>
      </c>
      <c r="J268" s="161">
        <v>45</v>
      </c>
      <c r="K268" s="161">
        <v>40</v>
      </c>
      <c r="L268" s="161">
        <v>30</v>
      </c>
      <c r="M268" s="161">
        <v>30</v>
      </c>
    </row>
    <row r="269" spans="1:13" ht="21">
      <c r="A269" s="286"/>
      <c r="B269" s="160" t="s">
        <v>598</v>
      </c>
      <c r="C269" s="159" t="s">
        <v>588</v>
      </c>
      <c r="D269" s="162">
        <v>220</v>
      </c>
      <c r="E269" s="162">
        <v>220</v>
      </c>
      <c r="F269" s="162">
        <v>230</v>
      </c>
      <c r="G269" s="162">
        <v>240</v>
      </c>
      <c r="H269" s="162">
        <v>240</v>
      </c>
      <c r="I269" s="162">
        <v>260</v>
      </c>
      <c r="J269" s="162">
        <v>250</v>
      </c>
      <c r="K269" s="162">
        <v>250</v>
      </c>
      <c r="L269" s="162">
        <v>250</v>
      </c>
      <c r="M269" s="162">
        <v>240</v>
      </c>
    </row>
    <row r="270" spans="1:13" ht="31.5">
      <c r="A270" s="286"/>
      <c r="B270" s="160" t="s">
        <v>599</v>
      </c>
      <c r="C270" s="159" t="s">
        <v>588</v>
      </c>
      <c r="D270" s="161">
        <v>50</v>
      </c>
      <c r="E270" s="161">
        <v>60</v>
      </c>
      <c r="F270" s="161">
        <v>70</v>
      </c>
      <c r="G270" s="161">
        <v>70</v>
      </c>
      <c r="H270" s="161">
        <v>70</v>
      </c>
      <c r="I270" s="161">
        <v>70</v>
      </c>
      <c r="J270" s="161">
        <v>70</v>
      </c>
      <c r="K270" s="161">
        <v>70</v>
      </c>
      <c r="L270" s="161">
        <v>80</v>
      </c>
      <c r="M270" s="161">
        <v>80</v>
      </c>
    </row>
    <row r="271" spans="1:13" ht="21">
      <c r="A271" s="286"/>
      <c r="B271" s="160" t="s">
        <v>600</v>
      </c>
      <c r="C271" s="159" t="s">
        <v>588</v>
      </c>
      <c r="D271" s="162">
        <v>25</v>
      </c>
      <c r="E271" s="162">
        <v>25</v>
      </c>
      <c r="F271" s="162">
        <v>30</v>
      </c>
      <c r="G271" s="162">
        <v>35</v>
      </c>
      <c r="H271" s="162">
        <v>30</v>
      </c>
      <c r="I271" s="162">
        <v>25</v>
      </c>
      <c r="J271" s="162">
        <v>20</v>
      </c>
      <c r="K271" s="162">
        <v>15</v>
      </c>
      <c r="L271" s="162">
        <v>25</v>
      </c>
      <c r="M271" s="162">
        <v>30</v>
      </c>
    </row>
    <row r="272" spans="1:13" ht="21">
      <c r="A272" s="286"/>
      <c r="B272" s="160" t="s">
        <v>601</v>
      </c>
      <c r="C272" s="159" t="s">
        <v>588</v>
      </c>
      <c r="D272" s="161">
        <v>15</v>
      </c>
      <c r="E272" s="161">
        <v>15</v>
      </c>
      <c r="F272" s="161">
        <v>15</v>
      </c>
      <c r="G272" s="161">
        <v>15</v>
      </c>
      <c r="H272" s="161">
        <v>20</v>
      </c>
      <c r="I272" s="161">
        <v>20</v>
      </c>
      <c r="J272" s="161">
        <v>25</v>
      </c>
      <c r="K272" s="161">
        <v>25</v>
      </c>
      <c r="L272" s="161">
        <v>25</v>
      </c>
      <c r="M272" s="161">
        <v>25</v>
      </c>
    </row>
    <row r="273" spans="1:13" ht="21">
      <c r="A273" s="286"/>
      <c r="B273" s="160" t="s">
        <v>602</v>
      </c>
      <c r="C273" s="159" t="s">
        <v>588</v>
      </c>
      <c r="D273" s="162">
        <v>10</v>
      </c>
      <c r="E273" s="162">
        <v>10</v>
      </c>
      <c r="F273" s="162">
        <v>10</v>
      </c>
      <c r="G273" s="162">
        <v>10</v>
      </c>
      <c r="H273" s="162">
        <v>10</v>
      </c>
      <c r="I273" s="162">
        <v>10</v>
      </c>
      <c r="J273" s="162">
        <v>15</v>
      </c>
      <c r="K273" s="162">
        <v>15</v>
      </c>
      <c r="L273" s="162">
        <v>10</v>
      </c>
      <c r="M273" s="162">
        <v>15</v>
      </c>
    </row>
    <row r="274" spans="1:13" ht="21">
      <c r="A274" s="286"/>
      <c r="B274" s="160" t="s">
        <v>603</v>
      </c>
      <c r="C274" s="159" t="s">
        <v>588</v>
      </c>
      <c r="D274" s="161">
        <v>5</v>
      </c>
      <c r="E274" s="161">
        <v>5</v>
      </c>
      <c r="F274" s="161">
        <v>5</v>
      </c>
      <c r="G274" s="161">
        <v>10</v>
      </c>
      <c r="H274" s="161">
        <v>10</v>
      </c>
      <c r="I274" s="161">
        <v>10</v>
      </c>
      <c r="J274" s="161">
        <v>10</v>
      </c>
      <c r="K274" s="161">
        <v>10</v>
      </c>
      <c r="L274" s="161">
        <v>10</v>
      </c>
      <c r="M274" s="161">
        <v>5</v>
      </c>
    </row>
    <row r="275" spans="1:13" ht="31.5">
      <c r="A275" s="287"/>
      <c r="B275" s="160" t="s">
        <v>604</v>
      </c>
      <c r="C275" s="159" t="s">
        <v>588</v>
      </c>
      <c r="D275" s="162">
        <v>0</v>
      </c>
      <c r="E275" s="162">
        <v>0</v>
      </c>
      <c r="F275" s="162">
        <v>5</v>
      </c>
      <c r="G275" s="162">
        <v>5</v>
      </c>
      <c r="H275" s="162">
        <v>5</v>
      </c>
      <c r="I275" s="162">
        <v>5</v>
      </c>
      <c r="J275" s="162">
        <v>5</v>
      </c>
      <c r="K275" s="162">
        <v>5</v>
      </c>
      <c r="L275" s="162">
        <v>10</v>
      </c>
      <c r="M275" s="162">
        <v>5</v>
      </c>
    </row>
    <row r="276" spans="1:13" ht="31.5">
      <c r="A276" s="285" t="s">
        <v>622</v>
      </c>
      <c r="B276" s="160" t="s">
        <v>590</v>
      </c>
      <c r="C276" s="159" t="s">
        <v>588</v>
      </c>
      <c r="D276" s="161">
        <v>3185100</v>
      </c>
      <c r="E276" s="161">
        <v>3214700</v>
      </c>
      <c r="F276" s="161">
        <v>3241700</v>
      </c>
      <c r="G276" s="161">
        <v>3274500</v>
      </c>
      <c r="H276" s="161">
        <v>3311700</v>
      </c>
      <c r="I276" s="161">
        <v>3348100</v>
      </c>
      <c r="J276" s="161">
        <v>3373700</v>
      </c>
      <c r="K276" s="161">
        <v>3398700</v>
      </c>
      <c r="L276" s="161">
        <v>3450700</v>
      </c>
      <c r="M276" s="161">
        <v>3518900</v>
      </c>
    </row>
    <row r="277" spans="1:13" ht="21">
      <c r="A277" s="286"/>
      <c r="B277" s="160" t="s">
        <v>591</v>
      </c>
      <c r="C277" s="159" t="s">
        <v>588</v>
      </c>
      <c r="D277" s="162">
        <v>696400</v>
      </c>
      <c r="E277" s="162">
        <v>698800</v>
      </c>
      <c r="F277" s="162">
        <v>702000</v>
      </c>
      <c r="G277" s="162">
        <v>706000</v>
      </c>
      <c r="H277" s="162">
        <v>711100</v>
      </c>
      <c r="I277" s="162">
        <v>715000</v>
      </c>
      <c r="J277" s="162">
        <v>715600</v>
      </c>
      <c r="K277" s="162">
        <v>713700</v>
      </c>
      <c r="L277" s="162">
        <v>715300</v>
      </c>
      <c r="M277" s="162">
        <v>718100</v>
      </c>
    </row>
    <row r="278" spans="1:13" ht="21">
      <c r="A278" s="286"/>
      <c r="B278" s="160" t="s">
        <v>592</v>
      </c>
      <c r="C278" s="159" t="s">
        <v>588</v>
      </c>
      <c r="D278" s="161">
        <v>1125900</v>
      </c>
      <c r="E278" s="161">
        <v>1125800</v>
      </c>
      <c r="F278" s="161">
        <v>1123100</v>
      </c>
      <c r="G278" s="161">
        <v>1124200</v>
      </c>
      <c r="H278" s="161">
        <v>1127700</v>
      </c>
      <c r="I278" s="161">
        <v>1127600</v>
      </c>
      <c r="J278" s="161">
        <v>1124000</v>
      </c>
      <c r="K278" s="161">
        <v>1126000</v>
      </c>
      <c r="L278" s="161">
        <v>1147800</v>
      </c>
      <c r="M278" s="161">
        <v>1185300</v>
      </c>
    </row>
    <row r="279" spans="1:13" ht="21">
      <c r="A279" s="286"/>
      <c r="B279" s="160" t="s">
        <v>593</v>
      </c>
      <c r="C279" s="159" t="s">
        <v>588</v>
      </c>
      <c r="D279" s="162">
        <v>240770</v>
      </c>
      <c r="E279" s="162">
        <v>243030</v>
      </c>
      <c r="F279" s="162">
        <v>244000</v>
      </c>
      <c r="G279" s="162">
        <v>244260</v>
      </c>
      <c r="H279" s="162">
        <v>244640</v>
      </c>
      <c r="I279" s="162">
        <v>243190</v>
      </c>
      <c r="J279" s="162">
        <v>242030</v>
      </c>
      <c r="K279" s="162">
        <v>241250</v>
      </c>
      <c r="L279" s="162">
        <v>241330</v>
      </c>
      <c r="M279" s="162">
        <v>243530</v>
      </c>
    </row>
    <row r="280" spans="1:13" ht="21">
      <c r="A280" s="286"/>
      <c r="B280" s="160" t="s">
        <v>594</v>
      </c>
      <c r="C280" s="159" t="s">
        <v>588</v>
      </c>
      <c r="D280" s="161">
        <v>221780</v>
      </c>
      <c r="E280" s="161">
        <v>219980</v>
      </c>
      <c r="F280" s="161">
        <v>219360</v>
      </c>
      <c r="G280" s="161">
        <v>222210</v>
      </c>
      <c r="H280" s="161">
        <v>228090</v>
      </c>
      <c r="I280" s="161">
        <v>234960</v>
      </c>
      <c r="J280" s="161">
        <v>238580</v>
      </c>
      <c r="K280" s="161">
        <v>242400</v>
      </c>
      <c r="L280" s="161">
        <v>251430</v>
      </c>
      <c r="M280" s="161">
        <v>262070</v>
      </c>
    </row>
    <row r="281" spans="1:13" ht="21">
      <c r="A281" s="286"/>
      <c r="B281" s="160" t="s">
        <v>595</v>
      </c>
      <c r="C281" s="159" t="s">
        <v>588</v>
      </c>
      <c r="D281" s="162">
        <v>202730</v>
      </c>
      <c r="E281" s="162">
        <v>206050</v>
      </c>
      <c r="F281" s="162">
        <v>209480</v>
      </c>
      <c r="G281" s="162">
        <v>212300</v>
      </c>
      <c r="H281" s="162">
        <v>214420</v>
      </c>
      <c r="I281" s="162">
        <v>214970</v>
      </c>
      <c r="J281" s="162">
        <v>214970</v>
      </c>
      <c r="K281" s="162">
        <v>217390</v>
      </c>
      <c r="L281" s="162">
        <v>227580</v>
      </c>
      <c r="M281" s="162">
        <v>244300</v>
      </c>
    </row>
    <row r="282" spans="1:13" ht="21">
      <c r="A282" s="286"/>
      <c r="B282" s="160" t="s">
        <v>596</v>
      </c>
      <c r="C282" s="159" t="s">
        <v>588</v>
      </c>
      <c r="D282" s="161">
        <v>220490</v>
      </c>
      <c r="E282" s="161">
        <v>214830</v>
      </c>
      <c r="F282" s="161">
        <v>209760</v>
      </c>
      <c r="G282" s="161">
        <v>207740</v>
      </c>
      <c r="H282" s="161">
        <v>207140</v>
      </c>
      <c r="I282" s="161">
        <v>208460</v>
      </c>
      <c r="J282" s="161">
        <v>209360</v>
      </c>
      <c r="K282" s="161">
        <v>211840</v>
      </c>
      <c r="L282" s="161">
        <v>216680</v>
      </c>
      <c r="M282" s="161">
        <v>223820</v>
      </c>
    </row>
    <row r="283" spans="1:13" ht="21">
      <c r="A283" s="286"/>
      <c r="B283" s="160" t="s">
        <v>597</v>
      </c>
      <c r="C283" s="159" t="s">
        <v>588</v>
      </c>
      <c r="D283" s="162">
        <v>240100</v>
      </c>
      <c r="E283" s="162">
        <v>241860</v>
      </c>
      <c r="F283" s="162">
        <v>240550</v>
      </c>
      <c r="G283" s="162">
        <v>237720</v>
      </c>
      <c r="H283" s="162">
        <v>233380</v>
      </c>
      <c r="I283" s="162">
        <v>226050</v>
      </c>
      <c r="J283" s="162">
        <v>219070</v>
      </c>
      <c r="K283" s="162">
        <v>213150</v>
      </c>
      <c r="L283" s="162">
        <v>210780</v>
      </c>
      <c r="M283" s="162">
        <v>211600</v>
      </c>
    </row>
    <row r="284" spans="1:13" ht="21">
      <c r="A284" s="286"/>
      <c r="B284" s="160" t="s">
        <v>598</v>
      </c>
      <c r="C284" s="159" t="s">
        <v>588</v>
      </c>
      <c r="D284" s="161">
        <v>990700</v>
      </c>
      <c r="E284" s="161">
        <v>1007800</v>
      </c>
      <c r="F284" s="161">
        <v>1026700</v>
      </c>
      <c r="G284" s="161">
        <v>1044000</v>
      </c>
      <c r="H284" s="161">
        <v>1060900</v>
      </c>
      <c r="I284" s="161">
        <v>1079300</v>
      </c>
      <c r="J284" s="161">
        <v>1089900</v>
      </c>
      <c r="K284" s="161">
        <v>1097700</v>
      </c>
      <c r="L284" s="161">
        <v>1107500</v>
      </c>
      <c r="M284" s="161">
        <v>1116700</v>
      </c>
    </row>
    <row r="285" spans="1:13" ht="31.5">
      <c r="A285" s="286"/>
      <c r="B285" s="160" t="s">
        <v>599</v>
      </c>
      <c r="C285" s="159" t="s">
        <v>588</v>
      </c>
      <c r="D285" s="162">
        <v>372200</v>
      </c>
      <c r="E285" s="162">
        <v>382400</v>
      </c>
      <c r="F285" s="162">
        <v>390000</v>
      </c>
      <c r="G285" s="162">
        <v>400300</v>
      </c>
      <c r="H285" s="162">
        <v>412000</v>
      </c>
      <c r="I285" s="162">
        <v>426200</v>
      </c>
      <c r="J285" s="162">
        <v>444300</v>
      </c>
      <c r="K285" s="162">
        <v>461300</v>
      </c>
      <c r="L285" s="162">
        <v>480100</v>
      </c>
      <c r="M285" s="162">
        <v>498800</v>
      </c>
    </row>
    <row r="286" spans="1:13" ht="21">
      <c r="A286" s="286"/>
      <c r="B286" s="160" t="s">
        <v>600</v>
      </c>
      <c r="C286" s="159" t="s">
        <v>588</v>
      </c>
      <c r="D286" s="161">
        <v>115050</v>
      </c>
      <c r="E286" s="161">
        <v>120470</v>
      </c>
      <c r="F286" s="161">
        <v>122500</v>
      </c>
      <c r="G286" s="161">
        <v>126830</v>
      </c>
      <c r="H286" s="161">
        <v>130330</v>
      </c>
      <c r="I286" s="161">
        <v>134070</v>
      </c>
      <c r="J286" s="161">
        <v>142260</v>
      </c>
      <c r="K286" s="161">
        <v>152710</v>
      </c>
      <c r="L286" s="161">
        <v>160360</v>
      </c>
      <c r="M286" s="161">
        <v>167540</v>
      </c>
    </row>
    <row r="287" spans="1:13" ht="21">
      <c r="A287" s="286"/>
      <c r="B287" s="160" t="s">
        <v>601</v>
      </c>
      <c r="C287" s="159" t="s">
        <v>588</v>
      </c>
      <c r="D287" s="162">
        <v>87750</v>
      </c>
      <c r="E287" s="162">
        <v>89330</v>
      </c>
      <c r="F287" s="162">
        <v>91850</v>
      </c>
      <c r="G287" s="162">
        <v>95000</v>
      </c>
      <c r="H287" s="162">
        <v>99960</v>
      </c>
      <c r="I287" s="162">
        <v>106240</v>
      </c>
      <c r="J287" s="162">
        <v>111940</v>
      </c>
      <c r="K287" s="162">
        <v>114240</v>
      </c>
      <c r="L287" s="162">
        <v>118950</v>
      </c>
      <c r="M287" s="162">
        <v>122990</v>
      </c>
    </row>
    <row r="288" spans="1:13" ht="21">
      <c r="A288" s="286"/>
      <c r="B288" s="160" t="s">
        <v>602</v>
      </c>
      <c r="C288" s="159" t="s">
        <v>588</v>
      </c>
      <c r="D288" s="161">
        <v>74620</v>
      </c>
      <c r="E288" s="161">
        <v>75050</v>
      </c>
      <c r="F288" s="161">
        <v>75080</v>
      </c>
      <c r="G288" s="161">
        <v>75280</v>
      </c>
      <c r="H288" s="161">
        <v>75700</v>
      </c>
      <c r="I288" s="161">
        <v>76390</v>
      </c>
      <c r="J288" s="161">
        <v>78160</v>
      </c>
      <c r="K288" s="161">
        <v>80580</v>
      </c>
      <c r="L288" s="161">
        <v>83950</v>
      </c>
      <c r="M288" s="161">
        <v>89020</v>
      </c>
    </row>
    <row r="289" spans="1:13" ht="21">
      <c r="A289" s="286"/>
      <c r="B289" s="160" t="s">
        <v>603</v>
      </c>
      <c r="C289" s="159" t="s">
        <v>588</v>
      </c>
      <c r="D289" s="162">
        <v>53000</v>
      </c>
      <c r="E289" s="162">
        <v>54050</v>
      </c>
      <c r="F289" s="162">
        <v>55390</v>
      </c>
      <c r="G289" s="162">
        <v>56230</v>
      </c>
      <c r="H289" s="162">
        <v>56990</v>
      </c>
      <c r="I289" s="162">
        <v>58550</v>
      </c>
      <c r="J289" s="162">
        <v>59310</v>
      </c>
      <c r="K289" s="162">
        <v>59700</v>
      </c>
      <c r="L289" s="162">
        <v>60410</v>
      </c>
      <c r="M289" s="162">
        <v>61020</v>
      </c>
    </row>
    <row r="290" spans="1:13" ht="31.5">
      <c r="A290" s="287"/>
      <c r="B290" s="160" t="s">
        <v>604</v>
      </c>
      <c r="C290" s="159" t="s">
        <v>588</v>
      </c>
      <c r="D290" s="161">
        <v>41730</v>
      </c>
      <c r="E290" s="161">
        <v>43520</v>
      </c>
      <c r="F290" s="161">
        <v>45130</v>
      </c>
      <c r="G290" s="161">
        <v>46930</v>
      </c>
      <c r="H290" s="161">
        <v>49060</v>
      </c>
      <c r="I290" s="161">
        <v>50910</v>
      </c>
      <c r="J290" s="161">
        <v>52600</v>
      </c>
      <c r="K290" s="161">
        <v>54120</v>
      </c>
      <c r="L290" s="161">
        <v>56410</v>
      </c>
      <c r="M290" s="161">
        <v>58240</v>
      </c>
    </row>
    <row r="291" spans="1:13" ht="31.5">
      <c r="A291" s="285" t="s">
        <v>623</v>
      </c>
      <c r="B291" s="160" t="s">
        <v>590</v>
      </c>
      <c r="C291" s="159" t="s">
        <v>588</v>
      </c>
      <c r="D291" s="162">
        <v>998800</v>
      </c>
      <c r="E291" s="162">
        <v>1008400</v>
      </c>
      <c r="F291" s="162">
        <v>1017400</v>
      </c>
      <c r="G291" s="162">
        <v>1027500</v>
      </c>
      <c r="H291" s="162">
        <v>1038400</v>
      </c>
      <c r="I291" s="162">
        <v>1035200</v>
      </c>
      <c r="J291" s="162">
        <v>1033700</v>
      </c>
      <c r="K291" s="162">
        <v>1042800</v>
      </c>
      <c r="L291" s="162">
        <v>1058400</v>
      </c>
      <c r="M291" s="162">
        <v>1076200</v>
      </c>
    </row>
    <row r="292" spans="1:13" ht="21">
      <c r="A292" s="286"/>
      <c r="B292" s="160" t="s">
        <v>591</v>
      </c>
      <c r="C292" s="159" t="s">
        <v>588</v>
      </c>
      <c r="D292" s="161">
        <v>191800</v>
      </c>
      <c r="E292" s="161">
        <v>192400</v>
      </c>
      <c r="F292" s="161">
        <v>193400</v>
      </c>
      <c r="G292" s="161">
        <v>195000</v>
      </c>
      <c r="H292" s="161">
        <v>196900</v>
      </c>
      <c r="I292" s="161">
        <v>195500</v>
      </c>
      <c r="J292" s="161">
        <v>194100</v>
      </c>
      <c r="K292" s="161">
        <v>194900</v>
      </c>
      <c r="L292" s="161">
        <v>195700</v>
      </c>
      <c r="M292" s="161">
        <v>196100</v>
      </c>
    </row>
    <row r="293" spans="1:13" ht="21">
      <c r="A293" s="286"/>
      <c r="B293" s="160" t="s">
        <v>592</v>
      </c>
      <c r="C293" s="159" t="s">
        <v>588</v>
      </c>
      <c r="D293" s="162">
        <v>337600</v>
      </c>
      <c r="E293" s="162">
        <v>337800</v>
      </c>
      <c r="F293" s="162">
        <v>337100</v>
      </c>
      <c r="G293" s="162">
        <v>336600</v>
      </c>
      <c r="H293" s="162">
        <v>336800</v>
      </c>
      <c r="I293" s="162">
        <v>331300</v>
      </c>
      <c r="J293" s="162">
        <v>326300</v>
      </c>
      <c r="K293" s="162">
        <v>326200</v>
      </c>
      <c r="L293" s="162">
        <v>333200</v>
      </c>
      <c r="M293" s="162">
        <v>343100</v>
      </c>
    </row>
    <row r="294" spans="1:13" ht="21">
      <c r="A294" s="286"/>
      <c r="B294" s="160" t="s">
        <v>593</v>
      </c>
      <c r="C294" s="159" t="s">
        <v>588</v>
      </c>
      <c r="D294" s="161">
        <v>72750</v>
      </c>
      <c r="E294" s="161">
        <v>73210</v>
      </c>
      <c r="F294" s="161">
        <v>73000</v>
      </c>
      <c r="G294" s="161">
        <v>72720</v>
      </c>
      <c r="H294" s="161">
        <v>72450</v>
      </c>
      <c r="I294" s="161">
        <v>71320</v>
      </c>
      <c r="J294" s="161">
        <v>70780</v>
      </c>
      <c r="K294" s="161">
        <v>71210</v>
      </c>
      <c r="L294" s="161">
        <v>72220</v>
      </c>
      <c r="M294" s="161">
        <v>73240</v>
      </c>
    </row>
    <row r="295" spans="1:13" ht="21">
      <c r="A295" s="286"/>
      <c r="B295" s="160" t="s">
        <v>594</v>
      </c>
      <c r="C295" s="159" t="s">
        <v>588</v>
      </c>
      <c r="D295" s="162">
        <v>69370</v>
      </c>
      <c r="E295" s="162">
        <v>69180</v>
      </c>
      <c r="F295" s="162">
        <v>69340</v>
      </c>
      <c r="G295" s="162">
        <v>70100</v>
      </c>
      <c r="H295" s="162">
        <v>71650</v>
      </c>
      <c r="I295" s="162">
        <v>72240</v>
      </c>
      <c r="J295" s="162">
        <v>72060</v>
      </c>
      <c r="K295" s="162">
        <v>72480</v>
      </c>
      <c r="L295" s="162">
        <v>74180</v>
      </c>
      <c r="M295" s="162">
        <v>76550</v>
      </c>
    </row>
    <row r="296" spans="1:13" ht="21">
      <c r="A296" s="286"/>
      <c r="B296" s="160" t="s">
        <v>595</v>
      </c>
      <c r="C296" s="159" t="s">
        <v>588</v>
      </c>
      <c r="D296" s="161">
        <v>57610</v>
      </c>
      <c r="E296" s="161">
        <v>58360</v>
      </c>
      <c r="F296" s="161">
        <v>59060</v>
      </c>
      <c r="G296" s="161">
        <v>59870</v>
      </c>
      <c r="H296" s="161">
        <v>60580</v>
      </c>
      <c r="I296" s="161">
        <v>59880</v>
      </c>
      <c r="J296" s="161">
        <v>59520</v>
      </c>
      <c r="K296" s="161">
        <v>60070</v>
      </c>
      <c r="L296" s="161">
        <v>63640</v>
      </c>
      <c r="M296" s="161">
        <v>67980</v>
      </c>
    </row>
    <row r="297" spans="1:13" ht="21">
      <c r="A297" s="286"/>
      <c r="B297" s="160" t="s">
        <v>596</v>
      </c>
      <c r="C297" s="159" t="s">
        <v>588</v>
      </c>
      <c r="D297" s="162">
        <v>65460</v>
      </c>
      <c r="E297" s="162">
        <v>63630</v>
      </c>
      <c r="F297" s="162">
        <v>62100</v>
      </c>
      <c r="G297" s="162">
        <v>61140</v>
      </c>
      <c r="H297" s="162">
        <v>60570</v>
      </c>
      <c r="I297" s="162">
        <v>59630</v>
      </c>
      <c r="J297" s="162">
        <v>58930</v>
      </c>
      <c r="K297" s="162">
        <v>59220</v>
      </c>
      <c r="L297" s="162">
        <v>60920</v>
      </c>
      <c r="M297" s="162">
        <v>63150</v>
      </c>
    </row>
    <row r="298" spans="1:13" ht="21">
      <c r="A298" s="286"/>
      <c r="B298" s="160" t="s">
        <v>597</v>
      </c>
      <c r="C298" s="159" t="s">
        <v>588</v>
      </c>
      <c r="D298" s="161">
        <v>72390</v>
      </c>
      <c r="E298" s="161">
        <v>73380</v>
      </c>
      <c r="F298" s="161">
        <v>73560</v>
      </c>
      <c r="G298" s="161">
        <v>72710</v>
      </c>
      <c r="H298" s="161">
        <v>71510</v>
      </c>
      <c r="I298" s="161">
        <v>68260</v>
      </c>
      <c r="J298" s="161">
        <v>65030</v>
      </c>
      <c r="K298" s="161">
        <v>63170</v>
      </c>
      <c r="L298" s="161">
        <v>62200</v>
      </c>
      <c r="M298" s="161">
        <v>62150</v>
      </c>
    </row>
    <row r="299" spans="1:13" ht="21">
      <c r="A299" s="286"/>
      <c r="B299" s="160" t="s">
        <v>598</v>
      </c>
      <c r="C299" s="159" t="s">
        <v>588</v>
      </c>
      <c r="D299" s="162">
        <v>330000</v>
      </c>
      <c r="E299" s="162">
        <v>335500</v>
      </c>
      <c r="F299" s="162">
        <v>341900</v>
      </c>
      <c r="G299" s="162">
        <v>347900</v>
      </c>
      <c r="H299" s="162">
        <v>353300</v>
      </c>
      <c r="I299" s="162">
        <v>354500</v>
      </c>
      <c r="J299" s="162">
        <v>354600</v>
      </c>
      <c r="K299" s="162">
        <v>357100</v>
      </c>
      <c r="L299" s="162">
        <v>359400</v>
      </c>
      <c r="M299" s="162">
        <v>361600</v>
      </c>
    </row>
    <row r="300" spans="1:13" ht="31.5">
      <c r="A300" s="286"/>
      <c r="B300" s="160" t="s">
        <v>599</v>
      </c>
      <c r="C300" s="159" t="s">
        <v>588</v>
      </c>
      <c r="D300" s="161">
        <v>139400</v>
      </c>
      <c r="E300" s="161">
        <v>142800</v>
      </c>
      <c r="F300" s="161">
        <v>145000</v>
      </c>
      <c r="G300" s="161">
        <v>148000</v>
      </c>
      <c r="H300" s="161">
        <v>151400</v>
      </c>
      <c r="I300" s="161">
        <v>153800</v>
      </c>
      <c r="J300" s="161">
        <v>158700</v>
      </c>
      <c r="K300" s="161">
        <v>164600</v>
      </c>
      <c r="L300" s="161">
        <v>170200</v>
      </c>
      <c r="M300" s="161">
        <v>175500</v>
      </c>
    </row>
    <row r="301" spans="1:13" ht="21">
      <c r="A301" s="286"/>
      <c r="B301" s="160" t="s">
        <v>600</v>
      </c>
      <c r="C301" s="159" t="s">
        <v>588</v>
      </c>
      <c r="D301" s="162">
        <v>40450</v>
      </c>
      <c r="E301" s="162">
        <v>42420</v>
      </c>
      <c r="F301" s="162">
        <v>43070</v>
      </c>
      <c r="G301" s="162">
        <v>44460</v>
      </c>
      <c r="H301" s="162">
        <v>45600</v>
      </c>
      <c r="I301" s="162">
        <v>46240</v>
      </c>
      <c r="J301" s="162">
        <v>48910</v>
      </c>
      <c r="K301" s="162">
        <v>53040</v>
      </c>
      <c r="L301" s="162">
        <v>55890</v>
      </c>
      <c r="M301" s="162">
        <v>58170</v>
      </c>
    </row>
    <row r="302" spans="1:13" ht="21">
      <c r="A302" s="286"/>
      <c r="B302" s="160" t="s">
        <v>601</v>
      </c>
      <c r="C302" s="159" t="s">
        <v>588</v>
      </c>
      <c r="D302" s="161">
        <v>32400</v>
      </c>
      <c r="E302" s="161">
        <v>32730</v>
      </c>
      <c r="F302" s="161">
        <v>33350</v>
      </c>
      <c r="G302" s="161">
        <v>34110</v>
      </c>
      <c r="H302" s="161">
        <v>35570</v>
      </c>
      <c r="I302" s="161">
        <v>37270</v>
      </c>
      <c r="J302" s="161">
        <v>39040</v>
      </c>
      <c r="K302" s="161">
        <v>39780</v>
      </c>
      <c r="L302" s="161">
        <v>41170</v>
      </c>
      <c r="M302" s="161">
        <v>42180</v>
      </c>
    </row>
    <row r="303" spans="1:13" ht="21">
      <c r="A303" s="286"/>
      <c r="B303" s="160" t="s">
        <v>602</v>
      </c>
      <c r="C303" s="159" t="s">
        <v>588</v>
      </c>
      <c r="D303" s="162">
        <v>28970</v>
      </c>
      <c r="E303" s="162">
        <v>28990</v>
      </c>
      <c r="F303" s="162">
        <v>28850</v>
      </c>
      <c r="G303" s="162">
        <v>28560</v>
      </c>
      <c r="H303" s="162">
        <v>28300</v>
      </c>
      <c r="I303" s="162">
        <v>27930</v>
      </c>
      <c r="J303" s="162">
        <v>28080</v>
      </c>
      <c r="K303" s="162">
        <v>28750</v>
      </c>
      <c r="L303" s="162">
        <v>29580</v>
      </c>
      <c r="M303" s="162">
        <v>31060</v>
      </c>
    </row>
    <row r="304" spans="1:13" ht="21">
      <c r="A304" s="286"/>
      <c r="B304" s="160" t="s">
        <v>603</v>
      </c>
      <c r="C304" s="159" t="s">
        <v>588</v>
      </c>
      <c r="D304" s="161">
        <v>21180</v>
      </c>
      <c r="E304" s="161">
        <v>21400</v>
      </c>
      <c r="F304" s="161">
        <v>21710</v>
      </c>
      <c r="G304" s="161">
        <v>22180</v>
      </c>
      <c r="H304" s="161">
        <v>22430</v>
      </c>
      <c r="I304" s="161">
        <v>22520</v>
      </c>
      <c r="J304" s="161">
        <v>22420</v>
      </c>
      <c r="K304" s="161">
        <v>22420</v>
      </c>
      <c r="L304" s="161">
        <v>22340</v>
      </c>
      <c r="M304" s="161">
        <v>22210</v>
      </c>
    </row>
    <row r="305" spans="1:13" ht="31.5">
      <c r="A305" s="287"/>
      <c r="B305" s="160" t="s">
        <v>604</v>
      </c>
      <c r="C305" s="159" t="s">
        <v>588</v>
      </c>
      <c r="D305" s="162">
        <v>16410</v>
      </c>
      <c r="E305" s="162">
        <v>17250</v>
      </c>
      <c r="F305" s="162">
        <v>18050</v>
      </c>
      <c r="G305" s="162">
        <v>18690</v>
      </c>
      <c r="H305" s="162">
        <v>19460</v>
      </c>
      <c r="I305" s="162">
        <v>19880</v>
      </c>
      <c r="J305" s="162">
        <v>20210</v>
      </c>
      <c r="K305" s="162">
        <v>20600</v>
      </c>
      <c r="L305" s="162">
        <v>21270</v>
      </c>
      <c r="M305" s="162">
        <v>21830</v>
      </c>
    </row>
    <row r="306" spans="1:13">
      <c r="A306" s="163" t="s">
        <v>624</v>
      </c>
      <c r="B306" s="153"/>
      <c r="C306" s="153"/>
      <c r="D306" s="153"/>
      <c r="E306" s="153"/>
      <c r="F306" s="153"/>
      <c r="G306" s="153"/>
      <c r="H306" s="153"/>
      <c r="I306" s="153"/>
      <c r="J306" s="153"/>
      <c r="K306" s="153"/>
      <c r="L306" s="153"/>
      <c r="M306" s="153"/>
    </row>
  </sheetData>
  <mergeCells count="23">
    <mergeCell ref="A231:A245"/>
    <mergeCell ref="A246:A260"/>
    <mergeCell ref="A261:A275"/>
    <mergeCell ref="A276:A290"/>
    <mergeCell ref="A291:A305"/>
    <mergeCell ref="A216:A230"/>
    <mergeCell ref="A51:A65"/>
    <mergeCell ref="A66:A80"/>
    <mergeCell ref="A81:A95"/>
    <mergeCell ref="A96:A110"/>
    <mergeCell ref="A111:A125"/>
    <mergeCell ref="A126:A140"/>
    <mergeCell ref="A141:A155"/>
    <mergeCell ref="A156:A170"/>
    <mergeCell ref="A171:A185"/>
    <mergeCell ref="A186:A200"/>
    <mergeCell ref="A201:A215"/>
    <mergeCell ref="A36:A50"/>
    <mergeCell ref="A3:C3"/>
    <mergeCell ref="A4:C4"/>
    <mergeCell ref="D4:M4"/>
    <mergeCell ref="A6:A20"/>
    <mergeCell ref="A21:A35"/>
  </mergeCells>
  <hyperlinks>
    <hyperlink ref="A2" r:id="rId1" tooltip="Click once to display linked information. Click and hold to select this cell." display="http://nzdotstat.stats.govt.nz/OECDStat_Metadata/ShowMetadata.ashx?Dataset=TABLECODE7501&amp;ShowOnWeb=true&amp;Lang=en" xr:uid="{00000000-0004-0000-0400-000000000000}"/>
    <hyperlink ref="A5" r:id="rId2" tooltip="Click once to display linked information. Click and hold to select this cell." display="http://nzdotstat.stats.govt.nz/OECDStat_Metadata/ShowMetadata.ashx?Dataset=TABLECODE7501&amp;Coords=[AREA]&amp;ShowOnWeb=true&amp;Lang=en" xr:uid="{00000000-0004-0000-0400-000001000000}"/>
    <hyperlink ref="A306" r:id="rId3" tooltip="Click once to display linked information. Click and hold to select this cell." display="http://nzdotstat.stats.govt.nz/wbos" xr:uid="{00000000-0004-0000-0400-000002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61"/>
  <sheetViews>
    <sheetView topLeftCell="A43" workbookViewId="0">
      <selection activeCell="A46" sqref="A46:T61"/>
    </sheetView>
  </sheetViews>
  <sheetFormatPr defaultRowHeight="15"/>
  <sheetData>
    <row r="1" spans="1:20">
      <c r="A1" s="294" t="s">
        <v>625</v>
      </c>
      <c r="B1" s="294"/>
      <c r="C1" s="294"/>
      <c r="D1" s="294"/>
      <c r="E1" s="294"/>
      <c r="F1" s="294"/>
      <c r="G1" s="294"/>
      <c r="H1" s="294"/>
      <c r="I1" s="294"/>
      <c r="J1" s="294"/>
      <c r="K1" s="294"/>
      <c r="L1" s="294"/>
      <c r="M1" s="294"/>
      <c r="N1" s="294"/>
      <c r="O1" s="294"/>
      <c r="P1" s="294"/>
      <c r="Q1" s="294"/>
      <c r="R1" s="294"/>
      <c r="S1" s="294"/>
      <c r="T1" s="294"/>
    </row>
    <row r="2" spans="1:20" ht="63.75">
      <c r="A2" s="164"/>
      <c r="B2" s="165" t="s">
        <v>299</v>
      </c>
      <c r="C2" s="165" t="s">
        <v>300</v>
      </c>
      <c r="D2" s="165" t="s">
        <v>301</v>
      </c>
      <c r="E2" s="165" t="s">
        <v>286</v>
      </c>
      <c r="F2" s="165" t="s">
        <v>302</v>
      </c>
      <c r="G2" s="165" t="s">
        <v>626</v>
      </c>
      <c r="H2" s="165" t="s">
        <v>304</v>
      </c>
      <c r="I2" s="165" t="s">
        <v>305</v>
      </c>
      <c r="J2" s="165" t="s">
        <v>306</v>
      </c>
      <c r="K2" s="165" t="s">
        <v>627</v>
      </c>
      <c r="L2" s="165" t="s">
        <v>628</v>
      </c>
      <c r="M2" s="165" t="s">
        <v>629</v>
      </c>
      <c r="N2" s="165" t="s">
        <v>309</v>
      </c>
      <c r="O2" s="165" t="s">
        <v>308</v>
      </c>
      <c r="P2" s="165" t="s">
        <v>310</v>
      </c>
      <c r="Q2" s="165" t="s">
        <v>311</v>
      </c>
      <c r="R2" s="165" t="s">
        <v>630</v>
      </c>
      <c r="S2" s="165" t="s">
        <v>631</v>
      </c>
      <c r="T2" s="165" t="s">
        <v>632</v>
      </c>
    </row>
    <row r="3" spans="1:20">
      <c r="A3" s="166" t="s">
        <v>633</v>
      </c>
      <c r="B3" s="167">
        <v>140700</v>
      </c>
      <c r="C3" s="167">
        <v>1115800</v>
      </c>
      <c r="D3" s="167">
        <v>358800</v>
      </c>
      <c r="E3" s="167">
        <v>230600</v>
      </c>
      <c r="F3" s="167">
        <v>47200</v>
      </c>
      <c r="G3" s="167">
        <v>146600</v>
      </c>
      <c r="H3" s="167">
        <v>109000</v>
      </c>
      <c r="I3" s="167">
        <v>234500</v>
      </c>
      <c r="J3" s="167">
        <v>426900</v>
      </c>
      <c r="K3" s="167">
        <v>38800</v>
      </c>
      <c r="L3" s="167">
        <v>41200</v>
      </c>
      <c r="M3" s="167">
        <v>39200</v>
      </c>
      <c r="N3" s="167">
        <v>33200</v>
      </c>
      <c r="O3" s="167">
        <v>480400</v>
      </c>
      <c r="P3" s="167">
        <v>189300</v>
      </c>
      <c r="Q3" s="167">
        <v>99000</v>
      </c>
      <c r="R3" s="167">
        <v>2810100</v>
      </c>
      <c r="S3" s="167">
        <v>921100</v>
      </c>
      <c r="T3" s="167">
        <v>3732000</v>
      </c>
    </row>
    <row r="4" spans="1:20">
      <c r="A4" s="166" t="s">
        <v>634</v>
      </c>
      <c r="B4" s="167">
        <v>142100</v>
      </c>
      <c r="C4" s="167">
        <v>1146700</v>
      </c>
      <c r="D4" s="167">
        <v>362700</v>
      </c>
      <c r="E4" s="167">
        <v>235400</v>
      </c>
      <c r="F4" s="167">
        <v>46900</v>
      </c>
      <c r="G4" s="167">
        <v>147400</v>
      </c>
      <c r="H4" s="167">
        <v>108600</v>
      </c>
      <c r="I4" s="167">
        <v>233800</v>
      </c>
      <c r="J4" s="167">
        <v>431200</v>
      </c>
      <c r="K4" s="167">
        <v>39400</v>
      </c>
      <c r="L4" s="167">
        <v>41700</v>
      </c>
      <c r="M4" s="167">
        <v>39600</v>
      </c>
      <c r="N4" s="167">
        <v>32900</v>
      </c>
      <c r="O4" s="167">
        <v>485400</v>
      </c>
      <c r="P4" s="167">
        <v>189300</v>
      </c>
      <c r="Q4" s="167">
        <v>97400</v>
      </c>
      <c r="R4" s="167">
        <v>2854800</v>
      </c>
      <c r="S4" s="167">
        <v>925700</v>
      </c>
      <c r="T4" s="167">
        <v>3781300</v>
      </c>
    </row>
    <row r="5" spans="1:20">
      <c r="A5" s="166" t="s">
        <v>635</v>
      </c>
      <c r="B5" s="167">
        <v>143300</v>
      </c>
      <c r="C5" s="167">
        <v>1169000</v>
      </c>
      <c r="D5" s="167">
        <v>365600</v>
      </c>
      <c r="E5" s="167">
        <v>239600</v>
      </c>
      <c r="F5" s="167">
        <v>46600</v>
      </c>
      <c r="G5" s="167">
        <v>147600</v>
      </c>
      <c r="H5" s="167">
        <v>108100</v>
      </c>
      <c r="I5" s="167">
        <v>232500</v>
      </c>
      <c r="J5" s="167">
        <v>433900</v>
      </c>
      <c r="K5" s="167">
        <v>40200</v>
      </c>
      <c r="L5" s="167">
        <v>42000</v>
      </c>
      <c r="M5" s="167">
        <v>40000</v>
      </c>
      <c r="N5" s="167">
        <v>32500</v>
      </c>
      <c r="O5" s="167">
        <v>488800</v>
      </c>
      <c r="P5" s="167">
        <v>188900</v>
      </c>
      <c r="Q5" s="167">
        <v>95500</v>
      </c>
      <c r="R5" s="167">
        <v>2886300</v>
      </c>
      <c r="S5" s="167">
        <v>928000</v>
      </c>
      <c r="T5" s="167">
        <v>3815000</v>
      </c>
    </row>
    <row r="6" spans="1:20">
      <c r="A6" s="166" t="s">
        <v>636</v>
      </c>
      <c r="B6" s="167">
        <v>143800</v>
      </c>
      <c r="C6" s="167">
        <v>1184800</v>
      </c>
      <c r="D6" s="167">
        <v>366900</v>
      </c>
      <c r="E6" s="167">
        <v>242500</v>
      </c>
      <c r="F6" s="167">
        <v>46400</v>
      </c>
      <c r="G6" s="167">
        <v>147300</v>
      </c>
      <c r="H6" s="167">
        <v>107300</v>
      </c>
      <c r="I6" s="167">
        <v>231200</v>
      </c>
      <c r="J6" s="167">
        <v>435800</v>
      </c>
      <c r="K6" s="167">
        <v>40800</v>
      </c>
      <c r="L6" s="167">
        <v>42300</v>
      </c>
      <c r="M6" s="167">
        <v>40300</v>
      </c>
      <c r="N6" s="167">
        <v>31900</v>
      </c>
      <c r="O6" s="167">
        <v>491100</v>
      </c>
      <c r="P6" s="167">
        <v>188200</v>
      </c>
      <c r="Q6" s="167">
        <v>93700</v>
      </c>
      <c r="R6" s="167">
        <v>2906000</v>
      </c>
      <c r="S6" s="167">
        <v>928300</v>
      </c>
      <c r="T6" s="167">
        <v>3835100</v>
      </c>
    </row>
    <row r="7" spans="1:20">
      <c r="A7" s="166" t="s">
        <v>637</v>
      </c>
      <c r="B7" s="167">
        <v>144400</v>
      </c>
      <c r="C7" s="167">
        <v>1201500</v>
      </c>
      <c r="D7" s="167">
        <v>368100</v>
      </c>
      <c r="E7" s="167">
        <v>245200</v>
      </c>
      <c r="F7" s="167">
        <v>46100</v>
      </c>
      <c r="G7" s="167">
        <v>147300</v>
      </c>
      <c r="H7" s="167">
        <v>106500</v>
      </c>
      <c r="I7" s="167">
        <v>229900</v>
      </c>
      <c r="J7" s="167">
        <v>437500</v>
      </c>
      <c r="K7" s="167">
        <v>41600</v>
      </c>
      <c r="L7" s="167">
        <v>42600</v>
      </c>
      <c r="M7" s="167">
        <v>40500</v>
      </c>
      <c r="N7" s="167">
        <v>31400</v>
      </c>
      <c r="O7" s="167">
        <v>493600</v>
      </c>
      <c r="P7" s="167">
        <v>188100</v>
      </c>
      <c r="Q7" s="167">
        <v>92700</v>
      </c>
      <c r="R7" s="167">
        <v>2926400</v>
      </c>
      <c r="S7" s="167">
        <v>930500</v>
      </c>
      <c r="T7" s="167">
        <v>3857700</v>
      </c>
    </row>
    <row r="8" spans="1:20">
      <c r="A8" s="166" t="s">
        <v>638</v>
      </c>
      <c r="B8" s="167">
        <v>144400</v>
      </c>
      <c r="C8" s="167">
        <v>1218300</v>
      </c>
      <c r="D8" s="167">
        <v>368400</v>
      </c>
      <c r="E8" s="167">
        <v>246900</v>
      </c>
      <c r="F8" s="167">
        <v>45500</v>
      </c>
      <c r="G8" s="167">
        <v>147300</v>
      </c>
      <c r="H8" s="167">
        <v>105700</v>
      </c>
      <c r="I8" s="167">
        <v>227500</v>
      </c>
      <c r="J8" s="167">
        <v>440200</v>
      </c>
      <c r="K8" s="167">
        <v>42400</v>
      </c>
      <c r="L8" s="167">
        <v>42900</v>
      </c>
      <c r="M8" s="167">
        <v>40700</v>
      </c>
      <c r="N8" s="167">
        <v>31100</v>
      </c>
      <c r="O8" s="167">
        <v>496700</v>
      </c>
      <c r="P8" s="167">
        <v>188300</v>
      </c>
      <c r="Q8" s="167">
        <v>93300</v>
      </c>
      <c r="R8" s="167">
        <v>2944300</v>
      </c>
      <c r="S8" s="167">
        <v>935400</v>
      </c>
      <c r="T8" s="167">
        <v>3880500</v>
      </c>
    </row>
    <row r="9" spans="1:20">
      <c r="A9" s="166" t="s">
        <v>639</v>
      </c>
      <c r="B9" s="167">
        <v>146000</v>
      </c>
      <c r="C9" s="167">
        <v>1255800</v>
      </c>
      <c r="D9" s="167">
        <v>373400</v>
      </c>
      <c r="E9" s="167">
        <v>250700</v>
      </c>
      <c r="F9" s="167">
        <v>45500</v>
      </c>
      <c r="G9" s="167">
        <v>148500</v>
      </c>
      <c r="H9" s="167">
        <v>105900</v>
      </c>
      <c r="I9" s="167">
        <v>227800</v>
      </c>
      <c r="J9" s="167">
        <v>445800</v>
      </c>
      <c r="K9" s="167">
        <v>43200</v>
      </c>
      <c r="L9" s="167">
        <v>43100</v>
      </c>
      <c r="M9" s="167">
        <v>41200</v>
      </c>
      <c r="N9" s="167">
        <v>31100</v>
      </c>
      <c r="O9" s="167">
        <v>505100</v>
      </c>
      <c r="P9" s="167">
        <v>191000</v>
      </c>
      <c r="Q9" s="167">
        <v>93500</v>
      </c>
      <c r="R9" s="167">
        <v>2999500</v>
      </c>
      <c r="S9" s="167">
        <v>948200</v>
      </c>
      <c r="T9" s="167">
        <v>3948500</v>
      </c>
    </row>
    <row r="10" spans="1:20">
      <c r="A10" s="166" t="s">
        <v>640</v>
      </c>
      <c r="B10" s="167">
        <v>147900</v>
      </c>
      <c r="C10" s="167">
        <v>1297600</v>
      </c>
      <c r="D10" s="167">
        <v>379200</v>
      </c>
      <c r="E10" s="167">
        <v>255000</v>
      </c>
      <c r="F10" s="167">
        <v>45800</v>
      </c>
      <c r="G10" s="167">
        <v>149400</v>
      </c>
      <c r="H10" s="167">
        <v>106600</v>
      </c>
      <c r="I10" s="167">
        <v>228700</v>
      </c>
      <c r="J10" s="167">
        <v>452300</v>
      </c>
      <c r="K10" s="167">
        <v>44100</v>
      </c>
      <c r="L10" s="167">
        <v>43600</v>
      </c>
      <c r="M10" s="167">
        <v>41800</v>
      </c>
      <c r="N10" s="167">
        <v>31400</v>
      </c>
      <c r="O10" s="167">
        <v>515500</v>
      </c>
      <c r="P10" s="167">
        <v>193500</v>
      </c>
      <c r="Q10" s="167">
        <v>94100</v>
      </c>
      <c r="R10" s="167">
        <v>3062500</v>
      </c>
      <c r="S10" s="167">
        <v>964000</v>
      </c>
      <c r="T10" s="167">
        <v>4027200</v>
      </c>
    </row>
    <row r="11" spans="1:20">
      <c r="A11" s="166" t="s">
        <v>641</v>
      </c>
      <c r="B11" s="167">
        <v>149500</v>
      </c>
      <c r="C11" s="167">
        <v>1326000</v>
      </c>
      <c r="D11" s="167">
        <v>384500</v>
      </c>
      <c r="E11" s="167">
        <v>259100</v>
      </c>
      <c r="F11" s="167">
        <v>45800</v>
      </c>
      <c r="G11" s="167">
        <v>150400</v>
      </c>
      <c r="H11" s="167">
        <v>106800</v>
      </c>
      <c r="I11" s="167">
        <v>229200</v>
      </c>
      <c r="J11" s="167">
        <v>457800</v>
      </c>
      <c r="K11" s="167">
        <v>45000</v>
      </c>
      <c r="L11" s="167">
        <v>44000</v>
      </c>
      <c r="M11" s="167">
        <v>42500</v>
      </c>
      <c r="N11" s="167">
        <v>31500</v>
      </c>
      <c r="O11" s="167">
        <v>524800</v>
      </c>
      <c r="P11" s="167">
        <v>195900</v>
      </c>
      <c r="Q11" s="167">
        <v>94100</v>
      </c>
      <c r="R11" s="167">
        <v>3109000</v>
      </c>
      <c r="S11" s="167">
        <v>977800</v>
      </c>
      <c r="T11" s="167">
        <v>4087500</v>
      </c>
    </row>
    <row r="12" spans="1:20">
      <c r="A12" s="166" t="s">
        <v>642</v>
      </c>
      <c r="B12" s="167">
        <v>151000</v>
      </c>
      <c r="C12" s="167">
        <v>1348900</v>
      </c>
      <c r="D12" s="167">
        <v>388700</v>
      </c>
      <c r="E12" s="167">
        <v>262200</v>
      </c>
      <c r="F12" s="167">
        <v>45900</v>
      </c>
      <c r="G12" s="167">
        <v>151200</v>
      </c>
      <c r="H12" s="167">
        <v>106800</v>
      </c>
      <c r="I12" s="167">
        <v>228900</v>
      </c>
      <c r="J12" s="167">
        <v>461600</v>
      </c>
      <c r="K12" s="167">
        <v>45500</v>
      </c>
      <c r="L12" s="167">
        <v>44100</v>
      </c>
      <c r="M12" s="167">
        <v>43000</v>
      </c>
      <c r="N12" s="167">
        <v>31800</v>
      </c>
      <c r="O12" s="167">
        <v>531900</v>
      </c>
      <c r="P12" s="167">
        <v>197900</v>
      </c>
      <c r="Q12" s="167">
        <v>93700</v>
      </c>
      <c r="R12" s="167">
        <v>3145400</v>
      </c>
      <c r="S12" s="167">
        <v>987800</v>
      </c>
      <c r="T12" s="167">
        <v>4133900</v>
      </c>
    </row>
    <row r="13" spans="1:20">
      <c r="A13" s="166" t="s">
        <v>469</v>
      </c>
      <c r="B13" s="167">
        <v>152700</v>
      </c>
      <c r="C13" s="167">
        <v>1373000</v>
      </c>
      <c r="D13" s="167">
        <v>393200</v>
      </c>
      <c r="E13" s="167">
        <v>265300</v>
      </c>
      <c r="F13" s="167">
        <v>46000</v>
      </c>
      <c r="G13" s="167">
        <v>152100</v>
      </c>
      <c r="H13" s="167">
        <v>107300</v>
      </c>
      <c r="I13" s="167">
        <v>229400</v>
      </c>
      <c r="J13" s="167">
        <v>466300</v>
      </c>
      <c r="K13" s="167">
        <v>45800</v>
      </c>
      <c r="L13" s="167">
        <v>44300</v>
      </c>
      <c r="M13" s="167">
        <v>43600</v>
      </c>
      <c r="N13" s="167">
        <v>32100</v>
      </c>
      <c r="O13" s="167">
        <v>540000</v>
      </c>
      <c r="P13" s="167">
        <v>199800</v>
      </c>
      <c r="Q13" s="167">
        <v>93200</v>
      </c>
      <c r="R13" s="167">
        <v>3185100</v>
      </c>
      <c r="S13" s="167">
        <v>998800</v>
      </c>
      <c r="T13" s="167">
        <v>4184600</v>
      </c>
    </row>
    <row r="14" spans="1:20">
      <c r="A14" s="166" t="s">
        <v>470</v>
      </c>
      <c r="B14" s="167">
        <v>154700</v>
      </c>
      <c r="C14" s="167">
        <v>1390400</v>
      </c>
      <c r="D14" s="167">
        <v>397300</v>
      </c>
      <c r="E14" s="167">
        <v>267900</v>
      </c>
      <c r="F14" s="167">
        <v>46000</v>
      </c>
      <c r="G14" s="167">
        <v>152900</v>
      </c>
      <c r="H14" s="167">
        <v>107600</v>
      </c>
      <c r="I14" s="167">
        <v>228700</v>
      </c>
      <c r="J14" s="167">
        <v>469300</v>
      </c>
      <c r="K14" s="167">
        <v>46200</v>
      </c>
      <c r="L14" s="167">
        <v>44700</v>
      </c>
      <c r="M14" s="167">
        <v>43800</v>
      </c>
      <c r="N14" s="167">
        <v>32300</v>
      </c>
      <c r="O14" s="167">
        <v>547400</v>
      </c>
      <c r="P14" s="167">
        <v>201000</v>
      </c>
      <c r="Q14" s="167">
        <v>93100</v>
      </c>
      <c r="R14" s="167">
        <v>3214700</v>
      </c>
      <c r="S14" s="167">
        <v>1008400</v>
      </c>
      <c r="T14" s="167">
        <v>4223800</v>
      </c>
    </row>
    <row r="15" spans="1:20">
      <c r="A15" s="166" t="s">
        <v>471</v>
      </c>
      <c r="B15" s="167">
        <v>156300</v>
      </c>
      <c r="C15" s="167">
        <v>1405500</v>
      </c>
      <c r="D15" s="167">
        <v>401600</v>
      </c>
      <c r="E15" s="167">
        <v>270200</v>
      </c>
      <c r="F15" s="167">
        <v>46000</v>
      </c>
      <c r="G15" s="167">
        <v>153500</v>
      </c>
      <c r="H15" s="167">
        <v>108300</v>
      </c>
      <c r="I15" s="167">
        <v>228600</v>
      </c>
      <c r="J15" s="167">
        <v>471800</v>
      </c>
      <c r="K15" s="167">
        <v>46500</v>
      </c>
      <c r="L15" s="167">
        <v>45200</v>
      </c>
      <c r="M15" s="167">
        <v>44200</v>
      </c>
      <c r="N15" s="167">
        <v>32400</v>
      </c>
      <c r="O15" s="167">
        <v>553800</v>
      </c>
      <c r="P15" s="167">
        <v>202100</v>
      </c>
      <c r="Q15" s="167">
        <v>93300</v>
      </c>
      <c r="R15" s="167">
        <v>3241700</v>
      </c>
      <c r="S15" s="167">
        <v>1017400</v>
      </c>
      <c r="T15" s="167">
        <v>4259800</v>
      </c>
    </row>
    <row r="16" spans="1:20">
      <c r="A16" s="166" t="s">
        <v>472</v>
      </c>
      <c r="B16" s="167">
        <v>158200</v>
      </c>
      <c r="C16" s="167">
        <v>1421700</v>
      </c>
      <c r="D16" s="167">
        <v>406600</v>
      </c>
      <c r="E16" s="167">
        <v>272700</v>
      </c>
      <c r="F16" s="167">
        <v>46300</v>
      </c>
      <c r="G16" s="167">
        <v>154500</v>
      </c>
      <c r="H16" s="167">
        <v>109300</v>
      </c>
      <c r="I16" s="167">
        <v>229300</v>
      </c>
      <c r="J16" s="167">
        <v>475600</v>
      </c>
      <c r="K16" s="167">
        <v>46900</v>
      </c>
      <c r="L16" s="167">
        <v>45800</v>
      </c>
      <c r="M16" s="167">
        <v>44400</v>
      </c>
      <c r="N16" s="167">
        <v>32700</v>
      </c>
      <c r="O16" s="167">
        <v>560600</v>
      </c>
      <c r="P16" s="167">
        <v>203300</v>
      </c>
      <c r="Q16" s="167">
        <v>93900</v>
      </c>
      <c r="R16" s="167">
        <v>3274500</v>
      </c>
      <c r="S16" s="167">
        <v>1027500</v>
      </c>
      <c r="T16" s="167">
        <v>4302600</v>
      </c>
    </row>
    <row r="17" spans="1:22">
      <c r="A17" s="166" t="s">
        <v>473</v>
      </c>
      <c r="B17" s="167">
        <v>160600</v>
      </c>
      <c r="C17" s="167">
        <v>1439600</v>
      </c>
      <c r="D17" s="167">
        <v>412400</v>
      </c>
      <c r="E17" s="167">
        <v>275700</v>
      </c>
      <c r="F17" s="167">
        <v>46700</v>
      </c>
      <c r="G17" s="167">
        <v>156300</v>
      </c>
      <c r="H17" s="167">
        <v>110700</v>
      </c>
      <c r="I17" s="167">
        <v>230400</v>
      </c>
      <c r="J17" s="167">
        <v>479400</v>
      </c>
      <c r="K17" s="167">
        <v>47400</v>
      </c>
      <c r="L17" s="167">
        <v>46500</v>
      </c>
      <c r="M17" s="167">
        <v>44600</v>
      </c>
      <c r="N17" s="167">
        <v>32800</v>
      </c>
      <c r="O17" s="167">
        <v>567700</v>
      </c>
      <c r="P17" s="167">
        <v>204600</v>
      </c>
      <c r="Q17" s="167">
        <v>94700</v>
      </c>
      <c r="R17" s="167">
        <v>3311700</v>
      </c>
      <c r="S17" s="167">
        <v>1038400</v>
      </c>
      <c r="T17" s="167">
        <v>4350700</v>
      </c>
    </row>
    <row r="18" spans="1:22">
      <c r="A18" s="166" t="s">
        <v>474</v>
      </c>
      <c r="B18" s="167">
        <v>162500</v>
      </c>
      <c r="C18" s="167">
        <v>1459600</v>
      </c>
      <c r="D18" s="167">
        <v>417300</v>
      </c>
      <c r="E18" s="167">
        <v>278200</v>
      </c>
      <c r="F18" s="167">
        <v>46800</v>
      </c>
      <c r="G18" s="167">
        <v>157300</v>
      </c>
      <c r="H18" s="167">
        <v>111800</v>
      </c>
      <c r="I18" s="167">
        <v>231300</v>
      </c>
      <c r="J18" s="167">
        <v>483400</v>
      </c>
      <c r="K18" s="167">
        <v>48200</v>
      </c>
      <c r="L18" s="167">
        <v>47500</v>
      </c>
      <c r="M18" s="167">
        <v>44700</v>
      </c>
      <c r="N18" s="167">
        <v>33100</v>
      </c>
      <c r="O18" s="167">
        <v>559300</v>
      </c>
      <c r="P18" s="167">
        <v>206600</v>
      </c>
      <c r="Q18" s="167">
        <v>95700</v>
      </c>
      <c r="R18" s="167">
        <v>3348100</v>
      </c>
      <c r="S18" s="167">
        <v>1035200</v>
      </c>
      <c r="T18" s="167">
        <v>4384000</v>
      </c>
    </row>
    <row r="19" spans="1:22">
      <c r="A19" s="166" t="s">
        <v>475</v>
      </c>
      <c r="B19" s="167">
        <v>163500</v>
      </c>
      <c r="C19" s="167">
        <v>1476500</v>
      </c>
      <c r="D19" s="167">
        <v>421500</v>
      </c>
      <c r="E19" s="167">
        <v>278800</v>
      </c>
      <c r="F19" s="167">
        <v>47000</v>
      </c>
      <c r="G19" s="167">
        <v>157500</v>
      </c>
      <c r="H19" s="167">
        <v>112700</v>
      </c>
      <c r="I19" s="167">
        <v>231200</v>
      </c>
      <c r="J19" s="167">
        <v>485100</v>
      </c>
      <c r="K19" s="167">
        <v>48600</v>
      </c>
      <c r="L19" s="167">
        <v>48200</v>
      </c>
      <c r="M19" s="167">
        <v>44600</v>
      </c>
      <c r="N19" s="167">
        <v>33100</v>
      </c>
      <c r="O19" s="167">
        <v>556000</v>
      </c>
      <c r="P19" s="167">
        <v>207400</v>
      </c>
      <c r="Q19" s="167">
        <v>95900</v>
      </c>
      <c r="R19" s="167">
        <v>3373700</v>
      </c>
      <c r="S19" s="167">
        <v>1033700</v>
      </c>
      <c r="T19" s="167">
        <v>4408100</v>
      </c>
    </row>
    <row r="20" spans="1:22">
      <c r="A20" s="166" t="s">
        <v>476</v>
      </c>
      <c r="B20" s="167">
        <v>164700</v>
      </c>
      <c r="C20" s="167">
        <v>1493200</v>
      </c>
      <c r="D20" s="167">
        <v>424600</v>
      </c>
      <c r="E20" s="167">
        <v>279700</v>
      </c>
      <c r="F20" s="167">
        <v>47000</v>
      </c>
      <c r="G20" s="167">
        <v>158000</v>
      </c>
      <c r="H20" s="167">
        <v>113600</v>
      </c>
      <c r="I20" s="167">
        <v>231200</v>
      </c>
      <c r="J20" s="167">
        <v>486700</v>
      </c>
      <c r="K20" s="167">
        <v>48800</v>
      </c>
      <c r="L20" s="167">
        <v>48700</v>
      </c>
      <c r="M20" s="167">
        <v>44700</v>
      </c>
      <c r="N20" s="167">
        <v>33000</v>
      </c>
      <c r="O20" s="167">
        <v>562900</v>
      </c>
      <c r="P20" s="167">
        <v>208800</v>
      </c>
      <c r="Q20" s="167">
        <v>96000</v>
      </c>
      <c r="R20" s="167">
        <v>3398700</v>
      </c>
      <c r="S20" s="167">
        <v>1042800</v>
      </c>
      <c r="T20" s="167">
        <v>4442100</v>
      </c>
    </row>
    <row r="21" spans="1:22">
      <c r="A21" s="166" t="s">
        <v>477</v>
      </c>
      <c r="B21" s="167">
        <v>166000</v>
      </c>
      <c r="C21" s="167">
        <v>1526900</v>
      </c>
      <c r="D21" s="167">
        <v>430800</v>
      </c>
      <c r="E21" s="167">
        <v>282300</v>
      </c>
      <c r="F21" s="167">
        <v>47100</v>
      </c>
      <c r="G21" s="167">
        <v>158900</v>
      </c>
      <c r="H21" s="167">
        <v>114800</v>
      </c>
      <c r="I21" s="167">
        <v>232500</v>
      </c>
      <c r="J21" s="167">
        <v>491400</v>
      </c>
      <c r="K21" s="167">
        <v>49100</v>
      </c>
      <c r="L21" s="167">
        <v>49300</v>
      </c>
      <c r="M21" s="167">
        <v>44800</v>
      </c>
      <c r="N21" s="167">
        <v>32800</v>
      </c>
      <c r="O21" s="167">
        <v>574300</v>
      </c>
      <c r="P21" s="167">
        <v>211600</v>
      </c>
      <c r="Q21" s="167">
        <v>96500</v>
      </c>
      <c r="R21" s="167">
        <v>3450700</v>
      </c>
      <c r="S21" s="167">
        <v>1058400</v>
      </c>
      <c r="T21" s="167">
        <v>4509700</v>
      </c>
    </row>
    <row r="22" spans="1:22">
      <c r="A22" s="166" t="s">
        <v>478</v>
      </c>
      <c r="B22" s="167">
        <v>168300</v>
      </c>
      <c r="C22" s="167">
        <v>1569900</v>
      </c>
      <c r="D22" s="167">
        <v>439100</v>
      </c>
      <c r="E22" s="167">
        <v>287100</v>
      </c>
      <c r="F22" s="167">
        <v>47400</v>
      </c>
      <c r="G22" s="167">
        <v>160000</v>
      </c>
      <c r="H22" s="167">
        <v>115700</v>
      </c>
      <c r="I22" s="167">
        <v>234500</v>
      </c>
      <c r="J22" s="167">
        <v>496900</v>
      </c>
      <c r="K22" s="167">
        <v>49500</v>
      </c>
      <c r="L22" s="167">
        <v>49900</v>
      </c>
      <c r="M22" s="167">
        <v>45300</v>
      </c>
      <c r="N22" s="167">
        <v>32700</v>
      </c>
      <c r="O22" s="167">
        <v>586400</v>
      </c>
      <c r="P22" s="167">
        <v>215000</v>
      </c>
      <c r="Q22" s="167">
        <v>97300</v>
      </c>
      <c r="R22" s="167">
        <v>3518900</v>
      </c>
      <c r="S22" s="167">
        <v>1076200</v>
      </c>
      <c r="T22" s="167">
        <v>4595700</v>
      </c>
    </row>
    <row r="24" spans="1:22" ht="63.75">
      <c r="B24" s="165" t="s">
        <v>299</v>
      </c>
      <c r="C24" s="165" t="s">
        <v>300</v>
      </c>
      <c r="D24" s="165" t="s">
        <v>301</v>
      </c>
      <c r="E24" s="165" t="s">
        <v>286</v>
      </c>
      <c r="F24" s="165" t="s">
        <v>302</v>
      </c>
      <c r="G24" s="165" t="s">
        <v>626</v>
      </c>
      <c r="H24" s="165" t="s">
        <v>304</v>
      </c>
      <c r="I24" s="165" t="s">
        <v>305</v>
      </c>
      <c r="J24" s="165" t="s">
        <v>306</v>
      </c>
      <c r="K24" s="165" t="s">
        <v>627</v>
      </c>
      <c r="L24" s="165" t="s">
        <v>628</v>
      </c>
      <c r="M24" s="165" t="s">
        <v>629</v>
      </c>
      <c r="N24" s="165" t="s">
        <v>309</v>
      </c>
      <c r="O24" s="165" t="s">
        <v>308</v>
      </c>
      <c r="P24" s="165" t="s">
        <v>310</v>
      </c>
      <c r="Q24" s="165" t="s">
        <v>311</v>
      </c>
      <c r="R24" s="165" t="s">
        <v>630</v>
      </c>
      <c r="S24" s="165" t="s">
        <v>631</v>
      </c>
      <c r="T24" s="165" t="s">
        <v>632</v>
      </c>
      <c r="V24" s="45" t="s">
        <v>656</v>
      </c>
    </row>
    <row r="25" spans="1:22">
      <c r="A25" s="166" t="s">
        <v>633</v>
      </c>
    </row>
    <row r="26" spans="1:22">
      <c r="A26" s="166" t="s">
        <v>634</v>
      </c>
      <c r="B26" s="16">
        <f>AVERAGE(B3:B4)</f>
        <v>141400</v>
      </c>
      <c r="C26" s="16">
        <f t="shared" ref="C26:T26" si="0">AVERAGE(C3:C4)</f>
        <v>1131250</v>
      </c>
      <c r="D26" s="16">
        <f t="shared" si="0"/>
        <v>360750</v>
      </c>
      <c r="E26" s="16">
        <f t="shared" si="0"/>
        <v>233000</v>
      </c>
      <c r="F26" s="16">
        <f t="shared" si="0"/>
        <v>47050</v>
      </c>
      <c r="G26" s="16">
        <f t="shared" si="0"/>
        <v>147000</v>
      </c>
      <c r="H26" s="16">
        <f t="shared" si="0"/>
        <v>108800</v>
      </c>
      <c r="I26" s="16">
        <f t="shared" si="0"/>
        <v>234150</v>
      </c>
      <c r="J26" s="16">
        <f t="shared" si="0"/>
        <v>429050</v>
      </c>
      <c r="K26" s="16">
        <f t="shared" si="0"/>
        <v>39100</v>
      </c>
      <c r="L26" s="16">
        <f t="shared" si="0"/>
        <v>41450</v>
      </c>
      <c r="M26" s="16">
        <f t="shared" si="0"/>
        <v>39400</v>
      </c>
      <c r="N26" s="16">
        <f t="shared" si="0"/>
        <v>33050</v>
      </c>
      <c r="O26" s="16">
        <f t="shared" si="0"/>
        <v>482900</v>
      </c>
      <c r="P26" s="16">
        <f t="shared" si="0"/>
        <v>189300</v>
      </c>
      <c r="Q26" s="16">
        <f t="shared" si="0"/>
        <v>98200</v>
      </c>
      <c r="R26" s="16">
        <f t="shared" si="0"/>
        <v>2832450</v>
      </c>
      <c r="S26" s="16">
        <f t="shared" si="0"/>
        <v>923400</v>
      </c>
      <c r="T26" s="16">
        <f t="shared" si="0"/>
        <v>3756650</v>
      </c>
      <c r="V26" s="16">
        <f>SUM(K26:M26)</f>
        <v>119950</v>
      </c>
    </row>
    <row r="27" spans="1:22">
      <c r="A27" s="166" t="s">
        <v>635</v>
      </c>
      <c r="B27" s="16">
        <f t="shared" ref="B27:T27" si="1">AVERAGE(B4:B5)</f>
        <v>142700</v>
      </c>
      <c r="C27" s="16">
        <f t="shared" si="1"/>
        <v>1157850</v>
      </c>
      <c r="D27" s="16">
        <f t="shared" si="1"/>
        <v>364150</v>
      </c>
      <c r="E27" s="16">
        <f t="shared" si="1"/>
        <v>237500</v>
      </c>
      <c r="F27" s="16">
        <f t="shared" si="1"/>
        <v>46750</v>
      </c>
      <c r="G27" s="16">
        <f t="shared" si="1"/>
        <v>147500</v>
      </c>
      <c r="H27" s="16">
        <f t="shared" si="1"/>
        <v>108350</v>
      </c>
      <c r="I27" s="16">
        <f t="shared" si="1"/>
        <v>233150</v>
      </c>
      <c r="J27" s="16">
        <f t="shared" si="1"/>
        <v>432550</v>
      </c>
      <c r="K27" s="16">
        <f t="shared" si="1"/>
        <v>39800</v>
      </c>
      <c r="L27" s="16">
        <f t="shared" si="1"/>
        <v>41850</v>
      </c>
      <c r="M27" s="16">
        <f t="shared" si="1"/>
        <v>39800</v>
      </c>
      <c r="N27" s="16">
        <f t="shared" si="1"/>
        <v>32700</v>
      </c>
      <c r="O27" s="16">
        <f t="shared" si="1"/>
        <v>487100</v>
      </c>
      <c r="P27" s="16">
        <f t="shared" si="1"/>
        <v>189100</v>
      </c>
      <c r="Q27" s="16">
        <f t="shared" si="1"/>
        <v>96450</v>
      </c>
      <c r="R27" s="16">
        <f t="shared" si="1"/>
        <v>2870550</v>
      </c>
      <c r="S27" s="16">
        <f t="shared" si="1"/>
        <v>926850</v>
      </c>
      <c r="T27" s="16">
        <f t="shared" si="1"/>
        <v>3798150</v>
      </c>
      <c r="V27" s="16">
        <f t="shared" ref="V27:V44" si="2">SUM(K27:M27)</f>
        <v>121450</v>
      </c>
    </row>
    <row r="28" spans="1:22">
      <c r="A28" s="166" t="s">
        <v>636</v>
      </c>
      <c r="B28" s="16">
        <f t="shared" ref="B28:T28" si="3">AVERAGE(B5:B6)</f>
        <v>143550</v>
      </c>
      <c r="C28" s="16">
        <f t="shared" si="3"/>
        <v>1176900</v>
      </c>
      <c r="D28" s="16">
        <f t="shared" si="3"/>
        <v>366250</v>
      </c>
      <c r="E28" s="16">
        <f t="shared" si="3"/>
        <v>241050</v>
      </c>
      <c r="F28" s="16">
        <f t="shared" si="3"/>
        <v>46500</v>
      </c>
      <c r="G28" s="16">
        <f t="shared" si="3"/>
        <v>147450</v>
      </c>
      <c r="H28" s="16">
        <f t="shared" si="3"/>
        <v>107700</v>
      </c>
      <c r="I28" s="16">
        <f t="shared" si="3"/>
        <v>231850</v>
      </c>
      <c r="J28" s="16">
        <f t="shared" si="3"/>
        <v>434850</v>
      </c>
      <c r="K28" s="16">
        <f t="shared" si="3"/>
        <v>40500</v>
      </c>
      <c r="L28" s="16">
        <f t="shared" si="3"/>
        <v>42150</v>
      </c>
      <c r="M28" s="16">
        <f t="shared" si="3"/>
        <v>40150</v>
      </c>
      <c r="N28" s="16">
        <f t="shared" si="3"/>
        <v>32200</v>
      </c>
      <c r="O28" s="16">
        <f t="shared" si="3"/>
        <v>489950</v>
      </c>
      <c r="P28" s="16">
        <f t="shared" si="3"/>
        <v>188550</v>
      </c>
      <c r="Q28" s="16">
        <f t="shared" si="3"/>
        <v>94600</v>
      </c>
      <c r="R28" s="16">
        <f t="shared" si="3"/>
        <v>2896150</v>
      </c>
      <c r="S28" s="16">
        <f t="shared" si="3"/>
        <v>928150</v>
      </c>
      <c r="T28" s="16">
        <f t="shared" si="3"/>
        <v>3825050</v>
      </c>
      <c r="V28" s="16">
        <f t="shared" si="2"/>
        <v>122800</v>
      </c>
    </row>
    <row r="29" spans="1:22">
      <c r="A29" s="166" t="s">
        <v>637</v>
      </c>
      <c r="B29" s="16">
        <f t="shared" ref="B29:T29" si="4">AVERAGE(B6:B7)</f>
        <v>144100</v>
      </c>
      <c r="C29" s="16">
        <f t="shared" si="4"/>
        <v>1193150</v>
      </c>
      <c r="D29" s="16">
        <f t="shared" si="4"/>
        <v>367500</v>
      </c>
      <c r="E29" s="16">
        <f t="shared" si="4"/>
        <v>243850</v>
      </c>
      <c r="F29" s="16">
        <f t="shared" si="4"/>
        <v>46250</v>
      </c>
      <c r="G29" s="16">
        <f t="shared" si="4"/>
        <v>147300</v>
      </c>
      <c r="H29" s="16">
        <f t="shared" si="4"/>
        <v>106900</v>
      </c>
      <c r="I29" s="16">
        <f t="shared" si="4"/>
        <v>230550</v>
      </c>
      <c r="J29" s="16">
        <f t="shared" si="4"/>
        <v>436650</v>
      </c>
      <c r="K29" s="16">
        <f t="shared" si="4"/>
        <v>41200</v>
      </c>
      <c r="L29" s="16">
        <f t="shared" si="4"/>
        <v>42450</v>
      </c>
      <c r="M29" s="16">
        <f t="shared" si="4"/>
        <v>40400</v>
      </c>
      <c r="N29" s="16">
        <f t="shared" si="4"/>
        <v>31650</v>
      </c>
      <c r="O29" s="16">
        <f t="shared" si="4"/>
        <v>492350</v>
      </c>
      <c r="P29" s="16">
        <f t="shared" si="4"/>
        <v>188150</v>
      </c>
      <c r="Q29" s="16">
        <f t="shared" si="4"/>
        <v>93200</v>
      </c>
      <c r="R29" s="16">
        <f t="shared" si="4"/>
        <v>2916200</v>
      </c>
      <c r="S29" s="16">
        <f t="shared" si="4"/>
        <v>929400</v>
      </c>
      <c r="T29" s="16">
        <f t="shared" si="4"/>
        <v>3846400</v>
      </c>
      <c r="V29" s="16">
        <f t="shared" si="2"/>
        <v>124050</v>
      </c>
    </row>
    <row r="30" spans="1:22">
      <c r="A30" s="166" t="s">
        <v>638</v>
      </c>
      <c r="B30" s="16">
        <f>AVERAGE(B7:B8)</f>
        <v>144400</v>
      </c>
      <c r="C30" s="16">
        <f t="shared" ref="C30:T30" si="5">AVERAGE(C7:C8)</f>
        <v>1209900</v>
      </c>
      <c r="D30" s="16">
        <f t="shared" si="5"/>
        <v>368250</v>
      </c>
      <c r="E30" s="16">
        <f t="shared" si="5"/>
        <v>246050</v>
      </c>
      <c r="F30" s="16">
        <f t="shared" si="5"/>
        <v>45800</v>
      </c>
      <c r="G30" s="16">
        <f t="shared" si="5"/>
        <v>147300</v>
      </c>
      <c r="H30" s="16">
        <f t="shared" si="5"/>
        <v>106100</v>
      </c>
      <c r="I30" s="16">
        <f t="shared" si="5"/>
        <v>228700</v>
      </c>
      <c r="J30" s="16">
        <f t="shared" si="5"/>
        <v>438850</v>
      </c>
      <c r="K30" s="16">
        <f t="shared" si="5"/>
        <v>42000</v>
      </c>
      <c r="L30" s="16">
        <f t="shared" si="5"/>
        <v>42750</v>
      </c>
      <c r="M30" s="16">
        <f t="shared" si="5"/>
        <v>40600</v>
      </c>
      <c r="N30" s="16">
        <f t="shared" si="5"/>
        <v>31250</v>
      </c>
      <c r="O30" s="16">
        <f t="shared" si="5"/>
        <v>495150</v>
      </c>
      <c r="P30" s="16">
        <f t="shared" si="5"/>
        <v>188200</v>
      </c>
      <c r="Q30" s="16">
        <f t="shared" si="5"/>
        <v>93000</v>
      </c>
      <c r="R30" s="16">
        <f t="shared" si="5"/>
        <v>2935350</v>
      </c>
      <c r="S30" s="16">
        <f t="shared" si="5"/>
        <v>932950</v>
      </c>
      <c r="T30" s="16">
        <f t="shared" si="5"/>
        <v>3869100</v>
      </c>
      <c r="V30" s="16">
        <f t="shared" si="2"/>
        <v>125350</v>
      </c>
    </row>
    <row r="31" spans="1:22">
      <c r="A31" s="166" t="s">
        <v>639</v>
      </c>
      <c r="B31" s="16">
        <f t="shared" ref="B31:T31" si="6">AVERAGE(B8:B9)</f>
        <v>145200</v>
      </c>
      <c r="C31" s="16">
        <f t="shared" si="6"/>
        <v>1237050</v>
      </c>
      <c r="D31" s="16">
        <f t="shared" si="6"/>
        <v>370900</v>
      </c>
      <c r="E31" s="16">
        <f t="shared" si="6"/>
        <v>248800</v>
      </c>
      <c r="F31" s="16">
        <f t="shared" si="6"/>
        <v>45500</v>
      </c>
      <c r="G31" s="16">
        <f t="shared" si="6"/>
        <v>147900</v>
      </c>
      <c r="H31" s="16">
        <f t="shared" si="6"/>
        <v>105800</v>
      </c>
      <c r="I31" s="16">
        <f t="shared" si="6"/>
        <v>227650</v>
      </c>
      <c r="J31" s="16">
        <f t="shared" si="6"/>
        <v>443000</v>
      </c>
      <c r="K31" s="16">
        <f t="shared" si="6"/>
        <v>42800</v>
      </c>
      <c r="L31" s="16">
        <f t="shared" si="6"/>
        <v>43000</v>
      </c>
      <c r="M31" s="16">
        <f t="shared" si="6"/>
        <v>40950</v>
      </c>
      <c r="N31" s="16">
        <f t="shared" si="6"/>
        <v>31100</v>
      </c>
      <c r="O31" s="16">
        <f t="shared" si="6"/>
        <v>500900</v>
      </c>
      <c r="P31" s="16">
        <f t="shared" si="6"/>
        <v>189650</v>
      </c>
      <c r="Q31" s="16">
        <f t="shared" si="6"/>
        <v>93400</v>
      </c>
      <c r="R31" s="16">
        <f t="shared" si="6"/>
        <v>2971900</v>
      </c>
      <c r="S31" s="16">
        <f t="shared" si="6"/>
        <v>941800</v>
      </c>
      <c r="T31" s="16">
        <f t="shared" si="6"/>
        <v>3914500</v>
      </c>
      <c r="V31" s="16">
        <f t="shared" si="2"/>
        <v>126750</v>
      </c>
    </row>
    <row r="32" spans="1:22">
      <c r="A32" s="166" t="s">
        <v>640</v>
      </c>
      <c r="B32" s="16">
        <f t="shared" ref="B32:T32" si="7">AVERAGE(B9:B10)</f>
        <v>146950</v>
      </c>
      <c r="C32" s="16">
        <f t="shared" si="7"/>
        <v>1276700</v>
      </c>
      <c r="D32" s="16">
        <f t="shared" si="7"/>
        <v>376300</v>
      </c>
      <c r="E32" s="16">
        <f t="shared" si="7"/>
        <v>252850</v>
      </c>
      <c r="F32" s="16">
        <f t="shared" si="7"/>
        <v>45650</v>
      </c>
      <c r="G32" s="16">
        <f t="shared" si="7"/>
        <v>148950</v>
      </c>
      <c r="H32" s="16">
        <f t="shared" si="7"/>
        <v>106250</v>
      </c>
      <c r="I32" s="16">
        <f t="shared" si="7"/>
        <v>228250</v>
      </c>
      <c r="J32" s="16">
        <f t="shared" si="7"/>
        <v>449050</v>
      </c>
      <c r="K32" s="16">
        <f t="shared" si="7"/>
        <v>43650</v>
      </c>
      <c r="L32" s="16">
        <f t="shared" si="7"/>
        <v>43350</v>
      </c>
      <c r="M32" s="16">
        <f t="shared" si="7"/>
        <v>41500</v>
      </c>
      <c r="N32" s="16">
        <f t="shared" si="7"/>
        <v>31250</v>
      </c>
      <c r="O32" s="16">
        <f t="shared" si="7"/>
        <v>510300</v>
      </c>
      <c r="P32" s="16">
        <f t="shared" si="7"/>
        <v>192250</v>
      </c>
      <c r="Q32" s="16">
        <f t="shared" si="7"/>
        <v>93800</v>
      </c>
      <c r="R32" s="16">
        <f t="shared" si="7"/>
        <v>3031000</v>
      </c>
      <c r="S32" s="16">
        <f t="shared" si="7"/>
        <v>956100</v>
      </c>
      <c r="T32" s="16">
        <f t="shared" si="7"/>
        <v>3987850</v>
      </c>
      <c r="V32" s="16">
        <f t="shared" si="2"/>
        <v>128500</v>
      </c>
    </row>
    <row r="33" spans="1:22">
      <c r="A33" s="166" t="s">
        <v>641</v>
      </c>
      <c r="B33" s="16">
        <f t="shared" ref="B33:T33" si="8">AVERAGE(B10:B11)</f>
        <v>148700</v>
      </c>
      <c r="C33" s="16">
        <f t="shared" si="8"/>
        <v>1311800</v>
      </c>
      <c r="D33" s="16">
        <f t="shared" si="8"/>
        <v>381850</v>
      </c>
      <c r="E33" s="16">
        <f t="shared" si="8"/>
        <v>257050</v>
      </c>
      <c r="F33" s="16">
        <f t="shared" si="8"/>
        <v>45800</v>
      </c>
      <c r="G33" s="16">
        <f t="shared" si="8"/>
        <v>149900</v>
      </c>
      <c r="H33" s="16">
        <f t="shared" si="8"/>
        <v>106700</v>
      </c>
      <c r="I33" s="16">
        <f t="shared" si="8"/>
        <v>228950</v>
      </c>
      <c r="J33" s="16">
        <f t="shared" si="8"/>
        <v>455050</v>
      </c>
      <c r="K33" s="16">
        <f t="shared" si="8"/>
        <v>44550</v>
      </c>
      <c r="L33" s="16">
        <f t="shared" si="8"/>
        <v>43800</v>
      </c>
      <c r="M33" s="16">
        <f t="shared" si="8"/>
        <v>42150</v>
      </c>
      <c r="N33" s="16">
        <f t="shared" si="8"/>
        <v>31450</v>
      </c>
      <c r="O33" s="16">
        <f t="shared" si="8"/>
        <v>520150</v>
      </c>
      <c r="P33" s="16">
        <f t="shared" si="8"/>
        <v>194700</v>
      </c>
      <c r="Q33" s="16">
        <f t="shared" si="8"/>
        <v>94100</v>
      </c>
      <c r="R33" s="16">
        <f t="shared" si="8"/>
        <v>3085750</v>
      </c>
      <c r="S33" s="16">
        <f t="shared" si="8"/>
        <v>970900</v>
      </c>
      <c r="T33" s="16">
        <f t="shared" si="8"/>
        <v>4057350</v>
      </c>
      <c r="V33" s="16">
        <f t="shared" si="2"/>
        <v>130500</v>
      </c>
    </row>
    <row r="34" spans="1:22">
      <c r="A34" s="166" t="s">
        <v>642</v>
      </c>
      <c r="B34" s="16">
        <f t="shared" ref="B34:T34" si="9">AVERAGE(B11:B12)</f>
        <v>150250</v>
      </c>
      <c r="C34" s="16">
        <f t="shared" si="9"/>
        <v>1337450</v>
      </c>
      <c r="D34" s="16">
        <f t="shared" si="9"/>
        <v>386600</v>
      </c>
      <c r="E34" s="16">
        <f t="shared" si="9"/>
        <v>260650</v>
      </c>
      <c r="F34" s="16">
        <f t="shared" si="9"/>
        <v>45850</v>
      </c>
      <c r="G34" s="16">
        <f t="shared" si="9"/>
        <v>150800</v>
      </c>
      <c r="H34" s="16">
        <f t="shared" si="9"/>
        <v>106800</v>
      </c>
      <c r="I34" s="16">
        <f t="shared" si="9"/>
        <v>229050</v>
      </c>
      <c r="J34" s="16">
        <f t="shared" si="9"/>
        <v>459700</v>
      </c>
      <c r="K34" s="16">
        <f t="shared" si="9"/>
        <v>45250</v>
      </c>
      <c r="L34" s="16">
        <f t="shared" si="9"/>
        <v>44050</v>
      </c>
      <c r="M34" s="16">
        <f t="shared" si="9"/>
        <v>42750</v>
      </c>
      <c r="N34" s="16">
        <f t="shared" si="9"/>
        <v>31650</v>
      </c>
      <c r="O34" s="16">
        <f t="shared" si="9"/>
        <v>528350</v>
      </c>
      <c r="P34" s="16">
        <f t="shared" si="9"/>
        <v>196900</v>
      </c>
      <c r="Q34" s="16">
        <f t="shared" si="9"/>
        <v>93900</v>
      </c>
      <c r="R34" s="16">
        <f t="shared" si="9"/>
        <v>3127200</v>
      </c>
      <c r="S34" s="16">
        <f t="shared" si="9"/>
        <v>982800</v>
      </c>
      <c r="T34" s="16">
        <f t="shared" si="9"/>
        <v>4110700</v>
      </c>
      <c r="V34" s="16">
        <f t="shared" si="2"/>
        <v>132050</v>
      </c>
    </row>
    <row r="35" spans="1:22">
      <c r="A35" s="166" t="s">
        <v>469</v>
      </c>
      <c r="B35" s="16">
        <f t="shared" ref="B35:T35" si="10">AVERAGE(B12:B13)</f>
        <v>151850</v>
      </c>
      <c r="C35" s="16">
        <f t="shared" si="10"/>
        <v>1360950</v>
      </c>
      <c r="D35" s="16">
        <f t="shared" si="10"/>
        <v>390950</v>
      </c>
      <c r="E35" s="16">
        <f t="shared" si="10"/>
        <v>263750</v>
      </c>
      <c r="F35" s="16">
        <f t="shared" si="10"/>
        <v>45950</v>
      </c>
      <c r="G35" s="16">
        <f t="shared" si="10"/>
        <v>151650</v>
      </c>
      <c r="H35" s="16">
        <f t="shared" si="10"/>
        <v>107050</v>
      </c>
      <c r="I35" s="16">
        <f t="shared" si="10"/>
        <v>229150</v>
      </c>
      <c r="J35" s="16">
        <f t="shared" si="10"/>
        <v>463950</v>
      </c>
      <c r="K35" s="16">
        <f t="shared" si="10"/>
        <v>45650</v>
      </c>
      <c r="L35" s="16">
        <f t="shared" si="10"/>
        <v>44200</v>
      </c>
      <c r="M35" s="16">
        <f t="shared" si="10"/>
        <v>43300</v>
      </c>
      <c r="N35" s="16">
        <f t="shared" si="10"/>
        <v>31950</v>
      </c>
      <c r="O35" s="16">
        <f t="shared" si="10"/>
        <v>535950</v>
      </c>
      <c r="P35" s="16">
        <f t="shared" si="10"/>
        <v>198850</v>
      </c>
      <c r="Q35" s="16">
        <f t="shared" si="10"/>
        <v>93450</v>
      </c>
      <c r="R35" s="16">
        <f t="shared" si="10"/>
        <v>3165250</v>
      </c>
      <c r="S35" s="16">
        <f t="shared" si="10"/>
        <v>993300</v>
      </c>
      <c r="T35" s="16">
        <f t="shared" si="10"/>
        <v>4159250</v>
      </c>
      <c r="V35" s="16">
        <f t="shared" si="2"/>
        <v>133150</v>
      </c>
    </row>
    <row r="36" spans="1:22">
      <c r="A36" s="166" t="s">
        <v>470</v>
      </c>
      <c r="B36" s="16">
        <f t="shared" ref="B36:T36" si="11">AVERAGE(B13:B14)</f>
        <v>153700</v>
      </c>
      <c r="C36" s="16">
        <f t="shared" si="11"/>
        <v>1381700</v>
      </c>
      <c r="D36" s="16">
        <f t="shared" si="11"/>
        <v>395250</v>
      </c>
      <c r="E36" s="16">
        <f t="shared" si="11"/>
        <v>266600</v>
      </c>
      <c r="F36" s="16">
        <f t="shared" si="11"/>
        <v>46000</v>
      </c>
      <c r="G36" s="16">
        <f t="shared" si="11"/>
        <v>152500</v>
      </c>
      <c r="H36" s="16">
        <f t="shared" si="11"/>
        <v>107450</v>
      </c>
      <c r="I36" s="16">
        <f t="shared" si="11"/>
        <v>229050</v>
      </c>
      <c r="J36" s="16">
        <f t="shared" si="11"/>
        <v>467800</v>
      </c>
      <c r="K36" s="16">
        <f t="shared" si="11"/>
        <v>46000</v>
      </c>
      <c r="L36" s="16">
        <f t="shared" si="11"/>
        <v>44500</v>
      </c>
      <c r="M36" s="16">
        <f t="shared" si="11"/>
        <v>43700</v>
      </c>
      <c r="N36" s="16">
        <f t="shared" si="11"/>
        <v>32200</v>
      </c>
      <c r="O36" s="16">
        <f t="shared" si="11"/>
        <v>543700</v>
      </c>
      <c r="P36" s="16">
        <f t="shared" si="11"/>
        <v>200400</v>
      </c>
      <c r="Q36" s="16">
        <f t="shared" si="11"/>
        <v>93150</v>
      </c>
      <c r="R36" s="16">
        <f t="shared" si="11"/>
        <v>3199900</v>
      </c>
      <c r="S36" s="16">
        <f t="shared" si="11"/>
        <v>1003600</v>
      </c>
      <c r="T36" s="16">
        <f t="shared" si="11"/>
        <v>4204200</v>
      </c>
      <c r="V36" s="16">
        <f t="shared" si="2"/>
        <v>134200</v>
      </c>
    </row>
    <row r="37" spans="1:22">
      <c r="A37" s="166" t="s">
        <v>471</v>
      </c>
      <c r="B37" s="16">
        <f t="shared" ref="B37:T37" si="12">AVERAGE(B14:B15)</f>
        <v>155500</v>
      </c>
      <c r="C37" s="16">
        <f t="shared" si="12"/>
        <v>1397950</v>
      </c>
      <c r="D37" s="16">
        <f t="shared" si="12"/>
        <v>399450</v>
      </c>
      <c r="E37" s="16">
        <f t="shared" si="12"/>
        <v>269050</v>
      </c>
      <c r="F37" s="16">
        <f t="shared" si="12"/>
        <v>46000</v>
      </c>
      <c r="G37" s="16">
        <f t="shared" si="12"/>
        <v>153200</v>
      </c>
      <c r="H37" s="16">
        <f t="shared" si="12"/>
        <v>107950</v>
      </c>
      <c r="I37" s="16">
        <f t="shared" si="12"/>
        <v>228650</v>
      </c>
      <c r="J37" s="16">
        <f t="shared" si="12"/>
        <v>470550</v>
      </c>
      <c r="K37" s="16">
        <f t="shared" si="12"/>
        <v>46350</v>
      </c>
      <c r="L37" s="16">
        <f t="shared" si="12"/>
        <v>44950</v>
      </c>
      <c r="M37" s="16">
        <f t="shared" si="12"/>
        <v>44000</v>
      </c>
      <c r="N37" s="16">
        <f t="shared" si="12"/>
        <v>32350</v>
      </c>
      <c r="O37" s="16">
        <f t="shared" si="12"/>
        <v>550600</v>
      </c>
      <c r="P37" s="16">
        <f t="shared" si="12"/>
        <v>201550</v>
      </c>
      <c r="Q37" s="16">
        <f t="shared" si="12"/>
        <v>93200</v>
      </c>
      <c r="R37" s="16">
        <f t="shared" si="12"/>
        <v>3228200</v>
      </c>
      <c r="S37" s="16">
        <f t="shared" si="12"/>
        <v>1012900</v>
      </c>
      <c r="T37" s="16">
        <f t="shared" si="12"/>
        <v>4241800</v>
      </c>
      <c r="V37" s="16">
        <f t="shared" si="2"/>
        <v>135300</v>
      </c>
    </row>
    <row r="38" spans="1:22">
      <c r="A38" s="166" t="s">
        <v>472</v>
      </c>
      <c r="B38" s="16">
        <f t="shared" ref="B38:T38" si="13">AVERAGE(B15:B16)</f>
        <v>157250</v>
      </c>
      <c r="C38" s="16">
        <f t="shared" si="13"/>
        <v>1413600</v>
      </c>
      <c r="D38" s="16">
        <f t="shared" si="13"/>
        <v>404100</v>
      </c>
      <c r="E38" s="16">
        <f t="shared" si="13"/>
        <v>271450</v>
      </c>
      <c r="F38" s="16">
        <f t="shared" si="13"/>
        <v>46150</v>
      </c>
      <c r="G38" s="16">
        <f t="shared" si="13"/>
        <v>154000</v>
      </c>
      <c r="H38" s="16">
        <f t="shared" si="13"/>
        <v>108800</v>
      </c>
      <c r="I38" s="16">
        <f t="shared" si="13"/>
        <v>228950</v>
      </c>
      <c r="J38" s="16">
        <f t="shared" si="13"/>
        <v>473700</v>
      </c>
      <c r="K38" s="16">
        <f t="shared" si="13"/>
        <v>46700</v>
      </c>
      <c r="L38" s="16">
        <f t="shared" si="13"/>
        <v>45500</v>
      </c>
      <c r="M38" s="16">
        <f t="shared" si="13"/>
        <v>44300</v>
      </c>
      <c r="N38" s="16">
        <f t="shared" si="13"/>
        <v>32550</v>
      </c>
      <c r="O38" s="16">
        <f t="shared" si="13"/>
        <v>557200</v>
      </c>
      <c r="P38" s="16">
        <f t="shared" si="13"/>
        <v>202700</v>
      </c>
      <c r="Q38" s="16">
        <f t="shared" si="13"/>
        <v>93600</v>
      </c>
      <c r="R38" s="16">
        <f t="shared" si="13"/>
        <v>3258100</v>
      </c>
      <c r="S38" s="16">
        <f t="shared" si="13"/>
        <v>1022450</v>
      </c>
      <c r="T38" s="16">
        <f t="shared" si="13"/>
        <v>4281200</v>
      </c>
      <c r="V38" s="16">
        <f t="shared" si="2"/>
        <v>136500</v>
      </c>
    </row>
    <row r="39" spans="1:22">
      <c r="A39" s="166" t="s">
        <v>473</v>
      </c>
      <c r="B39" s="16">
        <f t="shared" ref="B39:T39" si="14">AVERAGE(B16:B17)</f>
        <v>159400</v>
      </c>
      <c r="C39" s="16">
        <f t="shared" si="14"/>
        <v>1430650</v>
      </c>
      <c r="D39" s="16">
        <f t="shared" si="14"/>
        <v>409500</v>
      </c>
      <c r="E39" s="16">
        <f t="shared" si="14"/>
        <v>274200</v>
      </c>
      <c r="F39" s="16">
        <f t="shared" si="14"/>
        <v>46500</v>
      </c>
      <c r="G39" s="16">
        <f t="shared" si="14"/>
        <v>155400</v>
      </c>
      <c r="H39" s="16">
        <f t="shared" si="14"/>
        <v>110000</v>
      </c>
      <c r="I39" s="16">
        <f t="shared" si="14"/>
        <v>229850</v>
      </c>
      <c r="J39" s="16">
        <f t="shared" si="14"/>
        <v>477500</v>
      </c>
      <c r="K39" s="16">
        <f t="shared" si="14"/>
        <v>47150</v>
      </c>
      <c r="L39" s="16">
        <f t="shared" si="14"/>
        <v>46150</v>
      </c>
      <c r="M39" s="16">
        <f t="shared" si="14"/>
        <v>44500</v>
      </c>
      <c r="N39" s="16">
        <f t="shared" si="14"/>
        <v>32750</v>
      </c>
      <c r="O39" s="16">
        <f t="shared" si="14"/>
        <v>564150</v>
      </c>
      <c r="P39" s="16">
        <f t="shared" si="14"/>
        <v>203950</v>
      </c>
      <c r="Q39" s="16">
        <f t="shared" si="14"/>
        <v>94300</v>
      </c>
      <c r="R39" s="16">
        <f t="shared" si="14"/>
        <v>3293100</v>
      </c>
      <c r="S39" s="16">
        <f t="shared" si="14"/>
        <v>1032950</v>
      </c>
      <c r="T39" s="16">
        <f t="shared" si="14"/>
        <v>4326650</v>
      </c>
      <c r="V39" s="16">
        <f t="shared" si="2"/>
        <v>137800</v>
      </c>
    </row>
    <row r="40" spans="1:22">
      <c r="A40" s="166" t="s">
        <v>474</v>
      </c>
      <c r="B40" s="16">
        <f t="shared" ref="B40:T40" si="15">AVERAGE(B17:B18)</f>
        <v>161550</v>
      </c>
      <c r="C40" s="16">
        <f t="shared" si="15"/>
        <v>1449600</v>
      </c>
      <c r="D40" s="16">
        <f t="shared" si="15"/>
        <v>414850</v>
      </c>
      <c r="E40" s="16">
        <f t="shared" si="15"/>
        <v>276950</v>
      </c>
      <c r="F40" s="16">
        <f t="shared" si="15"/>
        <v>46750</v>
      </c>
      <c r="G40" s="16">
        <f t="shared" si="15"/>
        <v>156800</v>
      </c>
      <c r="H40" s="16">
        <f t="shared" si="15"/>
        <v>111250</v>
      </c>
      <c r="I40" s="16">
        <f t="shared" si="15"/>
        <v>230850</v>
      </c>
      <c r="J40" s="16">
        <f t="shared" si="15"/>
        <v>481400</v>
      </c>
      <c r="K40" s="16">
        <f t="shared" si="15"/>
        <v>47800</v>
      </c>
      <c r="L40" s="16">
        <f t="shared" si="15"/>
        <v>47000</v>
      </c>
      <c r="M40" s="16">
        <f t="shared" si="15"/>
        <v>44650</v>
      </c>
      <c r="N40" s="16">
        <f t="shared" si="15"/>
        <v>32950</v>
      </c>
      <c r="O40" s="16">
        <f t="shared" si="15"/>
        <v>563500</v>
      </c>
      <c r="P40" s="16">
        <f t="shared" si="15"/>
        <v>205600</v>
      </c>
      <c r="Q40" s="16">
        <f t="shared" si="15"/>
        <v>95200</v>
      </c>
      <c r="R40" s="16">
        <f t="shared" si="15"/>
        <v>3329900</v>
      </c>
      <c r="S40" s="16">
        <f t="shared" si="15"/>
        <v>1036800</v>
      </c>
      <c r="T40" s="16">
        <f t="shared" si="15"/>
        <v>4367350</v>
      </c>
      <c r="V40" s="16">
        <f t="shared" si="2"/>
        <v>139450</v>
      </c>
    </row>
    <row r="41" spans="1:22">
      <c r="A41" s="166" t="s">
        <v>475</v>
      </c>
      <c r="B41" s="16">
        <f t="shared" ref="B41:T41" si="16">AVERAGE(B18:B19)</f>
        <v>163000</v>
      </c>
      <c r="C41" s="16">
        <f t="shared" si="16"/>
        <v>1468050</v>
      </c>
      <c r="D41" s="16">
        <f t="shared" si="16"/>
        <v>419400</v>
      </c>
      <c r="E41" s="16">
        <f t="shared" si="16"/>
        <v>278500</v>
      </c>
      <c r="F41" s="16">
        <f t="shared" si="16"/>
        <v>46900</v>
      </c>
      <c r="G41" s="16">
        <f t="shared" si="16"/>
        <v>157400</v>
      </c>
      <c r="H41" s="16">
        <f t="shared" si="16"/>
        <v>112250</v>
      </c>
      <c r="I41" s="16">
        <f t="shared" si="16"/>
        <v>231250</v>
      </c>
      <c r="J41" s="16">
        <f t="shared" si="16"/>
        <v>484250</v>
      </c>
      <c r="K41" s="16">
        <f t="shared" si="16"/>
        <v>48400</v>
      </c>
      <c r="L41" s="16">
        <f t="shared" si="16"/>
        <v>47850</v>
      </c>
      <c r="M41" s="16">
        <f t="shared" si="16"/>
        <v>44650</v>
      </c>
      <c r="N41" s="16">
        <f t="shared" si="16"/>
        <v>33100</v>
      </c>
      <c r="O41" s="16">
        <f t="shared" si="16"/>
        <v>557650</v>
      </c>
      <c r="P41" s="16">
        <f t="shared" si="16"/>
        <v>207000</v>
      </c>
      <c r="Q41" s="16">
        <f t="shared" si="16"/>
        <v>95800</v>
      </c>
      <c r="R41" s="16">
        <f t="shared" si="16"/>
        <v>3360900</v>
      </c>
      <c r="S41" s="16">
        <f t="shared" si="16"/>
        <v>1034450</v>
      </c>
      <c r="T41" s="16">
        <f t="shared" si="16"/>
        <v>4396050</v>
      </c>
      <c r="V41" s="16">
        <f t="shared" si="2"/>
        <v>140900</v>
      </c>
    </row>
    <row r="42" spans="1:22">
      <c r="A42" s="166" t="s">
        <v>476</v>
      </c>
      <c r="B42" s="16">
        <f t="shared" ref="B42:T42" si="17">AVERAGE(B19:B20)</f>
        <v>164100</v>
      </c>
      <c r="C42" s="16">
        <f t="shared" si="17"/>
        <v>1484850</v>
      </c>
      <c r="D42" s="16">
        <f t="shared" si="17"/>
        <v>423050</v>
      </c>
      <c r="E42" s="16">
        <f t="shared" si="17"/>
        <v>279250</v>
      </c>
      <c r="F42" s="16">
        <f t="shared" si="17"/>
        <v>47000</v>
      </c>
      <c r="G42" s="16">
        <f t="shared" si="17"/>
        <v>157750</v>
      </c>
      <c r="H42" s="16">
        <f t="shared" si="17"/>
        <v>113150</v>
      </c>
      <c r="I42" s="16">
        <f t="shared" si="17"/>
        <v>231200</v>
      </c>
      <c r="J42" s="16">
        <f t="shared" si="17"/>
        <v>485900</v>
      </c>
      <c r="K42" s="16">
        <f t="shared" si="17"/>
        <v>48700</v>
      </c>
      <c r="L42" s="16">
        <f t="shared" si="17"/>
        <v>48450</v>
      </c>
      <c r="M42" s="16">
        <f t="shared" si="17"/>
        <v>44650</v>
      </c>
      <c r="N42" s="16">
        <f t="shared" si="17"/>
        <v>33050</v>
      </c>
      <c r="O42" s="16">
        <f t="shared" si="17"/>
        <v>559450</v>
      </c>
      <c r="P42" s="16">
        <f t="shared" si="17"/>
        <v>208100</v>
      </c>
      <c r="Q42" s="16">
        <f t="shared" si="17"/>
        <v>95950</v>
      </c>
      <c r="R42" s="16">
        <f t="shared" si="17"/>
        <v>3386200</v>
      </c>
      <c r="S42" s="16">
        <f t="shared" si="17"/>
        <v>1038250</v>
      </c>
      <c r="T42" s="16">
        <f t="shared" si="17"/>
        <v>4425100</v>
      </c>
      <c r="V42" s="16">
        <f t="shared" si="2"/>
        <v>141800</v>
      </c>
    </row>
    <row r="43" spans="1:22">
      <c r="A43" s="166" t="s">
        <v>477</v>
      </c>
      <c r="B43" s="16">
        <f t="shared" ref="B43:T43" si="18">AVERAGE(B20:B21)</f>
        <v>165350</v>
      </c>
      <c r="C43" s="16">
        <f t="shared" si="18"/>
        <v>1510050</v>
      </c>
      <c r="D43" s="16">
        <f t="shared" si="18"/>
        <v>427700</v>
      </c>
      <c r="E43" s="16">
        <f t="shared" si="18"/>
        <v>281000</v>
      </c>
      <c r="F43" s="16">
        <f t="shared" si="18"/>
        <v>47050</v>
      </c>
      <c r="G43" s="16">
        <f t="shared" si="18"/>
        <v>158450</v>
      </c>
      <c r="H43" s="16">
        <f t="shared" si="18"/>
        <v>114200</v>
      </c>
      <c r="I43" s="16">
        <f t="shared" si="18"/>
        <v>231850</v>
      </c>
      <c r="J43" s="16">
        <f t="shared" si="18"/>
        <v>489050</v>
      </c>
      <c r="K43" s="16">
        <f t="shared" si="18"/>
        <v>48950</v>
      </c>
      <c r="L43" s="16">
        <f t="shared" si="18"/>
        <v>49000</v>
      </c>
      <c r="M43" s="16">
        <f t="shared" si="18"/>
        <v>44750</v>
      </c>
      <c r="N43" s="16">
        <f t="shared" si="18"/>
        <v>32900</v>
      </c>
      <c r="O43" s="16">
        <f t="shared" si="18"/>
        <v>568600</v>
      </c>
      <c r="P43" s="16">
        <f t="shared" si="18"/>
        <v>210200</v>
      </c>
      <c r="Q43" s="16">
        <f t="shared" si="18"/>
        <v>96250</v>
      </c>
      <c r="R43" s="16">
        <f t="shared" si="18"/>
        <v>3424700</v>
      </c>
      <c r="S43" s="16">
        <f t="shared" si="18"/>
        <v>1050600</v>
      </c>
      <c r="T43" s="16">
        <f t="shared" si="18"/>
        <v>4475900</v>
      </c>
      <c r="V43" s="16">
        <f t="shared" si="2"/>
        <v>142700</v>
      </c>
    </row>
    <row r="44" spans="1:22">
      <c r="A44" s="166" t="s">
        <v>478</v>
      </c>
      <c r="B44" s="16">
        <f t="shared" ref="B44:T44" si="19">AVERAGE(B21:B22)</f>
        <v>167150</v>
      </c>
      <c r="C44" s="16">
        <f t="shared" si="19"/>
        <v>1548400</v>
      </c>
      <c r="D44" s="16">
        <f t="shared" si="19"/>
        <v>434950</v>
      </c>
      <c r="E44" s="16">
        <f t="shared" si="19"/>
        <v>284700</v>
      </c>
      <c r="F44" s="16">
        <f t="shared" si="19"/>
        <v>47250</v>
      </c>
      <c r="G44" s="16">
        <f t="shared" si="19"/>
        <v>159450</v>
      </c>
      <c r="H44" s="16">
        <f t="shared" si="19"/>
        <v>115250</v>
      </c>
      <c r="I44" s="16">
        <f t="shared" si="19"/>
        <v>233500</v>
      </c>
      <c r="J44" s="16">
        <f t="shared" si="19"/>
        <v>494150</v>
      </c>
      <c r="K44" s="16">
        <f t="shared" si="19"/>
        <v>49300</v>
      </c>
      <c r="L44" s="16">
        <f t="shared" si="19"/>
        <v>49600</v>
      </c>
      <c r="M44" s="16">
        <f t="shared" si="19"/>
        <v>45050</v>
      </c>
      <c r="N44" s="16">
        <f t="shared" si="19"/>
        <v>32750</v>
      </c>
      <c r="O44" s="16">
        <f t="shared" si="19"/>
        <v>580350</v>
      </c>
      <c r="P44" s="16">
        <f t="shared" si="19"/>
        <v>213300</v>
      </c>
      <c r="Q44" s="16">
        <f t="shared" si="19"/>
        <v>96900</v>
      </c>
      <c r="R44" s="16">
        <f t="shared" si="19"/>
        <v>3484800</v>
      </c>
      <c r="S44" s="16">
        <f t="shared" si="19"/>
        <v>1067300</v>
      </c>
      <c r="T44" s="16">
        <f t="shared" si="19"/>
        <v>4552700</v>
      </c>
      <c r="V44" s="16">
        <f t="shared" si="2"/>
        <v>143950</v>
      </c>
    </row>
    <row r="46" spans="1:22">
      <c r="B46">
        <v>1997</v>
      </c>
      <c r="C46" s="19">
        <v>1998</v>
      </c>
      <c r="D46" s="19">
        <v>1999</v>
      </c>
      <c r="E46" s="19">
        <v>2000</v>
      </c>
      <c r="F46" s="19">
        <v>2001</v>
      </c>
      <c r="G46" s="19">
        <v>2002</v>
      </c>
      <c r="H46" s="19">
        <v>2003</v>
      </c>
      <c r="I46" s="19">
        <v>2004</v>
      </c>
      <c r="J46" s="19">
        <v>2005</v>
      </c>
      <c r="K46" s="19">
        <v>2006</v>
      </c>
      <c r="L46" s="19">
        <v>2007</v>
      </c>
      <c r="M46" s="19">
        <v>2008</v>
      </c>
      <c r="N46" s="19">
        <v>2009</v>
      </c>
      <c r="O46" s="19">
        <v>2010</v>
      </c>
      <c r="P46" s="19">
        <v>2011</v>
      </c>
      <c r="Q46" s="19">
        <v>2012</v>
      </c>
      <c r="R46" s="19">
        <v>2013</v>
      </c>
      <c r="S46" s="19">
        <v>2014</v>
      </c>
      <c r="T46" s="19">
        <v>2015</v>
      </c>
    </row>
    <row r="47" spans="1:22">
      <c r="A47" s="45" t="s">
        <v>643</v>
      </c>
      <c r="B47" s="16">
        <f t="array" ref="B47:T47">TRANSPOSE(B26:B44)</f>
        <v>141400</v>
      </c>
      <c r="C47" s="16">
        <v>142700</v>
      </c>
      <c r="D47" s="16">
        <v>143550</v>
      </c>
      <c r="E47" s="16">
        <v>144100</v>
      </c>
      <c r="F47" s="16">
        <v>144400</v>
      </c>
      <c r="G47" s="16">
        <v>145200</v>
      </c>
      <c r="H47" s="16">
        <v>146950</v>
      </c>
      <c r="I47" s="16">
        <v>148700</v>
      </c>
      <c r="J47" s="16">
        <v>150250</v>
      </c>
      <c r="K47" s="16">
        <v>151850</v>
      </c>
      <c r="L47" s="16">
        <v>153700</v>
      </c>
      <c r="M47" s="16">
        <v>155500</v>
      </c>
      <c r="N47" s="16">
        <v>157250</v>
      </c>
      <c r="O47" s="16">
        <v>159400</v>
      </c>
      <c r="P47" s="16">
        <v>161550</v>
      </c>
      <c r="Q47" s="16">
        <v>163000</v>
      </c>
      <c r="R47" s="16">
        <v>164100</v>
      </c>
      <c r="S47" s="16">
        <v>165350</v>
      </c>
      <c r="T47" s="16">
        <v>167150</v>
      </c>
      <c r="U47" s="19"/>
    </row>
    <row r="48" spans="1:22">
      <c r="A48" s="45" t="s">
        <v>657</v>
      </c>
      <c r="B48" s="16">
        <f t="array" ref="B48:T48">TRANSPOSE(C26:C44)</f>
        <v>1131250</v>
      </c>
      <c r="C48" s="16">
        <v>1157850</v>
      </c>
      <c r="D48" s="16">
        <v>1176900</v>
      </c>
      <c r="E48" s="16">
        <v>1193150</v>
      </c>
      <c r="F48" s="16">
        <v>1209900</v>
      </c>
      <c r="G48" s="16">
        <v>1237050</v>
      </c>
      <c r="H48" s="16">
        <v>1276700</v>
      </c>
      <c r="I48" s="16">
        <v>1311800</v>
      </c>
      <c r="J48" s="16">
        <v>1337450</v>
      </c>
      <c r="K48" s="16">
        <v>1360950</v>
      </c>
      <c r="L48" s="16">
        <v>1381700</v>
      </c>
      <c r="M48" s="16">
        <v>1397950</v>
      </c>
      <c r="N48" s="16">
        <v>1413600</v>
      </c>
      <c r="O48" s="16">
        <v>1430650</v>
      </c>
      <c r="P48" s="16">
        <v>1449600</v>
      </c>
      <c r="Q48" s="16">
        <v>1468050</v>
      </c>
      <c r="R48" s="16">
        <v>1484850</v>
      </c>
      <c r="S48" s="16">
        <v>1510050</v>
      </c>
      <c r="T48" s="16">
        <v>1548400</v>
      </c>
    </row>
    <row r="49" spans="1:20">
      <c r="A49" s="45" t="s">
        <v>644</v>
      </c>
      <c r="B49" s="16">
        <f t="array" ref="B49:T49">TRANSPOSE(D26:D44)</f>
        <v>360750</v>
      </c>
      <c r="C49" s="16">
        <v>364150</v>
      </c>
      <c r="D49" s="16">
        <v>366250</v>
      </c>
      <c r="E49" s="16">
        <v>367500</v>
      </c>
      <c r="F49" s="16">
        <v>368250</v>
      </c>
      <c r="G49" s="16">
        <v>370900</v>
      </c>
      <c r="H49" s="16">
        <v>376300</v>
      </c>
      <c r="I49" s="16">
        <v>381850</v>
      </c>
      <c r="J49" s="16">
        <v>386600</v>
      </c>
      <c r="K49" s="16">
        <v>390950</v>
      </c>
      <c r="L49" s="16">
        <v>395250</v>
      </c>
      <c r="M49" s="16">
        <v>399450</v>
      </c>
      <c r="N49" s="16">
        <v>404100</v>
      </c>
      <c r="O49" s="16">
        <v>409500</v>
      </c>
      <c r="P49" s="16">
        <v>414850</v>
      </c>
      <c r="Q49" s="16">
        <v>419400</v>
      </c>
      <c r="R49" s="16">
        <v>423050</v>
      </c>
      <c r="S49" s="16">
        <v>427700</v>
      </c>
      <c r="T49" s="16">
        <v>434950</v>
      </c>
    </row>
    <row r="50" spans="1:20">
      <c r="A50" s="45" t="s">
        <v>645</v>
      </c>
      <c r="B50" s="16">
        <f t="array" ref="B50:T50">TRANSPOSE(E26:E44)</f>
        <v>233000</v>
      </c>
      <c r="C50" s="16">
        <v>237500</v>
      </c>
      <c r="D50" s="16">
        <v>241050</v>
      </c>
      <c r="E50" s="16">
        <v>243850</v>
      </c>
      <c r="F50" s="16">
        <v>246050</v>
      </c>
      <c r="G50" s="16">
        <v>248800</v>
      </c>
      <c r="H50" s="16">
        <v>252850</v>
      </c>
      <c r="I50" s="16">
        <v>257050</v>
      </c>
      <c r="J50" s="16">
        <v>260650</v>
      </c>
      <c r="K50" s="16">
        <v>263750</v>
      </c>
      <c r="L50" s="16">
        <v>266600</v>
      </c>
      <c r="M50" s="16">
        <v>269050</v>
      </c>
      <c r="N50" s="16">
        <v>271450</v>
      </c>
      <c r="O50" s="16">
        <v>274200</v>
      </c>
      <c r="P50" s="16">
        <v>276950</v>
      </c>
      <c r="Q50" s="16">
        <v>278500</v>
      </c>
      <c r="R50" s="16">
        <v>279250</v>
      </c>
      <c r="S50" s="16">
        <v>281000</v>
      </c>
      <c r="T50" s="16">
        <v>284700</v>
      </c>
    </row>
    <row r="51" spans="1:20">
      <c r="A51" s="45" t="s">
        <v>646</v>
      </c>
      <c r="B51" s="16">
        <f t="array" ref="B51:T51">TRANSPOSE(F26:F44)</f>
        <v>47050</v>
      </c>
      <c r="C51" s="16">
        <v>46750</v>
      </c>
      <c r="D51" s="16">
        <v>46500</v>
      </c>
      <c r="E51" s="16">
        <v>46250</v>
      </c>
      <c r="F51" s="16">
        <v>45800</v>
      </c>
      <c r="G51" s="16">
        <v>45500</v>
      </c>
      <c r="H51" s="16">
        <v>45650</v>
      </c>
      <c r="I51" s="16">
        <v>45800</v>
      </c>
      <c r="J51" s="16">
        <v>45850</v>
      </c>
      <c r="K51" s="16">
        <v>45950</v>
      </c>
      <c r="L51" s="16">
        <v>46000</v>
      </c>
      <c r="M51" s="16">
        <v>46000</v>
      </c>
      <c r="N51" s="16">
        <v>46150</v>
      </c>
      <c r="O51" s="16">
        <v>46500</v>
      </c>
      <c r="P51" s="16">
        <v>46750</v>
      </c>
      <c r="Q51" s="16">
        <v>46900</v>
      </c>
      <c r="R51" s="16">
        <v>47000</v>
      </c>
      <c r="S51" s="16">
        <v>47050</v>
      </c>
      <c r="T51" s="16">
        <v>47250</v>
      </c>
    </row>
    <row r="52" spans="1:20">
      <c r="A52" s="45" t="s">
        <v>647</v>
      </c>
      <c r="B52" s="16">
        <f t="array" ref="B52:T52">TRANSPOSE(G26:G44)</f>
        <v>147000</v>
      </c>
      <c r="C52" s="16">
        <v>147500</v>
      </c>
      <c r="D52" s="16">
        <v>147450</v>
      </c>
      <c r="E52" s="16">
        <v>147300</v>
      </c>
      <c r="F52" s="16">
        <v>147300</v>
      </c>
      <c r="G52" s="16">
        <v>147900</v>
      </c>
      <c r="H52" s="16">
        <v>148950</v>
      </c>
      <c r="I52" s="16">
        <v>149900</v>
      </c>
      <c r="J52" s="16">
        <v>150800</v>
      </c>
      <c r="K52" s="16">
        <v>151650</v>
      </c>
      <c r="L52" s="16">
        <v>152500</v>
      </c>
      <c r="M52" s="16">
        <v>153200</v>
      </c>
      <c r="N52" s="16">
        <v>154000</v>
      </c>
      <c r="O52" s="16">
        <v>155400</v>
      </c>
      <c r="P52" s="16">
        <v>156800</v>
      </c>
      <c r="Q52" s="16">
        <v>157400</v>
      </c>
      <c r="R52" s="16">
        <v>157750</v>
      </c>
      <c r="S52" s="16">
        <v>158450</v>
      </c>
      <c r="T52" s="16">
        <v>159450</v>
      </c>
    </row>
    <row r="53" spans="1:20">
      <c r="A53" s="45" t="s">
        <v>648</v>
      </c>
      <c r="B53" s="16">
        <f t="array" ref="B53:T53">TRANSPOSE(H26:H44)</f>
        <v>108800</v>
      </c>
      <c r="C53" s="16">
        <v>108350</v>
      </c>
      <c r="D53" s="16">
        <v>107700</v>
      </c>
      <c r="E53" s="16">
        <v>106900</v>
      </c>
      <c r="F53" s="16">
        <v>106100</v>
      </c>
      <c r="G53" s="16">
        <v>105800</v>
      </c>
      <c r="H53" s="16">
        <v>106250</v>
      </c>
      <c r="I53" s="16">
        <v>106700</v>
      </c>
      <c r="J53" s="16">
        <v>106800</v>
      </c>
      <c r="K53" s="16">
        <v>107050</v>
      </c>
      <c r="L53" s="16">
        <v>107450</v>
      </c>
      <c r="M53" s="16">
        <v>107950</v>
      </c>
      <c r="N53" s="16">
        <v>108800</v>
      </c>
      <c r="O53" s="16">
        <v>110000</v>
      </c>
      <c r="P53" s="16">
        <v>111250</v>
      </c>
      <c r="Q53" s="16">
        <v>112250</v>
      </c>
      <c r="R53" s="16">
        <v>113150</v>
      </c>
      <c r="S53" s="16">
        <v>114200</v>
      </c>
      <c r="T53" s="16">
        <v>115250</v>
      </c>
    </row>
    <row r="54" spans="1:20">
      <c r="A54" s="45" t="s">
        <v>650</v>
      </c>
      <c r="B54" s="16">
        <f t="array" ref="B54:T54">TRANSPOSE(I26:I44)</f>
        <v>234150</v>
      </c>
      <c r="C54" s="16">
        <v>233150</v>
      </c>
      <c r="D54" s="16">
        <v>231850</v>
      </c>
      <c r="E54" s="16">
        <v>230550</v>
      </c>
      <c r="F54" s="16">
        <v>228700</v>
      </c>
      <c r="G54" s="16">
        <v>227650</v>
      </c>
      <c r="H54" s="16">
        <v>228250</v>
      </c>
      <c r="I54" s="16">
        <v>228950</v>
      </c>
      <c r="J54" s="16">
        <v>229050</v>
      </c>
      <c r="K54" s="16">
        <v>229150</v>
      </c>
      <c r="L54" s="16">
        <v>229050</v>
      </c>
      <c r="M54" s="16">
        <v>228650</v>
      </c>
      <c r="N54" s="16">
        <v>228950</v>
      </c>
      <c r="O54" s="16">
        <v>229850</v>
      </c>
      <c r="P54" s="16">
        <v>230850</v>
      </c>
      <c r="Q54" s="16">
        <v>231250</v>
      </c>
      <c r="R54" s="16">
        <v>231200</v>
      </c>
      <c r="S54" s="16">
        <v>231850</v>
      </c>
      <c r="T54" s="16">
        <v>233500</v>
      </c>
    </row>
    <row r="55" spans="1:20">
      <c r="A55" s="45" t="s">
        <v>651</v>
      </c>
      <c r="B55" s="16">
        <f t="array" ref="B55:T55">TRANSPOSE(J26:J44)</f>
        <v>429050</v>
      </c>
      <c r="C55" s="16">
        <v>432550</v>
      </c>
      <c r="D55" s="16">
        <v>434850</v>
      </c>
      <c r="E55" s="16">
        <v>436650</v>
      </c>
      <c r="F55" s="16">
        <v>438850</v>
      </c>
      <c r="G55" s="16">
        <v>443000</v>
      </c>
      <c r="H55" s="16">
        <v>449050</v>
      </c>
      <c r="I55" s="16">
        <v>455050</v>
      </c>
      <c r="J55" s="16">
        <v>459700</v>
      </c>
      <c r="K55" s="16">
        <v>463950</v>
      </c>
      <c r="L55" s="16">
        <v>467800</v>
      </c>
      <c r="M55" s="16">
        <v>470550</v>
      </c>
      <c r="N55" s="16">
        <v>473700</v>
      </c>
      <c r="O55" s="16">
        <v>477500</v>
      </c>
      <c r="P55" s="16">
        <v>481400</v>
      </c>
      <c r="Q55" s="16">
        <v>484250</v>
      </c>
      <c r="R55" s="16">
        <v>485900</v>
      </c>
      <c r="S55" s="16">
        <v>489050</v>
      </c>
      <c r="T55" s="16">
        <v>494150</v>
      </c>
    </row>
    <row r="56" spans="1:20">
      <c r="A56" s="45" t="s">
        <v>656</v>
      </c>
      <c r="B56" s="16">
        <f t="array" ref="B56:T56">TRANSPOSE(V26:V44)</f>
        <v>119950</v>
      </c>
      <c r="C56" s="16">
        <v>121450</v>
      </c>
      <c r="D56" s="16">
        <v>122800</v>
      </c>
      <c r="E56" s="16">
        <v>124050</v>
      </c>
      <c r="F56" s="16">
        <v>125350</v>
      </c>
      <c r="G56" s="16">
        <v>126750</v>
      </c>
      <c r="H56" s="16">
        <v>128500</v>
      </c>
      <c r="I56" s="16">
        <v>130500</v>
      </c>
      <c r="J56" s="16">
        <v>132050</v>
      </c>
      <c r="K56" s="16">
        <v>133150</v>
      </c>
      <c r="L56" s="16">
        <v>134200</v>
      </c>
      <c r="M56" s="16">
        <v>135300</v>
      </c>
      <c r="N56" s="16">
        <v>136500</v>
      </c>
      <c r="O56" s="16">
        <v>137800</v>
      </c>
      <c r="P56" s="16">
        <v>139450</v>
      </c>
      <c r="Q56" s="16">
        <v>140900</v>
      </c>
      <c r="R56" s="16">
        <v>141800</v>
      </c>
      <c r="S56" s="16">
        <v>142700</v>
      </c>
      <c r="T56" s="16">
        <v>143950</v>
      </c>
    </row>
    <row r="57" spans="1:20">
      <c r="A57" s="45" t="s">
        <v>653</v>
      </c>
      <c r="B57">
        <f t="array" ref="B57:T57">TRANSPOSE(N26:N44)</f>
        <v>33050</v>
      </c>
      <c r="C57" s="19">
        <v>32700</v>
      </c>
      <c r="D57" s="19">
        <v>32200</v>
      </c>
      <c r="E57" s="19">
        <v>31650</v>
      </c>
      <c r="F57" s="19">
        <v>31250</v>
      </c>
      <c r="G57" s="19">
        <v>31100</v>
      </c>
      <c r="H57" s="19">
        <v>31250</v>
      </c>
      <c r="I57" s="19">
        <v>31450</v>
      </c>
      <c r="J57" s="19">
        <v>31650</v>
      </c>
      <c r="K57" s="19">
        <v>31950</v>
      </c>
      <c r="L57" s="19">
        <v>32200</v>
      </c>
      <c r="M57" s="19">
        <v>32350</v>
      </c>
      <c r="N57" s="19">
        <v>32550</v>
      </c>
      <c r="O57" s="19">
        <v>32750</v>
      </c>
      <c r="P57" s="19">
        <v>32950</v>
      </c>
      <c r="Q57" s="19">
        <v>33100</v>
      </c>
      <c r="R57" s="19">
        <v>33050</v>
      </c>
      <c r="S57" s="19">
        <v>32900</v>
      </c>
      <c r="T57" s="19">
        <v>32750</v>
      </c>
    </row>
    <row r="58" spans="1:20">
      <c r="A58" s="45" t="s">
        <v>652</v>
      </c>
      <c r="B58" s="16">
        <f t="array" ref="B58:T58">TRANSPOSE(O26:O44)</f>
        <v>482900</v>
      </c>
      <c r="C58" s="16">
        <v>487100</v>
      </c>
      <c r="D58" s="16">
        <v>489950</v>
      </c>
      <c r="E58" s="16">
        <v>492350</v>
      </c>
      <c r="F58" s="16">
        <v>495150</v>
      </c>
      <c r="G58" s="16">
        <v>500900</v>
      </c>
      <c r="H58" s="16">
        <v>510300</v>
      </c>
      <c r="I58" s="16">
        <v>520150</v>
      </c>
      <c r="J58" s="16">
        <v>528350</v>
      </c>
      <c r="K58" s="16">
        <v>535950</v>
      </c>
      <c r="L58" s="16">
        <v>543700</v>
      </c>
      <c r="M58" s="16">
        <v>550600</v>
      </c>
      <c r="N58" s="16">
        <v>557200</v>
      </c>
      <c r="O58" s="16">
        <v>564150</v>
      </c>
      <c r="P58" s="16">
        <v>563500</v>
      </c>
      <c r="Q58" s="16">
        <v>557650</v>
      </c>
      <c r="R58" s="16">
        <v>559450</v>
      </c>
      <c r="S58" s="16">
        <v>568600</v>
      </c>
      <c r="T58" s="16">
        <v>580350</v>
      </c>
    </row>
    <row r="59" spans="1:20">
      <c r="A59" s="45" t="s">
        <v>654</v>
      </c>
      <c r="B59" s="16">
        <f t="array" ref="B59:T59">TRANSPOSE(P26:P44)</f>
        <v>189300</v>
      </c>
      <c r="C59" s="16">
        <v>189100</v>
      </c>
      <c r="D59" s="16">
        <v>188550</v>
      </c>
      <c r="E59" s="16">
        <v>188150</v>
      </c>
      <c r="F59" s="16">
        <v>188200</v>
      </c>
      <c r="G59" s="16">
        <v>189650</v>
      </c>
      <c r="H59" s="16">
        <v>192250</v>
      </c>
      <c r="I59" s="16">
        <v>194700</v>
      </c>
      <c r="J59" s="16">
        <v>196900</v>
      </c>
      <c r="K59" s="16">
        <v>198850</v>
      </c>
      <c r="L59" s="16">
        <v>200400</v>
      </c>
      <c r="M59" s="16">
        <v>201550</v>
      </c>
      <c r="N59" s="16">
        <v>202700</v>
      </c>
      <c r="O59" s="16">
        <v>203950</v>
      </c>
      <c r="P59" s="16">
        <v>205600</v>
      </c>
      <c r="Q59" s="16">
        <v>207000</v>
      </c>
      <c r="R59" s="16">
        <v>208100</v>
      </c>
      <c r="S59" s="16">
        <v>210200</v>
      </c>
      <c r="T59" s="16">
        <v>213300</v>
      </c>
    </row>
    <row r="60" spans="1:20">
      <c r="A60" s="45" t="s">
        <v>655</v>
      </c>
      <c r="B60" s="16">
        <f t="array" ref="B60:T60">TRANSPOSE(Q26:Q44)</f>
        <v>98200</v>
      </c>
      <c r="C60" s="16">
        <v>96450</v>
      </c>
      <c r="D60" s="16">
        <v>94600</v>
      </c>
      <c r="E60" s="16">
        <v>93200</v>
      </c>
      <c r="F60" s="16">
        <v>93000</v>
      </c>
      <c r="G60" s="16">
        <v>93400</v>
      </c>
      <c r="H60" s="16">
        <v>93800</v>
      </c>
      <c r="I60" s="16">
        <v>94100</v>
      </c>
      <c r="J60" s="16">
        <v>93900</v>
      </c>
      <c r="K60" s="16">
        <v>93450</v>
      </c>
      <c r="L60" s="16">
        <v>93150</v>
      </c>
      <c r="M60" s="16">
        <v>93200</v>
      </c>
      <c r="N60" s="16">
        <v>93600</v>
      </c>
      <c r="O60" s="16">
        <v>94300</v>
      </c>
      <c r="P60" s="16">
        <v>95200</v>
      </c>
      <c r="Q60" s="16">
        <v>95800</v>
      </c>
      <c r="R60" s="16">
        <v>95950</v>
      </c>
      <c r="S60" s="16">
        <v>96250</v>
      </c>
      <c r="T60" s="16">
        <v>96900</v>
      </c>
    </row>
    <row r="61" spans="1:20">
      <c r="A61" s="44" t="s">
        <v>632</v>
      </c>
      <c r="B61" s="16">
        <f t="array" ref="B61:T61">TRANSPOSE(T26:T44)</f>
        <v>3756650</v>
      </c>
      <c r="C61" s="16">
        <v>3798150</v>
      </c>
      <c r="D61" s="16">
        <v>3825050</v>
      </c>
      <c r="E61" s="16">
        <v>3846400</v>
      </c>
      <c r="F61" s="16">
        <v>3869100</v>
      </c>
      <c r="G61" s="16">
        <v>3914500</v>
      </c>
      <c r="H61" s="16">
        <v>3987850</v>
      </c>
      <c r="I61" s="16">
        <v>4057350</v>
      </c>
      <c r="J61" s="16">
        <v>4110700</v>
      </c>
      <c r="K61" s="16">
        <v>4159250</v>
      </c>
      <c r="L61" s="16">
        <v>4204200</v>
      </c>
      <c r="M61" s="16">
        <v>4241800</v>
      </c>
      <c r="N61" s="16">
        <v>4281200</v>
      </c>
      <c r="O61" s="16">
        <v>4326650</v>
      </c>
      <c r="P61" s="16">
        <v>4367350</v>
      </c>
      <c r="Q61" s="16">
        <v>4396050</v>
      </c>
      <c r="R61" s="16">
        <v>4425100</v>
      </c>
      <c r="S61" s="16">
        <v>4475900</v>
      </c>
      <c r="T61" s="16">
        <v>4552700</v>
      </c>
    </row>
  </sheetData>
  <mergeCells count="1">
    <mergeCell ref="A1:T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D64"/>
  <sheetViews>
    <sheetView zoomScaleNormal="100" workbookViewId="0">
      <pane xSplit="3" ySplit="3" topLeftCell="D4" activePane="bottomRight" state="frozen"/>
      <selection pane="topRight" activeCell="C1" sqref="C1"/>
      <selection pane="bottomLeft" activeCell="A4" sqref="A4"/>
      <selection pane="bottomRight" activeCell="D63" sqref="D63"/>
    </sheetView>
  </sheetViews>
  <sheetFormatPr defaultRowHeight="15"/>
  <cols>
    <col min="1" max="1" width="10.7109375" style="13" bestFit="1" customWidth="1"/>
    <col min="5" max="7" width="16" bestFit="1" customWidth="1"/>
    <col min="8" max="8" width="10.140625" style="13" bestFit="1" customWidth="1"/>
    <col min="9" max="10" width="16" bestFit="1" customWidth="1"/>
    <col min="11" max="11" width="10.140625" style="13" bestFit="1" customWidth="1"/>
    <col min="12" max="13" width="16" bestFit="1" customWidth="1"/>
    <col min="14" max="14" width="10.140625" bestFit="1" customWidth="1"/>
    <col min="51" max="51" width="9.140625" style="13"/>
    <col min="52" max="52" width="9.140625" style="19"/>
    <col min="53" max="53" width="9.140625" style="13"/>
    <col min="54" max="54" width="9.140625" customWidth="1"/>
  </cols>
  <sheetData>
    <row r="1" spans="1:76">
      <c r="B1" s="19"/>
      <c r="C1" s="19"/>
      <c r="D1" s="19"/>
      <c r="E1" t="s">
        <v>243</v>
      </c>
    </row>
    <row r="2" spans="1:76">
      <c r="B2" s="19"/>
      <c r="C2" s="19"/>
      <c r="D2" s="19"/>
      <c r="E2" t="s">
        <v>248</v>
      </c>
      <c r="O2" s="295" t="s">
        <v>250</v>
      </c>
      <c r="P2" s="295"/>
      <c r="Q2" s="295"/>
      <c r="R2" s="295"/>
      <c r="S2" s="295"/>
      <c r="T2" s="295"/>
      <c r="U2" s="295"/>
      <c r="V2" s="295"/>
      <c r="W2" s="295"/>
      <c r="X2" s="295"/>
      <c r="Y2" s="295" t="s">
        <v>251</v>
      </c>
      <c r="Z2" s="295"/>
      <c r="AA2" s="295"/>
      <c r="AB2" s="295"/>
      <c r="AC2" s="295"/>
      <c r="AD2" s="295"/>
      <c r="AE2" s="295"/>
      <c r="AF2" s="295"/>
      <c r="AG2" s="295"/>
      <c r="AH2" s="295"/>
      <c r="AI2" s="295" t="s">
        <v>416</v>
      </c>
      <c r="AJ2" s="295"/>
      <c r="AK2" s="295"/>
      <c r="AL2" s="295"/>
      <c r="AM2" s="295"/>
      <c r="AN2" s="295"/>
      <c r="AO2" s="295"/>
      <c r="AP2" s="295"/>
      <c r="AQ2" s="295"/>
      <c r="AR2" s="295"/>
      <c r="AW2" s="20" t="s">
        <v>258</v>
      </c>
      <c r="AX2" s="20">
        <v>1E-3</v>
      </c>
      <c r="BA2" s="295" t="s">
        <v>415</v>
      </c>
      <c r="BB2" s="295"/>
      <c r="BC2" s="295"/>
      <c r="BD2" s="295"/>
      <c r="BE2" s="295"/>
      <c r="BF2" s="295"/>
      <c r="BG2" s="295"/>
      <c r="BH2" s="295"/>
      <c r="BI2" s="295"/>
      <c r="BJ2" s="295"/>
    </row>
    <row r="3" spans="1:76" s="13" customFormat="1">
      <c r="D3" s="11" t="s">
        <v>249</v>
      </c>
      <c r="E3" s="13" t="s">
        <v>247</v>
      </c>
      <c r="F3" s="2" t="s">
        <v>244</v>
      </c>
      <c r="G3" s="7" t="s">
        <v>245</v>
      </c>
      <c r="H3" s="11" t="s">
        <v>246</v>
      </c>
      <c r="I3" s="2" t="s">
        <v>425</v>
      </c>
      <c r="J3" s="7" t="s">
        <v>426</v>
      </c>
      <c r="K3" s="11" t="s">
        <v>246</v>
      </c>
      <c r="L3" s="13" t="s">
        <v>427</v>
      </c>
      <c r="M3" s="13" t="s">
        <v>428</v>
      </c>
      <c r="N3" s="11" t="s">
        <v>246</v>
      </c>
      <c r="O3" s="3" t="s">
        <v>247</v>
      </c>
      <c r="P3" s="7" t="s">
        <v>244</v>
      </c>
      <c r="Q3" s="7" t="s">
        <v>245</v>
      </c>
      <c r="R3" s="11" t="s">
        <v>246</v>
      </c>
      <c r="S3" s="7" t="s">
        <v>425</v>
      </c>
      <c r="T3" s="7" t="s">
        <v>426</v>
      </c>
      <c r="U3" s="11" t="s">
        <v>246</v>
      </c>
      <c r="V3" s="13" t="s">
        <v>427</v>
      </c>
      <c r="W3" s="13" t="s">
        <v>428</v>
      </c>
      <c r="X3" s="11" t="s">
        <v>246</v>
      </c>
      <c r="Y3" s="3" t="s">
        <v>247</v>
      </c>
      <c r="Z3" s="7" t="s">
        <v>244</v>
      </c>
      <c r="AA3" s="7" t="s">
        <v>245</v>
      </c>
      <c r="AB3" s="11" t="s">
        <v>246</v>
      </c>
      <c r="AC3" s="7" t="s">
        <v>425</v>
      </c>
      <c r="AD3" s="7" t="s">
        <v>426</v>
      </c>
      <c r="AE3" s="11" t="s">
        <v>246</v>
      </c>
      <c r="AF3" s="13" t="s">
        <v>427</v>
      </c>
      <c r="AG3" s="13" t="s">
        <v>428</v>
      </c>
      <c r="AH3" s="11" t="s">
        <v>246</v>
      </c>
      <c r="AI3" s="4" t="s">
        <v>252</v>
      </c>
      <c r="AJ3" s="3" t="s">
        <v>247</v>
      </c>
      <c r="AK3" s="7" t="s">
        <v>244</v>
      </c>
      <c r="AL3" s="7" t="s">
        <v>245</v>
      </c>
      <c r="AM3" s="11" t="s">
        <v>246</v>
      </c>
      <c r="AN3" s="7" t="s">
        <v>425</v>
      </c>
      <c r="AO3" s="7" t="s">
        <v>426</v>
      </c>
      <c r="AP3" s="11" t="s">
        <v>246</v>
      </c>
      <c r="AQ3" s="13" t="s">
        <v>427</v>
      </c>
      <c r="AR3" s="13" t="s">
        <v>428</v>
      </c>
      <c r="AS3" s="11" t="s">
        <v>246</v>
      </c>
      <c r="AT3" s="3" t="s">
        <v>253</v>
      </c>
      <c r="AU3" s="3" t="s">
        <v>254</v>
      </c>
      <c r="AV3" s="4" t="s">
        <v>255</v>
      </c>
      <c r="AW3" s="11" t="s">
        <v>256</v>
      </c>
      <c r="AX3" s="4" t="s">
        <v>257</v>
      </c>
      <c r="AY3" s="4" t="s">
        <v>255</v>
      </c>
      <c r="AZ3" s="4"/>
      <c r="BA3" s="4" t="s">
        <v>252</v>
      </c>
      <c r="BB3" s="3" t="s">
        <v>247</v>
      </c>
      <c r="BC3" s="7" t="s">
        <v>244</v>
      </c>
      <c r="BD3" s="7" t="s">
        <v>245</v>
      </c>
      <c r="BE3" s="11" t="s">
        <v>246</v>
      </c>
      <c r="BF3" s="7" t="s">
        <v>425</v>
      </c>
      <c r="BG3" s="7" t="s">
        <v>426</v>
      </c>
      <c r="BH3" s="11" t="s">
        <v>246</v>
      </c>
      <c r="BI3" s="19" t="s">
        <v>427</v>
      </c>
      <c r="BJ3" s="19" t="s">
        <v>428</v>
      </c>
      <c r="BK3" s="11" t="s">
        <v>246</v>
      </c>
      <c r="BL3" s="3" t="s">
        <v>253</v>
      </c>
      <c r="BM3" s="3" t="s">
        <v>254</v>
      </c>
      <c r="BN3" s="4" t="s">
        <v>255</v>
      </c>
      <c r="BO3" s="11" t="s">
        <v>256</v>
      </c>
      <c r="BP3" s="4" t="s">
        <v>257</v>
      </c>
      <c r="BQ3" s="4" t="s">
        <v>255</v>
      </c>
    </row>
    <row r="4" spans="1:76">
      <c r="A4" s="8">
        <v>36891</v>
      </c>
      <c r="B4" s="19"/>
      <c r="C4" s="19"/>
      <c r="D4" s="11"/>
      <c r="E4" s="16">
        <f>SUM('national population by age'!DZ43)</f>
        <v>3864900</v>
      </c>
      <c r="F4" s="1">
        <f>SUM('national population by age'!Q44:BY44)</f>
        <v>2810360</v>
      </c>
      <c r="G4" s="5">
        <f>SUM('national population by age'!R44:BY44)</f>
        <v>2754820</v>
      </c>
      <c r="H4" s="9">
        <f>F4</f>
        <v>2810360</v>
      </c>
      <c r="I4" s="1">
        <f>SUM('national population by age'!Q44:CD44)</f>
        <v>2900870</v>
      </c>
      <c r="J4" s="16">
        <f>SUM('national population by age'!R44:CD44)</f>
        <v>2845330</v>
      </c>
      <c r="K4" s="9">
        <f>I4</f>
        <v>2900870</v>
      </c>
      <c r="L4" s="16">
        <f>SUM('national population by age'!Q44:CM44)</f>
        <v>2979670</v>
      </c>
      <c r="M4" s="16">
        <f>SUM('national population by age'!R44:CM44)</f>
        <v>2924130</v>
      </c>
      <c r="N4" s="9">
        <f>L4</f>
        <v>2979670</v>
      </c>
      <c r="O4" s="3"/>
      <c r="R4" s="11"/>
      <c r="U4" s="11"/>
      <c r="X4" s="11"/>
      <c r="Y4" s="3"/>
      <c r="Z4" s="13"/>
      <c r="AA4" s="13"/>
      <c r="AB4" s="11"/>
      <c r="AC4" s="13"/>
      <c r="AD4" s="13"/>
      <c r="AE4" s="11"/>
      <c r="AF4" s="13"/>
      <c r="AG4" s="13"/>
      <c r="AH4" s="11"/>
      <c r="AI4" s="13" t="e">
        <f>NA()</f>
        <v>#N/A</v>
      </c>
      <c r="AJ4" t="e">
        <f>NA()</f>
        <v>#N/A</v>
      </c>
      <c r="AK4" s="13" t="e">
        <f>NA()</f>
        <v>#N/A</v>
      </c>
      <c r="AL4" s="13" t="e">
        <f>NA()</f>
        <v>#N/A</v>
      </c>
      <c r="AM4" s="13" t="e">
        <f>NA()</f>
        <v>#N/A</v>
      </c>
      <c r="AN4" s="13" t="e">
        <f>NA()</f>
        <v>#N/A</v>
      </c>
      <c r="AO4" s="13" t="e">
        <f>NA()</f>
        <v>#N/A</v>
      </c>
      <c r="AP4" s="13" t="e">
        <f>NA()</f>
        <v>#N/A</v>
      </c>
      <c r="AQ4" s="13" t="e">
        <f>NA()</f>
        <v>#N/A</v>
      </c>
      <c r="AR4" s="13" t="e">
        <f>NA()</f>
        <v>#N/A</v>
      </c>
      <c r="AS4" s="13" t="e">
        <f>NA()</f>
        <v>#N/A</v>
      </c>
      <c r="AT4" s="13" t="e">
        <f>NA()</f>
        <v>#N/A</v>
      </c>
      <c r="AU4" s="13" t="e">
        <f>NA()</f>
        <v>#N/A</v>
      </c>
      <c r="AV4" s="13" t="e">
        <f>NA()</f>
        <v>#N/A</v>
      </c>
      <c r="AW4" s="13" t="e">
        <f>NA()</f>
        <v>#N/A</v>
      </c>
      <c r="AX4" s="13" t="e">
        <f>NA()</f>
        <v>#N/A</v>
      </c>
      <c r="AY4" s="13" t="e">
        <f>NA()</f>
        <v>#N/A</v>
      </c>
      <c r="BR4" s="19"/>
      <c r="BS4" s="19"/>
      <c r="BT4" s="19"/>
      <c r="BU4" s="19"/>
      <c r="BW4" s="22">
        <v>36891</v>
      </c>
      <c r="BX4">
        <v>-1</v>
      </c>
    </row>
    <row r="5" spans="1:76">
      <c r="B5" s="19"/>
      <c r="C5" s="19"/>
      <c r="D5" s="11"/>
      <c r="E5" s="16">
        <f>SUM('national population by age'!DZ44)</f>
        <v>3873100</v>
      </c>
      <c r="F5" s="1">
        <f>SUM('national population by age'!Q45:BY45)</f>
        <v>2812540</v>
      </c>
      <c r="G5" s="5">
        <f>SUM('national population by age'!R45:BY45)</f>
        <v>2756670</v>
      </c>
      <c r="H5" s="9">
        <f>F5</f>
        <v>2812540</v>
      </c>
      <c r="I5" s="1">
        <f>SUM('national population by age'!Q45:CD45)</f>
        <v>2903320</v>
      </c>
      <c r="J5" s="16">
        <f>SUM('national population by age'!R45:CD45)</f>
        <v>2847450</v>
      </c>
      <c r="K5" s="9">
        <f>I5</f>
        <v>2903320</v>
      </c>
      <c r="L5" s="16">
        <f>SUM('national population by age'!Q45:CM45)</f>
        <v>2983550</v>
      </c>
      <c r="M5" s="16">
        <f>SUM('national population by age'!R45:CM45)</f>
        <v>2927680</v>
      </c>
      <c r="N5" s="9">
        <f>L5</f>
        <v>2983550</v>
      </c>
      <c r="O5" s="3"/>
      <c r="R5" s="11"/>
      <c r="U5" s="11"/>
      <c r="X5" s="11"/>
      <c r="Y5" s="3"/>
      <c r="Z5" s="13"/>
      <c r="AA5" s="13"/>
      <c r="AB5" s="11"/>
      <c r="AC5" s="13"/>
      <c r="AD5" s="13"/>
      <c r="AE5" s="11"/>
      <c r="AF5" s="13"/>
      <c r="AG5" s="13"/>
      <c r="AH5" s="11"/>
      <c r="AI5" s="13" t="e">
        <f>NA()</f>
        <v>#N/A</v>
      </c>
      <c r="AJ5" s="13" t="e">
        <f>NA()</f>
        <v>#N/A</v>
      </c>
      <c r="AK5" s="13" t="e">
        <f>NA()</f>
        <v>#N/A</v>
      </c>
      <c r="AL5" s="13" t="e">
        <f>NA()</f>
        <v>#N/A</v>
      </c>
      <c r="AM5" s="13" t="e">
        <f>NA()</f>
        <v>#N/A</v>
      </c>
      <c r="AN5" s="13" t="e">
        <f>NA()</f>
        <v>#N/A</v>
      </c>
      <c r="AO5" s="13" t="e">
        <f>NA()</f>
        <v>#N/A</v>
      </c>
      <c r="AP5" s="13" t="e">
        <f>NA()</f>
        <v>#N/A</v>
      </c>
      <c r="AQ5" s="13" t="e">
        <f>NA()</f>
        <v>#N/A</v>
      </c>
      <c r="AR5" s="13" t="e">
        <f>NA()</f>
        <v>#N/A</v>
      </c>
      <c r="AS5" s="13" t="e">
        <f>NA()</f>
        <v>#N/A</v>
      </c>
      <c r="AT5" s="13" t="e">
        <f>NA()</f>
        <v>#N/A</v>
      </c>
      <c r="AU5" s="13" t="e">
        <f>NA()</f>
        <v>#N/A</v>
      </c>
      <c r="AV5" s="13" t="e">
        <f>NA()</f>
        <v>#N/A</v>
      </c>
      <c r="AW5" s="13" t="e">
        <f>NA()</f>
        <v>#N/A</v>
      </c>
      <c r="AX5" s="13" t="e">
        <f>NA()</f>
        <v>#N/A</v>
      </c>
      <c r="AY5" s="13" t="e">
        <f>NA()</f>
        <v>#N/A</v>
      </c>
      <c r="BR5" s="19"/>
      <c r="BS5" s="19"/>
      <c r="BT5" s="19"/>
      <c r="BU5" s="19"/>
      <c r="BW5" s="22">
        <v>2001</v>
      </c>
      <c r="BX5" s="13">
        <v>-1</v>
      </c>
    </row>
    <row r="6" spans="1:76">
      <c r="B6" s="19"/>
      <c r="C6" s="19"/>
      <c r="D6" s="11"/>
      <c r="E6" s="16">
        <f>SUM('national population by age'!DZ45)</f>
        <v>3876200</v>
      </c>
      <c r="F6" s="1">
        <f>SUM('national population by age'!Q46:BY46)</f>
        <v>2815830</v>
      </c>
      <c r="G6" s="5">
        <f>SUM('national population by age'!R46:BY46)</f>
        <v>2759590</v>
      </c>
      <c r="H6" s="9">
        <f>F6</f>
        <v>2815830</v>
      </c>
      <c r="I6" s="1">
        <f>SUM('national population by age'!Q46:CD46)</f>
        <v>2906780</v>
      </c>
      <c r="J6" s="16">
        <f>SUM('national population by age'!R46:CD46)</f>
        <v>2850540</v>
      </c>
      <c r="K6" s="9">
        <f>I6</f>
        <v>2906780</v>
      </c>
      <c r="L6" s="16">
        <f>SUM('national population by age'!Q46:CM46)</f>
        <v>2988040</v>
      </c>
      <c r="M6" s="16">
        <f>SUM('national population by age'!R46:CM46)</f>
        <v>2931800</v>
      </c>
      <c r="N6" s="9">
        <f>L6</f>
        <v>2988040</v>
      </c>
      <c r="O6" s="3"/>
      <c r="R6" s="11"/>
      <c r="U6" s="11"/>
      <c r="X6" s="11"/>
      <c r="Y6" s="3"/>
      <c r="Z6" s="13"/>
      <c r="AA6" s="13"/>
      <c r="AB6" s="11"/>
      <c r="AC6" s="13"/>
      <c r="AD6" s="13"/>
      <c r="AE6" s="11"/>
      <c r="AF6" s="13"/>
      <c r="AG6" s="13"/>
      <c r="AH6" s="11"/>
      <c r="AI6" s="13" t="e">
        <f>NA()</f>
        <v>#N/A</v>
      </c>
      <c r="AJ6" s="13" t="e">
        <f>NA()</f>
        <v>#N/A</v>
      </c>
      <c r="AK6" s="13" t="e">
        <f>NA()</f>
        <v>#N/A</v>
      </c>
      <c r="AL6" s="13" t="e">
        <f>NA()</f>
        <v>#N/A</v>
      </c>
      <c r="AM6" s="13" t="e">
        <f>NA()</f>
        <v>#N/A</v>
      </c>
      <c r="AN6" s="13" t="e">
        <f>NA()</f>
        <v>#N/A</v>
      </c>
      <c r="AO6" s="13" t="e">
        <f>NA()</f>
        <v>#N/A</v>
      </c>
      <c r="AP6" s="13" t="e">
        <f>NA()</f>
        <v>#N/A</v>
      </c>
      <c r="AQ6" s="13" t="e">
        <f>NA()</f>
        <v>#N/A</v>
      </c>
      <c r="AR6" s="13" t="e">
        <f>NA()</f>
        <v>#N/A</v>
      </c>
      <c r="AS6" s="13" t="e">
        <f>NA()</f>
        <v>#N/A</v>
      </c>
      <c r="AT6" s="13" t="e">
        <f>NA()</f>
        <v>#N/A</v>
      </c>
      <c r="AU6" s="13" t="e">
        <f>NA()</f>
        <v>#N/A</v>
      </c>
      <c r="AV6" s="13" t="e">
        <f>NA()</f>
        <v>#N/A</v>
      </c>
      <c r="AW6" s="13" t="e">
        <f>NA()</f>
        <v>#N/A</v>
      </c>
      <c r="AX6" s="13" t="e">
        <f>NA()</f>
        <v>#N/A</v>
      </c>
      <c r="AY6" s="13" t="e">
        <f>NA()</f>
        <v>#N/A</v>
      </c>
      <c r="BR6" s="19"/>
      <c r="BS6" s="19"/>
      <c r="BT6" s="19"/>
      <c r="BU6" s="19"/>
      <c r="BW6" s="8">
        <v>2002</v>
      </c>
      <c r="BX6" s="13">
        <v>-1</v>
      </c>
    </row>
    <row r="7" spans="1:76">
      <c r="C7" s="19"/>
      <c r="D7" s="11"/>
      <c r="E7" s="16">
        <f>SUM('national population by age'!DZ46)</f>
        <v>3880500</v>
      </c>
      <c r="F7" s="1">
        <f>SUM('national population by age'!Q47:BY47)</f>
        <v>2828960</v>
      </c>
      <c r="G7" s="5">
        <f>SUM('national population by age'!R47:BY47)</f>
        <v>2772360</v>
      </c>
      <c r="H7" s="9">
        <f>F7</f>
        <v>2828960</v>
      </c>
      <c r="I7" s="1">
        <f>SUM('national population by age'!Q47:CD47)</f>
        <v>2919990</v>
      </c>
      <c r="J7" s="16">
        <f>SUM('national population by age'!R47:CD47)</f>
        <v>2863390</v>
      </c>
      <c r="K7" s="9">
        <f>I7</f>
        <v>2919990</v>
      </c>
      <c r="L7" s="16">
        <f>SUM('national population by age'!Q47:CM47)</f>
        <v>3001690</v>
      </c>
      <c r="M7" s="16">
        <f>SUM('national population by age'!R47:CM47)</f>
        <v>2945090</v>
      </c>
      <c r="N7" s="9">
        <f>L7</f>
        <v>3001690</v>
      </c>
      <c r="O7" s="3"/>
      <c r="R7" s="11"/>
      <c r="U7" s="11"/>
      <c r="X7" s="11"/>
      <c r="Y7" s="3"/>
      <c r="Z7" s="13"/>
      <c r="AA7" s="13"/>
      <c r="AB7" s="11"/>
      <c r="AC7" s="13"/>
      <c r="AD7" s="13"/>
      <c r="AE7" s="11"/>
      <c r="AF7" s="13"/>
      <c r="AG7" s="13"/>
      <c r="AH7" s="11"/>
      <c r="AI7" s="13" t="e">
        <f>NA()</f>
        <v>#N/A</v>
      </c>
      <c r="AJ7" s="13" t="e">
        <f>NA()</f>
        <v>#N/A</v>
      </c>
      <c r="AK7" s="13" t="e">
        <f>NA()</f>
        <v>#N/A</v>
      </c>
      <c r="AL7" s="13" t="e">
        <f>NA()</f>
        <v>#N/A</v>
      </c>
      <c r="AM7" s="13" t="e">
        <f>NA()</f>
        <v>#N/A</v>
      </c>
      <c r="AN7" s="13" t="e">
        <f>NA()</f>
        <v>#N/A</v>
      </c>
      <c r="AO7" s="13" t="e">
        <f>NA()</f>
        <v>#N/A</v>
      </c>
      <c r="AP7" s="13" t="e">
        <f>NA()</f>
        <v>#N/A</v>
      </c>
      <c r="AQ7" s="13" t="e">
        <f>NA()</f>
        <v>#N/A</v>
      </c>
      <c r="AR7" s="13" t="e">
        <f>NA()</f>
        <v>#N/A</v>
      </c>
      <c r="AS7" s="13" t="e">
        <f>NA()</f>
        <v>#N/A</v>
      </c>
      <c r="AT7" s="13" t="e">
        <f>NA()</f>
        <v>#N/A</v>
      </c>
      <c r="AU7" s="13" t="e">
        <f>NA()</f>
        <v>#N/A</v>
      </c>
      <c r="AV7" s="13" t="e">
        <f>NA()</f>
        <v>#N/A</v>
      </c>
      <c r="AW7" s="13" t="e">
        <f>NA()</f>
        <v>#N/A</v>
      </c>
      <c r="AX7" s="13" t="e">
        <f>NA()</f>
        <v>#N/A</v>
      </c>
      <c r="AY7" s="13" t="e">
        <f>NA()</f>
        <v>#N/A</v>
      </c>
      <c r="BR7" s="19"/>
      <c r="BS7" s="19"/>
      <c r="BT7" s="19"/>
      <c r="BU7" s="19"/>
      <c r="BW7" s="8">
        <v>37986</v>
      </c>
      <c r="BX7" s="13">
        <v>-1</v>
      </c>
    </row>
    <row r="8" spans="1:76">
      <c r="A8" s="8">
        <v>37256</v>
      </c>
      <c r="B8" s="19" t="s">
        <v>9</v>
      </c>
      <c r="C8" s="19">
        <v>1</v>
      </c>
      <c r="D8" s="6">
        <v>36.350499999999997</v>
      </c>
      <c r="E8" s="16">
        <f>SUM('national population by age'!DZ47)</f>
        <v>3895400</v>
      </c>
      <c r="F8" s="1">
        <f>SUM('national population by age'!Q48:BY48)</f>
        <v>2846200</v>
      </c>
      <c r="G8" s="5">
        <f>SUM('national population by age'!R48:BY48)</f>
        <v>2789360</v>
      </c>
      <c r="H8" s="9">
        <f>F8</f>
        <v>2846200</v>
      </c>
      <c r="I8" s="1">
        <f>SUM('national population by age'!Q48:CD48)</f>
        <v>2937590</v>
      </c>
      <c r="J8" s="16">
        <f>SUM('national population by age'!R48:CD48)</f>
        <v>2880750</v>
      </c>
      <c r="K8" s="9">
        <f>I8</f>
        <v>2937590</v>
      </c>
      <c r="L8" s="16">
        <f>SUM('national population by age'!Q48:CM48)</f>
        <v>3020210</v>
      </c>
      <c r="M8" s="16">
        <f>SUM('national population by age'!R48:CM48)</f>
        <v>2963370</v>
      </c>
      <c r="N8" s="9">
        <f>L8</f>
        <v>3020210</v>
      </c>
      <c r="O8" s="21">
        <f>AVERAGE(E5:E8)</f>
        <v>3881300</v>
      </c>
      <c r="P8" s="16">
        <f t="shared" ref="P8:P39" si="0">AVERAGE(F5:F8)</f>
        <v>2825882.5</v>
      </c>
      <c r="Q8" s="16">
        <f t="shared" ref="Q8:Q39" si="1">AVERAGE(G5:G8)</f>
        <v>2769495</v>
      </c>
      <c r="R8" s="9">
        <f>AVERAGE(H5:H8)</f>
        <v>2825882.5</v>
      </c>
      <c r="S8" s="16">
        <f t="shared" ref="S8:S39" si="2">AVERAGE(I5:I8)</f>
        <v>2916920</v>
      </c>
      <c r="T8" s="16">
        <f t="shared" ref="T8:T39" si="3">AVERAGE(J5:J8)</f>
        <v>2860532.5</v>
      </c>
      <c r="U8" s="9">
        <f t="shared" ref="U8:U39" si="4">AVERAGE(K5:K8)</f>
        <v>2916920</v>
      </c>
      <c r="V8" s="16">
        <f t="shared" ref="V8:V39" si="5">AVERAGE(L5:L8)</f>
        <v>2998372.5</v>
      </c>
      <c r="W8" s="16">
        <f>AVERAGE(M5:M8)</f>
        <v>2941985</v>
      </c>
      <c r="X8" s="9">
        <f t="shared" ref="X8:X39" si="6">AVERAGE(N5:N8)</f>
        <v>2998372.5</v>
      </c>
      <c r="Y8" s="21">
        <f>$D8*1000000000/O8</f>
        <v>9365.5476257954815</v>
      </c>
      <c r="Z8" s="16">
        <f t="shared" ref="Z8:AH23" si="7">$D8*1000000000/P8</f>
        <v>12863.415234002121</v>
      </c>
      <c r="AA8" s="16">
        <f t="shared" si="7"/>
        <v>13125.31707044064</v>
      </c>
      <c r="AB8" s="9">
        <f>$D8*1000000000/R8</f>
        <v>12863.415234002121</v>
      </c>
      <c r="AC8" s="16">
        <f t="shared" si="7"/>
        <v>12461.946162390466</v>
      </c>
      <c r="AD8" s="16">
        <f t="shared" si="7"/>
        <v>12707.599022210026</v>
      </c>
      <c r="AE8" s="9">
        <f t="shared" si="7"/>
        <v>12461.946162390466</v>
      </c>
      <c r="AF8" s="16">
        <f t="shared" si="7"/>
        <v>12123.410283412084</v>
      </c>
      <c r="AG8" s="16">
        <f t="shared" si="7"/>
        <v>12355.773397892919</v>
      </c>
      <c r="AH8" s="9">
        <f t="shared" si="7"/>
        <v>12123.410283412084</v>
      </c>
      <c r="AI8" s="12">
        <f>D8/$D$8-1</f>
        <v>0</v>
      </c>
      <c r="AJ8" s="12">
        <f>Y8/Y$8-1</f>
        <v>0</v>
      </c>
      <c r="AK8" s="12">
        <f t="shared" ref="AK8:AS8" si="8">Z8/Z$8-1</f>
        <v>0</v>
      </c>
      <c r="AL8" s="12">
        <f t="shared" si="8"/>
        <v>0</v>
      </c>
      <c r="AM8" s="12">
        <f>AB8/AB$8-1</f>
        <v>0</v>
      </c>
      <c r="AN8" s="12">
        <f t="shared" si="8"/>
        <v>0</v>
      </c>
      <c r="AO8" s="12">
        <f t="shared" si="8"/>
        <v>0</v>
      </c>
      <c r="AP8" s="12">
        <f t="shared" si="8"/>
        <v>0</v>
      </c>
      <c r="AQ8" s="12">
        <f t="shared" si="8"/>
        <v>0</v>
      </c>
      <c r="AR8" s="12">
        <f t="shared" si="8"/>
        <v>0</v>
      </c>
      <c r="AS8" s="12">
        <f t="shared" si="8"/>
        <v>0</v>
      </c>
      <c r="AT8" s="12">
        <f>MIN(AM8,AS8)</f>
        <v>0</v>
      </c>
      <c r="AU8" s="10">
        <f>MAX(AM8,AS8)</f>
        <v>0</v>
      </c>
      <c r="AV8" s="10">
        <f>AU8-AT8</f>
        <v>0</v>
      </c>
      <c r="AW8" s="10">
        <f>AT8-$AX$2</f>
        <v>-1E-3</v>
      </c>
      <c r="AX8" s="10">
        <f>AU8+$AX$2</f>
        <v>1E-3</v>
      </c>
      <c r="AY8" s="10">
        <f>AX8-AW8</f>
        <v>2E-3</v>
      </c>
      <c r="AZ8" s="10"/>
      <c r="BA8" s="19">
        <f t="shared" ref="BA8:BA39" si="9">D8/$D$20-1</f>
        <v>-8.7381687630237903E-2</v>
      </c>
      <c r="BB8" s="10">
        <f t="shared" ref="BB8:BK8" si="10">Y8/Y$20-1</f>
        <v>-4.0167157157497191E-2</v>
      </c>
      <c r="BC8" s="10">
        <f t="shared" si="10"/>
        <v>-3.1165808295479658E-2</v>
      </c>
      <c r="BD8" s="10">
        <f t="shared" si="10"/>
        <v>-3.1858344008839912E-2</v>
      </c>
      <c r="BE8" s="10">
        <f t="shared" si="10"/>
        <v>-3.1165808295479658E-2</v>
      </c>
      <c r="BF8" s="10">
        <f t="shared" si="10"/>
        <v>-3.1467030493544934E-2</v>
      </c>
      <c r="BG8" s="10">
        <f t="shared" si="10"/>
        <v>-3.2143463766778457E-2</v>
      </c>
      <c r="BH8" s="10">
        <f t="shared" si="10"/>
        <v>-3.1467030493544934E-2</v>
      </c>
      <c r="BI8" s="10">
        <f t="shared" si="10"/>
        <v>-3.0494705581840309E-2</v>
      </c>
      <c r="BJ8" s="10">
        <f t="shared" si="10"/>
        <v>-3.1133774914691159E-2</v>
      </c>
      <c r="BK8" s="10">
        <f t="shared" si="10"/>
        <v>-3.0494705581840309E-2</v>
      </c>
      <c r="BL8" s="12">
        <f>MIN(BE8,BK8)</f>
        <v>-3.1165808295479658E-2</v>
      </c>
      <c r="BM8" s="10">
        <f>MAX(BE8,BK8)</f>
        <v>-3.0494705581840309E-2</v>
      </c>
      <c r="BN8" s="10">
        <f>BM8-BL8</f>
        <v>6.7110271363934881E-4</v>
      </c>
      <c r="BO8" s="10">
        <f>BL8-$AX$2</f>
        <v>-3.2165808295479659E-2</v>
      </c>
      <c r="BP8" s="10">
        <f>BM8+$AX$2</f>
        <v>-2.9494705581840308E-2</v>
      </c>
      <c r="BQ8" s="10">
        <f>BP8-BO8</f>
        <v>2.6711027136393506E-3</v>
      </c>
      <c r="BR8" s="10">
        <f>AS8</f>
        <v>0</v>
      </c>
      <c r="BS8" s="10"/>
      <c r="BT8" s="10"/>
      <c r="BU8" s="10"/>
      <c r="BW8" s="8">
        <v>38352</v>
      </c>
      <c r="BX8" s="13">
        <v>-1</v>
      </c>
    </row>
    <row r="9" spans="1:76">
      <c r="B9" s="19" t="s">
        <v>10</v>
      </c>
      <c r="C9" s="19">
        <v>2</v>
      </c>
      <c r="D9" s="6">
        <v>36.631389999999989</v>
      </c>
      <c r="E9" s="16">
        <f>SUM('national population by age'!DZ48)</f>
        <v>3916200</v>
      </c>
      <c r="F9" s="1">
        <f>SUM('national population by age'!Q49:BY49)</f>
        <v>2861910</v>
      </c>
      <c r="G9" s="5">
        <f>SUM('national population by age'!R49:BY49)</f>
        <v>2804730</v>
      </c>
      <c r="H9" s="9">
        <f t="shared" ref="H9:H46" si="11">F9</f>
        <v>2861910</v>
      </c>
      <c r="I9" s="1">
        <f>SUM('national population by age'!Q49:CD49)</f>
        <v>2953970</v>
      </c>
      <c r="J9" s="16">
        <f>SUM('national population by age'!R49:CD49)</f>
        <v>2896790</v>
      </c>
      <c r="K9" s="9">
        <f t="shared" ref="K9:K46" si="12">I9</f>
        <v>2953970</v>
      </c>
      <c r="L9" s="16">
        <f>SUM('national population by age'!Q49:CM49)</f>
        <v>3037370</v>
      </c>
      <c r="M9" s="16">
        <f>SUM('national population by age'!R49:CM49)</f>
        <v>2980190</v>
      </c>
      <c r="N9" s="9">
        <f t="shared" ref="N9:N46" si="13">L9</f>
        <v>3037370</v>
      </c>
      <c r="O9" s="21">
        <f t="shared" ref="O9:O39" si="14">AVERAGE(E6:E9)</f>
        <v>3892075</v>
      </c>
      <c r="P9" s="16">
        <f t="shared" si="0"/>
        <v>2838225</v>
      </c>
      <c r="Q9" s="16">
        <f t="shared" si="1"/>
        <v>2781510</v>
      </c>
      <c r="R9" s="9">
        <f t="shared" ref="R9:R39" si="15">AVERAGE(H6:H9)</f>
        <v>2838225</v>
      </c>
      <c r="S9" s="16">
        <f t="shared" si="2"/>
        <v>2929582.5</v>
      </c>
      <c r="T9" s="16">
        <f t="shared" si="3"/>
        <v>2872867.5</v>
      </c>
      <c r="U9" s="9">
        <f t="shared" si="4"/>
        <v>2929582.5</v>
      </c>
      <c r="V9" s="16">
        <f t="shared" si="5"/>
        <v>3011827.5</v>
      </c>
      <c r="W9" s="16">
        <f t="shared" ref="W9:W39" si="16">AVERAGE(M6:M9)</f>
        <v>2955112.5</v>
      </c>
      <c r="X9" s="9">
        <f t="shared" si="6"/>
        <v>3011827.5</v>
      </c>
      <c r="Y9" s="21">
        <f t="shared" ref="Y9:Y64" si="17">$D9*1000000000/O9</f>
        <v>9411.789341161204</v>
      </c>
      <c r="Z9" s="16">
        <f t="shared" si="7"/>
        <v>12906.443287618138</v>
      </c>
      <c r="AA9" s="16">
        <f t="shared" si="7"/>
        <v>13169.605717757619</v>
      </c>
      <c r="AB9" s="9">
        <f t="shared" si="7"/>
        <v>12906.443287618138</v>
      </c>
      <c r="AC9" s="16">
        <f t="shared" si="7"/>
        <v>12503.962595352748</v>
      </c>
      <c r="AD9" s="16">
        <f t="shared" si="7"/>
        <v>12750.810818807338</v>
      </c>
      <c r="AE9" s="9">
        <f t="shared" si="7"/>
        <v>12503.962595352748</v>
      </c>
      <c r="AF9" s="16">
        <f t="shared" si="7"/>
        <v>12162.512627300201</v>
      </c>
      <c r="AG9" s="16">
        <f t="shared" si="7"/>
        <v>12395.93754890888</v>
      </c>
      <c r="AH9" s="9">
        <f t="shared" si="7"/>
        <v>12162.512627300201</v>
      </c>
      <c r="AI9" s="12">
        <f t="shared" ref="AI9:AI39" si="18">D9/$D$8-1</f>
        <v>7.727266475013872E-3</v>
      </c>
      <c r="AJ9" s="12">
        <f t="shared" ref="AJ9:AJ64" si="19">Y9/Y$8-1</f>
        <v>4.9374278166456342E-3</v>
      </c>
      <c r="AK9" s="12">
        <f t="shared" ref="AK9:AK64" si="20">Z9/Z$8-1</f>
        <v>3.3449945316450513E-3</v>
      </c>
      <c r="AL9" s="12">
        <f t="shared" ref="AL9:AL64" si="21">AA9/AA$8-1</f>
        <v>3.3742916136265677E-3</v>
      </c>
      <c r="AM9" s="12">
        <f t="shared" ref="AM9:AM64" si="22">AB9/AB$8-1</f>
        <v>3.3449945316450513E-3</v>
      </c>
      <c r="AN9" s="12">
        <f t="shared" ref="AN9:AN64" si="23">AC9/AC$8-1</f>
        <v>3.3715787578256773E-3</v>
      </c>
      <c r="AO9" s="12">
        <f t="shared" ref="AO9:AO64" si="24">AD9/AD$8-1</f>
        <v>3.4004690045528196E-3</v>
      </c>
      <c r="AP9" s="12">
        <f t="shared" ref="AP9:AP64" si="25">AE9/AE$8-1</f>
        <v>3.3715787578256773E-3</v>
      </c>
      <c r="AQ9" s="12">
        <f t="shared" ref="AQ9:AQ64" si="26">AF9/AF$8-1</f>
        <v>3.2253584572337068E-3</v>
      </c>
      <c r="AR9" s="12">
        <f t="shared" ref="AR9:AR64" si="27">AG9/AG$8-1</f>
        <v>3.2506383633428282E-3</v>
      </c>
      <c r="AS9" s="12">
        <f t="shared" ref="AS9:AS64" si="28">AH9/AH$8-1</f>
        <v>3.2253584572337068E-3</v>
      </c>
      <c r="AT9" s="12">
        <f t="shared" ref="AT9:AT64" si="29">MIN(AM9,AS9)</f>
        <v>3.2253584572337068E-3</v>
      </c>
      <c r="AU9" s="10">
        <f t="shared" ref="AU9:AU64" si="30">MAX(AM9,AS9)</f>
        <v>3.3449945316450513E-3</v>
      </c>
      <c r="AV9" s="10">
        <f t="shared" ref="AV9:AV64" si="31">AU9-AT9</f>
        <v>1.196360744113445E-4</v>
      </c>
      <c r="AW9" s="10">
        <f t="shared" ref="AW9:AW64" si="32">AT9-$AX$2</f>
        <v>2.2253584572337068E-3</v>
      </c>
      <c r="AX9" s="10">
        <f t="shared" ref="AX9:AX64" si="33">AU9+$AX$2</f>
        <v>4.3449945316450514E-3</v>
      </c>
      <c r="AY9" s="10">
        <f t="shared" ref="AY9:AY64" si="34">AX9-AW9</f>
        <v>2.1196360744113445E-3</v>
      </c>
      <c r="AZ9" s="10"/>
      <c r="BA9" s="19">
        <f t="shared" si="9"/>
        <v>-8.0329642740579299E-2</v>
      </c>
      <c r="BB9" s="10">
        <f t="shared" ref="BB9:BB64" si="35">Y9/Y$20-1</f>
        <v>-3.5428051779916481E-2</v>
      </c>
      <c r="BC9" s="10">
        <f t="shared" ref="BC9:BC23" si="36">Z9/Z$20-1</f>
        <v>-2.7925063222157265E-2</v>
      </c>
      <c r="BD9" s="10">
        <f t="shared" ref="BD9:BD23" si="37">AA9/AA$20-1</f>
        <v>-2.8591551738226362E-2</v>
      </c>
      <c r="BE9" s="10">
        <f t="shared" ref="BE9:BE23" si="38">AB9/AB$20-1</f>
        <v>-2.7925063222157265E-2</v>
      </c>
      <c r="BF9" s="10">
        <f t="shared" ref="BF9:BF23" si="39">AC9/AC$20-1</f>
        <v>-2.8201545307303233E-2</v>
      </c>
      <c r="BG9" s="10">
        <f t="shared" ref="BG9:BG23" si="40">AD9/AD$20-1</f>
        <v>-2.8852297614463507E-2</v>
      </c>
      <c r="BH9" s="10">
        <f t="shared" ref="BH9:BH23" si="41">AE9/AE$20-1</f>
        <v>-2.8201545307303233E-2</v>
      </c>
      <c r="BI9" s="10">
        <f t="shared" ref="BI9:BI23" si="42">AF9/AF$20-1</f>
        <v>-2.7367703481155914E-2</v>
      </c>
      <c r="BJ9" s="10">
        <f t="shared" ref="BJ9:BJ23" si="43">AG9/AG$20-1</f>
        <v>-2.7984341194481788E-2</v>
      </c>
      <c r="BK9" s="10">
        <f t="shared" ref="BK9:BK23" si="44">AH9/AH$20-1</f>
        <v>-2.7367703481155914E-2</v>
      </c>
      <c r="BL9" s="12">
        <f t="shared" ref="BL9:BL64" si="45">MIN(BE9,BK9)</f>
        <v>-2.7925063222157265E-2</v>
      </c>
      <c r="BM9" s="10">
        <f t="shared" ref="BM9:BM64" si="46">MAX(BE9,BK9)</f>
        <v>-2.7367703481155914E-2</v>
      </c>
      <c r="BN9" s="10">
        <f t="shared" ref="BN9:BN64" si="47">BM9-BL9</f>
        <v>5.5735974100135088E-4</v>
      </c>
      <c r="BO9" s="10">
        <f t="shared" ref="BO9:BO64" si="48">BL9-$AX$2</f>
        <v>-2.8925063222157266E-2</v>
      </c>
      <c r="BP9" s="10">
        <f t="shared" ref="BP9:BP64" si="49">BM9+$AX$2</f>
        <v>-2.6367703481155913E-2</v>
      </c>
      <c r="BQ9" s="10">
        <f t="shared" ref="BQ9:BQ64" si="50">BP9-BO9</f>
        <v>2.5573597410013527E-3</v>
      </c>
      <c r="BR9" s="10">
        <f>AS9</f>
        <v>3.2253584572337068E-3</v>
      </c>
      <c r="BS9" s="10"/>
      <c r="BT9" s="10"/>
      <c r="BU9" s="10"/>
      <c r="BW9" s="8">
        <v>38717</v>
      </c>
      <c r="BX9" s="13">
        <v>-1</v>
      </c>
    </row>
    <row r="10" spans="1:76">
      <c r="B10" s="19" t="s">
        <v>11</v>
      </c>
      <c r="C10" s="19">
        <v>3</v>
      </c>
      <c r="D10" s="6">
        <v>36.941000000000003</v>
      </c>
      <c r="E10" s="16">
        <f>SUM('national population by age'!DZ49)</f>
        <v>3935700</v>
      </c>
      <c r="F10" s="1">
        <f>SUM('national population by age'!Q50:BY50)</f>
        <v>2872640</v>
      </c>
      <c r="G10" s="5">
        <f>SUM('national population by age'!R50:BY50)</f>
        <v>2815000</v>
      </c>
      <c r="H10" s="9">
        <f t="shared" si="11"/>
        <v>2872640</v>
      </c>
      <c r="I10" s="1">
        <f>SUM('national population by age'!Q50:CD50)</f>
        <v>2965020</v>
      </c>
      <c r="J10" s="16">
        <f>SUM('national population by age'!R50:CD50)</f>
        <v>2907380</v>
      </c>
      <c r="K10" s="9">
        <f t="shared" si="12"/>
        <v>2965020</v>
      </c>
      <c r="L10" s="16">
        <f>SUM('national population by age'!Q50:CM50)</f>
        <v>3048940</v>
      </c>
      <c r="M10" s="16">
        <f>SUM('national population by age'!R50:CM50)</f>
        <v>2991300</v>
      </c>
      <c r="N10" s="9">
        <f t="shared" si="13"/>
        <v>3048940</v>
      </c>
      <c r="O10" s="21">
        <f t="shared" si="14"/>
        <v>3906950</v>
      </c>
      <c r="P10" s="16">
        <f t="shared" si="0"/>
        <v>2852427.5</v>
      </c>
      <c r="Q10" s="16">
        <f t="shared" si="1"/>
        <v>2795362.5</v>
      </c>
      <c r="R10" s="9">
        <f t="shared" si="15"/>
        <v>2852427.5</v>
      </c>
      <c r="S10" s="16">
        <f t="shared" si="2"/>
        <v>2944142.5</v>
      </c>
      <c r="T10" s="16">
        <f t="shared" si="3"/>
        <v>2887077.5</v>
      </c>
      <c r="U10" s="9">
        <f t="shared" si="4"/>
        <v>2944142.5</v>
      </c>
      <c r="V10" s="16">
        <f t="shared" si="5"/>
        <v>3027052.5</v>
      </c>
      <c r="W10" s="16">
        <f t="shared" si="16"/>
        <v>2969987.5</v>
      </c>
      <c r="X10" s="9">
        <f t="shared" si="6"/>
        <v>3027052.5</v>
      </c>
      <c r="Y10" s="21">
        <f t="shared" si="17"/>
        <v>9455.2016278682859</v>
      </c>
      <c r="Z10" s="16">
        <f t="shared" si="7"/>
        <v>12950.723550379458</v>
      </c>
      <c r="AA10" s="16">
        <f t="shared" si="7"/>
        <v>13215.101798067335</v>
      </c>
      <c r="AB10" s="9">
        <f t="shared" si="7"/>
        <v>12950.723550379458</v>
      </c>
      <c r="AC10" s="16">
        <f t="shared" si="7"/>
        <v>12547.286688738741</v>
      </c>
      <c r="AD10" s="16">
        <f t="shared" si="7"/>
        <v>12795.292124994912</v>
      </c>
      <c r="AE10" s="9">
        <f t="shared" si="7"/>
        <v>12547.286688738741</v>
      </c>
      <c r="AF10" s="16">
        <f t="shared" si="7"/>
        <v>12203.620518639833</v>
      </c>
      <c r="AG10" s="16">
        <f t="shared" si="7"/>
        <v>12438.099486950703</v>
      </c>
      <c r="AH10" s="9">
        <f t="shared" si="7"/>
        <v>12203.620518639833</v>
      </c>
      <c r="AI10" s="12">
        <f t="shared" si="18"/>
        <v>1.6244618368385755E-2</v>
      </c>
      <c r="AJ10" s="12">
        <f t="shared" si="19"/>
        <v>9.5727453059841761E-3</v>
      </c>
      <c r="AK10" s="12">
        <f t="shared" si="20"/>
        <v>6.7873356172591937E-3</v>
      </c>
      <c r="AL10" s="12">
        <f t="shared" si="21"/>
        <v>6.8405758996021859E-3</v>
      </c>
      <c r="AM10" s="12">
        <f t="shared" si="22"/>
        <v>6.7873356172591937E-3</v>
      </c>
      <c r="AN10" s="12">
        <f t="shared" si="23"/>
        <v>6.8480897956233466E-3</v>
      </c>
      <c r="AO10" s="12">
        <f t="shared" si="24"/>
        <v>6.9008396182173026E-3</v>
      </c>
      <c r="AP10" s="12">
        <f t="shared" si="25"/>
        <v>6.8480897956233466E-3</v>
      </c>
      <c r="AQ10" s="12">
        <f t="shared" si="26"/>
        <v>6.6161445791781404E-3</v>
      </c>
      <c r="AR10" s="12">
        <f t="shared" si="27"/>
        <v>6.6629652719127908E-3</v>
      </c>
      <c r="AS10" s="12">
        <f t="shared" si="28"/>
        <v>6.6161445791781404E-3</v>
      </c>
      <c r="AT10" s="12">
        <f t="shared" si="29"/>
        <v>6.6161445791781404E-3</v>
      </c>
      <c r="AU10" s="10">
        <f t="shared" si="30"/>
        <v>6.7873356172591937E-3</v>
      </c>
      <c r="AV10" s="10">
        <f t="shared" si="31"/>
        <v>1.7119103808105329E-4</v>
      </c>
      <c r="AW10" s="10">
        <f t="shared" si="32"/>
        <v>5.6161445791781403E-3</v>
      </c>
      <c r="AX10" s="10">
        <f t="shared" si="33"/>
        <v>7.7873356172591937E-3</v>
      </c>
      <c r="AY10" s="10">
        <f t="shared" si="34"/>
        <v>2.1711910380810533E-3</v>
      </c>
      <c r="AZ10" s="10"/>
      <c r="BA10" s="19">
        <f t="shared" si="9"/>
        <v>-7.2556551429790894E-2</v>
      </c>
      <c r="BB10" s="10">
        <f t="shared" si="35"/>
        <v>-3.0978921816647187E-2</v>
      </c>
      <c r="BC10" s="10">
        <f t="shared" si="36"/>
        <v>-2.4590005478904997E-2</v>
      </c>
      <c r="BD10" s="10">
        <f t="shared" si="37"/>
        <v>-2.523569752946575E-2</v>
      </c>
      <c r="BE10" s="10">
        <f t="shared" si="38"/>
        <v>-2.4590005478904997E-2</v>
      </c>
      <c r="BF10" s="10">
        <f t="shared" si="39"/>
        <v>-2.4834429748342934E-2</v>
      </c>
      <c r="BG10" s="10">
        <f t="shared" si="40"/>
        <v>-2.5464441036789687E-2</v>
      </c>
      <c r="BH10" s="10">
        <f t="shared" si="41"/>
        <v>-2.4834429748342934E-2</v>
      </c>
      <c r="BI10" s="10">
        <f t="shared" si="42"/>
        <v>-2.4080318383691179E-2</v>
      </c>
      <c r="BJ10" s="10">
        <f t="shared" si="43"/>
        <v>-2.4678252903818532E-2</v>
      </c>
      <c r="BK10" s="10">
        <f t="shared" si="44"/>
        <v>-2.4080318383691179E-2</v>
      </c>
      <c r="BL10" s="12">
        <f t="shared" si="45"/>
        <v>-2.4590005478904997E-2</v>
      </c>
      <c r="BM10" s="10">
        <f t="shared" si="46"/>
        <v>-2.4080318383691179E-2</v>
      </c>
      <c r="BN10" s="10">
        <f t="shared" si="47"/>
        <v>5.0968709521381772E-4</v>
      </c>
      <c r="BO10" s="10">
        <f t="shared" si="48"/>
        <v>-2.5590005478904998E-2</v>
      </c>
      <c r="BP10" s="10">
        <f t="shared" si="49"/>
        <v>-2.3080318383691178E-2</v>
      </c>
      <c r="BQ10" s="10">
        <f t="shared" si="50"/>
        <v>2.5096870952138195E-3</v>
      </c>
      <c r="BR10" s="10">
        <f t="shared" ref="BR10:BR64" si="51">AS10</f>
        <v>6.6161445791781404E-3</v>
      </c>
      <c r="BS10" s="10"/>
      <c r="BT10" s="10"/>
      <c r="BU10" s="10"/>
      <c r="BW10" s="8">
        <v>39082</v>
      </c>
      <c r="BX10" s="13">
        <v>-1</v>
      </c>
    </row>
    <row r="11" spans="1:76">
      <c r="B11" s="19" t="s">
        <v>12</v>
      </c>
      <c r="C11" s="19">
        <v>4</v>
      </c>
      <c r="D11" s="6">
        <v>37.241</v>
      </c>
      <c r="E11" s="16">
        <f>SUM('national population by age'!DZ50)</f>
        <v>3948500</v>
      </c>
      <c r="F11" s="1">
        <f>SUM('national population by age'!Q51:BY51)</f>
        <v>2889750</v>
      </c>
      <c r="G11" s="5">
        <f>SUM('national population by age'!R51:BY51)</f>
        <v>2831340</v>
      </c>
      <c r="H11" s="9">
        <f t="shared" si="11"/>
        <v>2889750</v>
      </c>
      <c r="I11" s="1">
        <f>SUM('national population by age'!Q51:CD51)</f>
        <v>2982200</v>
      </c>
      <c r="J11" s="16">
        <f>SUM('national population by age'!R51:CD51)</f>
        <v>2923790</v>
      </c>
      <c r="K11" s="9">
        <f t="shared" si="12"/>
        <v>2982200</v>
      </c>
      <c r="L11" s="16">
        <f>SUM('national population by age'!Q51:CM51)</f>
        <v>3066630</v>
      </c>
      <c r="M11" s="16">
        <f>SUM('national population by age'!R51:CM51)</f>
        <v>3008220</v>
      </c>
      <c r="N11" s="9">
        <f t="shared" si="13"/>
        <v>3066630</v>
      </c>
      <c r="O11" s="21">
        <f t="shared" si="14"/>
        <v>3923950</v>
      </c>
      <c r="P11" s="16">
        <f t="shared" si="0"/>
        <v>2867625</v>
      </c>
      <c r="Q11" s="16">
        <f t="shared" si="1"/>
        <v>2810107.5</v>
      </c>
      <c r="R11" s="9">
        <f t="shared" si="15"/>
        <v>2867625</v>
      </c>
      <c r="S11" s="16">
        <f t="shared" si="2"/>
        <v>2959695</v>
      </c>
      <c r="T11" s="16">
        <f t="shared" si="3"/>
        <v>2902177.5</v>
      </c>
      <c r="U11" s="9">
        <f t="shared" si="4"/>
        <v>2959695</v>
      </c>
      <c r="V11" s="16">
        <f t="shared" si="5"/>
        <v>3043287.5</v>
      </c>
      <c r="W11" s="16">
        <f t="shared" si="16"/>
        <v>2985770</v>
      </c>
      <c r="X11" s="9">
        <f t="shared" si="6"/>
        <v>3043287.5</v>
      </c>
      <c r="Y11" s="21">
        <f t="shared" si="17"/>
        <v>9490.691777418162</v>
      </c>
      <c r="Z11" s="16">
        <f t="shared" si="7"/>
        <v>12986.705025936097</v>
      </c>
      <c r="AA11" s="16">
        <f t="shared" si="7"/>
        <v>13252.517919688125</v>
      </c>
      <c r="AB11" s="9">
        <f t="shared" si="7"/>
        <v>12986.705025936097</v>
      </c>
      <c r="AC11" s="16">
        <f t="shared" si="7"/>
        <v>12582.715448720222</v>
      </c>
      <c r="AD11" s="16">
        <f t="shared" si="7"/>
        <v>12832.089009028565</v>
      </c>
      <c r="AE11" s="9">
        <f t="shared" si="7"/>
        <v>12582.715448720222</v>
      </c>
      <c r="AF11" s="16">
        <f t="shared" si="7"/>
        <v>12237.095575097654</v>
      </c>
      <c r="AG11" s="16">
        <f t="shared" si="7"/>
        <v>12472.829454378603</v>
      </c>
      <c r="AH11" s="9">
        <f t="shared" si="7"/>
        <v>12237.095575097654</v>
      </c>
      <c r="AI11" s="12">
        <f t="shared" si="18"/>
        <v>2.4497599757912658E-2</v>
      </c>
      <c r="AJ11" s="12">
        <f t="shared" si="19"/>
        <v>1.3362181969797104E-2</v>
      </c>
      <c r="AK11" s="12">
        <f t="shared" si="20"/>
        <v>9.5845302115475928E-3</v>
      </c>
      <c r="AL11" s="12">
        <f t="shared" si="21"/>
        <v>9.691259157003751E-3</v>
      </c>
      <c r="AM11" s="12">
        <f t="shared" si="22"/>
        <v>9.5845302115475928E-3</v>
      </c>
      <c r="AN11" s="12">
        <f t="shared" si="23"/>
        <v>9.6910454238867683E-3</v>
      </c>
      <c r="AO11" s="12">
        <f t="shared" si="24"/>
        <v>9.7964994489485591E-3</v>
      </c>
      <c r="AP11" s="12">
        <f t="shared" si="25"/>
        <v>9.6910454238867683E-3</v>
      </c>
      <c r="AQ11" s="12">
        <f t="shared" si="26"/>
        <v>9.3773359993531979E-3</v>
      </c>
      <c r="AR11" s="12">
        <f t="shared" si="27"/>
        <v>9.4737943725680118E-3</v>
      </c>
      <c r="AS11" s="12">
        <f t="shared" si="28"/>
        <v>9.3773359993531979E-3</v>
      </c>
      <c r="AT11" s="12">
        <f t="shared" si="29"/>
        <v>9.3773359993531979E-3</v>
      </c>
      <c r="AU11" s="10">
        <f t="shared" si="30"/>
        <v>9.5845302115475928E-3</v>
      </c>
      <c r="AV11" s="10">
        <f t="shared" si="31"/>
        <v>2.0719421219439482E-4</v>
      </c>
      <c r="AW11" s="10">
        <f t="shared" si="32"/>
        <v>8.3773359993531971E-3</v>
      </c>
      <c r="AX11" s="10">
        <f t="shared" si="33"/>
        <v>1.0584530211547594E-2</v>
      </c>
      <c r="AY11" s="10">
        <f t="shared" si="34"/>
        <v>2.2071942121943966E-3</v>
      </c>
      <c r="AZ11" s="10"/>
      <c r="BA11" s="19">
        <f t="shared" si="9"/>
        <v>-6.5024729482061838E-2</v>
      </c>
      <c r="BB11" s="10">
        <f t="shared" si="35"/>
        <v>-2.7341696050847908E-2</v>
      </c>
      <c r="BC11" s="10">
        <f t="shared" si="36"/>
        <v>-2.1879987715107352E-2</v>
      </c>
      <c r="BD11" s="10">
        <f t="shared" si="37"/>
        <v>-2.2475832319938882E-2</v>
      </c>
      <c r="BE11" s="10">
        <f t="shared" si="38"/>
        <v>-2.1879987715107352E-2</v>
      </c>
      <c r="BF11" s="10">
        <f t="shared" si="39"/>
        <v>-2.2080933491526067E-2</v>
      </c>
      <c r="BG11" s="10">
        <f t="shared" si="40"/>
        <v>-2.266185774290852E-2</v>
      </c>
      <c r="BH11" s="10">
        <f t="shared" si="41"/>
        <v>-2.2080933491526067E-2</v>
      </c>
      <c r="BI11" s="10">
        <f t="shared" si="42"/>
        <v>-2.1403328682929379E-2</v>
      </c>
      <c r="BJ11" s="10">
        <f t="shared" si="43"/>
        <v>-2.1954935523706753E-2</v>
      </c>
      <c r="BK11" s="10">
        <f t="shared" si="44"/>
        <v>-2.1403328682929379E-2</v>
      </c>
      <c r="BL11" s="12">
        <f t="shared" si="45"/>
        <v>-2.1879987715107352E-2</v>
      </c>
      <c r="BM11" s="10">
        <f t="shared" si="46"/>
        <v>-2.1403328682929379E-2</v>
      </c>
      <c r="BN11" s="10">
        <f t="shared" si="47"/>
        <v>4.766590321779729E-4</v>
      </c>
      <c r="BO11" s="10">
        <f t="shared" si="48"/>
        <v>-2.2879987715107353E-2</v>
      </c>
      <c r="BP11" s="10">
        <f t="shared" si="49"/>
        <v>-2.0403328682929378E-2</v>
      </c>
      <c r="BQ11" s="10">
        <f t="shared" si="50"/>
        <v>2.4766590321779747E-3</v>
      </c>
      <c r="BR11" s="10">
        <f t="shared" si="51"/>
        <v>9.3773359993531979E-3</v>
      </c>
      <c r="BS11" s="10"/>
      <c r="BT11" s="10"/>
      <c r="BU11" s="10"/>
      <c r="BW11" s="8">
        <v>39447</v>
      </c>
      <c r="BX11" s="13">
        <v>-1</v>
      </c>
    </row>
    <row r="12" spans="1:76">
      <c r="A12" s="8">
        <v>37621</v>
      </c>
      <c r="B12" s="19" t="s">
        <v>13</v>
      </c>
      <c r="C12" s="19">
        <v>5</v>
      </c>
      <c r="D12" s="6">
        <v>37.536999999999999</v>
      </c>
      <c r="E12" s="16">
        <f>SUM('national population by age'!DZ51)</f>
        <v>3967600</v>
      </c>
      <c r="F12" s="1">
        <f>SUM('national population by age'!Q52:BY52)</f>
        <v>2908480</v>
      </c>
      <c r="G12" s="5">
        <f>SUM('national population by age'!R52:BY52)</f>
        <v>2849460</v>
      </c>
      <c r="H12" s="9">
        <f t="shared" si="11"/>
        <v>2908480</v>
      </c>
      <c r="I12" s="1">
        <f>SUM('national population by age'!Q52:CD52)</f>
        <v>3001400</v>
      </c>
      <c r="J12" s="16">
        <f>SUM('national population by age'!R52:CD52)</f>
        <v>2942380</v>
      </c>
      <c r="K12" s="9">
        <f t="shared" si="12"/>
        <v>3001400</v>
      </c>
      <c r="L12" s="16">
        <f>SUM('national population by age'!Q52:CM52)</f>
        <v>3086690</v>
      </c>
      <c r="M12" s="16">
        <f>SUM('national population by age'!R52:CM52)</f>
        <v>3027670</v>
      </c>
      <c r="N12" s="9">
        <f t="shared" si="13"/>
        <v>3086690</v>
      </c>
      <c r="O12" s="21">
        <f t="shared" si="14"/>
        <v>3942000</v>
      </c>
      <c r="P12" s="16">
        <f t="shared" si="0"/>
        <v>2883195</v>
      </c>
      <c r="Q12" s="16">
        <f t="shared" si="1"/>
        <v>2825132.5</v>
      </c>
      <c r="R12" s="9">
        <f t="shared" si="15"/>
        <v>2883195</v>
      </c>
      <c r="S12" s="16">
        <f t="shared" si="2"/>
        <v>2975647.5</v>
      </c>
      <c r="T12" s="16">
        <f t="shared" si="3"/>
        <v>2917585</v>
      </c>
      <c r="U12" s="9">
        <f t="shared" si="4"/>
        <v>2975647.5</v>
      </c>
      <c r="V12" s="16">
        <f t="shared" si="5"/>
        <v>3059907.5</v>
      </c>
      <c r="W12" s="16">
        <f t="shared" si="16"/>
        <v>3001845</v>
      </c>
      <c r="X12" s="9">
        <f t="shared" si="6"/>
        <v>3059907.5</v>
      </c>
      <c r="Y12" s="21">
        <f t="shared" si="17"/>
        <v>9522.323693556571</v>
      </c>
      <c r="Z12" s="16">
        <f t="shared" si="7"/>
        <v>13019.237339132456</v>
      </c>
      <c r="AA12" s="16">
        <f t="shared" si="7"/>
        <v>13286.810441634154</v>
      </c>
      <c r="AB12" s="9">
        <f t="shared" si="7"/>
        <v>13019.237339132456</v>
      </c>
      <c r="AC12" s="16">
        <f t="shared" si="7"/>
        <v>12614.733431967328</v>
      </c>
      <c r="AD12" s="16">
        <f t="shared" si="7"/>
        <v>12865.777689424644</v>
      </c>
      <c r="AE12" s="9">
        <f t="shared" si="7"/>
        <v>12614.733431967328</v>
      </c>
      <c r="AF12" s="16">
        <f t="shared" si="7"/>
        <v>12267.36429124083</v>
      </c>
      <c r="AG12" s="16">
        <f t="shared" si="7"/>
        <v>12504.642977901924</v>
      </c>
      <c r="AH12" s="9">
        <f t="shared" si="7"/>
        <v>12267.36429124083</v>
      </c>
      <c r="AI12" s="12">
        <f t="shared" si="18"/>
        <v>3.2640541395579259E-2</v>
      </c>
      <c r="AJ12" s="12">
        <f t="shared" si="19"/>
        <v>1.6739658376119015E-2</v>
      </c>
      <c r="AK12" s="12">
        <f t="shared" si="20"/>
        <v>1.2113587433487227E-2</v>
      </c>
      <c r="AL12" s="12">
        <f t="shared" si="21"/>
        <v>1.2303959616885018E-2</v>
      </c>
      <c r="AM12" s="12">
        <f t="shared" si="22"/>
        <v>1.2113587433487227E-2</v>
      </c>
      <c r="AN12" s="12">
        <f t="shared" si="23"/>
        <v>1.226030570072334E-2</v>
      </c>
      <c r="AO12" s="12">
        <f t="shared" si="24"/>
        <v>1.2447565188211884E-2</v>
      </c>
      <c r="AP12" s="12">
        <f t="shared" si="25"/>
        <v>1.226030570072334E-2</v>
      </c>
      <c r="AQ12" s="12">
        <f t="shared" si="26"/>
        <v>1.1874052305704152E-2</v>
      </c>
      <c r="AR12" s="12">
        <f t="shared" si="27"/>
        <v>1.2048584513082217E-2</v>
      </c>
      <c r="AS12" s="12">
        <f t="shared" si="28"/>
        <v>1.1874052305704152E-2</v>
      </c>
      <c r="AT12" s="12">
        <f t="shared" si="29"/>
        <v>1.1874052305704152E-2</v>
      </c>
      <c r="AU12" s="10">
        <f t="shared" si="30"/>
        <v>1.2113587433487227E-2</v>
      </c>
      <c r="AV12" s="10">
        <f t="shared" si="31"/>
        <v>2.3953512778307484E-4</v>
      </c>
      <c r="AW12" s="10">
        <f t="shared" si="32"/>
        <v>1.0874052305704152E-2</v>
      </c>
      <c r="AX12" s="10">
        <f t="shared" si="33"/>
        <v>1.3113587433487228E-2</v>
      </c>
      <c r="AY12" s="10">
        <f t="shared" si="34"/>
        <v>2.2395351277830766E-3</v>
      </c>
      <c r="AZ12" s="10"/>
      <c r="BA12" s="19">
        <f t="shared" si="9"/>
        <v>-5.7593331826969019E-2</v>
      </c>
      <c r="BB12" s="10">
        <f t="shared" si="35"/>
        <v>-2.4099883270134459E-2</v>
      </c>
      <c r="BC12" s="10">
        <f t="shared" si="36"/>
        <v>-1.9429750605715057E-2</v>
      </c>
      <c r="BD12" s="10">
        <f t="shared" si="37"/>
        <v>-1.9946368170100537E-2</v>
      </c>
      <c r="BE12" s="10">
        <f t="shared" si="38"/>
        <v>-1.9429750605715057E-2</v>
      </c>
      <c r="BF12" s="10">
        <f t="shared" si="39"/>
        <v>-1.9592520206166641E-2</v>
      </c>
      <c r="BG12" s="10">
        <f t="shared" si="40"/>
        <v>-2.0096006439178415E-2</v>
      </c>
      <c r="BH12" s="10">
        <f t="shared" si="41"/>
        <v>-1.9592520206166641E-2</v>
      </c>
      <c r="BI12" s="10">
        <f t="shared" si="42"/>
        <v>-1.898274900526209E-2</v>
      </c>
      <c r="BJ12" s="10">
        <f t="shared" si="43"/>
        <v>-1.9460308319879993E-2</v>
      </c>
      <c r="BK12" s="10">
        <f t="shared" si="44"/>
        <v>-1.898274900526209E-2</v>
      </c>
      <c r="BL12" s="12">
        <f t="shared" si="45"/>
        <v>-1.9429750605715057E-2</v>
      </c>
      <c r="BM12" s="10">
        <f t="shared" si="46"/>
        <v>-1.898274900526209E-2</v>
      </c>
      <c r="BN12" s="10">
        <f t="shared" si="47"/>
        <v>4.4700160045296755E-4</v>
      </c>
      <c r="BO12" s="10">
        <f t="shared" si="48"/>
        <v>-2.0429750605715058E-2</v>
      </c>
      <c r="BP12" s="10">
        <f t="shared" si="49"/>
        <v>-1.7982749005262089E-2</v>
      </c>
      <c r="BQ12" s="10">
        <f t="shared" si="50"/>
        <v>2.4470016004529693E-3</v>
      </c>
      <c r="BR12" s="10">
        <f t="shared" si="51"/>
        <v>1.1874052305704152E-2</v>
      </c>
      <c r="BS12" s="10"/>
      <c r="BT12" s="10"/>
      <c r="BU12" s="10"/>
      <c r="BW12" s="8">
        <v>39813</v>
      </c>
      <c r="BX12" s="13">
        <v>-1</v>
      </c>
    </row>
    <row r="13" spans="1:76">
      <c r="B13" s="19" t="s">
        <v>14</v>
      </c>
      <c r="C13" s="19">
        <v>6</v>
      </c>
      <c r="D13" s="6">
        <v>37.813000000000002</v>
      </c>
      <c r="E13" s="16">
        <f>SUM('national population by age'!DZ52)</f>
        <v>3989500</v>
      </c>
      <c r="F13" s="1">
        <f>SUM('national population by age'!Q53:BY53)</f>
        <v>2928320</v>
      </c>
      <c r="G13" s="5">
        <f>SUM('national population by age'!R53:BY53)</f>
        <v>2868220</v>
      </c>
      <c r="H13" s="9">
        <f t="shared" si="11"/>
        <v>2928320</v>
      </c>
      <c r="I13" s="1">
        <f>SUM('national population by age'!Q53:CD53)</f>
        <v>3021770</v>
      </c>
      <c r="J13" s="16">
        <f>SUM('national population by age'!R53:CD53)</f>
        <v>2961670</v>
      </c>
      <c r="K13" s="9">
        <f t="shared" si="12"/>
        <v>3021770</v>
      </c>
      <c r="L13" s="16">
        <f>SUM('national population by age'!Q53:CM53)</f>
        <v>3108130</v>
      </c>
      <c r="M13" s="16">
        <f>SUM('national population by age'!R53:CM53)</f>
        <v>3048030</v>
      </c>
      <c r="N13" s="9">
        <f t="shared" si="13"/>
        <v>3108130</v>
      </c>
      <c r="O13" s="21">
        <f t="shared" si="14"/>
        <v>3960325</v>
      </c>
      <c r="P13" s="16">
        <f t="shared" si="0"/>
        <v>2899797.5</v>
      </c>
      <c r="Q13" s="16">
        <f t="shared" si="1"/>
        <v>2841005</v>
      </c>
      <c r="R13" s="9">
        <f t="shared" si="15"/>
        <v>2899797.5</v>
      </c>
      <c r="S13" s="16">
        <f t="shared" si="2"/>
        <v>2992597.5</v>
      </c>
      <c r="T13" s="16">
        <f t="shared" si="3"/>
        <v>2933805</v>
      </c>
      <c r="U13" s="9">
        <f t="shared" si="4"/>
        <v>2992597.5</v>
      </c>
      <c r="V13" s="16">
        <f t="shared" si="5"/>
        <v>3077597.5</v>
      </c>
      <c r="W13" s="16">
        <f t="shared" si="16"/>
        <v>3018805</v>
      </c>
      <c r="X13" s="9">
        <f t="shared" si="6"/>
        <v>3077597.5</v>
      </c>
      <c r="Y13" s="21">
        <f t="shared" si="17"/>
        <v>9547.9537664206855</v>
      </c>
      <c r="Z13" s="16">
        <f t="shared" si="7"/>
        <v>13039.876060311108</v>
      </c>
      <c r="AA13" s="16">
        <f t="shared" si="7"/>
        <v>13309.726663627836</v>
      </c>
      <c r="AB13" s="9">
        <f t="shared" si="7"/>
        <v>13039.876060311108</v>
      </c>
      <c r="AC13" s="16">
        <f t="shared" si="7"/>
        <v>12635.511457855591</v>
      </c>
      <c r="AD13" s="16">
        <f t="shared" si="7"/>
        <v>12888.723006471118</v>
      </c>
      <c r="AE13" s="9">
        <f t="shared" si="7"/>
        <v>12635.511457855591</v>
      </c>
      <c r="AF13" s="16">
        <f t="shared" si="7"/>
        <v>12286.531945779134</v>
      </c>
      <c r="AG13" s="16">
        <f t="shared" si="7"/>
        <v>12525.817335005077</v>
      </c>
      <c r="AH13" s="9">
        <f t="shared" si="7"/>
        <v>12286.531945779134</v>
      </c>
      <c r="AI13" s="12">
        <f t="shared" si="18"/>
        <v>4.0233284273944125E-2</v>
      </c>
      <c r="AJ13" s="12">
        <f t="shared" si="19"/>
        <v>1.9476292034734222E-2</v>
      </c>
      <c r="AK13" s="12">
        <f t="shared" si="20"/>
        <v>1.3718038568991009E-2</v>
      </c>
      <c r="AL13" s="12">
        <f t="shared" si="21"/>
        <v>1.4049915304713112E-2</v>
      </c>
      <c r="AM13" s="12">
        <f t="shared" si="22"/>
        <v>1.3718038568991009E-2</v>
      </c>
      <c r="AN13" s="12">
        <f t="shared" si="23"/>
        <v>1.3927623599348848E-2</v>
      </c>
      <c r="AO13" s="12">
        <f t="shared" si="24"/>
        <v>1.4253202665942544E-2</v>
      </c>
      <c r="AP13" s="12">
        <f t="shared" si="25"/>
        <v>1.3927623599348848E-2</v>
      </c>
      <c r="AQ13" s="12">
        <f t="shared" si="26"/>
        <v>1.3455097085202317E-2</v>
      </c>
      <c r="AR13" s="12">
        <f t="shared" si="27"/>
        <v>1.3762306222057763E-2</v>
      </c>
      <c r="AS13" s="12">
        <f t="shared" si="28"/>
        <v>1.3455097085202317E-2</v>
      </c>
      <c r="AT13" s="12">
        <f t="shared" si="29"/>
        <v>1.3455097085202317E-2</v>
      </c>
      <c r="AU13" s="10">
        <f t="shared" si="30"/>
        <v>1.3718038568991009E-2</v>
      </c>
      <c r="AV13" s="10">
        <f t="shared" si="31"/>
        <v>2.6294148378869231E-4</v>
      </c>
      <c r="AW13" s="10">
        <f t="shared" si="32"/>
        <v>1.2455097085202316E-2</v>
      </c>
      <c r="AX13" s="10">
        <f t="shared" si="33"/>
        <v>1.471803856899101E-2</v>
      </c>
      <c r="AY13" s="10">
        <f t="shared" si="34"/>
        <v>2.2629414837886941E-3</v>
      </c>
      <c r="AZ13" s="10"/>
      <c r="BA13" s="19">
        <f t="shared" si="9"/>
        <v>-5.0664055635058158E-2</v>
      </c>
      <c r="BB13" s="10">
        <f t="shared" si="35"/>
        <v>-2.1473172405767404E-2</v>
      </c>
      <c r="BC13" s="10">
        <f t="shared" si="36"/>
        <v>-1.787530348671984E-2</v>
      </c>
      <c r="BD13" s="10">
        <f t="shared" si="37"/>
        <v>-1.8256035739199428E-2</v>
      </c>
      <c r="BE13" s="10">
        <f t="shared" si="38"/>
        <v>-1.787530348671984E-2</v>
      </c>
      <c r="BF13" s="10">
        <f t="shared" si="39"/>
        <v>-1.797766785069943E-2</v>
      </c>
      <c r="BG13" s="10">
        <f t="shared" si="40"/>
        <v>-1.8348408404289307E-2</v>
      </c>
      <c r="BH13" s="10">
        <f t="shared" si="41"/>
        <v>-1.797766785069943E-2</v>
      </c>
      <c r="BI13" s="10">
        <f t="shared" si="42"/>
        <v>-1.744991772082638E-2</v>
      </c>
      <c r="BJ13" s="10">
        <f t="shared" si="43"/>
        <v>-1.7799941236858019E-2</v>
      </c>
      <c r="BK13" s="10">
        <f t="shared" si="44"/>
        <v>-1.744991772082638E-2</v>
      </c>
      <c r="BL13" s="12">
        <f t="shared" si="45"/>
        <v>-1.787530348671984E-2</v>
      </c>
      <c r="BM13" s="10">
        <f t="shared" si="46"/>
        <v>-1.744991772082638E-2</v>
      </c>
      <c r="BN13" s="10">
        <f t="shared" si="47"/>
        <v>4.2538576589346011E-4</v>
      </c>
      <c r="BO13" s="10">
        <f t="shared" si="48"/>
        <v>-1.8875303486719841E-2</v>
      </c>
      <c r="BP13" s="10">
        <f t="shared" si="49"/>
        <v>-1.6449917720826379E-2</v>
      </c>
      <c r="BQ13" s="10">
        <f t="shared" si="50"/>
        <v>2.4253857658934619E-3</v>
      </c>
      <c r="BR13" s="10">
        <f t="shared" si="51"/>
        <v>1.3455097085202317E-2</v>
      </c>
      <c r="BS13" s="10"/>
      <c r="BT13" s="10"/>
      <c r="BU13" s="10"/>
      <c r="BW13" s="8">
        <v>40178</v>
      </c>
      <c r="BX13" s="13">
        <v>-1</v>
      </c>
    </row>
    <row r="14" spans="1:76">
      <c r="B14" s="19" t="s">
        <v>15</v>
      </c>
      <c r="C14" s="19">
        <v>7</v>
      </c>
      <c r="D14" s="6">
        <v>38.088000000000001</v>
      </c>
      <c r="E14" s="16">
        <f>SUM('national population by age'!DZ53)</f>
        <v>4013300</v>
      </c>
      <c r="F14" s="1">
        <f>SUM('national population by age'!Q54:BY54)</f>
        <v>2939910</v>
      </c>
      <c r="G14" s="5">
        <f>SUM('national population by age'!R54:BY54)</f>
        <v>2879600</v>
      </c>
      <c r="H14" s="9">
        <f t="shared" si="11"/>
        <v>2939910</v>
      </c>
      <c r="I14" s="1">
        <f>SUM('national population by age'!Q54:CD54)</f>
        <v>3033460</v>
      </c>
      <c r="J14" s="16">
        <f>SUM('national population by age'!R54:CD54)</f>
        <v>2973150</v>
      </c>
      <c r="K14" s="9">
        <f t="shared" si="12"/>
        <v>3033460</v>
      </c>
      <c r="L14" s="16">
        <f>SUM('national population by age'!Q54:CM54)</f>
        <v>3120490</v>
      </c>
      <c r="M14" s="16">
        <f>SUM('national population by age'!R54:CM54)</f>
        <v>3060180</v>
      </c>
      <c r="N14" s="9">
        <f t="shared" si="13"/>
        <v>3120490</v>
      </c>
      <c r="O14" s="21">
        <f t="shared" si="14"/>
        <v>3979725</v>
      </c>
      <c r="P14" s="16">
        <f t="shared" si="0"/>
        <v>2916615</v>
      </c>
      <c r="Q14" s="16">
        <f t="shared" si="1"/>
        <v>2857155</v>
      </c>
      <c r="R14" s="9">
        <f t="shared" si="15"/>
        <v>2916615</v>
      </c>
      <c r="S14" s="16">
        <f t="shared" si="2"/>
        <v>3009707.5</v>
      </c>
      <c r="T14" s="16">
        <f t="shared" si="3"/>
        <v>2950247.5</v>
      </c>
      <c r="U14" s="9">
        <f t="shared" si="4"/>
        <v>3009707.5</v>
      </c>
      <c r="V14" s="16">
        <f t="shared" si="5"/>
        <v>3095485</v>
      </c>
      <c r="W14" s="16">
        <f t="shared" si="16"/>
        <v>3036025</v>
      </c>
      <c r="X14" s="9">
        <f t="shared" si="6"/>
        <v>3095485</v>
      </c>
      <c r="Y14" s="21">
        <f t="shared" si="17"/>
        <v>9570.5105252247322</v>
      </c>
      <c r="Z14" s="16">
        <f t="shared" si="7"/>
        <v>13058.97418754275</v>
      </c>
      <c r="AA14" s="16">
        <f t="shared" si="7"/>
        <v>13330.743344340786</v>
      </c>
      <c r="AB14" s="9">
        <f t="shared" si="7"/>
        <v>13058.97418754275</v>
      </c>
      <c r="AC14" s="16">
        <f t="shared" si="7"/>
        <v>12655.050366190069</v>
      </c>
      <c r="AD14" s="16">
        <f t="shared" si="7"/>
        <v>12910.103304892216</v>
      </c>
      <c r="AE14" s="9">
        <f t="shared" si="7"/>
        <v>12655.050366190069</v>
      </c>
      <c r="AF14" s="16">
        <f t="shared" si="7"/>
        <v>12304.372335837517</v>
      </c>
      <c r="AG14" s="16">
        <f t="shared" si="7"/>
        <v>12545.351240520087</v>
      </c>
      <c r="AH14" s="9">
        <f t="shared" si="7"/>
        <v>12304.372335837517</v>
      </c>
      <c r="AI14" s="12">
        <f t="shared" si="18"/>
        <v>4.7798517214343805E-2</v>
      </c>
      <c r="AJ14" s="12">
        <f t="shared" si="19"/>
        <v>2.1884774667604301E-2</v>
      </c>
      <c r="AK14" s="12">
        <f t="shared" si="20"/>
        <v>1.5202724158643655E-2</v>
      </c>
      <c r="AL14" s="12">
        <f t="shared" si="21"/>
        <v>1.5651147534011534E-2</v>
      </c>
      <c r="AM14" s="12">
        <f t="shared" si="22"/>
        <v>1.5202724158643655E-2</v>
      </c>
      <c r="AN14" s="12">
        <f t="shared" si="23"/>
        <v>1.54955093918141E-2</v>
      </c>
      <c r="AO14" s="12">
        <f t="shared" si="24"/>
        <v>1.5935684020896401E-2</v>
      </c>
      <c r="AP14" s="12">
        <f t="shared" si="25"/>
        <v>1.54955093918141E-2</v>
      </c>
      <c r="AQ14" s="12">
        <f t="shared" si="26"/>
        <v>1.4926662399030954E-2</v>
      </c>
      <c r="AR14" s="12">
        <f t="shared" si="27"/>
        <v>1.5343259909533336E-2</v>
      </c>
      <c r="AS14" s="12">
        <f t="shared" si="28"/>
        <v>1.4926662399030954E-2</v>
      </c>
      <c r="AT14" s="12">
        <f t="shared" si="29"/>
        <v>1.4926662399030954E-2</v>
      </c>
      <c r="AU14" s="10">
        <f t="shared" si="30"/>
        <v>1.5202724158643655E-2</v>
      </c>
      <c r="AV14" s="10">
        <f t="shared" si="31"/>
        <v>2.7606175961270019E-4</v>
      </c>
      <c r="AW14" s="10">
        <f t="shared" si="32"/>
        <v>1.3926662399030953E-2</v>
      </c>
      <c r="AX14" s="10">
        <f t="shared" si="33"/>
        <v>1.6202724158643655E-2</v>
      </c>
      <c r="AY14" s="10">
        <f t="shared" si="34"/>
        <v>2.276061759612702E-3</v>
      </c>
      <c r="AZ14" s="10"/>
      <c r="BA14" s="19">
        <f t="shared" si="9"/>
        <v>-4.3759885516306496E-2</v>
      </c>
      <c r="BB14" s="10">
        <f t="shared" si="35"/>
        <v>-1.9161431673322848E-2</v>
      </c>
      <c r="BC14" s="10">
        <f t="shared" si="36"/>
        <v>-1.6436889323533377E-2</v>
      </c>
      <c r="BD14" s="10">
        <f t="shared" si="37"/>
        <v>-1.6705816117100092E-2</v>
      </c>
      <c r="BE14" s="10">
        <f t="shared" si="38"/>
        <v>-1.6436889323533377E-2</v>
      </c>
      <c r="BF14" s="10">
        <f t="shared" si="39"/>
        <v>-1.6459118768276104E-2</v>
      </c>
      <c r="BG14" s="10">
        <f t="shared" si="40"/>
        <v>-1.6720007827806693E-2</v>
      </c>
      <c r="BH14" s="10">
        <f t="shared" si="41"/>
        <v>-1.6459118768276104E-2</v>
      </c>
      <c r="BI14" s="10">
        <f t="shared" si="42"/>
        <v>-1.6023227357987335E-2</v>
      </c>
      <c r="BJ14" s="10">
        <f t="shared" si="43"/>
        <v>-1.6268208605638934E-2</v>
      </c>
      <c r="BK14" s="10">
        <f t="shared" si="44"/>
        <v>-1.6023227357987335E-2</v>
      </c>
      <c r="BL14" s="12">
        <f t="shared" si="45"/>
        <v>-1.6436889323533377E-2</v>
      </c>
      <c r="BM14" s="10">
        <f t="shared" si="46"/>
        <v>-1.6023227357987335E-2</v>
      </c>
      <c r="BN14" s="10">
        <f t="shared" si="47"/>
        <v>4.1366196554604162E-4</v>
      </c>
      <c r="BO14" s="10">
        <f t="shared" si="48"/>
        <v>-1.7436889323533378E-2</v>
      </c>
      <c r="BP14" s="10">
        <f t="shared" si="49"/>
        <v>-1.5023227357987334E-2</v>
      </c>
      <c r="BQ14" s="10">
        <f t="shared" si="50"/>
        <v>2.4136619655460434E-3</v>
      </c>
      <c r="BR14" s="10">
        <f t="shared" si="51"/>
        <v>1.4926662399030954E-2</v>
      </c>
      <c r="BS14" s="10"/>
      <c r="BT14" s="10"/>
      <c r="BU14" s="10"/>
      <c r="BW14" s="8">
        <v>40543</v>
      </c>
      <c r="BX14" s="13">
        <v>-1</v>
      </c>
    </row>
    <row r="15" spans="1:76">
      <c r="B15" s="19" t="s">
        <v>16</v>
      </c>
      <c r="C15" s="19">
        <v>8</v>
      </c>
      <c r="D15" s="6">
        <v>38.380000000000003</v>
      </c>
      <c r="E15" s="16">
        <f>SUM('national population by age'!DZ54)</f>
        <v>4027200</v>
      </c>
      <c r="F15" s="1">
        <f>SUM('national population by age'!Q55:BY55)</f>
        <v>2955880</v>
      </c>
      <c r="G15" s="5">
        <f>SUM('national population by age'!R55:BY55)</f>
        <v>2894990</v>
      </c>
      <c r="H15" s="9">
        <f t="shared" si="11"/>
        <v>2955880</v>
      </c>
      <c r="I15" s="1">
        <f>SUM('national population by age'!Q55:CD55)</f>
        <v>3049730</v>
      </c>
      <c r="J15" s="16">
        <f>SUM('national population by age'!R55:CD55)</f>
        <v>2988840</v>
      </c>
      <c r="K15" s="9">
        <f t="shared" si="12"/>
        <v>3049730</v>
      </c>
      <c r="L15" s="16">
        <f>SUM('national population by age'!Q55:CM55)</f>
        <v>3137220</v>
      </c>
      <c r="M15" s="16">
        <f>SUM('national population by age'!R55:CM55)</f>
        <v>3076330</v>
      </c>
      <c r="N15" s="9">
        <f t="shared" si="13"/>
        <v>3137220</v>
      </c>
      <c r="O15" s="21">
        <f t="shared" si="14"/>
        <v>3999400</v>
      </c>
      <c r="P15" s="16">
        <f t="shared" si="0"/>
        <v>2933147.5</v>
      </c>
      <c r="Q15" s="16">
        <f t="shared" si="1"/>
        <v>2873067.5</v>
      </c>
      <c r="R15" s="9">
        <f t="shared" si="15"/>
        <v>2933147.5</v>
      </c>
      <c r="S15" s="16">
        <f t="shared" si="2"/>
        <v>3026590</v>
      </c>
      <c r="T15" s="16">
        <f t="shared" si="3"/>
        <v>2966510</v>
      </c>
      <c r="U15" s="9">
        <f t="shared" si="4"/>
        <v>3026590</v>
      </c>
      <c r="V15" s="16">
        <f t="shared" si="5"/>
        <v>3113132.5</v>
      </c>
      <c r="W15" s="16">
        <f t="shared" si="16"/>
        <v>3053052.5</v>
      </c>
      <c r="X15" s="9">
        <f t="shared" si="6"/>
        <v>3113132.5</v>
      </c>
      <c r="Y15" s="21">
        <f t="shared" si="17"/>
        <v>9596.4394659198879</v>
      </c>
      <c r="Z15" s="16">
        <f t="shared" si="7"/>
        <v>13084.919868503033</v>
      </c>
      <c r="AA15" s="16">
        <f t="shared" si="7"/>
        <v>13358.544482508678</v>
      </c>
      <c r="AB15" s="9">
        <f t="shared" si="7"/>
        <v>13084.919868503033</v>
      </c>
      <c r="AC15" s="16">
        <f t="shared" si="7"/>
        <v>12680.937953274146</v>
      </c>
      <c r="AD15" s="16">
        <f t="shared" si="7"/>
        <v>12937.761881807242</v>
      </c>
      <c r="AE15" s="9">
        <f t="shared" si="7"/>
        <v>12680.937953274146</v>
      </c>
      <c r="AF15" s="16">
        <f t="shared" si="7"/>
        <v>12328.418401722382</v>
      </c>
      <c r="AG15" s="16">
        <f t="shared" si="7"/>
        <v>12571.025228029979</v>
      </c>
      <c r="AH15" s="9">
        <f t="shared" si="7"/>
        <v>12328.418401722382</v>
      </c>
      <c r="AI15" s="12">
        <f t="shared" si="18"/>
        <v>5.5831419100150104E-2</v>
      </c>
      <c r="AJ15" s="12">
        <f t="shared" si="19"/>
        <v>2.4653319736313239E-2</v>
      </c>
      <c r="AK15" s="12">
        <f t="shared" si="20"/>
        <v>1.7219737563582971E-2</v>
      </c>
      <c r="AL15" s="12">
        <f t="shared" si="21"/>
        <v>1.776927832039088E-2</v>
      </c>
      <c r="AM15" s="12">
        <f t="shared" si="22"/>
        <v>1.7219737563582971E-2</v>
      </c>
      <c r="AN15" s="12">
        <f t="shared" si="23"/>
        <v>1.7572840391863132E-2</v>
      </c>
      <c r="AO15" s="12">
        <f t="shared" si="24"/>
        <v>1.8112222395036515E-2</v>
      </c>
      <c r="AP15" s="12">
        <f t="shared" si="25"/>
        <v>1.7572840391863132E-2</v>
      </c>
      <c r="AQ15" s="12">
        <f t="shared" si="26"/>
        <v>1.691010314076391E-2</v>
      </c>
      <c r="AR15" s="12">
        <f t="shared" si="27"/>
        <v>1.7421153917711596E-2</v>
      </c>
      <c r="AS15" s="12">
        <f t="shared" si="28"/>
        <v>1.691010314076391E-2</v>
      </c>
      <c r="AT15" s="12">
        <f t="shared" si="29"/>
        <v>1.691010314076391E-2</v>
      </c>
      <c r="AU15" s="10">
        <f t="shared" si="30"/>
        <v>1.7219737563582971E-2</v>
      </c>
      <c r="AV15" s="10">
        <f t="shared" si="31"/>
        <v>3.0963442281906062E-4</v>
      </c>
      <c r="AW15" s="10">
        <f t="shared" si="32"/>
        <v>1.5910103140763909E-2</v>
      </c>
      <c r="AX15" s="10">
        <f t="shared" si="33"/>
        <v>1.8219737563582972E-2</v>
      </c>
      <c r="AY15" s="10">
        <f t="shared" si="34"/>
        <v>2.3096344228190624E-3</v>
      </c>
      <c r="AZ15" s="10"/>
      <c r="BA15" s="19">
        <f t="shared" si="9"/>
        <v>-3.6428912153850024E-2</v>
      </c>
      <c r="BB15" s="10">
        <f t="shared" si="35"/>
        <v>-1.6504091189486259E-2</v>
      </c>
      <c r="BC15" s="10">
        <f t="shared" si="36"/>
        <v>-1.4482737771701726E-2</v>
      </c>
      <c r="BD15" s="10">
        <f t="shared" si="37"/>
        <v>-1.4655165469968812E-2</v>
      </c>
      <c r="BE15" s="10">
        <f t="shared" si="38"/>
        <v>-1.4482737771701726E-2</v>
      </c>
      <c r="BF15" s="10">
        <f t="shared" si="39"/>
        <v>-1.4447155206150808E-2</v>
      </c>
      <c r="BG15" s="10">
        <f t="shared" si="40"/>
        <v>-1.4613430936032734E-2</v>
      </c>
      <c r="BH15" s="10">
        <f t="shared" si="41"/>
        <v>-1.4447155206150808E-2</v>
      </c>
      <c r="BI15" s="10">
        <f t="shared" si="42"/>
        <v>-1.4100271057712499E-2</v>
      </c>
      <c r="BJ15" s="10">
        <f t="shared" si="43"/>
        <v>-1.425500728180773E-2</v>
      </c>
      <c r="BK15" s="10">
        <f t="shared" si="44"/>
        <v>-1.4100271057712499E-2</v>
      </c>
      <c r="BL15" s="12">
        <f t="shared" si="45"/>
        <v>-1.4482737771701726E-2</v>
      </c>
      <c r="BM15" s="10">
        <f t="shared" si="46"/>
        <v>-1.4100271057712499E-2</v>
      </c>
      <c r="BN15" s="10">
        <f t="shared" si="47"/>
        <v>3.8246671398922683E-4</v>
      </c>
      <c r="BO15" s="10">
        <f t="shared" si="48"/>
        <v>-1.5482737771701727E-2</v>
      </c>
      <c r="BP15" s="10">
        <f t="shared" si="49"/>
        <v>-1.3100271057712498E-2</v>
      </c>
      <c r="BQ15" s="10">
        <f t="shared" si="50"/>
        <v>2.3824667139892286E-3</v>
      </c>
      <c r="BR15" s="10">
        <f t="shared" si="51"/>
        <v>1.691010314076391E-2</v>
      </c>
      <c r="BS15" s="10"/>
      <c r="BT15" s="10"/>
      <c r="BU15" s="10"/>
      <c r="BW15" s="8">
        <v>40908</v>
      </c>
      <c r="BX15" s="13">
        <v>-1</v>
      </c>
    </row>
    <row r="16" spans="1:76">
      <c r="A16" s="8">
        <v>37986</v>
      </c>
      <c r="B16" s="19" t="s">
        <v>17</v>
      </c>
      <c r="C16" s="19">
        <v>9</v>
      </c>
      <c r="D16" s="6">
        <v>38.677</v>
      </c>
      <c r="E16" s="16">
        <f>SUM('national population by age'!DZ55)</f>
        <v>4044600</v>
      </c>
      <c r="F16" s="1">
        <f>SUM('national population by age'!Q56:BY56)</f>
        <v>2970880</v>
      </c>
      <c r="G16" s="5">
        <f>SUM('national population by age'!R56:BY56)</f>
        <v>2909900</v>
      </c>
      <c r="H16" s="9">
        <f t="shared" si="11"/>
        <v>2970880</v>
      </c>
      <c r="I16" s="1">
        <f>SUM('national population by age'!Q56:CD56)</f>
        <v>3065280</v>
      </c>
      <c r="J16" s="16">
        <f>SUM('national population by age'!R56:CD56)</f>
        <v>3004300</v>
      </c>
      <c r="K16" s="9">
        <f t="shared" si="12"/>
        <v>3065280</v>
      </c>
      <c r="L16" s="16">
        <f>SUM('national population by age'!Q56:CM56)</f>
        <v>3153410</v>
      </c>
      <c r="M16" s="16">
        <f>SUM('national population by age'!R56:CM56)</f>
        <v>3092430</v>
      </c>
      <c r="N16" s="9">
        <f t="shared" si="13"/>
        <v>3153410</v>
      </c>
      <c r="O16" s="21">
        <f t="shared" si="14"/>
        <v>4018650</v>
      </c>
      <c r="P16" s="16">
        <f t="shared" si="0"/>
        <v>2948747.5</v>
      </c>
      <c r="Q16" s="16">
        <f t="shared" si="1"/>
        <v>2888177.5</v>
      </c>
      <c r="R16" s="9">
        <f t="shared" si="15"/>
        <v>2948747.5</v>
      </c>
      <c r="S16" s="16">
        <f t="shared" si="2"/>
        <v>3042560</v>
      </c>
      <c r="T16" s="16">
        <f t="shared" si="3"/>
        <v>2981990</v>
      </c>
      <c r="U16" s="9">
        <f t="shared" si="4"/>
        <v>3042560</v>
      </c>
      <c r="V16" s="16">
        <f t="shared" si="5"/>
        <v>3129812.5</v>
      </c>
      <c r="W16" s="16">
        <f t="shared" si="16"/>
        <v>3069242.5</v>
      </c>
      <c r="X16" s="9">
        <f t="shared" si="6"/>
        <v>3129812.5</v>
      </c>
      <c r="Y16" s="21">
        <f t="shared" si="17"/>
        <v>9624.3763452900857</v>
      </c>
      <c r="Z16" s="16">
        <f t="shared" si="7"/>
        <v>13116.416376783702</v>
      </c>
      <c r="AA16" s="16">
        <f t="shared" si="7"/>
        <v>13391.489962095473</v>
      </c>
      <c r="AB16" s="9">
        <f t="shared" si="7"/>
        <v>13116.416376783702</v>
      </c>
      <c r="AC16" s="16">
        <f t="shared" si="7"/>
        <v>12711.992532604123</v>
      </c>
      <c r="AD16" s="16">
        <f t="shared" si="7"/>
        <v>12970.197753848939</v>
      </c>
      <c r="AE16" s="9">
        <f t="shared" si="7"/>
        <v>12711.992532604123</v>
      </c>
      <c r="AF16" s="16">
        <f t="shared" si="7"/>
        <v>12357.609281706173</v>
      </c>
      <c r="AG16" s="16">
        <f t="shared" si="7"/>
        <v>12601.480658501243</v>
      </c>
      <c r="AH16" s="9">
        <f t="shared" si="7"/>
        <v>12357.609281706173</v>
      </c>
      <c r="AI16" s="12">
        <f t="shared" si="18"/>
        <v>6.4001870675781669E-2</v>
      </c>
      <c r="AJ16" s="12">
        <f t="shared" si="19"/>
        <v>2.7636261096117165E-2</v>
      </c>
      <c r="AK16" s="12">
        <f t="shared" si="20"/>
        <v>1.9668271464394538E-2</v>
      </c>
      <c r="AL16" s="12">
        <f t="shared" si="21"/>
        <v>2.0279349460766705E-2</v>
      </c>
      <c r="AM16" s="12">
        <f t="shared" si="22"/>
        <v>1.9668271464394538E-2</v>
      </c>
      <c r="AN16" s="12">
        <f t="shared" si="23"/>
        <v>2.0064793007073423E-2</v>
      </c>
      <c r="AO16" s="12">
        <f t="shared" si="24"/>
        <v>2.0664700796739766E-2</v>
      </c>
      <c r="AP16" s="12">
        <f t="shared" si="25"/>
        <v>2.0064793007073423E-2</v>
      </c>
      <c r="AQ16" s="12">
        <f t="shared" si="26"/>
        <v>1.9317914086808718E-2</v>
      </c>
      <c r="AR16" s="12">
        <f t="shared" si="27"/>
        <v>1.9886028393028443E-2</v>
      </c>
      <c r="AS16" s="12">
        <f t="shared" si="28"/>
        <v>1.9317914086808718E-2</v>
      </c>
      <c r="AT16" s="12">
        <f t="shared" si="29"/>
        <v>1.9317914086808718E-2</v>
      </c>
      <c r="AU16" s="10">
        <f t="shared" si="30"/>
        <v>1.9668271464394538E-2</v>
      </c>
      <c r="AV16" s="10">
        <f t="shared" si="31"/>
        <v>3.5035737758581931E-4</v>
      </c>
      <c r="AW16" s="10">
        <f t="shared" si="32"/>
        <v>1.8317914086808718E-2</v>
      </c>
      <c r="AX16" s="10">
        <f t="shared" si="33"/>
        <v>2.0668271464394539E-2</v>
      </c>
      <c r="AY16" s="10">
        <f t="shared" si="34"/>
        <v>2.3503573775858211E-3</v>
      </c>
      <c r="AZ16" s="10"/>
      <c r="BA16" s="19">
        <f t="shared" si="9"/>
        <v>-2.8972408425598228E-2</v>
      </c>
      <c r="BB16" s="10">
        <f t="shared" si="35"/>
        <v>-1.3640966104073282E-2</v>
      </c>
      <c r="BC16" s="10">
        <f t="shared" si="36"/>
        <v>-1.2110514409047979E-2</v>
      </c>
      <c r="BD16" s="10">
        <f t="shared" si="37"/>
        <v>-1.2225061039469853E-2</v>
      </c>
      <c r="BE16" s="10">
        <f t="shared" si="38"/>
        <v>-1.2110514409047979E-2</v>
      </c>
      <c r="BF16" s="10">
        <f t="shared" si="39"/>
        <v>-1.2033616939871927E-2</v>
      </c>
      <c r="BG16" s="10">
        <f t="shared" si="40"/>
        <v>-1.2142998031349994E-2</v>
      </c>
      <c r="BH16" s="10">
        <f t="shared" si="41"/>
        <v>-1.2033616939871927E-2</v>
      </c>
      <c r="BI16" s="10">
        <f t="shared" si="42"/>
        <v>-1.1765885597564085E-2</v>
      </c>
      <c r="BJ16" s="10">
        <f t="shared" si="43"/>
        <v>-1.1866873653598509E-2</v>
      </c>
      <c r="BK16" s="10">
        <f t="shared" si="44"/>
        <v>-1.1765885597564085E-2</v>
      </c>
      <c r="BL16" s="12">
        <f t="shared" si="45"/>
        <v>-1.2110514409047979E-2</v>
      </c>
      <c r="BM16" s="10">
        <f t="shared" si="46"/>
        <v>-1.1765885597564085E-2</v>
      </c>
      <c r="BN16" s="10">
        <f t="shared" si="47"/>
        <v>3.4462881148389357E-4</v>
      </c>
      <c r="BO16" s="10">
        <f t="shared" si="48"/>
        <v>-1.311051440904798E-2</v>
      </c>
      <c r="BP16" s="10">
        <f t="shared" si="49"/>
        <v>-1.0765885597564084E-2</v>
      </c>
      <c r="BQ16" s="10">
        <f t="shared" si="50"/>
        <v>2.3446288114838953E-3</v>
      </c>
      <c r="BR16" s="10">
        <f t="shared" si="51"/>
        <v>1.9317914086808718E-2</v>
      </c>
      <c r="BS16" s="10"/>
      <c r="BT16" s="10"/>
      <c r="BU16" s="10"/>
      <c r="BW16" s="8">
        <v>41274</v>
      </c>
      <c r="BX16" s="13">
        <v>-1</v>
      </c>
    </row>
    <row r="17" spans="1:82">
      <c r="B17" s="19" t="s">
        <v>18</v>
      </c>
      <c r="C17" s="19">
        <v>10</v>
      </c>
      <c r="D17" s="6">
        <v>39.075000000000003</v>
      </c>
      <c r="E17" s="16">
        <f>SUM('national population by age'!DZ56)</f>
        <v>4061600</v>
      </c>
      <c r="F17" s="1">
        <f>SUM('national population by age'!Q57:BY57)</f>
        <v>2984620</v>
      </c>
      <c r="G17" s="5">
        <f>SUM('national population by age'!R57:BY57)</f>
        <v>2923250</v>
      </c>
      <c r="H17" s="9">
        <f t="shared" si="11"/>
        <v>2984620</v>
      </c>
      <c r="I17" s="1">
        <f>SUM('national population by age'!Q57:CD57)</f>
        <v>3079720</v>
      </c>
      <c r="J17" s="16">
        <f>SUM('national population by age'!R57:CD57)</f>
        <v>3018350</v>
      </c>
      <c r="K17" s="9">
        <f t="shared" si="12"/>
        <v>3079720</v>
      </c>
      <c r="L17" s="16">
        <f>SUM('national population by age'!Q57:CM57)</f>
        <v>3168640</v>
      </c>
      <c r="M17" s="16">
        <f>SUM('national population by age'!R57:CM57)</f>
        <v>3107270</v>
      </c>
      <c r="N17" s="9">
        <f t="shared" si="13"/>
        <v>3168640</v>
      </c>
      <c r="O17" s="21">
        <f t="shared" si="14"/>
        <v>4036675</v>
      </c>
      <c r="P17" s="16">
        <f t="shared" si="0"/>
        <v>2962822.5</v>
      </c>
      <c r="Q17" s="16">
        <f t="shared" si="1"/>
        <v>2901935</v>
      </c>
      <c r="R17" s="9">
        <f t="shared" si="15"/>
        <v>2962822.5</v>
      </c>
      <c r="S17" s="16">
        <f t="shared" si="2"/>
        <v>3057047.5</v>
      </c>
      <c r="T17" s="16">
        <f t="shared" si="3"/>
        <v>2996160</v>
      </c>
      <c r="U17" s="9">
        <f t="shared" si="4"/>
        <v>3057047.5</v>
      </c>
      <c r="V17" s="16">
        <f t="shared" si="5"/>
        <v>3144940</v>
      </c>
      <c r="W17" s="16">
        <f t="shared" si="16"/>
        <v>3084052.5</v>
      </c>
      <c r="X17" s="9">
        <f t="shared" si="6"/>
        <v>3144940</v>
      </c>
      <c r="Y17" s="21">
        <f t="shared" si="17"/>
        <v>9679.9965317990682</v>
      </c>
      <c r="Z17" s="16">
        <f t="shared" si="7"/>
        <v>13188.437714375397</v>
      </c>
      <c r="AA17" s="16">
        <f t="shared" si="7"/>
        <v>13465.153423491567</v>
      </c>
      <c r="AB17" s="9">
        <f t="shared" si="7"/>
        <v>13188.437714375397</v>
      </c>
      <c r="AC17" s="16">
        <f t="shared" si="7"/>
        <v>12781.940745114363</v>
      </c>
      <c r="AD17" s="16">
        <f t="shared" si="7"/>
        <v>13041.693367510414</v>
      </c>
      <c r="AE17" s="9">
        <f t="shared" si="7"/>
        <v>12781.940745114363</v>
      </c>
      <c r="AF17" s="16">
        <f t="shared" si="7"/>
        <v>12424.720344426285</v>
      </c>
      <c r="AG17" s="16">
        <f t="shared" si="7"/>
        <v>12670.017776934732</v>
      </c>
      <c r="AH17" s="9">
        <f t="shared" si="7"/>
        <v>12424.720344426285</v>
      </c>
      <c r="AI17" s="12">
        <f t="shared" si="18"/>
        <v>7.4950825985887537E-2</v>
      </c>
      <c r="AJ17" s="12">
        <f t="shared" si="19"/>
        <v>3.3575068812580877E-2</v>
      </c>
      <c r="AK17" s="12">
        <f t="shared" si="20"/>
        <v>2.5267199609178226E-2</v>
      </c>
      <c r="AL17" s="12">
        <f t="shared" si="21"/>
        <v>2.5891668081395869E-2</v>
      </c>
      <c r="AM17" s="12">
        <f t="shared" si="22"/>
        <v>2.5267199609178226E-2</v>
      </c>
      <c r="AN17" s="12">
        <f t="shared" si="23"/>
        <v>2.5677737534256506E-2</v>
      </c>
      <c r="AO17" s="12">
        <f t="shared" si="24"/>
        <v>2.6290910243269794E-2</v>
      </c>
      <c r="AP17" s="12">
        <f t="shared" si="25"/>
        <v>2.5677737534256506E-2</v>
      </c>
      <c r="AQ17" s="12">
        <f t="shared" si="26"/>
        <v>2.4853572878455577E-2</v>
      </c>
      <c r="AR17" s="12">
        <f t="shared" si="27"/>
        <v>2.5432999531652234E-2</v>
      </c>
      <c r="AS17" s="12">
        <f t="shared" si="28"/>
        <v>2.4853572878455577E-2</v>
      </c>
      <c r="AT17" s="12">
        <f t="shared" si="29"/>
        <v>2.4853572878455577E-2</v>
      </c>
      <c r="AU17" s="10">
        <f t="shared" si="30"/>
        <v>2.5267199609178226E-2</v>
      </c>
      <c r="AV17" s="10">
        <f t="shared" si="31"/>
        <v>4.1362673072264933E-4</v>
      </c>
      <c r="AW17" s="10">
        <f t="shared" si="32"/>
        <v>2.3853572878455576E-2</v>
      </c>
      <c r="AX17" s="10">
        <f t="shared" si="33"/>
        <v>2.6267199609178227E-2</v>
      </c>
      <c r="AY17" s="10">
        <f t="shared" si="34"/>
        <v>2.4136267307226511E-3</v>
      </c>
      <c r="AZ17" s="10"/>
      <c r="BA17" s="19">
        <f t="shared" si="9"/>
        <v>-1.8980191308277439E-2</v>
      </c>
      <c r="BB17" s="10">
        <f t="shared" si="35"/>
        <v>-7.9407034104850283E-3</v>
      </c>
      <c r="BC17" s="10">
        <f t="shared" si="36"/>
        <v>-6.6860813854846546E-3</v>
      </c>
      <c r="BD17" s="10">
        <f t="shared" si="37"/>
        <v>-6.7915415961440351E-3</v>
      </c>
      <c r="BE17" s="10">
        <f t="shared" si="38"/>
        <v>-6.6860813854846546E-3</v>
      </c>
      <c r="BF17" s="10">
        <f t="shared" si="39"/>
        <v>-6.5972951092841958E-3</v>
      </c>
      <c r="BG17" s="10">
        <f t="shared" si="40"/>
        <v>-6.6976344443088198E-3</v>
      </c>
      <c r="BH17" s="10">
        <f t="shared" si="41"/>
        <v>-6.5972951092841958E-3</v>
      </c>
      <c r="BI17" s="10">
        <f t="shared" si="42"/>
        <v>-6.3990350909700622E-3</v>
      </c>
      <c r="BJ17" s="10">
        <f t="shared" si="43"/>
        <v>-6.4926006658627688E-3</v>
      </c>
      <c r="BK17" s="10">
        <f t="shared" si="44"/>
        <v>-6.3990350909700622E-3</v>
      </c>
      <c r="BL17" s="12">
        <f t="shared" si="45"/>
        <v>-6.6860813854846546E-3</v>
      </c>
      <c r="BM17" s="10">
        <f t="shared" si="46"/>
        <v>-6.3990350909700622E-3</v>
      </c>
      <c r="BN17" s="10">
        <f t="shared" si="47"/>
        <v>2.870462945145924E-4</v>
      </c>
      <c r="BO17" s="10">
        <f t="shared" si="48"/>
        <v>-7.6860813854846546E-3</v>
      </c>
      <c r="BP17" s="10">
        <f t="shared" si="49"/>
        <v>-5.3990350909700622E-3</v>
      </c>
      <c r="BQ17" s="10">
        <f t="shared" si="50"/>
        <v>2.2870462945145924E-3</v>
      </c>
      <c r="BR17" s="10">
        <f t="shared" si="51"/>
        <v>2.4853572878455577E-2</v>
      </c>
      <c r="BS17" s="10"/>
      <c r="BT17" s="10"/>
      <c r="BU17" s="10"/>
      <c r="BW17" s="8">
        <v>41639</v>
      </c>
      <c r="BX17" s="13">
        <v>-1</v>
      </c>
    </row>
    <row r="18" spans="1:82">
      <c r="B18" s="19" t="s">
        <v>19</v>
      </c>
      <c r="C18" s="19">
        <v>11</v>
      </c>
      <c r="D18" s="6">
        <v>39.348999999999997</v>
      </c>
      <c r="E18" s="16">
        <f>SUM('national population by age'!DZ57)</f>
        <v>4078700</v>
      </c>
      <c r="F18" s="1">
        <f>SUM('national population by age'!Q58:BY58)</f>
        <v>2991850</v>
      </c>
      <c r="G18" s="5">
        <f>SUM('national population by age'!R58:BY58)</f>
        <v>2930150</v>
      </c>
      <c r="H18" s="9">
        <f t="shared" si="11"/>
        <v>2991850</v>
      </c>
      <c r="I18" s="1">
        <f>SUM('national population by age'!Q58:CD58)</f>
        <v>3087410</v>
      </c>
      <c r="J18" s="16">
        <f>SUM('national population by age'!R58:CD58)</f>
        <v>3025710</v>
      </c>
      <c r="K18" s="9">
        <f t="shared" si="12"/>
        <v>3087410</v>
      </c>
      <c r="L18" s="16">
        <f>SUM('national population by age'!Q58:CM58)</f>
        <v>3176950</v>
      </c>
      <c r="M18" s="16">
        <f>SUM('national population by age'!R58:CM58)</f>
        <v>3115250</v>
      </c>
      <c r="N18" s="9">
        <f t="shared" si="13"/>
        <v>3176950</v>
      </c>
      <c r="O18" s="21">
        <f t="shared" si="14"/>
        <v>4053025</v>
      </c>
      <c r="P18" s="16">
        <f t="shared" si="0"/>
        <v>2975807.5</v>
      </c>
      <c r="Q18" s="16">
        <f t="shared" si="1"/>
        <v>2914572.5</v>
      </c>
      <c r="R18" s="9">
        <f t="shared" si="15"/>
        <v>2975807.5</v>
      </c>
      <c r="S18" s="16">
        <f t="shared" si="2"/>
        <v>3070535</v>
      </c>
      <c r="T18" s="16">
        <f t="shared" si="3"/>
        <v>3009300</v>
      </c>
      <c r="U18" s="9">
        <f t="shared" si="4"/>
        <v>3070535</v>
      </c>
      <c r="V18" s="16">
        <f t="shared" si="5"/>
        <v>3159055</v>
      </c>
      <c r="W18" s="16">
        <f t="shared" si="16"/>
        <v>3097820</v>
      </c>
      <c r="X18" s="9">
        <f t="shared" si="6"/>
        <v>3159055</v>
      </c>
      <c r="Y18" s="21">
        <f t="shared" si="17"/>
        <v>9708.5510205340452</v>
      </c>
      <c r="Z18" s="16">
        <f t="shared" si="7"/>
        <v>13222.965531204556</v>
      </c>
      <c r="AA18" s="16">
        <f t="shared" si="7"/>
        <v>13500.779273804306</v>
      </c>
      <c r="AB18" s="9">
        <f t="shared" si="7"/>
        <v>13222.965531204556</v>
      </c>
      <c r="AC18" s="16">
        <f t="shared" si="7"/>
        <v>12815.030605415668</v>
      </c>
      <c r="AD18" s="16">
        <f t="shared" si="7"/>
        <v>13075.798358422224</v>
      </c>
      <c r="AE18" s="9">
        <f t="shared" si="7"/>
        <v>12815.030605415668</v>
      </c>
      <c r="AF18" s="16">
        <f t="shared" si="7"/>
        <v>12455.940146657782</v>
      </c>
      <c r="AG18" s="16">
        <f t="shared" si="7"/>
        <v>12702.158291960153</v>
      </c>
      <c r="AH18" s="9">
        <f t="shared" si="7"/>
        <v>12455.940146657782</v>
      </c>
      <c r="AI18" s="12">
        <f t="shared" si="18"/>
        <v>8.248854898832203E-2</v>
      </c>
      <c r="AJ18" s="12">
        <f t="shared" si="19"/>
        <v>3.6623954993708185E-2</v>
      </c>
      <c r="AK18" s="12">
        <f t="shared" si="20"/>
        <v>2.7951386988739113E-2</v>
      </c>
      <c r="AL18" s="12">
        <f t="shared" si="21"/>
        <v>2.8605953010403029E-2</v>
      </c>
      <c r="AM18" s="12">
        <f t="shared" si="22"/>
        <v>2.7951386988739113E-2</v>
      </c>
      <c r="AN18" s="12">
        <f t="shared" si="23"/>
        <v>2.8333009822397726E-2</v>
      </c>
      <c r="AO18" s="12">
        <f t="shared" si="24"/>
        <v>2.8974736735764894E-2</v>
      </c>
      <c r="AP18" s="12">
        <f t="shared" si="25"/>
        <v>2.8333009822397726E-2</v>
      </c>
      <c r="AQ18" s="12">
        <f t="shared" si="26"/>
        <v>2.7428739560244386E-2</v>
      </c>
      <c r="AR18" s="12">
        <f t="shared" si="27"/>
        <v>2.8034254345122855E-2</v>
      </c>
      <c r="AS18" s="12">
        <f t="shared" si="28"/>
        <v>2.7428739560244386E-2</v>
      </c>
      <c r="AT18" s="12">
        <f t="shared" si="29"/>
        <v>2.7428739560244386E-2</v>
      </c>
      <c r="AU18" s="10">
        <f t="shared" si="30"/>
        <v>2.7951386988739113E-2</v>
      </c>
      <c r="AV18" s="10">
        <f t="shared" si="31"/>
        <v>5.226474284947269E-4</v>
      </c>
      <c r="AW18" s="10">
        <f t="shared" si="32"/>
        <v>2.6428739560244385E-2</v>
      </c>
      <c r="AX18" s="10">
        <f t="shared" si="33"/>
        <v>2.8951386988739114E-2</v>
      </c>
      <c r="AY18" s="10">
        <f t="shared" si="34"/>
        <v>2.5226474284947287E-3</v>
      </c>
      <c r="AZ18" s="10"/>
      <c r="BA18" s="19">
        <f t="shared" si="9"/>
        <v>-1.2101127262684974E-2</v>
      </c>
      <c r="BB18" s="10">
        <f t="shared" si="35"/>
        <v>-5.0142823197504294E-3</v>
      </c>
      <c r="BC18" s="10">
        <f t="shared" si="36"/>
        <v>-4.0855488752243874E-3</v>
      </c>
      <c r="BD18" s="10">
        <f t="shared" si="37"/>
        <v>-4.1637292901429701E-3</v>
      </c>
      <c r="BE18" s="10">
        <f t="shared" si="38"/>
        <v>-4.0855488752243874E-3</v>
      </c>
      <c r="BF18" s="10">
        <f t="shared" si="39"/>
        <v>-4.0255763552025092E-3</v>
      </c>
      <c r="BG18" s="10">
        <f t="shared" si="40"/>
        <v>-4.100075431431649E-3</v>
      </c>
      <c r="BH18" s="10">
        <f t="shared" si="41"/>
        <v>-4.0255763552025092E-3</v>
      </c>
      <c r="BI18" s="10">
        <f t="shared" si="42"/>
        <v>-3.9023973589666916E-3</v>
      </c>
      <c r="BJ18" s="10">
        <f t="shared" si="43"/>
        <v>-3.9723327342504611E-3</v>
      </c>
      <c r="BK18" s="10">
        <f t="shared" si="44"/>
        <v>-3.9023973589666916E-3</v>
      </c>
      <c r="BL18" s="12">
        <f t="shared" si="45"/>
        <v>-4.0855488752243874E-3</v>
      </c>
      <c r="BM18" s="10">
        <f t="shared" si="46"/>
        <v>-3.9023973589666916E-3</v>
      </c>
      <c r="BN18" s="10">
        <f t="shared" si="47"/>
        <v>1.8315151625769577E-4</v>
      </c>
      <c r="BO18" s="10">
        <f t="shared" si="48"/>
        <v>-5.0855488752243874E-3</v>
      </c>
      <c r="BP18" s="10">
        <f t="shared" si="49"/>
        <v>-2.9023973589666916E-3</v>
      </c>
      <c r="BQ18" s="10">
        <f t="shared" si="50"/>
        <v>2.1831515162576958E-3</v>
      </c>
      <c r="BR18" s="10">
        <f t="shared" si="51"/>
        <v>2.7428739560244386E-2</v>
      </c>
      <c r="BS18" s="10"/>
      <c r="BT18" s="10"/>
      <c r="BU18" s="10"/>
      <c r="BW18" s="22">
        <v>42004</v>
      </c>
      <c r="BX18" s="13">
        <v>-1</v>
      </c>
    </row>
    <row r="19" spans="1:82">
      <c r="B19" s="19" t="s">
        <v>20</v>
      </c>
      <c r="C19" s="19">
        <v>12</v>
      </c>
      <c r="D19" s="6">
        <v>39.595999999999997</v>
      </c>
      <c r="E19" s="16">
        <f>SUM('national population by age'!DZ58)</f>
        <v>4087500</v>
      </c>
      <c r="F19" s="1">
        <f>SUM('national population by age'!Q59:BY59)</f>
        <v>3004840</v>
      </c>
      <c r="G19" s="5">
        <f>SUM('national population by age'!R59:BY59)</f>
        <v>2942710</v>
      </c>
      <c r="H19" s="9">
        <f t="shared" si="11"/>
        <v>3004840</v>
      </c>
      <c r="I19" s="1">
        <f>SUM('national population by age'!Q59:CD59)</f>
        <v>3100660</v>
      </c>
      <c r="J19" s="16">
        <f>SUM('national population by age'!R59:CD59)</f>
        <v>3038530</v>
      </c>
      <c r="K19" s="9">
        <f t="shared" si="12"/>
        <v>3100660</v>
      </c>
      <c r="L19" s="16">
        <f>SUM('national population by age'!Q59:CM59)</f>
        <v>3190310</v>
      </c>
      <c r="M19" s="16">
        <f>SUM('national population by age'!R59:CM59)</f>
        <v>3128180</v>
      </c>
      <c r="N19" s="9">
        <f t="shared" si="13"/>
        <v>3190310</v>
      </c>
      <c r="O19" s="21">
        <f t="shared" si="14"/>
        <v>4068100</v>
      </c>
      <c r="P19" s="16">
        <f t="shared" si="0"/>
        <v>2988047.5</v>
      </c>
      <c r="Q19" s="16">
        <f t="shared" si="1"/>
        <v>2926502.5</v>
      </c>
      <c r="R19" s="9">
        <f t="shared" si="15"/>
        <v>2988047.5</v>
      </c>
      <c r="S19" s="16">
        <f t="shared" si="2"/>
        <v>3083267.5</v>
      </c>
      <c r="T19" s="16">
        <f t="shared" si="3"/>
        <v>3021722.5</v>
      </c>
      <c r="U19" s="9">
        <f t="shared" si="4"/>
        <v>3083267.5</v>
      </c>
      <c r="V19" s="16">
        <f t="shared" si="5"/>
        <v>3172327.5</v>
      </c>
      <c r="W19" s="16">
        <f t="shared" si="16"/>
        <v>3110782.5</v>
      </c>
      <c r="X19" s="9">
        <f t="shared" si="6"/>
        <v>3172327.5</v>
      </c>
      <c r="Y19" s="21">
        <f t="shared" si="17"/>
        <v>9733.2907254000638</v>
      </c>
      <c r="Z19" s="16">
        <f t="shared" si="7"/>
        <v>13251.462702651146</v>
      </c>
      <c r="AA19" s="16">
        <f t="shared" si="7"/>
        <v>13530.143917526126</v>
      </c>
      <c r="AB19" s="9">
        <f t="shared" si="7"/>
        <v>13251.462702651146</v>
      </c>
      <c r="AC19" s="16">
        <f t="shared" si="7"/>
        <v>12842.220144700386</v>
      </c>
      <c r="AD19" s="16">
        <f t="shared" si="7"/>
        <v>13103.784348165656</v>
      </c>
      <c r="AE19" s="9">
        <f t="shared" si="7"/>
        <v>12842.220144700386</v>
      </c>
      <c r="AF19" s="16">
        <f t="shared" si="7"/>
        <v>12481.687341549698</v>
      </c>
      <c r="AG19" s="16">
        <f t="shared" si="7"/>
        <v>12728.630175848039</v>
      </c>
      <c r="AH19" s="9">
        <f t="shared" si="7"/>
        <v>12481.687341549698</v>
      </c>
      <c r="AI19" s="12">
        <f t="shared" si="18"/>
        <v>8.9283503665699149E-2</v>
      </c>
      <c r="AJ19" s="12">
        <f t="shared" si="19"/>
        <v>3.9265520212796723E-2</v>
      </c>
      <c r="AK19" s="12">
        <f t="shared" si="20"/>
        <v>3.0166752887156312E-2</v>
      </c>
      <c r="AL19" s="12">
        <f t="shared" si="21"/>
        <v>3.084320515175909E-2</v>
      </c>
      <c r="AM19" s="12">
        <f t="shared" si="22"/>
        <v>3.0166752887156312E-2</v>
      </c>
      <c r="AN19" s="12">
        <f t="shared" si="23"/>
        <v>3.0514815050121769E-2</v>
      </c>
      <c r="AO19" s="12">
        <f t="shared" si="24"/>
        <v>3.1177040231060715E-2</v>
      </c>
      <c r="AP19" s="12">
        <f t="shared" si="25"/>
        <v>3.0514815050121769E-2</v>
      </c>
      <c r="AQ19" s="12">
        <f t="shared" si="26"/>
        <v>2.9552497998671878E-2</v>
      </c>
      <c r="AR19" s="12">
        <f t="shared" si="27"/>
        <v>3.0176725159001716E-2</v>
      </c>
      <c r="AS19" s="12">
        <f t="shared" si="28"/>
        <v>2.9552497998671878E-2</v>
      </c>
      <c r="AT19" s="12">
        <f t="shared" si="29"/>
        <v>2.9552497998671878E-2</v>
      </c>
      <c r="AU19" s="10">
        <f t="shared" si="30"/>
        <v>3.0166752887156312E-2</v>
      </c>
      <c r="AV19" s="10">
        <f t="shared" si="31"/>
        <v>6.1425488848443344E-4</v>
      </c>
      <c r="AW19" s="10">
        <f t="shared" si="32"/>
        <v>2.8552497998671877E-2</v>
      </c>
      <c r="AX19" s="10">
        <f t="shared" si="33"/>
        <v>3.1166752887156313E-2</v>
      </c>
      <c r="AY19" s="10">
        <f t="shared" si="34"/>
        <v>2.6142548884844352E-3</v>
      </c>
      <c r="AZ19" s="10"/>
      <c r="BA19" s="19">
        <f t="shared" si="9"/>
        <v>-5.8999271923879659E-3</v>
      </c>
      <c r="BB19" s="10">
        <f t="shared" si="35"/>
        <v>-2.4788212659587749E-3</v>
      </c>
      <c r="BC19" s="10">
        <f t="shared" si="36"/>
        <v>-1.9392266457014529E-3</v>
      </c>
      <c r="BD19" s="10">
        <f t="shared" si="37"/>
        <v>-1.9977522971408312E-3</v>
      </c>
      <c r="BE19" s="10">
        <f t="shared" si="38"/>
        <v>-1.9392266457014529E-3</v>
      </c>
      <c r="BF19" s="10">
        <f t="shared" si="39"/>
        <v>-1.9124260591102393E-3</v>
      </c>
      <c r="BG19" s="10">
        <f t="shared" si="40"/>
        <v>-1.9685615987402594E-3</v>
      </c>
      <c r="BH19" s="10">
        <f t="shared" si="41"/>
        <v>-1.9124260591102393E-3</v>
      </c>
      <c r="BI19" s="10">
        <f t="shared" si="42"/>
        <v>-1.8434023088459428E-3</v>
      </c>
      <c r="BJ19" s="10">
        <f t="shared" si="43"/>
        <v>-1.896565124452354E-3</v>
      </c>
      <c r="BK19" s="10">
        <f t="shared" si="44"/>
        <v>-1.8434023088459428E-3</v>
      </c>
      <c r="BL19" s="12">
        <f t="shared" si="45"/>
        <v>-1.9392266457014529E-3</v>
      </c>
      <c r="BM19" s="10">
        <f t="shared" si="46"/>
        <v>-1.8434023088459428E-3</v>
      </c>
      <c r="BN19" s="10">
        <f t="shared" si="47"/>
        <v>9.5824336855510062E-5</v>
      </c>
      <c r="BO19" s="10">
        <f t="shared" si="48"/>
        <v>-2.9392266457014529E-3</v>
      </c>
      <c r="BP19" s="10">
        <f t="shared" si="49"/>
        <v>-8.4340230884594278E-4</v>
      </c>
      <c r="BQ19" s="10">
        <f t="shared" si="50"/>
        <v>2.0958243368555101E-3</v>
      </c>
      <c r="BR19" s="10">
        <f t="shared" si="51"/>
        <v>2.9552497998671878E-2</v>
      </c>
      <c r="BS19" s="10"/>
      <c r="BT19" s="10"/>
      <c r="BU19" s="10"/>
      <c r="BW19" s="22">
        <v>42369</v>
      </c>
      <c r="BX19" s="13">
        <v>-1</v>
      </c>
    </row>
    <row r="20" spans="1:82">
      <c r="A20" s="8">
        <v>38352</v>
      </c>
      <c r="B20" s="19" t="s">
        <v>21</v>
      </c>
      <c r="C20" s="19">
        <v>13</v>
      </c>
      <c r="D20" s="6">
        <v>39.831000000000003</v>
      </c>
      <c r="E20" s="16">
        <f>SUM('national population by age'!DZ59)</f>
        <v>4100600</v>
      </c>
      <c r="F20" s="1">
        <f>SUM('national population by age'!Q60:BY60)</f>
        <v>3018500</v>
      </c>
      <c r="G20" s="5">
        <f>SUM('national population by age'!R60:BY60)</f>
        <v>2955850</v>
      </c>
      <c r="H20" s="9">
        <f t="shared" si="11"/>
        <v>3018500</v>
      </c>
      <c r="I20" s="1">
        <f>SUM('national population by age'!Q60:CD60)</f>
        <v>3114750</v>
      </c>
      <c r="J20" s="16">
        <f>SUM('national population by age'!R60:CD60)</f>
        <v>3052100</v>
      </c>
      <c r="K20" s="9">
        <f t="shared" si="12"/>
        <v>3114750</v>
      </c>
      <c r="L20" s="16">
        <f>SUM('national population by age'!Q60:CM60)</f>
        <v>3205190</v>
      </c>
      <c r="M20" s="16">
        <f>SUM('national population by age'!R60:CM60)</f>
        <v>3142540</v>
      </c>
      <c r="N20" s="9">
        <f t="shared" si="13"/>
        <v>3205190</v>
      </c>
      <c r="O20" s="21">
        <f t="shared" si="14"/>
        <v>4082100</v>
      </c>
      <c r="P20" s="16">
        <f t="shared" si="0"/>
        <v>2999952.5</v>
      </c>
      <c r="Q20" s="16">
        <f t="shared" si="1"/>
        <v>2937990</v>
      </c>
      <c r="R20" s="9">
        <f t="shared" si="15"/>
        <v>2999952.5</v>
      </c>
      <c r="S20" s="16">
        <f t="shared" si="2"/>
        <v>3095635</v>
      </c>
      <c r="T20" s="16">
        <f t="shared" si="3"/>
        <v>3033672.5</v>
      </c>
      <c r="U20" s="9">
        <f t="shared" si="4"/>
        <v>3095635</v>
      </c>
      <c r="V20" s="16">
        <f t="shared" si="5"/>
        <v>3185272.5</v>
      </c>
      <c r="W20" s="16">
        <f t="shared" si="16"/>
        <v>3123310</v>
      </c>
      <c r="X20" s="9">
        <f t="shared" si="6"/>
        <v>3185272.5</v>
      </c>
      <c r="Y20" s="21">
        <f t="shared" si="17"/>
        <v>9757.4777687954738</v>
      </c>
      <c r="Z20" s="16">
        <f t="shared" si="7"/>
        <v>13277.210222495189</v>
      </c>
      <c r="AA20" s="16">
        <f t="shared" si="7"/>
        <v>13557.227900707627</v>
      </c>
      <c r="AB20" s="9">
        <f t="shared" si="7"/>
        <v>13277.210222495189</v>
      </c>
      <c r="AC20" s="16">
        <f t="shared" si="7"/>
        <v>12866.82699995316</v>
      </c>
      <c r="AD20" s="16">
        <f t="shared" si="7"/>
        <v>13129.630835233533</v>
      </c>
      <c r="AE20" s="9">
        <f t="shared" si="7"/>
        <v>12866.82699995316</v>
      </c>
      <c r="AF20" s="16">
        <f t="shared" si="7"/>
        <v>12504.738605566714</v>
      </c>
      <c r="AG20" s="16">
        <f t="shared" si="7"/>
        <v>12752.816723283951</v>
      </c>
      <c r="AH20" s="9">
        <f t="shared" si="7"/>
        <v>12504.738605566714</v>
      </c>
      <c r="AI20" s="12">
        <f t="shared" si="18"/>
        <v>9.5748339087495582E-2</v>
      </c>
      <c r="AJ20" s="12">
        <f t="shared" si="19"/>
        <v>4.1848075377941774E-2</v>
      </c>
      <c r="AK20" s="12">
        <f t="shared" si="20"/>
        <v>3.2168361276193158E-2</v>
      </c>
      <c r="AL20" s="12">
        <f t="shared" si="21"/>
        <v>3.2906696878179709E-2</v>
      </c>
      <c r="AM20" s="12">
        <f t="shared" si="22"/>
        <v>3.2168361276193158E-2</v>
      </c>
      <c r="AN20" s="12">
        <f t="shared" si="23"/>
        <v>3.2489374635930046E-2</v>
      </c>
      <c r="AO20" s="12">
        <f t="shared" si="24"/>
        <v>3.3210979689073383E-2</v>
      </c>
      <c r="AP20" s="12">
        <f t="shared" si="25"/>
        <v>3.2489374635930046E-2</v>
      </c>
      <c r="AQ20" s="12">
        <f t="shared" si="26"/>
        <v>3.1453882467079808E-2</v>
      </c>
      <c r="AR20" s="12">
        <f t="shared" si="27"/>
        <v>3.2134234952766461E-2</v>
      </c>
      <c r="AS20" s="12">
        <f t="shared" si="28"/>
        <v>3.1453882467079808E-2</v>
      </c>
      <c r="AT20" s="12">
        <f t="shared" si="29"/>
        <v>3.1453882467079808E-2</v>
      </c>
      <c r="AU20" s="10">
        <f t="shared" si="30"/>
        <v>3.2168361276193158E-2</v>
      </c>
      <c r="AV20" s="10">
        <f t="shared" si="31"/>
        <v>7.1447880911335027E-4</v>
      </c>
      <c r="AW20" s="10">
        <f t="shared" si="32"/>
        <v>3.0453882467079807E-2</v>
      </c>
      <c r="AX20" s="10">
        <f t="shared" si="33"/>
        <v>3.3168361276193159E-2</v>
      </c>
      <c r="AY20" s="10">
        <f t="shared" si="34"/>
        <v>2.714478809113352E-3</v>
      </c>
      <c r="AZ20" s="19">
        <v>1</v>
      </c>
      <c r="BA20" s="19">
        <f t="shared" si="9"/>
        <v>0</v>
      </c>
      <c r="BB20" s="10">
        <f t="shared" si="35"/>
        <v>0</v>
      </c>
      <c r="BC20" s="10">
        <f t="shared" si="36"/>
        <v>0</v>
      </c>
      <c r="BD20" s="10">
        <f t="shared" si="37"/>
        <v>0</v>
      </c>
      <c r="BE20" s="10">
        <f t="shared" si="38"/>
        <v>0</v>
      </c>
      <c r="BF20" s="10">
        <f t="shared" si="39"/>
        <v>0</v>
      </c>
      <c r="BG20" s="10">
        <f t="shared" si="40"/>
        <v>0</v>
      </c>
      <c r="BH20" s="10">
        <f t="shared" si="41"/>
        <v>0</v>
      </c>
      <c r="BI20" s="10">
        <f t="shared" si="42"/>
        <v>0</v>
      </c>
      <c r="BJ20" s="10">
        <f t="shared" si="43"/>
        <v>0</v>
      </c>
      <c r="BK20" s="10">
        <f t="shared" si="44"/>
        <v>0</v>
      </c>
      <c r="BL20" s="12">
        <f t="shared" si="45"/>
        <v>0</v>
      </c>
      <c r="BM20" s="10">
        <f t="shared" si="46"/>
        <v>0</v>
      </c>
      <c r="BN20" s="10">
        <f t="shared" si="47"/>
        <v>0</v>
      </c>
      <c r="BO20" s="10">
        <f t="shared" si="48"/>
        <v>-1E-3</v>
      </c>
      <c r="BP20" s="10">
        <f t="shared" si="49"/>
        <v>1E-3</v>
      </c>
      <c r="BQ20" s="10">
        <f t="shared" si="50"/>
        <v>2E-3</v>
      </c>
      <c r="BR20" s="10">
        <f t="shared" si="51"/>
        <v>3.1453882467079808E-2</v>
      </c>
      <c r="BS20" s="10">
        <f>BK20</f>
        <v>0</v>
      </c>
      <c r="BT20" s="10"/>
      <c r="BU20" s="10"/>
    </row>
    <row r="21" spans="1:82">
      <c r="B21" s="19" t="s">
        <v>22</v>
      </c>
      <c r="C21" s="19">
        <v>14</v>
      </c>
      <c r="D21" s="6">
        <v>39.951999999999998</v>
      </c>
      <c r="E21" s="16">
        <f>SUM('national population by age'!DZ60)</f>
        <v>4114300</v>
      </c>
      <c r="F21" s="1">
        <f>SUM('national population by age'!Q61:BY61)</f>
        <v>3029430</v>
      </c>
      <c r="G21" s="5">
        <f>SUM('national population by age'!R61:BY61)</f>
        <v>2966130</v>
      </c>
      <c r="H21" s="9">
        <f t="shared" si="11"/>
        <v>3029430</v>
      </c>
      <c r="I21" s="1">
        <f>SUM('national population by age'!Q61:CD61)</f>
        <v>3126060</v>
      </c>
      <c r="J21" s="16">
        <f>SUM('national population by age'!R61:CD61)</f>
        <v>3062760</v>
      </c>
      <c r="K21" s="9">
        <f t="shared" si="12"/>
        <v>3126060</v>
      </c>
      <c r="L21" s="16">
        <f>SUM('national population by age'!Q61:CM61)</f>
        <v>3217480</v>
      </c>
      <c r="M21" s="16">
        <f>SUM('national population by age'!R61:CM61)</f>
        <v>3154180</v>
      </c>
      <c r="N21" s="9">
        <f t="shared" si="13"/>
        <v>3217480</v>
      </c>
      <c r="O21" s="21">
        <f t="shared" si="14"/>
        <v>4095275</v>
      </c>
      <c r="P21" s="16">
        <f t="shared" si="0"/>
        <v>3011155</v>
      </c>
      <c r="Q21" s="16">
        <f t="shared" si="1"/>
        <v>2948710</v>
      </c>
      <c r="R21" s="9">
        <f t="shared" si="15"/>
        <v>3011155</v>
      </c>
      <c r="S21" s="16">
        <f t="shared" si="2"/>
        <v>3107220</v>
      </c>
      <c r="T21" s="16">
        <f t="shared" si="3"/>
        <v>3044775</v>
      </c>
      <c r="U21" s="9">
        <f t="shared" si="4"/>
        <v>3107220</v>
      </c>
      <c r="V21" s="16">
        <f t="shared" si="5"/>
        <v>3197482.5</v>
      </c>
      <c r="W21" s="16">
        <f t="shared" si="16"/>
        <v>3135037.5</v>
      </c>
      <c r="X21" s="9">
        <f t="shared" si="6"/>
        <v>3197482.5</v>
      </c>
      <c r="Y21" s="21">
        <f t="shared" si="17"/>
        <v>9755.6330160978196</v>
      </c>
      <c r="Z21" s="16">
        <f t="shared" si="7"/>
        <v>13267.998492272898</v>
      </c>
      <c r="AA21" s="16">
        <f t="shared" si="7"/>
        <v>13548.975653760457</v>
      </c>
      <c r="AB21" s="9">
        <f t="shared" si="7"/>
        <v>13267.998492272898</v>
      </c>
      <c r="AC21" s="16">
        <f t="shared" si="7"/>
        <v>12857.795714497202</v>
      </c>
      <c r="AD21" s="16">
        <f t="shared" si="7"/>
        <v>13121.495020157483</v>
      </c>
      <c r="AE21" s="9">
        <f t="shared" si="7"/>
        <v>12857.795714497202</v>
      </c>
      <c r="AF21" s="16">
        <f t="shared" si="7"/>
        <v>12494.829916973744</v>
      </c>
      <c r="AG21" s="16">
        <f t="shared" si="7"/>
        <v>12743.707212433663</v>
      </c>
      <c r="AH21" s="9">
        <f t="shared" si="7"/>
        <v>12494.829916973744</v>
      </c>
      <c r="AI21" s="12">
        <f t="shared" si="18"/>
        <v>9.9077041581271175E-2</v>
      </c>
      <c r="AJ21" s="12">
        <f t="shared" si="19"/>
        <v>4.1651103158979019E-2</v>
      </c>
      <c r="AK21" s="12">
        <f t="shared" si="20"/>
        <v>3.1452242729546276E-2</v>
      </c>
      <c r="AL21" s="12">
        <f t="shared" si="21"/>
        <v>3.2277969442272125E-2</v>
      </c>
      <c r="AM21" s="12">
        <f t="shared" si="22"/>
        <v>3.1452242729546276E-2</v>
      </c>
      <c r="AN21" s="12">
        <f t="shared" si="23"/>
        <v>3.1764665562541872E-2</v>
      </c>
      <c r="AO21" s="12">
        <f t="shared" si="24"/>
        <v>3.2570747410589407E-2</v>
      </c>
      <c r="AP21" s="12">
        <f t="shared" si="25"/>
        <v>3.1764665562541872E-2</v>
      </c>
      <c r="AQ21" s="12">
        <f t="shared" si="26"/>
        <v>3.0636563877563194E-2</v>
      </c>
      <c r="AR21" s="12">
        <f t="shared" si="27"/>
        <v>3.1396967397192554E-2</v>
      </c>
      <c r="AS21" s="12">
        <f t="shared" si="28"/>
        <v>3.0636563877563194E-2</v>
      </c>
      <c r="AT21" s="12">
        <f t="shared" si="29"/>
        <v>3.0636563877563194E-2</v>
      </c>
      <c r="AU21" s="10">
        <f t="shared" si="30"/>
        <v>3.1452242729546276E-2</v>
      </c>
      <c r="AV21" s="10">
        <f t="shared" si="31"/>
        <v>8.1567885198308154E-4</v>
      </c>
      <c r="AW21" s="10">
        <f t="shared" si="32"/>
        <v>2.9636563877563193E-2</v>
      </c>
      <c r="AX21" s="10">
        <f t="shared" si="33"/>
        <v>3.2452242729546277E-2</v>
      </c>
      <c r="AY21" s="10">
        <f t="shared" si="34"/>
        <v>2.8156788519830833E-3</v>
      </c>
      <c r="AZ21" s="19">
        <v>2</v>
      </c>
      <c r="BA21" s="19">
        <f t="shared" si="9"/>
        <v>3.0378348522506204E-3</v>
      </c>
      <c r="BB21" s="10">
        <f t="shared" si="35"/>
        <v>-1.8906040488797515E-4</v>
      </c>
      <c r="BC21" s="10">
        <f t="shared" si="36"/>
        <v>-6.9380013330533341E-4</v>
      </c>
      <c r="BD21" s="10">
        <f t="shared" si="37"/>
        <v>-6.0869722096645873E-4</v>
      </c>
      <c r="BE21" s="10">
        <f t="shared" si="38"/>
        <v>-6.9380013330533341E-4</v>
      </c>
      <c r="BF21" s="10">
        <f t="shared" si="39"/>
        <v>-7.019046308768262E-4</v>
      </c>
      <c r="BG21" s="10">
        <f t="shared" si="40"/>
        <v>-6.196529954382024E-4</v>
      </c>
      <c r="BH21" s="10">
        <f t="shared" si="41"/>
        <v>-7.019046308768262E-4</v>
      </c>
      <c r="BI21" s="10">
        <f t="shared" si="42"/>
        <v>-7.9239469976277732E-4</v>
      </c>
      <c r="BJ21" s="10">
        <f t="shared" si="43"/>
        <v>-7.1431363344665044E-4</v>
      </c>
      <c r="BK21" s="10">
        <f t="shared" si="44"/>
        <v>-7.9239469976277732E-4</v>
      </c>
      <c r="BL21" s="12">
        <f t="shared" si="45"/>
        <v>-7.9239469976277732E-4</v>
      </c>
      <c r="BM21" s="10">
        <f t="shared" si="46"/>
        <v>-6.9380013330533341E-4</v>
      </c>
      <c r="BN21" s="10">
        <f t="shared" si="47"/>
        <v>9.8594566457443911E-5</v>
      </c>
      <c r="BO21" s="10">
        <f t="shared" si="48"/>
        <v>-1.7923946997627773E-3</v>
      </c>
      <c r="BP21" s="10">
        <f t="shared" si="49"/>
        <v>3.0619986669466661E-4</v>
      </c>
      <c r="BQ21" s="10">
        <f t="shared" si="50"/>
        <v>2.098594566457444E-3</v>
      </c>
      <c r="BR21" s="10">
        <f t="shared" si="51"/>
        <v>3.0636563877563194E-2</v>
      </c>
      <c r="BS21" s="10">
        <f t="shared" ref="BS21:BS64" si="52">BK21</f>
        <v>-7.9239469976277732E-4</v>
      </c>
      <c r="BT21" s="10"/>
      <c r="BU21" s="10"/>
    </row>
    <row r="22" spans="1:82">
      <c r="B22" s="19" t="s">
        <v>23</v>
      </c>
      <c r="C22" s="19">
        <v>15</v>
      </c>
      <c r="D22" s="6">
        <v>40.118000000000002</v>
      </c>
      <c r="E22" s="16">
        <f>SUM('national population by age'!DZ61)</f>
        <v>4126600</v>
      </c>
      <c r="F22" s="1">
        <f>SUM('national population by age'!Q62:BY62)</f>
        <v>3036310</v>
      </c>
      <c r="G22" s="5">
        <f>SUM('national population by age'!R62:BY62)</f>
        <v>2972220</v>
      </c>
      <c r="H22" s="9">
        <f t="shared" si="11"/>
        <v>3036310</v>
      </c>
      <c r="I22" s="1">
        <f>SUM('national population by age'!Q62:CD62)</f>
        <v>3133220</v>
      </c>
      <c r="J22" s="16">
        <f>SUM('national population by age'!R62:CD62)</f>
        <v>3069130</v>
      </c>
      <c r="K22" s="9">
        <f t="shared" si="12"/>
        <v>3133220</v>
      </c>
      <c r="L22" s="16">
        <f>SUM('national population by age'!Q62:CM62)</f>
        <v>3225370</v>
      </c>
      <c r="M22" s="16">
        <f>SUM('national population by age'!R62:CM62)</f>
        <v>3161280</v>
      </c>
      <c r="N22" s="9">
        <f t="shared" si="13"/>
        <v>3225370</v>
      </c>
      <c r="O22" s="21">
        <f t="shared" si="14"/>
        <v>4107250</v>
      </c>
      <c r="P22" s="16">
        <f t="shared" si="0"/>
        <v>3022270</v>
      </c>
      <c r="Q22" s="16">
        <f t="shared" si="1"/>
        <v>2959227.5</v>
      </c>
      <c r="R22" s="9">
        <f t="shared" si="15"/>
        <v>3022270</v>
      </c>
      <c r="S22" s="16">
        <f t="shared" si="2"/>
        <v>3118672.5</v>
      </c>
      <c r="T22" s="16">
        <f t="shared" si="3"/>
        <v>3055630</v>
      </c>
      <c r="U22" s="9">
        <f t="shared" si="4"/>
        <v>3118672.5</v>
      </c>
      <c r="V22" s="16">
        <f t="shared" si="5"/>
        <v>3209587.5</v>
      </c>
      <c r="W22" s="16">
        <f t="shared" si="16"/>
        <v>3146545</v>
      </c>
      <c r="X22" s="9">
        <f t="shared" si="6"/>
        <v>3209587.5</v>
      </c>
      <c r="Y22" s="21">
        <f t="shared" si="17"/>
        <v>9767.6060624505444</v>
      </c>
      <c r="Z22" s="16">
        <f t="shared" si="7"/>
        <v>13274.128386940942</v>
      </c>
      <c r="AA22" s="16">
        <f t="shared" si="7"/>
        <v>13556.916458771757</v>
      </c>
      <c r="AB22" s="9">
        <f t="shared" si="7"/>
        <v>13274.128386940942</v>
      </c>
      <c r="AC22" s="16">
        <f t="shared" si="7"/>
        <v>12863.806635675917</v>
      </c>
      <c r="AD22" s="16">
        <f t="shared" si="7"/>
        <v>13129.207397492497</v>
      </c>
      <c r="AE22" s="9">
        <f t="shared" si="7"/>
        <v>12863.806635675917</v>
      </c>
      <c r="AF22" s="16">
        <f t="shared" si="7"/>
        <v>12499.425549233352</v>
      </c>
      <c r="AG22" s="16">
        <f t="shared" si="7"/>
        <v>12749.857383256875</v>
      </c>
      <c r="AH22" s="9">
        <f t="shared" si="7"/>
        <v>12499.425549233352</v>
      </c>
      <c r="AI22" s="12">
        <f t="shared" si="18"/>
        <v>0.10364369128347639</v>
      </c>
      <c r="AJ22" s="12">
        <f t="shared" si="19"/>
        <v>4.2929517068246437E-2</v>
      </c>
      <c r="AK22" s="12">
        <f t="shared" si="20"/>
        <v>3.1928779835480592E-2</v>
      </c>
      <c r="AL22" s="12">
        <f t="shared" si="21"/>
        <v>3.2882968542003121E-2</v>
      </c>
      <c r="AM22" s="12">
        <f t="shared" si="22"/>
        <v>3.1928779835480592E-2</v>
      </c>
      <c r="AN22" s="12">
        <f t="shared" si="23"/>
        <v>3.2247007654249593E-2</v>
      </c>
      <c r="AO22" s="12">
        <f t="shared" si="24"/>
        <v>3.3177658072590654E-2</v>
      </c>
      <c r="AP22" s="12">
        <f t="shared" si="25"/>
        <v>3.2247007654249593E-2</v>
      </c>
      <c r="AQ22" s="12">
        <f t="shared" si="26"/>
        <v>3.1015634795083402E-2</v>
      </c>
      <c r="AR22" s="12">
        <f t="shared" si="27"/>
        <v>3.189472424536044E-2</v>
      </c>
      <c r="AS22" s="12">
        <f t="shared" si="28"/>
        <v>3.1015634795083402E-2</v>
      </c>
      <c r="AT22" s="12">
        <f t="shared" si="29"/>
        <v>3.1015634795083402E-2</v>
      </c>
      <c r="AU22" s="10">
        <f t="shared" si="30"/>
        <v>3.1928779835480592E-2</v>
      </c>
      <c r="AV22" s="10">
        <f t="shared" si="31"/>
        <v>9.1314504039718969E-4</v>
      </c>
      <c r="AW22" s="10">
        <f t="shared" si="32"/>
        <v>3.0015634795083401E-2</v>
      </c>
      <c r="AX22" s="10">
        <f t="shared" si="33"/>
        <v>3.2928779835480593E-2</v>
      </c>
      <c r="AY22" s="10">
        <f t="shared" si="34"/>
        <v>2.9131450403971915E-3</v>
      </c>
      <c r="AZ22" s="19">
        <v>3</v>
      </c>
      <c r="BA22" s="19">
        <f t="shared" si="9"/>
        <v>7.2054429966608158E-3</v>
      </c>
      <c r="BB22" s="10">
        <f t="shared" si="35"/>
        <v>1.0380032519736737E-3</v>
      </c>
      <c r="BC22" s="10">
        <f t="shared" si="36"/>
        <v>-2.321146914602279E-4</v>
      </c>
      <c r="BD22" s="10">
        <f t="shared" si="37"/>
        <v>-2.2972390679831811E-5</v>
      </c>
      <c r="BE22" s="10">
        <f t="shared" si="38"/>
        <v>-2.321146914602279E-4</v>
      </c>
      <c r="BF22" s="10">
        <f t="shared" si="39"/>
        <v>-2.3474041247728561E-4</v>
      </c>
      <c r="BG22" s="10">
        <f t="shared" si="40"/>
        <v>-3.2250544310774565E-5</v>
      </c>
      <c r="BH22" s="10">
        <f t="shared" si="41"/>
        <v>-2.3474041247728561E-4</v>
      </c>
      <c r="BI22" s="10">
        <f t="shared" si="42"/>
        <v>-4.2488343826685426E-4</v>
      </c>
      <c r="BJ22" s="10">
        <f t="shared" si="43"/>
        <v>-2.3205383495195075E-4</v>
      </c>
      <c r="BK22" s="10">
        <f t="shared" si="44"/>
        <v>-4.2488343826685426E-4</v>
      </c>
      <c r="BL22" s="12">
        <f t="shared" si="45"/>
        <v>-4.2488343826685426E-4</v>
      </c>
      <c r="BM22" s="10">
        <f t="shared" si="46"/>
        <v>-2.321146914602279E-4</v>
      </c>
      <c r="BN22" s="10">
        <f t="shared" si="47"/>
        <v>1.9276874680662637E-4</v>
      </c>
      <c r="BO22" s="10">
        <f t="shared" si="48"/>
        <v>-1.4248834382668543E-3</v>
      </c>
      <c r="BP22" s="10">
        <f t="shared" si="49"/>
        <v>7.6788530853977213E-4</v>
      </c>
      <c r="BQ22" s="10">
        <f t="shared" si="50"/>
        <v>2.1927687468066264E-3</v>
      </c>
      <c r="BR22" s="10">
        <f t="shared" si="51"/>
        <v>3.1015634795083402E-2</v>
      </c>
      <c r="BS22" s="10">
        <f t="shared" si="52"/>
        <v>-4.2488343826685426E-4</v>
      </c>
      <c r="BT22" s="10"/>
      <c r="BU22" s="10"/>
      <c r="BW22" t="s">
        <v>259</v>
      </c>
    </row>
    <row r="23" spans="1:82" ht="45">
      <c r="B23" s="19" t="s">
        <v>24</v>
      </c>
      <c r="C23" s="19">
        <v>16</v>
      </c>
      <c r="D23" s="6">
        <v>40.212000000000003</v>
      </c>
      <c r="E23" s="16">
        <f>SUM('national population by age'!DZ62)</f>
        <v>4133900</v>
      </c>
      <c r="F23" s="1">
        <f>SUM('national population by age'!Q63:BY63)</f>
        <v>3048370</v>
      </c>
      <c r="G23" s="5">
        <f>SUM('national population by age'!R63:BY63)</f>
        <v>2983620</v>
      </c>
      <c r="H23" s="9">
        <f t="shared" si="11"/>
        <v>3048370</v>
      </c>
      <c r="I23" s="1">
        <f>SUM('national population by age'!Q63:CD63)</f>
        <v>3145350</v>
      </c>
      <c r="J23" s="16">
        <f>SUM('national population by age'!R63:CD63)</f>
        <v>3080600</v>
      </c>
      <c r="K23" s="9">
        <f t="shared" si="12"/>
        <v>3145350</v>
      </c>
      <c r="L23" s="16">
        <f>SUM('national population by age'!Q63:CM63)</f>
        <v>3238400</v>
      </c>
      <c r="M23" s="16">
        <f>SUM('national population by age'!R63:CM63)</f>
        <v>3173650</v>
      </c>
      <c r="N23" s="9">
        <f t="shared" si="13"/>
        <v>3238400</v>
      </c>
      <c r="O23" s="21">
        <f t="shared" si="14"/>
        <v>4118850</v>
      </c>
      <c r="P23" s="16">
        <f t="shared" si="0"/>
        <v>3033152.5</v>
      </c>
      <c r="Q23" s="16">
        <f t="shared" si="1"/>
        <v>2969455</v>
      </c>
      <c r="R23" s="9">
        <f t="shared" si="15"/>
        <v>3033152.5</v>
      </c>
      <c r="S23" s="16">
        <f t="shared" si="2"/>
        <v>3129845</v>
      </c>
      <c r="T23" s="16">
        <f t="shared" si="3"/>
        <v>3066147.5</v>
      </c>
      <c r="U23" s="9">
        <f t="shared" si="4"/>
        <v>3129845</v>
      </c>
      <c r="V23" s="16">
        <f t="shared" si="5"/>
        <v>3221610</v>
      </c>
      <c r="W23" s="16">
        <f t="shared" si="16"/>
        <v>3157912.5</v>
      </c>
      <c r="X23" s="9">
        <f t="shared" si="6"/>
        <v>3221610</v>
      </c>
      <c r="Y23" s="21">
        <f t="shared" si="17"/>
        <v>9762.9192614443346</v>
      </c>
      <c r="Z23" s="16">
        <f t="shared" si="7"/>
        <v>13257.493647286115</v>
      </c>
      <c r="AA23" s="16">
        <f t="shared" si="7"/>
        <v>13541.878896969309</v>
      </c>
      <c r="AB23" s="9">
        <f t="shared" si="7"/>
        <v>13257.493647286115</v>
      </c>
      <c r="AC23" s="16">
        <f t="shared" si="7"/>
        <v>12847.92058392668</v>
      </c>
      <c r="AD23" s="16">
        <f t="shared" si="7"/>
        <v>13114.828950662028</v>
      </c>
      <c r="AE23" s="9">
        <f t="shared" si="7"/>
        <v>12847.92058392668</v>
      </c>
      <c r="AF23" s="16">
        <f t="shared" si="7"/>
        <v>12481.957778874537</v>
      </c>
      <c r="AG23" s="16">
        <f t="shared" si="7"/>
        <v>12733.728372777903</v>
      </c>
      <c r="AH23" s="9">
        <f t="shared" si="7"/>
        <v>12481.957778874537</v>
      </c>
      <c r="AI23" s="12">
        <f t="shared" si="18"/>
        <v>0.10622962545219483</v>
      </c>
      <c r="AJ23" s="12">
        <f t="shared" si="19"/>
        <v>4.2429087067410221E-2</v>
      </c>
      <c r="AK23" s="12">
        <f t="shared" si="20"/>
        <v>3.0635597632137301E-2</v>
      </c>
      <c r="AL23" s="12">
        <f t="shared" si="21"/>
        <v>3.1737277224852978E-2</v>
      </c>
      <c r="AM23" s="12">
        <f t="shared" si="22"/>
        <v>3.0635597632137301E-2</v>
      </c>
      <c r="AN23" s="12">
        <f t="shared" si="23"/>
        <v>3.0972242738543043E-2</v>
      </c>
      <c r="AO23" s="12">
        <f t="shared" si="24"/>
        <v>3.2046173926345567E-2</v>
      </c>
      <c r="AP23" s="12">
        <f t="shared" si="25"/>
        <v>3.0972242738543043E-2</v>
      </c>
      <c r="AQ23" s="12">
        <f t="shared" si="26"/>
        <v>2.957480503262655E-2</v>
      </c>
      <c r="AR23" s="12">
        <f t="shared" si="27"/>
        <v>3.0589341736344755E-2</v>
      </c>
      <c r="AS23" s="12">
        <f t="shared" si="28"/>
        <v>2.957480503262655E-2</v>
      </c>
      <c r="AT23" s="12">
        <f t="shared" si="29"/>
        <v>2.957480503262655E-2</v>
      </c>
      <c r="AU23" s="10">
        <f t="shared" si="30"/>
        <v>3.0635597632137301E-2</v>
      </c>
      <c r="AV23" s="10">
        <f t="shared" si="31"/>
        <v>1.0607925995107514E-3</v>
      </c>
      <c r="AW23" s="10">
        <f t="shared" si="32"/>
        <v>2.8574805032626549E-2</v>
      </c>
      <c r="AX23" s="10">
        <f t="shared" si="33"/>
        <v>3.1635597632137302E-2</v>
      </c>
      <c r="AY23" s="10">
        <f t="shared" si="34"/>
        <v>3.0607925995107532E-3</v>
      </c>
      <c r="AZ23" s="19">
        <v>4</v>
      </c>
      <c r="BA23" s="19">
        <f t="shared" si="9"/>
        <v>9.565413873616091E-3</v>
      </c>
      <c r="BB23" s="10">
        <f t="shared" si="35"/>
        <v>5.5767410162732567E-4</v>
      </c>
      <c r="BC23" s="10">
        <f t="shared" si="36"/>
        <v>-1.4849938261629614E-3</v>
      </c>
      <c r="BD23" s="10">
        <f t="shared" si="37"/>
        <v>-1.1321638797203715E-3</v>
      </c>
      <c r="BE23" s="10">
        <f t="shared" si="38"/>
        <v>-1.4849938261629614E-3</v>
      </c>
      <c r="BF23" s="10">
        <f t="shared" si="39"/>
        <v>-1.4693922617090571E-3</v>
      </c>
      <c r="BG23" s="10">
        <f t="shared" si="40"/>
        <v>-1.127364870898262E-3</v>
      </c>
      <c r="BH23" s="10">
        <f t="shared" si="41"/>
        <v>-1.4693922617090571E-3</v>
      </c>
      <c r="BI23" s="10">
        <f t="shared" si="42"/>
        <v>-1.8217755213240094E-3</v>
      </c>
      <c r="BJ23" s="10">
        <f t="shared" si="43"/>
        <v>-1.4967948587544244E-3</v>
      </c>
      <c r="BK23" s="10">
        <f t="shared" si="44"/>
        <v>-1.8217755213240094E-3</v>
      </c>
      <c r="BL23" s="12">
        <f t="shared" si="45"/>
        <v>-1.8217755213240094E-3</v>
      </c>
      <c r="BM23" s="10">
        <f t="shared" si="46"/>
        <v>-1.4849938261629614E-3</v>
      </c>
      <c r="BN23" s="10">
        <f t="shared" si="47"/>
        <v>3.3678169516104806E-4</v>
      </c>
      <c r="BO23" s="10">
        <f t="shared" si="48"/>
        <v>-2.8217755213240095E-3</v>
      </c>
      <c r="BP23" s="10">
        <f t="shared" si="49"/>
        <v>-4.8499382616296136E-4</v>
      </c>
      <c r="BQ23" s="10">
        <f t="shared" si="50"/>
        <v>2.3367816951610481E-3</v>
      </c>
      <c r="BR23" s="10">
        <f t="shared" si="51"/>
        <v>2.957480503262655E-2</v>
      </c>
      <c r="BS23" s="10">
        <f t="shared" si="52"/>
        <v>-1.8217755213240094E-3</v>
      </c>
      <c r="BT23" s="10"/>
      <c r="BU23" s="10"/>
      <c r="BW23" s="17" t="s">
        <v>261</v>
      </c>
    </row>
    <row r="24" spans="1:82" ht="60">
      <c r="A24" s="8">
        <v>38717</v>
      </c>
      <c r="B24" s="19" t="s">
        <v>25</v>
      </c>
      <c r="C24" s="19">
        <v>17</v>
      </c>
      <c r="D24" s="6">
        <v>40.237000000000002</v>
      </c>
      <c r="E24" s="16">
        <f>SUM('national population by age'!DZ63)</f>
        <v>4145900</v>
      </c>
      <c r="F24" s="1">
        <f>SUM('national population by age'!Q64:BY64)</f>
        <v>3062410</v>
      </c>
      <c r="G24" s="5">
        <f>SUM('national population by age'!R64:BY64)</f>
        <v>2997360</v>
      </c>
      <c r="H24" s="9">
        <f t="shared" si="11"/>
        <v>3062410</v>
      </c>
      <c r="I24" s="1">
        <f>SUM('national population by age'!Q64:CD64)</f>
        <v>3159840</v>
      </c>
      <c r="J24" s="16">
        <f>SUM('national population by age'!R64:CD64)</f>
        <v>3094790</v>
      </c>
      <c r="K24" s="9">
        <f t="shared" si="12"/>
        <v>3159840</v>
      </c>
      <c r="L24" s="16">
        <f>SUM('national population by age'!Q64:CM64)</f>
        <v>3253840</v>
      </c>
      <c r="M24" s="16">
        <f>SUM('national population by age'!R64:CM64)</f>
        <v>3188790</v>
      </c>
      <c r="N24" s="9">
        <f t="shared" si="13"/>
        <v>3253840</v>
      </c>
      <c r="O24" s="21">
        <f t="shared" si="14"/>
        <v>4130175</v>
      </c>
      <c r="P24" s="16">
        <f t="shared" si="0"/>
        <v>3044130</v>
      </c>
      <c r="Q24" s="16">
        <f t="shared" si="1"/>
        <v>2979832.5</v>
      </c>
      <c r="R24" s="9">
        <f t="shared" si="15"/>
        <v>3044130</v>
      </c>
      <c r="S24" s="16">
        <f t="shared" si="2"/>
        <v>3141117.5</v>
      </c>
      <c r="T24" s="16">
        <f t="shared" si="3"/>
        <v>3076820</v>
      </c>
      <c r="U24" s="9">
        <f t="shared" si="4"/>
        <v>3141117.5</v>
      </c>
      <c r="V24" s="16">
        <f t="shared" si="5"/>
        <v>3233772.5</v>
      </c>
      <c r="W24" s="16">
        <f t="shared" si="16"/>
        <v>3169475</v>
      </c>
      <c r="X24" s="9">
        <f t="shared" si="6"/>
        <v>3233772.5</v>
      </c>
      <c r="Y24" s="21">
        <f t="shared" si="17"/>
        <v>9742.2022069282775</v>
      </c>
      <c r="Z24" s="16">
        <f t="shared" ref="Z24:Z64" si="53">$D24*1000000000/P24</f>
        <v>13217.898052974084</v>
      </c>
      <c r="AA24" s="16">
        <f t="shared" ref="AA24:AA64" si="54">$D24*1000000000/Q24</f>
        <v>13503.107976706744</v>
      </c>
      <c r="AB24" s="9">
        <f t="shared" ref="AB24:AB64" si="55">$D24*1000000000/R24</f>
        <v>13217.898052974084</v>
      </c>
      <c r="AC24" s="16">
        <f t="shared" ref="AC24:AC64" si="56">$D24*1000000000/S24</f>
        <v>12809.772318291181</v>
      </c>
      <c r="AD24" s="16">
        <f t="shared" ref="AD24:AD64" si="57">$D24*1000000000/T24</f>
        <v>13077.463095013683</v>
      </c>
      <c r="AE24" s="9">
        <f t="shared" ref="AE24:AE64" si="58">$D24*1000000000/U24</f>
        <v>12809.772318291181</v>
      </c>
      <c r="AF24" s="16">
        <f t="shared" ref="AF24:AF64" si="59">$D24*1000000000/V24</f>
        <v>12442.742957335435</v>
      </c>
      <c r="AG24" s="16">
        <f t="shared" ref="AG24:AG64" si="60">$D24*1000000000/W24</f>
        <v>12695.162448039502</v>
      </c>
      <c r="AH24" s="9">
        <f t="shared" ref="AH24:AH64" si="61">$D24*1000000000/X24</f>
        <v>12442.742957335435</v>
      </c>
      <c r="AI24" s="12">
        <f t="shared" si="18"/>
        <v>0.10691737390132205</v>
      </c>
      <c r="AJ24" s="12">
        <f t="shared" si="19"/>
        <v>4.0217037612982454E-2</v>
      </c>
      <c r="AK24" s="12">
        <f t="shared" si="20"/>
        <v>2.7557441979712438E-2</v>
      </c>
      <c r="AL24" s="12">
        <f t="shared" si="21"/>
        <v>2.8783373707361504E-2</v>
      </c>
      <c r="AM24" s="12">
        <f t="shared" si="22"/>
        <v>2.7557441979712438E-2</v>
      </c>
      <c r="AN24" s="12">
        <f t="shared" si="23"/>
        <v>2.7911062314683877E-2</v>
      </c>
      <c r="AO24" s="12">
        <f t="shared" si="24"/>
        <v>2.9105739971588385E-2</v>
      </c>
      <c r="AP24" s="12">
        <f t="shared" si="25"/>
        <v>2.7911062314683877E-2</v>
      </c>
      <c r="AQ24" s="12">
        <f t="shared" si="26"/>
        <v>2.6340168851686885E-2</v>
      </c>
      <c r="AR24" s="12">
        <f t="shared" si="27"/>
        <v>2.7468053938611403E-2</v>
      </c>
      <c r="AS24" s="12">
        <f t="shared" si="28"/>
        <v>2.6340168851686885E-2</v>
      </c>
      <c r="AT24" s="12">
        <f t="shared" si="29"/>
        <v>2.6340168851686885E-2</v>
      </c>
      <c r="AU24" s="10">
        <f t="shared" si="30"/>
        <v>2.7557441979712438E-2</v>
      </c>
      <c r="AV24" s="10">
        <f t="shared" si="31"/>
        <v>1.2172731280255533E-3</v>
      </c>
      <c r="AW24" s="10">
        <f t="shared" si="32"/>
        <v>2.5340168851686884E-2</v>
      </c>
      <c r="AX24" s="10">
        <f t="shared" si="33"/>
        <v>2.8557441979712439E-2</v>
      </c>
      <c r="AY24" s="10">
        <f t="shared" si="34"/>
        <v>3.2172731280255551E-3</v>
      </c>
      <c r="AZ24" s="19">
        <v>5</v>
      </c>
      <c r="BA24" s="19">
        <f t="shared" si="9"/>
        <v>1.0193065702593485E-2</v>
      </c>
      <c r="BB24" s="10">
        <f t="shared" si="35"/>
        <v>-1.5655236147242846E-3</v>
      </c>
      <c r="BC24" s="10">
        <f t="shared" ref="BC24:BC64" si="62">Z24/Z$20-1</f>
        <v>-4.4672162696206552E-3</v>
      </c>
      <c r="BD24" s="10">
        <f t="shared" ref="BD24:BD64" si="63">AA24/AA$20-1</f>
        <v>-3.9919609227826447E-3</v>
      </c>
      <c r="BE24" s="10">
        <f t="shared" ref="BE24:BE64" si="64">AB24/AB$20-1</f>
        <v>-4.4672162696206552E-3</v>
      </c>
      <c r="BF24" s="10">
        <f t="shared" ref="BF24:BF64" si="65">AC24/AC$20-1</f>
        <v>-4.4342464278245286E-3</v>
      </c>
      <c r="BG24" s="10">
        <f t="shared" ref="BG24:BG64" si="66">AD24/AD$20-1</f>
        <v>-3.9732830933719709E-3</v>
      </c>
      <c r="BH24" s="10">
        <f t="shared" ref="BH24:BH64" si="67">AE24/AE$20-1</f>
        <v>-4.4342464278245286E-3</v>
      </c>
      <c r="BI24" s="10">
        <f t="shared" ref="BI24:BI64" si="68">AF24/AF$20-1</f>
        <v>-4.9577724242616528E-3</v>
      </c>
      <c r="BJ24" s="10">
        <f t="shared" ref="BJ24:BJ64" si="69">AG24/AG$20-1</f>
        <v>-4.5209051847491244E-3</v>
      </c>
      <c r="BK24" s="10">
        <f t="shared" ref="BK24:BK64" si="70">AH24/AH$20-1</f>
        <v>-4.9577724242616528E-3</v>
      </c>
      <c r="BL24" s="12">
        <f t="shared" si="45"/>
        <v>-4.9577724242616528E-3</v>
      </c>
      <c r="BM24" s="10">
        <f t="shared" si="46"/>
        <v>-4.4672162696206552E-3</v>
      </c>
      <c r="BN24" s="10">
        <f t="shared" si="47"/>
        <v>4.9055615464099755E-4</v>
      </c>
      <c r="BO24" s="10">
        <f t="shared" si="48"/>
        <v>-5.9577724242616528E-3</v>
      </c>
      <c r="BP24" s="10">
        <f t="shared" si="49"/>
        <v>-3.4672162696206552E-3</v>
      </c>
      <c r="BQ24" s="10">
        <f t="shared" si="50"/>
        <v>2.4905561546409976E-3</v>
      </c>
      <c r="BR24" s="10">
        <f t="shared" si="51"/>
        <v>2.6340168851686885E-2</v>
      </c>
      <c r="BS24" s="10">
        <f t="shared" si="52"/>
        <v>-4.9577724242616528E-3</v>
      </c>
      <c r="BT24" s="10"/>
      <c r="BU24" s="10"/>
      <c r="BW24" s="17" t="s">
        <v>262</v>
      </c>
      <c r="BZ24" s="17" t="s">
        <v>430</v>
      </c>
      <c r="CC24" s="17" t="s">
        <v>263</v>
      </c>
    </row>
    <row r="25" spans="1:82">
      <c r="B25" s="19" t="s">
        <v>26</v>
      </c>
      <c r="C25" s="19">
        <v>18</v>
      </c>
      <c r="D25" s="6">
        <v>40.203000000000003</v>
      </c>
      <c r="E25" s="16">
        <f>SUM('national population by age'!DZ64)</f>
        <v>4161000</v>
      </c>
      <c r="F25" s="1">
        <f>SUM('national population by age'!Q65:BY65)</f>
        <v>3075800</v>
      </c>
      <c r="G25" s="5">
        <f>SUM('national population by age'!R65:BY65)</f>
        <v>3010290</v>
      </c>
      <c r="H25" s="9">
        <f t="shared" si="11"/>
        <v>3075800</v>
      </c>
      <c r="I25" s="1">
        <f>SUM('national population by age'!Q65:CD65)</f>
        <v>3173640</v>
      </c>
      <c r="J25" s="16">
        <f>SUM('national population by age'!R65:CD65)</f>
        <v>3108130</v>
      </c>
      <c r="K25" s="9">
        <f t="shared" si="12"/>
        <v>3173640</v>
      </c>
      <c r="L25" s="16">
        <f>SUM('national population by age'!Q65:CM65)</f>
        <v>3268680</v>
      </c>
      <c r="M25" s="16">
        <f>SUM('national population by age'!R65:CM65)</f>
        <v>3203170</v>
      </c>
      <c r="N25" s="9">
        <f t="shared" si="13"/>
        <v>3268680</v>
      </c>
      <c r="O25" s="21">
        <f t="shared" si="14"/>
        <v>4141850</v>
      </c>
      <c r="P25" s="16">
        <f t="shared" si="0"/>
        <v>3055722.5</v>
      </c>
      <c r="Q25" s="16">
        <f t="shared" si="1"/>
        <v>2990872.5</v>
      </c>
      <c r="R25" s="9">
        <f t="shared" si="15"/>
        <v>3055722.5</v>
      </c>
      <c r="S25" s="16">
        <f t="shared" si="2"/>
        <v>3153012.5</v>
      </c>
      <c r="T25" s="16">
        <f t="shared" si="3"/>
        <v>3088162.5</v>
      </c>
      <c r="U25" s="9">
        <f t="shared" si="4"/>
        <v>3153012.5</v>
      </c>
      <c r="V25" s="16">
        <f t="shared" si="5"/>
        <v>3246572.5</v>
      </c>
      <c r="W25" s="16">
        <f t="shared" si="16"/>
        <v>3181722.5</v>
      </c>
      <c r="X25" s="9">
        <f t="shared" si="6"/>
        <v>3246572.5</v>
      </c>
      <c r="Y25" s="21">
        <f t="shared" si="17"/>
        <v>9706.5321052186828</v>
      </c>
      <c r="Z25" s="16">
        <f t="shared" si="53"/>
        <v>13156.626624308981</v>
      </c>
      <c r="AA25" s="16">
        <f t="shared" si="54"/>
        <v>13441.896971535898</v>
      </c>
      <c r="AB25" s="9">
        <f t="shared" si="55"/>
        <v>13156.626624308981</v>
      </c>
      <c r="AC25" s="16">
        <f t="shared" si="56"/>
        <v>12750.663056362764</v>
      </c>
      <c r="AD25" s="16">
        <f t="shared" si="57"/>
        <v>13018.421148498501</v>
      </c>
      <c r="AE25" s="9">
        <f t="shared" si="58"/>
        <v>12750.663056362764</v>
      </c>
      <c r="AF25" s="16">
        <f t="shared" si="59"/>
        <v>12383.213373488503</v>
      </c>
      <c r="AG25" s="16">
        <f t="shared" si="60"/>
        <v>12635.608542228305</v>
      </c>
      <c r="AH25" s="9">
        <f t="shared" si="61"/>
        <v>12383.213373488503</v>
      </c>
      <c r="AI25" s="12">
        <f t="shared" si="18"/>
        <v>0.10598203601050904</v>
      </c>
      <c r="AJ25" s="12">
        <f t="shared" si="19"/>
        <v>3.6408386679282811E-2</v>
      </c>
      <c r="AK25" s="12">
        <f t="shared" si="20"/>
        <v>2.2794210166815487E-2</v>
      </c>
      <c r="AL25" s="12">
        <f t="shared" si="21"/>
        <v>2.411979073695858E-2</v>
      </c>
      <c r="AM25" s="12">
        <f t="shared" si="22"/>
        <v>2.2794210166815487E-2</v>
      </c>
      <c r="AN25" s="12">
        <f t="shared" si="23"/>
        <v>2.3167881662306655E-2</v>
      </c>
      <c r="AO25" s="12">
        <f t="shared" si="24"/>
        <v>2.4459547845759655E-2</v>
      </c>
      <c r="AP25" s="12">
        <f t="shared" si="25"/>
        <v>2.3167881662306655E-2</v>
      </c>
      <c r="AQ25" s="12">
        <f t="shared" si="26"/>
        <v>2.1429868659307516E-2</v>
      </c>
      <c r="AR25" s="12">
        <f t="shared" si="27"/>
        <v>2.2648128556898461E-2</v>
      </c>
      <c r="AS25" s="12">
        <f t="shared" si="28"/>
        <v>2.1429868659307516E-2</v>
      </c>
      <c r="AT25" s="12">
        <f t="shared" si="29"/>
        <v>2.1429868659307516E-2</v>
      </c>
      <c r="AU25" s="10">
        <f t="shared" si="30"/>
        <v>2.2794210166815487E-2</v>
      </c>
      <c r="AV25" s="10">
        <f t="shared" si="31"/>
        <v>1.3643415075079712E-3</v>
      </c>
      <c r="AW25" s="10">
        <f t="shared" si="32"/>
        <v>2.0429868659307515E-2</v>
      </c>
      <c r="AX25" s="10">
        <f t="shared" si="33"/>
        <v>2.3794210166815488E-2</v>
      </c>
      <c r="AY25" s="10">
        <f t="shared" si="34"/>
        <v>3.364341507507973E-3</v>
      </c>
      <c r="AZ25" s="19">
        <v>6</v>
      </c>
      <c r="BA25" s="19">
        <f t="shared" si="9"/>
        <v>9.3394592151840872E-3</v>
      </c>
      <c r="BB25" s="10">
        <f t="shared" si="35"/>
        <v>-5.2211918678120028E-3</v>
      </c>
      <c r="BC25" s="10">
        <f t="shared" si="62"/>
        <v>-9.0819981129700578E-3</v>
      </c>
      <c r="BD25" s="10">
        <f t="shared" si="63"/>
        <v>-8.5069698626006884E-3</v>
      </c>
      <c r="BE25" s="10">
        <f t="shared" si="64"/>
        <v>-9.0819981129700578E-3</v>
      </c>
      <c r="BF25" s="10">
        <f t="shared" si="65"/>
        <v>-9.0281732699770689E-3</v>
      </c>
      <c r="BG25" s="10">
        <f t="shared" si="66"/>
        <v>-8.4701305109508018E-3</v>
      </c>
      <c r="BH25" s="10">
        <f t="shared" si="67"/>
        <v>-9.0281732699770689E-3</v>
      </c>
      <c r="BI25" s="10">
        <f t="shared" si="68"/>
        <v>-9.7183344579560016E-3</v>
      </c>
      <c r="BJ25" s="10">
        <f t="shared" si="69"/>
        <v>-9.1907680945221282E-3</v>
      </c>
      <c r="BK25" s="10">
        <f t="shared" si="70"/>
        <v>-9.7183344579560016E-3</v>
      </c>
      <c r="BL25" s="12">
        <f t="shared" si="45"/>
        <v>-9.7183344579560016E-3</v>
      </c>
      <c r="BM25" s="10">
        <f t="shared" si="46"/>
        <v>-9.0819981129700578E-3</v>
      </c>
      <c r="BN25" s="10">
        <f t="shared" si="47"/>
        <v>6.3633634498594382E-4</v>
      </c>
      <c r="BO25" s="10">
        <f t="shared" si="48"/>
        <v>-1.0718334457956002E-2</v>
      </c>
      <c r="BP25" s="10">
        <f t="shared" si="49"/>
        <v>-8.0819981129700569E-3</v>
      </c>
      <c r="BQ25" s="10">
        <f t="shared" si="50"/>
        <v>2.6363363449859456E-3</v>
      </c>
      <c r="BR25" s="10">
        <f t="shared" si="51"/>
        <v>2.1429868659307516E-2</v>
      </c>
      <c r="BS25" s="10">
        <f t="shared" si="52"/>
        <v>-9.7183344579560016E-3</v>
      </c>
      <c r="BT25" s="10"/>
      <c r="BU25" s="10"/>
    </row>
    <row r="26" spans="1:82">
      <c r="B26" s="19" t="s">
        <v>27</v>
      </c>
      <c r="C26" s="19">
        <v>19</v>
      </c>
      <c r="D26" s="6">
        <v>40.165999999999997</v>
      </c>
      <c r="E26" s="16">
        <f>SUM('national population by age'!DZ65)</f>
        <v>4176100</v>
      </c>
      <c r="F26" s="1">
        <f>SUM('national population by age'!Q66:BY66)</f>
        <v>3083250</v>
      </c>
      <c r="G26" s="5">
        <f>SUM('national population by age'!R66:BY66)</f>
        <v>3017630</v>
      </c>
      <c r="H26" s="9">
        <f t="shared" si="11"/>
        <v>3083250</v>
      </c>
      <c r="I26" s="1">
        <f>SUM('national population by age'!Q66:CD66)</f>
        <v>3181360</v>
      </c>
      <c r="J26" s="16">
        <f>SUM('national population by age'!R66:CD66)</f>
        <v>3115740</v>
      </c>
      <c r="K26" s="9">
        <f t="shared" si="12"/>
        <v>3181360</v>
      </c>
      <c r="L26" s="16">
        <f>SUM('national population by age'!Q66:CM66)</f>
        <v>3277200</v>
      </c>
      <c r="M26" s="16">
        <f>SUM('national population by age'!R66:CM66)</f>
        <v>3211580</v>
      </c>
      <c r="N26" s="9">
        <f t="shared" si="13"/>
        <v>3277200</v>
      </c>
      <c r="O26" s="21">
        <f t="shared" si="14"/>
        <v>4154225</v>
      </c>
      <c r="P26" s="16">
        <f t="shared" si="0"/>
        <v>3067457.5</v>
      </c>
      <c r="Q26" s="16">
        <f t="shared" si="1"/>
        <v>3002225</v>
      </c>
      <c r="R26" s="9">
        <f t="shared" si="15"/>
        <v>3067457.5</v>
      </c>
      <c r="S26" s="16">
        <f t="shared" si="2"/>
        <v>3165047.5</v>
      </c>
      <c r="T26" s="16">
        <f t="shared" si="3"/>
        <v>3099815</v>
      </c>
      <c r="U26" s="9">
        <f t="shared" si="4"/>
        <v>3165047.5</v>
      </c>
      <c r="V26" s="16">
        <f t="shared" si="5"/>
        <v>3259530</v>
      </c>
      <c r="W26" s="16">
        <f t="shared" si="16"/>
        <v>3194297.5</v>
      </c>
      <c r="X26" s="9">
        <f t="shared" si="6"/>
        <v>3259530</v>
      </c>
      <c r="Y26" s="21">
        <f t="shared" si="17"/>
        <v>9668.710770360296</v>
      </c>
      <c r="Z26" s="16">
        <f t="shared" si="53"/>
        <v>13094.231949423913</v>
      </c>
      <c r="AA26" s="16">
        <f t="shared" si="54"/>
        <v>13378.744098127223</v>
      </c>
      <c r="AB26" s="9">
        <f t="shared" si="55"/>
        <v>13094.231949423913</v>
      </c>
      <c r="AC26" s="16">
        <f t="shared" si="56"/>
        <v>12690.488847323777</v>
      </c>
      <c r="AD26" s="16">
        <f t="shared" si="57"/>
        <v>12957.547466542359</v>
      </c>
      <c r="AE26" s="9">
        <f t="shared" si="58"/>
        <v>12690.488847323777</v>
      </c>
      <c r="AF26" s="16">
        <f t="shared" si="59"/>
        <v>12322.635471985224</v>
      </c>
      <c r="AG26" s="16">
        <f t="shared" si="60"/>
        <v>12574.28276483327</v>
      </c>
      <c r="AH26" s="9">
        <f t="shared" si="61"/>
        <v>12322.635471985224</v>
      </c>
      <c r="AI26" s="12">
        <f t="shared" si="18"/>
        <v>0.10496416830580046</v>
      </c>
      <c r="AJ26" s="12">
        <f t="shared" si="19"/>
        <v>3.2370039284175256E-2</v>
      </c>
      <c r="AK26" s="12">
        <f t="shared" si="20"/>
        <v>1.7943657358713727E-2</v>
      </c>
      <c r="AL26" s="12">
        <f t="shared" si="21"/>
        <v>1.9308259474913658E-2</v>
      </c>
      <c r="AM26" s="12">
        <f t="shared" si="22"/>
        <v>1.7943657358713727E-2</v>
      </c>
      <c r="AN26" s="12">
        <f t="shared" si="23"/>
        <v>1.8339245087018785E-2</v>
      </c>
      <c r="AO26" s="12">
        <f t="shared" si="24"/>
        <v>1.9669210831682493E-2</v>
      </c>
      <c r="AP26" s="12">
        <f t="shared" si="25"/>
        <v>1.8339245087018785E-2</v>
      </c>
      <c r="AQ26" s="12">
        <f t="shared" si="26"/>
        <v>1.6433097941569441E-2</v>
      </c>
      <c r="AR26" s="12">
        <f t="shared" si="27"/>
        <v>1.7684798830772896E-2</v>
      </c>
      <c r="AS26" s="12">
        <f t="shared" si="28"/>
        <v>1.6433097941569441E-2</v>
      </c>
      <c r="AT26" s="12">
        <f t="shared" si="29"/>
        <v>1.6433097941569441E-2</v>
      </c>
      <c r="AU26" s="10">
        <f t="shared" si="30"/>
        <v>1.7943657358713727E-2</v>
      </c>
      <c r="AV26" s="10">
        <f t="shared" si="31"/>
        <v>1.510559417144286E-3</v>
      </c>
      <c r="AW26" s="10">
        <f t="shared" si="32"/>
        <v>1.543309794156944E-2</v>
      </c>
      <c r="AX26" s="10">
        <f t="shared" si="33"/>
        <v>1.8943657358713728E-2</v>
      </c>
      <c r="AY26" s="10">
        <f t="shared" si="34"/>
        <v>3.5105594171442878E-3</v>
      </c>
      <c r="AZ26" s="19">
        <v>7</v>
      </c>
      <c r="BA26" s="19">
        <f t="shared" si="9"/>
        <v>8.4105345082974292E-3</v>
      </c>
      <c r="BB26" s="10">
        <f t="shared" si="35"/>
        <v>-9.0973303284436202E-3</v>
      </c>
      <c r="BC26" s="10">
        <f t="shared" si="62"/>
        <v>-1.3781379522127435E-2</v>
      </c>
      <c r="BD26" s="10">
        <f t="shared" si="63"/>
        <v>-1.3165213706489931E-2</v>
      </c>
      <c r="BE26" s="10">
        <f t="shared" si="64"/>
        <v>-1.3781379522127435E-2</v>
      </c>
      <c r="BF26" s="10">
        <f t="shared" si="65"/>
        <v>-1.3704866990908116E-2</v>
      </c>
      <c r="BG26" s="10">
        <f t="shared" si="66"/>
        <v>-1.310648950078519E-2</v>
      </c>
      <c r="BH26" s="10">
        <f t="shared" si="67"/>
        <v>-1.3704866990908116E-2</v>
      </c>
      <c r="BI26" s="10">
        <f t="shared" si="68"/>
        <v>-1.4562730123796719E-2</v>
      </c>
      <c r="BJ26" s="10">
        <f t="shared" si="69"/>
        <v>-1.3999570630127245E-2</v>
      </c>
      <c r="BK26" s="10">
        <f t="shared" si="70"/>
        <v>-1.4562730123796719E-2</v>
      </c>
      <c r="BL26" s="12">
        <f t="shared" si="45"/>
        <v>-1.4562730123796719E-2</v>
      </c>
      <c r="BM26" s="10">
        <f t="shared" si="46"/>
        <v>-1.3781379522127435E-2</v>
      </c>
      <c r="BN26" s="10">
        <f t="shared" si="47"/>
        <v>7.8135060166928394E-4</v>
      </c>
      <c r="BO26" s="10">
        <f t="shared" si="48"/>
        <v>-1.556273012379672E-2</v>
      </c>
      <c r="BP26" s="10">
        <f t="shared" si="49"/>
        <v>-1.2781379522127434E-2</v>
      </c>
      <c r="BQ26" s="10">
        <f t="shared" si="50"/>
        <v>2.7813506016692857E-3</v>
      </c>
      <c r="BR26" s="10">
        <f t="shared" si="51"/>
        <v>1.6433097941569441E-2</v>
      </c>
      <c r="BS26" s="10">
        <f t="shared" si="52"/>
        <v>-1.4562730123796719E-2</v>
      </c>
      <c r="BT26" s="10"/>
      <c r="BU26" s="10"/>
      <c r="BZ26">
        <v>45</v>
      </c>
      <c r="CA26">
        <v>-1</v>
      </c>
      <c r="CC26">
        <v>40</v>
      </c>
      <c r="CD26">
        <v>-1</v>
      </c>
    </row>
    <row r="27" spans="1:82">
      <c r="B27" s="19" t="s">
        <v>28</v>
      </c>
      <c r="C27" s="19">
        <v>20</v>
      </c>
      <c r="D27" s="6">
        <v>40.176000000000002</v>
      </c>
      <c r="E27" s="16">
        <f>SUM('national population by age'!DZ66)</f>
        <v>4184600</v>
      </c>
      <c r="F27" s="1">
        <f>SUM('national population by age'!Q67:BY67)</f>
        <v>3093300</v>
      </c>
      <c r="G27" s="5">
        <f>SUM('national population by age'!R67:BY67)</f>
        <v>3028180</v>
      </c>
      <c r="H27" s="9">
        <f t="shared" si="11"/>
        <v>3093300</v>
      </c>
      <c r="I27" s="1">
        <f>SUM('national population by age'!Q67:CD67)</f>
        <v>3191780</v>
      </c>
      <c r="J27" s="16">
        <f>SUM('national population by age'!R67:CD67)</f>
        <v>3126660</v>
      </c>
      <c r="K27" s="9">
        <f t="shared" si="12"/>
        <v>3191780</v>
      </c>
      <c r="L27" s="16">
        <f>SUM('national population by age'!Q67:CM67)</f>
        <v>3287970</v>
      </c>
      <c r="M27" s="16">
        <f>SUM('national population by age'!R67:CM67)</f>
        <v>3222850</v>
      </c>
      <c r="N27" s="9">
        <f t="shared" si="13"/>
        <v>3287970</v>
      </c>
      <c r="O27" s="21">
        <f t="shared" si="14"/>
        <v>4166900</v>
      </c>
      <c r="P27" s="16">
        <f t="shared" si="0"/>
        <v>3078690</v>
      </c>
      <c r="Q27" s="16">
        <f t="shared" si="1"/>
        <v>3013365</v>
      </c>
      <c r="R27" s="9">
        <f t="shared" si="15"/>
        <v>3078690</v>
      </c>
      <c r="S27" s="16">
        <f t="shared" si="2"/>
        <v>3176655</v>
      </c>
      <c r="T27" s="16">
        <f t="shared" si="3"/>
        <v>3111330</v>
      </c>
      <c r="U27" s="9">
        <f t="shared" si="4"/>
        <v>3176655</v>
      </c>
      <c r="V27" s="16">
        <f t="shared" si="5"/>
        <v>3271922.5</v>
      </c>
      <c r="W27" s="16">
        <f t="shared" si="16"/>
        <v>3206597.5</v>
      </c>
      <c r="X27" s="9">
        <f t="shared" si="6"/>
        <v>3271922.5</v>
      </c>
      <c r="Y27" s="21">
        <f t="shared" si="17"/>
        <v>9641.7000647963705</v>
      </c>
      <c r="Z27" s="16">
        <f t="shared" si="53"/>
        <v>13049.706206211084</v>
      </c>
      <c r="AA27" s="16">
        <f t="shared" si="54"/>
        <v>13332.603252510067</v>
      </c>
      <c r="AB27" s="9">
        <f t="shared" si="55"/>
        <v>13049.706206211084</v>
      </c>
      <c r="AC27" s="16">
        <f t="shared" si="56"/>
        <v>12647.265755960279</v>
      </c>
      <c r="AD27" s="16">
        <f t="shared" si="57"/>
        <v>12912.805777593505</v>
      </c>
      <c r="AE27" s="9">
        <f t="shared" si="58"/>
        <v>12647.265755960279</v>
      </c>
      <c r="AF27" s="16">
        <f t="shared" si="59"/>
        <v>12279.01944498991</v>
      </c>
      <c r="AG27" s="16">
        <f t="shared" si="60"/>
        <v>12529.168378631868</v>
      </c>
      <c r="AH27" s="9">
        <f t="shared" si="61"/>
        <v>12279.01944498991</v>
      </c>
      <c r="AI27" s="12">
        <f t="shared" si="18"/>
        <v>0.10523926768545144</v>
      </c>
      <c r="AJ27" s="12">
        <f t="shared" si="19"/>
        <v>2.9485989504797638E-2</v>
      </c>
      <c r="AK27" s="12">
        <f t="shared" si="20"/>
        <v>1.4482232659063676E-2</v>
      </c>
      <c r="AL27" s="12">
        <f t="shared" si="21"/>
        <v>1.5792851399853314E-2</v>
      </c>
      <c r="AM27" s="12">
        <f t="shared" si="22"/>
        <v>1.4482232659063676E-2</v>
      </c>
      <c r="AN27" s="12">
        <f t="shared" si="23"/>
        <v>1.4870838884627702E-2</v>
      </c>
      <c r="AO27" s="12">
        <f t="shared" si="24"/>
        <v>1.6148349898735592E-2</v>
      </c>
      <c r="AP27" s="12">
        <f t="shared" si="25"/>
        <v>1.4870838884627702E-2</v>
      </c>
      <c r="AQ27" s="12">
        <f t="shared" si="26"/>
        <v>1.2835428146050543E-2</v>
      </c>
      <c r="AR27" s="12">
        <f t="shared" si="27"/>
        <v>1.4033518999993833E-2</v>
      </c>
      <c r="AS27" s="12">
        <f t="shared" si="28"/>
        <v>1.2835428146050543E-2</v>
      </c>
      <c r="AT27" s="12">
        <f t="shared" si="29"/>
        <v>1.2835428146050543E-2</v>
      </c>
      <c r="AU27" s="10">
        <f t="shared" si="30"/>
        <v>1.4482232659063676E-2</v>
      </c>
      <c r="AV27" s="10">
        <f t="shared" si="31"/>
        <v>1.6468045130131337E-3</v>
      </c>
      <c r="AW27" s="10">
        <f t="shared" si="32"/>
        <v>1.1835428146050542E-2</v>
      </c>
      <c r="AX27" s="10">
        <f t="shared" si="33"/>
        <v>1.5482232659063677E-2</v>
      </c>
      <c r="AY27" s="10">
        <f t="shared" si="34"/>
        <v>3.6468045130131355E-3</v>
      </c>
      <c r="AZ27" s="19">
        <v>8</v>
      </c>
      <c r="BA27" s="19">
        <f t="shared" si="9"/>
        <v>8.6615952398885199E-3</v>
      </c>
      <c r="BB27" s="10">
        <f t="shared" si="35"/>
        <v>-1.1865536027082957E-2</v>
      </c>
      <c r="BC27" s="10">
        <f t="shared" si="62"/>
        <v>-1.7134926123158922E-2</v>
      </c>
      <c r="BD27" s="10">
        <f t="shared" si="63"/>
        <v>-1.6568626701763622E-2</v>
      </c>
      <c r="BE27" s="10">
        <f t="shared" si="64"/>
        <v>-1.7134926123158922E-2</v>
      </c>
      <c r="BF27" s="10">
        <f t="shared" si="65"/>
        <v>-1.706413274956442E-2</v>
      </c>
      <c r="BG27" s="10">
        <f t="shared" si="66"/>
        <v>-1.6514177767906091E-2</v>
      </c>
      <c r="BH27" s="10">
        <f t="shared" si="67"/>
        <v>-1.706413274956442E-2</v>
      </c>
      <c r="BI27" s="10">
        <f t="shared" si="68"/>
        <v>-1.8050690038120543E-2</v>
      </c>
      <c r="BJ27" s="10">
        <f t="shared" si="69"/>
        <v>-1.7537172336504203E-2</v>
      </c>
      <c r="BK27" s="10">
        <f t="shared" si="70"/>
        <v>-1.8050690038120543E-2</v>
      </c>
      <c r="BL27" s="12">
        <f t="shared" si="45"/>
        <v>-1.8050690038120543E-2</v>
      </c>
      <c r="BM27" s="10">
        <f t="shared" si="46"/>
        <v>-1.7134926123158922E-2</v>
      </c>
      <c r="BN27" s="10">
        <f t="shared" si="47"/>
        <v>9.1576391496162035E-4</v>
      </c>
      <c r="BO27" s="10">
        <f t="shared" si="48"/>
        <v>-1.9050690038120544E-2</v>
      </c>
      <c r="BP27" s="10">
        <f t="shared" si="49"/>
        <v>-1.6134926123158921E-2</v>
      </c>
      <c r="BQ27" s="10">
        <f t="shared" si="50"/>
        <v>2.9157639149616221E-3</v>
      </c>
      <c r="BR27" s="10">
        <f t="shared" si="51"/>
        <v>1.2835428146050543E-2</v>
      </c>
      <c r="BS27" s="10">
        <f t="shared" si="52"/>
        <v>-1.8050690038120543E-2</v>
      </c>
      <c r="BT27" s="10"/>
      <c r="BU27" s="10"/>
      <c r="BZ27">
        <v>45</v>
      </c>
      <c r="CA27">
        <v>1</v>
      </c>
      <c r="CC27">
        <v>40</v>
      </c>
      <c r="CD27">
        <v>1</v>
      </c>
    </row>
    <row r="28" spans="1:82">
      <c r="A28" s="8">
        <v>39082</v>
      </c>
      <c r="B28" s="19" t="s">
        <v>29</v>
      </c>
      <c r="C28" s="19">
        <v>21</v>
      </c>
      <c r="D28" s="6">
        <v>40.283999999999999</v>
      </c>
      <c r="E28" s="16">
        <f>SUM('national population by age'!DZ67)</f>
        <v>4195500</v>
      </c>
      <c r="F28" s="1">
        <f>SUM('national population by age'!Q68:BY68)</f>
        <v>3104460</v>
      </c>
      <c r="G28" s="5">
        <f>SUM('national population by age'!R68:BY68)</f>
        <v>3040010</v>
      </c>
      <c r="H28" s="9">
        <f t="shared" si="11"/>
        <v>3104460</v>
      </c>
      <c r="I28" s="1">
        <f>SUM('national population by age'!Q68:CD68)</f>
        <v>3203500</v>
      </c>
      <c r="J28" s="16">
        <f>SUM('national population by age'!R68:CD68)</f>
        <v>3139050</v>
      </c>
      <c r="K28" s="9">
        <f t="shared" si="12"/>
        <v>3203500</v>
      </c>
      <c r="L28" s="16">
        <f>SUM('national population by age'!Q68:CM68)</f>
        <v>3300630</v>
      </c>
      <c r="M28" s="16">
        <f>SUM('national population by age'!R68:CM68)</f>
        <v>3236180</v>
      </c>
      <c r="N28" s="9">
        <f t="shared" si="13"/>
        <v>3300630</v>
      </c>
      <c r="O28" s="21">
        <f t="shared" si="14"/>
        <v>4179300</v>
      </c>
      <c r="P28" s="16">
        <f t="shared" si="0"/>
        <v>3089202.5</v>
      </c>
      <c r="Q28" s="16">
        <f t="shared" si="1"/>
        <v>3024027.5</v>
      </c>
      <c r="R28" s="9">
        <f t="shared" si="15"/>
        <v>3089202.5</v>
      </c>
      <c r="S28" s="16">
        <f t="shared" si="2"/>
        <v>3187570</v>
      </c>
      <c r="T28" s="16">
        <f t="shared" si="3"/>
        <v>3122395</v>
      </c>
      <c r="U28" s="9">
        <f t="shared" si="4"/>
        <v>3187570</v>
      </c>
      <c r="V28" s="16">
        <f t="shared" si="5"/>
        <v>3283620</v>
      </c>
      <c r="W28" s="16">
        <f t="shared" si="16"/>
        <v>3218445</v>
      </c>
      <c r="X28" s="9">
        <f t="shared" si="6"/>
        <v>3283620</v>
      </c>
      <c r="Y28" s="21">
        <f t="shared" si="17"/>
        <v>9638.9347498384905</v>
      </c>
      <c r="Z28" s="16">
        <f t="shared" si="53"/>
        <v>13040.258772288316</v>
      </c>
      <c r="AA28" s="16">
        <f t="shared" si="54"/>
        <v>13321.307428586546</v>
      </c>
      <c r="AB28" s="9">
        <f t="shared" si="55"/>
        <v>13040.258772288316</v>
      </c>
      <c r="AC28" s="16">
        <f t="shared" si="56"/>
        <v>12637.840110177973</v>
      </c>
      <c r="AD28" s="16">
        <f t="shared" si="57"/>
        <v>12901.63480277159</v>
      </c>
      <c r="AE28" s="9">
        <f t="shared" si="58"/>
        <v>12637.840110177973</v>
      </c>
      <c r="AF28" s="16">
        <f t="shared" si="59"/>
        <v>12268.167449339449</v>
      </c>
      <c r="AG28" s="16">
        <f t="shared" si="60"/>
        <v>12516.603515051524</v>
      </c>
      <c r="AH28" s="9">
        <f t="shared" si="61"/>
        <v>12268.167449339449</v>
      </c>
      <c r="AI28" s="12">
        <f t="shared" si="18"/>
        <v>0.10821034098568116</v>
      </c>
      <c r="AJ28" s="12">
        <f t="shared" si="19"/>
        <v>2.9190724874434526E-2</v>
      </c>
      <c r="AK28" s="12">
        <f t="shared" si="20"/>
        <v>1.3747790541561722E-2</v>
      </c>
      <c r="AL28" s="12">
        <f t="shared" si="21"/>
        <v>1.4932237986638341E-2</v>
      </c>
      <c r="AM28" s="12">
        <f t="shared" si="22"/>
        <v>1.3747790541561722E-2</v>
      </c>
      <c r="AN28" s="12">
        <f t="shared" si="23"/>
        <v>1.4114484647538061E-2</v>
      </c>
      <c r="AO28" s="12">
        <f t="shared" si="24"/>
        <v>1.5269271576985766E-2</v>
      </c>
      <c r="AP28" s="12">
        <f t="shared" si="25"/>
        <v>1.4114484647538061E-2</v>
      </c>
      <c r="AQ28" s="12">
        <f t="shared" si="26"/>
        <v>1.1940300834776707E-2</v>
      </c>
      <c r="AR28" s="12">
        <f t="shared" si="27"/>
        <v>1.3016596531790769E-2</v>
      </c>
      <c r="AS28" s="12">
        <f t="shared" si="28"/>
        <v>1.1940300834776707E-2</v>
      </c>
      <c r="AT28" s="12">
        <f t="shared" si="29"/>
        <v>1.1940300834776707E-2</v>
      </c>
      <c r="AU28" s="10">
        <f t="shared" si="30"/>
        <v>1.3747790541561722E-2</v>
      </c>
      <c r="AV28" s="10">
        <f t="shared" si="31"/>
        <v>1.8074897067850149E-3</v>
      </c>
      <c r="AW28" s="10">
        <f t="shared" si="32"/>
        <v>1.0940300834776706E-2</v>
      </c>
      <c r="AX28" s="10">
        <f t="shared" si="33"/>
        <v>1.4747790541561723E-2</v>
      </c>
      <c r="AY28" s="10">
        <f t="shared" si="34"/>
        <v>3.8074897067850166E-3</v>
      </c>
      <c r="AZ28" s="19">
        <v>9</v>
      </c>
      <c r="BA28" s="19">
        <f t="shared" si="9"/>
        <v>1.1373051141071011E-2</v>
      </c>
      <c r="BB28" s="10">
        <f t="shared" si="35"/>
        <v>-1.2148940716635304E-2</v>
      </c>
      <c r="BC28" s="10">
        <f t="shared" si="62"/>
        <v>-1.7846478758422601E-2</v>
      </c>
      <c r="BD28" s="10">
        <f t="shared" si="63"/>
        <v>-1.740182239680188E-2</v>
      </c>
      <c r="BE28" s="10">
        <f t="shared" si="64"/>
        <v>-1.7846478758422601E-2</v>
      </c>
      <c r="BF28" s="10">
        <f t="shared" si="65"/>
        <v>-1.7796686764811609E-2</v>
      </c>
      <c r="BG28" s="10">
        <f t="shared" si="66"/>
        <v>-1.7364999467472608E-2</v>
      </c>
      <c r="BH28" s="10">
        <f t="shared" si="67"/>
        <v>-1.7796686764811609E-2</v>
      </c>
      <c r="BI28" s="10">
        <f t="shared" si="68"/>
        <v>-1.8918520705578756E-2</v>
      </c>
      <c r="BJ28" s="10">
        <f t="shared" si="69"/>
        <v>-1.8522434169476631E-2</v>
      </c>
      <c r="BK28" s="10">
        <f t="shared" si="70"/>
        <v>-1.8918520705578756E-2</v>
      </c>
      <c r="BL28" s="12">
        <f t="shared" si="45"/>
        <v>-1.8918520705578756E-2</v>
      </c>
      <c r="BM28" s="10">
        <f t="shared" si="46"/>
        <v>-1.7846478758422601E-2</v>
      </c>
      <c r="BN28" s="10">
        <f t="shared" si="47"/>
        <v>1.0720419471561549E-3</v>
      </c>
      <c r="BO28" s="10">
        <f t="shared" si="48"/>
        <v>-1.9918520705578757E-2</v>
      </c>
      <c r="BP28" s="10">
        <f t="shared" si="49"/>
        <v>-1.6846478758422601E-2</v>
      </c>
      <c r="BQ28" s="10">
        <f t="shared" si="50"/>
        <v>3.0720419471561566E-3</v>
      </c>
      <c r="BR28" s="10">
        <f t="shared" si="51"/>
        <v>1.1940300834776707E-2</v>
      </c>
      <c r="BS28" s="10">
        <f t="shared" si="52"/>
        <v>-1.8918520705578756E-2</v>
      </c>
      <c r="BT28" s="10"/>
      <c r="BU28" s="10"/>
    </row>
    <row r="29" spans="1:82">
      <c r="B29" s="19" t="s">
        <v>30</v>
      </c>
      <c r="C29" s="19">
        <v>22</v>
      </c>
      <c r="D29" s="6">
        <v>40.456000000000003</v>
      </c>
      <c r="E29" s="16">
        <f>SUM('national population by age'!DZ68)</f>
        <v>4209100</v>
      </c>
      <c r="F29" s="1">
        <f>SUM('national population by age'!Q69:BY69)</f>
        <v>3112310</v>
      </c>
      <c r="G29" s="5">
        <f>SUM('national population by age'!R69:BY69)</f>
        <v>3047860</v>
      </c>
      <c r="H29" s="9">
        <f t="shared" si="11"/>
        <v>3112310</v>
      </c>
      <c r="I29" s="1">
        <f>SUM('national population by age'!Q69:CD69)</f>
        <v>3211690</v>
      </c>
      <c r="J29" s="16">
        <f>SUM('national population by age'!R69:CD69)</f>
        <v>3147240</v>
      </c>
      <c r="K29" s="9">
        <f t="shared" si="12"/>
        <v>3211690</v>
      </c>
      <c r="L29" s="16">
        <f>SUM('national population by age'!Q69:CM69)</f>
        <v>3309980</v>
      </c>
      <c r="M29" s="16">
        <f>SUM('national population by age'!R69:CM69)</f>
        <v>3245530</v>
      </c>
      <c r="N29" s="9">
        <f t="shared" si="13"/>
        <v>3309980</v>
      </c>
      <c r="O29" s="21">
        <f t="shared" si="14"/>
        <v>4191325</v>
      </c>
      <c r="P29" s="16">
        <f t="shared" si="0"/>
        <v>3098330</v>
      </c>
      <c r="Q29" s="16">
        <f t="shared" si="1"/>
        <v>3033420</v>
      </c>
      <c r="R29" s="9">
        <f t="shared" si="15"/>
        <v>3098330</v>
      </c>
      <c r="S29" s="16">
        <f t="shared" si="2"/>
        <v>3197082.5</v>
      </c>
      <c r="T29" s="16">
        <f t="shared" si="3"/>
        <v>3132172.5</v>
      </c>
      <c r="U29" s="9">
        <f t="shared" si="4"/>
        <v>3197082.5</v>
      </c>
      <c r="V29" s="16">
        <f t="shared" si="5"/>
        <v>3293945</v>
      </c>
      <c r="W29" s="16">
        <f t="shared" si="16"/>
        <v>3229035</v>
      </c>
      <c r="X29" s="9">
        <f t="shared" si="6"/>
        <v>3293945</v>
      </c>
      <c r="Y29" s="21">
        <f t="shared" si="17"/>
        <v>9652.3175845347232</v>
      </c>
      <c r="Z29" s="16">
        <f t="shared" si="53"/>
        <v>13057.356705063696</v>
      </c>
      <c r="AA29" s="16">
        <f t="shared" si="54"/>
        <v>13336.76180680552</v>
      </c>
      <c r="AB29" s="9">
        <f t="shared" si="55"/>
        <v>13057.356705063696</v>
      </c>
      <c r="AC29" s="16">
        <f t="shared" si="56"/>
        <v>12654.036922725641</v>
      </c>
      <c r="AD29" s="16">
        <f t="shared" si="57"/>
        <v>12916.274566614706</v>
      </c>
      <c r="AE29" s="9">
        <f t="shared" si="58"/>
        <v>12654.036922725641</v>
      </c>
      <c r="AF29" s="16">
        <f t="shared" si="59"/>
        <v>12281.929418979369</v>
      </c>
      <c r="AG29" s="16">
        <f t="shared" si="60"/>
        <v>12528.820529972578</v>
      </c>
      <c r="AH29" s="9">
        <f t="shared" si="61"/>
        <v>12281.929418979369</v>
      </c>
      <c r="AI29" s="12">
        <f t="shared" si="18"/>
        <v>0.11294205031567683</v>
      </c>
      <c r="AJ29" s="12">
        <f t="shared" si="19"/>
        <v>3.0619667978559306E-2</v>
      </c>
      <c r="AK29" s="12">
        <f t="shared" si="20"/>
        <v>1.5076981309670057E-2</v>
      </c>
      <c r="AL29" s="12">
        <f t="shared" si="21"/>
        <v>1.6109685977877986E-2</v>
      </c>
      <c r="AM29" s="12">
        <f t="shared" si="22"/>
        <v>1.5076981309670057E-2</v>
      </c>
      <c r="AN29" s="12">
        <f t="shared" si="23"/>
        <v>1.5414186342330272E-2</v>
      </c>
      <c r="AO29" s="12">
        <f t="shared" si="24"/>
        <v>1.642131956162296E-2</v>
      </c>
      <c r="AP29" s="12">
        <f t="shared" si="25"/>
        <v>1.5414186342330272E-2</v>
      </c>
      <c r="AQ29" s="12">
        <f t="shared" si="26"/>
        <v>1.3075457471251273E-2</v>
      </c>
      <c r="AR29" s="12">
        <f t="shared" si="27"/>
        <v>1.4005366277530573E-2</v>
      </c>
      <c r="AS29" s="12">
        <f t="shared" si="28"/>
        <v>1.3075457471251273E-2</v>
      </c>
      <c r="AT29" s="12">
        <f t="shared" si="29"/>
        <v>1.3075457471251273E-2</v>
      </c>
      <c r="AU29" s="10">
        <f t="shared" si="30"/>
        <v>1.5076981309670057E-2</v>
      </c>
      <c r="AV29" s="10">
        <f t="shared" si="31"/>
        <v>2.0015238384187839E-3</v>
      </c>
      <c r="AW29" s="10">
        <f t="shared" si="32"/>
        <v>1.2075457471251272E-2</v>
      </c>
      <c r="AX29" s="10">
        <f t="shared" si="33"/>
        <v>1.6076981309670058E-2</v>
      </c>
      <c r="AY29" s="10">
        <f t="shared" si="34"/>
        <v>4.0015238384187857E-3</v>
      </c>
      <c r="AZ29" s="19">
        <v>10</v>
      </c>
      <c r="BA29" s="19">
        <f t="shared" si="9"/>
        <v>1.5691295724435728E-2</v>
      </c>
      <c r="BB29" s="10">
        <f t="shared" si="35"/>
        <v>-1.0777394194742995E-2</v>
      </c>
      <c r="BC29" s="10">
        <f t="shared" si="62"/>
        <v>-1.6558713294981264E-2</v>
      </c>
      <c r="BD29" s="10">
        <f t="shared" si="63"/>
        <v>-1.6261885948719579E-2</v>
      </c>
      <c r="BE29" s="10">
        <f t="shared" si="64"/>
        <v>-1.6558713294981264E-2</v>
      </c>
      <c r="BF29" s="10">
        <f t="shared" si="65"/>
        <v>-1.6537882822881933E-2</v>
      </c>
      <c r="BG29" s="10">
        <f t="shared" si="66"/>
        <v>-1.6249982295487131E-2</v>
      </c>
      <c r="BH29" s="10">
        <f t="shared" si="67"/>
        <v>-1.6537882822881933E-2</v>
      </c>
      <c r="BI29" s="10">
        <f t="shared" si="68"/>
        <v>-1.7817980336522821E-2</v>
      </c>
      <c r="BJ29" s="10">
        <f t="shared" si="69"/>
        <v>-1.756444855844308E-2</v>
      </c>
      <c r="BK29" s="10">
        <f t="shared" si="70"/>
        <v>-1.7817980336522821E-2</v>
      </c>
      <c r="BL29" s="12">
        <f t="shared" si="45"/>
        <v>-1.7817980336522821E-2</v>
      </c>
      <c r="BM29" s="10">
        <f t="shared" si="46"/>
        <v>-1.6558713294981264E-2</v>
      </c>
      <c r="BN29" s="10">
        <f t="shared" si="47"/>
        <v>1.2592670415415563E-3</v>
      </c>
      <c r="BO29" s="10">
        <f t="shared" si="48"/>
        <v>-1.8817980336522822E-2</v>
      </c>
      <c r="BP29" s="10">
        <f t="shared" si="49"/>
        <v>-1.5558713294981263E-2</v>
      </c>
      <c r="BQ29" s="10">
        <f t="shared" si="50"/>
        <v>3.2592670415415581E-3</v>
      </c>
      <c r="BR29" s="10">
        <f t="shared" si="51"/>
        <v>1.3075457471251273E-2</v>
      </c>
      <c r="BS29" s="10">
        <f t="shared" si="52"/>
        <v>-1.7817980336522821E-2</v>
      </c>
      <c r="BT29" s="10"/>
      <c r="BU29" s="10"/>
      <c r="BZ29">
        <v>33</v>
      </c>
      <c r="CA29" s="19">
        <v>-1</v>
      </c>
      <c r="CC29">
        <v>28</v>
      </c>
      <c r="CD29" s="19">
        <v>-1</v>
      </c>
    </row>
    <row r="30" spans="1:82">
      <c r="B30" s="19" t="s">
        <v>31</v>
      </c>
      <c r="C30" s="19">
        <v>23</v>
      </c>
      <c r="D30" s="6">
        <v>40.661999999999999</v>
      </c>
      <c r="E30" s="16">
        <f>SUM('national population by age'!DZ69)</f>
        <v>4219400</v>
      </c>
      <c r="F30" s="1">
        <f>SUM('national population by age'!Q70:BY70)</f>
        <v>3114360</v>
      </c>
      <c r="G30" s="5">
        <f>SUM('national population by age'!R70:BY70)</f>
        <v>3050670</v>
      </c>
      <c r="H30" s="9">
        <f t="shared" si="11"/>
        <v>3114360</v>
      </c>
      <c r="I30" s="1">
        <f>SUM('national population by age'!Q70:CD70)</f>
        <v>3213880</v>
      </c>
      <c r="J30" s="16">
        <f>SUM('national population by age'!R70:CD70)</f>
        <v>3150190</v>
      </c>
      <c r="K30" s="9">
        <f t="shared" si="12"/>
        <v>3213880</v>
      </c>
      <c r="L30" s="16">
        <f>SUM('national population by age'!Q70:CM70)</f>
        <v>3312930</v>
      </c>
      <c r="M30" s="16">
        <f>SUM('national population by age'!R70:CM70)</f>
        <v>3249240</v>
      </c>
      <c r="N30" s="9">
        <f t="shared" si="13"/>
        <v>3312930</v>
      </c>
      <c r="O30" s="21">
        <f t="shared" si="14"/>
        <v>4202150</v>
      </c>
      <c r="P30" s="16">
        <f t="shared" si="0"/>
        <v>3106107.5</v>
      </c>
      <c r="Q30" s="16">
        <f t="shared" si="1"/>
        <v>3041680</v>
      </c>
      <c r="R30" s="9">
        <f t="shared" si="15"/>
        <v>3106107.5</v>
      </c>
      <c r="S30" s="16">
        <f t="shared" si="2"/>
        <v>3205212.5</v>
      </c>
      <c r="T30" s="16">
        <f t="shared" si="3"/>
        <v>3140785</v>
      </c>
      <c r="U30" s="9">
        <f t="shared" si="4"/>
        <v>3205212.5</v>
      </c>
      <c r="V30" s="16">
        <f t="shared" si="5"/>
        <v>3302877.5</v>
      </c>
      <c r="W30" s="16">
        <f t="shared" si="16"/>
        <v>3238450</v>
      </c>
      <c r="X30" s="9">
        <f t="shared" si="6"/>
        <v>3302877.5</v>
      </c>
      <c r="Y30" s="21">
        <f t="shared" si="17"/>
        <v>9676.475137727115</v>
      </c>
      <c r="Z30" s="16">
        <f t="shared" si="53"/>
        <v>13090.982845893132</v>
      </c>
      <c r="AA30" s="16">
        <f t="shared" si="54"/>
        <v>13368.270166486942</v>
      </c>
      <c r="AB30" s="9">
        <f t="shared" si="55"/>
        <v>13090.982845893132</v>
      </c>
      <c r="AC30" s="16">
        <f t="shared" si="56"/>
        <v>12686.210352667726</v>
      </c>
      <c r="AD30" s="16">
        <f t="shared" si="57"/>
        <v>12946.444917433062</v>
      </c>
      <c r="AE30" s="9">
        <f t="shared" si="58"/>
        <v>12686.210352667726</v>
      </c>
      <c r="AF30" s="16">
        <f t="shared" si="59"/>
        <v>12311.083290252212</v>
      </c>
      <c r="AG30" s="16">
        <f t="shared" si="60"/>
        <v>12556.006731615433</v>
      </c>
      <c r="AH30" s="9">
        <f t="shared" si="61"/>
        <v>12311.083290252212</v>
      </c>
      <c r="AI30" s="12">
        <f t="shared" si="18"/>
        <v>0.11860909753648508</v>
      </c>
      <c r="AJ30" s="12">
        <f t="shared" si="19"/>
        <v>3.3199074347264768E-2</v>
      </c>
      <c r="AK30" s="12">
        <f t="shared" si="20"/>
        <v>1.7691072530215513E-2</v>
      </c>
      <c r="AL30" s="12">
        <f t="shared" si="21"/>
        <v>1.8510264913405683E-2</v>
      </c>
      <c r="AM30" s="12">
        <f t="shared" si="22"/>
        <v>1.7691072530215513E-2</v>
      </c>
      <c r="AN30" s="12">
        <f t="shared" si="23"/>
        <v>1.7995920328566228E-2</v>
      </c>
      <c r="AO30" s="12">
        <f t="shared" si="24"/>
        <v>1.8795517139436502E-2</v>
      </c>
      <c r="AP30" s="12">
        <f t="shared" si="25"/>
        <v>1.7995920328566228E-2</v>
      </c>
      <c r="AQ30" s="12">
        <f t="shared" si="26"/>
        <v>1.548021575223868E-2</v>
      </c>
      <c r="AR30" s="12">
        <f t="shared" si="27"/>
        <v>1.6205649559473123E-2</v>
      </c>
      <c r="AS30" s="12">
        <f t="shared" si="28"/>
        <v>1.548021575223868E-2</v>
      </c>
      <c r="AT30" s="12">
        <f t="shared" si="29"/>
        <v>1.548021575223868E-2</v>
      </c>
      <c r="AU30" s="10">
        <f t="shared" si="30"/>
        <v>1.7691072530215513E-2</v>
      </c>
      <c r="AV30" s="10">
        <f t="shared" si="31"/>
        <v>2.2108567779768329E-3</v>
      </c>
      <c r="AW30" s="10">
        <f t="shared" si="32"/>
        <v>1.4480215752238679E-2</v>
      </c>
      <c r="AX30" s="10">
        <f t="shared" si="33"/>
        <v>1.8691072530215513E-2</v>
      </c>
      <c r="AY30" s="10">
        <f t="shared" si="34"/>
        <v>4.2108567779768347E-3</v>
      </c>
      <c r="AZ30" s="19">
        <v>11</v>
      </c>
      <c r="BA30" s="19">
        <f t="shared" si="9"/>
        <v>2.0863146795209619E-2</v>
      </c>
      <c r="BB30" s="10">
        <f t="shared" si="35"/>
        <v>-8.301595247022342E-3</v>
      </c>
      <c r="BC30" s="10">
        <f t="shared" si="62"/>
        <v>-1.4026092340282292E-2</v>
      </c>
      <c r="BD30" s="10">
        <f t="shared" si="63"/>
        <v>-1.3937785482740273E-2</v>
      </c>
      <c r="BE30" s="10">
        <f t="shared" si="64"/>
        <v>-1.4026092340282292E-2</v>
      </c>
      <c r="BF30" s="10">
        <f t="shared" si="65"/>
        <v>-1.403738833871726E-2</v>
      </c>
      <c r="BG30" s="10">
        <f t="shared" si="66"/>
        <v>-1.3952099651491245E-2</v>
      </c>
      <c r="BH30" s="10">
        <f t="shared" si="67"/>
        <v>-1.403738833871726E-2</v>
      </c>
      <c r="BI30" s="10">
        <f t="shared" si="68"/>
        <v>-1.5486554451309531E-2</v>
      </c>
      <c r="BJ30" s="10">
        <f t="shared" si="69"/>
        <v>-1.5432668400949034E-2</v>
      </c>
      <c r="BK30" s="10">
        <f t="shared" si="70"/>
        <v>-1.5486554451309531E-2</v>
      </c>
      <c r="BL30" s="12">
        <f t="shared" si="45"/>
        <v>-1.5486554451309531E-2</v>
      </c>
      <c r="BM30" s="10">
        <f t="shared" si="46"/>
        <v>-1.4026092340282292E-2</v>
      </c>
      <c r="BN30" s="10">
        <f t="shared" si="47"/>
        <v>1.4604621110272387E-3</v>
      </c>
      <c r="BO30" s="10">
        <f t="shared" si="48"/>
        <v>-1.6486554451309532E-2</v>
      </c>
      <c r="BP30" s="10">
        <f t="shared" si="49"/>
        <v>-1.3026092340282291E-2</v>
      </c>
      <c r="BQ30" s="10">
        <f t="shared" si="50"/>
        <v>3.4604621110272404E-3</v>
      </c>
      <c r="BR30" s="10">
        <f t="shared" si="51"/>
        <v>1.548021575223868E-2</v>
      </c>
      <c r="BS30" s="10">
        <f t="shared" si="52"/>
        <v>-1.5486554451309531E-2</v>
      </c>
      <c r="BT30" s="10"/>
      <c r="BU30" s="10"/>
      <c r="BZ30">
        <v>33</v>
      </c>
      <c r="CA30" s="19">
        <v>1</v>
      </c>
      <c r="CC30">
        <v>28</v>
      </c>
      <c r="CD30" s="19">
        <v>1</v>
      </c>
    </row>
    <row r="31" spans="1:82">
      <c r="B31" s="19" t="s">
        <v>32</v>
      </c>
      <c r="C31" s="19">
        <v>24</v>
      </c>
      <c r="D31" s="6">
        <v>40.845999999999997</v>
      </c>
      <c r="E31" s="16">
        <f>SUM('national population by age'!DZ70)</f>
        <v>4223800</v>
      </c>
      <c r="F31" s="1">
        <f>SUM('national population by age'!Q71:BY71)</f>
        <v>3122950</v>
      </c>
      <c r="G31" s="5">
        <f>SUM('national population by age'!R71:BY71)</f>
        <v>3059420</v>
      </c>
      <c r="H31" s="9">
        <f t="shared" si="11"/>
        <v>3122950</v>
      </c>
      <c r="I31" s="1">
        <f>SUM('national population by age'!Q71:CD71)</f>
        <v>3222750</v>
      </c>
      <c r="J31" s="16">
        <f>SUM('national population by age'!R71:CD71)</f>
        <v>3159220</v>
      </c>
      <c r="K31" s="9">
        <f t="shared" si="12"/>
        <v>3222750</v>
      </c>
      <c r="L31" s="16">
        <f>SUM('national population by age'!Q71:CM71)</f>
        <v>3322330</v>
      </c>
      <c r="M31" s="16">
        <f>SUM('national population by age'!R71:CM71)</f>
        <v>3258800</v>
      </c>
      <c r="N31" s="9">
        <f t="shared" si="13"/>
        <v>3322330</v>
      </c>
      <c r="O31" s="21">
        <f t="shared" si="14"/>
        <v>4211950</v>
      </c>
      <c r="P31" s="16">
        <f t="shared" si="0"/>
        <v>3113520</v>
      </c>
      <c r="Q31" s="16">
        <f t="shared" si="1"/>
        <v>3049490</v>
      </c>
      <c r="R31" s="9">
        <f t="shared" si="15"/>
        <v>3113520</v>
      </c>
      <c r="S31" s="16">
        <f t="shared" si="2"/>
        <v>3212955</v>
      </c>
      <c r="T31" s="16">
        <f t="shared" si="3"/>
        <v>3148925</v>
      </c>
      <c r="U31" s="9">
        <f t="shared" si="4"/>
        <v>3212955</v>
      </c>
      <c r="V31" s="16">
        <f t="shared" si="5"/>
        <v>3311467.5</v>
      </c>
      <c r="W31" s="16">
        <f t="shared" si="16"/>
        <v>3247437.5</v>
      </c>
      <c r="X31" s="9">
        <f t="shared" si="6"/>
        <v>3311467.5</v>
      </c>
      <c r="Y31" s="21">
        <f t="shared" si="17"/>
        <v>9697.6459834518446</v>
      </c>
      <c r="Z31" s="16">
        <f t="shared" si="53"/>
        <v>13118.913641152136</v>
      </c>
      <c r="AA31" s="16">
        <f t="shared" si="54"/>
        <v>13394.370862012993</v>
      </c>
      <c r="AB31" s="9">
        <f t="shared" si="55"/>
        <v>13118.913641152136</v>
      </c>
      <c r="AC31" s="16">
        <f t="shared" si="56"/>
        <v>12712.907588185954</v>
      </c>
      <c r="AD31" s="16">
        <f t="shared" si="57"/>
        <v>12971.410878315615</v>
      </c>
      <c r="AE31" s="9">
        <f t="shared" si="58"/>
        <v>12712.907588185954</v>
      </c>
      <c r="AF31" s="16">
        <f t="shared" si="59"/>
        <v>12334.712631182399</v>
      </c>
      <c r="AG31" s="16">
        <f t="shared" si="60"/>
        <v>12577.917203949268</v>
      </c>
      <c r="AH31" s="9">
        <f t="shared" si="61"/>
        <v>12334.712631182399</v>
      </c>
      <c r="AI31" s="12">
        <f t="shared" si="18"/>
        <v>0.12367092612206165</v>
      </c>
      <c r="AJ31" s="12">
        <f t="shared" si="19"/>
        <v>3.5459577050429569E-2</v>
      </c>
      <c r="AK31" s="12">
        <f t="shared" si="20"/>
        <v>1.9862408427479661E-2</v>
      </c>
      <c r="AL31" s="12">
        <f t="shared" si="21"/>
        <v>2.0498841294911196E-2</v>
      </c>
      <c r="AM31" s="12">
        <f t="shared" si="22"/>
        <v>1.9862408427479661E-2</v>
      </c>
      <c r="AN31" s="12">
        <f t="shared" si="23"/>
        <v>2.0138220990945754E-2</v>
      </c>
      <c r="AO31" s="12">
        <f t="shared" si="24"/>
        <v>2.0760165287282417E-2</v>
      </c>
      <c r="AP31" s="12">
        <f t="shared" si="25"/>
        <v>2.0138220990945754E-2</v>
      </c>
      <c r="AQ31" s="12">
        <f t="shared" si="26"/>
        <v>1.7429282918802969E-2</v>
      </c>
      <c r="AR31" s="12">
        <f t="shared" si="27"/>
        <v>1.7978947889593977E-2</v>
      </c>
      <c r="AS31" s="12">
        <f t="shared" si="28"/>
        <v>1.7429282918802969E-2</v>
      </c>
      <c r="AT31" s="12">
        <f t="shared" si="29"/>
        <v>1.7429282918802969E-2</v>
      </c>
      <c r="AU31" s="10">
        <f t="shared" si="30"/>
        <v>1.9862408427479661E-2</v>
      </c>
      <c r="AV31" s="10">
        <f t="shared" si="31"/>
        <v>2.4331255086766923E-3</v>
      </c>
      <c r="AW31" s="10">
        <f t="shared" si="32"/>
        <v>1.6429282918802968E-2</v>
      </c>
      <c r="AX31" s="10">
        <f t="shared" si="33"/>
        <v>2.0862408427479662E-2</v>
      </c>
      <c r="AY31" s="10">
        <f t="shared" si="34"/>
        <v>4.4331255086766941E-3</v>
      </c>
      <c r="AZ31" s="19">
        <v>12</v>
      </c>
      <c r="BA31" s="19">
        <f t="shared" si="9"/>
        <v>2.5482664256483378E-2</v>
      </c>
      <c r="BB31" s="10">
        <f t="shared" si="35"/>
        <v>-6.131890511190452E-3</v>
      </c>
      <c r="BC31" s="10">
        <f t="shared" si="62"/>
        <v>-1.1922427881337239E-2</v>
      </c>
      <c r="BD31" s="10">
        <f t="shared" si="63"/>
        <v>-1.2012561851684533E-2</v>
      </c>
      <c r="BE31" s="10">
        <f t="shared" si="64"/>
        <v>-1.1922427881337239E-2</v>
      </c>
      <c r="BF31" s="10">
        <f t="shared" si="65"/>
        <v>-1.1962499516607106E-2</v>
      </c>
      <c r="BG31" s="10">
        <f t="shared" si="66"/>
        <v>-1.2050602100200147E-2</v>
      </c>
      <c r="BH31" s="10">
        <f t="shared" si="67"/>
        <v>-1.1962499516607106E-2</v>
      </c>
      <c r="BI31" s="10">
        <f t="shared" si="68"/>
        <v>-1.3596923514148762E-2</v>
      </c>
      <c r="BJ31" s="10">
        <f t="shared" si="69"/>
        <v>-1.3714579541894811E-2</v>
      </c>
      <c r="BK31" s="10">
        <f t="shared" si="70"/>
        <v>-1.3596923514148762E-2</v>
      </c>
      <c r="BL31" s="12">
        <f t="shared" si="45"/>
        <v>-1.3596923514148762E-2</v>
      </c>
      <c r="BM31" s="10">
        <f t="shared" si="46"/>
        <v>-1.1922427881337239E-2</v>
      </c>
      <c r="BN31" s="10">
        <f t="shared" si="47"/>
        <v>1.6744956328115235E-3</v>
      </c>
      <c r="BO31" s="10">
        <f t="shared" si="48"/>
        <v>-1.4596923514148763E-2</v>
      </c>
      <c r="BP31" s="10">
        <f t="shared" si="49"/>
        <v>-1.0922427881337238E-2</v>
      </c>
      <c r="BQ31" s="10">
        <f t="shared" si="50"/>
        <v>3.6744956328115252E-3</v>
      </c>
      <c r="BR31" s="10">
        <f t="shared" si="51"/>
        <v>1.7429282918802969E-2</v>
      </c>
      <c r="BS31" s="10">
        <f t="shared" si="52"/>
        <v>-1.3596923514148762E-2</v>
      </c>
      <c r="BT31" s="10"/>
      <c r="BU31" s="10"/>
    </row>
    <row r="32" spans="1:82">
      <c r="A32" s="8">
        <v>39447</v>
      </c>
      <c r="B32" s="19" t="s">
        <v>33</v>
      </c>
      <c r="C32" s="19">
        <v>25</v>
      </c>
      <c r="D32" s="6">
        <v>40.920999999999999</v>
      </c>
      <c r="E32" s="16">
        <f>SUM('national population by age'!DZ71)</f>
        <v>4234300</v>
      </c>
      <c r="F32" s="1">
        <f>SUM('national population by age'!Q72:BY72)</f>
        <v>3132070</v>
      </c>
      <c r="G32" s="5">
        <f>SUM('national population by age'!R72:BY72)</f>
        <v>3069070</v>
      </c>
      <c r="H32" s="9">
        <f t="shared" si="11"/>
        <v>3132070</v>
      </c>
      <c r="I32" s="1">
        <f>SUM('national population by age'!Q72:CD72)</f>
        <v>3231860</v>
      </c>
      <c r="J32" s="16">
        <f>SUM('national population by age'!R72:CD72)</f>
        <v>3168860</v>
      </c>
      <c r="K32" s="9">
        <f t="shared" si="12"/>
        <v>3231860</v>
      </c>
      <c r="L32" s="16">
        <f>SUM('national population by age'!Q72:CM72)</f>
        <v>3332440</v>
      </c>
      <c r="M32" s="16">
        <f>SUM('national population by age'!R72:CM72)</f>
        <v>3269440</v>
      </c>
      <c r="N32" s="9">
        <f t="shared" si="13"/>
        <v>3332440</v>
      </c>
      <c r="O32" s="21">
        <f t="shared" si="14"/>
        <v>4221650</v>
      </c>
      <c r="P32" s="16">
        <f t="shared" si="0"/>
        <v>3120422.5</v>
      </c>
      <c r="Q32" s="16">
        <f t="shared" si="1"/>
        <v>3056755</v>
      </c>
      <c r="R32" s="9">
        <f t="shared" si="15"/>
        <v>3120422.5</v>
      </c>
      <c r="S32" s="16">
        <f t="shared" si="2"/>
        <v>3220045</v>
      </c>
      <c r="T32" s="16">
        <f t="shared" si="3"/>
        <v>3156377.5</v>
      </c>
      <c r="U32" s="9">
        <f t="shared" si="4"/>
        <v>3220045</v>
      </c>
      <c r="V32" s="16">
        <f t="shared" si="5"/>
        <v>3319420</v>
      </c>
      <c r="W32" s="16">
        <f t="shared" si="16"/>
        <v>3255752.5</v>
      </c>
      <c r="X32" s="9">
        <f t="shared" si="6"/>
        <v>3319420</v>
      </c>
      <c r="Y32" s="21">
        <f t="shared" si="17"/>
        <v>9693.1294635983559</v>
      </c>
      <c r="Z32" s="16">
        <f t="shared" si="53"/>
        <v>13113.929283614638</v>
      </c>
      <c r="AA32" s="16">
        <f t="shared" si="54"/>
        <v>13387.072238370429</v>
      </c>
      <c r="AB32" s="9">
        <f t="shared" si="55"/>
        <v>13113.929283614638</v>
      </c>
      <c r="AC32" s="16">
        <f t="shared" si="56"/>
        <v>12708.207493994649</v>
      </c>
      <c r="AD32" s="16">
        <f t="shared" si="57"/>
        <v>12964.545590633566</v>
      </c>
      <c r="AE32" s="9">
        <f t="shared" si="58"/>
        <v>12708.207493994649</v>
      </c>
      <c r="AF32" s="16">
        <f t="shared" si="59"/>
        <v>12327.756053768429</v>
      </c>
      <c r="AG32" s="16">
        <f t="shared" si="60"/>
        <v>12568.830093810879</v>
      </c>
      <c r="AH32" s="9">
        <f t="shared" si="61"/>
        <v>12327.756053768429</v>
      </c>
      <c r="AI32" s="12">
        <f t="shared" si="18"/>
        <v>0.12573417146944332</v>
      </c>
      <c r="AJ32" s="12">
        <f t="shared" si="19"/>
        <v>3.4977328704262511E-2</v>
      </c>
      <c r="AK32" s="12">
        <f t="shared" si="20"/>
        <v>1.9474925208845528E-2</v>
      </c>
      <c r="AL32" s="12">
        <f t="shared" si="21"/>
        <v>1.9942769117500703E-2</v>
      </c>
      <c r="AM32" s="12">
        <f t="shared" si="22"/>
        <v>1.9474925208845528E-2</v>
      </c>
      <c r="AN32" s="12">
        <f t="shared" si="23"/>
        <v>1.976106527786059E-2</v>
      </c>
      <c r="AO32" s="12">
        <f t="shared" si="24"/>
        <v>2.0219914712012566E-2</v>
      </c>
      <c r="AP32" s="12">
        <f t="shared" si="25"/>
        <v>1.976106527786059E-2</v>
      </c>
      <c r="AQ32" s="12">
        <f t="shared" si="26"/>
        <v>1.6855469342313967E-2</v>
      </c>
      <c r="AR32" s="12">
        <f t="shared" si="27"/>
        <v>1.7243493309313518E-2</v>
      </c>
      <c r="AS32" s="12">
        <f t="shared" si="28"/>
        <v>1.6855469342313967E-2</v>
      </c>
      <c r="AT32" s="12">
        <f t="shared" si="29"/>
        <v>1.6855469342313967E-2</v>
      </c>
      <c r="AU32" s="10">
        <f t="shared" si="30"/>
        <v>1.9474925208845528E-2</v>
      </c>
      <c r="AV32" s="10">
        <f t="shared" si="31"/>
        <v>2.6194558665315615E-3</v>
      </c>
      <c r="AW32" s="10">
        <f t="shared" si="32"/>
        <v>1.5855469342313966E-2</v>
      </c>
      <c r="AX32" s="10">
        <f t="shared" si="33"/>
        <v>2.0474925208845529E-2</v>
      </c>
      <c r="AY32" s="10">
        <f t="shared" si="34"/>
        <v>4.6194558665315633E-3</v>
      </c>
      <c r="AZ32" s="19">
        <v>13</v>
      </c>
      <c r="BA32" s="19">
        <f t="shared" si="9"/>
        <v>2.7365619743415781E-2</v>
      </c>
      <c r="BB32" s="10">
        <f t="shared" si="35"/>
        <v>-6.5947683122481449E-3</v>
      </c>
      <c r="BC32" s="10">
        <f t="shared" si="62"/>
        <v>-1.2297834872261659E-2</v>
      </c>
      <c r="BD32" s="10">
        <f t="shared" si="63"/>
        <v>-1.2550918490373486E-2</v>
      </c>
      <c r="BE32" s="10">
        <f t="shared" si="64"/>
        <v>-1.2297834872261659E-2</v>
      </c>
      <c r="BF32" s="10">
        <f t="shared" si="65"/>
        <v>-1.2327787259367784E-2</v>
      </c>
      <c r="BG32" s="10">
        <f t="shared" si="66"/>
        <v>-1.2573487150678853E-2</v>
      </c>
      <c r="BH32" s="10">
        <f t="shared" si="67"/>
        <v>-1.2327787259367784E-2</v>
      </c>
      <c r="BI32" s="10">
        <f t="shared" si="68"/>
        <v>-1.4153238814564095E-2</v>
      </c>
      <c r="BJ32" s="10">
        <f t="shared" si="69"/>
        <v>-1.4427136644812877E-2</v>
      </c>
      <c r="BK32" s="10">
        <f t="shared" si="70"/>
        <v>-1.4153238814564095E-2</v>
      </c>
      <c r="BL32" s="12">
        <f t="shared" si="45"/>
        <v>-1.4153238814564095E-2</v>
      </c>
      <c r="BM32" s="10">
        <f t="shared" si="46"/>
        <v>-1.2297834872261659E-2</v>
      </c>
      <c r="BN32" s="10">
        <f t="shared" si="47"/>
        <v>1.855403942302436E-3</v>
      </c>
      <c r="BO32" s="10">
        <f t="shared" si="48"/>
        <v>-1.5153238814564096E-2</v>
      </c>
      <c r="BP32" s="10">
        <f t="shared" si="49"/>
        <v>-1.1297834872261658E-2</v>
      </c>
      <c r="BQ32" s="10">
        <f t="shared" si="50"/>
        <v>3.8554039423024378E-3</v>
      </c>
      <c r="BR32" s="10">
        <f t="shared" si="51"/>
        <v>1.6855469342313967E-2</v>
      </c>
      <c r="BS32" s="10">
        <f t="shared" si="52"/>
        <v>-1.4153238814564095E-2</v>
      </c>
      <c r="BT32" s="10"/>
      <c r="BU32" s="10"/>
    </row>
    <row r="33" spans="1:73">
      <c r="B33" s="19" t="s">
        <v>34</v>
      </c>
      <c r="C33" s="19">
        <v>26</v>
      </c>
      <c r="D33" s="6">
        <v>40.994</v>
      </c>
      <c r="E33" s="16">
        <f>SUM('national population by age'!DZ72)</f>
        <v>4245700</v>
      </c>
      <c r="F33" s="1">
        <f>SUM('national population by age'!Q73:BY73)</f>
        <v>3139440</v>
      </c>
      <c r="G33" s="5">
        <f>SUM('national population by age'!R73:BY73)</f>
        <v>3076850</v>
      </c>
      <c r="H33" s="9">
        <f t="shared" si="11"/>
        <v>3139440</v>
      </c>
      <c r="I33" s="1">
        <f>SUM('national population by age'!Q73:CD73)</f>
        <v>3239220</v>
      </c>
      <c r="J33" s="16">
        <f>SUM('national population by age'!R73:CD73)</f>
        <v>3176630</v>
      </c>
      <c r="K33" s="9">
        <f t="shared" si="12"/>
        <v>3239220</v>
      </c>
      <c r="L33" s="16">
        <f>SUM('national population by age'!Q73:CM73)</f>
        <v>3340910</v>
      </c>
      <c r="M33" s="16">
        <f>SUM('national population by age'!R73:CM73)</f>
        <v>3278320</v>
      </c>
      <c r="N33" s="9">
        <f t="shared" si="13"/>
        <v>3340910</v>
      </c>
      <c r="O33" s="21">
        <f t="shared" si="14"/>
        <v>4230800</v>
      </c>
      <c r="P33" s="16">
        <f t="shared" si="0"/>
        <v>3127205</v>
      </c>
      <c r="Q33" s="16">
        <f t="shared" si="1"/>
        <v>3064002.5</v>
      </c>
      <c r="R33" s="9">
        <f t="shared" si="15"/>
        <v>3127205</v>
      </c>
      <c r="S33" s="16">
        <f t="shared" si="2"/>
        <v>3226927.5</v>
      </c>
      <c r="T33" s="16">
        <f t="shared" si="3"/>
        <v>3163725</v>
      </c>
      <c r="U33" s="9">
        <f t="shared" si="4"/>
        <v>3226927.5</v>
      </c>
      <c r="V33" s="16">
        <f t="shared" si="5"/>
        <v>3327152.5</v>
      </c>
      <c r="W33" s="16">
        <f t="shared" si="16"/>
        <v>3263950</v>
      </c>
      <c r="X33" s="9">
        <f t="shared" si="6"/>
        <v>3327152.5</v>
      </c>
      <c r="Y33" s="21">
        <f t="shared" si="17"/>
        <v>9689.4204405786131</v>
      </c>
      <c r="Z33" s="16">
        <f t="shared" si="53"/>
        <v>13108.830409263224</v>
      </c>
      <c r="AA33" s="16">
        <f t="shared" si="54"/>
        <v>13379.231903368225</v>
      </c>
      <c r="AB33" s="9">
        <f t="shared" si="55"/>
        <v>13108.830409263224</v>
      </c>
      <c r="AC33" s="16">
        <f t="shared" si="56"/>
        <v>12703.725137921443</v>
      </c>
      <c r="AD33" s="16">
        <f t="shared" si="57"/>
        <v>12957.510529518211</v>
      </c>
      <c r="AE33" s="9">
        <f t="shared" si="58"/>
        <v>12703.725137921443</v>
      </c>
      <c r="AF33" s="16">
        <f t="shared" si="59"/>
        <v>12321.046300101963</v>
      </c>
      <c r="AG33" s="16">
        <f t="shared" si="60"/>
        <v>12559.628670782335</v>
      </c>
      <c r="AH33" s="9">
        <f t="shared" si="61"/>
        <v>12321.046300101963</v>
      </c>
      <c r="AI33" s="12">
        <f t="shared" si="18"/>
        <v>0.12774239694089506</v>
      </c>
      <c r="AJ33" s="12">
        <f t="shared" si="19"/>
        <v>3.4581300285216665E-2</v>
      </c>
      <c r="AK33" s="12">
        <f t="shared" si="20"/>
        <v>1.9078539470015032E-2</v>
      </c>
      <c r="AL33" s="12">
        <f t="shared" si="21"/>
        <v>1.9345424690686119E-2</v>
      </c>
      <c r="AM33" s="12">
        <f t="shared" si="22"/>
        <v>1.9078539470015032E-2</v>
      </c>
      <c r="AN33" s="12">
        <f t="shared" si="23"/>
        <v>1.9401381805087103E-2</v>
      </c>
      <c r="AO33" s="12">
        <f t="shared" si="24"/>
        <v>1.9666304143795887E-2</v>
      </c>
      <c r="AP33" s="12">
        <f t="shared" si="25"/>
        <v>1.9401381805087103E-2</v>
      </c>
      <c r="AQ33" s="12">
        <f t="shared" si="26"/>
        <v>1.6302015032873651E-2</v>
      </c>
      <c r="AR33" s="12">
        <f t="shared" si="27"/>
        <v>1.6498786949603605E-2</v>
      </c>
      <c r="AS33" s="12">
        <f t="shared" si="28"/>
        <v>1.6302015032873651E-2</v>
      </c>
      <c r="AT33" s="12">
        <f t="shared" si="29"/>
        <v>1.6302015032873651E-2</v>
      </c>
      <c r="AU33" s="10">
        <f t="shared" si="30"/>
        <v>1.9078539470015032E-2</v>
      </c>
      <c r="AV33" s="10">
        <f t="shared" si="31"/>
        <v>2.7765244371413811E-3</v>
      </c>
      <c r="AW33" s="10">
        <f t="shared" si="32"/>
        <v>1.530201503287365E-2</v>
      </c>
      <c r="AX33" s="10">
        <f t="shared" si="33"/>
        <v>2.0078539470015033E-2</v>
      </c>
      <c r="AY33" s="10">
        <f t="shared" si="34"/>
        <v>4.7765244371413829E-3</v>
      </c>
      <c r="AZ33" s="19">
        <v>14</v>
      </c>
      <c r="BA33" s="19">
        <f t="shared" si="9"/>
        <v>2.919836308403001E-2</v>
      </c>
      <c r="BB33" s="10">
        <f t="shared" si="35"/>
        <v>-6.9748893955473568E-3</v>
      </c>
      <c r="BC33" s="10">
        <f t="shared" si="62"/>
        <v>-1.2681866929144747E-2</v>
      </c>
      <c r="BD33" s="10">
        <f t="shared" si="63"/>
        <v>-1.3129232512946953E-2</v>
      </c>
      <c r="BE33" s="10">
        <f t="shared" si="64"/>
        <v>-1.2681866929144747E-2</v>
      </c>
      <c r="BF33" s="10">
        <f t="shared" si="65"/>
        <v>-1.2676152561335474E-2</v>
      </c>
      <c r="BG33" s="10">
        <f t="shared" si="66"/>
        <v>-1.3109302757655206E-2</v>
      </c>
      <c r="BH33" s="10">
        <f t="shared" si="67"/>
        <v>-1.2676152561335474E-2</v>
      </c>
      <c r="BI33" s="10">
        <f t="shared" si="68"/>
        <v>-1.4689815697784825E-2</v>
      </c>
      <c r="BJ33" s="10">
        <f t="shared" si="69"/>
        <v>-1.514865748434191E-2</v>
      </c>
      <c r="BK33" s="10">
        <f t="shared" si="70"/>
        <v>-1.4689815697784825E-2</v>
      </c>
      <c r="BL33" s="12">
        <f t="shared" si="45"/>
        <v>-1.4689815697784825E-2</v>
      </c>
      <c r="BM33" s="10">
        <f t="shared" si="46"/>
        <v>-1.2681866929144747E-2</v>
      </c>
      <c r="BN33" s="10">
        <f t="shared" si="47"/>
        <v>2.0079487686400777E-3</v>
      </c>
      <c r="BO33" s="10">
        <f t="shared" si="48"/>
        <v>-1.5689815697784826E-2</v>
      </c>
      <c r="BP33" s="10">
        <f t="shared" si="49"/>
        <v>-1.1681866929144746E-2</v>
      </c>
      <c r="BQ33" s="10">
        <f t="shared" si="50"/>
        <v>4.0079487686400794E-3</v>
      </c>
      <c r="BR33" s="10">
        <f t="shared" si="51"/>
        <v>1.6302015032873651E-2</v>
      </c>
      <c r="BS33" s="10">
        <f t="shared" si="52"/>
        <v>-1.4689815697784825E-2</v>
      </c>
      <c r="BT33" s="10"/>
      <c r="BU33" s="10"/>
    </row>
    <row r="34" spans="1:73">
      <c r="B34" s="19" t="s">
        <v>35</v>
      </c>
      <c r="C34" s="19">
        <v>27</v>
      </c>
      <c r="D34" s="6">
        <v>40.83</v>
      </c>
      <c r="E34" s="16">
        <f>SUM('national population by age'!DZ73)</f>
        <v>4255600</v>
      </c>
      <c r="F34" s="1">
        <f>SUM('national population by age'!Q74:BY74)</f>
        <v>3141920</v>
      </c>
      <c r="G34" s="5">
        <f>SUM('national population by age'!R74:BY74)</f>
        <v>3078950</v>
      </c>
      <c r="H34" s="9">
        <f t="shared" si="11"/>
        <v>3141920</v>
      </c>
      <c r="I34" s="1">
        <f>SUM('national population by age'!Q74:CD74)</f>
        <v>3241960</v>
      </c>
      <c r="J34" s="16">
        <f>SUM('national population by age'!R74:CD74)</f>
        <v>3178990</v>
      </c>
      <c r="K34" s="9">
        <f t="shared" si="12"/>
        <v>3241960</v>
      </c>
      <c r="L34" s="16">
        <f>SUM('national population by age'!Q74:CM74)</f>
        <v>3344100</v>
      </c>
      <c r="M34" s="16">
        <f>SUM('national population by age'!R74:CM74)</f>
        <v>3281130</v>
      </c>
      <c r="N34" s="9">
        <f t="shared" si="13"/>
        <v>3344100</v>
      </c>
      <c r="O34" s="21">
        <f t="shared" si="14"/>
        <v>4239850</v>
      </c>
      <c r="P34" s="16">
        <f t="shared" si="0"/>
        <v>3134095</v>
      </c>
      <c r="Q34" s="16">
        <f t="shared" si="1"/>
        <v>3071072.5</v>
      </c>
      <c r="R34" s="9">
        <f t="shared" si="15"/>
        <v>3134095</v>
      </c>
      <c r="S34" s="16">
        <f t="shared" si="2"/>
        <v>3233947.5</v>
      </c>
      <c r="T34" s="16">
        <f t="shared" si="3"/>
        <v>3170925</v>
      </c>
      <c r="U34" s="9">
        <f t="shared" si="4"/>
        <v>3233947.5</v>
      </c>
      <c r="V34" s="16">
        <f t="shared" si="5"/>
        <v>3334945</v>
      </c>
      <c r="W34" s="16">
        <f t="shared" si="16"/>
        <v>3271922.5</v>
      </c>
      <c r="X34" s="9">
        <f t="shared" si="6"/>
        <v>3334945</v>
      </c>
      <c r="Y34" s="21">
        <f t="shared" si="17"/>
        <v>9630.0576671344497</v>
      </c>
      <c r="Z34" s="16">
        <f t="shared" si="53"/>
        <v>13027.684227823343</v>
      </c>
      <c r="AA34" s="16">
        <f t="shared" si="54"/>
        <v>13295.029667974299</v>
      </c>
      <c r="AB34" s="9">
        <f t="shared" si="55"/>
        <v>13027.684227823343</v>
      </c>
      <c r="AC34" s="16">
        <f t="shared" si="56"/>
        <v>12625.436869336932</v>
      </c>
      <c r="AD34" s="16">
        <f t="shared" si="57"/>
        <v>12876.368882896946</v>
      </c>
      <c r="AE34" s="9">
        <f t="shared" si="58"/>
        <v>12625.436869336932</v>
      </c>
      <c r="AF34" s="16">
        <f t="shared" si="59"/>
        <v>12243.080470592469</v>
      </c>
      <c r="AG34" s="16">
        <f t="shared" si="60"/>
        <v>12478.901929981532</v>
      </c>
      <c r="AH34" s="9">
        <f t="shared" si="61"/>
        <v>12243.080470592469</v>
      </c>
      <c r="AI34" s="12">
        <f t="shared" si="18"/>
        <v>0.12323076711462022</v>
      </c>
      <c r="AJ34" s="12">
        <f t="shared" si="19"/>
        <v>2.8242880385384916E-2</v>
      </c>
      <c r="AK34" s="12">
        <f t="shared" si="20"/>
        <v>1.2770247312471561E-2</v>
      </c>
      <c r="AL34" s="12">
        <f t="shared" si="21"/>
        <v>1.2930171257795164E-2</v>
      </c>
      <c r="AM34" s="12">
        <f t="shared" si="22"/>
        <v>1.2770247312471561E-2</v>
      </c>
      <c r="AN34" s="12">
        <f t="shared" si="23"/>
        <v>1.3119195414266205E-2</v>
      </c>
      <c r="AO34" s="12">
        <f t="shared" si="24"/>
        <v>1.3281018734691674E-2</v>
      </c>
      <c r="AP34" s="12">
        <f t="shared" si="25"/>
        <v>1.3119195414266205E-2</v>
      </c>
      <c r="AQ34" s="12">
        <f t="shared" si="26"/>
        <v>9.8710003524440371E-3</v>
      </c>
      <c r="AR34" s="12">
        <f t="shared" si="27"/>
        <v>9.9652630493862748E-3</v>
      </c>
      <c r="AS34" s="12">
        <f t="shared" si="28"/>
        <v>9.8710003524440371E-3</v>
      </c>
      <c r="AT34" s="12">
        <f t="shared" si="29"/>
        <v>9.8710003524440371E-3</v>
      </c>
      <c r="AU34" s="10">
        <f t="shared" si="30"/>
        <v>1.2770247312471561E-2</v>
      </c>
      <c r="AV34" s="10">
        <f t="shared" si="31"/>
        <v>2.8992469600275239E-3</v>
      </c>
      <c r="AW34" s="10">
        <f t="shared" si="32"/>
        <v>8.8710003524440362E-3</v>
      </c>
      <c r="AX34" s="10">
        <f t="shared" si="33"/>
        <v>1.3770247312471562E-2</v>
      </c>
      <c r="AY34" s="10">
        <f t="shared" si="34"/>
        <v>4.8992469600275257E-3</v>
      </c>
      <c r="AZ34" s="19">
        <v>15</v>
      </c>
      <c r="BA34" s="19">
        <f t="shared" si="9"/>
        <v>2.5080967085937989E-2</v>
      </c>
      <c r="BB34" s="10">
        <f t="shared" si="35"/>
        <v>-1.3058712987132348E-2</v>
      </c>
      <c r="BC34" s="10">
        <f t="shared" si="62"/>
        <v>-1.8793556062634331E-2</v>
      </c>
      <c r="BD34" s="10">
        <f t="shared" si="63"/>
        <v>-1.9340106595068907E-2</v>
      </c>
      <c r="BE34" s="10">
        <f t="shared" si="64"/>
        <v>-1.8793556062634331E-2</v>
      </c>
      <c r="BF34" s="10">
        <f t="shared" si="65"/>
        <v>-1.8760657201430164E-2</v>
      </c>
      <c r="BG34" s="10">
        <f t="shared" si="66"/>
        <v>-1.9289342976571366E-2</v>
      </c>
      <c r="BH34" s="10">
        <f t="shared" si="67"/>
        <v>-1.8760657201430164E-2</v>
      </c>
      <c r="BI34" s="10">
        <f t="shared" si="68"/>
        <v>-2.0924718478942284E-2</v>
      </c>
      <c r="BJ34" s="10">
        <f t="shared" si="69"/>
        <v>-2.1478768122050185E-2</v>
      </c>
      <c r="BK34" s="10">
        <f t="shared" si="70"/>
        <v>-2.0924718478942284E-2</v>
      </c>
      <c r="BL34" s="12">
        <f t="shared" si="45"/>
        <v>-2.0924718478942284E-2</v>
      </c>
      <c r="BM34" s="10">
        <f t="shared" si="46"/>
        <v>-1.8793556062634331E-2</v>
      </c>
      <c r="BN34" s="10">
        <f t="shared" si="47"/>
        <v>2.1311624163079523E-3</v>
      </c>
      <c r="BO34" s="10">
        <f t="shared" si="48"/>
        <v>-2.1924718478942284E-2</v>
      </c>
      <c r="BP34" s="10">
        <f t="shared" si="49"/>
        <v>-1.779355606263433E-2</v>
      </c>
      <c r="BQ34" s="10">
        <f t="shared" si="50"/>
        <v>4.1311624163079541E-3</v>
      </c>
      <c r="BR34" s="10">
        <f t="shared" si="51"/>
        <v>9.8710003524440371E-3</v>
      </c>
      <c r="BS34" s="10">
        <f t="shared" si="52"/>
        <v>-2.0924718478942284E-2</v>
      </c>
      <c r="BT34" s="10"/>
      <c r="BU34" s="10"/>
    </row>
    <row r="35" spans="1:73">
      <c r="B35" s="19" t="s">
        <v>36</v>
      </c>
      <c r="C35" s="19">
        <v>28</v>
      </c>
      <c r="D35" s="6">
        <v>40.597000000000001</v>
      </c>
      <c r="E35" s="16">
        <f>SUM('national population by age'!DZ74)</f>
        <v>4259800</v>
      </c>
      <c r="F35" s="1">
        <f>SUM('national population by age'!Q75:BY75)</f>
        <v>3150270</v>
      </c>
      <c r="G35" s="5">
        <f>SUM('national population by age'!R75:BY75)</f>
        <v>3087460</v>
      </c>
      <c r="H35" s="9">
        <f t="shared" si="11"/>
        <v>3150270</v>
      </c>
      <c r="I35" s="1">
        <f>SUM('national population by age'!Q75:CD75)</f>
        <v>3250260</v>
      </c>
      <c r="J35" s="16">
        <f>SUM('national population by age'!R75:CD75)</f>
        <v>3187450</v>
      </c>
      <c r="K35" s="9">
        <f t="shared" si="12"/>
        <v>3250260</v>
      </c>
      <c r="L35" s="16">
        <f>SUM('national population by age'!Q75:CM75)</f>
        <v>3352920</v>
      </c>
      <c r="M35" s="16">
        <f>SUM('national population by age'!R75:CM75)</f>
        <v>3290110</v>
      </c>
      <c r="N35" s="9">
        <f t="shared" si="13"/>
        <v>3352920</v>
      </c>
      <c r="O35" s="21">
        <f t="shared" si="14"/>
        <v>4248850</v>
      </c>
      <c r="P35" s="16">
        <f t="shared" si="0"/>
        <v>3140925</v>
      </c>
      <c r="Q35" s="16">
        <f t="shared" si="1"/>
        <v>3078082.5</v>
      </c>
      <c r="R35" s="9">
        <f t="shared" si="15"/>
        <v>3140925</v>
      </c>
      <c r="S35" s="16">
        <f t="shared" si="2"/>
        <v>3240825</v>
      </c>
      <c r="T35" s="16">
        <f t="shared" si="3"/>
        <v>3177982.5</v>
      </c>
      <c r="U35" s="9">
        <f t="shared" si="4"/>
        <v>3240825</v>
      </c>
      <c r="V35" s="16">
        <f t="shared" si="5"/>
        <v>3342592.5</v>
      </c>
      <c r="W35" s="16">
        <f t="shared" si="16"/>
        <v>3279750</v>
      </c>
      <c r="X35" s="9">
        <f t="shared" si="6"/>
        <v>3342592.5</v>
      </c>
      <c r="Y35" s="21">
        <f t="shared" si="17"/>
        <v>9554.8207161937935</v>
      </c>
      <c r="Z35" s="16">
        <f t="shared" si="53"/>
        <v>12925.1733167777</v>
      </c>
      <c r="AA35" s="16">
        <f t="shared" si="54"/>
        <v>13189.055199137774</v>
      </c>
      <c r="AB35" s="9">
        <f t="shared" si="55"/>
        <v>12925.1733167777</v>
      </c>
      <c r="AC35" s="16">
        <f t="shared" si="56"/>
        <v>12526.74859025094</v>
      </c>
      <c r="AD35" s="16">
        <f t="shared" si="57"/>
        <v>12774.456750469833</v>
      </c>
      <c r="AE35" s="9">
        <f t="shared" si="58"/>
        <v>12526.74859025094</v>
      </c>
      <c r="AF35" s="16">
        <f t="shared" si="59"/>
        <v>12145.363217323082</v>
      </c>
      <c r="AG35" s="16">
        <f t="shared" si="60"/>
        <v>12378.077597377849</v>
      </c>
      <c r="AH35" s="9">
        <f t="shared" si="61"/>
        <v>12145.363217323082</v>
      </c>
      <c r="AI35" s="12">
        <f t="shared" si="18"/>
        <v>0.11682095156875438</v>
      </c>
      <c r="AJ35" s="12">
        <f t="shared" si="19"/>
        <v>2.020950594250337E-2</v>
      </c>
      <c r="AK35" s="12">
        <f t="shared" si="20"/>
        <v>4.8010642315527985E-3</v>
      </c>
      <c r="AL35" s="12">
        <f t="shared" si="21"/>
        <v>4.8561210639763708E-3</v>
      </c>
      <c r="AM35" s="12">
        <f t="shared" si="22"/>
        <v>4.8010642315527985E-3</v>
      </c>
      <c r="AN35" s="12">
        <f t="shared" si="23"/>
        <v>5.200024700479311E-3</v>
      </c>
      <c r="AO35" s="12">
        <f t="shared" si="24"/>
        <v>5.2612399984415248E-3</v>
      </c>
      <c r="AP35" s="12">
        <f t="shared" si="25"/>
        <v>5.200024700479311E-3</v>
      </c>
      <c r="AQ35" s="12">
        <f t="shared" si="26"/>
        <v>1.8107886640639226E-3</v>
      </c>
      <c r="AR35" s="12">
        <f t="shared" si="27"/>
        <v>1.805164174403906E-3</v>
      </c>
      <c r="AS35" s="12">
        <f t="shared" si="28"/>
        <v>1.8107886640639226E-3</v>
      </c>
      <c r="AT35" s="12">
        <f t="shared" si="29"/>
        <v>1.8107886640639226E-3</v>
      </c>
      <c r="AU35" s="10">
        <f t="shared" si="30"/>
        <v>4.8010642315527985E-3</v>
      </c>
      <c r="AV35" s="10">
        <f t="shared" si="31"/>
        <v>2.9902755674888759E-3</v>
      </c>
      <c r="AW35" s="10">
        <f t="shared" si="32"/>
        <v>8.1078866406392256E-4</v>
      </c>
      <c r="AX35" s="10">
        <f t="shared" si="33"/>
        <v>5.8010642315527985E-3</v>
      </c>
      <c r="AY35" s="10">
        <f t="shared" si="34"/>
        <v>4.9902755674888759E-3</v>
      </c>
      <c r="AZ35" s="19">
        <v>16</v>
      </c>
      <c r="BA35" s="19">
        <f t="shared" si="9"/>
        <v>1.9231252039868307E-2</v>
      </c>
      <c r="BB35" s="10">
        <f t="shared" si="35"/>
        <v>-2.0769409616261725E-2</v>
      </c>
      <c r="BC35" s="10">
        <f t="shared" si="62"/>
        <v>-2.6514373111381717E-2</v>
      </c>
      <c r="BD35" s="10">
        <f t="shared" si="63"/>
        <v>-2.7156930920268385E-2</v>
      </c>
      <c r="BE35" s="10">
        <f t="shared" si="64"/>
        <v>-2.6514373111381717E-2</v>
      </c>
      <c r="BF35" s="10">
        <f t="shared" si="65"/>
        <v>-2.6430635128882884E-2</v>
      </c>
      <c r="BG35" s="10">
        <f t="shared" si="66"/>
        <v>-2.7051338245595247E-2</v>
      </c>
      <c r="BH35" s="10">
        <f t="shared" si="67"/>
        <v>-2.6430635128882884E-2</v>
      </c>
      <c r="BI35" s="10">
        <f t="shared" si="68"/>
        <v>-2.8739136384958064E-2</v>
      </c>
      <c r="BJ35" s="10">
        <f t="shared" si="69"/>
        <v>-2.9384812315377151E-2</v>
      </c>
      <c r="BK35" s="10">
        <f t="shared" si="70"/>
        <v>-2.8739136384958064E-2</v>
      </c>
      <c r="BL35" s="12">
        <f t="shared" si="45"/>
        <v>-2.8739136384958064E-2</v>
      </c>
      <c r="BM35" s="10">
        <f t="shared" si="46"/>
        <v>-2.6514373111381717E-2</v>
      </c>
      <c r="BN35" s="10">
        <f t="shared" si="47"/>
        <v>2.2247632735763467E-3</v>
      </c>
      <c r="BO35" s="10">
        <f t="shared" si="48"/>
        <v>-2.9739136384958065E-2</v>
      </c>
      <c r="BP35" s="10">
        <f t="shared" si="49"/>
        <v>-2.5514373111381716E-2</v>
      </c>
      <c r="BQ35" s="10">
        <f t="shared" si="50"/>
        <v>4.2247632735763485E-3</v>
      </c>
      <c r="BR35" s="10">
        <f t="shared" si="51"/>
        <v>1.8107886640639226E-3</v>
      </c>
      <c r="BS35" s="10">
        <f t="shared" si="52"/>
        <v>-2.8739136384958064E-2</v>
      </c>
      <c r="BT35" s="10"/>
      <c r="BU35" s="10"/>
    </row>
    <row r="36" spans="1:73">
      <c r="A36" s="8">
        <v>39813</v>
      </c>
      <c r="B36" s="19" t="s">
        <v>37</v>
      </c>
      <c r="C36" s="19">
        <v>29</v>
      </c>
      <c r="D36" s="6">
        <v>40.429000000000002</v>
      </c>
      <c r="E36" s="16">
        <f>SUM('national population by age'!DZ75)</f>
        <v>4269600</v>
      </c>
      <c r="F36" s="1">
        <f>SUM('national population by age'!Q76:BY76)</f>
        <v>3158970</v>
      </c>
      <c r="G36" s="5">
        <f>SUM('national population by age'!R76:BY76)</f>
        <v>3096320</v>
      </c>
      <c r="H36" s="9">
        <f t="shared" si="11"/>
        <v>3158970</v>
      </c>
      <c r="I36" s="1">
        <f>SUM('national population by age'!Q76:CD76)</f>
        <v>3259180</v>
      </c>
      <c r="J36" s="16">
        <f>SUM('national population by age'!R76:CD76)</f>
        <v>3196530</v>
      </c>
      <c r="K36" s="9">
        <f t="shared" si="12"/>
        <v>3259180</v>
      </c>
      <c r="L36" s="16">
        <f>SUM('national population by age'!Q76:CM76)</f>
        <v>3362590</v>
      </c>
      <c r="M36" s="16">
        <f>SUM('national population by age'!R76:CM76)</f>
        <v>3299940</v>
      </c>
      <c r="N36" s="9">
        <f t="shared" si="13"/>
        <v>3362590</v>
      </c>
      <c r="O36" s="21">
        <f t="shared" si="14"/>
        <v>4257675</v>
      </c>
      <c r="P36" s="16">
        <f t="shared" si="0"/>
        <v>3147650</v>
      </c>
      <c r="Q36" s="16">
        <f t="shared" si="1"/>
        <v>3084895</v>
      </c>
      <c r="R36" s="9">
        <f t="shared" si="15"/>
        <v>3147650</v>
      </c>
      <c r="S36" s="16">
        <f t="shared" si="2"/>
        <v>3247655</v>
      </c>
      <c r="T36" s="16">
        <f t="shared" si="3"/>
        <v>3184900</v>
      </c>
      <c r="U36" s="9">
        <f t="shared" si="4"/>
        <v>3247655</v>
      </c>
      <c r="V36" s="16">
        <f t="shared" si="5"/>
        <v>3350130</v>
      </c>
      <c r="W36" s="16">
        <f t="shared" si="16"/>
        <v>3287375</v>
      </c>
      <c r="X36" s="9">
        <f t="shared" si="6"/>
        <v>3350130</v>
      </c>
      <c r="Y36" s="21">
        <f t="shared" si="17"/>
        <v>9495.5580216902417</v>
      </c>
      <c r="Z36" s="16">
        <f t="shared" si="53"/>
        <v>12844.185344622178</v>
      </c>
      <c r="AA36" s="16">
        <f t="shared" si="54"/>
        <v>13105.470364469455</v>
      </c>
      <c r="AB36" s="9">
        <f t="shared" si="55"/>
        <v>12844.185344622178</v>
      </c>
      <c r="AC36" s="16">
        <f t="shared" si="56"/>
        <v>12448.674505142943</v>
      </c>
      <c r="AD36" s="16">
        <f t="shared" si="57"/>
        <v>12693.962133818959</v>
      </c>
      <c r="AE36" s="9">
        <f t="shared" si="58"/>
        <v>12448.674505142943</v>
      </c>
      <c r="AF36" s="16">
        <f t="shared" si="59"/>
        <v>12067.889902779893</v>
      </c>
      <c r="AG36" s="16">
        <f t="shared" si="60"/>
        <v>12298.262291341876</v>
      </c>
      <c r="AH36" s="9">
        <f t="shared" si="61"/>
        <v>12067.889902779893</v>
      </c>
      <c r="AI36" s="12">
        <f t="shared" si="18"/>
        <v>0.11219928199061924</v>
      </c>
      <c r="AJ36" s="12">
        <f t="shared" si="19"/>
        <v>1.3881771903724305E-2</v>
      </c>
      <c r="AK36" s="12">
        <f t="shared" si="20"/>
        <v>-1.4949287595966698E-3</v>
      </c>
      <c r="AL36" s="12">
        <f t="shared" si="21"/>
        <v>-1.5120934499847083E-3</v>
      </c>
      <c r="AM36" s="12">
        <f t="shared" si="22"/>
        <v>-1.4949287595966698E-3</v>
      </c>
      <c r="AN36" s="12">
        <f t="shared" si="23"/>
        <v>-1.0649746897140044E-3</v>
      </c>
      <c r="AO36" s="12">
        <f t="shared" si="24"/>
        <v>-1.0731286348611979E-3</v>
      </c>
      <c r="AP36" s="12">
        <f t="shared" si="25"/>
        <v>-1.0649746897140044E-3</v>
      </c>
      <c r="AQ36" s="12">
        <f t="shared" si="26"/>
        <v>-4.5796008989448245E-3</v>
      </c>
      <c r="AR36" s="12">
        <f t="shared" si="27"/>
        <v>-4.6545938241996376E-3</v>
      </c>
      <c r="AS36" s="12">
        <f t="shared" si="28"/>
        <v>-4.5796008989448245E-3</v>
      </c>
      <c r="AT36" s="12">
        <f t="shared" si="29"/>
        <v>-4.5796008989448245E-3</v>
      </c>
      <c r="AU36" s="10">
        <f t="shared" si="30"/>
        <v>-1.4949287595966698E-3</v>
      </c>
      <c r="AV36" s="10">
        <f t="shared" si="31"/>
        <v>3.0846721393481547E-3</v>
      </c>
      <c r="AW36" s="10">
        <f t="shared" si="32"/>
        <v>-5.5796008989448245E-3</v>
      </c>
      <c r="AX36" s="10">
        <f t="shared" si="33"/>
        <v>-4.949287595966698E-4</v>
      </c>
      <c r="AY36" s="10">
        <f t="shared" si="34"/>
        <v>5.0846721393481547E-3</v>
      </c>
      <c r="AZ36" s="19">
        <v>17</v>
      </c>
      <c r="BA36" s="19">
        <f t="shared" si="9"/>
        <v>1.501343174914016E-2</v>
      </c>
      <c r="BB36" s="10">
        <f t="shared" si="35"/>
        <v>-2.6842976567454158E-2</v>
      </c>
      <c r="BC36" s="10">
        <f t="shared" si="62"/>
        <v>-3.2614146391939269E-2</v>
      </c>
      <c r="BD36" s="10">
        <f t="shared" si="63"/>
        <v>-3.3322264665521462E-2</v>
      </c>
      <c r="BE36" s="10">
        <f t="shared" si="64"/>
        <v>-3.2614146391939269E-2</v>
      </c>
      <c r="BF36" s="10">
        <f t="shared" si="65"/>
        <v>-3.2498493592222899E-2</v>
      </c>
      <c r="BG36" s="10">
        <f t="shared" si="66"/>
        <v>-3.3182098330247878E-2</v>
      </c>
      <c r="BH36" s="10">
        <f t="shared" si="67"/>
        <v>-3.2498493592222899E-2</v>
      </c>
      <c r="BI36" s="10">
        <f t="shared" si="68"/>
        <v>-3.4934652899689556E-2</v>
      </c>
      <c r="BJ36" s="10">
        <f t="shared" si="69"/>
        <v>-3.5643453662448921E-2</v>
      </c>
      <c r="BK36" s="10">
        <f t="shared" si="70"/>
        <v>-3.4934652899689556E-2</v>
      </c>
      <c r="BL36" s="12">
        <f t="shared" si="45"/>
        <v>-3.4934652899689556E-2</v>
      </c>
      <c r="BM36" s="10">
        <f t="shared" si="46"/>
        <v>-3.2614146391939269E-2</v>
      </c>
      <c r="BN36" s="10">
        <f t="shared" si="47"/>
        <v>2.3205065077502862E-3</v>
      </c>
      <c r="BO36" s="10">
        <f t="shared" si="48"/>
        <v>-3.5934652899689556E-2</v>
      </c>
      <c r="BP36" s="10">
        <f t="shared" si="49"/>
        <v>-3.1614146391939268E-2</v>
      </c>
      <c r="BQ36" s="10">
        <f t="shared" si="50"/>
        <v>4.320506507750288E-3</v>
      </c>
      <c r="BR36" s="10">
        <f t="shared" si="51"/>
        <v>-4.5796008989448245E-3</v>
      </c>
      <c r="BS36" s="10">
        <f t="shared" si="52"/>
        <v>-3.4934652899689556E-2</v>
      </c>
      <c r="BT36" s="10"/>
      <c r="BU36" s="10"/>
    </row>
    <row r="37" spans="1:73">
      <c r="B37" s="19" t="s">
        <v>38</v>
      </c>
      <c r="C37" s="19">
        <v>30</v>
      </c>
      <c r="D37" s="6">
        <v>40.243000000000002</v>
      </c>
      <c r="E37" s="16">
        <f>SUM('national population by age'!DZ76)</f>
        <v>4280300</v>
      </c>
      <c r="F37" s="1">
        <f>SUM('national population by age'!Q77:BY77)</f>
        <v>3168980</v>
      </c>
      <c r="G37" s="5">
        <f>SUM('national population by age'!R77:BY77)</f>
        <v>3106830</v>
      </c>
      <c r="H37" s="9">
        <f t="shared" si="11"/>
        <v>3168980</v>
      </c>
      <c r="I37" s="1">
        <f>SUM('national population by age'!Q77:CD77)</f>
        <v>3269030</v>
      </c>
      <c r="J37" s="16">
        <f>SUM('national population by age'!R77:CD77)</f>
        <v>3206880</v>
      </c>
      <c r="K37" s="9">
        <f t="shared" si="12"/>
        <v>3269030</v>
      </c>
      <c r="L37" s="16">
        <f>SUM('national population by age'!Q77:CM77)</f>
        <v>3373680</v>
      </c>
      <c r="M37" s="16">
        <f>SUM('national population by age'!R77:CM77)</f>
        <v>3311530</v>
      </c>
      <c r="N37" s="9">
        <f t="shared" si="13"/>
        <v>3373680</v>
      </c>
      <c r="O37" s="21">
        <f t="shared" si="14"/>
        <v>4266325</v>
      </c>
      <c r="P37" s="16">
        <f t="shared" si="0"/>
        <v>3155035</v>
      </c>
      <c r="Q37" s="16">
        <f t="shared" si="1"/>
        <v>3092390</v>
      </c>
      <c r="R37" s="9">
        <f t="shared" si="15"/>
        <v>3155035</v>
      </c>
      <c r="S37" s="16">
        <f t="shared" si="2"/>
        <v>3255107.5</v>
      </c>
      <c r="T37" s="16">
        <f t="shared" si="3"/>
        <v>3192462.5</v>
      </c>
      <c r="U37" s="9">
        <f t="shared" si="4"/>
        <v>3255107.5</v>
      </c>
      <c r="V37" s="16">
        <f t="shared" si="5"/>
        <v>3358322.5</v>
      </c>
      <c r="W37" s="16">
        <f t="shared" si="16"/>
        <v>3295677.5</v>
      </c>
      <c r="X37" s="9">
        <f t="shared" si="6"/>
        <v>3358322.5</v>
      </c>
      <c r="Y37" s="21">
        <f t="shared" si="17"/>
        <v>9432.708478608638</v>
      </c>
      <c r="Z37" s="16">
        <f t="shared" si="53"/>
        <v>12755.167533799149</v>
      </c>
      <c r="AA37" s="16">
        <f t="shared" si="54"/>
        <v>13013.559091835117</v>
      </c>
      <c r="AB37" s="9">
        <f t="shared" si="55"/>
        <v>12755.167533799149</v>
      </c>
      <c r="AC37" s="16">
        <f t="shared" si="56"/>
        <v>12363.032557296496</v>
      </c>
      <c r="AD37" s="16">
        <f t="shared" si="57"/>
        <v>12605.629666754112</v>
      </c>
      <c r="AE37" s="9">
        <f t="shared" si="58"/>
        <v>12363.032557296496</v>
      </c>
      <c r="AF37" s="16">
        <f t="shared" si="59"/>
        <v>11983.065950336813</v>
      </c>
      <c r="AG37" s="16">
        <f t="shared" si="60"/>
        <v>12210.842838839662</v>
      </c>
      <c r="AH37" s="9">
        <f t="shared" si="61"/>
        <v>11983.065950336813</v>
      </c>
      <c r="AI37" s="12">
        <f t="shared" si="18"/>
        <v>0.10708243352911251</v>
      </c>
      <c r="AJ37" s="12">
        <f t="shared" si="19"/>
        <v>7.1710545391041602E-3</v>
      </c>
      <c r="AK37" s="12">
        <f t="shared" si="20"/>
        <v>-8.4151602225230882E-3</v>
      </c>
      <c r="AL37" s="12">
        <f t="shared" si="21"/>
        <v>-8.5146879123562114E-3</v>
      </c>
      <c r="AM37" s="12">
        <f t="shared" si="22"/>
        <v>-8.4151602225230882E-3</v>
      </c>
      <c r="AN37" s="12">
        <f t="shared" si="23"/>
        <v>-7.9372518389211333E-3</v>
      </c>
      <c r="AO37" s="12">
        <f t="shared" si="24"/>
        <v>-8.0242817921540865E-3</v>
      </c>
      <c r="AP37" s="12">
        <f t="shared" si="25"/>
        <v>-7.9372518389211333E-3</v>
      </c>
      <c r="AQ37" s="12">
        <f t="shared" si="26"/>
        <v>-1.157630813396604E-2</v>
      </c>
      <c r="AR37" s="12">
        <f t="shared" si="27"/>
        <v>-1.1729784480991934E-2</v>
      </c>
      <c r="AS37" s="12">
        <f t="shared" si="28"/>
        <v>-1.157630813396604E-2</v>
      </c>
      <c r="AT37" s="12">
        <f t="shared" si="29"/>
        <v>-1.157630813396604E-2</v>
      </c>
      <c r="AU37" s="10">
        <f t="shared" si="30"/>
        <v>-8.4151602225230882E-3</v>
      </c>
      <c r="AV37" s="10">
        <f t="shared" si="31"/>
        <v>3.1611479114429519E-3</v>
      </c>
      <c r="AW37" s="10">
        <f t="shared" si="32"/>
        <v>-1.2576308133966041E-2</v>
      </c>
      <c r="AX37" s="10">
        <f t="shared" si="33"/>
        <v>-7.4151602225230881E-3</v>
      </c>
      <c r="AY37" s="10">
        <f t="shared" si="34"/>
        <v>5.1611479114429528E-3</v>
      </c>
      <c r="AZ37" s="19">
        <v>18</v>
      </c>
      <c r="BA37" s="19">
        <f t="shared" si="9"/>
        <v>1.0343702141548006E-2</v>
      </c>
      <c r="BB37" s="10">
        <f t="shared" si="35"/>
        <v>-3.32841434930502E-2</v>
      </c>
      <c r="BC37" s="10">
        <f t="shared" si="62"/>
        <v>-3.931870324773179E-2</v>
      </c>
      <c r="BD37" s="10">
        <f t="shared" si="63"/>
        <v>-4.0101768064556342E-2</v>
      </c>
      <c r="BE37" s="10">
        <f t="shared" si="64"/>
        <v>-3.931870324773179E-2</v>
      </c>
      <c r="BF37" s="10">
        <f t="shared" si="65"/>
        <v>-3.91545205868159E-2</v>
      </c>
      <c r="BG37" s="10">
        <f t="shared" si="66"/>
        <v>-3.9909817347892007E-2</v>
      </c>
      <c r="BH37" s="10">
        <f t="shared" si="67"/>
        <v>-3.91545205868159E-2</v>
      </c>
      <c r="BI37" s="10">
        <f t="shared" si="68"/>
        <v>-4.1717997607536472E-2</v>
      </c>
      <c r="BJ37" s="10">
        <f t="shared" si="69"/>
        <v>-4.249836692585407E-2</v>
      </c>
      <c r="BK37" s="10">
        <f t="shared" si="70"/>
        <v>-4.1717997607536472E-2</v>
      </c>
      <c r="BL37" s="12">
        <f t="shared" si="45"/>
        <v>-4.1717997607536472E-2</v>
      </c>
      <c r="BM37" s="10">
        <f t="shared" si="46"/>
        <v>-3.931870324773179E-2</v>
      </c>
      <c r="BN37" s="10">
        <f t="shared" si="47"/>
        <v>2.3992943598046823E-3</v>
      </c>
      <c r="BO37" s="10">
        <f t="shared" si="48"/>
        <v>-4.2717997607536473E-2</v>
      </c>
      <c r="BP37" s="10">
        <f t="shared" si="49"/>
        <v>-3.8318703247731789E-2</v>
      </c>
      <c r="BQ37" s="10">
        <f t="shared" si="50"/>
        <v>4.3992943598046841E-3</v>
      </c>
      <c r="BR37" s="10">
        <f t="shared" si="51"/>
        <v>-1.157630813396604E-2</v>
      </c>
      <c r="BS37" s="10">
        <f t="shared" si="52"/>
        <v>-4.1717997607536472E-2</v>
      </c>
      <c r="BT37" s="10"/>
      <c r="BU37" s="10"/>
    </row>
    <row r="38" spans="1:73">
      <c r="B38" s="19" t="s">
        <v>39</v>
      </c>
      <c r="C38" s="19">
        <v>31</v>
      </c>
      <c r="D38" s="6">
        <v>40.262</v>
      </c>
      <c r="E38" s="16">
        <f>SUM('national population by age'!DZ77)</f>
        <v>4293500</v>
      </c>
      <c r="F38" s="1">
        <f>SUM('national population by age'!Q78:BY78)</f>
        <v>3175440</v>
      </c>
      <c r="G38" s="5">
        <f>SUM('national population by age'!R78:BY78)</f>
        <v>3113730</v>
      </c>
      <c r="H38" s="9">
        <f t="shared" si="11"/>
        <v>3175440</v>
      </c>
      <c r="I38" s="1">
        <f>SUM('national population by age'!Q78:CD78)</f>
        <v>3275380</v>
      </c>
      <c r="J38" s="16">
        <f>SUM('national population by age'!R78:CD78)</f>
        <v>3213670</v>
      </c>
      <c r="K38" s="9">
        <f t="shared" si="12"/>
        <v>3275380</v>
      </c>
      <c r="L38" s="16">
        <f>SUM('national population by age'!Q78:CM78)</f>
        <v>3380920</v>
      </c>
      <c r="M38" s="16">
        <f>SUM('national population by age'!R78:CM78)</f>
        <v>3319210</v>
      </c>
      <c r="N38" s="9">
        <f t="shared" si="13"/>
        <v>3380920</v>
      </c>
      <c r="O38" s="21">
        <f t="shared" si="14"/>
        <v>4275800</v>
      </c>
      <c r="P38" s="16">
        <f t="shared" si="0"/>
        <v>3163415</v>
      </c>
      <c r="Q38" s="16">
        <f t="shared" si="1"/>
        <v>3101085</v>
      </c>
      <c r="R38" s="9">
        <f t="shared" si="15"/>
        <v>3163415</v>
      </c>
      <c r="S38" s="16">
        <f t="shared" si="2"/>
        <v>3263462.5</v>
      </c>
      <c r="T38" s="16">
        <f t="shared" si="3"/>
        <v>3201132.5</v>
      </c>
      <c r="U38" s="9">
        <f t="shared" si="4"/>
        <v>3263462.5</v>
      </c>
      <c r="V38" s="16">
        <f t="shared" si="5"/>
        <v>3367527.5</v>
      </c>
      <c r="W38" s="16">
        <f t="shared" si="16"/>
        <v>3305197.5</v>
      </c>
      <c r="X38" s="9">
        <f t="shared" si="6"/>
        <v>3367527.5</v>
      </c>
      <c r="Y38" s="21">
        <f t="shared" si="17"/>
        <v>9416.2495907198645</v>
      </c>
      <c r="Z38" s="16">
        <f t="shared" si="53"/>
        <v>12727.3848040804</v>
      </c>
      <c r="AA38" s="16">
        <f t="shared" si="54"/>
        <v>12983.197816248185</v>
      </c>
      <c r="AB38" s="9">
        <f t="shared" si="55"/>
        <v>12727.3848040804</v>
      </c>
      <c r="AC38" s="16">
        <f t="shared" si="56"/>
        <v>12337.203200588332</v>
      </c>
      <c r="AD38" s="16">
        <f t="shared" si="57"/>
        <v>12577.423771118503</v>
      </c>
      <c r="AE38" s="9">
        <f t="shared" si="58"/>
        <v>12337.203200588332</v>
      </c>
      <c r="AF38" s="16">
        <f t="shared" si="59"/>
        <v>11955.952846710235</v>
      </c>
      <c r="AG38" s="16">
        <f t="shared" si="60"/>
        <v>12181.420323596396</v>
      </c>
      <c r="AH38" s="9">
        <f t="shared" si="61"/>
        <v>11955.952846710235</v>
      </c>
      <c r="AI38" s="12">
        <f t="shared" si="18"/>
        <v>0.10760512235044928</v>
      </c>
      <c r="AJ38" s="12">
        <f t="shared" si="19"/>
        <v>5.413667940221023E-3</v>
      </c>
      <c r="AK38" s="12">
        <f t="shared" si="20"/>
        <v>-1.0574985526561331E-2</v>
      </c>
      <c r="AL38" s="12">
        <f t="shared" si="21"/>
        <v>-1.0827872075755085E-2</v>
      </c>
      <c r="AM38" s="12">
        <f t="shared" si="22"/>
        <v>-1.0574985526561331E-2</v>
      </c>
      <c r="AN38" s="12">
        <f t="shared" si="23"/>
        <v>-1.0009910183900628E-2</v>
      </c>
      <c r="AO38" s="12">
        <f t="shared" si="24"/>
        <v>-1.0243890357573116E-2</v>
      </c>
      <c r="AP38" s="12">
        <f t="shared" si="25"/>
        <v>-1.0009910183900628E-2</v>
      </c>
      <c r="AQ38" s="12">
        <f t="shared" si="26"/>
        <v>-1.3812733611018091E-2</v>
      </c>
      <c r="AR38" s="12">
        <f t="shared" si="27"/>
        <v>-1.4111061176166895E-2</v>
      </c>
      <c r="AS38" s="12">
        <f t="shared" si="28"/>
        <v>-1.3812733611018091E-2</v>
      </c>
      <c r="AT38" s="12">
        <f t="shared" si="29"/>
        <v>-1.3812733611018091E-2</v>
      </c>
      <c r="AU38" s="10">
        <f t="shared" si="30"/>
        <v>-1.0574985526561331E-2</v>
      </c>
      <c r="AV38" s="10">
        <f t="shared" si="31"/>
        <v>3.2377480844567597E-3</v>
      </c>
      <c r="AW38" s="10">
        <f t="shared" si="32"/>
        <v>-1.4812733611018092E-2</v>
      </c>
      <c r="AX38" s="10">
        <f t="shared" si="33"/>
        <v>-9.5749855265613304E-3</v>
      </c>
      <c r="AY38" s="10">
        <f t="shared" si="34"/>
        <v>5.2377480844567614E-3</v>
      </c>
      <c r="AZ38" s="19">
        <v>19</v>
      </c>
      <c r="BA38" s="19">
        <f t="shared" si="9"/>
        <v>1.0820717531570878E-2</v>
      </c>
      <c r="BB38" s="10">
        <f t="shared" si="35"/>
        <v>-3.4970940868229383E-2</v>
      </c>
      <c r="BC38" s="10">
        <f t="shared" si="62"/>
        <v>-4.1411215850392646E-2</v>
      </c>
      <c r="BD38" s="10">
        <f t="shared" si="63"/>
        <v>-4.2341258011121874E-2</v>
      </c>
      <c r="BE38" s="10">
        <f t="shared" si="64"/>
        <v>-4.1411215850392646E-2</v>
      </c>
      <c r="BF38" s="10">
        <f t="shared" si="65"/>
        <v>-4.116195852845117E-2</v>
      </c>
      <c r="BG38" s="10">
        <f t="shared" si="66"/>
        <v>-4.2058080005812126E-2</v>
      </c>
      <c r="BH38" s="10">
        <f t="shared" si="67"/>
        <v>-4.116195852845117E-2</v>
      </c>
      <c r="BI38" s="10">
        <f t="shared" si="68"/>
        <v>-4.3886223948110037E-2</v>
      </c>
      <c r="BJ38" s="10">
        <f t="shared" si="69"/>
        <v>-4.4805505488391906E-2</v>
      </c>
      <c r="BK38" s="10">
        <f t="shared" si="70"/>
        <v>-4.3886223948110037E-2</v>
      </c>
      <c r="BL38" s="12">
        <f t="shared" si="45"/>
        <v>-4.3886223948110037E-2</v>
      </c>
      <c r="BM38" s="10">
        <f t="shared" si="46"/>
        <v>-4.1411215850392646E-2</v>
      </c>
      <c r="BN38" s="10">
        <f t="shared" si="47"/>
        <v>2.4750080977173905E-3</v>
      </c>
      <c r="BO38" s="10">
        <f t="shared" si="48"/>
        <v>-4.4886223948110038E-2</v>
      </c>
      <c r="BP38" s="10">
        <f t="shared" si="49"/>
        <v>-4.0411215850392646E-2</v>
      </c>
      <c r="BQ38" s="10">
        <f t="shared" si="50"/>
        <v>4.4750080977173923E-3</v>
      </c>
      <c r="BR38" s="10">
        <f t="shared" si="51"/>
        <v>-1.3812733611018091E-2</v>
      </c>
      <c r="BS38" s="10">
        <f t="shared" si="52"/>
        <v>-4.3886223948110037E-2</v>
      </c>
      <c r="BT38" s="10"/>
      <c r="BU38" s="10"/>
    </row>
    <row r="39" spans="1:73">
      <c r="B39" s="19" t="s">
        <v>40</v>
      </c>
      <c r="C39" s="19">
        <v>32</v>
      </c>
      <c r="D39" s="6">
        <v>40.363999999999997</v>
      </c>
      <c r="E39" s="16">
        <f>SUM('national population by age'!DZ78)</f>
        <v>4302600</v>
      </c>
      <c r="F39" s="1">
        <f>SUM('national population by age'!Q79:BY79)</f>
        <v>3187580</v>
      </c>
      <c r="G39" s="5">
        <f>SUM('national population by age'!R79:BY79)</f>
        <v>3126090</v>
      </c>
      <c r="H39" s="9">
        <f t="shared" si="11"/>
        <v>3187580</v>
      </c>
      <c r="I39" s="1">
        <f>SUM('national population by age'!Q79:CD79)</f>
        <v>3287510</v>
      </c>
      <c r="J39" s="16">
        <f>SUM('national population by age'!R79:CD79)</f>
        <v>3226020</v>
      </c>
      <c r="K39" s="9">
        <f t="shared" si="12"/>
        <v>3287510</v>
      </c>
      <c r="L39" s="16">
        <f>SUM('national population by age'!Q79:CM79)</f>
        <v>3393750</v>
      </c>
      <c r="M39" s="16">
        <f>SUM('national population by age'!R79:CM79)</f>
        <v>3332260</v>
      </c>
      <c r="N39" s="9">
        <f t="shared" si="13"/>
        <v>3393750</v>
      </c>
      <c r="O39" s="21">
        <f t="shared" si="14"/>
        <v>4286500</v>
      </c>
      <c r="P39" s="16">
        <f t="shared" si="0"/>
        <v>3172742.5</v>
      </c>
      <c r="Q39" s="16">
        <f t="shared" si="1"/>
        <v>3110742.5</v>
      </c>
      <c r="R39" s="9">
        <f t="shared" si="15"/>
        <v>3172742.5</v>
      </c>
      <c r="S39" s="16">
        <f t="shared" si="2"/>
        <v>3272775</v>
      </c>
      <c r="T39" s="16">
        <f t="shared" si="3"/>
        <v>3210775</v>
      </c>
      <c r="U39" s="9">
        <f t="shared" si="4"/>
        <v>3272775</v>
      </c>
      <c r="V39" s="16">
        <f t="shared" si="5"/>
        <v>3377735</v>
      </c>
      <c r="W39" s="16">
        <f t="shared" si="16"/>
        <v>3315735</v>
      </c>
      <c r="X39" s="9">
        <f t="shared" si="6"/>
        <v>3377735</v>
      </c>
      <c r="Y39" s="21">
        <f t="shared" si="17"/>
        <v>9416.5403009448273</v>
      </c>
      <c r="Z39" s="16">
        <f t="shared" si="53"/>
        <v>12722.116591560771</v>
      </c>
      <c r="AA39" s="16">
        <f t="shared" si="54"/>
        <v>12975.680243543142</v>
      </c>
      <c r="AB39" s="9">
        <f t="shared" si="55"/>
        <v>12722.116591560771</v>
      </c>
      <c r="AC39" s="16">
        <f t="shared" si="56"/>
        <v>12333.264584335922</v>
      </c>
      <c r="AD39" s="16">
        <f t="shared" si="57"/>
        <v>12571.419672820424</v>
      </c>
      <c r="AE39" s="9">
        <f t="shared" si="58"/>
        <v>12333.264584335922</v>
      </c>
      <c r="AF39" s="16">
        <f t="shared" si="59"/>
        <v>11950.019761763429</v>
      </c>
      <c r="AG39" s="16">
        <f t="shared" si="60"/>
        <v>12173.469833988542</v>
      </c>
      <c r="AH39" s="9">
        <f t="shared" si="61"/>
        <v>11950.019761763429</v>
      </c>
      <c r="AI39" s="12">
        <f t="shared" si="18"/>
        <v>0.11041113602288832</v>
      </c>
      <c r="AJ39" s="12">
        <f t="shared" si="19"/>
        <v>5.4447083274551389E-3</v>
      </c>
      <c r="AK39" s="12">
        <f t="shared" si="20"/>
        <v>-1.0984535589572908E-2</v>
      </c>
      <c r="AL39" s="12">
        <f t="shared" si="21"/>
        <v>-1.1400625683511523E-2</v>
      </c>
      <c r="AM39" s="12">
        <f t="shared" si="22"/>
        <v>-1.0984535589572908E-2</v>
      </c>
      <c r="AN39" s="12">
        <f t="shared" si="23"/>
        <v>-1.0325961641761694E-2</v>
      </c>
      <c r="AO39" s="12">
        <f t="shared" si="24"/>
        <v>-1.0716371294970162E-2</v>
      </c>
      <c r="AP39" s="12">
        <f t="shared" si="25"/>
        <v>-1.0325961641761694E-2</v>
      </c>
      <c r="AQ39" s="12">
        <f t="shared" si="26"/>
        <v>-1.4302124368907765E-2</v>
      </c>
      <c r="AR39" s="12">
        <f t="shared" si="27"/>
        <v>-1.4754524709514882E-2</v>
      </c>
      <c r="AS39" s="12">
        <f t="shared" si="28"/>
        <v>-1.4302124368907765E-2</v>
      </c>
      <c r="AT39" s="12">
        <f t="shared" si="29"/>
        <v>-1.4302124368907765E-2</v>
      </c>
      <c r="AU39" s="10">
        <f t="shared" si="30"/>
        <v>-1.0984535589572908E-2</v>
      </c>
      <c r="AV39" s="10">
        <f t="shared" si="31"/>
        <v>3.3175887793348569E-3</v>
      </c>
      <c r="AW39" s="10">
        <f t="shared" si="32"/>
        <v>-1.5302124368907766E-2</v>
      </c>
      <c r="AX39" s="10">
        <f t="shared" si="33"/>
        <v>-9.9845355895729071E-3</v>
      </c>
      <c r="AY39" s="10">
        <f t="shared" si="34"/>
        <v>5.3175887793348586E-3</v>
      </c>
      <c r="AZ39" s="19">
        <v>20</v>
      </c>
      <c r="BA39" s="19">
        <f t="shared" si="9"/>
        <v>1.3381536993798626E-2</v>
      </c>
      <c r="BB39" s="10">
        <f t="shared" si="35"/>
        <v>-3.4941147285107665E-2</v>
      </c>
      <c r="BC39" s="10">
        <f t="shared" si="62"/>
        <v>-4.1808001954653062E-2</v>
      </c>
      <c r="BD39" s="10">
        <f t="shared" si="63"/>
        <v>-4.2895764637410183E-2</v>
      </c>
      <c r="BE39" s="10">
        <f t="shared" si="64"/>
        <v>-4.1808001954653062E-2</v>
      </c>
      <c r="BF39" s="10">
        <f t="shared" si="65"/>
        <v>-4.1468064785450287E-2</v>
      </c>
      <c r="BG39" s="10">
        <f t="shared" si="66"/>
        <v>-4.2515373769317355E-2</v>
      </c>
      <c r="BH39" s="10">
        <f t="shared" si="67"/>
        <v>-4.1468064785450287E-2</v>
      </c>
      <c r="BI39" s="10">
        <f t="shared" si="68"/>
        <v>-4.4360690878923359E-2</v>
      </c>
      <c r="BJ39" s="10">
        <f t="shared" si="69"/>
        <v>-4.5428935572926821E-2</v>
      </c>
      <c r="BK39" s="10">
        <f t="shared" si="70"/>
        <v>-4.4360690878923359E-2</v>
      </c>
      <c r="BL39" s="12">
        <f t="shared" si="45"/>
        <v>-4.4360690878923359E-2</v>
      </c>
      <c r="BM39" s="10">
        <f t="shared" si="46"/>
        <v>-4.1808001954653062E-2</v>
      </c>
      <c r="BN39" s="10">
        <f t="shared" si="47"/>
        <v>2.5526889242702966E-3</v>
      </c>
      <c r="BO39" s="10">
        <f t="shared" si="48"/>
        <v>-4.536069087892336E-2</v>
      </c>
      <c r="BP39" s="10">
        <f t="shared" si="49"/>
        <v>-4.0808001954653061E-2</v>
      </c>
      <c r="BQ39" s="10">
        <f t="shared" si="50"/>
        <v>4.5526889242702984E-3</v>
      </c>
      <c r="BR39" s="10">
        <f t="shared" si="51"/>
        <v>-1.4302124368907765E-2</v>
      </c>
      <c r="BS39" s="10">
        <f t="shared" si="52"/>
        <v>-4.4360690878923359E-2</v>
      </c>
      <c r="BT39" s="10"/>
      <c r="BU39" s="10"/>
    </row>
    <row r="40" spans="1:73">
      <c r="A40" s="8">
        <v>40178</v>
      </c>
      <c r="B40" s="19" t="s">
        <v>41</v>
      </c>
      <c r="C40" s="19">
        <v>33</v>
      </c>
      <c r="D40" s="6">
        <v>40.450000000000003</v>
      </c>
      <c r="E40" s="16">
        <f>SUM('national population by age'!DZ79)</f>
        <v>4317300</v>
      </c>
      <c r="F40" s="1">
        <f>SUM('national population by age'!Q80:BY80)</f>
        <v>3199760</v>
      </c>
      <c r="G40" s="5">
        <f>SUM('national population by age'!R80:BY80)</f>
        <v>3138470</v>
      </c>
      <c r="H40" s="9">
        <f t="shared" si="11"/>
        <v>3199760</v>
      </c>
      <c r="I40" s="1">
        <f>SUM('national population by age'!Q80:CD80)</f>
        <v>3299580</v>
      </c>
      <c r="J40" s="16">
        <f>SUM('national population by age'!R80:CD80)</f>
        <v>3238290</v>
      </c>
      <c r="K40" s="9">
        <f t="shared" si="12"/>
        <v>3299580</v>
      </c>
      <c r="L40" s="16">
        <f>SUM('national population by age'!Q80:CM80)</f>
        <v>3406340</v>
      </c>
      <c r="M40" s="16">
        <f>SUM('national population by age'!R80:CM80)</f>
        <v>3345050</v>
      </c>
      <c r="N40" s="9">
        <f t="shared" si="13"/>
        <v>3406340</v>
      </c>
      <c r="O40" s="21">
        <f t="shared" ref="O40:O64" si="71">AVERAGE(E37:E40)</f>
        <v>4298425</v>
      </c>
      <c r="P40" s="16">
        <f t="shared" ref="P40:P64" si="72">AVERAGE(F37:F40)</f>
        <v>3182940</v>
      </c>
      <c r="Q40" s="16">
        <f t="shared" ref="Q40:Q64" si="73">AVERAGE(G37:G40)</f>
        <v>3121280</v>
      </c>
      <c r="R40" s="9">
        <f t="shared" ref="R40:R64" si="74">AVERAGE(H37:H40)</f>
        <v>3182940</v>
      </c>
      <c r="S40" s="16">
        <f t="shared" ref="S40:S64" si="75">AVERAGE(I37:I40)</f>
        <v>3282875</v>
      </c>
      <c r="T40" s="16">
        <f t="shared" ref="T40:T64" si="76">AVERAGE(J37:J40)</f>
        <v>3221215</v>
      </c>
      <c r="U40" s="9">
        <f t="shared" ref="U40:U64" si="77">AVERAGE(K37:K40)</f>
        <v>3282875</v>
      </c>
      <c r="V40" s="16">
        <f t="shared" ref="V40:V64" si="78">AVERAGE(L37:L40)</f>
        <v>3388672.5</v>
      </c>
      <c r="W40" s="16">
        <f t="shared" ref="W40:W64" si="79">AVERAGE(M37:M40)</f>
        <v>3327012.5</v>
      </c>
      <c r="X40" s="9">
        <f t="shared" ref="X40:X64" si="80">AVERAGE(N37:N40)</f>
        <v>3388672.5</v>
      </c>
      <c r="Y40" s="21">
        <f t="shared" si="17"/>
        <v>9410.4235853830178</v>
      </c>
      <c r="Z40" s="16">
        <f t="shared" si="53"/>
        <v>12708.376532388294</v>
      </c>
      <c r="AA40" s="16">
        <f t="shared" si="54"/>
        <v>12959.426901783883</v>
      </c>
      <c r="AB40" s="9">
        <f t="shared" si="55"/>
        <v>12708.376532388294</v>
      </c>
      <c r="AC40" s="16">
        <f t="shared" si="56"/>
        <v>12321.516963027834</v>
      </c>
      <c r="AD40" s="16">
        <f t="shared" si="57"/>
        <v>12557.373537624779</v>
      </c>
      <c r="AE40" s="9">
        <f t="shared" si="58"/>
        <v>12321.516963027834</v>
      </c>
      <c r="AF40" s="16">
        <f t="shared" si="59"/>
        <v>11936.827769576434</v>
      </c>
      <c r="AG40" s="16">
        <f t="shared" si="60"/>
        <v>12158.054711246201</v>
      </c>
      <c r="AH40" s="9">
        <f t="shared" si="61"/>
        <v>11936.827769576434</v>
      </c>
      <c r="AI40" s="12">
        <f t="shared" ref="AI40:AI64" si="81">D40/$D$8-1</f>
        <v>0.11277699068788616</v>
      </c>
      <c r="AJ40" s="12">
        <f t="shared" si="19"/>
        <v>4.7916001691064025E-3</v>
      </c>
      <c r="AK40" s="12">
        <f t="shared" si="20"/>
        <v>-1.2052685759844639E-2</v>
      </c>
      <c r="AL40" s="12">
        <f t="shared" si="21"/>
        <v>-1.2638945616815334E-2</v>
      </c>
      <c r="AM40" s="12">
        <f t="shared" si="22"/>
        <v>-1.2052685759844639E-2</v>
      </c>
      <c r="AN40" s="12">
        <f t="shared" si="23"/>
        <v>-1.126864115224957E-2</v>
      </c>
      <c r="AO40" s="12">
        <f t="shared" si="24"/>
        <v>-1.1821704817935097E-2</v>
      </c>
      <c r="AP40" s="12">
        <f t="shared" si="25"/>
        <v>-1.126864115224957E-2</v>
      </c>
      <c r="AQ40" s="12">
        <f t="shared" si="26"/>
        <v>-1.5390266391540286E-2</v>
      </c>
      <c r="AR40" s="12">
        <f t="shared" si="27"/>
        <v>-1.600212955349567E-2</v>
      </c>
      <c r="AS40" s="12">
        <f t="shared" si="28"/>
        <v>-1.5390266391540286E-2</v>
      </c>
      <c r="AT40" s="12">
        <f t="shared" si="29"/>
        <v>-1.5390266391540286E-2</v>
      </c>
      <c r="AU40" s="10">
        <f t="shared" si="30"/>
        <v>-1.2052685759844639E-2</v>
      </c>
      <c r="AV40" s="10">
        <f t="shared" si="31"/>
        <v>3.3375806316956469E-3</v>
      </c>
      <c r="AW40" s="10">
        <f t="shared" si="32"/>
        <v>-1.6390266391540287E-2</v>
      </c>
      <c r="AX40" s="10">
        <f t="shared" si="33"/>
        <v>-1.1052685759844638E-2</v>
      </c>
      <c r="AY40" s="10">
        <f t="shared" si="34"/>
        <v>5.3375806316956487E-3</v>
      </c>
      <c r="AZ40" s="19">
        <v>21</v>
      </c>
      <c r="BA40" s="19">
        <f t="shared" ref="BA40:BA63" si="82">D40/$D$20-1</f>
        <v>1.5540659285481206E-2</v>
      </c>
      <c r="BB40" s="10">
        <f t="shared" si="35"/>
        <v>-3.5568021945419082E-2</v>
      </c>
      <c r="BC40" s="10">
        <f t="shared" si="62"/>
        <v>-4.2842862361487377E-2</v>
      </c>
      <c r="BD40" s="10">
        <f t="shared" si="63"/>
        <v>-4.4094633748285705E-2</v>
      </c>
      <c r="BE40" s="10">
        <f t="shared" si="64"/>
        <v>-4.2842862361487377E-2</v>
      </c>
      <c r="BF40" s="10">
        <f t="shared" si="65"/>
        <v>-4.2381080971035878E-2</v>
      </c>
      <c r="BG40" s="10">
        <f t="shared" si="66"/>
        <v>-4.3585178044236672E-2</v>
      </c>
      <c r="BH40" s="10">
        <f t="shared" si="67"/>
        <v>-4.2381080971035878E-2</v>
      </c>
      <c r="BI40" s="10">
        <f t="shared" si="68"/>
        <v>-4.5415650330944524E-2</v>
      </c>
      <c r="BJ40" s="10">
        <f t="shared" si="69"/>
        <v>-4.6637697768512676E-2</v>
      </c>
      <c r="BK40" s="10">
        <f t="shared" si="70"/>
        <v>-4.5415650330944524E-2</v>
      </c>
      <c r="BL40" s="12">
        <f t="shared" si="45"/>
        <v>-4.5415650330944524E-2</v>
      </c>
      <c r="BM40" s="10">
        <f t="shared" si="46"/>
        <v>-4.2842862361487377E-2</v>
      </c>
      <c r="BN40" s="10">
        <f t="shared" si="47"/>
        <v>2.5727879694571465E-3</v>
      </c>
      <c r="BO40" s="10">
        <f t="shared" si="48"/>
        <v>-4.6415650330944525E-2</v>
      </c>
      <c r="BP40" s="10">
        <f t="shared" si="49"/>
        <v>-4.1842862361487376E-2</v>
      </c>
      <c r="BQ40" s="10">
        <f t="shared" si="50"/>
        <v>4.5727879694571483E-3</v>
      </c>
      <c r="BR40" s="10">
        <f t="shared" si="51"/>
        <v>-1.5390266391540286E-2</v>
      </c>
      <c r="BS40" s="10">
        <f t="shared" si="52"/>
        <v>-4.5415650330944524E-2</v>
      </c>
      <c r="BT40" s="10"/>
      <c r="BU40" s="10"/>
    </row>
    <row r="41" spans="1:73">
      <c r="B41" s="19" t="s">
        <v>42</v>
      </c>
      <c r="C41" s="19">
        <v>34</v>
      </c>
      <c r="D41" s="6">
        <v>40.487000000000002</v>
      </c>
      <c r="E41" s="16">
        <f>SUM('national population by age'!DZ80)</f>
        <v>4332100</v>
      </c>
      <c r="F41" s="1">
        <f>SUM('national population by age'!Q81:BY81)</f>
        <v>3209990</v>
      </c>
      <c r="G41" s="5">
        <f>SUM('national population by age'!R81:BY81)</f>
        <v>3148090</v>
      </c>
      <c r="H41" s="9">
        <f t="shared" si="11"/>
        <v>3209990</v>
      </c>
      <c r="I41" s="1">
        <f>SUM('national population by age'!Q81:CD81)</f>
        <v>3309970</v>
      </c>
      <c r="J41" s="16">
        <f>SUM('national population by age'!R81:CD81)</f>
        <v>3248070</v>
      </c>
      <c r="K41" s="9">
        <f t="shared" si="12"/>
        <v>3309970</v>
      </c>
      <c r="L41" s="16">
        <f>SUM('national population by age'!Q81:CM81)</f>
        <v>3417310</v>
      </c>
      <c r="M41" s="16">
        <f>SUM('national population by age'!R81:CM81)</f>
        <v>3355410</v>
      </c>
      <c r="N41" s="9">
        <f t="shared" si="13"/>
        <v>3417310</v>
      </c>
      <c r="O41" s="21">
        <f t="shared" si="71"/>
        <v>4311375</v>
      </c>
      <c r="P41" s="16">
        <f t="shared" si="72"/>
        <v>3193192.5</v>
      </c>
      <c r="Q41" s="16">
        <f t="shared" si="73"/>
        <v>3131595</v>
      </c>
      <c r="R41" s="9">
        <f t="shared" si="74"/>
        <v>3193192.5</v>
      </c>
      <c r="S41" s="16">
        <f t="shared" si="75"/>
        <v>3293110</v>
      </c>
      <c r="T41" s="16">
        <f t="shared" si="76"/>
        <v>3231512.5</v>
      </c>
      <c r="U41" s="9">
        <f t="shared" si="77"/>
        <v>3293110</v>
      </c>
      <c r="V41" s="16">
        <f t="shared" si="78"/>
        <v>3399580</v>
      </c>
      <c r="W41" s="16">
        <f t="shared" si="79"/>
        <v>3337982.5</v>
      </c>
      <c r="X41" s="9">
        <f t="shared" si="80"/>
        <v>3399580</v>
      </c>
      <c r="Y41" s="21">
        <f t="shared" si="17"/>
        <v>9390.7396132324375</v>
      </c>
      <c r="Z41" s="16">
        <f t="shared" si="53"/>
        <v>12679.160432701756</v>
      </c>
      <c r="AA41" s="16">
        <f t="shared" si="54"/>
        <v>12928.555576311752</v>
      </c>
      <c r="AB41" s="9">
        <f t="shared" si="55"/>
        <v>12679.160432701756</v>
      </c>
      <c r="AC41" s="16">
        <f t="shared" si="56"/>
        <v>12294.457215216011</v>
      </c>
      <c r="AD41" s="16">
        <f t="shared" si="57"/>
        <v>12528.808104564039</v>
      </c>
      <c r="AE41" s="9">
        <f t="shared" si="58"/>
        <v>12294.457215216011</v>
      </c>
      <c r="AF41" s="16">
        <f t="shared" si="59"/>
        <v>11909.412339171309</v>
      </c>
      <c r="AG41" s="16">
        <f t="shared" si="60"/>
        <v>12129.182822258656</v>
      </c>
      <c r="AH41" s="9">
        <f t="shared" si="61"/>
        <v>11909.412339171309</v>
      </c>
      <c r="AI41" s="12">
        <f t="shared" si="81"/>
        <v>0.11379485839259451</v>
      </c>
      <c r="AJ41" s="12">
        <f t="shared" si="19"/>
        <v>2.6898573840541395E-3</v>
      </c>
      <c r="AK41" s="12">
        <f t="shared" si="20"/>
        <v>-1.4323941033429488E-2</v>
      </c>
      <c r="AL41" s="12">
        <f t="shared" si="21"/>
        <v>-1.4990989785078179E-2</v>
      </c>
      <c r="AM41" s="12">
        <f t="shared" si="22"/>
        <v>-1.4323941033429488E-2</v>
      </c>
      <c r="AN41" s="12">
        <f t="shared" si="23"/>
        <v>-1.3440031355610338E-2</v>
      </c>
      <c r="AO41" s="12">
        <f t="shared" si="24"/>
        <v>-1.4069606487700836E-2</v>
      </c>
      <c r="AP41" s="12">
        <f t="shared" si="25"/>
        <v>-1.3440031355610338E-2</v>
      </c>
      <c r="AQ41" s="12">
        <f t="shared" si="26"/>
        <v>-1.7651629305458605E-2</v>
      </c>
      <c r="AR41" s="12">
        <f t="shared" si="27"/>
        <v>-1.8338841959735563E-2</v>
      </c>
      <c r="AS41" s="12">
        <f t="shared" si="28"/>
        <v>-1.7651629305458605E-2</v>
      </c>
      <c r="AT41" s="12">
        <f t="shared" si="29"/>
        <v>-1.7651629305458605E-2</v>
      </c>
      <c r="AU41" s="10">
        <f t="shared" si="30"/>
        <v>-1.4323941033429488E-2</v>
      </c>
      <c r="AV41" s="10">
        <f t="shared" si="31"/>
        <v>3.3276882720291168E-3</v>
      </c>
      <c r="AW41" s="10">
        <f t="shared" si="32"/>
        <v>-1.8651629305458606E-2</v>
      </c>
      <c r="AX41" s="10">
        <f t="shared" si="33"/>
        <v>-1.3323941033429487E-2</v>
      </c>
      <c r="AY41" s="10">
        <f t="shared" si="34"/>
        <v>5.3276882720291185E-3</v>
      </c>
      <c r="AZ41" s="19">
        <v>22</v>
      </c>
      <c r="BA41" s="19">
        <f t="shared" si="82"/>
        <v>1.6469583992367642E-2</v>
      </c>
      <c r="BB41" s="10">
        <f t="shared" si="35"/>
        <v>-3.7585343697719598E-2</v>
      </c>
      <c r="BC41" s="10">
        <f t="shared" si="62"/>
        <v>-4.5043332128625546E-2</v>
      </c>
      <c r="BD41" s="10">
        <f t="shared" si="63"/>
        <v>-4.6371745684312127E-2</v>
      </c>
      <c r="BE41" s="10">
        <f t="shared" si="64"/>
        <v>-4.5043332128625546E-2</v>
      </c>
      <c r="BF41" s="10">
        <f t="shared" si="65"/>
        <v>-4.44841439726541E-2</v>
      </c>
      <c r="BG41" s="10">
        <f t="shared" si="66"/>
        <v>-4.5760824368129116E-2</v>
      </c>
      <c r="BH41" s="10">
        <f t="shared" si="67"/>
        <v>-4.44841439726541E-2</v>
      </c>
      <c r="BI41" s="10">
        <f t="shared" si="68"/>
        <v>-4.7608053648589221E-2</v>
      </c>
      <c r="BJ41" s="10">
        <f t="shared" si="69"/>
        <v>-4.8901659496656258E-2</v>
      </c>
      <c r="BK41" s="10">
        <f t="shared" si="70"/>
        <v>-4.7608053648589221E-2</v>
      </c>
      <c r="BL41" s="12">
        <f t="shared" si="45"/>
        <v>-4.7608053648589221E-2</v>
      </c>
      <c r="BM41" s="10">
        <f t="shared" si="46"/>
        <v>-4.5043332128625546E-2</v>
      </c>
      <c r="BN41" s="10">
        <f t="shared" si="47"/>
        <v>2.5647215199636753E-3</v>
      </c>
      <c r="BO41" s="10">
        <f t="shared" si="48"/>
        <v>-4.8608053648589222E-2</v>
      </c>
      <c r="BP41" s="10">
        <f t="shared" si="49"/>
        <v>-4.4043332128625545E-2</v>
      </c>
      <c r="BQ41" s="10">
        <f t="shared" si="50"/>
        <v>4.564721519963677E-3</v>
      </c>
      <c r="BR41" s="10">
        <f t="shared" si="51"/>
        <v>-1.7651629305458605E-2</v>
      </c>
      <c r="BS41" s="10">
        <f t="shared" si="52"/>
        <v>-4.7608053648589221E-2</v>
      </c>
      <c r="BT41" s="10"/>
      <c r="BU41" s="10"/>
    </row>
    <row r="42" spans="1:73">
      <c r="B42" s="19" t="s">
        <v>43</v>
      </c>
      <c r="C42" s="19">
        <v>35</v>
      </c>
      <c r="D42" s="6">
        <v>40.494</v>
      </c>
      <c r="E42" s="16">
        <f>SUM('national population by age'!DZ81)</f>
        <v>4345700</v>
      </c>
      <c r="F42" s="1">
        <f>SUM('national population by age'!Q82:BY82)</f>
        <v>3212850</v>
      </c>
      <c r="G42" s="5">
        <f>SUM('national population by age'!R82:BY82)</f>
        <v>3150640</v>
      </c>
      <c r="H42" s="9">
        <f t="shared" si="11"/>
        <v>3212850</v>
      </c>
      <c r="I42" s="1">
        <f>SUM('national population by age'!Q82:CD82)</f>
        <v>3312990</v>
      </c>
      <c r="J42" s="16">
        <f>SUM('national population by age'!R82:CD82)</f>
        <v>3250780</v>
      </c>
      <c r="K42" s="9">
        <f t="shared" si="12"/>
        <v>3312990</v>
      </c>
      <c r="L42" s="16">
        <f>SUM('national population by age'!Q82:CM82)</f>
        <v>3420690</v>
      </c>
      <c r="M42" s="16">
        <f>SUM('national population by age'!R82:CM82)</f>
        <v>3358480</v>
      </c>
      <c r="N42" s="9">
        <f t="shared" si="13"/>
        <v>3420690</v>
      </c>
      <c r="O42" s="21">
        <f t="shared" si="71"/>
        <v>4324425</v>
      </c>
      <c r="P42" s="16">
        <f t="shared" si="72"/>
        <v>3202545</v>
      </c>
      <c r="Q42" s="16">
        <f t="shared" si="73"/>
        <v>3140822.5</v>
      </c>
      <c r="R42" s="9">
        <f t="shared" si="74"/>
        <v>3202545</v>
      </c>
      <c r="S42" s="16">
        <f t="shared" si="75"/>
        <v>3302512.5</v>
      </c>
      <c r="T42" s="16">
        <f t="shared" si="76"/>
        <v>3240790</v>
      </c>
      <c r="U42" s="9">
        <f t="shared" si="77"/>
        <v>3302512.5</v>
      </c>
      <c r="V42" s="16">
        <f t="shared" si="78"/>
        <v>3409522.5</v>
      </c>
      <c r="W42" s="16">
        <f t="shared" si="79"/>
        <v>3347800</v>
      </c>
      <c r="X42" s="9">
        <f t="shared" si="80"/>
        <v>3409522.5</v>
      </c>
      <c r="Y42" s="21">
        <f t="shared" si="17"/>
        <v>9364.0194939211578</v>
      </c>
      <c r="Z42" s="16">
        <f t="shared" si="53"/>
        <v>12644.318815192293</v>
      </c>
      <c r="AA42" s="16">
        <f t="shared" si="54"/>
        <v>12892.801169120508</v>
      </c>
      <c r="AB42" s="9">
        <f t="shared" si="55"/>
        <v>12644.318815192293</v>
      </c>
      <c r="AC42" s="16">
        <f t="shared" si="56"/>
        <v>12261.573574664744</v>
      </c>
      <c r="AD42" s="16">
        <f t="shared" si="57"/>
        <v>12495.101503028582</v>
      </c>
      <c r="AE42" s="9">
        <f t="shared" si="58"/>
        <v>12261.573574664744</v>
      </c>
      <c r="AF42" s="16">
        <f t="shared" si="59"/>
        <v>11876.736405171105</v>
      </c>
      <c r="AG42" s="16">
        <f t="shared" si="60"/>
        <v>12095.704641854352</v>
      </c>
      <c r="AH42" s="9">
        <f t="shared" si="61"/>
        <v>11876.736405171105</v>
      </c>
      <c r="AI42" s="12">
        <f t="shared" si="81"/>
        <v>0.11398742795835015</v>
      </c>
      <c r="AJ42" s="12">
        <f t="shared" si="19"/>
        <v>-1.6316524514969899E-4</v>
      </c>
      <c r="AK42" s="12">
        <f t="shared" si="20"/>
        <v>-1.7032523231519825E-2</v>
      </c>
      <c r="AL42" s="12">
        <f t="shared" si="21"/>
        <v>-1.771506928726152E-2</v>
      </c>
      <c r="AM42" s="12">
        <f t="shared" si="22"/>
        <v>-1.7032523231519825E-2</v>
      </c>
      <c r="AN42" s="12">
        <f t="shared" si="23"/>
        <v>-1.607875568668693E-2</v>
      </c>
      <c r="AO42" s="12">
        <f t="shared" si="24"/>
        <v>-1.6722082496469004E-2</v>
      </c>
      <c r="AP42" s="12">
        <f t="shared" si="25"/>
        <v>-1.607875568668693E-2</v>
      </c>
      <c r="AQ42" s="12">
        <f t="shared" si="26"/>
        <v>-2.034690507657666E-2</v>
      </c>
      <c r="AR42" s="12">
        <f t="shared" si="27"/>
        <v>-2.1048359148680862E-2</v>
      </c>
      <c r="AS42" s="12">
        <f t="shared" si="28"/>
        <v>-2.034690507657666E-2</v>
      </c>
      <c r="AT42" s="12">
        <f t="shared" si="29"/>
        <v>-2.034690507657666E-2</v>
      </c>
      <c r="AU42" s="10">
        <f t="shared" si="30"/>
        <v>-1.7032523231519825E-2</v>
      </c>
      <c r="AV42" s="10">
        <f t="shared" si="31"/>
        <v>3.3143818450568352E-3</v>
      </c>
      <c r="AW42" s="10">
        <f t="shared" si="32"/>
        <v>-2.1346905076576661E-2</v>
      </c>
      <c r="AX42" s="10">
        <f t="shared" si="33"/>
        <v>-1.6032523231519824E-2</v>
      </c>
      <c r="AY42" s="10">
        <f t="shared" si="34"/>
        <v>5.314381845056837E-3</v>
      </c>
      <c r="AZ42" s="19">
        <v>23</v>
      </c>
      <c r="BA42" s="19">
        <f t="shared" si="82"/>
        <v>1.664532650448125E-2</v>
      </c>
      <c r="BB42" s="10">
        <f t="shared" si="35"/>
        <v>-4.0323768518602199E-2</v>
      </c>
      <c r="BC42" s="10">
        <f t="shared" si="62"/>
        <v>-4.7667499173177696E-2</v>
      </c>
      <c r="BD42" s="10">
        <f t="shared" si="63"/>
        <v>-4.9009040524607417E-2</v>
      </c>
      <c r="BE42" s="10">
        <f t="shared" si="64"/>
        <v>-4.7667499173177696E-2</v>
      </c>
      <c r="BF42" s="10">
        <f t="shared" si="65"/>
        <v>-4.7039835484740666E-2</v>
      </c>
      <c r="BG42" s="10">
        <f t="shared" si="66"/>
        <v>-4.8328040610417178E-2</v>
      </c>
      <c r="BH42" s="10">
        <f t="shared" si="67"/>
        <v>-4.7039835484740666E-2</v>
      </c>
      <c r="BI42" s="10">
        <f t="shared" si="68"/>
        <v>-5.0221137778605152E-2</v>
      </c>
      <c r="BJ42" s="10">
        <f t="shared" si="69"/>
        <v>-5.1526819187313389E-2</v>
      </c>
      <c r="BK42" s="10">
        <f t="shared" si="70"/>
        <v>-5.0221137778605152E-2</v>
      </c>
      <c r="BL42" s="12">
        <f t="shared" si="45"/>
        <v>-5.0221137778605152E-2</v>
      </c>
      <c r="BM42" s="10">
        <f t="shared" si="46"/>
        <v>-4.7667499173177696E-2</v>
      </c>
      <c r="BN42" s="10">
        <f t="shared" si="47"/>
        <v>2.5536386054274551E-3</v>
      </c>
      <c r="BO42" s="10">
        <f t="shared" si="48"/>
        <v>-5.1221137778605152E-2</v>
      </c>
      <c r="BP42" s="10">
        <f t="shared" si="49"/>
        <v>-4.6667499173177696E-2</v>
      </c>
      <c r="BQ42" s="10">
        <f t="shared" si="50"/>
        <v>4.5536386054274569E-3</v>
      </c>
      <c r="BR42" s="10">
        <f t="shared" si="51"/>
        <v>-2.034690507657666E-2</v>
      </c>
      <c r="BS42" s="10">
        <f t="shared" si="52"/>
        <v>-5.0221137778605152E-2</v>
      </c>
      <c r="BT42" s="10"/>
      <c r="BU42" s="10"/>
    </row>
    <row r="43" spans="1:73">
      <c r="B43" s="19" t="s">
        <v>44</v>
      </c>
      <c r="C43" s="19">
        <v>36</v>
      </c>
      <c r="D43" s="6">
        <v>40.463999999999999</v>
      </c>
      <c r="E43" s="16">
        <f>SUM('national population by age'!DZ82)</f>
        <v>4350700</v>
      </c>
      <c r="F43" s="1">
        <f>SUM('national population by age'!Q83:BY83)</f>
        <v>3222870</v>
      </c>
      <c r="G43" s="5">
        <f>SUM('national population by age'!R83:BY83)</f>
        <v>3160350</v>
      </c>
      <c r="H43" s="9">
        <f t="shared" si="11"/>
        <v>3222870</v>
      </c>
      <c r="I43" s="1">
        <f>SUM('national population by age'!Q83:CD83)</f>
        <v>3323180</v>
      </c>
      <c r="J43" s="16">
        <f>SUM('national population by age'!R83:CD83)</f>
        <v>3260660</v>
      </c>
      <c r="K43" s="9">
        <f t="shared" si="12"/>
        <v>3323180</v>
      </c>
      <c r="L43" s="16">
        <f>SUM('national population by age'!Q83:CM83)</f>
        <v>3431170</v>
      </c>
      <c r="M43" s="16">
        <f>SUM('national population by age'!R83:CM83)</f>
        <v>3368650</v>
      </c>
      <c r="N43" s="9">
        <f t="shared" si="13"/>
        <v>3431170</v>
      </c>
      <c r="O43" s="21">
        <f t="shared" si="71"/>
        <v>4336450</v>
      </c>
      <c r="P43" s="16">
        <f t="shared" si="72"/>
        <v>3211367.5</v>
      </c>
      <c r="Q43" s="16">
        <f t="shared" si="73"/>
        <v>3149387.5</v>
      </c>
      <c r="R43" s="9">
        <f t="shared" si="74"/>
        <v>3211367.5</v>
      </c>
      <c r="S43" s="16">
        <f t="shared" si="75"/>
        <v>3311430</v>
      </c>
      <c r="T43" s="16">
        <f t="shared" si="76"/>
        <v>3249450</v>
      </c>
      <c r="U43" s="9">
        <f t="shared" si="77"/>
        <v>3311430</v>
      </c>
      <c r="V43" s="16">
        <f t="shared" si="78"/>
        <v>3418877.5</v>
      </c>
      <c r="W43" s="16">
        <f t="shared" si="79"/>
        <v>3356897.5</v>
      </c>
      <c r="X43" s="9">
        <f t="shared" si="80"/>
        <v>3418877.5</v>
      </c>
      <c r="Y43" s="21">
        <f t="shared" si="17"/>
        <v>9331.1349145037984</v>
      </c>
      <c r="Z43" s="16">
        <f t="shared" si="53"/>
        <v>12600.239617546107</v>
      </c>
      <c r="AA43" s="16">
        <f t="shared" si="54"/>
        <v>12848.212549265532</v>
      </c>
      <c r="AB43" s="9">
        <f t="shared" si="55"/>
        <v>12600.239617546107</v>
      </c>
      <c r="AC43" s="16">
        <f t="shared" si="56"/>
        <v>12219.494297025756</v>
      </c>
      <c r="AD43" s="16">
        <f t="shared" si="57"/>
        <v>12452.568896274754</v>
      </c>
      <c r="AE43" s="9">
        <f t="shared" si="58"/>
        <v>12219.494297025756</v>
      </c>
      <c r="AF43" s="16">
        <f t="shared" si="59"/>
        <v>11835.463540299412</v>
      </c>
      <c r="AG43" s="16">
        <f t="shared" si="60"/>
        <v>12053.987349926532</v>
      </c>
      <c r="AH43" s="9">
        <f t="shared" si="61"/>
        <v>11835.463540299412</v>
      </c>
      <c r="AI43" s="12">
        <f t="shared" si="81"/>
        <v>0.11316212981939722</v>
      </c>
      <c r="AJ43" s="12">
        <f t="shared" si="19"/>
        <v>-3.6743939240563295E-3</v>
      </c>
      <c r="AK43" s="12">
        <f t="shared" si="20"/>
        <v>-2.0459233544786515E-2</v>
      </c>
      <c r="AL43" s="12">
        <f t="shared" si="21"/>
        <v>-2.111221539928898E-2</v>
      </c>
      <c r="AM43" s="12">
        <f t="shared" si="22"/>
        <v>-2.0459233544786515E-2</v>
      </c>
      <c r="AN43" s="12">
        <f t="shared" si="23"/>
        <v>-1.9455377370865001E-2</v>
      </c>
      <c r="AO43" s="12">
        <f t="shared" si="24"/>
        <v>-2.0069103966023571E-2</v>
      </c>
      <c r="AP43" s="12">
        <f t="shared" si="25"/>
        <v>-1.9455377370865001E-2</v>
      </c>
      <c r="AQ43" s="12">
        <f t="shared" si="26"/>
        <v>-2.3751299047154784E-2</v>
      </c>
      <c r="AR43" s="12">
        <f t="shared" si="27"/>
        <v>-2.4424699146542439E-2</v>
      </c>
      <c r="AS43" s="12">
        <f t="shared" si="28"/>
        <v>-2.3751299047154784E-2</v>
      </c>
      <c r="AT43" s="12">
        <f t="shared" si="29"/>
        <v>-2.3751299047154784E-2</v>
      </c>
      <c r="AU43" s="10">
        <f t="shared" si="30"/>
        <v>-2.0459233544786515E-2</v>
      </c>
      <c r="AV43" s="10">
        <f t="shared" si="31"/>
        <v>3.2920655023682688E-3</v>
      </c>
      <c r="AW43" s="10">
        <f t="shared" si="32"/>
        <v>-2.4751299047154784E-2</v>
      </c>
      <c r="AX43" s="10">
        <f t="shared" si="33"/>
        <v>-1.9459233544786514E-2</v>
      </c>
      <c r="AY43" s="10">
        <f t="shared" si="34"/>
        <v>5.2920655023682706E-3</v>
      </c>
      <c r="AZ43" s="19">
        <v>24</v>
      </c>
      <c r="BA43" s="19">
        <f t="shared" si="82"/>
        <v>1.5892144309708423E-2</v>
      </c>
      <c r="BB43" s="10">
        <f t="shared" si="35"/>
        <v>-4.3693961123347336E-2</v>
      </c>
      <c r="BC43" s="10">
        <f t="shared" si="62"/>
        <v>-5.0987413289736883E-2</v>
      </c>
      <c r="BD43" s="10">
        <f t="shared" si="63"/>
        <v>-5.2297959187149634E-2</v>
      </c>
      <c r="BE43" s="10">
        <f t="shared" si="64"/>
        <v>-5.0987413289736883E-2</v>
      </c>
      <c r="BF43" s="10">
        <f t="shared" si="65"/>
        <v>-5.0310204911417578E-2</v>
      </c>
      <c r="BG43" s="10">
        <f t="shared" si="66"/>
        <v>-5.1567477216638458E-2</v>
      </c>
      <c r="BH43" s="10">
        <f t="shared" si="67"/>
        <v>-5.0310204911417578E-2</v>
      </c>
      <c r="BI43" s="10">
        <f t="shared" si="68"/>
        <v>-5.3521715757365973E-2</v>
      </c>
      <c r="BJ43" s="10">
        <f t="shared" si="69"/>
        <v>-5.4798040975646112E-2</v>
      </c>
      <c r="BK43" s="10">
        <f t="shared" si="70"/>
        <v>-5.3521715757365973E-2</v>
      </c>
      <c r="BL43" s="12">
        <f t="shared" si="45"/>
        <v>-5.3521715757365973E-2</v>
      </c>
      <c r="BM43" s="10">
        <f t="shared" si="46"/>
        <v>-5.0987413289736883E-2</v>
      </c>
      <c r="BN43" s="10">
        <f t="shared" si="47"/>
        <v>2.5343024676290904E-3</v>
      </c>
      <c r="BO43" s="10">
        <f t="shared" si="48"/>
        <v>-5.4521715757365974E-2</v>
      </c>
      <c r="BP43" s="10">
        <f t="shared" si="49"/>
        <v>-4.9987413289736882E-2</v>
      </c>
      <c r="BQ43" s="10">
        <f t="shared" si="50"/>
        <v>4.5343024676290922E-3</v>
      </c>
      <c r="BR43" s="10">
        <f t="shared" si="51"/>
        <v>-2.3751299047154784E-2</v>
      </c>
      <c r="BS43" s="10">
        <f t="shared" si="52"/>
        <v>-5.3521715757365973E-2</v>
      </c>
      <c r="BT43" s="10"/>
      <c r="BU43" s="10"/>
    </row>
    <row r="44" spans="1:73">
      <c r="A44" s="8">
        <v>40543</v>
      </c>
      <c r="B44" s="19" t="s">
        <v>45</v>
      </c>
      <c r="C44" s="19">
        <v>37</v>
      </c>
      <c r="D44" s="6">
        <v>40.387999999999998</v>
      </c>
      <c r="E44" s="16">
        <f>SUM('national population by age'!DZ83)</f>
        <v>4362700</v>
      </c>
      <c r="F44" s="1">
        <f>SUM('national population by age'!Q84:BY84)</f>
        <v>3232150</v>
      </c>
      <c r="G44" s="5">
        <f>SUM('national population by age'!R84:BY84)</f>
        <v>3169800</v>
      </c>
      <c r="H44" s="9">
        <f t="shared" si="11"/>
        <v>3232150</v>
      </c>
      <c r="I44" s="1">
        <f>SUM('national population by age'!Q84:CD84)</f>
        <v>3332670</v>
      </c>
      <c r="J44" s="16">
        <f>SUM('national population by age'!R84:CD84)</f>
        <v>3270320</v>
      </c>
      <c r="K44" s="9">
        <f t="shared" si="12"/>
        <v>3332670</v>
      </c>
      <c r="L44" s="16">
        <f>SUM('national population by age'!Q84:CM84)</f>
        <v>3441280</v>
      </c>
      <c r="M44" s="16">
        <f>SUM('national population by age'!R84:CM84)</f>
        <v>3378930</v>
      </c>
      <c r="N44" s="9">
        <f t="shared" si="13"/>
        <v>3441280</v>
      </c>
      <c r="O44" s="21">
        <f t="shared" si="71"/>
        <v>4347800</v>
      </c>
      <c r="P44" s="16">
        <f t="shared" si="72"/>
        <v>3219465</v>
      </c>
      <c r="Q44" s="16">
        <f t="shared" si="73"/>
        <v>3157220</v>
      </c>
      <c r="R44" s="9">
        <f t="shared" si="74"/>
        <v>3219465</v>
      </c>
      <c r="S44" s="16">
        <f t="shared" si="75"/>
        <v>3319702.5</v>
      </c>
      <c r="T44" s="16">
        <f t="shared" si="76"/>
        <v>3257457.5</v>
      </c>
      <c r="U44" s="9">
        <f t="shared" si="77"/>
        <v>3319702.5</v>
      </c>
      <c r="V44" s="16">
        <f t="shared" si="78"/>
        <v>3427612.5</v>
      </c>
      <c r="W44" s="16">
        <f t="shared" si="79"/>
        <v>3365367.5</v>
      </c>
      <c r="X44" s="9">
        <f t="shared" si="80"/>
        <v>3427612.5</v>
      </c>
      <c r="Y44" s="21">
        <f t="shared" si="17"/>
        <v>9289.2957357744144</v>
      </c>
      <c r="Z44" s="16">
        <f t="shared" si="53"/>
        <v>12544.94147319508</v>
      </c>
      <c r="AA44" s="16">
        <f t="shared" si="54"/>
        <v>12792.266614299922</v>
      </c>
      <c r="AB44" s="9">
        <f t="shared" si="55"/>
        <v>12544.94147319508</v>
      </c>
      <c r="AC44" s="16">
        <f t="shared" si="56"/>
        <v>12166.150430648529</v>
      </c>
      <c r="AD44" s="16">
        <f t="shared" si="57"/>
        <v>12398.62684317447</v>
      </c>
      <c r="AE44" s="9">
        <f t="shared" si="58"/>
        <v>12166.150430648529</v>
      </c>
      <c r="AF44" s="16">
        <f t="shared" si="59"/>
        <v>11783.128927205162</v>
      </c>
      <c r="AG44" s="16">
        <f t="shared" si="60"/>
        <v>12001.066748282319</v>
      </c>
      <c r="AH44" s="9">
        <f t="shared" si="61"/>
        <v>11783.128927205162</v>
      </c>
      <c r="AI44" s="12">
        <f t="shared" si="81"/>
        <v>0.11107137453405058</v>
      </c>
      <c r="AJ44" s="12">
        <f t="shared" si="19"/>
        <v>-8.1417438752910964E-3</v>
      </c>
      <c r="AK44" s="12">
        <f t="shared" si="20"/>
        <v>-2.4758103117530794E-2</v>
      </c>
      <c r="AL44" s="12">
        <f t="shared" si="21"/>
        <v>-2.5374659854181858E-2</v>
      </c>
      <c r="AM44" s="12">
        <f t="shared" si="22"/>
        <v>-2.4758103117530794E-2</v>
      </c>
      <c r="AN44" s="12">
        <f t="shared" si="23"/>
        <v>-2.3735917960762354E-2</v>
      </c>
      <c r="AO44" s="12">
        <f t="shared" si="24"/>
        <v>-2.4313969814088621E-2</v>
      </c>
      <c r="AP44" s="12">
        <f t="shared" si="25"/>
        <v>-2.3735917960762354E-2</v>
      </c>
      <c r="AQ44" s="12">
        <f t="shared" si="26"/>
        <v>-2.8068121778614841E-2</v>
      </c>
      <c r="AR44" s="12">
        <f t="shared" si="27"/>
        <v>-2.8707765850666145E-2</v>
      </c>
      <c r="AS44" s="12">
        <f t="shared" si="28"/>
        <v>-2.8068121778614841E-2</v>
      </c>
      <c r="AT44" s="12">
        <f t="shared" si="29"/>
        <v>-2.8068121778614841E-2</v>
      </c>
      <c r="AU44" s="10">
        <f t="shared" si="30"/>
        <v>-2.4758103117530794E-2</v>
      </c>
      <c r="AV44" s="10">
        <f t="shared" si="31"/>
        <v>3.3100186610840465E-3</v>
      </c>
      <c r="AW44" s="10">
        <f t="shared" si="32"/>
        <v>-2.9068121778614842E-2</v>
      </c>
      <c r="AX44" s="10">
        <f t="shared" si="33"/>
        <v>-2.3758103117530793E-2</v>
      </c>
      <c r="AY44" s="10">
        <f t="shared" si="34"/>
        <v>5.3100186610840483E-3</v>
      </c>
      <c r="AZ44" s="19">
        <v>25</v>
      </c>
      <c r="BA44" s="19">
        <f t="shared" si="82"/>
        <v>1.3984082749616933E-2</v>
      </c>
      <c r="BB44" s="10">
        <f t="shared" si="35"/>
        <v>-4.7981870327013287E-2</v>
      </c>
      <c r="BC44" s="10">
        <f t="shared" si="62"/>
        <v>-5.5152305117489697E-2</v>
      </c>
      <c r="BD44" s="10">
        <f t="shared" si="63"/>
        <v>-5.642460922027992E-2</v>
      </c>
      <c r="BE44" s="10">
        <f t="shared" si="64"/>
        <v>-5.5152305117489697E-2</v>
      </c>
      <c r="BF44" s="10">
        <f t="shared" si="65"/>
        <v>-5.4456049600043688E-2</v>
      </c>
      <c r="BG44" s="10">
        <f t="shared" si="66"/>
        <v>-5.5675898373121369E-2</v>
      </c>
      <c r="BH44" s="10">
        <f t="shared" si="67"/>
        <v>-5.4456049600043688E-2</v>
      </c>
      <c r="BI44" s="10">
        <f t="shared" si="68"/>
        <v>-5.7706898250581173E-2</v>
      </c>
      <c r="BJ44" s="10">
        <f t="shared" si="69"/>
        <v>-5.894775964505905E-2</v>
      </c>
      <c r="BK44" s="10">
        <f t="shared" si="70"/>
        <v>-5.7706898250581173E-2</v>
      </c>
      <c r="BL44" s="12">
        <f t="shared" si="45"/>
        <v>-5.7706898250581173E-2</v>
      </c>
      <c r="BM44" s="10">
        <f t="shared" si="46"/>
        <v>-5.5152305117489697E-2</v>
      </c>
      <c r="BN44" s="10">
        <f t="shared" si="47"/>
        <v>2.5545931330914762E-3</v>
      </c>
      <c r="BO44" s="10">
        <f t="shared" si="48"/>
        <v>-5.8706898250581174E-2</v>
      </c>
      <c r="BP44" s="10">
        <f t="shared" si="49"/>
        <v>-5.4152305117489696E-2</v>
      </c>
      <c r="BQ44" s="10">
        <f t="shared" si="50"/>
        <v>4.554593133091478E-3</v>
      </c>
      <c r="BR44" s="10">
        <f t="shared" si="51"/>
        <v>-2.8068121778614841E-2</v>
      </c>
      <c r="BS44" s="10">
        <f t="shared" si="52"/>
        <v>-5.7706898250581173E-2</v>
      </c>
      <c r="BT44" s="10"/>
      <c r="BU44" s="10"/>
    </row>
    <row r="45" spans="1:73">
      <c r="B45" s="19" t="s">
        <v>46</v>
      </c>
      <c r="C45" s="19">
        <v>38</v>
      </c>
      <c r="D45" s="6">
        <v>40.29</v>
      </c>
      <c r="E45" s="16">
        <f>SUM('national population by age'!DZ84)</f>
        <v>4373900</v>
      </c>
      <c r="F45" s="1">
        <f>SUM('national population by age'!Q85:BY85)</f>
        <v>3239240</v>
      </c>
      <c r="G45" s="5">
        <f>SUM('national population by age'!R85:BY85)</f>
        <v>3176970</v>
      </c>
      <c r="H45" s="9">
        <f t="shared" si="11"/>
        <v>3239240</v>
      </c>
      <c r="I45" s="1">
        <f>SUM('national population by age'!Q85:CD85)</f>
        <v>3339720</v>
      </c>
      <c r="J45" s="16">
        <f>SUM('national population by age'!R85:CD85)</f>
        <v>3277450</v>
      </c>
      <c r="K45" s="9">
        <f t="shared" si="12"/>
        <v>3339720</v>
      </c>
      <c r="L45" s="16">
        <f>SUM('national population by age'!Q85:CM85)</f>
        <v>3449060</v>
      </c>
      <c r="M45" s="16">
        <f>SUM('national population by age'!R85:CM85)</f>
        <v>3386790</v>
      </c>
      <c r="N45" s="9">
        <f t="shared" si="13"/>
        <v>3449060</v>
      </c>
      <c r="O45" s="21">
        <f t="shared" si="71"/>
        <v>4358250</v>
      </c>
      <c r="P45" s="16">
        <f t="shared" si="72"/>
        <v>3226777.5</v>
      </c>
      <c r="Q45" s="16">
        <f t="shared" si="73"/>
        <v>3164440</v>
      </c>
      <c r="R45" s="9">
        <f t="shared" si="74"/>
        <v>3226777.5</v>
      </c>
      <c r="S45" s="16">
        <f t="shared" si="75"/>
        <v>3327140</v>
      </c>
      <c r="T45" s="16">
        <f t="shared" si="76"/>
        <v>3264802.5</v>
      </c>
      <c r="U45" s="9">
        <f t="shared" si="77"/>
        <v>3327140</v>
      </c>
      <c r="V45" s="16">
        <f t="shared" si="78"/>
        <v>3435550</v>
      </c>
      <c r="W45" s="16">
        <f t="shared" si="79"/>
        <v>3373212.5</v>
      </c>
      <c r="X45" s="9">
        <f t="shared" si="80"/>
        <v>3435550</v>
      </c>
      <c r="Y45" s="21">
        <f t="shared" si="17"/>
        <v>9244.5362244019962</v>
      </c>
      <c r="Z45" s="16">
        <f t="shared" si="53"/>
        <v>12486.141359297317</v>
      </c>
      <c r="AA45" s="16">
        <f t="shared" si="54"/>
        <v>12732.110578806993</v>
      </c>
      <c r="AB45" s="9">
        <f t="shared" si="55"/>
        <v>12486.141359297317</v>
      </c>
      <c r="AC45" s="16">
        <f t="shared" si="56"/>
        <v>12109.499449978059</v>
      </c>
      <c r="AD45" s="16">
        <f t="shared" si="57"/>
        <v>12340.715862598121</v>
      </c>
      <c r="AE45" s="9">
        <f t="shared" si="58"/>
        <v>12109.499449978059</v>
      </c>
      <c r="AF45" s="16">
        <f t="shared" si="59"/>
        <v>11727.379895504359</v>
      </c>
      <c r="AG45" s="16">
        <f t="shared" si="60"/>
        <v>11944.103729012033</v>
      </c>
      <c r="AH45" s="9">
        <f t="shared" si="61"/>
        <v>11727.379895504359</v>
      </c>
      <c r="AI45" s="12">
        <f t="shared" si="81"/>
        <v>0.10837540061347162</v>
      </c>
      <c r="AJ45" s="12">
        <f t="shared" si="19"/>
        <v>-1.2920910365154081E-2</v>
      </c>
      <c r="AK45" s="12">
        <f t="shared" si="20"/>
        <v>-2.9329215285498145E-2</v>
      </c>
      <c r="AL45" s="12">
        <f t="shared" si="21"/>
        <v>-2.9957866124177945E-2</v>
      </c>
      <c r="AM45" s="12">
        <f t="shared" si="22"/>
        <v>-2.9329215285498145E-2</v>
      </c>
      <c r="AN45" s="12">
        <f t="shared" si="23"/>
        <v>-2.8281835583279458E-2</v>
      </c>
      <c r="AO45" s="12">
        <f t="shared" si="24"/>
        <v>-2.8871162756290647E-2</v>
      </c>
      <c r="AP45" s="12">
        <f t="shared" si="25"/>
        <v>-2.8281835583279458E-2</v>
      </c>
      <c r="AQ45" s="12">
        <f t="shared" si="26"/>
        <v>-3.2666582970436675E-2</v>
      </c>
      <c r="AR45" s="12">
        <f t="shared" si="27"/>
        <v>-3.3318000874885678E-2</v>
      </c>
      <c r="AS45" s="12">
        <f t="shared" si="28"/>
        <v>-3.2666582970436675E-2</v>
      </c>
      <c r="AT45" s="12">
        <f t="shared" si="29"/>
        <v>-3.2666582970436675E-2</v>
      </c>
      <c r="AU45" s="10">
        <f t="shared" si="30"/>
        <v>-2.9329215285498145E-2</v>
      </c>
      <c r="AV45" s="10">
        <f t="shared" si="31"/>
        <v>3.3373676849385303E-3</v>
      </c>
      <c r="AW45" s="10">
        <f t="shared" si="32"/>
        <v>-3.3666582970436676E-2</v>
      </c>
      <c r="AX45" s="10">
        <f t="shared" si="33"/>
        <v>-2.8329215285498144E-2</v>
      </c>
      <c r="AY45" s="10">
        <f t="shared" si="34"/>
        <v>5.3373676849385321E-3</v>
      </c>
      <c r="AZ45" s="19">
        <v>26</v>
      </c>
      <c r="BA45" s="19">
        <f t="shared" si="82"/>
        <v>1.1523687580025532E-2</v>
      </c>
      <c r="BB45" s="10">
        <f t="shared" si="35"/>
        <v>-5.2569071285396229E-2</v>
      </c>
      <c r="BC45" s="10">
        <f t="shared" si="62"/>
        <v>-5.958095487993309E-2</v>
      </c>
      <c r="BD45" s="10">
        <f t="shared" si="63"/>
        <v>-6.0861802128262976E-2</v>
      </c>
      <c r="BE45" s="10">
        <f t="shared" si="64"/>
        <v>-5.958095487993309E-2</v>
      </c>
      <c r="BF45" s="10">
        <f t="shared" si="65"/>
        <v>-5.8858920694111916E-2</v>
      </c>
      <c r="BG45" s="10">
        <f t="shared" si="66"/>
        <v>-6.0086607349107535E-2</v>
      </c>
      <c r="BH45" s="10">
        <f t="shared" si="67"/>
        <v>-5.8858920694111916E-2</v>
      </c>
      <c r="BI45" s="10">
        <f t="shared" si="68"/>
        <v>-6.2165130722228734E-2</v>
      </c>
      <c r="BJ45" s="10">
        <f t="shared" si="69"/>
        <v>-6.3414460649730775E-2</v>
      </c>
      <c r="BK45" s="10">
        <f t="shared" si="70"/>
        <v>-6.2165130722228734E-2</v>
      </c>
      <c r="BL45" s="12">
        <f t="shared" si="45"/>
        <v>-6.2165130722228734E-2</v>
      </c>
      <c r="BM45" s="10">
        <f t="shared" si="46"/>
        <v>-5.958095487993309E-2</v>
      </c>
      <c r="BN45" s="10">
        <f t="shared" si="47"/>
        <v>2.584175842295644E-3</v>
      </c>
      <c r="BO45" s="10">
        <f t="shared" si="48"/>
        <v>-6.3165130722228735E-2</v>
      </c>
      <c r="BP45" s="10">
        <f t="shared" si="49"/>
        <v>-5.8580954879933089E-2</v>
      </c>
      <c r="BQ45" s="10">
        <f t="shared" si="50"/>
        <v>4.5841758422956458E-3</v>
      </c>
      <c r="BR45" s="10">
        <f t="shared" si="51"/>
        <v>-3.2666582970436675E-2</v>
      </c>
      <c r="BS45" s="10">
        <f t="shared" si="52"/>
        <v>-6.2165130722228734E-2</v>
      </c>
      <c r="BT45" s="10"/>
      <c r="BU45" s="10"/>
    </row>
    <row r="46" spans="1:73">
      <c r="B46" s="19" t="s">
        <v>47</v>
      </c>
      <c r="C46" s="19">
        <v>39</v>
      </c>
      <c r="D46" s="6">
        <v>40.183</v>
      </c>
      <c r="E46" s="16">
        <f>SUM('national population by age'!DZ85)</f>
        <v>4382500</v>
      </c>
      <c r="F46" s="1">
        <f>SUM('national population by age'!Q86:BY86)</f>
        <v>3240050</v>
      </c>
      <c r="G46" s="5">
        <f>SUM('national population by age'!R86:BY86)</f>
        <v>3178160</v>
      </c>
      <c r="H46" s="9">
        <f t="shared" si="11"/>
        <v>3240050</v>
      </c>
      <c r="I46" s="1">
        <f>SUM('national population by age'!Q86:CD86)</f>
        <v>3340360</v>
      </c>
      <c r="J46" s="16">
        <f>SUM('national population by age'!R86:CD86)</f>
        <v>3278470</v>
      </c>
      <c r="K46" s="9">
        <f t="shared" si="12"/>
        <v>3340360</v>
      </c>
      <c r="L46" s="16">
        <f>SUM('national population by age'!Q86:CM86)</f>
        <v>3450270</v>
      </c>
      <c r="M46" s="16">
        <f>SUM('national population by age'!R86:CM86)</f>
        <v>3388380</v>
      </c>
      <c r="N46" s="9">
        <f t="shared" si="13"/>
        <v>3450270</v>
      </c>
      <c r="O46" s="21">
        <f t="shared" si="71"/>
        <v>4367450</v>
      </c>
      <c r="P46" s="16">
        <f t="shared" si="72"/>
        <v>3233577.5</v>
      </c>
      <c r="Q46" s="16">
        <f t="shared" si="73"/>
        <v>3171320</v>
      </c>
      <c r="R46" s="9">
        <f t="shared" si="74"/>
        <v>3233577.5</v>
      </c>
      <c r="S46" s="16">
        <f t="shared" si="75"/>
        <v>3333982.5</v>
      </c>
      <c r="T46" s="16">
        <f t="shared" si="76"/>
        <v>3271725</v>
      </c>
      <c r="U46" s="9">
        <f t="shared" si="77"/>
        <v>3333982.5</v>
      </c>
      <c r="V46" s="16">
        <f t="shared" si="78"/>
        <v>3442945</v>
      </c>
      <c r="W46" s="16">
        <f t="shared" si="79"/>
        <v>3380687.5</v>
      </c>
      <c r="X46" s="9">
        <f t="shared" si="80"/>
        <v>3442945</v>
      </c>
      <c r="Y46" s="21">
        <f t="shared" si="17"/>
        <v>9200.5632577362085</v>
      </c>
      <c r="Z46" s="16">
        <f t="shared" si="53"/>
        <v>12426.793543683429</v>
      </c>
      <c r="AA46" s="16">
        <f t="shared" si="54"/>
        <v>12670.749088707542</v>
      </c>
      <c r="AB46" s="9">
        <f t="shared" si="55"/>
        <v>12426.793543683429</v>
      </c>
      <c r="AC46" s="16">
        <f t="shared" si="56"/>
        <v>12052.552765348948</v>
      </c>
      <c r="AD46" s="16">
        <f t="shared" si="57"/>
        <v>12281.900220831518</v>
      </c>
      <c r="AE46" s="9">
        <f t="shared" si="58"/>
        <v>12052.552765348948</v>
      </c>
      <c r="AF46" s="16">
        <f t="shared" si="59"/>
        <v>11671.112957075991</v>
      </c>
      <c r="AG46" s="16">
        <f t="shared" si="60"/>
        <v>11886.043889001867</v>
      </c>
      <c r="AH46" s="9">
        <f t="shared" si="61"/>
        <v>11671.112957075991</v>
      </c>
      <c r="AI46" s="12">
        <f t="shared" si="81"/>
        <v>0.10543183725120708</v>
      </c>
      <c r="AJ46" s="12">
        <f t="shared" si="19"/>
        <v>-1.7616094077067879E-2</v>
      </c>
      <c r="AK46" s="12">
        <f t="shared" si="20"/>
        <v>-3.3942905703965853E-2</v>
      </c>
      <c r="AL46" s="12">
        <f t="shared" si="21"/>
        <v>-3.4632914335976372E-2</v>
      </c>
      <c r="AM46" s="12">
        <f t="shared" si="22"/>
        <v>-3.3942905703965853E-2</v>
      </c>
      <c r="AN46" s="12">
        <f t="shared" si="23"/>
        <v>-3.2851481759490153E-2</v>
      </c>
      <c r="AO46" s="12">
        <f t="shared" si="24"/>
        <v>-3.3499546266331115E-2</v>
      </c>
      <c r="AP46" s="12">
        <f t="shared" si="25"/>
        <v>-3.2851481759490153E-2</v>
      </c>
      <c r="AQ46" s="12">
        <f t="shared" si="26"/>
        <v>-3.7307763720159759E-2</v>
      </c>
      <c r="AR46" s="12">
        <f t="shared" si="27"/>
        <v>-3.8017005796752268E-2</v>
      </c>
      <c r="AS46" s="12">
        <f t="shared" si="28"/>
        <v>-3.7307763720159759E-2</v>
      </c>
      <c r="AT46" s="12">
        <f t="shared" si="29"/>
        <v>-3.7307763720159759E-2</v>
      </c>
      <c r="AU46" s="10">
        <f t="shared" si="30"/>
        <v>-3.3942905703965853E-2</v>
      </c>
      <c r="AV46" s="10">
        <f t="shared" si="31"/>
        <v>3.3648580161939057E-3</v>
      </c>
      <c r="AW46" s="10">
        <f t="shared" si="32"/>
        <v>-3.830776372015976E-2</v>
      </c>
      <c r="AX46" s="10">
        <f t="shared" si="33"/>
        <v>-3.2942905703965852E-2</v>
      </c>
      <c r="AY46" s="10">
        <f t="shared" si="34"/>
        <v>5.3648580161939075E-3</v>
      </c>
      <c r="AZ46" s="19">
        <v>27</v>
      </c>
      <c r="BA46" s="19">
        <f t="shared" si="82"/>
        <v>8.8373377520021279E-3</v>
      </c>
      <c r="BB46" s="10">
        <f t="shared" si="35"/>
        <v>-5.7075662815270212E-2</v>
      </c>
      <c r="BC46" s="10">
        <f t="shared" si="62"/>
        <v>-6.405085590728421E-2</v>
      </c>
      <c r="BD46" s="10">
        <f t="shared" si="63"/>
        <v>-6.5387911045872049E-2</v>
      </c>
      <c r="BE46" s="10">
        <f t="shared" si="64"/>
        <v>-6.405085590728421E-2</v>
      </c>
      <c r="BF46" s="10">
        <f t="shared" si="65"/>
        <v>-6.3284773674751049E-2</v>
      </c>
      <c r="BG46" s="10">
        <f t="shared" si="66"/>
        <v>-6.456621858149425E-2</v>
      </c>
      <c r="BH46" s="10">
        <f t="shared" si="67"/>
        <v>-6.3284773674751049E-2</v>
      </c>
      <c r="BI46" s="10">
        <f t="shared" si="68"/>
        <v>-6.6664780031436943E-2</v>
      </c>
      <c r="BJ46" s="10">
        <f t="shared" si="69"/>
        <v>-6.7967167810036866E-2</v>
      </c>
      <c r="BK46" s="10">
        <f t="shared" si="70"/>
        <v>-6.6664780031436943E-2</v>
      </c>
      <c r="BL46" s="12">
        <f t="shared" si="45"/>
        <v>-6.6664780031436943E-2</v>
      </c>
      <c r="BM46" s="10">
        <f t="shared" si="46"/>
        <v>-6.405085590728421E-2</v>
      </c>
      <c r="BN46" s="10">
        <f t="shared" si="47"/>
        <v>2.6139241241527333E-3</v>
      </c>
      <c r="BO46" s="10">
        <f t="shared" si="48"/>
        <v>-6.7664780031436944E-2</v>
      </c>
      <c r="BP46" s="10">
        <f t="shared" si="49"/>
        <v>-6.3050855907284209E-2</v>
      </c>
      <c r="BQ46" s="10">
        <f t="shared" si="50"/>
        <v>4.6139241241527351E-3</v>
      </c>
      <c r="BR46" s="10">
        <f t="shared" si="51"/>
        <v>-3.7307763720159759E-2</v>
      </c>
      <c r="BS46" s="10">
        <f t="shared" si="52"/>
        <v>-6.6664780031436943E-2</v>
      </c>
      <c r="BT46" s="10"/>
      <c r="BU46" s="10"/>
    </row>
    <row r="47" spans="1:73">
      <c r="B47" s="19" t="s">
        <v>48</v>
      </c>
      <c r="C47" s="19">
        <v>40</v>
      </c>
      <c r="D47" s="6">
        <v>40.069000000000003</v>
      </c>
      <c r="E47" s="16">
        <f>SUM('national population by age'!DZ86)</f>
        <v>4384000</v>
      </c>
      <c r="F47" s="1">
        <f>SUM('national population by age'!Q87:BY87)</f>
        <v>3248020</v>
      </c>
      <c r="G47" s="5">
        <f>SUM('national population by age'!R87:BY87)</f>
        <v>3186310</v>
      </c>
      <c r="H47" s="9">
        <f>F47*42/92+F47*50/92</f>
        <v>3248020</v>
      </c>
      <c r="I47" s="1">
        <f>SUM('national population by age'!Q87:CD87)</f>
        <v>3348090</v>
      </c>
      <c r="J47" s="16">
        <f>SUM('national population by age'!R87:CD87)</f>
        <v>3286380</v>
      </c>
      <c r="K47" s="9">
        <f>I47*42/92+I47*50/92</f>
        <v>3348090</v>
      </c>
      <c r="L47" s="16">
        <f>SUM('national population by age'!Q87:CM87)</f>
        <v>3458260</v>
      </c>
      <c r="M47" s="16">
        <f>SUM('national population by age'!R87:CM87)</f>
        <v>3396550</v>
      </c>
      <c r="N47" s="9">
        <f>L47*42/92+L47*50/92</f>
        <v>3458260</v>
      </c>
      <c r="O47" s="21">
        <f t="shared" si="71"/>
        <v>4375775</v>
      </c>
      <c r="P47" s="16">
        <f t="shared" si="72"/>
        <v>3239865</v>
      </c>
      <c r="Q47" s="16">
        <f t="shared" si="73"/>
        <v>3177810</v>
      </c>
      <c r="R47" s="9">
        <f t="shared" si="74"/>
        <v>3239865</v>
      </c>
      <c r="S47" s="16">
        <f t="shared" si="75"/>
        <v>3340210</v>
      </c>
      <c r="T47" s="16">
        <f t="shared" si="76"/>
        <v>3278155</v>
      </c>
      <c r="U47" s="9">
        <f t="shared" si="77"/>
        <v>3340210</v>
      </c>
      <c r="V47" s="16">
        <f t="shared" si="78"/>
        <v>3449717.5</v>
      </c>
      <c r="W47" s="16">
        <f t="shared" si="79"/>
        <v>3387662.5</v>
      </c>
      <c r="X47" s="9">
        <f t="shared" si="80"/>
        <v>3449717.5</v>
      </c>
      <c r="Y47" s="21">
        <f t="shared" si="17"/>
        <v>9157.0064731390448</v>
      </c>
      <c r="Z47" s="16">
        <f t="shared" si="53"/>
        <v>12367.490620751174</v>
      </c>
      <c r="AA47" s="16">
        <f t="shared" si="54"/>
        <v>12608.99802064944</v>
      </c>
      <c r="AB47" s="9">
        <f t="shared" si="55"/>
        <v>12367.490620751174</v>
      </c>
      <c r="AC47" s="16">
        <f t="shared" si="56"/>
        <v>11995.952350301328</v>
      </c>
      <c r="AD47" s="16">
        <f t="shared" si="57"/>
        <v>12223.033993206545</v>
      </c>
      <c r="AE47" s="9">
        <f t="shared" si="58"/>
        <v>11995.952350301328</v>
      </c>
      <c r="AF47" s="16">
        <f t="shared" si="59"/>
        <v>11615.153994493752</v>
      </c>
      <c r="AG47" s="16">
        <f t="shared" si="60"/>
        <v>11827.919693889224</v>
      </c>
      <c r="AH47" s="9">
        <f t="shared" si="61"/>
        <v>11615.153994493752</v>
      </c>
      <c r="AI47" s="12">
        <f t="shared" si="81"/>
        <v>0.10229570432318691</v>
      </c>
      <c r="AJ47" s="12">
        <f t="shared" si="19"/>
        <v>-2.2266840230682594E-2</v>
      </c>
      <c r="AK47" s="12">
        <f t="shared" si="20"/>
        <v>-3.8553106171995366E-2</v>
      </c>
      <c r="AL47" s="12">
        <f t="shared" si="21"/>
        <v>-3.9337643960921542E-2</v>
      </c>
      <c r="AM47" s="12">
        <f t="shared" si="22"/>
        <v>-3.8553106171995366E-2</v>
      </c>
      <c r="AN47" s="12">
        <f t="shared" si="23"/>
        <v>-3.7393341779591749E-2</v>
      </c>
      <c r="AO47" s="12">
        <f t="shared" si="24"/>
        <v>-3.8131910532947288E-2</v>
      </c>
      <c r="AP47" s="12">
        <f t="shared" si="25"/>
        <v>-3.7393341779591749E-2</v>
      </c>
      <c r="AQ47" s="12">
        <f t="shared" si="26"/>
        <v>-4.1923541069442849E-2</v>
      </c>
      <c r="AR47" s="12">
        <f t="shared" si="27"/>
        <v>-4.2721219223210483E-2</v>
      </c>
      <c r="AS47" s="12">
        <f t="shared" si="28"/>
        <v>-4.1923541069442849E-2</v>
      </c>
      <c r="AT47" s="12">
        <f t="shared" si="29"/>
        <v>-4.1923541069442849E-2</v>
      </c>
      <c r="AU47" s="10">
        <f t="shared" si="30"/>
        <v>-3.8553106171995366E-2</v>
      </c>
      <c r="AV47" s="10">
        <f t="shared" si="31"/>
        <v>3.3704348974474829E-3</v>
      </c>
      <c r="AW47" s="10">
        <f t="shared" si="32"/>
        <v>-4.292354106944285E-2</v>
      </c>
      <c r="AX47" s="10">
        <f t="shared" si="33"/>
        <v>-3.7553106171995365E-2</v>
      </c>
      <c r="AY47" s="10">
        <f t="shared" si="34"/>
        <v>5.3704348974474847E-3</v>
      </c>
      <c r="AZ47" s="19">
        <v>28</v>
      </c>
      <c r="BA47" s="19">
        <f t="shared" si="82"/>
        <v>5.9752454118651155E-3</v>
      </c>
      <c r="BB47" s="10">
        <f t="shared" si="35"/>
        <v>-6.153960171723305E-2</v>
      </c>
      <c r="BC47" s="10">
        <f t="shared" si="62"/>
        <v>-6.8517375751323328E-2</v>
      </c>
      <c r="BD47" s="10">
        <f t="shared" si="63"/>
        <v>-6.994275577595721E-2</v>
      </c>
      <c r="BE47" s="10">
        <f t="shared" si="64"/>
        <v>-6.8517375751323328E-2</v>
      </c>
      <c r="BF47" s="10">
        <f t="shared" si="65"/>
        <v>-6.7683714847102783E-2</v>
      </c>
      <c r="BG47" s="10">
        <f t="shared" si="66"/>
        <v>-6.9049682615151875E-2</v>
      </c>
      <c r="BH47" s="10">
        <f t="shared" si="67"/>
        <v>-6.7683714847102783E-2</v>
      </c>
      <c r="BI47" s="10">
        <f t="shared" si="68"/>
        <v>-7.1139800609422266E-2</v>
      </c>
      <c r="BJ47" s="10">
        <f t="shared" si="69"/>
        <v>-7.2524921314525037E-2</v>
      </c>
      <c r="BK47" s="10">
        <f t="shared" si="70"/>
        <v>-7.1139800609422266E-2</v>
      </c>
      <c r="BL47" s="12">
        <f t="shared" si="45"/>
        <v>-7.1139800609422266E-2</v>
      </c>
      <c r="BM47" s="10">
        <f t="shared" si="46"/>
        <v>-6.8517375751323328E-2</v>
      </c>
      <c r="BN47" s="10">
        <f t="shared" si="47"/>
        <v>2.6224248580989373E-3</v>
      </c>
      <c r="BO47" s="10">
        <f t="shared" si="48"/>
        <v>-7.2139800609422267E-2</v>
      </c>
      <c r="BP47" s="10">
        <f t="shared" si="49"/>
        <v>-6.7517375751323327E-2</v>
      </c>
      <c r="BQ47" s="10">
        <f t="shared" si="50"/>
        <v>4.6224248580989391E-3</v>
      </c>
      <c r="BR47" s="10">
        <f t="shared" si="51"/>
        <v>-4.1923541069442849E-2</v>
      </c>
      <c r="BS47" s="10">
        <f t="shared" si="52"/>
        <v>-7.1139800609422266E-2</v>
      </c>
      <c r="BT47" s="10"/>
      <c r="BU47" s="10"/>
    </row>
    <row r="48" spans="1:73">
      <c r="A48" s="8">
        <v>40908</v>
      </c>
      <c r="B48" s="19" t="s">
        <v>49</v>
      </c>
      <c r="C48" s="19">
        <v>41</v>
      </c>
      <c r="D48" s="6">
        <v>39.954000000000001</v>
      </c>
      <c r="E48" s="16">
        <f>SUM('national population by age'!DZ87)</f>
        <v>4392000</v>
      </c>
      <c r="F48" s="1">
        <f>SUM('national population by age'!Q88:BY88)</f>
        <v>3255220</v>
      </c>
      <c r="G48" s="5">
        <f>SUM('national population by age'!R88:BY88)</f>
        <v>3193580</v>
      </c>
      <c r="H48" s="9">
        <f>G48</f>
        <v>3193580</v>
      </c>
      <c r="I48" s="1">
        <f>SUM('national population by age'!Q88:CD88)</f>
        <v>3355330</v>
      </c>
      <c r="J48" s="16">
        <f>SUM('national population by age'!R88:CD88)</f>
        <v>3293690</v>
      </c>
      <c r="K48" s="9">
        <f>J48</f>
        <v>3293690</v>
      </c>
      <c r="L48" s="16">
        <f>SUM('national population by age'!Q88:CM88)</f>
        <v>3466210</v>
      </c>
      <c r="M48" s="16">
        <f>SUM('national population by age'!R88:CM88)</f>
        <v>3404570</v>
      </c>
      <c r="N48" s="9">
        <f>M48</f>
        <v>3404570</v>
      </c>
      <c r="O48" s="21">
        <f t="shared" si="71"/>
        <v>4383100</v>
      </c>
      <c r="P48" s="16">
        <f t="shared" si="72"/>
        <v>3245632.5</v>
      </c>
      <c r="Q48" s="16">
        <f t="shared" si="73"/>
        <v>3183755</v>
      </c>
      <c r="R48" s="9">
        <f t="shared" si="74"/>
        <v>3230222.5</v>
      </c>
      <c r="S48" s="16">
        <f t="shared" si="75"/>
        <v>3345875</v>
      </c>
      <c r="T48" s="16">
        <f t="shared" si="76"/>
        <v>3283997.5</v>
      </c>
      <c r="U48" s="9">
        <f t="shared" si="77"/>
        <v>3330465</v>
      </c>
      <c r="V48" s="16">
        <f t="shared" si="78"/>
        <v>3455950</v>
      </c>
      <c r="W48" s="16">
        <f t="shared" si="79"/>
        <v>3394072.5</v>
      </c>
      <c r="X48" s="9">
        <f t="shared" si="80"/>
        <v>3440540</v>
      </c>
      <c r="Y48" s="21">
        <f t="shared" si="17"/>
        <v>9115.466222536561</v>
      </c>
      <c r="Z48" s="16">
        <f t="shared" si="53"/>
        <v>12310.081316969805</v>
      </c>
      <c r="AA48" s="16">
        <f t="shared" si="54"/>
        <v>12549.332470620384</v>
      </c>
      <c r="AB48" s="9">
        <f t="shared" si="55"/>
        <v>12368.807411873331</v>
      </c>
      <c r="AC48" s="16">
        <f t="shared" si="56"/>
        <v>11941.270967982964</v>
      </c>
      <c r="AD48" s="16">
        <f t="shared" si="57"/>
        <v>12166.269919511205</v>
      </c>
      <c r="AE48" s="9">
        <f t="shared" si="58"/>
        <v>11996.523008048425</v>
      </c>
      <c r="AF48" s="16">
        <f t="shared" si="59"/>
        <v>11560.931147730726</v>
      </c>
      <c r="AG48" s="16">
        <f t="shared" si="60"/>
        <v>11771.699042963874</v>
      </c>
      <c r="AH48" s="9">
        <f t="shared" si="61"/>
        <v>11612.711958006592</v>
      </c>
      <c r="AI48" s="12">
        <f t="shared" si="81"/>
        <v>9.9132061457201548E-2</v>
      </c>
      <c r="AJ48" s="12">
        <f t="shared" si="19"/>
        <v>-2.6702272333773869E-2</v>
      </c>
      <c r="AK48" s="12">
        <f t="shared" si="20"/>
        <v>-4.3016096966976392E-2</v>
      </c>
      <c r="AL48" s="12">
        <f t="shared" si="21"/>
        <v>-4.3883480812621611E-2</v>
      </c>
      <c r="AM48" s="12">
        <f t="shared" si="22"/>
        <v>-3.845073902468632E-2</v>
      </c>
      <c r="AN48" s="12">
        <f t="shared" si="23"/>
        <v>-4.1781210384207457E-2</v>
      </c>
      <c r="AO48" s="12">
        <f t="shared" si="24"/>
        <v>-4.2598849849818099E-2</v>
      </c>
      <c r="AP48" s="12">
        <f t="shared" si="25"/>
        <v>-3.7347549754842113E-2</v>
      </c>
      <c r="AQ48" s="12">
        <f t="shared" si="26"/>
        <v>-4.6396114833379243E-2</v>
      </c>
      <c r="AR48" s="12">
        <f t="shared" si="27"/>
        <v>-4.7271371537831008E-2</v>
      </c>
      <c r="AS48" s="12">
        <f t="shared" si="28"/>
        <v>-4.2124972550360518E-2</v>
      </c>
      <c r="AT48" s="12">
        <f t="shared" si="29"/>
        <v>-4.2124972550360518E-2</v>
      </c>
      <c r="AU48" s="10">
        <f t="shared" si="30"/>
        <v>-3.845073902468632E-2</v>
      </c>
      <c r="AV48" s="10">
        <f t="shared" si="31"/>
        <v>3.6742335256741976E-3</v>
      </c>
      <c r="AW48" s="10">
        <f t="shared" si="32"/>
        <v>-4.3124972550360519E-2</v>
      </c>
      <c r="AX48" s="10">
        <f t="shared" si="33"/>
        <v>-3.7450739024686319E-2</v>
      </c>
      <c r="AY48" s="10">
        <f t="shared" si="34"/>
        <v>5.6742335256741994E-3</v>
      </c>
      <c r="AZ48" s="19">
        <v>29</v>
      </c>
      <c r="BA48" s="19">
        <f t="shared" si="82"/>
        <v>3.0880469985687942E-3</v>
      </c>
      <c r="BB48" s="10">
        <f t="shared" si="35"/>
        <v>-6.5796875121978071E-2</v>
      </c>
      <c r="BC48" s="10">
        <f t="shared" si="62"/>
        <v>-7.2841273830763442E-2</v>
      </c>
      <c r="BD48" s="10">
        <f t="shared" si="63"/>
        <v>-7.4343769793427716E-2</v>
      </c>
      <c r="BE48" s="10">
        <f t="shared" si="64"/>
        <v>-6.8418198958903109E-2</v>
      </c>
      <c r="BF48" s="10">
        <f t="shared" si="65"/>
        <v>-7.1933510256535271E-2</v>
      </c>
      <c r="BG48" s="10">
        <f t="shared" si="66"/>
        <v>-7.3373039029942522E-2</v>
      </c>
      <c r="BH48" s="10">
        <f t="shared" si="67"/>
        <v>-6.7639363761392235E-2</v>
      </c>
      <c r="BI48" s="10">
        <f t="shared" si="68"/>
        <v>-7.5475984553234454E-2</v>
      </c>
      <c r="BJ48" s="10">
        <f t="shared" si="69"/>
        <v>-7.693341021115474E-2</v>
      </c>
      <c r="BK48" s="10">
        <f t="shared" si="70"/>
        <v>-7.1335089496634474E-2</v>
      </c>
      <c r="BL48" s="12">
        <f t="shared" si="45"/>
        <v>-7.1335089496634474E-2</v>
      </c>
      <c r="BM48" s="10">
        <f t="shared" si="46"/>
        <v>-6.8418198958903109E-2</v>
      </c>
      <c r="BN48" s="10">
        <f t="shared" si="47"/>
        <v>2.9168905377313648E-3</v>
      </c>
      <c r="BO48" s="10">
        <f t="shared" si="48"/>
        <v>-7.2335089496634475E-2</v>
      </c>
      <c r="BP48" s="10">
        <f t="shared" si="49"/>
        <v>-6.7418198958903108E-2</v>
      </c>
      <c r="BQ48" s="10">
        <f t="shared" si="50"/>
        <v>4.9168905377313665E-3</v>
      </c>
      <c r="BR48" s="10">
        <f t="shared" si="51"/>
        <v>-4.2124972550360518E-2</v>
      </c>
      <c r="BS48" s="10">
        <f t="shared" si="52"/>
        <v>-7.1335089496634474E-2</v>
      </c>
      <c r="BT48" s="10"/>
      <c r="BU48" s="10"/>
    </row>
    <row r="49" spans="1:73">
      <c r="B49" s="19" t="s">
        <v>50</v>
      </c>
      <c r="C49" s="19">
        <v>42</v>
      </c>
      <c r="D49" s="6">
        <v>39.972999999999999</v>
      </c>
      <c r="E49" s="16">
        <f>SUM('national population by age'!DZ88)</f>
        <v>4399400</v>
      </c>
      <c r="F49" s="1">
        <f>SUM('national population by age'!Q89:BY89)</f>
        <v>3260180</v>
      </c>
      <c r="G49" s="5">
        <f>SUM('national population by age'!R89:BY89)</f>
        <v>3199270</v>
      </c>
      <c r="H49" s="9">
        <f t="shared" ref="H49:H64" si="83">G49</f>
        <v>3199270</v>
      </c>
      <c r="I49" s="1">
        <f>SUM('national population by age'!Q89:CD89)</f>
        <v>3360520</v>
      </c>
      <c r="J49" s="16">
        <f>SUM('national population by age'!R89:CD89)</f>
        <v>3299610</v>
      </c>
      <c r="K49" s="9">
        <f t="shared" ref="K49:K64" si="84">J49</f>
        <v>3299610</v>
      </c>
      <c r="L49" s="16">
        <f>SUM('national population by age'!Q89:CM89)</f>
        <v>3472190</v>
      </c>
      <c r="M49" s="16">
        <f>SUM('national population by age'!R89:CM89)</f>
        <v>3411280</v>
      </c>
      <c r="N49" s="9">
        <f t="shared" ref="N49:N64" si="85">M49</f>
        <v>3411280</v>
      </c>
      <c r="O49" s="21">
        <f t="shared" si="71"/>
        <v>4389475</v>
      </c>
      <c r="P49" s="16">
        <f t="shared" si="72"/>
        <v>3250867.5</v>
      </c>
      <c r="Q49" s="16">
        <f t="shared" si="73"/>
        <v>3189330</v>
      </c>
      <c r="R49" s="9">
        <f t="shared" si="74"/>
        <v>3220230</v>
      </c>
      <c r="S49" s="16">
        <f t="shared" si="75"/>
        <v>3351075</v>
      </c>
      <c r="T49" s="16">
        <f t="shared" si="76"/>
        <v>3289537.5</v>
      </c>
      <c r="U49" s="9">
        <f t="shared" si="77"/>
        <v>3320437.5</v>
      </c>
      <c r="V49" s="16">
        <f t="shared" si="78"/>
        <v>3461732.5</v>
      </c>
      <c r="W49" s="16">
        <f t="shared" si="79"/>
        <v>3400195</v>
      </c>
      <c r="X49" s="9">
        <f t="shared" si="80"/>
        <v>3431095</v>
      </c>
      <c r="Y49" s="21">
        <f t="shared" si="17"/>
        <v>9106.5560232146217</v>
      </c>
      <c r="Z49" s="16">
        <f t="shared" si="53"/>
        <v>12296.102501870655</v>
      </c>
      <c r="AA49" s="16">
        <f t="shared" si="54"/>
        <v>12533.353400243939</v>
      </c>
      <c r="AB49" s="9">
        <f t="shared" si="55"/>
        <v>12413.088506100496</v>
      </c>
      <c r="AC49" s="16">
        <f t="shared" si="56"/>
        <v>11928.411032280686</v>
      </c>
      <c r="AD49" s="16">
        <f t="shared" si="57"/>
        <v>12151.55625980856</v>
      </c>
      <c r="AE49" s="9">
        <f t="shared" si="58"/>
        <v>12038.473845690514</v>
      </c>
      <c r="AF49" s="16">
        <f t="shared" si="59"/>
        <v>11547.108275986086</v>
      </c>
      <c r="AG49" s="16">
        <f t="shared" si="60"/>
        <v>11756.090459517764</v>
      </c>
      <c r="AH49" s="9">
        <f t="shared" si="61"/>
        <v>11650.216621807323</v>
      </c>
      <c r="AI49" s="12">
        <f t="shared" si="81"/>
        <v>9.9654750278538096E-2</v>
      </c>
      <c r="AJ49" s="12">
        <f t="shared" si="19"/>
        <v>-2.765365282725385E-2</v>
      </c>
      <c r="AK49" s="12">
        <f t="shared" si="20"/>
        <v>-4.4102807987716708E-2</v>
      </c>
      <c r="AL49" s="12">
        <f t="shared" si="21"/>
        <v>-4.5100904383472362E-2</v>
      </c>
      <c r="AM49" s="12">
        <f t="shared" si="22"/>
        <v>-3.5008333301040251E-2</v>
      </c>
      <c r="AN49" s="12">
        <f t="shared" si="23"/>
        <v>-4.2813146771566224E-2</v>
      </c>
      <c r="AO49" s="12">
        <f t="shared" si="24"/>
        <v>-4.3756712926621977E-2</v>
      </c>
      <c r="AP49" s="12">
        <f t="shared" si="25"/>
        <v>-3.3981234646797809E-2</v>
      </c>
      <c r="AQ49" s="12">
        <f t="shared" si="26"/>
        <v>-4.7536294982487459E-2</v>
      </c>
      <c r="AR49" s="12">
        <f t="shared" si="27"/>
        <v>-4.8534633896525015E-2</v>
      </c>
      <c r="AS49" s="12">
        <f t="shared" si="28"/>
        <v>-3.9031398801392503E-2</v>
      </c>
      <c r="AT49" s="12">
        <f t="shared" si="29"/>
        <v>-3.9031398801392503E-2</v>
      </c>
      <c r="AU49" s="10">
        <f t="shared" si="30"/>
        <v>-3.5008333301040251E-2</v>
      </c>
      <c r="AV49" s="10">
        <f t="shared" si="31"/>
        <v>4.023065500352252E-3</v>
      </c>
      <c r="AW49" s="10">
        <f t="shared" si="32"/>
        <v>-4.0031398801392504E-2</v>
      </c>
      <c r="AX49" s="10">
        <f t="shared" si="33"/>
        <v>-3.400833330104025E-2</v>
      </c>
      <c r="AY49" s="10">
        <f t="shared" si="34"/>
        <v>6.0230655003522537E-3</v>
      </c>
      <c r="AZ49" s="19">
        <v>30</v>
      </c>
      <c r="BA49" s="19">
        <f t="shared" si="82"/>
        <v>3.5650623885916666E-3</v>
      </c>
      <c r="BB49" s="10">
        <f t="shared" si="35"/>
        <v>-6.6710041365659833E-2</v>
      </c>
      <c r="BC49" s="10">
        <f t="shared" si="62"/>
        <v>-7.3894116624158901E-2</v>
      </c>
      <c r="BD49" s="10">
        <f t="shared" si="63"/>
        <v>-7.5522408265353835E-2</v>
      </c>
      <c r="BE49" s="10">
        <f t="shared" si="64"/>
        <v>-6.5083078592115484E-2</v>
      </c>
      <c r="BF49" s="10">
        <f t="shared" si="65"/>
        <v>-7.2932974670125716E-2</v>
      </c>
      <c r="BG49" s="10">
        <f t="shared" si="66"/>
        <v>-7.4493684376890301E-2</v>
      </c>
      <c r="BH49" s="10">
        <f t="shared" si="67"/>
        <v>-6.4378976593503667E-2</v>
      </c>
      <c r="BI49" s="10">
        <f t="shared" si="68"/>
        <v>-7.6581395244385342E-2</v>
      </c>
      <c r="BJ49" s="10">
        <f t="shared" si="69"/>
        <v>-7.8157342443914812E-2</v>
      </c>
      <c r="BK49" s="10">
        <f t="shared" si="70"/>
        <v>-6.833585336833703E-2</v>
      </c>
      <c r="BL49" s="12">
        <f t="shared" si="45"/>
        <v>-6.833585336833703E-2</v>
      </c>
      <c r="BM49" s="10">
        <f t="shared" si="46"/>
        <v>-6.5083078592115484E-2</v>
      </c>
      <c r="BN49" s="10">
        <f t="shared" si="47"/>
        <v>3.2527747762215453E-3</v>
      </c>
      <c r="BO49" s="10">
        <f t="shared" si="48"/>
        <v>-6.933585336833703E-2</v>
      </c>
      <c r="BP49" s="10">
        <f t="shared" si="49"/>
        <v>-6.4083078592115483E-2</v>
      </c>
      <c r="BQ49" s="10">
        <f t="shared" si="50"/>
        <v>5.2527747762215471E-3</v>
      </c>
      <c r="BR49" s="10">
        <f t="shared" si="51"/>
        <v>-3.9031398801392503E-2</v>
      </c>
      <c r="BS49" s="10">
        <f t="shared" si="52"/>
        <v>-6.833585336833703E-2</v>
      </c>
      <c r="BT49" s="10"/>
      <c r="BU49" s="10"/>
    </row>
    <row r="50" spans="1:73">
      <c r="B50" s="19" t="s">
        <v>51</v>
      </c>
      <c r="C50" s="19">
        <v>43</v>
      </c>
      <c r="D50" s="6">
        <v>39.94</v>
      </c>
      <c r="E50" s="16">
        <f>SUM('national population by age'!DZ89)</f>
        <v>4406500</v>
      </c>
      <c r="F50" s="1">
        <f>SUM('national population by age'!Q90:BY90)</f>
        <v>3261460</v>
      </c>
      <c r="G50" s="5">
        <f>SUM('national population by age'!R90:BY90)</f>
        <v>3200130</v>
      </c>
      <c r="H50" s="9">
        <f t="shared" si="83"/>
        <v>3200130</v>
      </c>
      <c r="I50" s="1">
        <f>SUM('national population by age'!Q90:CD90)</f>
        <v>3361980</v>
      </c>
      <c r="J50" s="16">
        <f>SUM('national population by age'!R90:CD90)</f>
        <v>3300650</v>
      </c>
      <c r="K50" s="9">
        <f t="shared" si="84"/>
        <v>3300650</v>
      </c>
      <c r="L50" s="16">
        <f>SUM('national population by age'!Q90:CM90)</f>
        <v>3474150</v>
      </c>
      <c r="M50" s="16">
        <f>SUM('national population by age'!R90:CM90)</f>
        <v>3412820</v>
      </c>
      <c r="N50" s="9">
        <f t="shared" si="85"/>
        <v>3412820</v>
      </c>
      <c r="O50" s="21">
        <f t="shared" si="71"/>
        <v>4395475</v>
      </c>
      <c r="P50" s="16">
        <f t="shared" si="72"/>
        <v>3256220</v>
      </c>
      <c r="Q50" s="16">
        <f t="shared" si="73"/>
        <v>3194822.5</v>
      </c>
      <c r="R50" s="9">
        <f t="shared" si="74"/>
        <v>3210250</v>
      </c>
      <c r="S50" s="16">
        <f t="shared" si="75"/>
        <v>3356480</v>
      </c>
      <c r="T50" s="16">
        <f t="shared" si="76"/>
        <v>3295082.5</v>
      </c>
      <c r="U50" s="9">
        <f t="shared" si="77"/>
        <v>3310510</v>
      </c>
      <c r="V50" s="16">
        <f t="shared" si="78"/>
        <v>3467702.5</v>
      </c>
      <c r="W50" s="16">
        <f t="shared" si="79"/>
        <v>3406305</v>
      </c>
      <c r="X50" s="9">
        <f t="shared" si="80"/>
        <v>3421732.5</v>
      </c>
      <c r="Y50" s="21">
        <f t="shared" si="17"/>
        <v>9086.6174873022828</v>
      </c>
      <c r="Z50" s="16">
        <f t="shared" si="53"/>
        <v>12265.755999287518</v>
      </c>
      <c r="AA50" s="16">
        <f t="shared" si="54"/>
        <v>12501.476999113409</v>
      </c>
      <c r="AB50" s="9">
        <f t="shared" si="55"/>
        <v>12441.398644965346</v>
      </c>
      <c r="AC50" s="16">
        <f t="shared" si="56"/>
        <v>11899.370769377443</v>
      </c>
      <c r="AD50" s="16">
        <f t="shared" si="57"/>
        <v>12121.092567485033</v>
      </c>
      <c r="AE50" s="9">
        <f t="shared" si="58"/>
        <v>12064.606359745176</v>
      </c>
      <c r="AF50" s="16">
        <f t="shared" si="59"/>
        <v>11517.712375845391</v>
      </c>
      <c r="AG50" s="16">
        <f t="shared" si="60"/>
        <v>11725.315260964593</v>
      </c>
      <c r="AH50" s="9">
        <f t="shared" si="61"/>
        <v>11672.449555890182</v>
      </c>
      <c r="AI50" s="12">
        <f t="shared" si="81"/>
        <v>9.8746922325690267E-2</v>
      </c>
      <c r="AJ50" s="12">
        <f t="shared" si="19"/>
        <v>-2.9782576485430812E-2</v>
      </c>
      <c r="AK50" s="12">
        <f t="shared" si="20"/>
        <v>-4.6461940615490582E-2</v>
      </c>
      <c r="AL50" s="12">
        <f t="shared" si="21"/>
        <v>-4.7529523894868309E-2</v>
      </c>
      <c r="AM50" s="12">
        <f t="shared" si="22"/>
        <v>-3.2807507287897386E-2</v>
      </c>
      <c r="AN50" s="12">
        <f t="shared" si="23"/>
        <v>-4.514346199880459E-2</v>
      </c>
      <c r="AO50" s="12">
        <f t="shared" si="24"/>
        <v>-4.6153994448511648E-2</v>
      </c>
      <c r="AP50" s="12">
        <f t="shared" si="25"/>
        <v>-3.1884249656321084E-2</v>
      </c>
      <c r="AQ50" s="12">
        <f t="shared" si="26"/>
        <v>-4.9961017024676813E-2</v>
      </c>
      <c r="AR50" s="12">
        <f t="shared" si="27"/>
        <v>-5.1025388425773532E-2</v>
      </c>
      <c r="AS50" s="12">
        <f t="shared" si="28"/>
        <v>-3.7197514311540836E-2</v>
      </c>
      <c r="AT50" s="12">
        <f t="shared" si="29"/>
        <v>-3.7197514311540836E-2</v>
      </c>
      <c r="AU50" s="10">
        <f t="shared" si="30"/>
        <v>-3.2807507287897386E-2</v>
      </c>
      <c r="AV50" s="10">
        <f t="shared" si="31"/>
        <v>4.3900070236434496E-3</v>
      </c>
      <c r="AW50" s="10">
        <f t="shared" si="32"/>
        <v>-3.8197514311540837E-2</v>
      </c>
      <c r="AX50" s="10">
        <f t="shared" si="33"/>
        <v>-3.1807507287897385E-2</v>
      </c>
      <c r="AY50" s="10">
        <f t="shared" si="34"/>
        <v>6.3900070236434514E-3</v>
      </c>
      <c r="AZ50" s="19">
        <v>31</v>
      </c>
      <c r="BA50" s="19">
        <f t="shared" si="82"/>
        <v>2.7365619743413561E-3</v>
      </c>
      <c r="BB50" s="10">
        <f t="shared" si="35"/>
        <v>-6.8753452212682475E-2</v>
      </c>
      <c r="BC50" s="10">
        <f t="shared" si="62"/>
        <v>-7.6179724976711882E-2</v>
      </c>
      <c r="BD50" s="10">
        <f t="shared" si="63"/>
        <v>-7.7873655980889134E-2</v>
      </c>
      <c r="BE50" s="10">
        <f t="shared" si="64"/>
        <v>-6.2950843100589848E-2</v>
      </c>
      <c r="BF50" s="10">
        <f t="shared" si="65"/>
        <v>-7.5189961797049065E-2</v>
      </c>
      <c r="BG50" s="10">
        <f t="shared" si="66"/>
        <v>-7.681390896704221E-2</v>
      </c>
      <c r="BH50" s="10">
        <f t="shared" si="67"/>
        <v>-6.2347977493666829E-2</v>
      </c>
      <c r="BI50" s="10">
        <f t="shared" si="68"/>
        <v>-7.8932176101780382E-2</v>
      </c>
      <c r="BJ50" s="10">
        <f t="shared" si="69"/>
        <v>-8.0570550382282002E-2</v>
      </c>
      <c r="BK50" s="10">
        <f t="shared" si="70"/>
        <v>-6.6557892646074479E-2</v>
      </c>
      <c r="BL50" s="12">
        <f t="shared" si="45"/>
        <v>-6.6557892646074479E-2</v>
      </c>
      <c r="BM50" s="10">
        <f t="shared" si="46"/>
        <v>-6.2950843100589848E-2</v>
      </c>
      <c r="BN50" s="10">
        <f t="shared" si="47"/>
        <v>3.6070495454846307E-3</v>
      </c>
      <c r="BO50" s="10">
        <f t="shared" si="48"/>
        <v>-6.755789264607448E-2</v>
      </c>
      <c r="BP50" s="10">
        <f t="shared" si="49"/>
        <v>-6.1950843100589847E-2</v>
      </c>
      <c r="BQ50" s="10">
        <f t="shared" si="50"/>
        <v>5.6070495454846325E-3</v>
      </c>
      <c r="BR50" s="10">
        <f t="shared" si="51"/>
        <v>-3.7197514311540836E-2</v>
      </c>
      <c r="BS50" s="10">
        <f t="shared" si="52"/>
        <v>-6.6557892646074479E-2</v>
      </c>
      <c r="BT50" s="10"/>
      <c r="BU50" s="10"/>
    </row>
    <row r="51" spans="1:73">
      <c r="B51" s="19" t="s">
        <v>52</v>
      </c>
      <c r="C51" s="19">
        <v>44</v>
      </c>
      <c r="D51" s="6">
        <v>39.957000000000001</v>
      </c>
      <c r="E51" s="16">
        <f>SUM('national population by age'!DZ90)</f>
        <v>4408100</v>
      </c>
      <c r="F51" s="1">
        <f>SUM('national population by age'!Q91:BY91)</f>
        <v>3268790</v>
      </c>
      <c r="G51" s="5">
        <f>SUM('national population by age'!R91:BY91)</f>
        <v>3207490</v>
      </c>
      <c r="H51" s="9">
        <f t="shared" si="83"/>
        <v>3207490</v>
      </c>
      <c r="I51" s="1">
        <f>SUM('national population by age'!Q91:CD91)</f>
        <v>3369590</v>
      </c>
      <c r="J51" s="16">
        <f>SUM('national population by age'!R91:CD91)</f>
        <v>3308290</v>
      </c>
      <c r="K51" s="9">
        <f t="shared" si="84"/>
        <v>3308290</v>
      </c>
      <c r="L51" s="16">
        <f>SUM('national population by age'!Q91:CM91)</f>
        <v>3481880</v>
      </c>
      <c r="M51" s="16">
        <f>SUM('national population by age'!R91:CM91)</f>
        <v>3420580</v>
      </c>
      <c r="N51" s="9">
        <f t="shared" si="85"/>
        <v>3420580</v>
      </c>
      <c r="O51" s="21">
        <f t="shared" si="71"/>
        <v>4401500</v>
      </c>
      <c r="P51" s="16">
        <f t="shared" si="72"/>
        <v>3261412.5</v>
      </c>
      <c r="Q51" s="16">
        <f t="shared" si="73"/>
        <v>3200117.5</v>
      </c>
      <c r="R51" s="9">
        <f t="shared" si="74"/>
        <v>3200117.5</v>
      </c>
      <c r="S51" s="16">
        <f t="shared" si="75"/>
        <v>3361855</v>
      </c>
      <c r="T51" s="16">
        <f t="shared" si="76"/>
        <v>3300560</v>
      </c>
      <c r="U51" s="9">
        <f t="shared" si="77"/>
        <v>3300560</v>
      </c>
      <c r="V51" s="16">
        <f t="shared" si="78"/>
        <v>3473607.5</v>
      </c>
      <c r="W51" s="16">
        <f t="shared" si="79"/>
        <v>3412312.5</v>
      </c>
      <c r="X51" s="9">
        <f t="shared" si="80"/>
        <v>3412312.5</v>
      </c>
      <c r="Y51" s="21">
        <f t="shared" si="17"/>
        <v>9078.0415767352042</v>
      </c>
      <c r="Z51" s="16">
        <f t="shared" si="53"/>
        <v>12251.440135217486</v>
      </c>
      <c r="AA51" s="16">
        <f t="shared" si="54"/>
        <v>12486.1040258678</v>
      </c>
      <c r="AB51" s="9">
        <f t="shared" si="55"/>
        <v>12486.1040258678</v>
      </c>
      <c r="AC51" s="16">
        <f t="shared" si="56"/>
        <v>11885.402553054786</v>
      </c>
      <c r="AD51" s="16">
        <f t="shared" si="57"/>
        <v>12106.12744503963</v>
      </c>
      <c r="AE51" s="9">
        <f t="shared" si="58"/>
        <v>12106.12744503963</v>
      </c>
      <c r="AF51" s="16">
        <f t="shared" si="59"/>
        <v>11503.026752446844</v>
      </c>
      <c r="AG51" s="16">
        <f t="shared" si="60"/>
        <v>11709.6543766141</v>
      </c>
      <c r="AH51" s="9">
        <f t="shared" si="61"/>
        <v>11709.6543766141</v>
      </c>
      <c r="AI51" s="12">
        <f t="shared" si="81"/>
        <v>9.9214591271096886E-2</v>
      </c>
      <c r="AJ51" s="12">
        <f t="shared" si="19"/>
        <v>-3.0698263523683433E-2</v>
      </c>
      <c r="AK51" s="12">
        <f t="shared" si="20"/>
        <v>-4.7574853773435621E-2</v>
      </c>
      <c r="AL51" s="12">
        <f t="shared" si="21"/>
        <v>-4.8700769752252571E-2</v>
      </c>
      <c r="AM51" s="12">
        <f t="shared" si="22"/>
        <v>-2.933211758079346E-2</v>
      </c>
      <c r="AN51" s="12">
        <f t="shared" si="23"/>
        <v>-4.626433157572607E-2</v>
      </c>
      <c r="AO51" s="12">
        <f t="shared" si="24"/>
        <v>-4.7331645900941521E-2</v>
      </c>
      <c r="AP51" s="12">
        <f t="shared" si="25"/>
        <v>-2.8552419719536148E-2</v>
      </c>
      <c r="AQ51" s="12">
        <f t="shared" si="26"/>
        <v>-5.11723612797369E-2</v>
      </c>
      <c r="AR51" s="12">
        <f t="shared" si="27"/>
        <v>-5.2292883696702042E-2</v>
      </c>
      <c r="AS51" s="12">
        <f t="shared" si="28"/>
        <v>-3.4128673131198717E-2</v>
      </c>
      <c r="AT51" s="12">
        <f t="shared" si="29"/>
        <v>-3.4128673131198717E-2</v>
      </c>
      <c r="AU51" s="10">
        <f t="shared" si="30"/>
        <v>-2.933211758079346E-2</v>
      </c>
      <c r="AV51" s="10">
        <f t="shared" si="31"/>
        <v>4.7965555504052571E-3</v>
      </c>
      <c r="AW51" s="10">
        <f t="shared" si="32"/>
        <v>-3.5128673131198718E-2</v>
      </c>
      <c r="AX51" s="10">
        <f t="shared" si="33"/>
        <v>-2.8332117580793459E-2</v>
      </c>
      <c r="AY51" s="10">
        <f t="shared" si="34"/>
        <v>6.7965555504052588E-3</v>
      </c>
      <c r="AZ51" s="19">
        <v>32</v>
      </c>
      <c r="BA51" s="19">
        <f t="shared" si="82"/>
        <v>3.1633652180462768E-3</v>
      </c>
      <c r="BB51" s="10">
        <f t="shared" si="35"/>
        <v>-6.9632358705762454E-2</v>
      </c>
      <c r="BC51" s="10">
        <f t="shared" si="62"/>
        <v>-7.7257953296526849E-2</v>
      </c>
      <c r="BD51" s="10">
        <f t="shared" si="63"/>
        <v>-7.9007587884829977E-2</v>
      </c>
      <c r="BE51" s="10">
        <f t="shared" si="64"/>
        <v>-5.9583766722849707E-2</v>
      </c>
      <c r="BF51" s="10">
        <f t="shared" si="65"/>
        <v>-7.6275560936814313E-2</v>
      </c>
      <c r="BG51" s="10">
        <f t="shared" si="66"/>
        <v>-7.7953706622681085E-2</v>
      </c>
      <c r="BH51" s="10">
        <f t="shared" si="67"/>
        <v>-5.9120990351102076E-2</v>
      </c>
      <c r="BI51" s="10">
        <f t="shared" si="68"/>
        <v>-8.0106580770424096E-2</v>
      </c>
      <c r="BJ51" s="10">
        <f t="shared" si="69"/>
        <v>-8.1798583740739894E-2</v>
      </c>
      <c r="BK51" s="10">
        <f t="shared" si="70"/>
        <v>-6.3582634874004285E-2</v>
      </c>
      <c r="BL51" s="12">
        <f t="shared" si="45"/>
        <v>-6.3582634874004285E-2</v>
      </c>
      <c r="BM51" s="10">
        <f t="shared" si="46"/>
        <v>-5.9583766722849707E-2</v>
      </c>
      <c r="BN51" s="10">
        <f t="shared" si="47"/>
        <v>3.9988681511545776E-3</v>
      </c>
      <c r="BO51" s="10">
        <f t="shared" si="48"/>
        <v>-6.4582634874004285E-2</v>
      </c>
      <c r="BP51" s="10">
        <f t="shared" si="49"/>
        <v>-5.8583766722849706E-2</v>
      </c>
      <c r="BQ51" s="10">
        <f t="shared" si="50"/>
        <v>5.9988681511545794E-3</v>
      </c>
      <c r="BR51" s="10">
        <f t="shared" si="51"/>
        <v>-3.4128673131198717E-2</v>
      </c>
      <c r="BS51" s="10">
        <f t="shared" si="52"/>
        <v>-6.3582634874004285E-2</v>
      </c>
      <c r="BT51" s="10"/>
      <c r="BU51" s="10"/>
    </row>
    <row r="52" spans="1:73">
      <c r="A52" s="8">
        <v>41274</v>
      </c>
      <c r="B52" s="19" t="s">
        <v>53</v>
      </c>
      <c r="C52" s="19">
        <v>45</v>
      </c>
      <c r="D52" s="6">
        <v>40.037999999999997</v>
      </c>
      <c r="E52" s="16">
        <f>SUM('national population by age'!DZ91)</f>
        <v>4415600</v>
      </c>
      <c r="F52" s="1">
        <f>SUM('national population by age'!Q92:BY92)</f>
        <v>3277910</v>
      </c>
      <c r="G52" s="5">
        <f>SUM('national population by age'!R92:BY92)</f>
        <v>3216610</v>
      </c>
      <c r="H52" s="9">
        <f t="shared" si="83"/>
        <v>3216610</v>
      </c>
      <c r="I52" s="1">
        <f>SUM('national population by age'!Q92:CD92)</f>
        <v>3379360</v>
      </c>
      <c r="J52" s="16">
        <f>SUM('national population by age'!R92:CD92)</f>
        <v>3318060</v>
      </c>
      <c r="K52" s="9">
        <f t="shared" si="84"/>
        <v>3318060</v>
      </c>
      <c r="L52" s="16">
        <f>SUM('national population by age'!Q92:CM92)</f>
        <v>3492160</v>
      </c>
      <c r="M52" s="16">
        <f>SUM('national population by age'!R92:CM92)</f>
        <v>3430860</v>
      </c>
      <c r="N52" s="9">
        <f t="shared" si="85"/>
        <v>3430860</v>
      </c>
      <c r="O52" s="21">
        <f t="shared" si="71"/>
        <v>4407400</v>
      </c>
      <c r="P52" s="16">
        <f t="shared" si="72"/>
        <v>3267085</v>
      </c>
      <c r="Q52" s="16">
        <f t="shared" si="73"/>
        <v>3205875</v>
      </c>
      <c r="R52" s="9">
        <f t="shared" si="74"/>
        <v>3205875</v>
      </c>
      <c r="S52" s="16">
        <f t="shared" si="75"/>
        <v>3367862.5</v>
      </c>
      <c r="T52" s="16">
        <f t="shared" si="76"/>
        <v>3306652.5</v>
      </c>
      <c r="U52" s="9">
        <f t="shared" si="77"/>
        <v>3306652.5</v>
      </c>
      <c r="V52" s="16">
        <f t="shared" si="78"/>
        <v>3480095</v>
      </c>
      <c r="W52" s="16">
        <f t="shared" si="79"/>
        <v>3418885</v>
      </c>
      <c r="X52" s="9">
        <f t="shared" si="80"/>
        <v>3418885</v>
      </c>
      <c r="Y52" s="21">
        <f t="shared" si="17"/>
        <v>9084.2673685165864</v>
      </c>
      <c r="Z52" s="16">
        <f t="shared" si="53"/>
        <v>12254.961226904106</v>
      </c>
      <c r="AA52" s="16">
        <f t="shared" si="54"/>
        <v>12488.946075564394</v>
      </c>
      <c r="AB52" s="9">
        <f t="shared" si="55"/>
        <v>12488.946075564394</v>
      </c>
      <c r="AC52" s="16">
        <f t="shared" si="56"/>
        <v>11888.252563755201</v>
      </c>
      <c r="AD52" s="16">
        <f t="shared" si="57"/>
        <v>12108.318004386612</v>
      </c>
      <c r="AE52" s="9">
        <f t="shared" si="58"/>
        <v>12108.318004386612</v>
      </c>
      <c r="AF52" s="16">
        <f t="shared" si="59"/>
        <v>11504.858344384276</v>
      </c>
      <c r="AG52" s="16">
        <f t="shared" si="60"/>
        <v>11710.835550186684</v>
      </c>
      <c r="AH52" s="9">
        <f t="shared" si="61"/>
        <v>11710.835550186684</v>
      </c>
      <c r="AI52" s="12">
        <f t="shared" si="81"/>
        <v>0.10144289624626901</v>
      </c>
      <c r="AJ52" s="12">
        <f t="shared" si="19"/>
        <v>-3.0033508825919153E-2</v>
      </c>
      <c r="AK52" s="12">
        <f t="shared" si="20"/>
        <v>-4.7301124625882873E-2</v>
      </c>
      <c r="AL52" s="12">
        <f t="shared" si="21"/>
        <v>-4.848423786343492E-2</v>
      </c>
      <c r="AM52" s="12">
        <f t="shared" si="22"/>
        <v>-2.9111177057231652E-2</v>
      </c>
      <c r="AN52" s="12">
        <f t="shared" si="23"/>
        <v>-4.6035634495568911E-2</v>
      </c>
      <c r="AO52" s="12">
        <f t="shared" si="24"/>
        <v>-4.7159264057356931E-2</v>
      </c>
      <c r="AP52" s="12">
        <f t="shared" si="25"/>
        <v>-2.8376639843870177E-2</v>
      </c>
      <c r="AQ52" s="12">
        <f t="shared" si="26"/>
        <v>-5.102128234281933E-2</v>
      </c>
      <c r="AR52" s="12">
        <f t="shared" si="27"/>
        <v>-5.2197286801667797E-2</v>
      </c>
      <c r="AS52" s="12">
        <f t="shared" si="28"/>
        <v>-3.4031243980079395E-2</v>
      </c>
      <c r="AT52" s="12">
        <f t="shared" si="29"/>
        <v>-3.4031243980079395E-2</v>
      </c>
      <c r="AU52" s="10">
        <f t="shared" si="30"/>
        <v>-2.9111177057231652E-2</v>
      </c>
      <c r="AV52" s="10">
        <f t="shared" si="31"/>
        <v>4.9200669228477434E-3</v>
      </c>
      <c r="AW52" s="10">
        <f t="shared" si="32"/>
        <v>-3.5031243980079396E-2</v>
      </c>
      <c r="AX52" s="10">
        <f t="shared" si="33"/>
        <v>-2.8111177057231651E-2</v>
      </c>
      <c r="AY52" s="10">
        <f t="shared" si="34"/>
        <v>6.9200669228477452E-3</v>
      </c>
      <c r="AZ52" s="19">
        <v>33</v>
      </c>
      <c r="BA52" s="19">
        <f t="shared" si="82"/>
        <v>5.1969571439329787E-3</v>
      </c>
      <c r="BB52" s="10">
        <f t="shared" si="35"/>
        <v>-6.8994305314414528E-2</v>
      </c>
      <c r="BC52" s="10">
        <f t="shared" si="62"/>
        <v>-7.6992755139111635E-2</v>
      </c>
      <c r="BD52" s="10">
        <f t="shared" si="63"/>
        <v>-7.8797954343415078E-2</v>
      </c>
      <c r="BE52" s="10">
        <f t="shared" si="64"/>
        <v>-5.9369711989289864E-2</v>
      </c>
      <c r="BF52" s="10">
        <f t="shared" si="65"/>
        <v>-7.6054060274652113E-2</v>
      </c>
      <c r="BG52" s="10">
        <f t="shared" si="66"/>
        <v>-7.7786865728639909E-2</v>
      </c>
      <c r="BH52" s="10">
        <f t="shared" si="67"/>
        <v>-5.8950741746143676E-2</v>
      </c>
      <c r="BI52" s="10">
        <f t="shared" si="68"/>
        <v>-7.9960108941207531E-2</v>
      </c>
      <c r="BJ52" s="10">
        <f t="shared" si="69"/>
        <v>-8.1705963137918336E-2</v>
      </c>
      <c r="BK52" s="10">
        <f t="shared" si="70"/>
        <v>-6.3488176796163365E-2</v>
      </c>
      <c r="BL52" s="12">
        <f t="shared" si="45"/>
        <v>-6.3488176796163365E-2</v>
      </c>
      <c r="BM52" s="10">
        <f t="shared" si="46"/>
        <v>-5.9369711989289864E-2</v>
      </c>
      <c r="BN52" s="10">
        <f t="shared" si="47"/>
        <v>4.1184648068735008E-3</v>
      </c>
      <c r="BO52" s="10">
        <f t="shared" si="48"/>
        <v>-6.4488176796163366E-2</v>
      </c>
      <c r="BP52" s="10">
        <f t="shared" si="49"/>
        <v>-5.8369711989289863E-2</v>
      </c>
      <c r="BQ52" s="10">
        <f t="shared" si="50"/>
        <v>6.1184648068735026E-3</v>
      </c>
      <c r="BR52" s="10">
        <f t="shared" si="51"/>
        <v>-3.4031243980079395E-2</v>
      </c>
      <c r="BS52" s="10">
        <f t="shared" si="52"/>
        <v>-6.3488176796163365E-2</v>
      </c>
      <c r="BT52" s="10"/>
      <c r="BU52" s="10"/>
    </row>
    <row r="53" spans="1:73">
      <c r="B53" s="19" t="s">
        <v>54</v>
      </c>
      <c r="C53" s="19">
        <v>46</v>
      </c>
      <c r="D53" s="6">
        <v>40.067</v>
      </c>
      <c r="E53" s="16">
        <f>SUM('national population by age'!DZ92)</f>
        <v>4425900</v>
      </c>
      <c r="F53" s="1">
        <f>SUM('national population by age'!Q93:BY93)</f>
        <v>3286700</v>
      </c>
      <c r="G53" s="5">
        <f>SUM('national population by age'!R93:BY93)</f>
        <v>3224940</v>
      </c>
      <c r="H53" s="9">
        <f t="shared" si="83"/>
        <v>3224940</v>
      </c>
      <c r="I53" s="1">
        <f>SUM('national population by age'!Q93:CD93)</f>
        <v>3388610</v>
      </c>
      <c r="J53" s="16">
        <f>SUM('national population by age'!R93:CD93)</f>
        <v>3326850</v>
      </c>
      <c r="K53" s="9">
        <f t="shared" si="84"/>
        <v>3326850</v>
      </c>
      <c r="L53" s="16">
        <f>SUM('national population by age'!Q93:CM93)</f>
        <v>3501990</v>
      </c>
      <c r="M53" s="16">
        <f>SUM('national population by age'!R93:CM93)</f>
        <v>3440230</v>
      </c>
      <c r="N53" s="9">
        <f t="shared" si="85"/>
        <v>3440230</v>
      </c>
      <c r="O53" s="21">
        <f t="shared" si="71"/>
        <v>4414025</v>
      </c>
      <c r="P53" s="16">
        <f t="shared" si="72"/>
        <v>3273715</v>
      </c>
      <c r="Q53" s="16">
        <f t="shared" si="73"/>
        <v>3212292.5</v>
      </c>
      <c r="R53" s="9">
        <f t="shared" si="74"/>
        <v>3212292.5</v>
      </c>
      <c r="S53" s="16">
        <f t="shared" si="75"/>
        <v>3374885</v>
      </c>
      <c r="T53" s="16">
        <f t="shared" si="76"/>
        <v>3313462.5</v>
      </c>
      <c r="U53" s="9">
        <f t="shared" si="77"/>
        <v>3313462.5</v>
      </c>
      <c r="V53" s="16">
        <f t="shared" si="78"/>
        <v>3487545</v>
      </c>
      <c r="W53" s="16">
        <f t="shared" si="79"/>
        <v>3426122.5</v>
      </c>
      <c r="X53" s="9">
        <f t="shared" si="80"/>
        <v>3426122.5</v>
      </c>
      <c r="Y53" s="21">
        <f t="shared" si="17"/>
        <v>9077.2027797758274</v>
      </c>
      <c r="Z53" s="16">
        <f t="shared" si="53"/>
        <v>12239.000646055018</v>
      </c>
      <c r="AA53" s="16">
        <f t="shared" si="54"/>
        <v>12473.023549381011</v>
      </c>
      <c r="AB53" s="9">
        <f t="shared" si="55"/>
        <v>12473.023549381011</v>
      </c>
      <c r="AC53" s="16">
        <f t="shared" si="56"/>
        <v>11872.108234799112</v>
      </c>
      <c r="AD53" s="16">
        <f t="shared" si="57"/>
        <v>12092.184535059625</v>
      </c>
      <c r="AE53" s="9">
        <f t="shared" si="58"/>
        <v>12092.184535059625</v>
      </c>
      <c r="AF53" s="16">
        <f t="shared" si="59"/>
        <v>11488.597279748361</v>
      </c>
      <c r="AG53" s="16">
        <f t="shared" si="60"/>
        <v>11694.561417462452</v>
      </c>
      <c r="AH53" s="9">
        <f t="shared" si="61"/>
        <v>11694.561417462452</v>
      </c>
      <c r="AI53" s="12">
        <f t="shared" si="81"/>
        <v>0.10224068444725676</v>
      </c>
      <c r="AJ53" s="12">
        <f t="shared" si="19"/>
        <v>-3.0787825500504407E-2</v>
      </c>
      <c r="AK53" s="12">
        <f t="shared" si="20"/>
        <v>-4.854189782326046E-2</v>
      </c>
      <c r="AL53" s="12">
        <f t="shared" si="21"/>
        <v>-4.9697353409362655E-2</v>
      </c>
      <c r="AM53" s="12">
        <f t="shared" si="22"/>
        <v>-3.0348991890519095E-2</v>
      </c>
      <c r="AN53" s="12">
        <f t="shared" si="23"/>
        <v>-4.7331124681910031E-2</v>
      </c>
      <c r="AO53" s="12">
        <f t="shared" si="24"/>
        <v>-4.8428856314618907E-2</v>
      </c>
      <c r="AP53" s="12">
        <f t="shared" si="25"/>
        <v>-2.967125860700337E-2</v>
      </c>
      <c r="AQ53" s="12">
        <f t="shared" si="26"/>
        <v>-5.2362576933679184E-2</v>
      </c>
      <c r="AR53" s="12">
        <f t="shared" si="27"/>
        <v>-5.3514414609062588E-2</v>
      </c>
      <c r="AS53" s="12">
        <f t="shared" si="28"/>
        <v>-3.5373616492746063E-2</v>
      </c>
      <c r="AT53" s="12">
        <f t="shared" si="29"/>
        <v>-3.5373616492746063E-2</v>
      </c>
      <c r="AU53" s="10">
        <f t="shared" si="30"/>
        <v>-3.0348991890519095E-2</v>
      </c>
      <c r="AV53" s="10">
        <f t="shared" si="31"/>
        <v>5.0246246022269681E-3</v>
      </c>
      <c r="AW53" s="10">
        <f t="shared" si="32"/>
        <v>-3.6373616492746064E-2</v>
      </c>
      <c r="AX53" s="10">
        <f t="shared" si="33"/>
        <v>-2.9348991890519094E-2</v>
      </c>
      <c r="AY53" s="10">
        <f t="shared" si="34"/>
        <v>7.0246246022269698E-3</v>
      </c>
      <c r="AZ53" s="19">
        <v>34</v>
      </c>
      <c r="BA53" s="19">
        <f t="shared" si="82"/>
        <v>5.9250332655469418E-3</v>
      </c>
      <c r="BB53" s="10">
        <f t="shared" si="35"/>
        <v>-6.9718323232585089E-2</v>
      </c>
      <c r="BC53" s="10">
        <f t="shared" si="62"/>
        <v>-7.8194858636881692E-2</v>
      </c>
      <c r="BD53" s="10">
        <f t="shared" si="63"/>
        <v>-7.9972422036958313E-2</v>
      </c>
      <c r="BE53" s="10">
        <f t="shared" si="64"/>
        <v>-6.0568949322777788E-2</v>
      </c>
      <c r="BF53" s="10">
        <f t="shared" si="65"/>
        <v>-7.7308785231795629E-2</v>
      </c>
      <c r="BG53" s="10">
        <f t="shared" si="66"/>
        <v>-7.9015648893181911E-2</v>
      </c>
      <c r="BH53" s="10">
        <f t="shared" si="67"/>
        <v>-6.0204622701179988E-2</v>
      </c>
      <c r="BI53" s="10">
        <f t="shared" si="68"/>
        <v>-8.1260501148420539E-2</v>
      </c>
      <c r="BJ53" s="10">
        <f t="shared" si="69"/>
        <v>-8.2982083784623795E-2</v>
      </c>
      <c r="BK53" s="10">
        <f t="shared" si="70"/>
        <v>-6.4789614054275191E-2</v>
      </c>
      <c r="BL53" s="12">
        <f t="shared" si="45"/>
        <v>-6.4789614054275191E-2</v>
      </c>
      <c r="BM53" s="10">
        <f t="shared" si="46"/>
        <v>-6.0568949322777788E-2</v>
      </c>
      <c r="BN53" s="10">
        <f t="shared" si="47"/>
        <v>4.2206647314974033E-3</v>
      </c>
      <c r="BO53" s="10">
        <f t="shared" si="48"/>
        <v>-6.5789614054275192E-2</v>
      </c>
      <c r="BP53" s="10">
        <f t="shared" si="49"/>
        <v>-5.9568949322777787E-2</v>
      </c>
      <c r="BQ53" s="10">
        <f t="shared" si="50"/>
        <v>6.2206647314974051E-3</v>
      </c>
      <c r="BR53" s="10">
        <f t="shared" si="51"/>
        <v>-3.5373616492746063E-2</v>
      </c>
      <c r="BS53" s="10">
        <f t="shared" si="52"/>
        <v>-6.4789614054275191E-2</v>
      </c>
      <c r="BT53" s="10"/>
      <c r="BU53" s="10"/>
    </row>
    <row r="54" spans="1:73">
      <c r="B54" s="19" t="s">
        <v>55</v>
      </c>
      <c r="C54" s="19">
        <v>47</v>
      </c>
      <c r="D54" s="6">
        <v>40.234999999999999</v>
      </c>
      <c r="E54" s="16">
        <f>SUM('national population by age'!DZ93)</f>
        <v>4436000</v>
      </c>
      <c r="F54" s="1">
        <f>SUM('national population by age'!Q94:BY94)</f>
        <v>3292190</v>
      </c>
      <c r="G54" s="5">
        <f>SUM('national population by age'!R94:BY94)</f>
        <v>3230630</v>
      </c>
      <c r="H54" s="9">
        <f t="shared" si="83"/>
        <v>3230630</v>
      </c>
      <c r="I54" s="1">
        <f>SUM('national population by age'!Q94:CD94)</f>
        <v>3394680</v>
      </c>
      <c r="J54" s="16">
        <f>SUM('national population by age'!R94:CD94)</f>
        <v>3333120</v>
      </c>
      <c r="K54" s="9">
        <f t="shared" si="84"/>
        <v>3333120</v>
      </c>
      <c r="L54" s="16">
        <f>SUM('national population by age'!Q94:CM94)</f>
        <v>3508400</v>
      </c>
      <c r="M54" s="16">
        <f>SUM('national population by age'!R94:CM94)</f>
        <v>3446840</v>
      </c>
      <c r="N54" s="9">
        <f t="shared" si="85"/>
        <v>3446840</v>
      </c>
      <c r="O54" s="21">
        <f t="shared" si="71"/>
        <v>4421400</v>
      </c>
      <c r="P54" s="16">
        <f t="shared" si="72"/>
        <v>3281397.5</v>
      </c>
      <c r="Q54" s="16">
        <f t="shared" si="73"/>
        <v>3219917.5</v>
      </c>
      <c r="R54" s="9">
        <f t="shared" si="74"/>
        <v>3219917.5</v>
      </c>
      <c r="S54" s="16">
        <f t="shared" si="75"/>
        <v>3383060</v>
      </c>
      <c r="T54" s="16">
        <f t="shared" si="76"/>
        <v>3321580</v>
      </c>
      <c r="U54" s="9">
        <f t="shared" si="77"/>
        <v>3321580</v>
      </c>
      <c r="V54" s="16">
        <f t="shared" si="78"/>
        <v>3496107.5</v>
      </c>
      <c r="W54" s="16">
        <f t="shared" si="79"/>
        <v>3434627.5</v>
      </c>
      <c r="X54" s="9">
        <f t="shared" si="80"/>
        <v>3434627.5</v>
      </c>
      <c r="Y54" s="21">
        <f t="shared" si="17"/>
        <v>9100.058804903425</v>
      </c>
      <c r="Z54" s="16">
        <f t="shared" si="53"/>
        <v>12261.544052495927</v>
      </c>
      <c r="AA54" s="16">
        <f t="shared" si="54"/>
        <v>12495.661767731626</v>
      </c>
      <c r="AB54" s="9">
        <f t="shared" si="55"/>
        <v>12495.661767731626</v>
      </c>
      <c r="AC54" s="16">
        <f t="shared" si="56"/>
        <v>11893.079046780134</v>
      </c>
      <c r="AD54" s="16">
        <f t="shared" si="57"/>
        <v>12113.211182629953</v>
      </c>
      <c r="AE54" s="9">
        <f t="shared" si="58"/>
        <v>12113.211182629953</v>
      </c>
      <c r="AF54" s="16">
        <f t="shared" si="59"/>
        <v>11508.513396684741</v>
      </c>
      <c r="AG54" s="16">
        <f t="shared" si="60"/>
        <v>11714.516348570551</v>
      </c>
      <c r="AH54" s="9">
        <f t="shared" si="61"/>
        <v>11714.516348570551</v>
      </c>
      <c r="AI54" s="12">
        <f t="shared" si="81"/>
        <v>0.10686235402539168</v>
      </c>
      <c r="AJ54" s="12">
        <f t="shared" si="19"/>
        <v>-2.8347388908772642E-2</v>
      </c>
      <c r="AK54" s="12">
        <f t="shared" si="20"/>
        <v>-4.6789376736844801E-2</v>
      </c>
      <c r="AL54" s="12">
        <f t="shared" si="21"/>
        <v>-4.7972578439804181E-2</v>
      </c>
      <c r="AM54" s="12">
        <f t="shared" si="22"/>
        <v>-2.8589100140249291E-2</v>
      </c>
      <c r="AN54" s="12">
        <f t="shared" si="23"/>
        <v>-4.5648336800486633E-2</v>
      </c>
      <c r="AO54" s="12">
        <f t="shared" si="24"/>
        <v>-4.677420483139394E-2</v>
      </c>
      <c r="AP54" s="12">
        <f t="shared" si="25"/>
        <v>-2.7983990238457102E-2</v>
      </c>
      <c r="AQ54" s="12">
        <f t="shared" si="26"/>
        <v>-5.0719795202236018E-2</v>
      </c>
      <c r="AR54" s="12">
        <f t="shared" si="27"/>
        <v>-5.1899385709981094E-2</v>
      </c>
      <c r="AS54" s="12">
        <f t="shared" si="28"/>
        <v>-3.3727633172738858E-2</v>
      </c>
      <c r="AT54" s="12">
        <f t="shared" si="29"/>
        <v>-3.3727633172738858E-2</v>
      </c>
      <c r="AU54" s="10">
        <f t="shared" si="30"/>
        <v>-2.8589100140249291E-2</v>
      </c>
      <c r="AV54" s="10">
        <f t="shared" si="31"/>
        <v>5.1385330324895673E-3</v>
      </c>
      <c r="AW54" s="10">
        <f t="shared" si="32"/>
        <v>-3.4727633172738859E-2</v>
      </c>
      <c r="AX54" s="10">
        <f t="shared" si="33"/>
        <v>-2.758910014024929E-2</v>
      </c>
      <c r="AY54" s="10">
        <f t="shared" si="34"/>
        <v>7.1385330324895691E-3</v>
      </c>
      <c r="AZ54" s="19">
        <v>35</v>
      </c>
      <c r="BA54" s="19">
        <f t="shared" si="82"/>
        <v>1.0142853556275089E-2</v>
      </c>
      <c r="BB54" s="10">
        <f t="shared" si="35"/>
        <v>-6.7375912040966379E-2</v>
      </c>
      <c r="BC54" s="10">
        <f t="shared" si="62"/>
        <v>-7.6496956286678963E-2</v>
      </c>
      <c r="BD54" s="10">
        <f t="shared" si="63"/>
        <v>-7.8302595541717701E-2</v>
      </c>
      <c r="BE54" s="10">
        <f t="shared" si="64"/>
        <v>-5.8863906021417667E-2</v>
      </c>
      <c r="BF54" s="10">
        <f t="shared" si="65"/>
        <v>-7.567894968795108E-2</v>
      </c>
      <c r="BG54" s="10">
        <f t="shared" si="66"/>
        <v>-7.7414183639954559E-2</v>
      </c>
      <c r="BH54" s="10">
        <f t="shared" si="67"/>
        <v>-5.8570447657837477E-2</v>
      </c>
      <c r="BI54" s="10">
        <f t="shared" si="68"/>
        <v>-7.9667815562213029E-2</v>
      </c>
      <c r="BJ54" s="10">
        <f t="shared" si="69"/>
        <v>-8.1417336831766995E-2</v>
      </c>
      <c r="BK54" s="10">
        <f t="shared" si="70"/>
        <v>-6.3193824511004304E-2</v>
      </c>
      <c r="BL54" s="12">
        <f t="shared" si="45"/>
        <v>-6.3193824511004304E-2</v>
      </c>
      <c r="BM54" s="10">
        <f t="shared" si="46"/>
        <v>-5.8863906021417667E-2</v>
      </c>
      <c r="BN54" s="10">
        <f t="shared" si="47"/>
        <v>4.3299184895866372E-3</v>
      </c>
      <c r="BO54" s="10">
        <f t="shared" si="48"/>
        <v>-6.4193824511004305E-2</v>
      </c>
      <c r="BP54" s="10">
        <f t="shared" si="49"/>
        <v>-5.7863906021417666E-2</v>
      </c>
      <c r="BQ54" s="10">
        <f t="shared" si="50"/>
        <v>6.3299184895866389E-3</v>
      </c>
      <c r="BR54" s="10">
        <f t="shared" si="51"/>
        <v>-3.3727633172738858E-2</v>
      </c>
      <c r="BS54" s="10">
        <f t="shared" si="52"/>
        <v>-6.3193824511004304E-2</v>
      </c>
      <c r="BT54" s="10"/>
      <c r="BU54" s="10"/>
    </row>
    <row r="55" spans="1:73">
      <c r="B55" s="19" t="s">
        <v>56</v>
      </c>
      <c r="C55" s="19">
        <v>48</v>
      </c>
      <c r="D55" s="6">
        <v>40.439</v>
      </c>
      <c r="E55" s="16">
        <f>SUM('national population by age'!DZ94)</f>
        <v>4442100</v>
      </c>
      <c r="F55" s="1">
        <f>SUM('national population by age'!Q95:BY95)</f>
        <v>3306620</v>
      </c>
      <c r="G55" s="5">
        <f>SUM('national population by age'!R95:BY95)</f>
        <v>3245150</v>
      </c>
      <c r="H55" s="9">
        <f t="shared" si="83"/>
        <v>3245150</v>
      </c>
      <c r="I55" s="1">
        <f>SUM('national population by age'!Q95:CD95)</f>
        <v>3409760</v>
      </c>
      <c r="J55" s="16">
        <f>SUM('national population by age'!R95:CD95)</f>
        <v>3348290</v>
      </c>
      <c r="K55" s="9">
        <f t="shared" si="84"/>
        <v>3348290</v>
      </c>
      <c r="L55" s="16">
        <f>SUM('national population by age'!Q95:CM95)</f>
        <v>3523880</v>
      </c>
      <c r="M55" s="16">
        <f>SUM('national population by age'!R95:CM95)</f>
        <v>3462410</v>
      </c>
      <c r="N55" s="9">
        <f t="shared" si="85"/>
        <v>3462410</v>
      </c>
      <c r="O55" s="21">
        <f t="shared" si="71"/>
        <v>4429900</v>
      </c>
      <c r="P55" s="16">
        <f t="shared" si="72"/>
        <v>3290855</v>
      </c>
      <c r="Q55" s="16">
        <f t="shared" si="73"/>
        <v>3229332.5</v>
      </c>
      <c r="R55" s="9">
        <f t="shared" si="74"/>
        <v>3229332.5</v>
      </c>
      <c r="S55" s="16">
        <f t="shared" si="75"/>
        <v>3393102.5</v>
      </c>
      <c r="T55" s="16">
        <f t="shared" si="76"/>
        <v>3331580</v>
      </c>
      <c r="U55" s="9">
        <f t="shared" si="77"/>
        <v>3331580</v>
      </c>
      <c r="V55" s="16">
        <f t="shared" si="78"/>
        <v>3506607.5</v>
      </c>
      <c r="W55" s="16">
        <f t="shared" si="79"/>
        <v>3445085</v>
      </c>
      <c r="X55" s="9">
        <f t="shared" si="80"/>
        <v>3445085</v>
      </c>
      <c r="Y55" s="21">
        <f t="shared" si="17"/>
        <v>9128.6485022235265</v>
      </c>
      <c r="Z55" s="16">
        <f t="shared" si="53"/>
        <v>12288.295898786182</v>
      </c>
      <c r="AA55" s="16">
        <f t="shared" si="54"/>
        <v>12522.402075351485</v>
      </c>
      <c r="AB55" s="9">
        <f t="shared" si="55"/>
        <v>12522.402075351485</v>
      </c>
      <c r="AC55" s="16">
        <f t="shared" si="56"/>
        <v>11918.001298221907</v>
      </c>
      <c r="AD55" s="16">
        <f t="shared" si="57"/>
        <v>12138.084632516704</v>
      </c>
      <c r="AE55" s="9">
        <f t="shared" si="58"/>
        <v>12138.084632516704</v>
      </c>
      <c r="AF55" s="16">
        <f t="shared" si="59"/>
        <v>11532.228799487824</v>
      </c>
      <c r="AG55" s="16">
        <f t="shared" si="60"/>
        <v>11738.171917383752</v>
      </c>
      <c r="AH55" s="9">
        <f t="shared" si="61"/>
        <v>11738.171917383752</v>
      </c>
      <c r="AI55" s="12">
        <f t="shared" si="81"/>
        <v>0.11247438137027022</v>
      </c>
      <c r="AJ55" s="12">
        <f t="shared" si="19"/>
        <v>-2.5294743354832172E-2</v>
      </c>
      <c r="AK55" s="12">
        <f t="shared" si="20"/>
        <v>-4.4709692158246939E-2</v>
      </c>
      <c r="AL55" s="12">
        <f t="shared" si="21"/>
        <v>-4.5935270885529511E-2</v>
      </c>
      <c r="AM55" s="12">
        <f t="shared" si="22"/>
        <v>-2.6510312576183415E-2</v>
      </c>
      <c r="AN55" s="12">
        <f t="shared" si="23"/>
        <v>-4.3648468471975788E-2</v>
      </c>
      <c r="AO55" s="12">
        <f t="shared" si="24"/>
        <v>-4.4816836657966541E-2</v>
      </c>
      <c r="AP55" s="12">
        <f t="shared" si="25"/>
        <v>-2.5988037955994359E-2</v>
      </c>
      <c r="AQ55" s="12">
        <f t="shared" si="26"/>
        <v>-4.8763629218516735E-2</v>
      </c>
      <c r="AR55" s="12">
        <f t="shared" si="27"/>
        <v>-4.998485004706299E-2</v>
      </c>
      <c r="AS55" s="12">
        <f t="shared" si="28"/>
        <v>-3.1776402598156395E-2</v>
      </c>
      <c r="AT55" s="12">
        <f t="shared" si="29"/>
        <v>-3.1776402598156395E-2</v>
      </c>
      <c r="AU55" s="10">
        <f t="shared" si="30"/>
        <v>-2.6510312576183415E-2</v>
      </c>
      <c r="AV55" s="10">
        <f t="shared" si="31"/>
        <v>5.26609002197298E-3</v>
      </c>
      <c r="AW55" s="10">
        <f t="shared" si="32"/>
        <v>-3.2776402598156396E-2</v>
      </c>
      <c r="AX55" s="10">
        <f t="shared" si="33"/>
        <v>-2.5510312576183414E-2</v>
      </c>
      <c r="AY55" s="10">
        <f t="shared" si="34"/>
        <v>7.2660900219729818E-3</v>
      </c>
      <c r="AZ55" s="19">
        <v>36</v>
      </c>
      <c r="BA55" s="19">
        <f t="shared" si="82"/>
        <v>1.5264492480731029E-2</v>
      </c>
      <c r="BB55" s="10">
        <f t="shared" si="35"/>
        <v>-6.4445882580737246E-2</v>
      </c>
      <c r="BC55" s="10">
        <f t="shared" si="62"/>
        <v>-7.4482086758972721E-2</v>
      </c>
      <c r="BD55" s="10">
        <f t="shared" si="63"/>
        <v>-7.6330193232359012E-2</v>
      </c>
      <c r="BE55" s="10">
        <f t="shared" si="64"/>
        <v>-5.6849905552060487E-2</v>
      </c>
      <c r="BF55" s="10">
        <f t="shared" si="65"/>
        <v>-7.3742011277116548E-2</v>
      </c>
      <c r="BG55" s="10">
        <f t="shared" si="66"/>
        <v>-7.5519732059488032E-2</v>
      </c>
      <c r="BH55" s="10">
        <f t="shared" si="67"/>
        <v>-5.6637302066710693E-2</v>
      </c>
      <c r="BI55" s="10">
        <f t="shared" si="68"/>
        <v>-7.7771302284236343E-2</v>
      </c>
      <c r="BJ55" s="10">
        <f t="shared" si="69"/>
        <v>-7.9562407891244358E-2</v>
      </c>
      <c r="BK55" s="10">
        <f t="shared" si="70"/>
        <v>-6.1302096138315942E-2</v>
      </c>
      <c r="BL55" s="12">
        <f t="shared" si="45"/>
        <v>-6.1302096138315942E-2</v>
      </c>
      <c r="BM55" s="10">
        <f t="shared" si="46"/>
        <v>-5.6849905552060487E-2</v>
      </c>
      <c r="BN55" s="10">
        <f t="shared" si="47"/>
        <v>4.4521905862554556E-3</v>
      </c>
      <c r="BO55" s="10">
        <f t="shared" si="48"/>
        <v>-6.2302096138315943E-2</v>
      </c>
      <c r="BP55" s="10">
        <f t="shared" si="49"/>
        <v>-5.5849905552060486E-2</v>
      </c>
      <c r="BQ55" s="10">
        <f t="shared" si="50"/>
        <v>6.4521905862554574E-3</v>
      </c>
      <c r="BR55" s="10">
        <f t="shared" si="51"/>
        <v>-3.1776402598156395E-2</v>
      </c>
      <c r="BS55" s="10">
        <f t="shared" si="52"/>
        <v>-6.1302096138315942E-2</v>
      </c>
      <c r="BT55" s="10"/>
      <c r="BU55" s="10"/>
    </row>
    <row r="56" spans="1:73">
      <c r="A56" s="8">
        <v>41639</v>
      </c>
      <c r="B56" s="19" t="s">
        <v>57</v>
      </c>
      <c r="C56" s="19">
        <v>49</v>
      </c>
      <c r="D56" s="6">
        <v>40.673999999999999</v>
      </c>
      <c r="E56" s="16">
        <f>SUM('national population by age'!DZ95)</f>
        <v>4457700</v>
      </c>
      <c r="F56" s="1">
        <f>SUM('national population by age'!Q96:BY96)</f>
        <v>3321770</v>
      </c>
      <c r="G56" s="5">
        <f>SUM('national population by age'!R96:BY96)</f>
        <v>3261300</v>
      </c>
      <c r="H56" s="9">
        <f t="shared" si="83"/>
        <v>3261300</v>
      </c>
      <c r="I56" s="1">
        <f>SUM('national population by age'!Q96:CD96)</f>
        <v>3426020</v>
      </c>
      <c r="J56" s="16">
        <f>SUM('national population by age'!R96:CD96)</f>
        <v>3365550</v>
      </c>
      <c r="K56" s="9">
        <f t="shared" si="84"/>
        <v>3365550</v>
      </c>
      <c r="L56" s="16">
        <f>SUM('national population by age'!Q96:CM96)</f>
        <v>3540860</v>
      </c>
      <c r="M56" s="16">
        <f>SUM('national population by age'!R96:CM96)</f>
        <v>3480390</v>
      </c>
      <c r="N56" s="9">
        <f t="shared" si="85"/>
        <v>3480390</v>
      </c>
      <c r="O56" s="21">
        <f t="shared" si="71"/>
        <v>4440425</v>
      </c>
      <c r="P56" s="16">
        <f t="shared" si="72"/>
        <v>3301820</v>
      </c>
      <c r="Q56" s="16">
        <f t="shared" si="73"/>
        <v>3240505</v>
      </c>
      <c r="R56" s="9">
        <f t="shared" si="74"/>
        <v>3240505</v>
      </c>
      <c r="S56" s="16">
        <f t="shared" si="75"/>
        <v>3404767.5</v>
      </c>
      <c r="T56" s="16">
        <f t="shared" si="76"/>
        <v>3343452.5</v>
      </c>
      <c r="U56" s="9">
        <f t="shared" si="77"/>
        <v>3343452.5</v>
      </c>
      <c r="V56" s="16">
        <f t="shared" si="78"/>
        <v>3518782.5</v>
      </c>
      <c r="W56" s="16">
        <f t="shared" si="79"/>
        <v>3457467.5</v>
      </c>
      <c r="X56" s="9">
        <f t="shared" si="80"/>
        <v>3457467.5</v>
      </c>
      <c r="Y56" s="21">
        <f t="shared" si="17"/>
        <v>9159.9340153251105</v>
      </c>
      <c r="Z56" s="16">
        <f t="shared" si="53"/>
        <v>12318.660617477633</v>
      </c>
      <c r="AA56" s="16">
        <f t="shared" si="54"/>
        <v>12551.747335677619</v>
      </c>
      <c r="AB56" s="9">
        <f t="shared" si="55"/>
        <v>12551.747335677619</v>
      </c>
      <c r="AC56" s="16">
        <f t="shared" si="56"/>
        <v>11946.190158358831</v>
      </c>
      <c r="AD56" s="16">
        <f t="shared" si="57"/>
        <v>12165.26928377179</v>
      </c>
      <c r="AE56" s="9">
        <f t="shared" si="58"/>
        <v>12165.26928377179</v>
      </c>
      <c r="AF56" s="16">
        <f t="shared" si="59"/>
        <v>11559.111709803035</v>
      </c>
      <c r="AG56" s="16">
        <f t="shared" si="60"/>
        <v>11764.101904067067</v>
      </c>
      <c r="AH56" s="9">
        <f t="shared" si="61"/>
        <v>11764.101904067067</v>
      </c>
      <c r="AI56" s="12">
        <f t="shared" si="81"/>
        <v>0.1189392167920662</v>
      </c>
      <c r="AJ56" s="12">
        <f t="shared" si="19"/>
        <v>-2.1954253897983556E-2</v>
      </c>
      <c r="AK56" s="12">
        <f t="shared" si="20"/>
        <v>-4.2349143412903856E-2</v>
      </c>
      <c r="AL56" s="12">
        <f t="shared" si="21"/>
        <v>-4.3699495538644939E-2</v>
      </c>
      <c r="AM56" s="12">
        <f t="shared" si="22"/>
        <v>-2.4229016373557122E-2</v>
      </c>
      <c r="AN56" s="12">
        <f t="shared" si="23"/>
        <v>-4.1386473453733919E-2</v>
      </c>
      <c r="AO56" s="12">
        <f t="shared" si="24"/>
        <v>-4.2677592949727616E-2</v>
      </c>
      <c r="AP56" s="12">
        <f t="shared" si="25"/>
        <v>-2.3806624964729295E-2</v>
      </c>
      <c r="AQ56" s="12">
        <f t="shared" si="26"/>
        <v>-4.6546191246299107E-2</v>
      </c>
      <c r="AR56" s="12">
        <f t="shared" si="27"/>
        <v>-4.7886237046622426E-2</v>
      </c>
      <c r="AS56" s="12">
        <f t="shared" si="28"/>
        <v>-2.963756657123473E-2</v>
      </c>
      <c r="AT56" s="12">
        <f t="shared" si="29"/>
        <v>-2.963756657123473E-2</v>
      </c>
      <c r="AU56" s="10">
        <f t="shared" si="30"/>
        <v>-2.4229016373557122E-2</v>
      </c>
      <c r="AV56" s="10">
        <f t="shared" si="31"/>
        <v>5.4085501976776085E-3</v>
      </c>
      <c r="AW56" s="10">
        <f t="shared" si="32"/>
        <v>-3.0637566571234731E-2</v>
      </c>
      <c r="AX56" s="10">
        <f t="shared" si="33"/>
        <v>-2.3229016373557121E-2</v>
      </c>
      <c r="AY56" s="10">
        <f t="shared" si="34"/>
        <v>7.4085501976776102E-3</v>
      </c>
      <c r="AZ56" s="19">
        <v>37</v>
      </c>
      <c r="BA56" s="19">
        <f t="shared" si="82"/>
        <v>2.1164419673118884E-2</v>
      </c>
      <c r="BB56" s="10">
        <f t="shared" si="35"/>
        <v>-6.1239571088884781E-2</v>
      </c>
      <c r="BC56" s="10">
        <f t="shared" si="62"/>
        <v>-7.2195106423299071E-2</v>
      </c>
      <c r="BD56" s="10">
        <f t="shared" si="63"/>
        <v>-7.4165645985601936E-2</v>
      </c>
      <c r="BE56" s="10">
        <f t="shared" si="64"/>
        <v>-5.4639707789550518E-2</v>
      </c>
      <c r="BF56" s="10">
        <f t="shared" si="65"/>
        <v>-7.1551194525089956E-2</v>
      </c>
      <c r="BG56" s="10">
        <f t="shared" si="66"/>
        <v>-7.3449251053873232E-2</v>
      </c>
      <c r="BH56" s="10">
        <f t="shared" si="67"/>
        <v>-5.4524531664560727E-2</v>
      </c>
      <c r="BI56" s="10">
        <f t="shared" si="68"/>
        <v>-7.5621484430127617E-2</v>
      </c>
      <c r="BJ56" s="10">
        <f t="shared" si="69"/>
        <v>-7.7529132635592579E-2</v>
      </c>
      <c r="BK56" s="10">
        <f t="shared" si="70"/>
        <v>-5.9228483286323019E-2</v>
      </c>
      <c r="BL56" s="12">
        <f t="shared" si="45"/>
        <v>-5.9228483286323019E-2</v>
      </c>
      <c r="BM56" s="10">
        <f t="shared" si="46"/>
        <v>-5.4639707789550518E-2</v>
      </c>
      <c r="BN56" s="10">
        <f t="shared" si="47"/>
        <v>4.5887754967725014E-3</v>
      </c>
      <c r="BO56" s="10">
        <f t="shared" si="48"/>
        <v>-6.022848328632302E-2</v>
      </c>
      <c r="BP56" s="10">
        <f t="shared" si="49"/>
        <v>-5.3639707789550517E-2</v>
      </c>
      <c r="BQ56" s="10">
        <f t="shared" si="50"/>
        <v>6.5887754967725032E-3</v>
      </c>
      <c r="BR56" s="10">
        <f t="shared" si="51"/>
        <v>-2.963756657123473E-2</v>
      </c>
      <c r="BS56" s="10">
        <f t="shared" si="52"/>
        <v>-5.9228483286323019E-2</v>
      </c>
      <c r="BT56" s="10"/>
      <c r="BU56" s="10"/>
    </row>
    <row r="57" spans="1:73">
      <c r="B57" s="19" t="s">
        <v>58</v>
      </c>
      <c r="C57" s="19">
        <v>50</v>
      </c>
      <c r="D57" s="6">
        <v>40.912999999999997</v>
      </c>
      <c r="E57" s="16">
        <f>SUM('national population by age'!DZ96)</f>
        <v>4475800</v>
      </c>
      <c r="F57" s="1">
        <f>SUM('national population by age'!Q97:BY97)</f>
        <v>3338860</v>
      </c>
      <c r="G57" s="5">
        <f>SUM('national population by age'!R97:BY97)</f>
        <v>3278620</v>
      </c>
      <c r="H57" s="9">
        <f t="shared" si="83"/>
        <v>3278620</v>
      </c>
      <c r="I57" s="1">
        <f>SUM('national population by age'!Q97:CD97)</f>
        <v>3443910</v>
      </c>
      <c r="J57" s="16">
        <f>SUM('national population by age'!R97:CD97)</f>
        <v>3383670</v>
      </c>
      <c r="K57" s="9">
        <f t="shared" si="84"/>
        <v>3383670</v>
      </c>
      <c r="L57" s="16">
        <f>SUM('national population by age'!Q97:CM97)</f>
        <v>3559350</v>
      </c>
      <c r="M57" s="16">
        <f>SUM('national population by age'!R97:CM97)</f>
        <v>3499110</v>
      </c>
      <c r="N57" s="9">
        <f t="shared" si="85"/>
        <v>3499110</v>
      </c>
      <c r="O57" s="21">
        <f t="shared" si="71"/>
        <v>4452900</v>
      </c>
      <c r="P57" s="16">
        <f t="shared" si="72"/>
        <v>3314860</v>
      </c>
      <c r="Q57" s="16">
        <f t="shared" si="73"/>
        <v>3253925</v>
      </c>
      <c r="R57" s="9">
        <f t="shared" si="74"/>
        <v>3253925</v>
      </c>
      <c r="S57" s="16">
        <f t="shared" si="75"/>
        <v>3418592.5</v>
      </c>
      <c r="T57" s="16">
        <f t="shared" si="76"/>
        <v>3357657.5</v>
      </c>
      <c r="U57" s="9">
        <f t="shared" si="77"/>
        <v>3357657.5</v>
      </c>
      <c r="V57" s="16">
        <f t="shared" si="78"/>
        <v>3533122.5</v>
      </c>
      <c r="W57" s="16">
        <f t="shared" si="79"/>
        <v>3472187.5</v>
      </c>
      <c r="X57" s="9">
        <f t="shared" si="80"/>
        <v>3472187.5</v>
      </c>
      <c r="Y57" s="21">
        <f t="shared" si="17"/>
        <v>9187.9449347616155</v>
      </c>
      <c r="Z57" s="16">
        <f t="shared" si="53"/>
        <v>12342.301032321124</v>
      </c>
      <c r="AA57" s="16">
        <f t="shared" si="54"/>
        <v>12573.43054925974</v>
      </c>
      <c r="AB57" s="9">
        <f t="shared" si="55"/>
        <v>12573.43054925974</v>
      </c>
      <c r="AC57" s="16">
        <f t="shared" si="56"/>
        <v>11967.790837896006</v>
      </c>
      <c r="AD57" s="16">
        <f t="shared" si="57"/>
        <v>12184.983131841173</v>
      </c>
      <c r="AE57" s="9">
        <f t="shared" si="58"/>
        <v>12184.983131841173</v>
      </c>
      <c r="AF57" s="16">
        <f t="shared" si="59"/>
        <v>11579.841910378143</v>
      </c>
      <c r="AG57" s="16">
        <f t="shared" si="60"/>
        <v>11783.061830618306</v>
      </c>
      <c r="AH57" s="9">
        <f t="shared" si="61"/>
        <v>11783.061830618306</v>
      </c>
      <c r="AI57" s="12">
        <f t="shared" si="81"/>
        <v>0.12551409196572272</v>
      </c>
      <c r="AJ57" s="12">
        <f t="shared" si="19"/>
        <v>-1.8963406960282314E-2</v>
      </c>
      <c r="AK57" s="12">
        <f t="shared" si="20"/>
        <v>-4.0511341055330718E-2</v>
      </c>
      <c r="AL57" s="12">
        <f t="shared" si="21"/>
        <v>-4.2047481079432125E-2</v>
      </c>
      <c r="AM57" s="12">
        <f t="shared" si="22"/>
        <v>-2.2543366552908783E-2</v>
      </c>
      <c r="AN57" s="12">
        <f t="shared" si="23"/>
        <v>-3.9653142298575861E-2</v>
      </c>
      <c r="AO57" s="12">
        <f t="shared" si="24"/>
        <v>-4.1126249691656014E-2</v>
      </c>
      <c r="AP57" s="12">
        <f t="shared" si="25"/>
        <v>-2.2224701257750112E-2</v>
      </c>
      <c r="AQ57" s="12">
        <f t="shared" si="26"/>
        <v>-4.4836259792154443E-2</v>
      </c>
      <c r="AR57" s="12">
        <f t="shared" si="27"/>
        <v>-4.635173767206513E-2</v>
      </c>
      <c r="AS57" s="12">
        <f t="shared" si="28"/>
        <v>-2.807365624336422E-2</v>
      </c>
      <c r="AT57" s="12">
        <f t="shared" si="29"/>
        <v>-2.807365624336422E-2</v>
      </c>
      <c r="AU57" s="10">
        <f t="shared" si="30"/>
        <v>-2.2543366552908783E-2</v>
      </c>
      <c r="AV57" s="10">
        <f t="shared" si="31"/>
        <v>5.5302896904554366E-3</v>
      </c>
      <c r="AW57" s="10">
        <f t="shared" si="32"/>
        <v>-2.9073656243364221E-2</v>
      </c>
      <c r="AX57" s="10">
        <f t="shared" si="33"/>
        <v>-2.1543366552908783E-2</v>
      </c>
      <c r="AY57" s="10">
        <f t="shared" si="34"/>
        <v>7.5302896904554384E-3</v>
      </c>
      <c r="AZ57" s="19">
        <v>38</v>
      </c>
      <c r="BA57" s="19">
        <f t="shared" si="82"/>
        <v>2.7164771158143086E-2</v>
      </c>
      <c r="BB57" s="10">
        <f t="shared" si="35"/>
        <v>-5.8368857970164223E-2</v>
      </c>
      <c r="BC57" s="10">
        <f t="shared" si="62"/>
        <v>-7.0414580661687154E-2</v>
      </c>
      <c r="BD57" s="10">
        <f t="shared" si="63"/>
        <v>-7.2566261971338308E-2</v>
      </c>
      <c r="BE57" s="10">
        <f t="shared" si="64"/>
        <v>-5.3006592608065839E-2</v>
      </c>
      <c r="BF57" s="10">
        <f t="shared" si="65"/>
        <v>-6.9872406154246725E-2</v>
      </c>
      <c r="BG57" s="10">
        <f t="shared" si="66"/>
        <v>-7.1947773341607291E-2</v>
      </c>
      <c r="BH57" s="10">
        <f t="shared" si="67"/>
        <v>-5.2992386399107527E-2</v>
      </c>
      <c r="BI57" s="10">
        <f t="shared" si="68"/>
        <v>-7.3963696832242132E-2</v>
      </c>
      <c r="BJ57" s="10">
        <f t="shared" si="69"/>
        <v>-7.6042408019169394E-2</v>
      </c>
      <c r="BK57" s="10">
        <f t="shared" si="70"/>
        <v>-5.7712263943457409E-2</v>
      </c>
      <c r="BL57" s="12">
        <f t="shared" si="45"/>
        <v>-5.7712263943457409E-2</v>
      </c>
      <c r="BM57" s="10">
        <f t="shared" si="46"/>
        <v>-5.3006592608065839E-2</v>
      </c>
      <c r="BN57" s="10">
        <f t="shared" si="47"/>
        <v>4.7056713353915702E-3</v>
      </c>
      <c r="BO57" s="10">
        <f t="shared" si="48"/>
        <v>-5.871226394345741E-2</v>
      </c>
      <c r="BP57" s="10">
        <f t="shared" si="49"/>
        <v>-5.2006592608065838E-2</v>
      </c>
      <c r="BQ57" s="10">
        <f t="shared" si="50"/>
        <v>6.705671335391572E-3</v>
      </c>
      <c r="BR57" s="10">
        <f t="shared" si="51"/>
        <v>-2.807365624336422E-2</v>
      </c>
      <c r="BS57" s="10">
        <f t="shared" si="52"/>
        <v>-5.7712263943457409E-2</v>
      </c>
      <c r="BT57" s="10"/>
      <c r="BU57" s="10"/>
    </row>
    <row r="58" spans="1:73">
      <c r="B58" s="19" t="s">
        <v>59</v>
      </c>
      <c r="C58" s="19">
        <v>51</v>
      </c>
      <c r="D58" s="6">
        <v>41.171999999999997</v>
      </c>
      <c r="E58" s="16">
        <f>SUM('national population by age'!DZ97)</f>
        <v>4496000</v>
      </c>
      <c r="F58" s="1">
        <f>SUM('national population by age'!Q98:BY98)</f>
        <v>3350740</v>
      </c>
      <c r="G58" s="5">
        <f>SUM('national population by age'!R98:BY98)</f>
        <v>3290370</v>
      </c>
      <c r="H58" s="9">
        <f t="shared" si="83"/>
        <v>3290370</v>
      </c>
      <c r="I58" s="1">
        <f>SUM('national population by age'!Q98:CD98)</f>
        <v>3456650</v>
      </c>
      <c r="J58" s="16">
        <f>SUM('national population by age'!R98:CD98)</f>
        <v>3396280</v>
      </c>
      <c r="K58" s="9">
        <f t="shared" si="84"/>
        <v>3396280</v>
      </c>
      <c r="L58" s="16">
        <f>SUM('national population by age'!Q98:CM98)</f>
        <v>3572460</v>
      </c>
      <c r="M58" s="16">
        <f>SUM('national population by age'!R98:CM98)</f>
        <v>3512090</v>
      </c>
      <c r="N58" s="9">
        <f t="shared" si="85"/>
        <v>3512090</v>
      </c>
      <c r="O58" s="21">
        <f t="shared" si="71"/>
        <v>4467900</v>
      </c>
      <c r="P58" s="16">
        <f t="shared" si="72"/>
        <v>3329497.5</v>
      </c>
      <c r="Q58" s="16">
        <f t="shared" si="73"/>
        <v>3268860</v>
      </c>
      <c r="R58" s="9">
        <f t="shared" si="74"/>
        <v>3268860</v>
      </c>
      <c r="S58" s="16">
        <f t="shared" si="75"/>
        <v>3434085</v>
      </c>
      <c r="T58" s="16">
        <f t="shared" si="76"/>
        <v>3373447.5</v>
      </c>
      <c r="U58" s="9">
        <f t="shared" si="77"/>
        <v>3373447.5</v>
      </c>
      <c r="V58" s="16">
        <f t="shared" si="78"/>
        <v>3549137.5</v>
      </c>
      <c r="W58" s="16">
        <f t="shared" si="79"/>
        <v>3488500</v>
      </c>
      <c r="X58" s="9">
        <f t="shared" si="80"/>
        <v>3488500</v>
      </c>
      <c r="Y58" s="21">
        <f t="shared" si="17"/>
        <v>9215.0674813670848</v>
      </c>
      <c r="Z58" s="16">
        <f t="shared" si="53"/>
        <v>12365.82997884816</v>
      </c>
      <c r="AA58" s="16">
        <f t="shared" si="54"/>
        <v>12595.216681044767</v>
      </c>
      <c r="AB58" s="9">
        <f t="shared" si="55"/>
        <v>12595.216681044767</v>
      </c>
      <c r="AC58" s="16">
        <f t="shared" si="56"/>
        <v>11989.219835851471</v>
      </c>
      <c r="AD58" s="16">
        <f t="shared" si="57"/>
        <v>12204.725284742093</v>
      </c>
      <c r="AE58" s="9">
        <f t="shared" si="58"/>
        <v>12204.725284742093</v>
      </c>
      <c r="AF58" s="16">
        <f t="shared" si="59"/>
        <v>11600.564925985538</v>
      </c>
      <c r="AG58" s="16">
        <f t="shared" si="60"/>
        <v>11802.207252400745</v>
      </c>
      <c r="AH58" s="9">
        <f t="shared" si="61"/>
        <v>11802.207252400745</v>
      </c>
      <c r="AI58" s="12">
        <f t="shared" si="81"/>
        <v>0.13263916589868097</v>
      </c>
      <c r="AJ58" s="12">
        <f t="shared" si="19"/>
        <v>-1.6067415429497189E-2</v>
      </c>
      <c r="AK58" s="12">
        <f t="shared" si="20"/>
        <v>-3.8682204228211781E-2</v>
      </c>
      <c r="AL58" s="12">
        <f t="shared" si="21"/>
        <v>-4.0387625422756868E-2</v>
      </c>
      <c r="AM58" s="12">
        <f t="shared" si="22"/>
        <v>-2.0849715886370523E-2</v>
      </c>
      <c r="AN58" s="12">
        <f t="shared" si="23"/>
        <v>-3.7933587609747521E-2</v>
      </c>
      <c r="AO58" s="12">
        <f t="shared" si="24"/>
        <v>-3.9572679039448944E-2</v>
      </c>
      <c r="AP58" s="12">
        <f t="shared" si="25"/>
        <v>-2.0640506249710255E-2</v>
      </c>
      <c r="AQ58" s="12">
        <f t="shared" si="26"/>
        <v>-4.3126920990369522E-2</v>
      </c>
      <c r="AR58" s="12">
        <f t="shared" si="27"/>
        <v>-4.4802225458956402E-2</v>
      </c>
      <c r="AS58" s="12">
        <f t="shared" si="28"/>
        <v>-2.6494445333655525E-2</v>
      </c>
      <c r="AT58" s="12">
        <f t="shared" si="29"/>
        <v>-2.6494445333655525E-2</v>
      </c>
      <c r="AU58" s="10">
        <f t="shared" si="30"/>
        <v>-2.0849715886370523E-2</v>
      </c>
      <c r="AV58" s="10">
        <f t="shared" si="31"/>
        <v>5.6447294472850018E-3</v>
      </c>
      <c r="AW58" s="10">
        <f t="shared" si="32"/>
        <v>-2.7494445333655526E-2</v>
      </c>
      <c r="AX58" s="10">
        <f t="shared" si="33"/>
        <v>-1.9849715886370523E-2</v>
      </c>
      <c r="AY58" s="10">
        <f t="shared" si="34"/>
        <v>7.6447294472850036E-3</v>
      </c>
      <c r="AZ58" s="19">
        <v>39</v>
      </c>
      <c r="BA58" s="19">
        <f t="shared" si="82"/>
        <v>3.3667244106349248E-2</v>
      </c>
      <c r="BB58" s="10">
        <f t="shared" si="35"/>
        <v>-5.5589190186322912E-2</v>
      </c>
      <c r="BC58" s="10">
        <f t="shared" si="62"/>
        <v>-6.8642450362268459E-2</v>
      </c>
      <c r="BD58" s="10">
        <f t="shared" si="63"/>
        <v>-7.0959286567178426E-2</v>
      </c>
      <c r="BE58" s="10">
        <f t="shared" si="64"/>
        <v>-5.136572593352029E-2</v>
      </c>
      <c r="BF58" s="10">
        <f t="shared" si="65"/>
        <v>-6.8206960745247014E-2</v>
      </c>
      <c r="BG58" s="10">
        <f t="shared" si="66"/>
        <v>-7.0444139831368546E-2</v>
      </c>
      <c r="BH58" s="10">
        <f t="shared" si="67"/>
        <v>-5.1458041303693358E-2</v>
      </c>
      <c r="BI58" s="10">
        <f t="shared" si="68"/>
        <v>-7.2306483813957212E-2</v>
      </c>
      <c r="BJ58" s="10">
        <f t="shared" si="69"/>
        <v>-7.4541137970531191E-2</v>
      </c>
      <c r="BK58" s="10">
        <f t="shared" si="70"/>
        <v>-5.618121060549186E-2</v>
      </c>
      <c r="BL58" s="12">
        <f t="shared" si="45"/>
        <v>-5.618121060549186E-2</v>
      </c>
      <c r="BM58" s="10">
        <f t="shared" si="46"/>
        <v>-5.136572593352029E-2</v>
      </c>
      <c r="BN58" s="10">
        <f t="shared" si="47"/>
        <v>4.8154846719715705E-3</v>
      </c>
      <c r="BO58" s="10">
        <f t="shared" si="48"/>
        <v>-5.7181210605491861E-2</v>
      </c>
      <c r="BP58" s="10">
        <f t="shared" si="49"/>
        <v>-5.0365725933520289E-2</v>
      </c>
      <c r="BQ58" s="10">
        <f t="shared" si="50"/>
        <v>6.8154846719715723E-3</v>
      </c>
      <c r="BR58" s="10">
        <f t="shared" si="51"/>
        <v>-2.6494445333655525E-2</v>
      </c>
      <c r="BS58" s="10">
        <f t="shared" si="52"/>
        <v>-5.618121060549186E-2</v>
      </c>
      <c r="BT58" s="10"/>
      <c r="BU58" s="10"/>
    </row>
    <row r="59" spans="1:73">
      <c r="B59" s="19" t="s">
        <v>60</v>
      </c>
      <c r="C59" s="19">
        <v>52</v>
      </c>
      <c r="D59" s="6">
        <v>41.484999999999999</v>
      </c>
      <c r="E59" s="16">
        <f>SUM('national population by age'!DZ98)</f>
        <v>4509700</v>
      </c>
      <c r="F59" s="1">
        <f>SUM('national population by age'!Q99:BY99)</f>
        <v>3371120</v>
      </c>
      <c r="G59" s="5">
        <f>SUM('national population by age'!R99:BY99)</f>
        <v>3310460</v>
      </c>
      <c r="H59" s="9">
        <f t="shared" si="83"/>
        <v>3310460</v>
      </c>
      <c r="I59" s="1">
        <f>SUM('national population by age'!Q99:CD99)</f>
        <v>3478040</v>
      </c>
      <c r="J59" s="16">
        <f>SUM('national population by age'!R99:CD99)</f>
        <v>3417380</v>
      </c>
      <c r="K59" s="9">
        <f t="shared" si="84"/>
        <v>3417380</v>
      </c>
      <c r="L59" s="16">
        <f>SUM('national population by age'!Q99:CM99)</f>
        <v>3593860</v>
      </c>
      <c r="M59" s="16">
        <f>SUM('national population by age'!R99:CM99)</f>
        <v>3533200</v>
      </c>
      <c r="N59" s="9">
        <f t="shared" si="85"/>
        <v>3533200</v>
      </c>
      <c r="O59" s="21">
        <f t="shared" si="71"/>
        <v>4484800</v>
      </c>
      <c r="P59" s="16">
        <f t="shared" si="72"/>
        <v>3345622.5</v>
      </c>
      <c r="Q59" s="16">
        <f t="shared" si="73"/>
        <v>3285187.5</v>
      </c>
      <c r="R59" s="9">
        <f t="shared" si="74"/>
        <v>3285187.5</v>
      </c>
      <c r="S59" s="16">
        <f t="shared" si="75"/>
        <v>3451155</v>
      </c>
      <c r="T59" s="16">
        <f t="shared" si="76"/>
        <v>3390720</v>
      </c>
      <c r="U59" s="9">
        <f t="shared" si="77"/>
        <v>3390720</v>
      </c>
      <c r="V59" s="16">
        <f t="shared" si="78"/>
        <v>3566632.5</v>
      </c>
      <c r="W59" s="16">
        <f t="shared" si="79"/>
        <v>3506197.5</v>
      </c>
      <c r="X59" s="9">
        <f t="shared" si="80"/>
        <v>3506197.5</v>
      </c>
      <c r="Y59" s="21">
        <f t="shared" si="17"/>
        <v>9250.1337852301112</v>
      </c>
      <c r="Z59" s="16">
        <f t="shared" si="53"/>
        <v>12399.785092310924</v>
      </c>
      <c r="AA59" s="16">
        <f t="shared" si="54"/>
        <v>12627.894146072333</v>
      </c>
      <c r="AB59" s="9">
        <f t="shared" si="55"/>
        <v>12627.894146072333</v>
      </c>
      <c r="AC59" s="16">
        <f t="shared" si="56"/>
        <v>12020.613388850979</v>
      </c>
      <c r="AD59" s="16">
        <f t="shared" si="57"/>
        <v>12234.864571536429</v>
      </c>
      <c r="AE59" s="9">
        <f t="shared" si="58"/>
        <v>12234.864571536429</v>
      </c>
      <c r="AF59" s="16">
        <f t="shared" si="59"/>
        <v>11631.419833694668</v>
      </c>
      <c r="AG59" s="16">
        <f t="shared" si="60"/>
        <v>11831.906217490601</v>
      </c>
      <c r="AH59" s="9">
        <f t="shared" si="61"/>
        <v>11831.906217490601</v>
      </c>
      <c r="AI59" s="12">
        <f t="shared" si="81"/>
        <v>0.14124977648175419</v>
      </c>
      <c r="AJ59" s="12">
        <f t="shared" si="19"/>
        <v>-1.2323234601625099E-2</v>
      </c>
      <c r="AK59" s="12">
        <f t="shared" si="20"/>
        <v>-3.6042538723750073E-2</v>
      </c>
      <c r="AL59" s="12">
        <f t="shared" si="21"/>
        <v>-3.78979739459816E-2</v>
      </c>
      <c r="AM59" s="12">
        <f t="shared" si="22"/>
        <v>-1.8309374582516025E-2</v>
      </c>
      <c r="AN59" s="12">
        <f t="shared" si="23"/>
        <v>-3.5414434293690622E-2</v>
      </c>
      <c r="AO59" s="12">
        <f t="shared" si="24"/>
        <v>-3.7200925985102606E-2</v>
      </c>
      <c r="AP59" s="12">
        <f t="shared" si="25"/>
        <v>-1.8222000632562407E-2</v>
      </c>
      <c r="AQ59" s="12">
        <f t="shared" si="26"/>
        <v>-4.058185264839087E-2</v>
      </c>
      <c r="AR59" s="12">
        <f t="shared" si="27"/>
        <v>-4.2398574620319152E-2</v>
      </c>
      <c r="AS59" s="12">
        <f t="shared" si="28"/>
        <v>-2.4044724966566067E-2</v>
      </c>
      <c r="AT59" s="12">
        <f t="shared" si="29"/>
        <v>-2.4044724966566067E-2</v>
      </c>
      <c r="AU59" s="10">
        <f t="shared" si="30"/>
        <v>-1.8309374582516025E-2</v>
      </c>
      <c r="AV59" s="10">
        <f t="shared" si="31"/>
        <v>5.7353503840500419E-3</v>
      </c>
      <c r="AW59" s="10">
        <f t="shared" si="32"/>
        <v>-2.5044724966566068E-2</v>
      </c>
      <c r="AX59" s="10">
        <f t="shared" si="33"/>
        <v>-1.7309374582516024E-2</v>
      </c>
      <c r="AY59" s="10">
        <f t="shared" si="34"/>
        <v>7.7353503840500437E-3</v>
      </c>
      <c r="AZ59" s="19">
        <v>40</v>
      </c>
      <c r="BA59" s="19">
        <f t="shared" si="82"/>
        <v>4.1525445005146544E-2</v>
      </c>
      <c r="BB59" s="10">
        <f t="shared" si="35"/>
        <v>-5.199540245819001E-2</v>
      </c>
      <c r="BC59" s="10">
        <f t="shared" si="62"/>
        <v>-6.6085052166882874E-2</v>
      </c>
      <c r="BD59" s="10">
        <f t="shared" si="63"/>
        <v>-6.854895126361249E-2</v>
      </c>
      <c r="BE59" s="10">
        <f t="shared" si="64"/>
        <v>-4.8904556419746892E-2</v>
      </c>
      <c r="BF59" s="10">
        <f t="shared" si="65"/>
        <v>-6.5767077703404397E-2</v>
      </c>
      <c r="BG59" s="10">
        <f t="shared" si="66"/>
        <v>-6.8148623135388275E-2</v>
      </c>
      <c r="BH59" s="10">
        <f t="shared" si="67"/>
        <v>-4.9115638876549128E-2</v>
      </c>
      <c r="BI59" s="10">
        <f t="shared" si="68"/>
        <v>-6.9839026581752894E-2</v>
      </c>
      <c r="BJ59" s="10">
        <f t="shared" si="69"/>
        <v>-7.2212321856077621E-2</v>
      </c>
      <c r="BK59" s="10">
        <f t="shared" si="70"/>
        <v>-5.3806193739754704E-2</v>
      </c>
      <c r="BL59" s="12">
        <f t="shared" si="45"/>
        <v>-5.3806193739754704E-2</v>
      </c>
      <c r="BM59" s="10">
        <f t="shared" si="46"/>
        <v>-4.8904556419746892E-2</v>
      </c>
      <c r="BN59" s="10">
        <f t="shared" si="47"/>
        <v>4.9016373200078123E-3</v>
      </c>
      <c r="BO59" s="10">
        <f t="shared" si="48"/>
        <v>-5.4806193739754705E-2</v>
      </c>
      <c r="BP59" s="10">
        <f t="shared" si="49"/>
        <v>-4.7904556419746891E-2</v>
      </c>
      <c r="BQ59" s="10">
        <f t="shared" si="50"/>
        <v>6.901637320007814E-3</v>
      </c>
      <c r="BR59" s="10">
        <f t="shared" si="51"/>
        <v>-2.4044724966566067E-2</v>
      </c>
      <c r="BS59" s="10">
        <f t="shared" si="52"/>
        <v>-5.3806193739754704E-2</v>
      </c>
      <c r="BT59" s="10"/>
      <c r="BU59" s="10"/>
    </row>
    <row r="60" spans="1:73">
      <c r="A60" s="8">
        <v>42004</v>
      </c>
      <c r="B60" s="19" t="s">
        <v>61</v>
      </c>
      <c r="C60" s="19">
        <v>53</v>
      </c>
      <c r="D60" s="6">
        <v>41.802</v>
      </c>
      <c r="E60" s="16">
        <f>SUM('national population by age'!DZ99)</f>
        <v>4531600</v>
      </c>
      <c r="F60" s="1">
        <f>SUM('national population by age'!Q100:BY100)</f>
        <v>3391310</v>
      </c>
      <c r="G60" s="5">
        <f>SUM('national population by age'!R100:BY100)</f>
        <v>3330030</v>
      </c>
      <c r="H60" s="9">
        <f t="shared" si="83"/>
        <v>3330030</v>
      </c>
      <c r="I60" s="1">
        <f>SUM('national population by age'!Q100:CD100)</f>
        <v>3499520</v>
      </c>
      <c r="J60" s="16">
        <f>SUM('national population by age'!R100:CD100)</f>
        <v>3438240</v>
      </c>
      <c r="K60" s="9">
        <f t="shared" si="84"/>
        <v>3438240</v>
      </c>
      <c r="L60" s="16">
        <f>SUM('national population by age'!Q100:CM100)</f>
        <v>3615710</v>
      </c>
      <c r="M60" s="16">
        <f>SUM('national population by age'!R100:CM100)</f>
        <v>3554430</v>
      </c>
      <c r="N60" s="9">
        <f t="shared" si="85"/>
        <v>3554430</v>
      </c>
      <c r="O60" s="21">
        <f t="shared" si="71"/>
        <v>4503275</v>
      </c>
      <c r="P60" s="16">
        <f t="shared" si="72"/>
        <v>3363007.5</v>
      </c>
      <c r="Q60" s="16">
        <f t="shared" si="73"/>
        <v>3302370</v>
      </c>
      <c r="R60" s="9">
        <f t="shared" si="74"/>
        <v>3302370</v>
      </c>
      <c r="S60" s="16">
        <f t="shared" si="75"/>
        <v>3469530</v>
      </c>
      <c r="T60" s="16">
        <f t="shared" si="76"/>
        <v>3408892.5</v>
      </c>
      <c r="U60" s="9">
        <f t="shared" si="77"/>
        <v>3408892.5</v>
      </c>
      <c r="V60" s="16">
        <f t="shared" si="78"/>
        <v>3585345</v>
      </c>
      <c r="W60" s="16">
        <f t="shared" si="79"/>
        <v>3524707.5</v>
      </c>
      <c r="X60" s="9">
        <f t="shared" si="80"/>
        <v>3524707.5</v>
      </c>
      <c r="Y60" s="21">
        <f t="shared" si="17"/>
        <v>9282.5776795776401</v>
      </c>
      <c r="Z60" s="16">
        <f t="shared" si="53"/>
        <v>12429.945517516688</v>
      </c>
      <c r="AA60" s="16">
        <f t="shared" si="54"/>
        <v>12658.181851215944</v>
      </c>
      <c r="AB60" s="9">
        <f t="shared" si="55"/>
        <v>12658.181851215944</v>
      </c>
      <c r="AC60" s="16">
        <f t="shared" si="56"/>
        <v>12048.317783676752</v>
      </c>
      <c r="AD60" s="16">
        <f t="shared" si="57"/>
        <v>12262.633685280483</v>
      </c>
      <c r="AE60" s="9">
        <f t="shared" si="58"/>
        <v>12262.633685280483</v>
      </c>
      <c r="AF60" s="16">
        <f t="shared" si="59"/>
        <v>11659.129037791343</v>
      </c>
      <c r="AG60" s="16">
        <f t="shared" si="60"/>
        <v>11859.707507644251</v>
      </c>
      <c r="AH60" s="9">
        <f t="shared" si="61"/>
        <v>11859.707507644251</v>
      </c>
      <c r="AI60" s="12">
        <f t="shared" si="81"/>
        <v>0.14997042681668771</v>
      </c>
      <c r="AJ60" s="12">
        <f t="shared" si="19"/>
        <v>-8.8590597723637865E-3</v>
      </c>
      <c r="AK60" s="12">
        <f t="shared" si="20"/>
        <v>-3.3697871723804229E-2</v>
      </c>
      <c r="AL60" s="12">
        <f t="shared" si="21"/>
        <v>-3.5590395014283183E-2</v>
      </c>
      <c r="AM60" s="12">
        <f t="shared" si="22"/>
        <v>-1.5954812859004908E-2</v>
      </c>
      <c r="AN60" s="12">
        <f t="shared" si="23"/>
        <v>-3.3191314849523645E-2</v>
      </c>
      <c r="AO60" s="12">
        <f t="shared" si="24"/>
        <v>-3.501568912835884E-2</v>
      </c>
      <c r="AP60" s="12">
        <f t="shared" si="25"/>
        <v>-1.599368786486155E-2</v>
      </c>
      <c r="AQ60" s="12">
        <f t="shared" si="26"/>
        <v>-3.8296257799341871E-2</v>
      </c>
      <c r="AR60" s="12">
        <f t="shared" si="27"/>
        <v>-4.0148509872580229E-2</v>
      </c>
      <c r="AS60" s="12">
        <f t="shared" si="28"/>
        <v>-2.1751534395288541E-2</v>
      </c>
      <c r="AT60" s="12">
        <f t="shared" si="29"/>
        <v>-2.1751534395288541E-2</v>
      </c>
      <c r="AU60" s="10">
        <f t="shared" si="30"/>
        <v>-1.5954812859004908E-2</v>
      </c>
      <c r="AV60" s="10">
        <f t="shared" si="31"/>
        <v>5.7967215362836333E-3</v>
      </c>
      <c r="AW60" s="10">
        <f t="shared" si="32"/>
        <v>-2.2751534395288542E-2</v>
      </c>
      <c r="AX60" s="10">
        <f t="shared" si="33"/>
        <v>-1.4954812859004907E-2</v>
      </c>
      <c r="AY60" s="10">
        <f t="shared" si="34"/>
        <v>7.7967215362836351E-3</v>
      </c>
      <c r="AZ60" s="19">
        <v>41</v>
      </c>
      <c r="BA60" s="19">
        <f t="shared" si="82"/>
        <v>4.948407019658041E-2</v>
      </c>
      <c r="BB60" s="10">
        <f t="shared" si="35"/>
        <v>-4.8670373683716628E-2</v>
      </c>
      <c r="BC60" s="10">
        <f t="shared" si="62"/>
        <v>-6.3813458609174201E-2</v>
      </c>
      <c r="BD60" s="10">
        <f t="shared" si="63"/>
        <v>-6.631488797534757E-2</v>
      </c>
      <c r="BE60" s="10">
        <f t="shared" si="64"/>
        <v>-4.6623376515530501E-2</v>
      </c>
      <c r="BF60" s="10">
        <f t="shared" si="65"/>
        <v>-6.3613913226577834E-2</v>
      </c>
      <c r="BG60" s="10">
        <f t="shared" si="66"/>
        <v>-6.6033627360371105E-2</v>
      </c>
      <c r="BH60" s="10">
        <f t="shared" si="67"/>
        <v>-4.6957444494658773E-2</v>
      </c>
      <c r="BI60" s="10">
        <f t="shared" si="68"/>
        <v>-6.7623130274705012E-2</v>
      </c>
      <c r="BJ60" s="10">
        <f t="shared" si="69"/>
        <v>-7.003231011773825E-2</v>
      </c>
      <c r="BK60" s="10">
        <f t="shared" si="70"/>
        <v>-5.1582933339791359E-2</v>
      </c>
      <c r="BL60" s="12">
        <f t="shared" si="45"/>
        <v>-5.1582933339791359E-2</v>
      </c>
      <c r="BM60" s="10">
        <f t="shared" si="46"/>
        <v>-4.6623376515530501E-2</v>
      </c>
      <c r="BN60" s="10">
        <f t="shared" si="47"/>
        <v>4.9595568242608579E-3</v>
      </c>
      <c r="BO60" s="10">
        <f t="shared" si="48"/>
        <v>-5.258293333979136E-2</v>
      </c>
      <c r="BP60" s="10">
        <f t="shared" si="49"/>
        <v>-4.56233765155305E-2</v>
      </c>
      <c r="BQ60" s="10">
        <f t="shared" si="50"/>
        <v>6.9595568242608596E-3</v>
      </c>
      <c r="BR60" s="10">
        <f t="shared" si="51"/>
        <v>-2.1751534395288541E-2</v>
      </c>
      <c r="BS60" s="10">
        <f t="shared" si="52"/>
        <v>-5.1582933339791359E-2</v>
      </c>
      <c r="BT60" s="10"/>
      <c r="BU60" s="10"/>
    </row>
    <row r="61" spans="1:73">
      <c r="B61" s="19" t="s">
        <v>62</v>
      </c>
      <c r="C61" s="19">
        <v>54</v>
      </c>
      <c r="D61" s="6">
        <v>42.198</v>
      </c>
      <c r="E61" s="16">
        <f>SUM('national population by age'!DZ100)</f>
        <v>4554600</v>
      </c>
      <c r="F61" s="1">
        <f>SUM('national population by age'!Q101:BY101)</f>
        <v>3413400</v>
      </c>
      <c r="G61" s="5">
        <f>SUM('national population by age'!R101:BY101)</f>
        <v>3351070</v>
      </c>
      <c r="H61" s="9">
        <f t="shared" si="83"/>
        <v>3351070</v>
      </c>
      <c r="I61" s="1">
        <f>SUM('national population by age'!Q101:CD101)</f>
        <v>3522710</v>
      </c>
      <c r="J61" s="16">
        <f>SUM('national population by age'!R101:CD101)</f>
        <v>3460380</v>
      </c>
      <c r="K61" s="9">
        <f t="shared" si="84"/>
        <v>3460380</v>
      </c>
      <c r="L61" s="16">
        <f>SUM('national population by age'!Q101:CM101)</f>
        <v>3639450</v>
      </c>
      <c r="M61" s="16">
        <f>SUM('national population by age'!R101:CM101)</f>
        <v>3577120</v>
      </c>
      <c r="N61" s="9">
        <f t="shared" si="85"/>
        <v>3577120</v>
      </c>
      <c r="O61" s="21">
        <f t="shared" si="71"/>
        <v>4522975</v>
      </c>
      <c r="P61" s="16">
        <f t="shared" si="72"/>
        <v>3381642.5</v>
      </c>
      <c r="Q61" s="16">
        <f t="shared" si="73"/>
        <v>3320482.5</v>
      </c>
      <c r="R61" s="9">
        <f t="shared" si="74"/>
        <v>3320482.5</v>
      </c>
      <c r="S61" s="16">
        <f t="shared" si="75"/>
        <v>3489230</v>
      </c>
      <c r="T61" s="16">
        <f t="shared" si="76"/>
        <v>3428070</v>
      </c>
      <c r="U61" s="9">
        <f t="shared" si="77"/>
        <v>3428070</v>
      </c>
      <c r="V61" s="16">
        <f t="shared" si="78"/>
        <v>3605370</v>
      </c>
      <c r="W61" s="16">
        <f t="shared" si="79"/>
        <v>3544210</v>
      </c>
      <c r="X61" s="9">
        <f t="shared" si="80"/>
        <v>3544210</v>
      </c>
      <c r="Y61" s="21">
        <f t="shared" si="17"/>
        <v>9329.7000315058121</v>
      </c>
      <c r="Z61" s="16">
        <f t="shared" si="53"/>
        <v>12478.551473137684</v>
      </c>
      <c r="AA61" s="16">
        <f t="shared" si="54"/>
        <v>12708.394036107704</v>
      </c>
      <c r="AB61" s="9">
        <f t="shared" si="55"/>
        <v>12708.394036107704</v>
      </c>
      <c r="AC61" s="16">
        <f t="shared" si="56"/>
        <v>12093.785734961582</v>
      </c>
      <c r="AD61" s="16">
        <f t="shared" si="57"/>
        <v>12309.550271727239</v>
      </c>
      <c r="AE61" s="9">
        <f t="shared" si="58"/>
        <v>12309.550271727239</v>
      </c>
      <c r="AF61" s="16">
        <f t="shared" si="59"/>
        <v>11704.207889897569</v>
      </c>
      <c r="AG61" s="16">
        <f t="shared" si="60"/>
        <v>11906.179374247011</v>
      </c>
      <c r="AH61" s="9">
        <f t="shared" si="61"/>
        <v>11906.179374247011</v>
      </c>
      <c r="AI61" s="12">
        <f t="shared" si="81"/>
        <v>0.1608643622508632</v>
      </c>
      <c r="AJ61" s="12">
        <f t="shared" si="19"/>
        <v>-3.8276025836369021E-3</v>
      </c>
      <c r="AK61" s="12">
        <f t="shared" si="20"/>
        <v>-2.9919251914306444E-2</v>
      </c>
      <c r="AL61" s="12">
        <f t="shared" si="21"/>
        <v>-3.1764797154644198E-2</v>
      </c>
      <c r="AM61" s="12">
        <f t="shared" si="22"/>
        <v>-1.2051325023283543E-2</v>
      </c>
      <c r="AN61" s="12">
        <f t="shared" si="23"/>
        <v>-2.9542771460526307E-2</v>
      </c>
      <c r="AO61" s="12">
        <f t="shared" si="24"/>
        <v>-3.1323678830838753E-2</v>
      </c>
      <c r="AP61" s="12">
        <f t="shared" si="25"/>
        <v>-1.2228899778362834E-2</v>
      </c>
      <c r="AQ61" s="12">
        <f t="shared" si="26"/>
        <v>-3.4577926813884274E-2</v>
      </c>
      <c r="AR61" s="12">
        <f t="shared" si="27"/>
        <v>-3.6387363960768249E-2</v>
      </c>
      <c r="AS61" s="12">
        <f t="shared" si="28"/>
        <v>-1.7918300551314381E-2</v>
      </c>
      <c r="AT61" s="12">
        <f t="shared" si="29"/>
        <v>-1.7918300551314381E-2</v>
      </c>
      <c r="AU61" s="10">
        <f t="shared" si="30"/>
        <v>-1.2051325023283543E-2</v>
      </c>
      <c r="AV61" s="10">
        <f t="shared" si="31"/>
        <v>5.8669755280308378E-3</v>
      </c>
      <c r="AW61" s="10">
        <f t="shared" si="32"/>
        <v>-1.8918300551314382E-2</v>
      </c>
      <c r="AX61" s="10">
        <f t="shared" si="33"/>
        <v>-1.1051325023283542E-2</v>
      </c>
      <c r="AY61" s="10">
        <f t="shared" si="34"/>
        <v>7.8669755280308395E-3</v>
      </c>
      <c r="AZ61" s="19">
        <v>42</v>
      </c>
      <c r="BA61" s="19">
        <f t="shared" si="82"/>
        <v>5.9426075167583026E-2</v>
      </c>
      <c r="BB61" s="10">
        <f t="shared" si="35"/>
        <v>-4.38410158266207E-2</v>
      </c>
      <c r="BC61" s="10">
        <f t="shared" si="62"/>
        <v>-6.0152602540280653E-2</v>
      </c>
      <c r="BD61" s="10">
        <f t="shared" si="63"/>
        <v>-6.2611167328360473E-2</v>
      </c>
      <c r="BE61" s="10">
        <f t="shared" si="64"/>
        <v>-4.2841544033381029E-2</v>
      </c>
      <c r="BF61" s="10">
        <f t="shared" si="65"/>
        <v>-6.0080178663659001E-2</v>
      </c>
      <c r="BG61" s="10">
        <f t="shared" si="66"/>
        <v>-6.2460291062075957E-2</v>
      </c>
      <c r="BH61" s="10">
        <f t="shared" si="67"/>
        <v>-4.3311123109679661E-2</v>
      </c>
      <c r="BI61" s="10">
        <f t="shared" si="68"/>
        <v>-6.4018188697904876E-2</v>
      </c>
      <c r="BJ61" s="10">
        <f t="shared" si="69"/>
        <v>-6.6388262876165949E-2</v>
      </c>
      <c r="BK61" s="10">
        <f t="shared" si="70"/>
        <v>-4.7866592833315513E-2</v>
      </c>
      <c r="BL61" s="12">
        <f t="shared" si="45"/>
        <v>-4.7866592833315513E-2</v>
      </c>
      <c r="BM61" s="10">
        <f t="shared" si="46"/>
        <v>-4.2841544033381029E-2</v>
      </c>
      <c r="BN61" s="10">
        <f t="shared" si="47"/>
        <v>5.0250487999344839E-3</v>
      </c>
      <c r="BO61" s="10">
        <f t="shared" si="48"/>
        <v>-4.8866592833315514E-2</v>
      </c>
      <c r="BP61" s="10">
        <f t="shared" si="49"/>
        <v>-4.1841544033381028E-2</v>
      </c>
      <c r="BQ61" s="10">
        <f t="shared" si="50"/>
        <v>7.0250487999344857E-3</v>
      </c>
      <c r="BR61" s="10">
        <f t="shared" si="51"/>
        <v>-1.7918300551314381E-2</v>
      </c>
      <c r="BS61" s="10">
        <f t="shared" si="52"/>
        <v>-4.7866592833315513E-2</v>
      </c>
      <c r="BT61" s="10"/>
      <c r="BU61" s="10"/>
    </row>
    <row r="62" spans="1:73">
      <c r="B62" s="19" t="s">
        <v>63</v>
      </c>
      <c r="C62" s="19">
        <v>55</v>
      </c>
      <c r="D62" s="6">
        <v>42.718000000000004</v>
      </c>
      <c r="E62" s="16">
        <f>SUM('national population by age'!DZ101)</f>
        <v>4580000</v>
      </c>
      <c r="F62" s="1">
        <f>SUM('national population by age'!Q102:BY102)</f>
        <v>3426670</v>
      </c>
      <c r="G62" s="5">
        <f>SUM('national population by age'!R102:BY102)</f>
        <v>3364200</v>
      </c>
      <c r="H62" s="9">
        <f t="shared" si="83"/>
        <v>3364200</v>
      </c>
      <c r="I62" s="1">
        <f>SUM('national population by age'!Q102:CD102)</f>
        <v>3536740</v>
      </c>
      <c r="J62" s="16">
        <f>SUM('national population by age'!R102:CD102)</f>
        <v>3474270</v>
      </c>
      <c r="K62" s="9">
        <f t="shared" si="84"/>
        <v>3474270</v>
      </c>
      <c r="L62" s="16">
        <f>SUM('national population by age'!Q102:CM102)</f>
        <v>3653810</v>
      </c>
      <c r="M62" s="16">
        <f>SUM('national population by age'!R102:CM102)</f>
        <v>3591340</v>
      </c>
      <c r="N62" s="9">
        <f t="shared" si="85"/>
        <v>3591340</v>
      </c>
      <c r="O62" s="21">
        <f t="shared" si="71"/>
        <v>4543975</v>
      </c>
      <c r="P62" s="16">
        <f t="shared" si="72"/>
        <v>3400625</v>
      </c>
      <c r="Q62" s="16">
        <f t="shared" si="73"/>
        <v>3338940</v>
      </c>
      <c r="R62" s="9">
        <f t="shared" si="74"/>
        <v>3338940</v>
      </c>
      <c r="S62" s="16">
        <f t="shared" si="75"/>
        <v>3509252.5</v>
      </c>
      <c r="T62" s="16">
        <f t="shared" si="76"/>
        <v>3447567.5</v>
      </c>
      <c r="U62" s="9">
        <f t="shared" si="77"/>
        <v>3447567.5</v>
      </c>
      <c r="V62" s="16">
        <f t="shared" si="78"/>
        <v>3625707.5</v>
      </c>
      <c r="W62" s="16">
        <f t="shared" si="79"/>
        <v>3564022.5</v>
      </c>
      <c r="X62" s="9">
        <f t="shared" si="80"/>
        <v>3564022.5</v>
      </c>
      <c r="Y62" s="21">
        <f t="shared" si="17"/>
        <v>9401.0200320204221</v>
      </c>
      <c r="Z62" s="16">
        <f t="shared" si="53"/>
        <v>12561.808491086198</v>
      </c>
      <c r="AA62" s="16">
        <f t="shared" si="54"/>
        <v>12793.88069267492</v>
      </c>
      <c r="AB62" s="9">
        <f t="shared" si="55"/>
        <v>12793.88069267492</v>
      </c>
      <c r="AC62" s="16">
        <f t="shared" si="56"/>
        <v>12172.962760587903</v>
      </c>
      <c r="AD62" s="16">
        <f t="shared" si="57"/>
        <v>12390.765372976744</v>
      </c>
      <c r="AE62" s="9">
        <f t="shared" si="58"/>
        <v>12390.765372976744</v>
      </c>
      <c r="AF62" s="16">
        <f t="shared" si="59"/>
        <v>11781.976345306399</v>
      </c>
      <c r="AG62" s="16">
        <f t="shared" si="60"/>
        <v>11985.89515077416</v>
      </c>
      <c r="AH62" s="9">
        <f t="shared" si="61"/>
        <v>11985.89515077416</v>
      </c>
      <c r="AI62" s="12">
        <f t="shared" si="81"/>
        <v>0.17516952999271007</v>
      </c>
      <c r="AJ62" s="12">
        <f t="shared" si="19"/>
        <v>3.7875421323190217E-3</v>
      </c>
      <c r="AK62" s="12">
        <f t="shared" si="20"/>
        <v>-2.3446863638412307E-2</v>
      </c>
      <c r="AL62" s="12">
        <f t="shared" si="21"/>
        <v>-2.5251685424967252E-2</v>
      </c>
      <c r="AM62" s="12">
        <f t="shared" si="22"/>
        <v>-5.4056049705523135E-3</v>
      </c>
      <c r="AN62" s="12">
        <f t="shared" si="23"/>
        <v>-2.3189267393459057E-2</v>
      </c>
      <c r="AO62" s="12">
        <f t="shared" si="24"/>
        <v>-2.4932613051413366E-2</v>
      </c>
      <c r="AP62" s="12">
        <f t="shared" si="25"/>
        <v>-5.7118517835152982E-3</v>
      </c>
      <c r="AQ62" s="12">
        <f t="shared" si="26"/>
        <v>-2.8163192544333304E-2</v>
      </c>
      <c r="AR62" s="12">
        <f t="shared" si="27"/>
        <v>-2.9935661265998559E-2</v>
      </c>
      <c r="AS62" s="12">
        <f t="shared" si="28"/>
        <v>-1.134294141856107E-2</v>
      </c>
      <c r="AT62" s="12">
        <f t="shared" si="29"/>
        <v>-1.134294141856107E-2</v>
      </c>
      <c r="AU62" s="10">
        <f t="shared" si="30"/>
        <v>-5.4056049705523135E-3</v>
      </c>
      <c r="AV62" s="10">
        <f t="shared" si="31"/>
        <v>5.9373364480087565E-3</v>
      </c>
      <c r="AW62" s="10">
        <f t="shared" si="32"/>
        <v>-1.2342941418561071E-2</v>
      </c>
      <c r="AX62" s="10">
        <f t="shared" si="33"/>
        <v>-4.4056049705523135E-3</v>
      </c>
      <c r="AY62" s="10">
        <f t="shared" si="34"/>
        <v>7.9373364480087583E-3</v>
      </c>
      <c r="AZ62" s="19">
        <v>43</v>
      </c>
      <c r="BA62" s="19">
        <f t="shared" si="82"/>
        <v>7.2481233210313523E-2</v>
      </c>
      <c r="BB62" s="10">
        <f t="shared" si="35"/>
        <v>-3.653174982524765E-2</v>
      </c>
      <c r="BC62" s="10">
        <f t="shared" si="62"/>
        <v>-5.3881931476606915E-2</v>
      </c>
      <c r="BD62" s="10">
        <f t="shared" si="63"/>
        <v>-5.6305552552735616E-2</v>
      </c>
      <c r="BE62" s="10">
        <f t="shared" si="64"/>
        <v>-3.6402943217798689E-2</v>
      </c>
      <c r="BF62" s="10">
        <f t="shared" si="65"/>
        <v>-5.3926600502811062E-2</v>
      </c>
      <c r="BG62" s="10">
        <f t="shared" si="66"/>
        <v>-5.6274656273962664E-2</v>
      </c>
      <c r="BH62" s="10">
        <f t="shared" si="67"/>
        <v>-3.6999147262813836E-2</v>
      </c>
      <c r="BI62" s="10">
        <f t="shared" si="68"/>
        <v>-5.7799069861289576E-2</v>
      </c>
      <c r="BJ62" s="10">
        <f t="shared" si="69"/>
        <v>-6.0137426040911768E-2</v>
      </c>
      <c r="BK62" s="10">
        <f t="shared" si="70"/>
        <v>-4.1491747341410257E-2</v>
      </c>
      <c r="BL62" s="12">
        <f t="shared" si="45"/>
        <v>-4.1491747341410257E-2</v>
      </c>
      <c r="BM62" s="10">
        <f t="shared" si="46"/>
        <v>-3.6402943217798689E-2</v>
      </c>
      <c r="BN62" s="10">
        <f t="shared" si="47"/>
        <v>5.0888041236115678E-3</v>
      </c>
      <c r="BO62" s="10">
        <f t="shared" si="48"/>
        <v>-4.2491747341410258E-2</v>
      </c>
      <c r="BP62" s="10">
        <f t="shared" si="49"/>
        <v>-3.5402943217798688E-2</v>
      </c>
      <c r="BQ62" s="10">
        <f t="shared" si="50"/>
        <v>7.0888041236115695E-3</v>
      </c>
      <c r="BR62" s="10">
        <f t="shared" si="51"/>
        <v>-1.134294141856107E-2</v>
      </c>
      <c r="BS62" s="10">
        <f t="shared" si="52"/>
        <v>-4.1491747341410257E-2</v>
      </c>
      <c r="BT62" s="10"/>
      <c r="BU62" s="10"/>
    </row>
    <row r="63" spans="1:73">
      <c r="B63" s="19" t="s">
        <v>64</v>
      </c>
      <c r="C63" s="19">
        <v>56</v>
      </c>
      <c r="D63" s="6">
        <v>43.264000000000003</v>
      </c>
      <c r="E63" s="16">
        <f>SUM('national population by age'!DZ102)</f>
        <v>4595700</v>
      </c>
      <c r="F63" s="1">
        <f>SUM('national population by age'!Q103:BY103)</f>
        <v>3448950</v>
      </c>
      <c r="G63" s="5">
        <f>SUM('national population by age'!R103:BY103)</f>
        <v>3386280</v>
      </c>
      <c r="H63" s="9">
        <f t="shared" si="83"/>
        <v>3386280</v>
      </c>
      <c r="I63" s="1">
        <f>SUM('national population by age'!Q103:CD103)</f>
        <v>3560400</v>
      </c>
      <c r="J63" s="16">
        <f>SUM('national population by age'!R103:CD103)</f>
        <v>3497730</v>
      </c>
      <c r="K63" s="9">
        <f t="shared" si="84"/>
        <v>3497730</v>
      </c>
      <c r="L63" s="16">
        <f>SUM('national population by age'!Q103:CM103)</f>
        <v>3677700</v>
      </c>
      <c r="M63" s="16">
        <f>SUM('national population by age'!R103:CM103)</f>
        <v>3615030</v>
      </c>
      <c r="N63" s="9">
        <f t="shared" si="85"/>
        <v>3615030</v>
      </c>
      <c r="O63" s="21">
        <f t="shared" si="71"/>
        <v>4565475</v>
      </c>
      <c r="P63" s="16">
        <f t="shared" si="72"/>
        <v>3420082.5</v>
      </c>
      <c r="Q63" s="16">
        <f t="shared" si="73"/>
        <v>3357895</v>
      </c>
      <c r="R63" s="9">
        <f t="shared" si="74"/>
        <v>3357895</v>
      </c>
      <c r="S63" s="16">
        <f t="shared" si="75"/>
        <v>3529842.5</v>
      </c>
      <c r="T63" s="16">
        <f t="shared" si="76"/>
        <v>3467655</v>
      </c>
      <c r="U63" s="9">
        <f t="shared" si="77"/>
        <v>3467655</v>
      </c>
      <c r="V63" s="16">
        <f t="shared" si="78"/>
        <v>3646667.5</v>
      </c>
      <c r="W63" s="16">
        <f t="shared" si="79"/>
        <v>3584480</v>
      </c>
      <c r="X63" s="9">
        <f t="shared" si="80"/>
        <v>3584480</v>
      </c>
      <c r="Y63" s="21">
        <f t="shared" si="17"/>
        <v>9476.3414540655685</v>
      </c>
      <c r="Z63" s="16">
        <f t="shared" si="53"/>
        <v>12649.987244459746</v>
      </c>
      <c r="AA63" s="16">
        <f t="shared" si="54"/>
        <v>12884.262313145588</v>
      </c>
      <c r="AB63" s="9">
        <f t="shared" si="55"/>
        <v>12884.262313145588</v>
      </c>
      <c r="AC63" s="16">
        <f t="shared" si="56"/>
        <v>12256.637512863534</v>
      </c>
      <c r="AD63" s="16">
        <f t="shared" si="57"/>
        <v>12476.443014083005</v>
      </c>
      <c r="AE63" s="9">
        <f t="shared" si="58"/>
        <v>12476.443014083005</v>
      </c>
      <c r="AF63" s="16">
        <f t="shared" si="59"/>
        <v>11863.982663623705</v>
      </c>
      <c r="AG63" s="16">
        <f t="shared" si="60"/>
        <v>12069.812078739455</v>
      </c>
      <c r="AH63" s="9">
        <f t="shared" si="61"/>
        <v>12069.812078739455</v>
      </c>
      <c r="AI63" s="12">
        <f t="shared" si="81"/>
        <v>0.19018995612164913</v>
      </c>
      <c r="AJ63" s="12">
        <f t="shared" si="19"/>
        <v>1.1829935920130152E-2</v>
      </c>
      <c r="AK63" s="12">
        <f t="shared" si="20"/>
        <v>-1.659186037765592E-2</v>
      </c>
      <c r="AL63" s="12">
        <f t="shared" si="21"/>
        <v>-1.8365633073956666E-2</v>
      </c>
      <c r="AM63" s="12">
        <f t="shared" si="22"/>
        <v>1.6206488529080243E-3</v>
      </c>
      <c r="AN63" s="12">
        <f t="shared" si="23"/>
        <v>-1.6474846452678826E-2</v>
      </c>
      <c r="AO63" s="12">
        <f t="shared" si="24"/>
        <v>-1.8190376303423905E-2</v>
      </c>
      <c r="AP63" s="12">
        <f t="shared" si="25"/>
        <v>1.1632895459208203E-3</v>
      </c>
      <c r="AQ63" s="12">
        <f t="shared" si="26"/>
        <v>-2.139889797702732E-2</v>
      </c>
      <c r="AR63" s="12">
        <f t="shared" si="27"/>
        <v>-2.3143943316589977E-2</v>
      </c>
      <c r="AS63" s="12">
        <f t="shared" si="28"/>
        <v>-4.4210501352054399E-3</v>
      </c>
      <c r="AT63" s="12">
        <f t="shared" si="29"/>
        <v>-4.4210501352054399E-3</v>
      </c>
      <c r="AU63" s="10">
        <f t="shared" si="30"/>
        <v>1.6206488529080243E-3</v>
      </c>
      <c r="AV63" s="10">
        <f t="shared" si="31"/>
        <v>6.0416989881134642E-3</v>
      </c>
      <c r="AW63" s="10">
        <f t="shared" si="32"/>
        <v>-5.4210501352054399E-3</v>
      </c>
      <c r="AX63" s="10">
        <f t="shared" si="33"/>
        <v>2.6206488529080243E-3</v>
      </c>
      <c r="AY63" s="10">
        <f t="shared" si="34"/>
        <v>8.0416989881134642E-3</v>
      </c>
      <c r="AZ63" s="19">
        <v>44</v>
      </c>
      <c r="BA63" s="19">
        <f t="shared" si="82"/>
        <v>8.6189149155180722E-2</v>
      </c>
      <c r="BB63" s="10">
        <f t="shared" si="35"/>
        <v>-2.8812396132634088E-2</v>
      </c>
      <c r="BC63" s="10">
        <f t="shared" si="62"/>
        <v>-4.7240569933340137E-2</v>
      </c>
      <c r="BD63" s="10">
        <f t="shared" si="63"/>
        <v>-4.9638878426386368E-2</v>
      </c>
      <c r="BE63" s="10">
        <f t="shared" si="64"/>
        <v>-2.959566827403548E-2</v>
      </c>
      <c r="BF63" s="10">
        <f t="shared" si="65"/>
        <v>-4.742346245052087E-2</v>
      </c>
      <c r="BG63" s="10">
        <f t="shared" si="66"/>
        <v>-4.9749138368589185E-2</v>
      </c>
      <c r="BH63" s="10">
        <f t="shared" si="67"/>
        <v>-3.0340346215238401E-2</v>
      </c>
      <c r="BI63" s="10">
        <f t="shared" si="68"/>
        <v>-5.1241050465282378E-2</v>
      </c>
      <c r="BJ63" s="10">
        <f t="shared" si="69"/>
        <v>-5.3557159909424112E-2</v>
      </c>
      <c r="BK63" s="10">
        <f t="shared" si="70"/>
        <v>-3.4780937094810116E-2</v>
      </c>
      <c r="BL63" s="12">
        <f t="shared" si="45"/>
        <v>-3.4780937094810116E-2</v>
      </c>
      <c r="BM63" s="10">
        <f t="shared" si="46"/>
        <v>-2.959566827403548E-2</v>
      </c>
      <c r="BN63" s="10">
        <f t="shared" si="47"/>
        <v>5.1852688207746356E-3</v>
      </c>
      <c r="BO63" s="10">
        <f t="shared" si="48"/>
        <v>-3.5780937094810117E-2</v>
      </c>
      <c r="BP63" s="10">
        <f t="shared" si="49"/>
        <v>-2.859566827403548E-2</v>
      </c>
      <c r="BQ63" s="10">
        <f t="shared" si="50"/>
        <v>7.1852688207746374E-3</v>
      </c>
      <c r="BR63" s="10">
        <f t="shared" si="51"/>
        <v>-4.4210501352054399E-3</v>
      </c>
      <c r="BS63" s="10">
        <f t="shared" si="52"/>
        <v>-3.4780937094810116E-2</v>
      </c>
      <c r="BT63" s="10"/>
      <c r="BU63" s="10"/>
    </row>
    <row r="64" spans="1:73">
      <c r="A64" s="8">
        <v>42369</v>
      </c>
      <c r="B64" s="19" t="s">
        <v>65</v>
      </c>
      <c r="C64" s="19">
        <v>57</v>
      </c>
      <c r="D64" s="6" t="e">
        <v>#N/A</v>
      </c>
      <c r="E64" s="16">
        <f>SUM('national population by age'!DZ103)</f>
        <v>4620600</v>
      </c>
      <c r="F64" s="1">
        <f>SUM('national population by age'!Q104:BY104)</f>
        <v>3471300</v>
      </c>
      <c r="G64" s="5">
        <f>SUM('national population by age'!R104:BY104)</f>
        <v>3408770</v>
      </c>
      <c r="H64" s="9">
        <f t="shared" si="83"/>
        <v>3408770</v>
      </c>
      <c r="I64" s="1">
        <f>SUM('national population by age'!Q104:CD104)</f>
        <v>3584580</v>
      </c>
      <c r="J64" s="16">
        <f>SUM('national population by age'!R104:CD104)</f>
        <v>3522050</v>
      </c>
      <c r="K64" s="9">
        <f t="shared" si="84"/>
        <v>3522050</v>
      </c>
      <c r="L64" s="16">
        <f>SUM('national population by age'!Q104:CM104)</f>
        <v>3702490</v>
      </c>
      <c r="M64" s="16">
        <f>SUM('national population by age'!R104:CM104)</f>
        <v>3639960</v>
      </c>
      <c r="N64" s="9">
        <f t="shared" si="85"/>
        <v>3639960</v>
      </c>
      <c r="O64" s="21">
        <f t="shared" si="71"/>
        <v>4587725</v>
      </c>
      <c r="P64" s="16">
        <f t="shared" si="72"/>
        <v>3440080</v>
      </c>
      <c r="Q64" s="16">
        <f t="shared" si="73"/>
        <v>3377580</v>
      </c>
      <c r="R64" s="9">
        <f t="shared" si="74"/>
        <v>3377580</v>
      </c>
      <c r="S64" s="16">
        <f t="shared" si="75"/>
        <v>3551107.5</v>
      </c>
      <c r="T64" s="16">
        <f t="shared" si="76"/>
        <v>3488607.5</v>
      </c>
      <c r="U64" s="9">
        <f t="shared" si="77"/>
        <v>3488607.5</v>
      </c>
      <c r="V64" s="16">
        <f t="shared" si="78"/>
        <v>3668362.5</v>
      </c>
      <c r="W64" s="16">
        <f t="shared" si="79"/>
        <v>3605862.5</v>
      </c>
      <c r="X64" s="9">
        <f t="shared" si="80"/>
        <v>3605862.5</v>
      </c>
      <c r="Y64" s="21" t="e">
        <f t="shared" si="17"/>
        <v>#N/A</v>
      </c>
      <c r="Z64" s="16" t="e">
        <f t="shared" si="53"/>
        <v>#N/A</v>
      </c>
      <c r="AA64" s="16" t="e">
        <f t="shared" si="54"/>
        <v>#N/A</v>
      </c>
      <c r="AB64" s="9" t="e">
        <f t="shared" si="55"/>
        <v>#N/A</v>
      </c>
      <c r="AC64" s="16" t="e">
        <f t="shared" si="56"/>
        <v>#N/A</v>
      </c>
      <c r="AD64" s="16" t="e">
        <f t="shared" si="57"/>
        <v>#N/A</v>
      </c>
      <c r="AE64" s="9" t="e">
        <f t="shared" si="58"/>
        <v>#N/A</v>
      </c>
      <c r="AF64" s="16" t="e">
        <f t="shared" si="59"/>
        <v>#N/A</v>
      </c>
      <c r="AG64" s="16" t="e">
        <f t="shared" si="60"/>
        <v>#N/A</v>
      </c>
      <c r="AH64" s="9" t="e">
        <f t="shared" si="61"/>
        <v>#N/A</v>
      </c>
      <c r="AI64" s="12" t="e">
        <f t="shared" si="81"/>
        <v>#N/A</v>
      </c>
      <c r="AJ64" s="12" t="e">
        <f t="shared" si="19"/>
        <v>#N/A</v>
      </c>
      <c r="AK64" s="12" t="e">
        <f t="shared" si="20"/>
        <v>#N/A</v>
      </c>
      <c r="AL64" s="12" t="e">
        <f t="shared" si="21"/>
        <v>#N/A</v>
      </c>
      <c r="AM64" s="12" t="e">
        <f t="shared" si="22"/>
        <v>#N/A</v>
      </c>
      <c r="AN64" s="12" t="e">
        <f t="shared" si="23"/>
        <v>#N/A</v>
      </c>
      <c r="AO64" s="12" t="e">
        <f t="shared" si="24"/>
        <v>#N/A</v>
      </c>
      <c r="AP64" s="12" t="e">
        <f t="shared" si="25"/>
        <v>#N/A</v>
      </c>
      <c r="AQ64" s="12" t="e">
        <f t="shared" si="26"/>
        <v>#N/A</v>
      </c>
      <c r="AR64" s="12" t="e">
        <f t="shared" si="27"/>
        <v>#N/A</v>
      </c>
      <c r="AS64" s="12" t="e">
        <f t="shared" si="28"/>
        <v>#N/A</v>
      </c>
      <c r="AT64" s="12" t="e">
        <f t="shared" si="29"/>
        <v>#N/A</v>
      </c>
      <c r="AU64" s="10" t="e">
        <f t="shared" si="30"/>
        <v>#N/A</v>
      </c>
      <c r="AV64" s="10" t="e">
        <f t="shared" si="31"/>
        <v>#N/A</v>
      </c>
      <c r="AW64" s="10" t="e">
        <f t="shared" si="32"/>
        <v>#N/A</v>
      </c>
      <c r="AX64" s="10" t="e">
        <f t="shared" si="33"/>
        <v>#N/A</v>
      </c>
      <c r="AY64" s="10" t="e">
        <f t="shared" si="34"/>
        <v>#N/A</v>
      </c>
      <c r="AZ64" s="19">
        <v>45</v>
      </c>
      <c r="BA64" s="19" t="e">
        <f>D64/$D$20-1</f>
        <v>#N/A</v>
      </c>
      <c r="BB64" s="10" t="e">
        <f t="shared" si="35"/>
        <v>#N/A</v>
      </c>
      <c r="BC64" s="10" t="e">
        <f t="shared" si="62"/>
        <v>#N/A</v>
      </c>
      <c r="BD64" s="10" t="e">
        <f t="shared" si="63"/>
        <v>#N/A</v>
      </c>
      <c r="BE64" s="10" t="e">
        <f t="shared" si="64"/>
        <v>#N/A</v>
      </c>
      <c r="BF64" s="10" t="e">
        <f t="shared" si="65"/>
        <v>#N/A</v>
      </c>
      <c r="BG64" s="10" t="e">
        <f t="shared" si="66"/>
        <v>#N/A</v>
      </c>
      <c r="BH64" s="10" t="e">
        <f t="shared" si="67"/>
        <v>#N/A</v>
      </c>
      <c r="BI64" s="10" t="e">
        <f t="shared" si="68"/>
        <v>#N/A</v>
      </c>
      <c r="BJ64" s="10" t="e">
        <f t="shared" si="69"/>
        <v>#N/A</v>
      </c>
      <c r="BK64" s="10" t="e">
        <f t="shared" si="70"/>
        <v>#N/A</v>
      </c>
      <c r="BL64" s="12" t="e">
        <f t="shared" si="45"/>
        <v>#N/A</v>
      </c>
      <c r="BM64" s="10" t="e">
        <f t="shared" si="46"/>
        <v>#N/A</v>
      </c>
      <c r="BN64" s="10" t="e">
        <f t="shared" si="47"/>
        <v>#N/A</v>
      </c>
      <c r="BO64" s="10" t="e">
        <f t="shared" si="48"/>
        <v>#N/A</v>
      </c>
      <c r="BP64" s="10" t="e">
        <f t="shared" si="49"/>
        <v>#N/A</v>
      </c>
      <c r="BQ64" s="10" t="e">
        <f t="shared" si="50"/>
        <v>#N/A</v>
      </c>
      <c r="BR64" s="10" t="e">
        <f t="shared" si="51"/>
        <v>#N/A</v>
      </c>
      <c r="BS64" s="10" t="e">
        <f t="shared" si="52"/>
        <v>#N/A</v>
      </c>
      <c r="BT64" s="10"/>
      <c r="BU64" s="10"/>
    </row>
  </sheetData>
  <mergeCells count="4">
    <mergeCell ref="O2:X2"/>
    <mergeCell ref="Y2:AH2"/>
    <mergeCell ref="AI2:AR2"/>
    <mergeCell ref="BA2:BJ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D66"/>
  <sheetViews>
    <sheetView zoomScaleNormal="100" workbookViewId="0">
      <pane xSplit="3" ySplit="3" topLeftCell="D53" activePane="bottomRight" state="frozen"/>
      <selection pane="topRight" activeCell="C1" sqref="C1"/>
      <selection pane="bottomLeft" activeCell="A4" sqref="A4"/>
      <selection pane="bottomRight" activeCell="AY69" sqref="AY69"/>
    </sheetView>
  </sheetViews>
  <sheetFormatPr defaultRowHeight="15"/>
  <cols>
    <col min="1" max="1" width="10.7109375" style="19" bestFit="1" customWidth="1"/>
    <col min="2" max="3" width="9.140625" style="19"/>
    <col min="4" max="4" width="9.28515625" style="19" bestFit="1" customWidth="1"/>
    <col min="5" max="7" width="16.28515625" style="19" bestFit="1" customWidth="1"/>
    <col min="8" max="8" width="10.42578125" style="19" bestFit="1" customWidth="1"/>
    <col min="9" max="10" width="16.28515625" style="19" bestFit="1" customWidth="1"/>
    <col min="11" max="11" width="10.42578125" style="19" bestFit="1" customWidth="1"/>
    <col min="12" max="13" width="16.28515625" style="19" bestFit="1" customWidth="1"/>
    <col min="14" max="14" width="10.42578125" style="19" bestFit="1" customWidth="1"/>
    <col min="15" max="15" width="10.140625" style="19" bestFit="1" customWidth="1"/>
    <col min="16" max="17" width="10.42578125" style="19" bestFit="1" customWidth="1"/>
    <col min="18" max="53" width="9.140625" style="19"/>
    <col min="54" max="54" width="9.140625" style="19" customWidth="1"/>
    <col min="55" max="16384" width="9.140625" style="19"/>
  </cols>
  <sheetData>
    <row r="1" spans="1:76">
      <c r="E1" s="19" t="s">
        <v>243</v>
      </c>
    </row>
    <row r="2" spans="1:76">
      <c r="E2" s="19" t="s">
        <v>248</v>
      </c>
      <c r="O2" s="295" t="s">
        <v>250</v>
      </c>
      <c r="P2" s="295"/>
      <c r="Q2" s="295"/>
      <c r="R2" s="295"/>
      <c r="S2" s="295"/>
      <c r="T2" s="295"/>
      <c r="U2" s="295"/>
      <c r="V2" s="295"/>
      <c r="W2" s="295"/>
      <c r="X2" s="295"/>
      <c r="Y2" s="295" t="s">
        <v>251</v>
      </c>
      <c r="Z2" s="295"/>
      <c r="AA2" s="295"/>
      <c r="AB2" s="295"/>
      <c r="AC2" s="295"/>
      <c r="AD2" s="295"/>
      <c r="AE2" s="295"/>
      <c r="AF2" s="295"/>
      <c r="AG2" s="295"/>
      <c r="AH2" s="295"/>
      <c r="AI2" s="295" t="s">
        <v>416</v>
      </c>
      <c r="AJ2" s="295"/>
      <c r="AK2" s="295"/>
      <c r="AL2" s="295"/>
      <c r="AM2" s="295"/>
      <c r="AN2" s="295"/>
      <c r="AO2" s="295"/>
      <c r="AP2" s="295"/>
      <c r="AQ2" s="295"/>
      <c r="AR2" s="295"/>
      <c r="AW2" s="20" t="s">
        <v>258</v>
      </c>
      <c r="AX2" s="20">
        <v>1E-3</v>
      </c>
      <c r="BA2" s="295" t="s">
        <v>415</v>
      </c>
      <c r="BB2" s="295"/>
      <c r="BC2" s="295"/>
      <c r="BD2" s="295"/>
      <c r="BE2" s="295"/>
      <c r="BF2" s="295"/>
      <c r="BG2" s="295"/>
      <c r="BH2" s="295"/>
      <c r="BI2" s="295"/>
      <c r="BJ2" s="295"/>
    </row>
    <row r="3" spans="1:76">
      <c r="D3" s="11" t="s">
        <v>249</v>
      </c>
      <c r="E3" s="19" t="s">
        <v>247</v>
      </c>
      <c r="F3" s="2" t="s">
        <v>244</v>
      </c>
      <c r="G3" s="7" t="s">
        <v>245</v>
      </c>
      <c r="H3" s="11" t="s">
        <v>246</v>
      </c>
      <c r="I3" s="2" t="s">
        <v>425</v>
      </c>
      <c r="J3" s="7" t="s">
        <v>426</v>
      </c>
      <c r="K3" s="11" t="s">
        <v>246</v>
      </c>
      <c r="L3" s="19" t="s">
        <v>427</v>
      </c>
      <c r="M3" s="19" t="s">
        <v>428</v>
      </c>
      <c r="N3" s="11" t="s">
        <v>246</v>
      </c>
      <c r="O3" s="3" t="s">
        <v>247</v>
      </c>
      <c r="P3" s="7" t="s">
        <v>244</v>
      </c>
      <c r="Q3" s="7" t="s">
        <v>245</v>
      </c>
      <c r="R3" s="11" t="s">
        <v>246</v>
      </c>
      <c r="S3" s="7" t="s">
        <v>425</v>
      </c>
      <c r="T3" s="7" t="s">
        <v>426</v>
      </c>
      <c r="U3" s="11" t="s">
        <v>246</v>
      </c>
      <c r="V3" s="19" t="s">
        <v>427</v>
      </c>
      <c r="W3" s="19" t="s">
        <v>428</v>
      </c>
      <c r="X3" s="11" t="s">
        <v>246</v>
      </c>
      <c r="Y3" s="3" t="s">
        <v>247</v>
      </c>
      <c r="Z3" s="7" t="s">
        <v>244</v>
      </c>
      <c r="AA3" s="7" t="s">
        <v>245</v>
      </c>
      <c r="AB3" s="11" t="s">
        <v>246</v>
      </c>
      <c r="AC3" s="7" t="s">
        <v>425</v>
      </c>
      <c r="AD3" s="7" t="s">
        <v>426</v>
      </c>
      <c r="AE3" s="11" t="s">
        <v>246</v>
      </c>
      <c r="AF3" s="19" t="s">
        <v>427</v>
      </c>
      <c r="AG3" s="19" t="s">
        <v>428</v>
      </c>
      <c r="AH3" s="11" t="s">
        <v>246</v>
      </c>
      <c r="AI3" s="4" t="s">
        <v>252</v>
      </c>
      <c r="AJ3" s="3" t="s">
        <v>247</v>
      </c>
      <c r="AK3" s="7" t="s">
        <v>244</v>
      </c>
      <c r="AL3" s="7" t="s">
        <v>245</v>
      </c>
      <c r="AM3" s="11" t="s">
        <v>246</v>
      </c>
      <c r="AN3" s="7" t="s">
        <v>425</v>
      </c>
      <c r="AO3" s="7" t="s">
        <v>426</v>
      </c>
      <c r="AP3" s="11" t="s">
        <v>246</v>
      </c>
      <c r="AQ3" s="19" t="s">
        <v>427</v>
      </c>
      <c r="AR3" s="19" t="s">
        <v>428</v>
      </c>
      <c r="AS3" s="11" t="s">
        <v>246</v>
      </c>
      <c r="AT3" s="3" t="s">
        <v>253</v>
      </c>
      <c r="AU3" s="3" t="s">
        <v>254</v>
      </c>
      <c r="AV3" s="4" t="s">
        <v>255</v>
      </c>
      <c r="AW3" s="11" t="s">
        <v>256</v>
      </c>
      <c r="AX3" s="4" t="s">
        <v>257</v>
      </c>
      <c r="AY3" s="4" t="s">
        <v>255</v>
      </c>
      <c r="AZ3" s="4"/>
      <c r="BA3" s="4" t="s">
        <v>252</v>
      </c>
      <c r="BB3" s="3" t="s">
        <v>247</v>
      </c>
      <c r="BC3" s="7" t="s">
        <v>244</v>
      </c>
      <c r="BD3" s="7" t="s">
        <v>245</v>
      </c>
      <c r="BE3" s="11" t="s">
        <v>246</v>
      </c>
      <c r="BF3" s="7" t="s">
        <v>425</v>
      </c>
      <c r="BG3" s="7" t="s">
        <v>426</v>
      </c>
      <c r="BH3" s="11" t="s">
        <v>246</v>
      </c>
      <c r="BI3" s="19" t="s">
        <v>427</v>
      </c>
      <c r="BJ3" s="19" t="s">
        <v>428</v>
      </c>
      <c r="BK3" s="11" t="s">
        <v>246</v>
      </c>
      <c r="BL3" s="3" t="s">
        <v>253</v>
      </c>
      <c r="BM3" s="3" t="s">
        <v>254</v>
      </c>
      <c r="BN3" s="4" t="s">
        <v>255</v>
      </c>
      <c r="BO3" s="11" t="s">
        <v>256</v>
      </c>
      <c r="BP3" s="4" t="s">
        <v>257</v>
      </c>
      <c r="BQ3" s="4" t="s">
        <v>255</v>
      </c>
    </row>
    <row r="4" spans="1:76">
      <c r="A4" s="8">
        <v>36891</v>
      </c>
      <c r="D4" s="11"/>
      <c r="E4" s="16">
        <f>SUM('national population by age'!DZ43)</f>
        <v>3864900</v>
      </c>
      <c r="F4" s="1">
        <f>SUM('national population by age'!Q44:BY44)</f>
        <v>2810360</v>
      </c>
      <c r="G4" s="5">
        <f>SUM('national population by age'!R44:BY44)</f>
        <v>2754820</v>
      </c>
      <c r="H4" s="9">
        <f>F4</f>
        <v>2810360</v>
      </c>
      <c r="I4" s="1">
        <f>SUM('national population by age'!Q44:CD44)</f>
        <v>2900870</v>
      </c>
      <c r="J4" s="16">
        <f>SUM('national population by age'!R44:CD44)</f>
        <v>2845330</v>
      </c>
      <c r="K4" s="9">
        <f>I4</f>
        <v>2900870</v>
      </c>
      <c r="L4" s="16">
        <f>SUM('national population by age'!Q44:CM44)</f>
        <v>2979670</v>
      </c>
      <c r="M4" s="16">
        <f>SUM('national population by age'!R44:CM44)</f>
        <v>2924130</v>
      </c>
      <c r="N4" s="9">
        <f>L4</f>
        <v>2979670</v>
      </c>
      <c r="O4" s="3"/>
      <c r="R4" s="11"/>
      <c r="U4" s="11"/>
      <c r="X4" s="11"/>
      <c r="Y4" s="3"/>
      <c r="AB4" s="11"/>
      <c r="AE4" s="11"/>
      <c r="AH4" s="11"/>
      <c r="AI4" s="19" t="e">
        <f>NA()</f>
        <v>#N/A</v>
      </c>
      <c r="AJ4" s="19" t="e">
        <f>NA()</f>
        <v>#N/A</v>
      </c>
      <c r="AK4" s="19" t="e">
        <f>NA()</f>
        <v>#N/A</v>
      </c>
      <c r="AL4" s="19" t="e">
        <f>NA()</f>
        <v>#N/A</v>
      </c>
      <c r="AM4" s="19" t="e">
        <f>NA()</f>
        <v>#N/A</v>
      </c>
      <c r="AN4" s="19" t="e">
        <f>NA()</f>
        <v>#N/A</v>
      </c>
      <c r="AO4" s="19" t="e">
        <f>NA()</f>
        <v>#N/A</v>
      </c>
      <c r="AP4" s="19" t="e">
        <f>NA()</f>
        <v>#N/A</v>
      </c>
      <c r="AQ4" s="19" t="e">
        <f>NA()</f>
        <v>#N/A</v>
      </c>
      <c r="AR4" s="19" t="e">
        <f>NA()</f>
        <v>#N/A</v>
      </c>
      <c r="AS4" s="19" t="e">
        <f>NA()</f>
        <v>#N/A</v>
      </c>
      <c r="AT4" s="19" t="e">
        <f>NA()</f>
        <v>#N/A</v>
      </c>
      <c r="AU4" s="19" t="e">
        <f>NA()</f>
        <v>#N/A</v>
      </c>
      <c r="AV4" s="19" t="e">
        <f>NA()</f>
        <v>#N/A</v>
      </c>
      <c r="AW4" s="19" t="e">
        <f>NA()</f>
        <v>#N/A</v>
      </c>
      <c r="AX4" s="19" t="e">
        <f>NA()</f>
        <v>#N/A</v>
      </c>
      <c r="AY4" s="19" t="e">
        <f>NA()</f>
        <v>#N/A</v>
      </c>
      <c r="BW4" s="22">
        <v>36891</v>
      </c>
      <c r="BX4" s="19">
        <v>-1</v>
      </c>
    </row>
    <row r="5" spans="1:76">
      <c r="D5" s="11"/>
      <c r="E5" s="16">
        <f>SUM('national population by age'!DZ44)</f>
        <v>3873100</v>
      </c>
      <c r="F5" s="1">
        <f>SUM('national population by age'!Q45:BY45)</f>
        <v>2812540</v>
      </c>
      <c r="G5" s="5">
        <f>SUM('national population by age'!R45:BY45)</f>
        <v>2756670</v>
      </c>
      <c r="H5" s="9">
        <f>F5</f>
        <v>2812540</v>
      </c>
      <c r="I5" s="1">
        <f>SUM('national population by age'!Q45:CD45)</f>
        <v>2903320</v>
      </c>
      <c r="J5" s="16">
        <f>SUM('national population by age'!R45:CD45)</f>
        <v>2847450</v>
      </c>
      <c r="K5" s="9">
        <f>I5</f>
        <v>2903320</v>
      </c>
      <c r="L5" s="16">
        <f>SUM('national population by age'!Q45:CM45)</f>
        <v>2983550</v>
      </c>
      <c r="M5" s="16">
        <f>SUM('national population by age'!R45:CM45)</f>
        <v>2927680</v>
      </c>
      <c r="N5" s="9">
        <f>L5</f>
        <v>2983550</v>
      </c>
      <c r="O5" s="3"/>
      <c r="R5" s="11"/>
      <c r="U5" s="11"/>
      <c r="X5" s="11"/>
      <c r="Y5" s="3"/>
      <c r="AB5" s="11"/>
      <c r="AE5" s="11"/>
      <c r="AH5" s="11"/>
      <c r="AI5" s="19" t="e">
        <f>NA()</f>
        <v>#N/A</v>
      </c>
      <c r="AJ5" s="19" t="e">
        <f>NA()</f>
        <v>#N/A</v>
      </c>
      <c r="AK5" s="19" t="e">
        <f>NA()</f>
        <v>#N/A</v>
      </c>
      <c r="AL5" s="19" t="e">
        <f>NA()</f>
        <v>#N/A</v>
      </c>
      <c r="AM5" s="19" t="e">
        <f>NA()</f>
        <v>#N/A</v>
      </c>
      <c r="AN5" s="19" t="e">
        <f>NA()</f>
        <v>#N/A</v>
      </c>
      <c r="AO5" s="19" t="e">
        <f>NA()</f>
        <v>#N/A</v>
      </c>
      <c r="AP5" s="19" t="e">
        <f>NA()</f>
        <v>#N/A</v>
      </c>
      <c r="AQ5" s="19" t="e">
        <f>NA()</f>
        <v>#N/A</v>
      </c>
      <c r="AR5" s="19" t="e">
        <f>NA()</f>
        <v>#N/A</v>
      </c>
      <c r="AS5" s="19" t="e">
        <f>NA()</f>
        <v>#N/A</v>
      </c>
      <c r="AT5" s="19" t="e">
        <f>NA()</f>
        <v>#N/A</v>
      </c>
      <c r="AU5" s="19" t="e">
        <f>NA()</f>
        <v>#N/A</v>
      </c>
      <c r="AV5" s="19" t="e">
        <f>NA()</f>
        <v>#N/A</v>
      </c>
      <c r="AW5" s="19" t="e">
        <f>NA()</f>
        <v>#N/A</v>
      </c>
      <c r="AX5" s="19" t="e">
        <f>NA()</f>
        <v>#N/A</v>
      </c>
      <c r="AY5" s="19" t="e">
        <f>NA()</f>
        <v>#N/A</v>
      </c>
      <c r="BW5" s="22">
        <v>2001</v>
      </c>
      <c r="BX5" s="19">
        <v>-1</v>
      </c>
    </row>
    <row r="6" spans="1:76">
      <c r="D6" s="11"/>
      <c r="E6" s="16">
        <f>SUM('national population by age'!DZ45)</f>
        <v>3876200</v>
      </c>
      <c r="F6" s="1">
        <f>SUM('national population by age'!Q46:BY46)</f>
        <v>2815830</v>
      </c>
      <c r="G6" s="5">
        <f>SUM('national population by age'!R46:BY46)</f>
        <v>2759590</v>
      </c>
      <c r="H6" s="9">
        <f>F6</f>
        <v>2815830</v>
      </c>
      <c r="I6" s="1">
        <f>SUM('national population by age'!Q46:CD46)</f>
        <v>2906780</v>
      </c>
      <c r="J6" s="16">
        <f>SUM('national population by age'!R46:CD46)</f>
        <v>2850540</v>
      </c>
      <c r="K6" s="9">
        <f>I6</f>
        <v>2906780</v>
      </c>
      <c r="L6" s="16">
        <f>SUM('national population by age'!Q46:CM46)</f>
        <v>2988040</v>
      </c>
      <c r="M6" s="16">
        <f>SUM('national population by age'!R46:CM46)</f>
        <v>2931800</v>
      </c>
      <c r="N6" s="9">
        <f>L6</f>
        <v>2988040</v>
      </c>
      <c r="O6" s="3"/>
      <c r="R6" s="11"/>
      <c r="U6" s="11"/>
      <c r="X6" s="11"/>
      <c r="Y6" s="3"/>
      <c r="AB6" s="11"/>
      <c r="AE6" s="11"/>
      <c r="AH6" s="11"/>
      <c r="AI6" s="19" t="e">
        <f>NA()</f>
        <v>#N/A</v>
      </c>
      <c r="AJ6" s="19" t="e">
        <f>NA()</f>
        <v>#N/A</v>
      </c>
      <c r="AK6" s="19" t="e">
        <f>NA()</f>
        <v>#N/A</v>
      </c>
      <c r="AL6" s="19" t="e">
        <f>NA()</f>
        <v>#N/A</v>
      </c>
      <c r="AM6" s="19" t="e">
        <f>NA()</f>
        <v>#N/A</v>
      </c>
      <c r="AN6" s="19" t="e">
        <f>NA()</f>
        <v>#N/A</v>
      </c>
      <c r="AO6" s="19" t="e">
        <f>NA()</f>
        <v>#N/A</v>
      </c>
      <c r="AP6" s="19" t="e">
        <f>NA()</f>
        <v>#N/A</v>
      </c>
      <c r="AQ6" s="19" t="e">
        <f>NA()</f>
        <v>#N/A</v>
      </c>
      <c r="AR6" s="19" t="e">
        <f>NA()</f>
        <v>#N/A</v>
      </c>
      <c r="AS6" s="19" t="e">
        <f>NA()</f>
        <v>#N/A</v>
      </c>
      <c r="AT6" s="19" t="e">
        <f>NA()</f>
        <v>#N/A</v>
      </c>
      <c r="AU6" s="19" t="e">
        <f>NA()</f>
        <v>#N/A</v>
      </c>
      <c r="AV6" s="19" t="e">
        <f>NA()</f>
        <v>#N/A</v>
      </c>
      <c r="AW6" s="19" t="e">
        <f>NA()</f>
        <v>#N/A</v>
      </c>
      <c r="AX6" s="19" t="e">
        <f>NA()</f>
        <v>#N/A</v>
      </c>
      <c r="AY6" s="19" t="e">
        <f>NA()</f>
        <v>#N/A</v>
      </c>
      <c r="BW6" s="8">
        <v>2002</v>
      </c>
      <c r="BX6" s="19">
        <v>-1</v>
      </c>
    </row>
    <row r="7" spans="1:76">
      <c r="D7" s="11"/>
      <c r="E7" s="16">
        <f>SUM('national population by age'!DZ46)</f>
        <v>3880500</v>
      </c>
      <c r="F7" s="1">
        <f>SUM('national population by age'!Q47:BY47)</f>
        <v>2828960</v>
      </c>
      <c r="G7" s="5">
        <f>SUM('national population by age'!R47:BY47)</f>
        <v>2772360</v>
      </c>
      <c r="H7" s="9">
        <f>F7</f>
        <v>2828960</v>
      </c>
      <c r="I7" s="1">
        <f>SUM('national population by age'!Q47:CD47)</f>
        <v>2919990</v>
      </c>
      <c r="J7" s="16">
        <f>SUM('national population by age'!R47:CD47)</f>
        <v>2863390</v>
      </c>
      <c r="K7" s="9">
        <f>I7</f>
        <v>2919990</v>
      </c>
      <c r="L7" s="16">
        <f>SUM('national population by age'!Q47:CM47)</f>
        <v>3001690</v>
      </c>
      <c r="M7" s="16">
        <f>SUM('national population by age'!R47:CM47)</f>
        <v>2945090</v>
      </c>
      <c r="N7" s="9">
        <f>L7</f>
        <v>3001690</v>
      </c>
      <c r="O7" s="3"/>
      <c r="R7" s="11"/>
      <c r="U7" s="11"/>
      <c r="X7" s="11"/>
      <c r="Y7" s="3"/>
      <c r="AB7" s="11"/>
      <c r="AE7" s="11"/>
      <c r="AH7" s="11"/>
      <c r="AI7" s="19" t="e">
        <f>NA()</f>
        <v>#N/A</v>
      </c>
      <c r="AJ7" s="19" t="e">
        <f>NA()</f>
        <v>#N/A</v>
      </c>
      <c r="AK7" s="19" t="e">
        <f>NA()</f>
        <v>#N/A</v>
      </c>
      <c r="AL7" s="19" t="e">
        <f>NA()</f>
        <v>#N/A</v>
      </c>
      <c r="AM7" s="19" t="e">
        <f>NA()</f>
        <v>#N/A</v>
      </c>
      <c r="AN7" s="19" t="e">
        <f>NA()</f>
        <v>#N/A</v>
      </c>
      <c r="AO7" s="19" t="e">
        <f>NA()</f>
        <v>#N/A</v>
      </c>
      <c r="AP7" s="19" t="e">
        <f>NA()</f>
        <v>#N/A</v>
      </c>
      <c r="AQ7" s="19" t="e">
        <f>NA()</f>
        <v>#N/A</v>
      </c>
      <c r="AR7" s="19" t="e">
        <f>NA()</f>
        <v>#N/A</v>
      </c>
      <c r="AS7" s="19" t="e">
        <f>NA()</f>
        <v>#N/A</v>
      </c>
      <c r="AT7" s="19" t="e">
        <f>NA()</f>
        <v>#N/A</v>
      </c>
      <c r="AU7" s="19" t="e">
        <f>NA()</f>
        <v>#N/A</v>
      </c>
      <c r="AV7" s="19" t="e">
        <f>NA()</f>
        <v>#N/A</v>
      </c>
      <c r="AW7" s="19" t="e">
        <f>NA()</f>
        <v>#N/A</v>
      </c>
      <c r="AX7" s="19" t="e">
        <f>NA()</f>
        <v>#N/A</v>
      </c>
      <c r="AY7" s="19" t="e">
        <f>NA()</f>
        <v>#N/A</v>
      </c>
      <c r="BW7" s="8">
        <v>37986</v>
      </c>
      <c r="BX7" s="19">
        <v>-1</v>
      </c>
    </row>
    <row r="8" spans="1:76">
      <c r="A8" s="8">
        <v>37256</v>
      </c>
      <c r="B8" s="19" t="s">
        <v>9</v>
      </c>
      <c r="C8" s="19">
        <v>1</v>
      </c>
      <c r="D8" s="6">
        <f>SUM('veh fleet stats'!U8:W11)/1000</f>
        <v>36.670559999999995</v>
      </c>
      <c r="E8" s="16">
        <f>SUM('national population by age'!DZ47)</f>
        <v>3895400</v>
      </c>
      <c r="F8" s="1">
        <f>SUM('national population by age'!Q48:BY48)</f>
        <v>2846200</v>
      </c>
      <c r="G8" s="5">
        <f>SUM('national population by age'!R48:BY48)</f>
        <v>2789360</v>
      </c>
      <c r="H8" s="9">
        <f>F8</f>
        <v>2846200</v>
      </c>
      <c r="I8" s="1">
        <f>SUM('national population by age'!Q48:CD48)</f>
        <v>2937590</v>
      </c>
      <c r="J8" s="16">
        <f>SUM('national population by age'!R48:CD48)</f>
        <v>2880750</v>
      </c>
      <c r="K8" s="9">
        <f>I8</f>
        <v>2937590</v>
      </c>
      <c r="L8" s="16">
        <f>SUM('national population by age'!Q48:CM48)</f>
        <v>3020210</v>
      </c>
      <c r="M8" s="16">
        <f>SUM('national population by age'!R48:CM48)</f>
        <v>2963370</v>
      </c>
      <c r="N8" s="9">
        <f>L8</f>
        <v>3020210</v>
      </c>
      <c r="O8" s="21">
        <f t="shared" ref="O8:O40" si="0">AVERAGE(E5:E8)</f>
        <v>3881300</v>
      </c>
      <c r="P8" s="16">
        <f t="shared" ref="P8:R39" si="1">AVERAGE(F5:F8)</f>
        <v>2825882.5</v>
      </c>
      <c r="Q8" s="16">
        <f t="shared" si="1"/>
        <v>2769495</v>
      </c>
      <c r="R8" s="9">
        <f>AVERAGE(H5:H8)</f>
        <v>2825882.5</v>
      </c>
      <c r="S8" s="16">
        <f t="shared" ref="S8:W39" si="2">AVERAGE(I5:I8)</f>
        <v>2916920</v>
      </c>
      <c r="T8" s="16">
        <f t="shared" si="2"/>
        <v>2860532.5</v>
      </c>
      <c r="U8" s="9">
        <f t="shared" si="2"/>
        <v>2916920</v>
      </c>
      <c r="V8" s="16">
        <f t="shared" si="2"/>
        <v>2998372.5</v>
      </c>
      <c r="W8" s="16">
        <f>AVERAGE(M5:M8)</f>
        <v>2941985</v>
      </c>
      <c r="X8" s="9">
        <f t="shared" ref="X8:X64" si="3">AVERAGE(N5:N8)</f>
        <v>2998372.5</v>
      </c>
      <c r="Y8" s="21">
        <f t="shared" ref="Y8:Y39" si="4">$D8*1000000000/O8</f>
        <v>9448.0096874758437</v>
      </c>
      <c r="Z8" s="16">
        <f t="shared" ref="Z8:AH23" si="5">$D8*1000000000/P8</f>
        <v>12976.675427941535</v>
      </c>
      <c r="AA8" s="16">
        <f t="shared" si="5"/>
        <v>13240.883265721726</v>
      </c>
      <c r="AB8" s="9">
        <f>$D8*1000000000/R8</f>
        <v>12976.675427941535</v>
      </c>
      <c r="AC8" s="16">
        <f t="shared" si="5"/>
        <v>12571.671489104943</v>
      </c>
      <c r="AD8" s="16">
        <f t="shared" si="5"/>
        <v>12819.487280777264</v>
      </c>
      <c r="AE8" s="9">
        <f t="shared" si="5"/>
        <v>12571.671489104943</v>
      </c>
      <c r="AF8" s="16">
        <f t="shared" si="5"/>
        <v>12230.154859011011</v>
      </c>
      <c r="AG8" s="16">
        <f t="shared" si="5"/>
        <v>12464.563891386255</v>
      </c>
      <c r="AH8" s="9">
        <f t="shared" si="5"/>
        <v>12230.154859011011</v>
      </c>
      <c r="AI8" s="12">
        <f>D8/$D$8-1</f>
        <v>0</v>
      </c>
      <c r="AJ8" s="12">
        <f t="shared" ref="AJ8:AJ39" si="6">Y8/Y$8-1</f>
        <v>0</v>
      </c>
      <c r="AK8" s="12">
        <f t="shared" ref="AK8:AS23" si="7">Z8/Z$8-1</f>
        <v>0</v>
      </c>
      <c r="AL8" s="12">
        <f t="shared" si="7"/>
        <v>0</v>
      </c>
      <c r="AM8" s="12">
        <f>AB8/AB$8-1</f>
        <v>0</v>
      </c>
      <c r="AN8" s="12">
        <f t="shared" si="7"/>
        <v>0</v>
      </c>
      <c r="AO8" s="12">
        <f t="shared" si="7"/>
        <v>0</v>
      </c>
      <c r="AP8" s="12">
        <f t="shared" si="7"/>
        <v>0</v>
      </c>
      <c r="AQ8" s="12">
        <f t="shared" si="7"/>
        <v>0</v>
      </c>
      <c r="AR8" s="12">
        <f t="shared" si="7"/>
        <v>0</v>
      </c>
      <c r="AS8" s="12">
        <f t="shared" si="7"/>
        <v>0</v>
      </c>
      <c r="AT8" s="12">
        <f>MIN(AM8,AS8)</f>
        <v>0</v>
      </c>
      <c r="AU8" s="10">
        <f>MAX(AM8,AS8)</f>
        <v>0</v>
      </c>
      <c r="AV8" s="10">
        <f>AU8-AT8</f>
        <v>0</v>
      </c>
      <c r="AW8" s="10">
        <f>AT8-$AX$2</f>
        <v>-1E-3</v>
      </c>
      <c r="AX8" s="10">
        <f>AU8+$AX$2</f>
        <v>1E-3</v>
      </c>
      <c r="AY8" s="10">
        <f>AX8-AW8</f>
        <v>2E-3</v>
      </c>
      <c r="AZ8" s="10"/>
      <c r="BA8" s="19">
        <f t="shared" ref="BA8:BA64" si="8">D8/$D$20-1</f>
        <v>-8.8613182224873355E-2</v>
      </c>
      <c r="BB8" s="10">
        <f t="shared" ref="BB8:BK23" si="9">Y8/Y$20-1</f>
        <v>-4.1462363424665916E-2</v>
      </c>
      <c r="BC8" s="10">
        <f t="shared" si="9"/>
        <v>-3.2473161056223887E-2</v>
      </c>
      <c r="BD8" s="10">
        <f t="shared" si="9"/>
        <v>-3.3164762256243763E-2</v>
      </c>
      <c r="BE8" s="10">
        <f t="shared" si="9"/>
        <v>-3.2473161056223887E-2</v>
      </c>
      <c r="BF8" s="10">
        <f t="shared" si="9"/>
        <v>-3.2773976782598191E-2</v>
      </c>
      <c r="BG8" s="10">
        <f t="shared" si="9"/>
        <v>-3.3449497271255457E-2</v>
      </c>
      <c r="BH8" s="10">
        <f t="shared" si="9"/>
        <v>-3.2773976782598191E-2</v>
      </c>
      <c r="BI8" s="10">
        <f t="shared" si="9"/>
        <v>-3.1802963934060346E-2</v>
      </c>
      <c r="BJ8" s="10">
        <f t="shared" si="9"/>
        <v>-3.244117090154075E-2</v>
      </c>
      <c r="BK8" s="10">
        <f t="shared" si="9"/>
        <v>-3.1802963934060346E-2</v>
      </c>
      <c r="BL8" s="12">
        <f>MIN(BE8,BK8)</f>
        <v>-3.2473161056223887E-2</v>
      </c>
      <c r="BM8" s="10">
        <f>MAX(BE8,BK8)</f>
        <v>-3.1802963934060346E-2</v>
      </c>
      <c r="BN8" s="10">
        <f>BM8-BL8</f>
        <v>6.7019712216354055E-4</v>
      </c>
      <c r="BO8" s="10">
        <f>BL8-$AX$2</f>
        <v>-3.3473161056223888E-2</v>
      </c>
      <c r="BP8" s="10">
        <f>BM8+$AX$2</f>
        <v>-3.0802963934060346E-2</v>
      </c>
      <c r="BQ8" s="10">
        <f>BP8-BO8</f>
        <v>2.6701971221635423E-3</v>
      </c>
      <c r="BR8" s="10">
        <f>AS8</f>
        <v>0</v>
      </c>
      <c r="BS8" s="10"/>
      <c r="BT8" s="10"/>
      <c r="BU8" s="10"/>
      <c r="BW8" s="8">
        <v>38352</v>
      </c>
      <c r="BX8" s="19">
        <v>-1</v>
      </c>
    </row>
    <row r="9" spans="1:76">
      <c r="B9" s="19" t="s">
        <v>10</v>
      </c>
      <c r="C9" s="19">
        <v>2</v>
      </c>
      <c r="D9" s="6">
        <f>SUM('veh fleet stats'!U9:W12)/1000</f>
        <v>36.969020000000008</v>
      </c>
      <c r="E9" s="16">
        <f>SUM('national population by age'!DZ48)</f>
        <v>3916200</v>
      </c>
      <c r="F9" s="1">
        <f>SUM('national population by age'!Q49:BY49)</f>
        <v>2861910</v>
      </c>
      <c r="G9" s="5">
        <f>SUM('national population by age'!R49:BY49)</f>
        <v>2804730</v>
      </c>
      <c r="H9" s="9">
        <f t="shared" ref="H9:H46" si="10">F9</f>
        <v>2861910</v>
      </c>
      <c r="I9" s="1">
        <f>SUM('national population by age'!Q49:CD49)</f>
        <v>2953970</v>
      </c>
      <c r="J9" s="16">
        <f>SUM('national population by age'!R49:CD49)</f>
        <v>2896790</v>
      </c>
      <c r="K9" s="9">
        <f t="shared" ref="K9:K46" si="11">I9</f>
        <v>2953970</v>
      </c>
      <c r="L9" s="16">
        <f>SUM('national population by age'!Q49:CM49)</f>
        <v>3037370</v>
      </c>
      <c r="M9" s="16">
        <f>SUM('national population by age'!R49:CM49)</f>
        <v>2980190</v>
      </c>
      <c r="N9" s="9">
        <f t="shared" ref="N9:N46" si="12">L9</f>
        <v>3037370</v>
      </c>
      <c r="O9" s="21">
        <f t="shared" si="0"/>
        <v>3892075</v>
      </c>
      <c r="P9" s="16">
        <f t="shared" si="1"/>
        <v>2838225</v>
      </c>
      <c r="Q9" s="16">
        <f t="shared" si="1"/>
        <v>2781510</v>
      </c>
      <c r="R9" s="9">
        <f t="shared" si="1"/>
        <v>2838225</v>
      </c>
      <c r="S9" s="16">
        <f t="shared" si="2"/>
        <v>2929582.5</v>
      </c>
      <c r="T9" s="16">
        <f t="shared" si="2"/>
        <v>2872867.5</v>
      </c>
      <c r="U9" s="9">
        <f t="shared" si="2"/>
        <v>2929582.5</v>
      </c>
      <c r="V9" s="16">
        <f t="shared" si="2"/>
        <v>3011827.5</v>
      </c>
      <c r="W9" s="16">
        <f t="shared" si="2"/>
        <v>2955112.5</v>
      </c>
      <c r="X9" s="9">
        <f t="shared" si="3"/>
        <v>3011827.5</v>
      </c>
      <c r="Y9" s="21">
        <f t="shared" si="4"/>
        <v>9498.5374125627095</v>
      </c>
      <c r="Z9" s="16">
        <f t="shared" si="5"/>
        <v>13025.401439279834</v>
      </c>
      <c r="AA9" s="16">
        <f t="shared" si="5"/>
        <v>13290.989426606415</v>
      </c>
      <c r="AB9" s="9">
        <f t="shared" si="5"/>
        <v>13025.401439279834</v>
      </c>
      <c r="AC9" s="16">
        <f t="shared" si="5"/>
        <v>12619.211099192464</v>
      </c>
      <c r="AD9" s="16">
        <f t="shared" si="5"/>
        <v>12868.334512468817</v>
      </c>
      <c r="AE9" s="9">
        <f t="shared" si="5"/>
        <v>12619.211099192464</v>
      </c>
      <c r="AF9" s="16">
        <f t="shared" si="5"/>
        <v>12274.614000967853</v>
      </c>
      <c r="AG9" s="16">
        <f t="shared" si="5"/>
        <v>12510.190390382772</v>
      </c>
      <c r="AH9" s="9">
        <f t="shared" si="5"/>
        <v>12274.614000967853</v>
      </c>
      <c r="AI9" s="12">
        <f t="shared" ref="AI9:AI64" si="13">D9/$D$8-1</f>
        <v>8.1389539728875526E-3</v>
      </c>
      <c r="AJ9" s="12">
        <f t="shared" si="6"/>
        <v>5.3479755798562234E-3</v>
      </c>
      <c r="AK9" s="12">
        <f t="shared" si="7"/>
        <v>3.7548917370147095E-3</v>
      </c>
      <c r="AL9" s="12">
        <f t="shared" si="7"/>
        <v>3.7842007877528783E-3</v>
      </c>
      <c r="AM9" s="12">
        <f t="shared" si="7"/>
        <v>3.7548917370147095E-3</v>
      </c>
      <c r="AN9" s="12">
        <f t="shared" si="7"/>
        <v>3.7814868236669685E-3</v>
      </c>
      <c r="AO9" s="12">
        <f t="shared" si="7"/>
        <v>3.8103888729463797E-3</v>
      </c>
      <c r="AP9" s="12">
        <f t="shared" si="7"/>
        <v>3.7814868236669685E-3</v>
      </c>
      <c r="AQ9" s="12">
        <f t="shared" si="7"/>
        <v>3.6352067875973226E-3</v>
      </c>
      <c r="AR9" s="12">
        <f t="shared" si="7"/>
        <v>3.6604970213236498E-3</v>
      </c>
      <c r="AS9" s="12">
        <f t="shared" si="7"/>
        <v>3.6352067875973226E-3</v>
      </c>
      <c r="AT9" s="12">
        <f t="shared" ref="AT9:AT64" si="14">MIN(AM9,AS9)</f>
        <v>3.6352067875973226E-3</v>
      </c>
      <c r="AU9" s="10">
        <f t="shared" ref="AU9:AU64" si="15">MAX(AM9,AS9)</f>
        <v>3.7548917370147095E-3</v>
      </c>
      <c r="AV9" s="10">
        <f t="shared" ref="AV9:AV64" si="16">AU9-AT9</f>
        <v>1.1968494941738683E-4</v>
      </c>
      <c r="AW9" s="10">
        <f t="shared" ref="AW9:AW64" si="17">AT9-$AX$2</f>
        <v>2.6352067875973226E-3</v>
      </c>
      <c r="AX9" s="10">
        <f t="shared" ref="AX9:AX64" si="18">AU9+$AX$2</f>
        <v>4.7548917370147095E-3</v>
      </c>
      <c r="AY9" s="10">
        <f t="shared" ref="AY9:AY64" si="19">AX9-AW9</f>
        <v>2.1196849494173869E-3</v>
      </c>
      <c r="AZ9" s="10"/>
      <c r="BA9" s="19">
        <f t="shared" si="8"/>
        <v>-8.1195446863505105E-2</v>
      </c>
      <c r="BB9" s="10">
        <f t="shared" si="9"/>
        <v>-3.6336127551887976E-2</v>
      </c>
      <c r="BC9" s="10">
        <f t="shared" si="9"/>
        <v>-2.8840202523333969E-2</v>
      </c>
      <c r="BD9" s="10">
        <f t="shared" si="9"/>
        <v>-2.9506063587946607E-2</v>
      </c>
      <c r="BE9" s="10">
        <f t="shared" si="9"/>
        <v>-2.8840202523333969E-2</v>
      </c>
      <c r="BF9" s="10">
        <f t="shared" si="9"/>
        <v>-2.911642432029371E-2</v>
      </c>
      <c r="BG9" s="10">
        <f t="shared" si="9"/>
        <v>-2.9766563990517025E-2</v>
      </c>
      <c r="BH9" s="10">
        <f t="shared" si="9"/>
        <v>-2.911642432029371E-2</v>
      </c>
      <c r="BI9" s="10">
        <f t="shared" si="9"/>
        <v>-2.828336749682181E-2</v>
      </c>
      <c r="BJ9" s="10">
        <f t="shared" si="9"/>
        <v>-2.889942468967055E-2</v>
      </c>
      <c r="BK9" s="10">
        <f t="shared" si="9"/>
        <v>-2.828336749682181E-2</v>
      </c>
      <c r="BL9" s="12">
        <f t="shared" ref="BL9:BL64" si="20">MIN(BE9,BK9)</f>
        <v>-2.8840202523333969E-2</v>
      </c>
      <c r="BM9" s="10">
        <f t="shared" ref="BM9:BM64" si="21">MAX(BE9,BK9)</f>
        <v>-2.828336749682181E-2</v>
      </c>
      <c r="BN9" s="10">
        <f t="shared" ref="BN9:BN64" si="22">BM9-BL9</f>
        <v>5.568350265121591E-4</v>
      </c>
      <c r="BO9" s="10">
        <f t="shared" ref="BO9:BO64" si="23">BL9-$AX$2</f>
        <v>-2.984020252333397E-2</v>
      </c>
      <c r="BP9" s="10">
        <f t="shared" ref="BP9:BP64" si="24">BM9+$AX$2</f>
        <v>-2.7283367496821809E-2</v>
      </c>
      <c r="BQ9" s="10">
        <f t="shared" ref="BQ9:BQ64" si="25">BP9-BO9</f>
        <v>2.5568350265121609E-3</v>
      </c>
      <c r="BR9" s="10">
        <f>AS9</f>
        <v>3.6352067875973226E-3</v>
      </c>
      <c r="BS9" s="10"/>
      <c r="BT9" s="10"/>
      <c r="BU9" s="10"/>
      <c r="BW9" s="8">
        <v>38717</v>
      </c>
      <c r="BX9" s="19">
        <v>-1</v>
      </c>
    </row>
    <row r="10" spans="1:76">
      <c r="B10" s="19" t="s">
        <v>11</v>
      </c>
      <c r="C10" s="19">
        <v>3</v>
      </c>
      <c r="D10" s="6">
        <f>SUM('veh fleet stats'!U10:W13)/1000</f>
        <v>37.283999999999999</v>
      </c>
      <c r="E10" s="16">
        <f>SUM('national population by age'!DZ49)</f>
        <v>3935700</v>
      </c>
      <c r="F10" s="1">
        <f>SUM('national population by age'!Q50:BY50)</f>
        <v>2872640</v>
      </c>
      <c r="G10" s="5">
        <f>SUM('national population by age'!R50:BY50)</f>
        <v>2815000</v>
      </c>
      <c r="H10" s="9">
        <f t="shared" si="10"/>
        <v>2872640</v>
      </c>
      <c r="I10" s="1">
        <f>SUM('national population by age'!Q50:CD50)</f>
        <v>2965020</v>
      </c>
      <c r="J10" s="16">
        <f>SUM('national population by age'!R50:CD50)</f>
        <v>2907380</v>
      </c>
      <c r="K10" s="9">
        <f t="shared" si="11"/>
        <v>2965020</v>
      </c>
      <c r="L10" s="16">
        <f>SUM('national population by age'!Q50:CM50)</f>
        <v>3048940</v>
      </c>
      <c r="M10" s="16">
        <f>SUM('national population by age'!R50:CM50)</f>
        <v>2991300</v>
      </c>
      <c r="N10" s="9">
        <f t="shared" si="12"/>
        <v>3048940</v>
      </c>
      <c r="O10" s="21">
        <f t="shared" si="0"/>
        <v>3906950</v>
      </c>
      <c r="P10" s="16">
        <f t="shared" si="1"/>
        <v>2852427.5</v>
      </c>
      <c r="Q10" s="16">
        <f t="shared" si="1"/>
        <v>2795362.5</v>
      </c>
      <c r="R10" s="9">
        <f t="shared" si="1"/>
        <v>2852427.5</v>
      </c>
      <c r="S10" s="16">
        <f t="shared" si="2"/>
        <v>2944142.5</v>
      </c>
      <c r="T10" s="16">
        <f t="shared" si="2"/>
        <v>2887077.5</v>
      </c>
      <c r="U10" s="9">
        <f t="shared" si="2"/>
        <v>2944142.5</v>
      </c>
      <c r="V10" s="16">
        <f t="shared" si="2"/>
        <v>3027052.5</v>
      </c>
      <c r="W10" s="16">
        <f t="shared" si="2"/>
        <v>2969987.5</v>
      </c>
      <c r="X10" s="9">
        <f t="shared" si="3"/>
        <v>3027052.5</v>
      </c>
      <c r="Y10" s="21">
        <f t="shared" si="4"/>
        <v>9542.993895493928</v>
      </c>
      <c r="Z10" s="16">
        <f t="shared" si="5"/>
        <v>13070.972005423451</v>
      </c>
      <c r="AA10" s="16">
        <f t="shared" si="5"/>
        <v>13337.805025287418</v>
      </c>
      <c r="AB10" s="9">
        <f t="shared" si="5"/>
        <v>13070.972005423451</v>
      </c>
      <c r="AC10" s="16">
        <f t="shared" si="5"/>
        <v>12663.789201779466</v>
      </c>
      <c r="AD10" s="16">
        <f t="shared" si="5"/>
        <v>12914.097387409933</v>
      </c>
      <c r="AE10" s="9">
        <f t="shared" si="5"/>
        <v>12663.789201779466</v>
      </c>
      <c r="AF10" s="16">
        <f t="shared" si="5"/>
        <v>12316.932065102934</v>
      </c>
      <c r="AG10" s="16">
        <f t="shared" si="5"/>
        <v>12553.588188502477</v>
      </c>
      <c r="AH10" s="9">
        <f t="shared" si="5"/>
        <v>12316.932065102934</v>
      </c>
      <c r="AI10" s="12">
        <f t="shared" si="13"/>
        <v>1.6728405565663795E-2</v>
      </c>
      <c r="AJ10" s="12">
        <f t="shared" si="6"/>
        <v>1.0053356332180075E-2</v>
      </c>
      <c r="AK10" s="12">
        <f t="shared" si="7"/>
        <v>7.2666206383551479E-3</v>
      </c>
      <c r="AL10" s="12">
        <f t="shared" si="7"/>
        <v>7.3198862659415997E-3</v>
      </c>
      <c r="AM10" s="12">
        <f t="shared" si="7"/>
        <v>7.2666206383551479E-3</v>
      </c>
      <c r="AN10" s="12">
        <f t="shared" si="7"/>
        <v>7.3274037389821078E-3</v>
      </c>
      <c r="AO10" s="12">
        <f t="shared" si="7"/>
        <v>7.3801786733338481E-3</v>
      </c>
      <c r="AP10" s="12">
        <f t="shared" si="7"/>
        <v>7.3274037389821078E-3</v>
      </c>
      <c r="AQ10" s="12">
        <f t="shared" si="7"/>
        <v>7.0953481041156063E-3</v>
      </c>
      <c r="AR10" s="12">
        <f t="shared" si="7"/>
        <v>7.1421910860229865E-3</v>
      </c>
      <c r="AS10" s="12">
        <f t="shared" si="7"/>
        <v>7.0953481041156063E-3</v>
      </c>
      <c r="AT10" s="12">
        <f t="shared" si="14"/>
        <v>7.0953481041156063E-3</v>
      </c>
      <c r="AU10" s="10">
        <f t="shared" si="15"/>
        <v>7.2666206383551479E-3</v>
      </c>
      <c r="AV10" s="10">
        <f t="shared" si="16"/>
        <v>1.7127253423954159E-4</v>
      </c>
      <c r="AW10" s="10">
        <f t="shared" si="17"/>
        <v>6.0953481041156063E-3</v>
      </c>
      <c r="AX10" s="10">
        <f t="shared" si="18"/>
        <v>8.2666206383551488E-3</v>
      </c>
      <c r="AY10" s="10">
        <f t="shared" si="19"/>
        <v>2.1712725342395425E-3</v>
      </c>
      <c r="AZ10" s="10"/>
      <c r="BA10" s="19">
        <f t="shared" si="8"/>
        <v>-7.3367133909931326E-2</v>
      </c>
      <c r="BB10" s="10">
        <f t="shared" si="9"/>
        <v>-3.1825843006368371E-2</v>
      </c>
      <c r="BC10" s="10">
        <f t="shared" si="9"/>
        <v>-2.5442510560192533E-2</v>
      </c>
      <c r="BD10" s="10">
        <f t="shared" si="9"/>
        <v>-2.6087638278054937E-2</v>
      </c>
      <c r="BE10" s="10">
        <f t="shared" si="9"/>
        <v>-2.5442510560192533E-2</v>
      </c>
      <c r="BF10" s="10">
        <f t="shared" si="9"/>
        <v>-2.5686721203634133E-2</v>
      </c>
      <c r="BG10" s="10">
        <f t="shared" si="9"/>
        <v>-2.6316181864316612E-2</v>
      </c>
      <c r="BH10" s="10">
        <f t="shared" si="9"/>
        <v>-2.5686721203634133E-2</v>
      </c>
      <c r="BI10" s="10">
        <f t="shared" si="9"/>
        <v>-2.4933268929799524E-2</v>
      </c>
      <c r="BJ10" s="10">
        <f t="shared" si="9"/>
        <v>-2.5530680857150934E-2</v>
      </c>
      <c r="BK10" s="10">
        <f t="shared" si="9"/>
        <v>-2.4933268929799524E-2</v>
      </c>
      <c r="BL10" s="12">
        <f t="shared" si="20"/>
        <v>-2.5442510560192533E-2</v>
      </c>
      <c r="BM10" s="10">
        <f t="shared" si="21"/>
        <v>-2.4933268929799524E-2</v>
      </c>
      <c r="BN10" s="10">
        <f t="shared" si="22"/>
        <v>5.0924163039300918E-4</v>
      </c>
      <c r="BO10" s="10">
        <f t="shared" si="23"/>
        <v>-2.6442510560192534E-2</v>
      </c>
      <c r="BP10" s="10">
        <f t="shared" si="24"/>
        <v>-2.3933268929799523E-2</v>
      </c>
      <c r="BQ10" s="10">
        <f t="shared" si="25"/>
        <v>2.509241630393011E-3</v>
      </c>
      <c r="BR10" s="10">
        <f t="shared" ref="BR10:BR64" si="26">AS10</f>
        <v>7.0953481041156063E-3</v>
      </c>
      <c r="BS10" s="10"/>
      <c r="BT10" s="10"/>
      <c r="BU10" s="10"/>
      <c r="BW10" s="8">
        <v>39082</v>
      </c>
      <c r="BX10" s="19">
        <v>-1</v>
      </c>
    </row>
    <row r="11" spans="1:76">
      <c r="B11" s="19" t="s">
        <v>12</v>
      </c>
      <c r="C11" s="19">
        <v>4</v>
      </c>
      <c r="D11" s="6">
        <f>SUM('veh fleet stats'!U11:W14)/1000</f>
        <v>37.591000000000001</v>
      </c>
      <c r="E11" s="16">
        <f>SUM('national population by age'!DZ50)</f>
        <v>3948500</v>
      </c>
      <c r="F11" s="1">
        <f>SUM('national population by age'!Q51:BY51)</f>
        <v>2889750</v>
      </c>
      <c r="G11" s="5">
        <f>SUM('national population by age'!R51:BY51)</f>
        <v>2831340</v>
      </c>
      <c r="H11" s="9">
        <f t="shared" si="10"/>
        <v>2889750</v>
      </c>
      <c r="I11" s="1">
        <f>SUM('national population by age'!Q51:CD51)</f>
        <v>2982200</v>
      </c>
      <c r="J11" s="16">
        <f>SUM('national population by age'!R51:CD51)</f>
        <v>2923790</v>
      </c>
      <c r="K11" s="9">
        <f t="shared" si="11"/>
        <v>2982200</v>
      </c>
      <c r="L11" s="16">
        <f>SUM('national population by age'!Q51:CM51)</f>
        <v>3066630</v>
      </c>
      <c r="M11" s="16">
        <f>SUM('national population by age'!R51:CM51)</f>
        <v>3008220</v>
      </c>
      <c r="N11" s="9">
        <f t="shared" si="12"/>
        <v>3066630</v>
      </c>
      <c r="O11" s="21">
        <f t="shared" si="0"/>
        <v>3923950</v>
      </c>
      <c r="P11" s="16">
        <f t="shared" si="1"/>
        <v>2867625</v>
      </c>
      <c r="Q11" s="16">
        <f t="shared" si="1"/>
        <v>2810107.5</v>
      </c>
      <c r="R11" s="9">
        <f t="shared" si="1"/>
        <v>2867625</v>
      </c>
      <c r="S11" s="16">
        <f t="shared" si="2"/>
        <v>2959695</v>
      </c>
      <c r="T11" s="16">
        <f t="shared" si="2"/>
        <v>2902177.5</v>
      </c>
      <c r="U11" s="9">
        <f t="shared" si="2"/>
        <v>2959695</v>
      </c>
      <c r="V11" s="16">
        <f t="shared" si="2"/>
        <v>3043287.5</v>
      </c>
      <c r="W11" s="16">
        <f t="shared" si="2"/>
        <v>2985770</v>
      </c>
      <c r="X11" s="9">
        <f t="shared" si="3"/>
        <v>3043287.5</v>
      </c>
      <c r="Y11" s="21">
        <f t="shared" si="4"/>
        <v>9579.8876132468558</v>
      </c>
      <c r="Z11" s="16">
        <f t="shared" si="5"/>
        <v>13108.757246850617</v>
      </c>
      <c r="AA11" s="16">
        <f t="shared" si="5"/>
        <v>13377.068315002183</v>
      </c>
      <c r="AB11" s="9">
        <f t="shared" si="5"/>
        <v>13108.757246850617</v>
      </c>
      <c r="AC11" s="16">
        <f t="shared" si="5"/>
        <v>12700.970877066724</v>
      </c>
      <c r="AD11" s="16">
        <f t="shared" si="5"/>
        <v>12952.688110909825</v>
      </c>
      <c r="AE11" s="9">
        <f t="shared" si="5"/>
        <v>12700.970877066724</v>
      </c>
      <c r="AF11" s="16">
        <f t="shared" si="5"/>
        <v>12352.102783585186</v>
      </c>
      <c r="AG11" s="16">
        <f t="shared" si="5"/>
        <v>12590.052147352275</v>
      </c>
      <c r="AH11" s="9">
        <f t="shared" si="5"/>
        <v>12352.102783585186</v>
      </c>
      <c r="AI11" s="12">
        <f t="shared" si="13"/>
        <v>2.5100243901374997E-2</v>
      </c>
      <c r="AJ11" s="12">
        <f t="shared" si="6"/>
        <v>1.3958275883843241E-2</v>
      </c>
      <c r="AK11" s="12">
        <f t="shared" si="7"/>
        <v>1.0178401983044205E-2</v>
      </c>
      <c r="AL11" s="12">
        <f t="shared" si="7"/>
        <v>1.0285193710076301E-2</v>
      </c>
      <c r="AM11" s="12">
        <f t="shared" si="7"/>
        <v>1.0178401983044205E-2</v>
      </c>
      <c r="AN11" s="12">
        <f t="shared" si="7"/>
        <v>1.0284979851234333E-2</v>
      </c>
      <c r="AO11" s="12">
        <f t="shared" si="7"/>
        <v>1.0390495907920849E-2</v>
      </c>
      <c r="AP11" s="12">
        <f t="shared" si="7"/>
        <v>1.0284979851234333E-2</v>
      </c>
      <c r="AQ11" s="12">
        <f t="shared" si="7"/>
        <v>9.9710858922057444E-3</v>
      </c>
      <c r="AR11" s="12">
        <f t="shared" si="7"/>
        <v>1.0067601005498528E-2</v>
      </c>
      <c r="AS11" s="12">
        <f t="shared" si="7"/>
        <v>9.9710858922057444E-3</v>
      </c>
      <c r="AT11" s="12">
        <f t="shared" si="14"/>
        <v>9.9710858922057444E-3</v>
      </c>
      <c r="AU11" s="10">
        <f t="shared" si="15"/>
        <v>1.0178401983044205E-2</v>
      </c>
      <c r="AV11" s="10">
        <f t="shared" si="16"/>
        <v>2.0731609083846081E-4</v>
      </c>
      <c r="AW11" s="10">
        <f t="shared" si="17"/>
        <v>8.9710858922057435E-3</v>
      </c>
      <c r="AX11" s="10">
        <f t="shared" si="18"/>
        <v>1.1178401983044206E-2</v>
      </c>
      <c r="AY11" s="10">
        <f t="shared" si="19"/>
        <v>2.2073160908384626E-3</v>
      </c>
      <c r="AZ11" s="10"/>
      <c r="BA11" s="19">
        <f t="shared" si="8"/>
        <v>-6.573715081021958E-2</v>
      </c>
      <c r="BB11" s="10">
        <f t="shared" si="9"/>
        <v>-2.8082830648300305E-2</v>
      </c>
      <c r="BC11" s="10">
        <f t="shared" si="9"/>
        <v>-2.262528396007002E-2</v>
      </c>
      <c r="BD11" s="10">
        <f t="shared" si="9"/>
        <v>-2.3220674550321507E-2</v>
      </c>
      <c r="BE11" s="10">
        <f t="shared" si="9"/>
        <v>-2.262528396007002E-2</v>
      </c>
      <c r="BF11" s="10">
        <f t="shared" si="9"/>
        <v>-2.2826076622217695E-2</v>
      </c>
      <c r="BG11" s="10">
        <f t="shared" si="9"/>
        <v>-2.3406558227853536E-2</v>
      </c>
      <c r="BH11" s="10">
        <f t="shared" si="9"/>
        <v>-2.2826076622217695E-2</v>
      </c>
      <c r="BI11" s="10">
        <f t="shared" si="9"/>
        <v>-2.214898812686783E-2</v>
      </c>
      <c r="BJ11" s="10">
        <f t="shared" si="9"/>
        <v>-2.2700174660830186E-2</v>
      </c>
      <c r="BK11" s="10">
        <f t="shared" si="9"/>
        <v>-2.214898812686783E-2</v>
      </c>
      <c r="BL11" s="12">
        <f t="shared" si="20"/>
        <v>-2.262528396007002E-2</v>
      </c>
      <c r="BM11" s="10">
        <f t="shared" si="21"/>
        <v>-2.214898812686783E-2</v>
      </c>
      <c r="BN11" s="10">
        <f t="shared" si="22"/>
        <v>4.7629583320218938E-4</v>
      </c>
      <c r="BO11" s="10">
        <f t="shared" si="23"/>
        <v>-2.362528396007002E-2</v>
      </c>
      <c r="BP11" s="10">
        <f t="shared" si="24"/>
        <v>-2.1148988126867829E-2</v>
      </c>
      <c r="BQ11" s="10">
        <f t="shared" si="25"/>
        <v>2.4762958332021912E-3</v>
      </c>
      <c r="BR11" s="10">
        <f t="shared" si="26"/>
        <v>9.9710858922057444E-3</v>
      </c>
      <c r="BS11" s="10"/>
      <c r="BT11" s="10"/>
      <c r="BU11" s="10"/>
      <c r="BW11" s="8">
        <v>39447</v>
      </c>
      <c r="BX11" s="19">
        <v>-1</v>
      </c>
    </row>
    <row r="12" spans="1:76">
      <c r="A12" s="8">
        <v>37621</v>
      </c>
      <c r="B12" s="19" t="s">
        <v>13</v>
      </c>
      <c r="C12" s="19">
        <v>5</v>
      </c>
      <c r="D12" s="6">
        <f>SUM('veh fleet stats'!U12:W15)/1000</f>
        <v>37.889000000000003</v>
      </c>
      <c r="E12" s="16">
        <f>SUM('national population by age'!DZ51)</f>
        <v>3967600</v>
      </c>
      <c r="F12" s="1">
        <f>SUM('national population by age'!Q52:BY52)</f>
        <v>2908480</v>
      </c>
      <c r="G12" s="5">
        <f>SUM('national population by age'!R52:BY52)</f>
        <v>2849460</v>
      </c>
      <c r="H12" s="9">
        <f t="shared" si="10"/>
        <v>2908480</v>
      </c>
      <c r="I12" s="1">
        <f>SUM('national population by age'!Q52:CD52)</f>
        <v>3001400</v>
      </c>
      <c r="J12" s="16">
        <f>SUM('national population by age'!R52:CD52)</f>
        <v>2942380</v>
      </c>
      <c r="K12" s="9">
        <f t="shared" si="11"/>
        <v>3001400</v>
      </c>
      <c r="L12" s="16">
        <f>SUM('national population by age'!Q52:CM52)</f>
        <v>3086690</v>
      </c>
      <c r="M12" s="16">
        <f>SUM('national population by age'!R52:CM52)</f>
        <v>3027670</v>
      </c>
      <c r="N12" s="9">
        <f t="shared" si="12"/>
        <v>3086690</v>
      </c>
      <c r="O12" s="21">
        <f t="shared" si="0"/>
        <v>3942000</v>
      </c>
      <c r="P12" s="16">
        <f t="shared" si="1"/>
        <v>2883195</v>
      </c>
      <c r="Q12" s="16">
        <f t="shared" si="1"/>
        <v>2825132.5</v>
      </c>
      <c r="R12" s="9">
        <f t="shared" si="1"/>
        <v>2883195</v>
      </c>
      <c r="S12" s="16">
        <f t="shared" si="2"/>
        <v>2975647.5</v>
      </c>
      <c r="T12" s="16">
        <f t="shared" si="2"/>
        <v>2917585</v>
      </c>
      <c r="U12" s="9">
        <f t="shared" si="2"/>
        <v>2975647.5</v>
      </c>
      <c r="V12" s="16">
        <f t="shared" si="2"/>
        <v>3059907.5</v>
      </c>
      <c r="W12" s="16">
        <f t="shared" si="2"/>
        <v>3001845</v>
      </c>
      <c r="X12" s="9">
        <f t="shared" si="3"/>
        <v>3059907.5</v>
      </c>
      <c r="Y12" s="21">
        <f t="shared" si="4"/>
        <v>9611.6184677828514</v>
      </c>
      <c r="Z12" s="16">
        <f t="shared" si="5"/>
        <v>13141.324121330677</v>
      </c>
      <c r="AA12" s="16">
        <f t="shared" si="5"/>
        <v>13411.406367665941</v>
      </c>
      <c r="AB12" s="9">
        <f t="shared" si="5"/>
        <v>13141.324121330677</v>
      </c>
      <c r="AC12" s="16">
        <f t="shared" si="5"/>
        <v>12733.027013448334</v>
      </c>
      <c r="AD12" s="16">
        <f t="shared" si="5"/>
        <v>12986.42541691159</v>
      </c>
      <c r="AE12" s="9">
        <f t="shared" si="5"/>
        <v>12733.027013448334</v>
      </c>
      <c r="AF12" s="16">
        <f t="shared" si="5"/>
        <v>12382.400448379567</v>
      </c>
      <c r="AG12" s="16">
        <f t="shared" si="5"/>
        <v>12621.904195586381</v>
      </c>
      <c r="AH12" s="9">
        <f t="shared" si="5"/>
        <v>12382.400448379567</v>
      </c>
      <c r="AI12" s="12">
        <f t="shared" si="13"/>
        <v>3.3226653751674551E-2</v>
      </c>
      <c r="AJ12" s="12">
        <f t="shared" si="6"/>
        <v>1.731674561298191E-2</v>
      </c>
      <c r="AK12" s="12">
        <f t="shared" si="7"/>
        <v>1.2688048977060662E-2</v>
      </c>
      <c r="AL12" s="12">
        <f t="shared" si="7"/>
        <v>1.2878529213052436E-2</v>
      </c>
      <c r="AM12" s="12">
        <f t="shared" si="7"/>
        <v>1.2688048977060662E-2</v>
      </c>
      <c r="AN12" s="12">
        <f t="shared" si="7"/>
        <v>1.2834850519537255E-2</v>
      </c>
      <c r="AO12" s="12">
        <f t="shared" si="7"/>
        <v>1.3022216292897237E-2</v>
      </c>
      <c r="AP12" s="12">
        <f t="shared" si="7"/>
        <v>1.2834850519537255E-2</v>
      </c>
      <c r="AQ12" s="12">
        <f t="shared" si="7"/>
        <v>1.2448377892483098E-2</v>
      </c>
      <c r="AR12" s="12">
        <f t="shared" si="7"/>
        <v>1.2623009161905507E-2</v>
      </c>
      <c r="AS12" s="12">
        <f t="shared" si="7"/>
        <v>1.2448377892483098E-2</v>
      </c>
      <c r="AT12" s="12">
        <f t="shared" si="14"/>
        <v>1.2448377892483098E-2</v>
      </c>
      <c r="AU12" s="10">
        <f t="shared" si="15"/>
        <v>1.2688048977060662E-2</v>
      </c>
      <c r="AV12" s="10">
        <f t="shared" si="16"/>
        <v>2.3967108457756403E-4</v>
      </c>
      <c r="AW12" s="10">
        <f t="shared" si="17"/>
        <v>1.1448377892483097E-2</v>
      </c>
      <c r="AX12" s="10">
        <f t="shared" si="18"/>
        <v>1.3688048977060663E-2</v>
      </c>
      <c r="AY12" s="10">
        <f t="shared" si="19"/>
        <v>2.2396710845775658E-3</v>
      </c>
      <c r="AZ12" s="10"/>
      <c r="BA12" s="19">
        <f t="shared" si="8"/>
        <v>-5.8330847996818647E-2</v>
      </c>
      <c r="BB12" s="10">
        <f t="shared" si="9"/>
        <v>-2.4863611011622044E-2</v>
      </c>
      <c r="BC12" s="10">
        <f t="shared" si="9"/>
        <v>-2.0197133137084489E-2</v>
      </c>
      <c r="BD12" s="10">
        <f t="shared" si="9"/>
        <v>-2.0713346402752353E-2</v>
      </c>
      <c r="BE12" s="10">
        <f t="shared" si="9"/>
        <v>-2.0197133137084489E-2</v>
      </c>
      <c r="BF12" s="10">
        <f t="shared" si="9"/>
        <v>-2.0359775355996312E-2</v>
      </c>
      <c r="BG12" s="10">
        <f t="shared" si="9"/>
        <v>-2.0862867566713295E-2</v>
      </c>
      <c r="BH12" s="10">
        <f t="shared" si="9"/>
        <v>-2.0359775355996312E-2</v>
      </c>
      <c r="BI12" s="10">
        <f t="shared" si="9"/>
        <v>-1.9750481354729454E-2</v>
      </c>
      <c r="BJ12" s="10">
        <f t="shared" si="9"/>
        <v>-2.0227666937148281E-2</v>
      </c>
      <c r="BK12" s="10">
        <f t="shared" si="9"/>
        <v>-1.9750481354729454E-2</v>
      </c>
      <c r="BL12" s="12">
        <f t="shared" si="20"/>
        <v>-2.0197133137084489E-2</v>
      </c>
      <c r="BM12" s="10">
        <f t="shared" si="21"/>
        <v>-1.9750481354729454E-2</v>
      </c>
      <c r="BN12" s="10">
        <f t="shared" si="22"/>
        <v>4.4665178235503422E-4</v>
      </c>
      <c r="BO12" s="10">
        <f t="shared" si="23"/>
        <v>-2.119713313708449E-2</v>
      </c>
      <c r="BP12" s="10">
        <f t="shared" si="24"/>
        <v>-1.8750481354729454E-2</v>
      </c>
      <c r="BQ12" s="10">
        <f t="shared" si="25"/>
        <v>2.446651782355036E-3</v>
      </c>
      <c r="BR12" s="10">
        <f t="shared" si="26"/>
        <v>1.2448377892483098E-2</v>
      </c>
      <c r="BS12" s="10"/>
      <c r="BT12" s="10"/>
      <c r="BU12" s="10"/>
      <c r="BW12" s="8">
        <v>39813</v>
      </c>
      <c r="BX12" s="19">
        <v>-1</v>
      </c>
    </row>
    <row r="13" spans="1:76">
      <c r="B13" s="19" t="s">
        <v>14</v>
      </c>
      <c r="C13" s="19">
        <v>6</v>
      </c>
      <c r="D13" s="6">
        <f>SUM('veh fleet stats'!U13:W16)/1000</f>
        <v>38.173000000000002</v>
      </c>
      <c r="E13" s="16">
        <f>SUM('national population by age'!DZ52)</f>
        <v>3989500</v>
      </c>
      <c r="F13" s="1">
        <f>SUM('national population by age'!Q53:BY53)</f>
        <v>2928320</v>
      </c>
      <c r="G13" s="5">
        <f>SUM('national population by age'!R53:BY53)</f>
        <v>2868220</v>
      </c>
      <c r="H13" s="9">
        <f t="shared" si="10"/>
        <v>2928320</v>
      </c>
      <c r="I13" s="1">
        <f>SUM('national population by age'!Q53:CD53)</f>
        <v>3021770</v>
      </c>
      <c r="J13" s="16">
        <f>SUM('national population by age'!R53:CD53)</f>
        <v>2961670</v>
      </c>
      <c r="K13" s="9">
        <f t="shared" si="11"/>
        <v>3021770</v>
      </c>
      <c r="L13" s="16">
        <f>SUM('national population by age'!Q53:CM53)</f>
        <v>3108130</v>
      </c>
      <c r="M13" s="16">
        <f>SUM('national population by age'!R53:CM53)</f>
        <v>3048030</v>
      </c>
      <c r="N13" s="9">
        <f t="shared" si="12"/>
        <v>3108130</v>
      </c>
      <c r="O13" s="21">
        <f t="shared" si="0"/>
        <v>3960325</v>
      </c>
      <c r="P13" s="16">
        <f t="shared" si="1"/>
        <v>2899797.5</v>
      </c>
      <c r="Q13" s="16">
        <f t="shared" si="1"/>
        <v>2841005</v>
      </c>
      <c r="R13" s="9">
        <f t="shared" si="1"/>
        <v>2899797.5</v>
      </c>
      <c r="S13" s="16">
        <f t="shared" si="2"/>
        <v>2992597.5</v>
      </c>
      <c r="T13" s="16">
        <f t="shared" si="2"/>
        <v>2933805</v>
      </c>
      <c r="U13" s="9">
        <f t="shared" si="2"/>
        <v>2992597.5</v>
      </c>
      <c r="V13" s="16">
        <f t="shared" si="2"/>
        <v>3077597.5</v>
      </c>
      <c r="W13" s="16">
        <f t="shared" si="2"/>
        <v>3018805</v>
      </c>
      <c r="X13" s="9">
        <f t="shared" si="3"/>
        <v>3077597.5</v>
      </c>
      <c r="Y13" s="21">
        <f t="shared" si="4"/>
        <v>9638.8553969686836</v>
      </c>
      <c r="Z13" s="16">
        <f t="shared" si="5"/>
        <v>13164.022660202996</v>
      </c>
      <c r="AA13" s="16">
        <f t="shared" si="5"/>
        <v>13436.442385705059</v>
      </c>
      <c r="AB13" s="9">
        <f t="shared" si="5"/>
        <v>13164.022660202996</v>
      </c>
      <c r="AC13" s="16">
        <f t="shared" si="5"/>
        <v>12755.808290289622</v>
      </c>
      <c r="AD13" s="16">
        <f t="shared" si="5"/>
        <v>13011.430548383414</v>
      </c>
      <c r="AE13" s="9">
        <f t="shared" si="5"/>
        <v>12755.808290289622</v>
      </c>
      <c r="AF13" s="16">
        <f t="shared" si="5"/>
        <v>12403.506306461453</v>
      </c>
      <c r="AG13" s="16">
        <f t="shared" si="5"/>
        <v>12645.069820674074</v>
      </c>
      <c r="AH13" s="9">
        <f t="shared" si="5"/>
        <v>12403.506306461453</v>
      </c>
      <c r="AI13" s="12">
        <f t="shared" si="13"/>
        <v>4.0971285958000259E-2</v>
      </c>
      <c r="AJ13" s="12">
        <f t="shared" si="6"/>
        <v>2.019956750741092E-2</v>
      </c>
      <c r="AK13" s="12">
        <f t="shared" si="7"/>
        <v>1.4437228803462432E-2</v>
      </c>
      <c r="AL13" s="12">
        <f t="shared" si="7"/>
        <v>1.4769340991744873E-2</v>
      </c>
      <c r="AM13" s="12">
        <f t="shared" si="7"/>
        <v>1.4437228803462432E-2</v>
      </c>
      <c r="AN13" s="12">
        <f t="shared" si="7"/>
        <v>1.4646962525568519E-2</v>
      </c>
      <c r="AO13" s="12">
        <f t="shared" si="7"/>
        <v>1.4972772576791638E-2</v>
      </c>
      <c r="AP13" s="12">
        <f t="shared" si="7"/>
        <v>1.4646962525568519E-2</v>
      </c>
      <c r="AQ13" s="12">
        <f t="shared" si="7"/>
        <v>1.417410077377057E-2</v>
      </c>
      <c r="AR13" s="12">
        <f t="shared" si="7"/>
        <v>1.448152786256407E-2</v>
      </c>
      <c r="AS13" s="12">
        <f t="shared" si="7"/>
        <v>1.417410077377057E-2</v>
      </c>
      <c r="AT13" s="12">
        <f t="shared" si="14"/>
        <v>1.417410077377057E-2</v>
      </c>
      <c r="AU13" s="10">
        <f t="shared" si="15"/>
        <v>1.4437228803462432E-2</v>
      </c>
      <c r="AV13" s="10">
        <f t="shared" si="16"/>
        <v>2.6312802969186144E-4</v>
      </c>
      <c r="AW13" s="10">
        <f t="shared" si="17"/>
        <v>1.317410077377057E-2</v>
      </c>
      <c r="AX13" s="10">
        <f t="shared" si="18"/>
        <v>1.5437228803462433E-2</v>
      </c>
      <c r="AY13" s="10">
        <f t="shared" si="19"/>
        <v>2.2631280296918632E-3</v>
      </c>
      <c r="AZ13" s="10"/>
      <c r="BA13" s="19">
        <f t="shared" si="8"/>
        <v>-5.1272492295456717E-2</v>
      </c>
      <c r="BB13" s="10">
        <f t="shared" si="9"/>
        <v>-2.2100317726268415E-2</v>
      </c>
      <c r="BC13" s="10">
        <f t="shared" si="9"/>
        <v>-1.8504754708901783E-2</v>
      </c>
      <c r="BD13" s="10">
        <f t="shared" si="9"/>
        <v>-1.8885242947171532E-2</v>
      </c>
      <c r="BE13" s="10">
        <f t="shared" si="9"/>
        <v>-1.8504754708901783E-2</v>
      </c>
      <c r="BF13" s="10">
        <f t="shared" si="9"/>
        <v>-1.8607053466778156E-2</v>
      </c>
      <c r="BG13" s="10">
        <f t="shared" si="9"/>
        <v>-1.8977556409914498E-2</v>
      </c>
      <c r="BH13" s="10">
        <f t="shared" si="9"/>
        <v>-1.8607053466778156E-2</v>
      </c>
      <c r="BI13" s="10">
        <f t="shared" si="9"/>
        <v>-1.807964157599562E-2</v>
      </c>
      <c r="BJ13" s="10">
        <f t="shared" si="9"/>
        <v>-1.8429440759281657E-2</v>
      </c>
      <c r="BK13" s="10">
        <f t="shared" si="9"/>
        <v>-1.807964157599562E-2</v>
      </c>
      <c r="BL13" s="12">
        <f t="shared" si="20"/>
        <v>-1.8504754708901783E-2</v>
      </c>
      <c r="BM13" s="10">
        <f t="shared" si="21"/>
        <v>-1.807964157599562E-2</v>
      </c>
      <c r="BN13" s="10">
        <f t="shared" si="22"/>
        <v>4.2511313290616304E-4</v>
      </c>
      <c r="BO13" s="10">
        <f t="shared" si="23"/>
        <v>-1.9504754708901784E-2</v>
      </c>
      <c r="BP13" s="10">
        <f t="shared" si="24"/>
        <v>-1.7079641575995619E-2</v>
      </c>
      <c r="BQ13" s="10">
        <f t="shared" si="25"/>
        <v>2.4251131329061648E-3</v>
      </c>
      <c r="BR13" s="10">
        <f t="shared" si="26"/>
        <v>1.417410077377057E-2</v>
      </c>
      <c r="BS13" s="10"/>
      <c r="BT13" s="10"/>
      <c r="BU13" s="10"/>
      <c r="BW13" s="8">
        <v>40178</v>
      </c>
      <c r="BX13" s="19">
        <v>-1</v>
      </c>
    </row>
    <row r="14" spans="1:76">
      <c r="B14" s="19" t="s">
        <v>15</v>
      </c>
      <c r="C14" s="19">
        <v>7</v>
      </c>
      <c r="D14" s="6">
        <f>SUM('veh fleet stats'!U14:W17)/1000</f>
        <v>38.468000000000004</v>
      </c>
      <c r="E14" s="16">
        <f>SUM('national population by age'!DZ53)</f>
        <v>4013300</v>
      </c>
      <c r="F14" s="1">
        <f>SUM('national population by age'!Q54:BY54)</f>
        <v>2939910</v>
      </c>
      <c r="G14" s="5">
        <f>SUM('national population by age'!R54:BY54)</f>
        <v>2879600</v>
      </c>
      <c r="H14" s="9">
        <f t="shared" si="10"/>
        <v>2939910</v>
      </c>
      <c r="I14" s="1">
        <f>SUM('national population by age'!Q54:CD54)</f>
        <v>3033460</v>
      </c>
      <c r="J14" s="16">
        <f>SUM('national population by age'!R54:CD54)</f>
        <v>2973150</v>
      </c>
      <c r="K14" s="9">
        <f t="shared" si="11"/>
        <v>3033460</v>
      </c>
      <c r="L14" s="16">
        <f>SUM('national population by age'!Q54:CM54)</f>
        <v>3120490</v>
      </c>
      <c r="M14" s="16">
        <f>SUM('national population by age'!R54:CM54)</f>
        <v>3060180</v>
      </c>
      <c r="N14" s="9">
        <f t="shared" si="12"/>
        <v>3120490</v>
      </c>
      <c r="O14" s="21">
        <f t="shared" si="0"/>
        <v>3979725</v>
      </c>
      <c r="P14" s="16">
        <f t="shared" si="1"/>
        <v>2916615</v>
      </c>
      <c r="Q14" s="16">
        <f t="shared" si="1"/>
        <v>2857155</v>
      </c>
      <c r="R14" s="9">
        <f t="shared" si="1"/>
        <v>2916615</v>
      </c>
      <c r="S14" s="16">
        <f t="shared" si="2"/>
        <v>3009707.5</v>
      </c>
      <c r="T14" s="16">
        <f t="shared" si="2"/>
        <v>2950247.5</v>
      </c>
      <c r="U14" s="9">
        <f t="shared" si="2"/>
        <v>3009707.5</v>
      </c>
      <c r="V14" s="16">
        <f t="shared" si="2"/>
        <v>3095485</v>
      </c>
      <c r="W14" s="16">
        <f t="shared" si="2"/>
        <v>3036025</v>
      </c>
      <c r="X14" s="9">
        <f t="shared" si="3"/>
        <v>3095485</v>
      </c>
      <c r="Y14" s="21">
        <f t="shared" si="4"/>
        <v>9665.9945096708943</v>
      </c>
      <c r="Z14" s="16">
        <f t="shared" si="5"/>
        <v>13189.262209787716</v>
      </c>
      <c r="AA14" s="16">
        <f t="shared" si="5"/>
        <v>13463.742779093189</v>
      </c>
      <c r="AB14" s="9">
        <f t="shared" si="5"/>
        <v>13189.262209787716</v>
      </c>
      <c r="AC14" s="16">
        <f t="shared" si="5"/>
        <v>12781.30848263494</v>
      </c>
      <c r="AD14" s="16">
        <f t="shared" si="5"/>
        <v>13038.906057881584</v>
      </c>
      <c r="AE14" s="9">
        <f t="shared" si="5"/>
        <v>12781.30848263494</v>
      </c>
      <c r="AF14" s="16">
        <f t="shared" si="5"/>
        <v>12427.131774180783</v>
      </c>
      <c r="AG14" s="16">
        <f t="shared" si="5"/>
        <v>12670.514900239623</v>
      </c>
      <c r="AH14" s="9">
        <f t="shared" si="5"/>
        <v>12427.131774180783</v>
      </c>
      <c r="AI14" s="12">
        <f t="shared" si="13"/>
        <v>4.9015886313162671E-2</v>
      </c>
      <c r="AJ14" s="12">
        <f t="shared" si="6"/>
        <v>2.3072036270666452E-2</v>
      </c>
      <c r="AK14" s="12">
        <f t="shared" si="7"/>
        <v>1.6382222320860063E-2</v>
      </c>
      <c r="AL14" s="12">
        <f t="shared" si="7"/>
        <v>1.6831166690246757E-2</v>
      </c>
      <c r="AM14" s="12">
        <f t="shared" si="7"/>
        <v>1.6382222320860063E-2</v>
      </c>
      <c r="AN14" s="12">
        <f t="shared" si="7"/>
        <v>1.6675347722192368E-2</v>
      </c>
      <c r="AO14" s="12">
        <f t="shared" si="7"/>
        <v>1.7116033761610527E-2</v>
      </c>
      <c r="AP14" s="12">
        <f t="shared" si="7"/>
        <v>1.6675347722192368E-2</v>
      </c>
      <c r="AQ14" s="12">
        <f t="shared" si="7"/>
        <v>1.6105839823004509E-2</v>
      </c>
      <c r="AR14" s="12">
        <f t="shared" si="7"/>
        <v>1.6522921351118658E-2</v>
      </c>
      <c r="AS14" s="12">
        <f t="shared" si="7"/>
        <v>1.6105839823004509E-2</v>
      </c>
      <c r="AT14" s="12">
        <f t="shared" si="14"/>
        <v>1.6105839823004509E-2</v>
      </c>
      <c r="AU14" s="10">
        <f t="shared" si="15"/>
        <v>1.6382222320860063E-2</v>
      </c>
      <c r="AV14" s="10">
        <f t="shared" si="16"/>
        <v>2.7638249785555402E-4</v>
      </c>
      <c r="AW14" s="10">
        <f t="shared" si="17"/>
        <v>1.5105839823004508E-2</v>
      </c>
      <c r="AX14" s="10">
        <f t="shared" si="18"/>
        <v>1.7382222320860063E-2</v>
      </c>
      <c r="AY14" s="10">
        <f t="shared" si="19"/>
        <v>2.2763824978555558E-3</v>
      </c>
      <c r="AZ14" s="10"/>
      <c r="BA14" s="19">
        <f t="shared" si="8"/>
        <v>-4.394074957749261E-2</v>
      </c>
      <c r="BB14" s="10">
        <f t="shared" si="9"/>
        <v>-1.9346948306800948E-2</v>
      </c>
      <c r="BC14" s="10">
        <f t="shared" si="9"/>
        <v>-1.6622921279247915E-2</v>
      </c>
      <c r="BD14" s="10">
        <f t="shared" si="9"/>
        <v>-1.6891797207774228E-2</v>
      </c>
      <c r="BE14" s="10">
        <f t="shared" si="9"/>
        <v>-1.6622921279247915E-2</v>
      </c>
      <c r="BF14" s="10">
        <f t="shared" si="9"/>
        <v>-1.6645146519494669E-2</v>
      </c>
      <c r="BG14" s="10">
        <f t="shared" si="9"/>
        <v>-1.690598623424866E-2</v>
      </c>
      <c r="BH14" s="10">
        <f t="shared" si="9"/>
        <v>-1.6645146519494669E-2</v>
      </c>
      <c r="BI14" s="10">
        <f t="shared" si="9"/>
        <v>-1.6209337554074499E-2</v>
      </c>
      <c r="BJ14" s="10">
        <f t="shared" si="9"/>
        <v>-1.6454272465766584E-2</v>
      </c>
      <c r="BK14" s="10">
        <f t="shared" si="9"/>
        <v>-1.6209337554074499E-2</v>
      </c>
      <c r="BL14" s="12">
        <f t="shared" si="20"/>
        <v>-1.6622921279247915E-2</v>
      </c>
      <c r="BM14" s="10">
        <f t="shared" si="21"/>
        <v>-1.6209337554074499E-2</v>
      </c>
      <c r="BN14" s="10">
        <f t="shared" si="22"/>
        <v>4.1358372517341646E-4</v>
      </c>
      <c r="BO14" s="10">
        <f t="shared" si="23"/>
        <v>-1.7622921279247916E-2</v>
      </c>
      <c r="BP14" s="10">
        <f t="shared" si="24"/>
        <v>-1.5209337554074498E-2</v>
      </c>
      <c r="BQ14" s="10">
        <f t="shared" si="25"/>
        <v>2.4135837251734182E-3</v>
      </c>
      <c r="BR14" s="10">
        <f t="shared" si="26"/>
        <v>1.6105839823004509E-2</v>
      </c>
      <c r="BS14" s="10"/>
      <c r="BT14" s="10"/>
      <c r="BU14" s="10"/>
      <c r="BW14" s="8">
        <v>40543</v>
      </c>
      <c r="BX14" s="19">
        <v>-1</v>
      </c>
    </row>
    <row r="15" spans="1:76">
      <c r="B15" s="19" t="s">
        <v>16</v>
      </c>
      <c r="C15" s="19">
        <v>8</v>
      </c>
      <c r="D15" s="6">
        <f>SUM('veh fleet stats'!U15:W18)/1000</f>
        <v>38.779000000000003</v>
      </c>
      <c r="E15" s="16">
        <f>SUM('national population by age'!DZ54)</f>
        <v>4027200</v>
      </c>
      <c r="F15" s="1">
        <f>SUM('national population by age'!Q55:BY55)</f>
        <v>2955880</v>
      </c>
      <c r="G15" s="5">
        <f>SUM('national population by age'!R55:BY55)</f>
        <v>2894990</v>
      </c>
      <c r="H15" s="9">
        <f t="shared" si="10"/>
        <v>2955880</v>
      </c>
      <c r="I15" s="1">
        <f>SUM('national population by age'!Q55:CD55)</f>
        <v>3049730</v>
      </c>
      <c r="J15" s="16">
        <f>SUM('national population by age'!R55:CD55)</f>
        <v>2988840</v>
      </c>
      <c r="K15" s="9">
        <f t="shared" si="11"/>
        <v>3049730</v>
      </c>
      <c r="L15" s="16">
        <f>SUM('national population by age'!Q55:CM55)</f>
        <v>3137220</v>
      </c>
      <c r="M15" s="16">
        <f>SUM('national population by age'!R55:CM55)</f>
        <v>3076330</v>
      </c>
      <c r="N15" s="9">
        <f t="shared" si="12"/>
        <v>3137220</v>
      </c>
      <c r="O15" s="21">
        <f t="shared" si="0"/>
        <v>3999400</v>
      </c>
      <c r="P15" s="16">
        <f t="shared" si="1"/>
        <v>2933147.5</v>
      </c>
      <c r="Q15" s="16">
        <f t="shared" si="1"/>
        <v>2873067.5</v>
      </c>
      <c r="R15" s="9">
        <f t="shared" si="1"/>
        <v>2933147.5</v>
      </c>
      <c r="S15" s="16">
        <f t="shared" si="2"/>
        <v>3026590</v>
      </c>
      <c r="T15" s="16">
        <f t="shared" si="2"/>
        <v>2966510</v>
      </c>
      <c r="U15" s="9">
        <f t="shared" si="2"/>
        <v>3026590</v>
      </c>
      <c r="V15" s="16">
        <f t="shared" si="2"/>
        <v>3113132.5</v>
      </c>
      <c r="W15" s="16">
        <f t="shared" si="2"/>
        <v>3053052.5</v>
      </c>
      <c r="X15" s="9">
        <f t="shared" si="3"/>
        <v>3113132.5</v>
      </c>
      <c r="Y15" s="21">
        <f t="shared" si="4"/>
        <v>9696.2044306646003</v>
      </c>
      <c r="Z15" s="16">
        <f t="shared" si="5"/>
        <v>13220.951213670638</v>
      </c>
      <c r="AA15" s="16">
        <f t="shared" si="5"/>
        <v>13497.420440000104</v>
      </c>
      <c r="AB15" s="9">
        <f t="shared" si="5"/>
        <v>13220.951213670638</v>
      </c>
      <c r="AC15" s="16">
        <f t="shared" si="5"/>
        <v>12812.769486451749</v>
      </c>
      <c r="AD15" s="16">
        <f t="shared" si="5"/>
        <v>13072.263366717119</v>
      </c>
      <c r="AE15" s="9">
        <f t="shared" si="5"/>
        <v>12812.769486451749</v>
      </c>
      <c r="AF15" s="16">
        <f t="shared" si="5"/>
        <v>12456.585127680881</v>
      </c>
      <c r="AG15" s="16">
        <f t="shared" si="5"/>
        <v>12701.714104162966</v>
      </c>
      <c r="AH15" s="9">
        <f t="shared" si="5"/>
        <v>12456.585127680881</v>
      </c>
      <c r="AI15" s="12">
        <f t="shared" si="13"/>
        <v>5.7496803975723543E-2</v>
      </c>
      <c r="AJ15" s="12">
        <f t="shared" si="6"/>
        <v>2.6269526746756089E-2</v>
      </c>
      <c r="AK15" s="12">
        <f t="shared" si="7"/>
        <v>1.8824219430126687E-2</v>
      </c>
      <c r="AL15" s="12">
        <f t="shared" si="7"/>
        <v>1.9374626989009602E-2</v>
      </c>
      <c r="AM15" s="12">
        <f t="shared" si="7"/>
        <v>1.8824219430126687E-2</v>
      </c>
      <c r="AN15" s="12">
        <f t="shared" si="7"/>
        <v>1.9177879214848259E-2</v>
      </c>
      <c r="AO15" s="12">
        <f t="shared" si="7"/>
        <v>1.9718111996482879E-2</v>
      </c>
      <c r="AP15" s="12">
        <f t="shared" si="7"/>
        <v>1.9177879214848259E-2</v>
      </c>
      <c r="AQ15" s="12">
        <f t="shared" si="7"/>
        <v>1.8514096614487219E-2</v>
      </c>
      <c r="AR15" s="12">
        <f t="shared" si="7"/>
        <v>1.902595348246372E-2</v>
      </c>
      <c r="AS15" s="12">
        <f t="shared" si="7"/>
        <v>1.8514096614487219E-2</v>
      </c>
      <c r="AT15" s="12">
        <f t="shared" si="14"/>
        <v>1.8514096614487219E-2</v>
      </c>
      <c r="AU15" s="10">
        <f t="shared" si="15"/>
        <v>1.8824219430126687E-2</v>
      </c>
      <c r="AV15" s="10">
        <f t="shared" si="16"/>
        <v>3.1012281563946864E-4</v>
      </c>
      <c r="AW15" s="10">
        <f t="shared" si="17"/>
        <v>1.7514096614487218E-2</v>
      </c>
      <c r="AX15" s="10">
        <f t="shared" si="18"/>
        <v>1.9824219430126688E-2</v>
      </c>
      <c r="AY15" s="10">
        <f t="shared" si="19"/>
        <v>2.3101228156394704E-3</v>
      </c>
      <c r="AZ15" s="10"/>
      <c r="BA15" s="19">
        <f t="shared" si="8"/>
        <v>-3.6211353017198356E-2</v>
      </c>
      <c r="BB15" s="10">
        <f t="shared" si="9"/>
        <v>-1.6282033342877922E-2</v>
      </c>
      <c r="BC15" s="10">
        <f t="shared" si="9"/>
        <v>-1.4260223535409455E-2</v>
      </c>
      <c r="BD15" s="10">
        <f t="shared" si="9"/>
        <v>-1.4432690165128159E-2</v>
      </c>
      <c r="BE15" s="10">
        <f t="shared" si="9"/>
        <v>-1.4260223535409455E-2</v>
      </c>
      <c r="BF15" s="10">
        <f t="shared" si="9"/>
        <v>-1.4224632935876835E-2</v>
      </c>
      <c r="BG15" s="10">
        <f t="shared" si="9"/>
        <v>-1.4390946208193145E-2</v>
      </c>
      <c r="BH15" s="10">
        <f t="shared" si="9"/>
        <v>-1.4224632935876835E-2</v>
      </c>
      <c r="BI15" s="10">
        <f t="shared" si="9"/>
        <v>-1.3877670466475367E-2</v>
      </c>
      <c r="BJ15" s="10">
        <f t="shared" si="9"/>
        <v>-1.4032441627566561E-2</v>
      </c>
      <c r="BK15" s="10">
        <f t="shared" si="9"/>
        <v>-1.3877670466475367E-2</v>
      </c>
      <c r="BL15" s="12">
        <f t="shared" si="20"/>
        <v>-1.4260223535409455E-2</v>
      </c>
      <c r="BM15" s="10">
        <f t="shared" si="21"/>
        <v>-1.3877670466475367E-2</v>
      </c>
      <c r="BN15" s="10">
        <f t="shared" si="22"/>
        <v>3.8255306893408836E-4</v>
      </c>
      <c r="BO15" s="10">
        <f t="shared" si="23"/>
        <v>-1.5260223535409456E-2</v>
      </c>
      <c r="BP15" s="10">
        <f t="shared" si="24"/>
        <v>-1.2877670466475366E-2</v>
      </c>
      <c r="BQ15" s="10">
        <f t="shared" si="25"/>
        <v>2.3825530689340901E-3</v>
      </c>
      <c r="BR15" s="10">
        <f t="shared" si="26"/>
        <v>1.8514096614487219E-2</v>
      </c>
      <c r="BS15" s="10"/>
      <c r="BT15" s="10"/>
      <c r="BU15" s="10"/>
      <c r="BW15" s="8">
        <v>40908</v>
      </c>
      <c r="BX15" s="19">
        <v>-1</v>
      </c>
    </row>
    <row r="16" spans="1:76">
      <c r="A16" s="8">
        <v>37986</v>
      </c>
      <c r="B16" s="19" t="s">
        <v>17</v>
      </c>
      <c r="C16" s="19">
        <v>9</v>
      </c>
      <c r="D16" s="6">
        <f>SUM('veh fleet stats'!U16:W19)/1000</f>
        <v>39.094999999999999</v>
      </c>
      <c r="E16" s="16">
        <f>SUM('national population by age'!DZ55)</f>
        <v>4044600</v>
      </c>
      <c r="F16" s="1">
        <f>SUM('national population by age'!Q56:BY56)</f>
        <v>2970880</v>
      </c>
      <c r="G16" s="5">
        <f>SUM('national population by age'!R56:BY56)</f>
        <v>2909900</v>
      </c>
      <c r="H16" s="9">
        <f t="shared" si="10"/>
        <v>2970880</v>
      </c>
      <c r="I16" s="1">
        <f>SUM('national population by age'!Q56:CD56)</f>
        <v>3065280</v>
      </c>
      <c r="J16" s="16">
        <f>SUM('national population by age'!R56:CD56)</f>
        <v>3004300</v>
      </c>
      <c r="K16" s="9">
        <f t="shared" si="11"/>
        <v>3065280</v>
      </c>
      <c r="L16" s="16">
        <f>SUM('national population by age'!Q56:CM56)</f>
        <v>3153410</v>
      </c>
      <c r="M16" s="16">
        <f>SUM('national population by age'!R56:CM56)</f>
        <v>3092430</v>
      </c>
      <c r="N16" s="9">
        <f t="shared" si="12"/>
        <v>3153410</v>
      </c>
      <c r="O16" s="21">
        <f t="shared" si="0"/>
        <v>4018650</v>
      </c>
      <c r="P16" s="16">
        <f t="shared" si="1"/>
        <v>2948747.5</v>
      </c>
      <c r="Q16" s="16">
        <f t="shared" si="1"/>
        <v>2888177.5</v>
      </c>
      <c r="R16" s="9">
        <f t="shared" si="1"/>
        <v>2948747.5</v>
      </c>
      <c r="S16" s="16">
        <f t="shared" si="2"/>
        <v>3042560</v>
      </c>
      <c r="T16" s="16">
        <f t="shared" si="2"/>
        <v>2981990</v>
      </c>
      <c r="U16" s="9">
        <f t="shared" si="2"/>
        <v>3042560</v>
      </c>
      <c r="V16" s="16">
        <f t="shared" si="2"/>
        <v>3129812.5</v>
      </c>
      <c r="W16" s="16">
        <f t="shared" si="2"/>
        <v>3069242.5</v>
      </c>
      <c r="X16" s="9">
        <f t="shared" si="3"/>
        <v>3129812.5</v>
      </c>
      <c r="Y16" s="21">
        <f t="shared" si="4"/>
        <v>9728.3913752130684</v>
      </c>
      <c r="Z16" s="16">
        <f t="shared" si="5"/>
        <v>13258.17147789019</v>
      </c>
      <c r="AA16" s="16">
        <f t="shared" si="5"/>
        <v>13536.217909044717</v>
      </c>
      <c r="AB16" s="9">
        <f t="shared" si="5"/>
        <v>13258.17147789019</v>
      </c>
      <c r="AC16" s="16">
        <f t="shared" si="5"/>
        <v>12849.376840555322</v>
      </c>
      <c r="AD16" s="16">
        <f t="shared" si="5"/>
        <v>13110.372603529857</v>
      </c>
      <c r="AE16" s="9">
        <f t="shared" si="5"/>
        <v>12849.376840555322</v>
      </c>
      <c r="AF16" s="16">
        <f t="shared" si="5"/>
        <v>12491.163608043613</v>
      </c>
      <c r="AG16" s="16">
        <f t="shared" si="5"/>
        <v>12737.6706141662</v>
      </c>
      <c r="AH16" s="9">
        <f t="shared" si="5"/>
        <v>12491.163608043613</v>
      </c>
      <c r="AI16" s="12">
        <f t="shared" si="13"/>
        <v>6.6114070796846391E-2</v>
      </c>
      <c r="AJ16" s="12">
        <f t="shared" si="6"/>
        <v>2.9676270136438809E-2</v>
      </c>
      <c r="AK16" s="12">
        <f t="shared" si="7"/>
        <v>2.1692462874006502E-2</v>
      </c>
      <c r="AL16" s="12">
        <f t="shared" si="7"/>
        <v>2.2304753950029843E-2</v>
      </c>
      <c r="AM16" s="12">
        <f t="shared" si="7"/>
        <v>2.1692462874006502E-2</v>
      </c>
      <c r="AN16" s="12">
        <f t="shared" si="7"/>
        <v>2.2089771570236172E-2</v>
      </c>
      <c r="AO16" s="12">
        <f t="shared" si="7"/>
        <v>2.2690870265051233E-2</v>
      </c>
      <c r="AP16" s="12">
        <f t="shared" si="7"/>
        <v>2.2089771570236172E-2</v>
      </c>
      <c r="AQ16" s="12">
        <f t="shared" si="7"/>
        <v>2.1341409985524029E-2</v>
      </c>
      <c r="AR16" s="12">
        <f t="shared" si="7"/>
        <v>2.1910652082154147E-2</v>
      </c>
      <c r="AS16" s="12">
        <f t="shared" si="7"/>
        <v>2.1341409985524029E-2</v>
      </c>
      <c r="AT16" s="12">
        <f t="shared" si="14"/>
        <v>2.1341409985524029E-2</v>
      </c>
      <c r="AU16" s="10">
        <f t="shared" si="15"/>
        <v>2.1692462874006502E-2</v>
      </c>
      <c r="AV16" s="10">
        <f t="shared" si="16"/>
        <v>3.5105288848247262E-4</v>
      </c>
      <c r="AW16" s="10">
        <f t="shared" si="17"/>
        <v>2.0341409985524028E-2</v>
      </c>
      <c r="AX16" s="10">
        <f t="shared" si="18"/>
        <v>2.2692462874006503E-2</v>
      </c>
      <c r="AY16" s="10">
        <f t="shared" si="19"/>
        <v>2.3510528884824744E-3</v>
      </c>
      <c r="AZ16" s="10"/>
      <c r="BA16" s="19">
        <f t="shared" si="8"/>
        <v>-2.835768963117602E-2</v>
      </c>
      <c r="BB16" s="10">
        <f t="shared" si="9"/>
        <v>-1.3016541585712638E-2</v>
      </c>
      <c r="BC16" s="10">
        <f t="shared" si="9"/>
        <v>-1.1485121022831057E-2</v>
      </c>
      <c r="BD16" s="10">
        <f t="shared" si="9"/>
        <v>-1.1599740168150685E-2</v>
      </c>
      <c r="BE16" s="10">
        <f t="shared" si="9"/>
        <v>-1.1485121022831057E-2</v>
      </c>
      <c r="BF16" s="10">
        <f t="shared" si="9"/>
        <v>-1.1408174872937882E-2</v>
      </c>
      <c r="BG16" s="10">
        <f t="shared" si="9"/>
        <v>-1.1517625209217397E-2</v>
      </c>
      <c r="BH16" s="10">
        <f t="shared" si="9"/>
        <v>-1.1408174872937882E-2</v>
      </c>
      <c r="BI16" s="10">
        <f t="shared" si="9"/>
        <v>-1.1140274040607911E-2</v>
      </c>
      <c r="BJ16" s="10">
        <f t="shared" si="9"/>
        <v>-1.1241326028148091E-2</v>
      </c>
      <c r="BK16" s="10">
        <f t="shared" si="9"/>
        <v>-1.1140274040607911E-2</v>
      </c>
      <c r="BL16" s="12">
        <f t="shared" si="20"/>
        <v>-1.1485121022831057E-2</v>
      </c>
      <c r="BM16" s="10">
        <f t="shared" si="21"/>
        <v>-1.1140274040607911E-2</v>
      </c>
      <c r="BN16" s="10">
        <f t="shared" si="22"/>
        <v>3.4484698222314591E-4</v>
      </c>
      <c r="BO16" s="10">
        <f t="shared" si="23"/>
        <v>-1.2485121022831058E-2</v>
      </c>
      <c r="BP16" s="10">
        <f t="shared" si="24"/>
        <v>-1.0140274040607911E-2</v>
      </c>
      <c r="BQ16" s="10">
        <f t="shared" si="25"/>
        <v>2.3448469822231477E-3</v>
      </c>
      <c r="BR16" s="10">
        <f t="shared" si="26"/>
        <v>2.1341409985524029E-2</v>
      </c>
      <c r="BS16" s="10"/>
      <c r="BT16" s="10"/>
      <c r="BU16" s="10"/>
      <c r="BW16" s="8">
        <v>41274</v>
      </c>
      <c r="BX16" s="19">
        <v>-1</v>
      </c>
    </row>
    <row r="17" spans="1:82">
      <c r="B17" s="19" t="s">
        <v>18</v>
      </c>
      <c r="C17" s="19">
        <v>10</v>
      </c>
      <c r="D17" s="6">
        <f>SUM('veh fleet stats'!U17:W20)/1000</f>
        <v>39.503</v>
      </c>
      <c r="E17" s="16">
        <f>SUM('national population by age'!DZ56)</f>
        <v>4061600</v>
      </c>
      <c r="F17" s="1">
        <f>SUM('national population by age'!Q57:BY57)</f>
        <v>2984620</v>
      </c>
      <c r="G17" s="5">
        <f>SUM('national population by age'!R57:BY57)</f>
        <v>2923250</v>
      </c>
      <c r="H17" s="9">
        <f t="shared" si="10"/>
        <v>2984620</v>
      </c>
      <c r="I17" s="1">
        <f>SUM('national population by age'!Q57:CD57)</f>
        <v>3079720</v>
      </c>
      <c r="J17" s="16">
        <f>SUM('national population by age'!R57:CD57)</f>
        <v>3018350</v>
      </c>
      <c r="K17" s="9">
        <f t="shared" si="11"/>
        <v>3079720</v>
      </c>
      <c r="L17" s="16">
        <f>SUM('national population by age'!Q57:CM57)</f>
        <v>3168640</v>
      </c>
      <c r="M17" s="16">
        <f>SUM('national population by age'!R57:CM57)</f>
        <v>3107270</v>
      </c>
      <c r="N17" s="9">
        <f t="shared" si="12"/>
        <v>3168640</v>
      </c>
      <c r="O17" s="21">
        <f t="shared" si="0"/>
        <v>4036675</v>
      </c>
      <c r="P17" s="16">
        <f t="shared" si="1"/>
        <v>2962822.5</v>
      </c>
      <c r="Q17" s="16">
        <f t="shared" si="1"/>
        <v>2901935</v>
      </c>
      <c r="R17" s="9">
        <f t="shared" si="1"/>
        <v>2962822.5</v>
      </c>
      <c r="S17" s="16">
        <f t="shared" si="2"/>
        <v>3057047.5</v>
      </c>
      <c r="T17" s="16">
        <f t="shared" si="2"/>
        <v>2996160</v>
      </c>
      <c r="U17" s="9">
        <f t="shared" si="2"/>
        <v>3057047.5</v>
      </c>
      <c r="V17" s="16">
        <f t="shared" si="2"/>
        <v>3144940</v>
      </c>
      <c r="W17" s="16">
        <f t="shared" si="2"/>
        <v>3084052.5</v>
      </c>
      <c r="X17" s="9">
        <f t="shared" si="3"/>
        <v>3144940</v>
      </c>
      <c r="Y17" s="21">
        <f t="shared" si="4"/>
        <v>9786.0243888844161</v>
      </c>
      <c r="Z17" s="16">
        <f t="shared" si="5"/>
        <v>13332.894562532854</v>
      </c>
      <c r="AA17" s="16">
        <f t="shared" si="5"/>
        <v>13612.64122042706</v>
      </c>
      <c r="AB17" s="9">
        <f t="shared" si="5"/>
        <v>13332.894562532854</v>
      </c>
      <c r="AC17" s="16">
        <f t="shared" si="5"/>
        <v>12921.945112073005</v>
      </c>
      <c r="AD17" s="16">
        <f t="shared" si="5"/>
        <v>13184.542881555057</v>
      </c>
      <c r="AE17" s="9">
        <f t="shared" si="5"/>
        <v>12921.945112073005</v>
      </c>
      <c r="AF17" s="16">
        <f t="shared" si="5"/>
        <v>12560.811970975599</v>
      </c>
      <c r="AG17" s="16">
        <f t="shared" si="5"/>
        <v>12808.796218611713</v>
      </c>
      <c r="AH17" s="9">
        <f t="shared" si="5"/>
        <v>12560.811970975599</v>
      </c>
      <c r="AI17" s="12">
        <f t="shared" si="13"/>
        <v>7.7240162135511659E-2</v>
      </c>
      <c r="AJ17" s="12">
        <f t="shared" si="6"/>
        <v>3.5776286497318122E-2</v>
      </c>
      <c r="AK17" s="12">
        <f t="shared" si="7"/>
        <v>2.7450723921498721E-2</v>
      </c>
      <c r="AL17" s="12">
        <f t="shared" si="7"/>
        <v>2.8076522331991871E-2</v>
      </c>
      <c r="AM17" s="12">
        <f t="shared" si="7"/>
        <v>2.7450723921498721E-2</v>
      </c>
      <c r="AN17" s="12">
        <f t="shared" si="7"/>
        <v>2.7862136174304331E-2</v>
      </c>
      <c r="AO17" s="12">
        <f t="shared" si="7"/>
        <v>2.8476614764865849E-2</v>
      </c>
      <c r="AP17" s="12">
        <f t="shared" si="7"/>
        <v>2.7862136174304331E-2</v>
      </c>
      <c r="AQ17" s="12">
        <f t="shared" si="7"/>
        <v>2.7036216284781034E-2</v>
      </c>
      <c r="AR17" s="12">
        <f t="shared" si="7"/>
        <v>2.761687695013082E-2</v>
      </c>
      <c r="AS17" s="12">
        <f t="shared" si="7"/>
        <v>2.7036216284781034E-2</v>
      </c>
      <c r="AT17" s="12">
        <f t="shared" si="14"/>
        <v>2.7036216284781034E-2</v>
      </c>
      <c r="AU17" s="10">
        <f t="shared" si="15"/>
        <v>2.7450723921498721E-2</v>
      </c>
      <c r="AV17" s="10">
        <f t="shared" si="16"/>
        <v>4.1450763671768698E-4</v>
      </c>
      <c r="AW17" s="10">
        <f t="shared" si="17"/>
        <v>2.6036216284781033E-2</v>
      </c>
      <c r="AX17" s="10">
        <f t="shared" si="18"/>
        <v>2.8450723921498722E-2</v>
      </c>
      <c r="AY17" s="10">
        <f t="shared" si="19"/>
        <v>2.4145076367176888E-3</v>
      </c>
      <c r="AZ17" s="10"/>
      <c r="BA17" s="19">
        <f t="shared" si="8"/>
        <v>-1.8217516651754528E-2</v>
      </c>
      <c r="BB17" s="10">
        <f t="shared" si="9"/>
        <v>-7.1694463200846492E-3</v>
      </c>
      <c r="BC17" s="10">
        <f t="shared" si="9"/>
        <v>-5.913848913737918E-3</v>
      </c>
      <c r="BD17" s="10">
        <f t="shared" si="9"/>
        <v>-6.0193911123745947E-3</v>
      </c>
      <c r="BE17" s="10">
        <f t="shared" si="9"/>
        <v>-5.913848913737918E-3</v>
      </c>
      <c r="BF17" s="10">
        <f t="shared" si="9"/>
        <v>-5.8249936123840884E-3</v>
      </c>
      <c r="BG17" s="10">
        <f t="shared" si="9"/>
        <v>-5.9254109542615785E-3</v>
      </c>
      <c r="BH17" s="10">
        <f t="shared" si="9"/>
        <v>-5.8249936123840884E-3</v>
      </c>
      <c r="BI17" s="10">
        <f t="shared" si="9"/>
        <v>-5.6265794606974451E-3</v>
      </c>
      <c r="BJ17" s="10">
        <f t="shared" si="9"/>
        <v>-5.7202177763160389E-3</v>
      </c>
      <c r="BK17" s="10">
        <f t="shared" si="9"/>
        <v>-5.6265794606974451E-3</v>
      </c>
      <c r="BL17" s="12">
        <f t="shared" si="20"/>
        <v>-5.913848913737918E-3</v>
      </c>
      <c r="BM17" s="10">
        <f t="shared" si="21"/>
        <v>-5.6265794606974451E-3</v>
      </c>
      <c r="BN17" s="10">
        <f t="shared" si="22"/>
        <v>2.8726945304047291E-4</v>
      </c>
      <c r="BO17" s="10">
        <f t="shared" si="23"/>
        <v>-6.913848913737918E-3</v>
      </c>
      <c r="BP17" s="10">
        <f t="shared" si="24"/>
        <v>-4.6265794606974451E-3</v>
      </c>
      <c r="BQ17" s="10">
        <f t="shared" si="25"/>
        <v>2.287269453040473E-3</v>
      </c>
      <c r="BR17" s="10">
        <f t="shared" si="26"/>
        <v>2.7036216284781034E-2</v>
      </c>
      <c r="BS17" s="10"/>
      <c r="BT17" s="10"/>
      <c r="BU17" s="10"/>
      <c r="BW17" s="8">
        <v>41639</v>
      </c>
      <c r="BX17" s="19">
        <v>-1</v>
      </c>
    </row>
    <row r="18" spans="1:82">
      <c r="B18" s="19" t="s">
        <v>19</v>
      </c>
      <c r="C18" s="19">
        <v>11</v>
      </c>
      <c r="D18" s="6">
        <f>SUM('veh fleet stats'!U18:W21)/1000</f>
        <v>39.777000000000001</v>
      </c>
      <c r="E18" s="16">
        <f>SUM('national population by age'!DZ57)</f>
        <v>4078700</v>
      </c>
      <c r="F18" s="1">
        <f>SUM('national population by age'!Q58:BY58)</f>
        <v>2991850</v>
      </c>
      <c r="G18" s="5">
        <f>SUM('national population by age'!R58:BY58)</f>
        <v>2930150</v>
      </c>
      <c r="H18" s="9">
        <f t="shared" si="10"/>
        <v>2991850</v>
      </c>
      <c r="I18" s="1">
        <f>SUM('national population by age'!Q58:CD58)</f>
        <v>3087410</v>
      </c>
      <c r="J18" s="16">
        <f>SUM('national population by age'!R58:CD58)</f>
        <v>3025710</v>
      </c>
      <c r="K18" s="9">
        <f t="shared" si="11"/>
        <v>3087410</v>
      </c>
      <c r="L18" s="16">
        <f>SUM('national population by age'!Q58:CM58)</f>
        <v>3176950</v>
      </c>
      <c r="M18" s="16">
        <f>SUM('national population by age'!R58:CM58)</f>
        <v>3115250</v>
      </c>
      <c r="N18" s="9">
        <f t="shared" si="12"/>
        <v>3176950</v>
      </c>
      <c r="O18" s="21">
        <f t="shared" si="0"/>
        <v>4053025</v>
      </c>
      <c r="P18" s="16">
        <f t="shared" si="1"/>
        <v>2975807.5</v>
      </c>
      <c r="Q18" s="16">
        <f t="shared" si="1"/>
        <v>2914572.5</v>
      </c>
      <c r="R18" s="9">
        <f t="shared" si="1"/>
        <v>2975807.5</v>
      </c>
      <c r="S18" s="16">
        <f t="shared" si="2"/>
        <v>3070535</v>
      </c>
      <c r="T18" s="16">
        <f t="shared" si="2"/>
        <v>3009300</v>
      </c>
      <c r="U18" s="9">
        <f t="shared" si="2"/>
        <v>3070535</v>
      </c>
      <c r="V18" s="16">
        <f t="shared" si="2"/>
        <v>3159055</v>
      </c>
      <c r="W18" s="16">
        <f t="shared" si="2"/>
        <v>3097820</v>
      </c>
      <c r="X18" s="9">
        <f t="shared" si="3"/>
        <v>3159055</v>
      </c>
      <c r="Y18" s="21">
        <f t="shared" si="4"/>
        <v>9814.1511587024506</v>
      </c>
      <c r="Z18" s="16">
        <f t="shared" si="5"/>
        <v>13366.792038799553</v>
      </c>
      <c r="AA18" s="16">
        <f t="shared" si="5"/>
        <v>13647.627568022412</v>
      </c>
      <c r="AB18" s="9">
        <f t="shared" si="5"/>
        <v>13366.792038799553</v>
      </c>
      <c r="AC18" s="16">
        <f t="shared" si="5"/>
        <v>12954.41999521256</v>
      </c>
      <c r="AD18" s="16">
        <f t="shared" si="5"/>
        <v>13218.024125211843</v>
      </c>
      <c r="AE18" s="9">
        <f t="shared" si="5"/>
        <v>12954.41999521256</v>
      </c>
      <c r="AF18" s="16">
        <f t="shared" si="5"/>
        <v>12591.423701075164</v>
      </c>
      <c r="AG18" s="16">
        <f t="shared" si="5"/>
        <v>12840.319966944497</v>
      </c>
      <c r="AH18" s="9">
        <f t="shared" si="5"/>
        <v>12591.423701075164</v>
      </c>
      <c r="AI18" s="12">
        <f t="shared" si="13"/>
        <v>8.471209602471319E-2</v>
      </c>
      <c r="AJ18" s="12">
        <f t="shared" si="6"/>
        <v>3.8753291257941802E-2</v>
      </c>
      <c r="AK18" s="12">
        <f t="shared" si="7"/>
        <v>3.0062908872484639E-2</v>
      </c>
      <c r="AL18" s="12">
        <f t="shared" si="7"/>
        <v>3.0718819442632883E-2</v>
      </c>
      <c r="AM18" s="12">
        <f t="shared" si="7"/>
        <v>3.0062908872484639E-2</v>
      </c>
      <c r="AN18" s="12">
        <f t="shared" si="7"/>
        <v>3.0445315600182488E-2</v>
      </c>
      <c r="AO18" s="12">
        <f t="shared" si="7"/>
        <v>3.1088360689134786E-2</v>
      </c>
      <c r="AP18" s="12">
        <f t="shared" si="7"/>
        <v>3.0445315600182488E-2</v>
      </c>
      <c r="AQ18" s="12">
        <f t="shared" si="7"/>
        <v>2.9539187870378791E-2</v>
      </c>
      <c r="AR18" s="12">
        <f t="shared" si="7"/>
        <v>3.0145946447264871E-2</v>
      </c>
      <c r="AS18" s="12">
        <f t="shared" si="7"/>
        <v>2.9539187870378791E-2</v>
      </c>
      <c r="AT18" s="12">
        <f t="shared" si="14"/>
        <v>2.9539187870378791E-2</v>
      </c>
      <c r="AU18" s="10">
        <f t="shared" si="15"/>
        <v>3.0062908872484639E-2</v>
      </c>
      <c r="AV18" s="10">
        <f t="shared" si="16"/>
        <v>5.2372100210584804E-4</v>
      </c>
      <c r="AW18" s="10">
        <f t="shared" si="17"/>
        <v>2.853918787037879E-2</v>
      </c>
      <c r="AX18" s="10">
        <f t="shared" si="18"/>
        <v>3.106290887248464E-2</v>
      </c>
      <c r="AY18" s="10">
        <f t="shared" si="19"/>
        <v>2.5237210021058498E-3</v>
      </c>
      <c r="AZ18" s="10"/>
      <c r="BA18" s="19">
        <f t="shared" si="8"/>
        <v>-1.1407694601848983E-2</v>
      </c>
      <c r="BB18" s="10">
        <f t="shared" si="9"/>
        <v>-4.3158752127628874E-3</v>
      </c>
      <c r="BC18" s="10">
        <f t="shared" si="9"/>
        <v>-3.3864898653739317E-3</v>
      </c>
      <c r="BD18" s="10">
        <f t="shared" si="9"/>
        <v>-3.4647251572182958E-3</v>
      </c>
      <c r="BE18" s="10">
        <f t="shared" si="9"/>
        <v>-3.3864898653739317E-3</v>
      </c>
      <c r="BF18" s="10">
        <f t="shared" si="9"/>
        <v>-3.3264752490348437E-3</v>
      </c>
      <c r="BG18" s="10">
        <f t="shared" si="9"/>
        <v>-3.4010266181597748E-3</v>
      </c>
      <c r="BH18" s="10">
        <f t="shared" si="9"/>
        <v>-3.3264752490348437E-3</v>
      </c>
      <c r="BI18" s="10">
        <f t="shared" si="9"/>
        <v>-3.2032097901645296E-3</v>
      </c>
      <c r="BJ18" s="10">
        <f t="shared" si="9"/>
        <v>-3.2731942549603099E-3</v>
      </c>
      <c r="BK18" s="10">
        <f t="shared" si="9"/>
        <v>-3.2032097901645296E-3</v>
      </c>
      <c r="BL18" s="12">
        <f t="shared" si="20"/>
        <v>-3.3864898653739317E-3</v>
      </c>
      <c r="BM18" s="10">
        <f t="shared" si="21"/>
        <v>-3.2032097901645296E-3</v>
      </c>
      <c r="BN18" s="10">
        <f t="shared" si="22"/>
        <v>1.8328007520940215E-4</v>
      </c>
      <c r="BO18" s="10">
        <f t="shared" si="23"/>
        <v>-4.3864898653739317E-3</v>
      </c>
      <c r="BP18" s="10">
        <f t="shared" si="24"/>
        <v>-2.2032097901645295E-3</v>
      </c>
      <c r="BQ18" s="10">
        <f t="shared" si="25"/>
        <v>2.1832800752094022E-3</v>
      </c>
      <c r="BR18" s="10">
        <f t="shared" si="26"/>
        <v>2.9539187870378791E-2</v>
      </c>
      <c r="BS18" s="10"/>
      <c r="BT18" s="10"/>
      <c r="BU18" s="10"/>
      <c r="BW18" s="22">
        <v>42004</v>
      </c>
      <c r="BX18" s="19">
        <v>-1</v>
      </c>
    </row>
    <row r="19" spans="1:82">
      <c r="B19" s="19" t="s">
        <v>20</v>
      </c>
      <c r="C19" s="19">
        <v>12</v>
      </c>
      <c r="D19" s="6">
        <f>SUM('veh fleet stats'!U19:W22)/1000</f>
        <v>40.014000000000003</v>
      </c>
      <c r="E19" s="16">
        <f>SUM('national population by age'!DZ58)</f>
        <v>4087500</v>
      </c>
      <c r="F19" s="1">
        <f>SUM('national population by age'!Q59:BY59)</f>
        <v>3004840</v>
      </c>
      <c r="G19" s="5">
        <f>SUM('national population by age'!R59:BY59)</f>
        <v>2942710</v>
      </c>
      <c r="H19" s="9">
        <f t="shared" si="10"/>
        <v>3004840</v>
      </c>
      <c r="I19" s="1">
        <f>SUM('national population by age'!Q59:CD59)</f>
        <v>3100660</v>
      </c>
      <c r="J19" s="16">
        <f>SUM('national population by age'!R59:CD59)</f>
        <v>3038530</v>
      </c>
      <c r="K19" s="9">
        <f t="shared" si="11"/>
        <v>3100660</v>
      </c>
      <c r="L19" s="16">
        <f>SUM('national population by age'!Q59:CM59)</f>
        <v>3190310</v>
      </c>
      <c r="M19" s="16">
        <f>SUM('national population by age'!R59:CM59)</f>
        <v>3128180</v>
      </c>
      <c r="N19" s="9">
        <f t="shared" si="12"/>
        <v>3190310</v>
      </c>
      <c r="O19" s="21">
        <f t="shared" si="0"/>
        <v>4068100</v>
      </c>
      <c r="P19" s="16">
        <f t="shared" si="1"/>
        <v>2988047.5</v>
      </c>
      <c r="Q19" s="16">
        <f t="shared" si="1"/>
        <v>2926502.5</v>
      </c>
      <c r="R19" s="9">
        <f t="shared" si="1"/>
        <v>2988047.5</v>
      </c>
      <c r="S19" s="16">
        <f t="shared" si="2"/>
        <v>3083267.5</v>
      </c>
      <c r="T19" s="16">
        <f t="shared" si="2"/>
        <v>3021722.5</v>
      </c>
      <c r="U19" s="9">
        <f t="shared" si="2"/>
        <v>3083267.5</v>
      </c>
      <c r="V19" s="16">
        <f t="shared" si="2"/>
        <v>3172327.5</v>
      </c>
      <c r="W19" s="16">
        <f t="shared" si="2"/>
        <v>3110782.5</v>
      </c>
      <c r="X19" s="9">
        <f t="shared" si="3"/>
        <v>3172327.5</v>
      </c>
      <c r="Y19" s="21">
        <f t="shared" si="4"/>
        <v>9836.0413952459385</v>
      </c>
      <c r="Z19" s="16">
        <f t="shared" si="5"/>
        <v>13391.353383773183</v>
      </c>
      <c r="AA19" s="16">
        <f t="shared" si="5"/>
        <v>13672.976530858934</v>
      </c>
      <c r="AB19" s="9">
        <f t="shared" si="5"/>
        <v>13391.353383773183</v>
      </c>
      <c r="AC19" s="16">
        <f t="shared" si="5"/>
        <v>12977.790606880526</v>
      </c>
      <c r="AD19" s="16">
        <f t="shared" si="5"/>
        <v>13242.116044739383</v>
      </c>
      <c r="AE19" s="9">
        <f t="shared" si="5"/>
        <v>12977.790606880526</v>
      </c>
      <c r="AF19" s="16">
        <f t="shared" si="5"/>
        <v>12613.451795251278</v>
      </c>
      <c r="AG19" s="16">
        <f t="shared" si="5"/>
        <v>12863.001511677528</v>
      </c>
      <c r="AH19" s="9">
        <f t="shared" si="5"/>
        <v>12613.451795251278</v>
      </c>
      <c r="AI19" s="12">
        <f t="shared" si="13"/>
        <v>9.1175046140555605E-2</v>
      </c>
      <c r="AJ19" s="12">
        <f t="shared" si="6"/>
        <v>4.1070206382669561E-2</v>
      </c>
      <c r="AK19" s="12">
        <f t="shared" si="7"/>
        <v>3.1955639033612426E-2</v>
      </c>
      <c r="AL19" s="12">
        <f t="shared" si="7"/>
        <v>3.2633265958610158E-2</v>
      </c>
      <c r="AM19" s="12">
        <f t="shared" si="7"/>
        <v>3.1955639033612426E-2</v>
      </c>
      <c r="AN19" s="12">
        <f t="shared" si="7"/>
        <v>3.2304305607057993E-2</v>
      </c>
      <c r="AO19" s="12">
        <f t="shared" si="7"/>
        <v>3.2967680743039462E-2</v>
      </c>
      <c r="AP19" s="12">
        <f t="shared" si="7"/>
        <v>3.2304305607057993E-2</v>
      </c>
      <c r="AQ19" s="12">
        <f t="shared" si="7"/>
        <v>3.1340317490571978E-2</v>
      </c>
      <c r="AR19" s="12">
        <f t="shared" si="7"/>
        <v>3.1965628622323328E-2</v>
      </c>
      <c r="AS19" s="12">
        <f t="shared" si="7"/>
        <v>3.1340317490571978E-2</v>
      </c>
      <c r="AT19" s="12">
        <f t="shared" si="14"/>
        <v>3.1340317490571978E-2</v>
      </c>
      <c r="AU19" s="10">
        <f t="shared" si="15"/>
        <v>3.1955639033612426E-2</v>
      </c>
      <c r="AV19" s="10">
        <f t="shared" si="16"/>
        <v>6.1532154304044795E-4</v>
      </c>
      <c r="AW19" s="10">
        <f t="shared" si="17"/>
        <v>3.0340317490571977E-2</v>
      </c>
      <c r="AX19" s="10">
        <f t="shared" si="18"/>
        <v>3.2955639033612427E-2</v>
      </c>
      <c r="AY19" s="10">
        <f t="shared" si="19"/>
        <v>2.6153215430404497E-3</v>
      </c>
      <c r="AZ19" s="10"/>
      <c r="BA19" s="19">
        <f t="shared" si="8"/>
        <v>-5.5174470623321481E-3</v>
      </c>
      <c r="BB19" s="10">
        <f t="shared" si="9"/>
        <v>-2.095024864960604E-3</v>
      </c>
      <c r="BC19" s="10">
        <f t="shared" si="9"/>
        <v>-1.5552226356044807E-3</v>
      </c>
      <c r="BD19" s="10">
        <f t="shared" si="9"/>
        <v>-1.6137708047957444E-3</v>
      </c>
      <c r="BE19" s="10">
        <f t="shared" si="9"/>
        <v>-1.5552226356044807E-3</v>
      </c>
      <c r="BF19" s="10">
        <f t="shared" si="9"/>
        <v>-1.5284117374839701E-3</v>
      </c>
      <c r="BG19" s="10">
        <f t="shared" si="9"/>
        <v>-1.5845688752700315E-3</v>
      </c>
      <c r="BH19" s="10">
        <f t="shared" si="9"/>
        <v>-1.5284117374839701E-3</v>
      </c>
      <c r="BI19" s="10">
        <f t="shared" si="9"/>
        <v>-1.4593614303228808E-3</v>
      </c>
      <c r="BJ19" s="10">
        <f t="shared" si="9"/>
        <v>-1.5125447003294656E-3</v>
      </c>
      <c r="BK19" s="10">
        <f t="shared" si="9"/>
        <v>-1.4593614303228808E-3</v>
      </c>
      <c r="BL19" s="12">
        <f t="shared" si="20"/>
        <v>-1.5552226356044807E-3</v>
      </c>
      <c r="BM19" s="10">
        <f t="shared" si="21"/>
        <v>-1.4593614303228808E-3</v>
      </c>
      <c r="BN19" s="10">
        <f t="shared" si="22"/>
        <v>9.5861205281599915E-5</v>
      </c>
      <c r="BO19" s="10">
        <f t="shared" si="23"/>
        <v>-2.5552226356044807E-3</v>
      </c>
      <c r="BP19" s="10">
        <f t="shared" si="24"/>
        <v>-4.5936143032288077E-4</v>
      </c>
      <c r="BQ19" s="10">
        <f t="shared" si="25"/>
        <v>2.0958612052816E-3</v>
      </c>
      <c r="BR19" s="10">
        <f t="shared" si="26"/>
        <v>3.1340317490571978E-2</v>
      </c>
      <c r="BS19" s="10"/>
      <c r="BT19" s="10"/>
      <c r="BU19" s="10"/>
      <c r="BW19" s="22">
        <v>42369</v>
      </c>
      <c r="BX19" s="19">
        <v>-1</v>
      </c>
    </row>
    <row r="20" spans="1:82">
      <c r="A20" s="8">
        <v>38352</v>
      </c>
      <c r="B20" s="19" t="s">
        <v>21</v>
      </c>
      <c r="C20" s="19">
        <v>13</v>
      </c>
      <c r="D20" s="6">
        <f>SUM('veh fleet stats'!U20:W23)/1000</f>
        <v>40.235999999999997</v>
      </c>
      <c r="E20" s="16">
        <f>SUM('national population by age'!DZ59)</f>
        <v>4100600</v>
      </c>
      <c r="F20" s="1">
        <f>SUM('national population by age'!Q60:BY60)</f>
        <v>3018500</v>
      </c>
      <c r="G20" s="5">
        <f>SUM('national population by age'!R60:BY60)</f>
        <v>2955850</v>
      </c>
      <c r="H20" s="9">
        <f t="shared" si="10"/>
        <v>3018500</v>
      </c>
      <c r="I20" s="1">
        <f>SUM('national population by age'!Q60:CD60)</f>
        <v>3114750</v>
      </c>
      <c r="J20" s="16">
        <f>SUM('national population by age'!R60:CD60)</f>
        <v>3052100</v>
      </c>
      <c r="K20" s="9">
        <f t="shared" si="11"/>
        <v>3114750</v>
      </c>
      <c r="L20" s="16">
        <f>SUM('national population by age'!Q60:CM60)</f>
        <v>3205190</v>
      </c>
      <c r="M20" s="16">
        <f>SUM('national population by age'!R60:CM60)</f>
        <v>3142540</v>
      </c>
      <c r="N20" s="9">
        <f t="shared" si="12"/>
        <v>3205190</v>
      </c>
      <c r="O20" s="21">
        <f t="shared" si="0"/>
        <v>4082100</v>
      </c>
      <c r="P20" s="16">
        <f t="shared" si="1"/>
        <v>2999952.5</v>
      </c>
      <c r="Q20" s="16">
        <f t="shared" si="1"/>
        <v>2937990</v>
      </c>
      <c r="R20" s="9">
        <f t="shared" si="1"/>
        <v>2999952.5</v>
      </c>
      <c r="S20" s="16">
        <f t="shared" si="2"/>
        <v>3095635</v>
      </c>
      <c r="T20" s="16">
        <f t="shared" si="2"/>
        <v>3033672.5</v>
      </c>
      <c r="U20" s="9">
        <f t="shared" si="2"/>
        <v>3095635</v>
      </c>
      <c r="V20" s="16">
        <f t="shared" si="2"/>
        <v>3185272.5</v>
      </c>
      <c r="W20" s="16">
        <f t="shared" si="2"/>
        <v>3123310</v>
      </c>
      <c r="X20" s="9">
        <f t="shared" si="3"/>
        <v>3185272.5</v>
      </c>
      <c r="Y20" s="21">
        <f t="shared" si="4"/>
        <v>9856.6914088336889</v>
      </c>
      <c r="Z20" s="16">
        <f t="shared" si="5"/>
        <v>13412.212360029034</v>
      </c>
      <c r="AA20" s="16">
        <f t="shared" si="5"/>
        <v>13695.077246689063</v>
      </c>
      <c r="AB20" s="9">
        <f t="shared" si="5"/>
        <v>13412.212360029034</v>
      </c>
      <c r="AC20" s="16">
        <f t="shared" si="5"/>
        <v>12997.6563774476</v>
      </c>
      <c r="AD20" s="16">
        <f t="shared" si="5"/>
        <v>13263.132391515564</v>
      </c>
      <c r="AE20" s="9">
        <f t="shared" si="5"/>
        <v>12997.6563774476</v>
      </c>
      <c r="AF20" s="16">
        <f t="shared" si="5"/>
        <v>12631.886282884745</v>
      </c>
      <c r="AG20" s="16">
        <f t="shared" si="5"/>
        <v>12882.486848887878</v>
      </c>
      <c r="AH20" s="9">
        <f t="shared" si="5"/>
        <v>12631.886282884745</v>
      </c>
      <c r="AI20" s="12">
        <f t="shared" si="13"/>
        <v>9.7228948780711422E-2</v>
      </c>
      <c r="AJ20" s="12">
        <f t="shared" si="6"/>
        <v>4.3255853335924188E-2</v>
      </c>
      <c r="AK20" s="12">
        <f t="shared" si="7"/>
        <v>3.356305969938167E-2</v>
      </c>
      <c r="AL20" s="12">
        <f t="shared" si="7"/>
        <v>3.4302392963705408E-2</v>
      </c>
      <c r="AM20" s="12">
        <f t="shared" si="7"/>
        <v>3.356305969938167E-2</v>
      </c>
      <c r="AN20" s="12">
        <f t="shared" si="7"/>
        <v>3.3884506822488225E-2</v>
      </c>
      <c r="AO20" s="12">
        <f t="shared" si="7"/>
        <v>3.4607086931124131E-2</v>
      </c>
      <c r="AP20" s="12">
        <f t="shared" si="7"/>
        <v>3.3884506822488225E-2</v>
      </c>
      <c r="AQ20" s="12">
        <f t="shared" si="7"/>
        <v>3.2847615463981183E-2</v>
      </c>
      <c r="AR20" s="12">
        <f t="shared" si="7"/>
        <v>3.3528887263390983E-2</v>
      </c>
      <c r="AS20" s="12">
        <f t="shared" si="7"/>
        <v>3.2847615463981183E-2</v>
      </c>
      <c r="AT20" s="12">
        <f t="shared" si="14"/>
        <v>3.2847615463981183E-2</v>
      </c>
      <c r="AU20" s="10">
        <f t="shared" si="15"/>
        <v>3.356305969938167E-2</v>
      </c>
      <c r="AV20" s="10">
        <f t="shared" si="16"/>
        <v>7.1544423540048641E-4</v>
      </c>
      <c r="AW20" s="10">
        <f t="shared" si="17"/>
        <v>3.1847615463981183E-2</v>
      </c>
      <c r="AX20" s="10">
        <f t="shared" si="18"/>
        <v>3.4563059699381671E-2</v>
      </c>
      <c r="AY20" s="10">
        <f t="shared" si="19"/>
        <v>2.7154442354004882E-3</v>
      </c>
      <c r="AZ20" s="19">
        <v>1</v>
      </c>
      <c r="BA20" s="19">
        <f t="shared" si="8"/>
        <v>0</v>
      </c>
      <c r="BB20" s="10">
        <f t="shared" si="9"/>
        <v>0</v>
      </c>
      <c r="BC20" s="10">
        <f t="shared" si="9"/>
        <v>0</v>
      </c>
      <c r="BD20" s="10">
        <f t="shared" si="9"/>
        <v>0</v>
      </c>
      <c r="BE20" s="10">
        <f t="shared" si="9"/>
        <v>0</v>
      </c>
      <c r="BF20" s="10">
        <f t="shared" si="9"/>
        <v>0</v>
      </c>
      <c r="BG20" s="10">
        <f t="shared" si="9"/>
        <v>0</v>
      </c>
      <c r="BH20" s="10">
        <f t="shared" si="9"/>
        <v>0</v>
      </c>
      <c r="BI20" s="10">
        <f t="shared" si="9"/>
        <v>0</v>
      </c>
      <c r="BJ20" s="10">
        <f t="shared" si="9"/>
        <v>0</v>
      </c>
      <c r="BK20" s="10">
        <f t="shared" si="9"/>
        <v>0</v>
      </c>
      <c r="BL20" s="12">
        <f t="shared" si="20"/>
        <v>0</v>
      </c>
      <c r="BM20" s="10">
        <f t="shared" si="21"/>
        <v>0</v>
      </c>
      <c r="BN20" s="10">
        <f t="shared" si="22"/>
        <v>0</v>
      </c>
      <c r="BO20" s="10">
        <f t="shared" si="23"/>
        <v>-1E-3</v>
      </c>
      <c r="BP20" s="10">
        <f t="shared" si="24"/>
        <v>1E-3</v>
      </c>
      <c r="BQ20" s="10">
        <f t="shared" si="25"/>
        <v>2E-3</v>
      </c>
      <c r="BR20" s="10">
        <f t="shared" si="26"/>
        <v>3.2847615463981183E-2</v>
      </c>
      <c r="BS20" s="10">
        <f>BK20</f>
        <v>0</v>
      </c>
      <c r="BT20" s="10"/>
      <c r="BU20" s="10"/>
    </row>
    <row r="21" spans="1:82">
      <c r="B21" s="19" t="s">
        <v>22</v>
      </c>
      <c r="C21" s="19">
        <v>14</v>
      </c>
      <c r="D21" s="6">
        <f>SUM('veh fleet stats'!U21:W24)/1000</f>
        <v>40.347999999999999</v>
      </c>
      <c r="E21" s="16">
        <f>SUM('national population by age'!DZ60)</f>
        <v>4114300</v>
      </c>
      <c r="F21" s="1">
        <f>SUM('national population by age'!Q61:BY61)</f>
        <v>3029430</v>
      </c>
      <c r="G21" s="5">
        <f>SUM('national population by age'!R61:BY61)</f>
        <v>2966130</v>
      </c>
      <c r="H21" s="9">
        <f t="shared" si="10"/>
        <v>3029430</v>
      </c>
      <c r="I21" s="1">
        <f>SUM('national population by age'!Q61:CD61)</f>
        <v>3126060</v>
      </c>
      <c r="J21" s="16">
        <f>SUM('national population by age'!R61:CD61)</f>
        <v>3062760</v>
      </c>
      <c r="K21" s="9">
        <f t="shared" si="11"/>
        <v>3126060</v>
      </c>
      <c r="L21" s="16">
        <f>SUM('national population by age'!Q61:CM61)</f>
        <v>3217480</v>
      </c>
      <c r="M21" s="16">
        <f>SUM('national population by age'!R61:CM61)</f>
        <v>3154180</v>
      </c>
      <c r="N21" s="9">
        <f t="shared" si="12"/>
        <v>3217480</v>
      </c>
      <c r="O21" s="21">
        <f t="shared" si="0"/>
        <v>4095275</v>
      </c>
      <c r="P21" s="16">
        <f t="shared" si="1"/>
        <v>3011155</v>
      </c>
      <c r="Q21" s="16">
        <f t="shared" si="1"/>
        <v>2948710</v>
      </c>
      <c r="R21" s="9">
        <f t="shared" si="1"/>
        <v>3011155</v>
      </c>
      <c r="S21" s="16">
        <f t="shared" si="2"/>
        <v>3107220</v>
      </c>
      <c r="T21" s="16">
        <f t="shared" si="2"/>
        <v>3044775</v>
      </c>
      <c r="U21" s="9">
        <f t="shared" si="2"/>
        <v>3107220</v>
      </c>
      <c r="V21" s="16">
        <f t="shared" si="2"/>
        <v>3197482.5</v>
      </c>
      <c r="W21" s="16">
        <f t="shared" si="2"/>
        <v>3135037.5</v>
      </c>
      <c r="X21" s="9">
        <f t="shared" si="3"/>
        <v>3197482.5</v>
      </c>
      <c r="Y21" s="21">
        <f t="shared" si="4"/>
        <v>9852.329819120816</v>
      </c>
      <c r="Z21" s="16">
        <f t="shared" si="5"/>
        <v>13399.509490544326</v>
      </c>
      <c r="AA21" s="16">
        <f t="shared" si="5"/>
        <v>13683.271667949713</v>
      </c>
      <c r="AB21" s="9">
        <f t="shared" si="5"/>
        <v>13399.509490544326</v>
      </c>
      <c r="AC21" s="16">
        <f t="shared" si="5"/>
        <v>12985.240826204774</v>
      </c>
      <c r="AD21" s="16">
        <f t="shared" si="5"/>
        <v>13251.553891502655</v>
      </c>
      <c r="AE21" s="9">
        <f t="shared" si="5"/>
        <v>12985.240826204774</v>
      </c>
      <c r="AF21" s="16">
        <f t="shared" si="5"/>
        <v>12618.677350071501</v>
      </c>
      <c r="AG21" s="16">
        <f t="shared" si="5"/>
        <v>12870.021490971001</v>
      </c>
      <c r="AH21" s="9">
        <f t="shared" si="5"/>
        <v>12618.677350071501</v>
      </c>
      <c r="AI21" s="12">
        <f t="shared" si="13"/>
        <v>0.10028316993250175</v>
      </c>
      <c r="AJ21" s="12">
        <f t="shared" si="6"/>
        <v>4.2794212222382999E-2</v>
      </c>
      <c r="AK21" s="12">
        <f t="shared" si="7"/>
        <v>3.2584159552325742E-2</v>
      </c>
      <c r="AL21" s="12">
        <f t="shared" si="7"/>
        <v>3.3410792418452351E-2</v>
      </c>
      <c r="AM21" s="12">
        <f t="shared" si="7"/>
        <v>3.2584159552325742E-2</v>
      </c>
      <c r="AN21" s="12">
        <f t="shared" si="7"/>
        <v>3.2896925238481201E-2</v>
      </c>
      <c r="AO21" s="12">
        <f t="shared" si="7"/>
        <v>3.3703891681633236E-2</v>
      </c>
      <c r="AP21" s="12">
        <f t="shared" si="7"/>
        <v>3.2896925238481201E-2</v>
      </c>
      <c r="AQ21" s="12">
        <f t="shared" si="7"/>
        <v>3.1767585573475587E-2</v>
      </c>
      <c r="AR21" s="12">
        <f t="shared" si="7"/>
        <v>3.2528823560761921E-2</v>
      </c>
      <c r="AS21" s="12">
        <f t="shared" si="7"/>
        <v>3.1767585573475587E-2</v>
      </c>
      <c r="AT21" s="12">
        <f t="shared" si="14"/>
        <v>3.1767585573475587E-2</v>
      </c>
      <c r="AU21" s="10">
        <f t="shared" si="15"/>
        <v>3.2584159552325742E-2</v>
      </c>
      <c r="AV21" s="10">
        <f t="shared" si="16"/>
        <v>8.165739788501547E-4</v>
      </c>
      <c r="AW21" s="10">
        <f t="shared" si="17"/>
        <v>3.0767585573475587E-2</v>
      </c>
      <c r="AX21" s="10">
        <f t="shared" si="18"/>
        <v>3.3584159552325743E-2</v>
      </c>
      <c r="AY21" s="10">
        <f t="shared" si="19"/>
        <v>2.8165739788501565E-3</v>
      </c>
      <c r="AZ21" s="19">
        <v>2</v>
      </c>
      <c r="BA21" s="19">
        <f t="shared" si="8"/>
        <v>2.7835768963118124E-3</v>
      </c>
      <c r="BB21" s="10">
        <f t="shared" si="9"/>
        <v>-4.4250038191961938E-4</v>
      </c>
      <c r="BC21" s="10">
        <f t="shared" si="9"/>
        <v>-9.4711216492260331E-4</v>
      </c>
      <c r="BD21" s="10">
        <f t="shared" si="9"/>
        <v>-8.6203082514224594E-4</v>
      </c>
      <c r="BE21" s="10">
        <f t="shared" si="9"/>
        <v>-9.4711216492260331E-4</v>
      </c>
      <c r="BF21" s="10">
        <f t="shared" si="9"/>
        <v>-9.5521460810188419E-4</v>
      </c>
      <c r="BG21" s="10">
        <f t="shared" si="9"/>
        <v>-8.7298382245781792E-4</v>
      </c>
      <c r="BH21" s="10">
        <f t="shared" si="9"/>
        <v>-9.5521460810188419E-4</v>
      </c>
      <c r="BI21" s="10">
        <f t="shared" si="9"/>
        <v>-1.0456817388501127E-3</v>
      </c>
      <c r="BJ21" s="10">
        <f t="shared" si="9"/>
        <v>-9.6762046513976241E-4</v>
      </c>
      <c r="BK21" s="10">
        <f t="shared" si="9"/>
        <v>-1.0456817388501127E-3</v>
      </c>
      <c r="BL21" s="12">
        <f t="shared" si="20"/>
        <v>-1.0456817388501127E-3</v>
      </c>
      <c r="BM21" s="10">
        <f t="shared" si="21"/>
        <v>-9.4711216492260331E-4</v>
      </c>
      <c r="BN21" s="10">
        <f t="shared" si="22"/>
        <v>9.8569573927509424E-5</v>
      </c>
      <c r="BO21" s="10">
        <f t="shared" si="23"/>
        <v>-2.0456817388501128E-3</v>
      </c>
      <c r="BP21" s="10">
        <f t="shared" si="24"/>
        <v>5.2887835077396715E-5</v>
      </c>
      <c r="BQ21" s="10">
        <f t="shared" si="25"/>
        <v>2.0985695739275095E-3</v>
      </c>
      <c r="BR21" s="10">
        <f t="shared" si="26"/>
        <v>3.1767585573475587E-2</v>
      </c>
      <c r="BS21" s="10">
        <f t="shared" ref="BS21:BS64" si="27">BK21</f>
        <v>-1.0456817388501127E-3</v>
      </c>
      <c r="BT21" s="10"/>
      <c r="BU21" s="10"/>
    </row>
    <row r="22" spans="1:82">
      <c r="B22" s="19" t="s">
        <v>23</v>
      </c>
      <c r="C22" s="19">
        <v>15</v>
      </c>
      <c r="D22" s="6">
        <f>SUM('veh fleet stats'!U22:W25)/1000</f>
        <v>40.51</v>
      </c>
      <c r="E22" s="16">
        <f>SUM('national population by age'!DZ61)</f>
        <v>4126600</v>
      </c>
      <c r="F22" s="1">
        <f>SUM('national population by age'!Q62:BY62)</f>
        <v>3036310</v>
      </c>
      <c r="G22" s="5">
        <f>SUM('national population by age'!R62:BY62)</f>
        <v>2972220</v>
      </c>
      <c r="H22" s="9">
        <f t="shared" si="10"/>
        <v>3036310</v>
      </c>
      <c r="I22" s="1">
        <f>SUM('national population by age'!Q62:CD62)</f>
        <v>3133220</v>
      </c>
      <c r="J22" s="16">
        <f>SUM('national population by age'!R62:CD62)</f>
        <v>3069130</v>
      </c>
      <c r="K22" s="9">
        <f t="shared" si="11"/>
        <v>3133220</v>
      </c>
      <c r="L22" s="16">
        <f>SUM('national population by age'!Q62:CM62)</f>
        <v>3225370</v>
      </c>
      <c r="M22" s="16">
        <f>SUM('national population by age'!R62:CM62)</f>
        <v>3161280</v>
      </c>
      <c r="N22" s="9">
        <f t="shared" si="12"/>
        <v>3225370</v>
      </c>
      <c r="O22" s="21">
        <f t="shared" si="0"/>
        <v>4107250</v>
      </c>
      <c r="P22" s="16">
        <f t="shared" si="1"/>
        <v>3022270</v>
      </c>
      <c r="Q22" s="16">
        <f t="shared" si="1"/>
        <v>2959227.5</v>
      </c>
      <c r="R22" s="9">
        <f t="shared" si="1"/>
        <v>3022270</v>
      </c>
      <c r="S22" s="16">
        <f t="shared" si="2"/>
        <v>3118672.5</v>
      </c>
      <c r="T22" s="16">
        <f t="shared" si="2"/>
        <v>3055630</v>
      </c>
      <c r="U22" s="9">
        <f t="shared" si="2"/>
        <v>3118672.5</v>
      </c>
      <c r="V22" s="16">
        <f t="shared" si="2"/>
        <v>3209587.5</v>
      </c>
      <c r="W22" s="16">
        <f t="shared" si="2"/>
        <v>3146545</v>
      </c>
      <c r="X22" s="9">
        <f t="shared" si="3"/>
        <v>3209587.5</v>
      </c>
      <c r="Y22" s="21">
        <f t="shared" si="4"/>
        <v>9863.0470509464976</v>
      </c>
      <c r="Z22" s="16">
        <f t="shared" si="5"/>
        <v>13403.832218828893</v>
      </c>
      <c r="AA22" s="16">
        <f t="shared" si="5"/>
        <v>13689.383462406997</v>
      </c>
      <c r="AB22" s="9">
        <f t="shared" si="5"/>
        <v>13403.832218828893</v>
      </c>
      <c r="AC22" s="16">
        <f t="shared" si="5"/>
        <v>12989.501141912144</v>
      </c>
      <c r="AD22" s="16">
        <f t="shared" si="5"/>
        <v>13257.495181026499</v>
      </c>
      <c r="AE22" s="9">
        <f t="shared" si="5"/>
        <v>12989.501141912144</v>
      </c>
      <c r="AF22" s="16">
        <f t="shared" si="5"/>
        <v>12621.559624094996</v>
      </c>
      <c r="AG22" s="16">
        <f t="shared" si="5"/>
        <v>12874.43847140276</v>
      </c>
      <c r="AH22" s="9">
        <f t="shared" si="5"/>
        <v>12621.559624094996</v>
      </c>
      <c r="AI22" s="12">
        <f t="shared" si="13"/>
        <v>0.10470088266991295</v>
      </c>
      <c r="AJ22" s="12">
        <f t="shared" si="6"/>
        <v>4.3928549736863776E-2</v>
      </c>
      <c r="AK22" s="12">
        <f t="shared" si="7"/>
        <v>3.2917274787315653E-2</v>
      </c>
      <c r="AL22" s="12">
        <f t="shared" si="7"/>
        <v>3.3872377520792529E-2</v>
      </c>
      <c r="AM22" s="12">
        <f t="shared" si="7"/>
        <v>3.2917274787315653E-2</v>
      </c>
      <c r="AN22" s="12">
        <f t="shared" si="7"/>
        <v>3.3235807439711218E-2</v>
      </c>
      <c r="AO22" s="12">
        <f t="shared" si="7"/>
        <v>3.416734933744392E-2</v>
      </c>
      <c r="AP22" s="12">
        <f t="shared" si="7"/>
        <v>3.3235807439711218E-2</v>
      </c>
      <c r="AQ22" s="12">
        <f t="shared" si="7"/>
        <v>3.2003255036104905E-2</v>
      </c>
      <c r="AR22" s="12">
        <f t="shared" si="7"/>
        <v>3.2883186575003442E-2</v>
      </c>
      <c r="AS22" s="12">
        <f t="shared" si="7"/>
        <v>3.2003255036104905E-2</v>
      </c>
      <c r="AT22" s="12">
        <f t="shared" si="14"/>
        <v>3.2003255036104905E-2</v>
      </c>
      <c r="AU22" s="10">
        <f t="shared" si="15"/>
        <v>3.2917274787315653E-2</v>
      </c>
      <c r="AV22" s="10">
        <f t="shared" si="16"/>
        <v>9.1401975121074841E-4</v>
      </c>
      <c r="AW22" s="10">
        <f t="shared" si="17"/>
        <v>3.1003255036104904E-2</v>
      </c>
      <c r="AX22" s="10">
        <f t="shared" si="18"/>
        <v>3.3917274787315654E-2</v>
      </c>
      <c r="AY22" s="10">
        <f t="shared" si="19"/>
        <v>2.9140197512107502E-3</v>
      </c>
      <c r="AZ22" s="19">
        <v>3</v>
      </c>
      <c r="BA22" s="19">
        <f t="shared" si="8"/>
        <v>6.8098220499055451E-3</v>
      </c>
      <c r="BB22" s="10">
        <f t="shared" si="9"/>
        <v>6.4480481828943503E-4</v>
      </c>
      <c r="BC22" s="10">
        <f t="shared" si="9"/>
        <v>-6.248142346086949E-4</v>
      </c>
      <c r="BD22" s="10">
        <f t="shared" si="9"/>
        <v>-4.1575408298211158E-4</v>
      </c>
      <c r="BE22" s="10">
        <f t="shared" si="9"/>
        <v>-6.248142346086949E-4</v>
      </c>
      <c r="BF22" s="10">
        <f t="shared" si="9"/>
        <v>-6.2743892426686543E-4</v>
      </c>
      <c r="BG22" s="10">
        <f t="shared" si="9"/>
        <v>-4.2502859224047285E-4</v>
      </c>
      <c r="BH22" s="10">
        <f t="shared" si="9"/>
        <v>-6.2743892426686543E-4</v>
      </c>
      <c r="BI22" s="10">
        <f t="shared" si="9"/>
        <v>-8.1750726364127058E-4</v>
      </c>
      <c r="BJ22" s="10">
        <f t="shared" si="9"/>
        <v>-6.2475340200429663E-4</v>
      </c>
      <c r="BK22" s="10">
        <f t="shared" si="9"/>
        <v>-8.1750726364127058E-4</v>
      </c>
      <c r="BL22" s="12">
        <f t="shared" si="20"/>
        <v>-8.1750726364127058E-4</v>
      </c>
      <c r="BM22" s="10">
        <f t="shared" si="21"/>
        <v>-6.248142346086949E-4</v>
      </c>
      <c r="BN22" s="10">
        <f t="shared" si="22"/>
        <v>1.9269302903257568E-4</v>
      </c>
      <c r="BO22" s="10">
        <f t="shared" si="23"/>
        <v>-1.8175072636412706E-3</v>
      </c>
      <c r="BP22" s="10">
        <f t="shared" si="24"/>
        <v>3.7518576539130512E-4</v>
      </c>
      <c r="BQ22" s="10">
        <f t="shared" si="25"/>
        <v>2.1926930290325757E-3</v>
      </c>
      <c r="BR22" s="10">
        <f t="shared" si="26"/>
        <v>3.2003255036104905E-2</v>
      </c>
      <c r="BS22" s="10">
        <f t="shared" si="27"/>
        <v>-8.1750726364127058E-4</v>
      </c>
      <c r="BT22" s="10"/>
      <c r="BU22" s="10"/>
      <c r="BW22" s="19" t="s">
        <v>259</v>
      </c>
    </row>
    <row r="23" spans="1:82" ht="45">
      <c r="B23" s="19" t="s">
        <v>24</v>
      </c>
      <c r="C23" s="19">
        <v>16</v>
      </c>
      <c r="D23" s="6">
        <f>SUM('veh fleet stats'!U23:W26)/1000</f>
        <v>40.606000000000002</v>
      </c>
      <c r="E23" s="16">
        <f>SUM('national population by age'!DZ62)</f>
        <v>4133900</v>
      </c>
      <c r="F23" s="1">
        <f>SUM('national population by age'!Q63:BY63)</f>
        <v>3048370</v>
      </c>
      <c r="G23" s="5">
        <f>SUM('national population by age'!R63:BY63)</f>
        <v>2983620</v>
      </c>
      <c r="H23" s="9">
        <f t="shared" si="10"/>
        <v>3048370</v>
      </c>
      <c r="I23" s="1">
        <f>SUM('national population by age'!Q63:CD63)</f>
        <v>3145350</v>
      </c>
      <c r="J23" s="16">
        <f>SUM('national population by age'!R63:CD63)</f>
        <v>3080600</v>
      </c>
      <c r="K23" s="9">
        <f t="shared" si="11"/>
        <v>3145350</v>
      </c>
      <c r="L23" s="16">
        <f>SUM('national population by age'!Q63:CM63)</f>
        <v>3238400</v>
      </c>
      <c r="M23" s="16">
        <f>SUM('national population by age'!R63:CM63)</f>
        <v>3173650</v>
      </c>
      <c r="N23" s="9">
        <f t="shared" si="12"/>
        <v>3238400</v>
      </c>
      <c r="O23" s="21">
        <f t="shared" si="0"/>
        <v>4118850</v>
      </c>
      <c r="P23" s="16">
        <f t="shared" si="1"/>
        <v>3033152.5</v>
      </c>
      <c r="Q23" s="16">
        <f t="shared" si="1"/>
        <v>2969455</v>
      </c>
      <c r="R23" s="9">
        <f t="shared" si="1"/>
        <v>3033152.5</v>
      </c>
      <c r="S23" s="16">
        <f t="shared" si="2"/>
        <v>3129845</v>
      </c>
      <c r="T23" s="16">
        <f t="shared" si="2"/>
        <v>3066147.5</v>
      </c>
      <c r="U23" s="9">
        <f t="shared" si="2"/>
        <v>3129845</v>
      </c>
      <c r="V23" s="16">
        <f t="shared" si="2"/>
        <v>3221610</v>
      </c>
      <c r="W23" s="16">
        <f t="shared" si="2"/>
        <v>3157912.5</v>
      </c>
      <c r="X23" s="9">
        <f t="shared" si="3"/>
        <v>3221610</v>
      </c>
      <c r="Y23" s="21">
        <f t="shared" si="4"/>
        <v>9858.5770299962369</v>
      </c>
      <c r="Z23" s="16">
        <f t="shared" si="5"/>
        <v>13387.39150108674</v>
      </c>
      <c r="AA23" s="16">
        <f t="shared" si="5"/>
        <v>13674.563177418078</v>
      </c>
      <c r="AB23" s="9">
        <f t="shared" si="5"/>
        <v>13387.39150108674</v>
      </c>
      <c r="AC23" s="16">
        <f t="shared" si="5"/>
        <v>12973.805412089097</v>
      </c>
      <c r="AD23" s="16">
        <f t="shared" si="5"/>
        <v>13243.328965746103</v>
      </c>
      <c r="AE23" s="9">
        <f t="shared" si="5"/>
        <v>12973.805412089097</v>
      </c>
      <c r="AF23" s="16">
        <f t="shared" si="5"/>
        <v>12604.256877772294</v>
      </c>
      <c r="AG23" s="16">
        <f t="shared" si="5"/>
        <v>12858.494337636017</v>
      </c>
      <c r="AH23" s="9">
        <f t="shared" si="5"/>
        <v>12604.256877772294</v>
      </c>
      <c r="AI23" s="12">
        <f t="shared" si="13"/>
        <v>0.10731878651430482</v>
      </c>
      <c r="AJ23" s="12">
        <f t="shared" si="6"/>
        <v>4.3455432001158423E-2</v>
      </c>
      <c r="AK23" s="12">
        <f t="shared" si="7"/>
        <v>3.1650331044024371E-2</v>
      </c>
      <c r="AL23" s="12">
        <f t="shared" si="7"/>
        <v>3.2753095317974212E-2</v>
      </c>
      <c r="AM23" s="12">
        <f t="shared" si="7"/>
        <v>3.1650331044024371E-2</v>
      </c>
      <c r="AN23" s="12">
        <f t="shared" si="7"/>
        <v>3.1987307601273107E-2</v>
      </c>
      <c r="AO23" s="12">
        <f t="shared" si="7"/>
        <v>3.3062296150048631E-2</v>
      </c>
      <c r="AP23" s="12">
        <f t="shared" si="7"/>
        <v>3.1987307601273107E-2</v>
      </c>
      <c r="AQ23" s="12">
        <f t="shared" si="7"/>
        <v>3.058849401940722E-2</v>
      </c>
      <c r="AR23" s="12">
        <f t="shared" si="7"/>
        <v>3.160402960604114E-2</v>
      </c>
      <c r="AS23" s="12">
        <f t="shared" si="7"/>
        <v>3.058849401940722E-2</v>
      </c>
      <c r="AT23" s="12">
        <f t="shared" si="14"/>
        <v>3.058849401940722E-2</v>
      </c>
      <c r="AU23" s="10">
        <f t="shared" si="15"/>
        <v>3.1650331044024371E-2</v>
      </c>
      <c r="AV23" s="10">
        <f t="shared" si="16"/>
        <v>1.0618370246171516E-3</v>
      </c>
      <c r="AW23" s="10">
        <f t="shared" si="17"/>
        <v>2.9588494019407219E-2</v>
      </c>
      <c r="AX23" s="10">
        <f t="shared" si="18"/>
        <v>3.2650331044024372E-2</v>
      </c>
      <c r="AY23" s="10">
        <f t="shared" si="19"/>
        <v>3.0618370246171533E-3</v>
      </c>
      <c r="AZ23" s="19">
        <v>4</v>
      </c>
      <c r="BA23" s="19">
        <f t="shared" si="8"/>
        <v>9.1957451038870985E-3</v>
      </c>
      <c r="BB23" s="10">
        <f t="shared" si="9"/>
        <v>1.9130366208464089E-4</v>
      </c>
      <c r="BC23" s="10">
        <f t="shared" si="9"/>
        <v>-1.8506163096749795E-3</v>
      </c>
      <c r="BD23" s="10">
        <f t="shared" si="9"/>
        <v>-1.4979155576464454E-3</v>
      </c>
      <c r="BE23" s="10">
        <f t="shared" si="9"/>
        <v>-1.8506163096749795E-3</v>
      </c>
      <c r="BF23" s="10">
        <f t="shared" si="9"/>
        <v>-1.8350204579871132E-3</v>
      </c>
      <c r="BG23" s="10">
        <f t="shared" si="9"/>
        <v>-1.493118306059471E-3</v>
      </c>
      <c r="BH23" s="10">
        <f t="shared" si="9"/>
        <v>-1.8350204579871132E-3</v>
      </c>
      <c r="BI23" s="10">
        <f t="shared" si="9"/>
        <v>-2.1872746867493964E-3</v>
      </c>
      <c r="BJ23" s="10">
        <f t="shared" si="9"/>
        <v>-1.8624130211266632E-3</v>
      </c>
      <c r="BK23" s="10">
        <f t="shared" si="9"/>
        <v>-2.1872746867493964E-3</v>
      </c>
      <c r="BL23" s="12">
        <f t="shared" si="20"/>
        <v>-2.1872746867493964E-3</v>
      </c>
      <c r="BM23" s="10">
        <f t="shared" si="21"/>
        <v>-1.8506163096749795E-3</v>
      </c>
      <c r="BN23" s="10">
        <f t="shared" si="22"/>
        <v>3.3665837707441693E-4</v>
      </c>
      <c r="BO23" s="10">
        <f t="shared" si="23"/>
        <v>-3.1872746867493964E-3</v>
      </c>
      <c r="BP23" s="10">
        <f t="shared" si="24"/>
        <v>-8.5061630967497946E-4</v>
      </c>
      <c r="BQ23" s="10">
        <f t="shared" si="25"/>
        <v>2.336658377074417E-3</v>
      </c>
      <c r="BR23" s="10">
        <f t="shared" si="26"/>
        <v>3.058849401940722E-2</v>
      </c>
      <c r="BS23" s="10">
        <f t="shared" si="27"/>
        <v>-2.1872746867493964E-3</v>
      </c>
      <c r="BT23" s="10"/>
      <c r="BU23" s="10"/>
      <c r="BW23" s="17" t="s">
        <v>261</v>
      </c>
    </row>
    <row r="24" spans="1:82" ht="60">
      <c r="A24" s="8">
        <v>38717</v>
      </c>
      <c r="B24" s="19" t="s">
        <v>25</v>
      </c>
      <c r="C24" s="19">
        <v>17</v>
      </c>
      <c r="D24" s="6">
        <f>SUM('veh fleet stats'!U24:W27)/1000</f>
        <v>40.628999999999998</v>
      </c>
      <c r="E24" s="16">
        <f>SUM('national population by age'!DZ63)</f>
        <v>4145900</v>
      </c>
      <c r="F24" s="1">
        <f>SUM('national population by age'!Q64:BY64)</f>
        <v>3062410</v>
      </c>
      <c r="G24" s="5">
        <f>SUM('national population by age'!R64:BY64)</f>
        <v>2997360</v>
      </c>
      <c r="H24" s="9">
        <f t="shared" si="10"/>
        <v>3062410</v>
      </c>
      <c r="I24" s="1">
        <f>SUM('national population by age'!Q64:CD64)</f>
        <v>3159840</v>
      </c>
      <c r="J24" s="16">
        <f>SUM('national population by age'!R64:CD64)</f>
        <v>3094790</v>
      </c>
      <c r="K24" s="9">
        <f t="shared" si="11"/>
        <v>3159840</v>
      </c>
      <c r="L24" s="16">
        <f>SUM('national population by age'!Q64:CM64)</f>
        <v>3253840</v>
      </c>
      <c r="M24" s="16">
        <f>SUM('national population by age'!R64:CM64)</f>
        <v>3188790</v>
      </c>
      <c r="N24" s="9">
        <f t="shared" si="12"/>
        <v>3253840</v>
      </c>
      <c r="O24" s="21">
        <f t="shared" si="0"/>
        <v>4130175</v>
      </c>
      <c r="P24" s="16">
        <f t="shared" si="1"/>
        <v>3044130</v>
      </c>
      <c r="Q24" s="16">
        <f t="shared" si="1"/>
        <v>2979832.5</v>
      </c>
      <c r="R24" s="9">
        <f t="shared" si="1"/>
        <v>3044130</v>
      </c>
      <c r="S24" s="16">
        <f t="shared" si="2"/>
        <v>3141117.5</v>
      </c>
      <c r="T24" s="16">
        <f t="shared" si="2"/>
        <v>3076820</v>
      </c>
      <c r="U24" s="9">
        <f t="shared" si="2"/>
        <v>3141117.5</v>
      </c>
      <c r="V24" s="16">
        <f t="shared" si="2"/>
        <v>3233772.5</v>
      </c>
      <c r="W24" s="16">
        <f t="shared" si="2"/>
        <v>3169475</v>
      </c>
      <c r="X24" s="9">
        <f t="shared" si="3"/>
        <v>3233772.5</v>
      </c>
      <c r="Y24" s="21">
        <f t="shared" si="4"/>
        <v>9837.1134395031695</v>
      </c>
      <c r="Z24" s="16">
        <f t="shared" ref="Z24:Z65" si="28">$D24*1000000000/P24</f>
        <v>13346.670477279222</v>
      </c>
      <c r="AA24" s="16">
        <f t="shared" ref="AA24:AA65" si="29">$D24*1000000000/Q24</f>
        <v>13634.658995094524</v>
      </c>
      <c r="AB24" s="9">
        <f t="shared" ref="AB24:AB65" si="30">$D24*1000000000/R24</f>
        <v>13346.670477279222</v>
      </c>
      <c r="AC24" s="16">
        <f t="shared" ref="AC24:AC65" si="31">$D24*1000000000/S24</f>
        <v>12934.568668634651</v>
      </c>
      <c r="AD24" s="16">
        <f t="shared" ref="AD24:AD65" si="32">$D24*1000000000/T24</f>
        <v>13204.867363056663</v>
      </c>
      <c r="AE24" s="9">
        <f t="shared" ref="AE24:AE65" si="33">$D24*1000000000/U24</f>
        <v>12934.568668634651</v>
      </c>
      <c r="AF24" s="16">
        <f t="shared" ref="AF24:AF65" si="34">$D24*1000000000/V24</f>
        <v>12563.963605974137</v>
      </c>
      <c r="AG24" s="16">
        <f t="shared" ref="AG24:AG65" si="35">$D24*1000000000/W24</f>
        <v>12818.842237279045</v>
      </c>
      <c r="AH24" s="9">
        <f t="shared" ref="AH24:AH65" si="36">$D24*1000000000/X24</f>
        <v>12563.963605974137</v>
      </c>
      <c r="AI24" s="12">
        <f t="shared" si="13"/>
        <v>0.10794599264369031</v>
      </c>
      <c r="AJ24" s="12">
        <f t="shared" si="6"/>
        <v>4.1183674117429847E-2</v>
      </c>
      <c r="AK24" s="12">
        <f t="shared" ref="AK24:AK65" si="37">Z24/Z$8-1</f>
        <v>2.8512314374528502E-2</v>
      </c>
      <c r="AL24" s="12">
        <f t="shared" ref="AL24:AL65" si="38">AA24/AA$8-1</f>
        <v>2.9739385316704059E-2</v>
      </c>
      <c r="AM24" s="12">
        <f t="shared" ref="AM24:AM65" si="39">AB24/AB$8-1</f>
        <v>2.8512314374528502E-2</v>
      </c>
      <c r="AN24" s="12">
        <f t="shared" ref="AN24:AN65" si="40">AC24/AC$8-1</f>
        <v>2.8866263316235097E-2</v>
      </c>
      <c r="AO24" s="12">
        <f t="shared" ref="AO24:AO65" si="41">AD24/AD$8-1</f>
        <v>3.0062051144375657E-2</v>
      </c>
      <c r="AP24" s="12">
        <f t="shared" ref="AP24:AP65" si="42">AE24/AE$8-1</f>
        <v>2.8866263316235097E-2</v>
      </c>
      <c r="AQ24" s="12">
        <f t="shared" ref="AQ24:AQ65" si="43">AF24/AF$8-1</f>
        <v>2.7293910078103334E-2</v>
      </c>
      <c r="AR24" s="12">
        <f t="shared" ref="AR24:AR65" si="44">AG24/AG$8-1</f>
        <v>2.8422843268316678E-2</v>
      </c>
      <c r="AS24" s="12">
        <f t="shared" ref="AS24:AS65" si="45">AH24/AH$8-1</f>
        <v>2.7293910078103334E-2</v>
      </c>
      <c r="AT24" s="12">
        <f t="shared" si="14"/>
        <v>2.7293910078103334E-2</v>
      </c>
      <c r="AU24" s="10">
        <f t="shared" si="15"/>
        <v>2.8512314374528502E-2</v>
      </c>
      <c r="AV24" s="10">
        <f t="shared" si="16"/>
        <v>1.2184042964251685E-3</v>
      </c>
      <c r="AW24" s="10">
        <f t="shared" si="17"/>
        <v>2.6293910078103333E-2</v>
      </c>
      <c r="AX24" s="10">
        <f t="shared" si="18"/>
        <v>2.9512314374528503E-2</v>
      </c>
      <c r="AY24" s="10">
        <f t="shared" si="19"/>
        <v>3.2184042964251702E-3</v>
      </c>
      <c r="AZ24" s="19">
        <v>5</v>
      </c>
      <c r="BA24" s="19">
        <f t="shared" si="8"/>
        <v>9.7673725022369151E-3</v>
      </c>
      <c r="BB24" s="10">
        <f t="shared" ref="BB24:BB65" si="46">Y24/Y$20-1</f>
        <v>-1.9862617706559726E-3</v>
      </c>
      <c r="BC24" s="10">
        <f t="shared" ref="BC24:BC65" si="47">Z24/Z$20-1</f>
        <v>-4.8867316584652043E-3</v>
      </c>
      <c r="BD24" s="10">
        <f t="shared" ref="BD24:BD65" si="48">AA24/AA$20-1</f>
        <v>-4.4116765832150628E-3</v>
      </c>
      <c r="BE24" s="10">
        <f t="shared" ref="BE24:BE65" si="49">AB24/AB$20-1</f>
        <v>-4.8867316584652043E-3</v>
      </c>
      <c r="BF24" s="10">
        <f t="shared" ref="BF24:BF65" si="50">AC24/AC$20-1</f>
        <v>-4.8537757100898249E-3</v>
      </c>
      <c r="BG24" s="10">
        <f t="shared" ref="BG24:BG65" si="51">AD24/AD$20-1</f>
        <v>-4.3930066246020694E-3</v>
      </c>
      <c r="BH24" s="10">
        <f t="shared" ref="BH24:BH65" si="52">AE24/AE$20-1</f>
        <v>-4.8537757100898249E-3</v>
      </c>
      <c r="BI24" s="10">
        <f t="shared" ref="BI24:BI65" si="53">AF24/AF$20-1</f>
        <v>-5.3770810937902036E-3</v>
      </c>
      <c r="BJ24" s="10">
        <f t="shared" ref="BJ24:BJ65" si="54">AG24/AG$20-1</f>
        <v>-4.9403979491994265E-3</v>
      </c>
      <c r="BK24" s="10">
        <f t="shared" ref="BK24:BK65" si="55">AH24/AH$20-1</f>
        <v>-5.3770810937902036E-3</v>
      </c>
      <c r="BL24" s="12">
        <f t="shared" si="20"/>
        <v>-5.3770810937902036E-3</v>
      </c>
      <c r="BM24" s="10">
        <f t="shared" si="21"/>
        <v>-4.8867316584652043E-3</v>
      </c>
      <c r="BN24" s="10">
        <f t="shared" si="22"/>
        <v>4.9034943532499931E-4</v>
      </c>
      <c r="BO24" s="10">
        <f t="shared" si="23"/>
        <v>-6.3770810937902036E-3</v>
      </c>
      <c r="BP24" s="10">
        <f t="shared" si="24"/>
        <v>-3.8867316584652043E-3</v>
      </c>
      <c r="BQ24" s="10">
        <f t="shared" si="25"/>
        <v>2.4903494353249993E-3</v>
      </c>
      <c r="BR24" s="10">
        <f t="shared" si="26"/>
        <v>2.7293910078103334E-2</v>
      </c>
      <c r="BS24" s="10">
        <f t="shared" si="27"/>
        <v>-5.3770810937902036E-3</v>
      </c>
      <c r="BT24" s="10"/>
      <c r="BU24" s="10"/>
      <c r="BW24" s="17" t="s">
        <v>262</v>
      </c>
      <c r="BZ24" s="17" t="s">
        <v>430</v>
      </c>
      <c r="CC24" s="17" t="s">
        <v>263</v>
      </c>
    </row>
    <row r="25" spans="1:82">
      <c r="B25" s="19" t="s">
        <v>26</v>
      </c>
      <c r="C25" s="19">
        <v>18</v>
      </c>
      <c r="D25" s="6">
        <f>SUM('veh fleet stats'!U25:W28)/1000</f>
        <v>40.585000000000001</v>
      </c>
      <c r="E25" s="16">
        <f>SUM('national population by age'!DZ64)</f>
        <v>4161000</v>
      </c>
      <c r="F25" s="1">
        <f>SUM('national population by age'!Q65:BY65)</f>
        <v>3075800</v>
      </c>
      <c r="G25" s="5">
        <f>SUM('national population by age'!R65:BY65)</f>
        <v>3010290</v>
      </c>
      <c r="H25" s="9">
        <f t="shared" si="10"/>
        <v>3075800</v>
      </c>
      <c r="I25" s="1">
        <f>SUM('national population by age'!Q65:CD65)</f>
        <v>3173640</v>
      </c>
      <c r="J25" s="16">
        <f>SUM('national population by age'!R65:CD65)</f>
        <v>3108130</v>
      </c>
      <c r="K25" s="9">
        <f t="shared" si="11"/>
        <v>3173640</v>
      </c>
      <c r="L25" s="16">
        <f>SUM('national population by age'!Q65:CM65)</f>
        <v>3268680</v>
      </c>
      <c r="M25" s="16">
        <f>SUM('national population by age'!R65:CM65)</f>
        <v>3203170</v>
      </c>
      <c r="N25" s="9">
        <f t="shared" si="12"/>
        <v>3268680</v>
      </c>
      <c r="O25" s="21">
        <f t="shared" si="0"/>
        <v>4141850</v>
      </c>
      <c r="P25" s="16">
        <f t="shared" si="1"/>
        <v>3055722.5</v>
      </c>
      <c r="Q25" s="16">
        <f t="shared" si="1"/>
        <v>2990872.5</v>
      </c>
      <c r="R25" s="9">
        <f t="shared" si="1"/>
        <v>3055722.5</v>
      </c>
      <c r="S25" s="16">
        <f t="shared" si="2"/>
        <v>3153012.5</v>
      </c>
      <c r="T25" s="16">
        <f t="shared" si="2"/>
        <v>3088162.5</v>
      </c>
      <c r="U25" s="9">
        <f t="shared" si="2"/>
        <v>3153012.5</v>
      </c>
      <c r="V25" s="16">
        <f t="shared" si="2"/>
        <v>3246572.5</v>
      </c>
      <c r="W25" s="16">
        <f t="shared" si="2"/>
        <v>3181722.5</v>
      </c>
      <c r="X25" s="9">
        <f t="shared" si="3"/>
        <v>3246572.5</v>
      </c>
      <c r="Y25" s="21">
        <f t="shared" si="4"/>
        <v>9798.7614230355994</v>
      </c>
      <c r="Z25" s="16">
        <f t="shared" si="28"/>
        <v>13281.637975961496</v>
      </c>
      <c r="AA25" s="16">
        <f t="shared" si="29"/>
        <v>13569.618898833032</v>
      </c>
      <c r="AB25" s="9">
        <f t="shared" si="30"/>
        <v>13281.637975961496</v>
      </c>
      <c r="AC25" s="16">
        <f t="shared" si="31"/>
        <v>12871.81703212404</v>
      </c>
      <c r="AD25" s="16">
        <f t="shared" si="32"/>
        <v>13142.119302335936</v>
      </c>
      <c r="AE25" s="9">
        <f t="shared" si="33"/>
        <v>12871.81703212404</v>
      </c>
      <c r="AF25" s="16">
        <f t="shared" si="34"/>
        <v>12500.875923762676</v>
      </c>
      <c r="AG25" s="16">
        <f t="shared" si="35"/>
        <v>12755.669295483814</v>
      </c>
      <c r="AH25" s="9">
        <f t="shared" si="36"/>
        <v>12500.875923762676</v>
      </c>
      <c r="AI25" s="12">
        <f t="shared" si="13"/>
        <v>0.10674612004834416</v>
      </c>
      <c r="AJ25" s="12">
        <f t="shared" si="6"/>
        <v>3.7124404733063221E-2</v>
      </c>
      <c r="AK25" s="12">
        <f t="shared" si="37"/>
        <v>2.3500822665512011E-2</v>
      </c>
      <c r="AL25" s="12">
        <f t="shared" si="38"/>
        <v>2.4827319032586281E-2</v>
      </c>
      <c r="AM25" s="12">
        <f t="shared" si="39"/>
        <v>2.3500822665512011E-2</v>
      </c>
      <c r="AN25" s="12">
        <f t="shared" si="40"/>
        <v>2.3874752317479375E-2</v>
      </c>
      <c r="AO25" s="12">
        <f t="shared" si="41"/>
        <v>2.5167310867608261E-2</v>
      </c>
      <c r="AP25" s="12">
        <f t="shared" si="42"/>
        <v>2.3874752317479375E-2</v>
      </c>
      <c r="AQ25" s="12">
        <f t="shared" si="43"/>
        <v>2.2135538582506387E-2</v>
      </c>
      <c r="AR25" s="12">
        <f t="shared" si="44"/>
        <v>2.3354640132955629E-2</v>
      </c>
      <c r="AS25" s="12">
        <f t="shared" si="45"/>
        <v>2.2135538582506387E-2</v>
      </c>
      <c r="AT25" s="12">
        <f t="shared" si="14"/>
        <v>2.2135538582506387E-2</v>
      </c>
      <c r="AU25" s="10">
        <f t="shared" si="15"/>
        <v>2.3500822665512011E-2</v>
      </c>
      <c r="AV25" s="10">
        <f t="shared" si="16"/>
        <v>1.3652840830056245E-3</v>
      </c>
      <c r="AW25" s="10">
        <f t="shared" si="17"/>
        <v>2.1135538582506386E-2</v>
      </c>
      <c r="AX25" s="10">
        <f t="shared" si="18"/>
        <v>2.4500822665512012E-2</v>
      </c>
      <c r="AY25" s="10">
        <f t="shared" si="19"/>
        <v>3.3652840830056263E-3</v>
      </c>
      <c r="AZ25" s="19">
        <v>6</v>
      </c>
      <c r="BA25" s="19">
        <f t="shared" si="8"/>
        <v>8.6738244358286476E-3</v>
      </c>
      <c r="BB25" s="10">
        <f t="shared" si="46"/>
        <v>-5.877224252569424E-3</v>
      </c>
      <c r="BC25" s="10">
        <f t="shared" si="47"/>
        <v>-9.7354843900828714E-3</v>
      </c>
      <c r="BD25" s="10">
        <f t="shared" si="48"/>
        <v>-9.1608353568332079E-3</v>
      </c>
      <c r="BE25" s="10">
        <f t="shared" si="49"/>
        <v>-9.7354843900828714E-3</v>
      </c>
      <c r="BF25" s="10">
        <f t="shared" si="50"/>
        <v>-9.6816950432622173E-3</v>
      </c>
      <c r="BG25" s="10">
        <f t="shared" si="51"/>
        <v>-9.1240202998381648E-3</v>
      </c>
      <c r="BH25" s="10">
        <f t="shared" si="52"/>
        <v>-9.6816950432622173E-3</v>
      </c>
      <c r="BI25" s="10">
        <f t="shared" si="53"/>
        <v>-1.0371401086754384E-2</v>
      </c>
      <c r="BJ25" s="10">
        <f t="shared" si="54"/>
        <v>-9.8441826404823685E-3</v>
      </c>
      <c r="BK25" s="10">
        <f t="shared" si="55"/>
        <v>-1.0371401086754384E-2</v>
      </c>
      <c r="BL25" s="12">
        <f t="shared" si="20"/>
        <v>-1.0371401086754384E-2</v>
      </c>
      <c r="BM25" s="10">
        <f t="shared" si="21"/>
        <v>-9.7354843900828714E-3</v>
      </c>
      <c r="BN25" s="10">
        <f t="shared" si="22"/>
        <v>6.359166966715124E-4</v>
      </c>
      <c r="BO25" s="10">
        <f t="shared" si="23"/>
        <v>-1.1371401086754385E-2</v>
      </c>
      <c r="BP25" s="10">
        <f t="shared" si="24"/>
        <v>-8.7354843900828705E-3</v>
      </c>
      <c r="BQ25" s="10">
        <f t="shared" si="25"/>
        <v>2.6359166966715142E-3</v>
      </c>
      <c r="BR25" s="10">
        <f t="shared" si="26"/>
        <v>2.2135538582506387E-2</v>
      </c>
      <c r="BS25" s="10">
        <f t="shared" si="27"/>
        <v>-1.0371401086754384E-2</v>
      </c>
      <c r="BT25" s="10"/>
      <c r="BU25" s="10"/>
    </row>
    <row r="26" spans="1:82">
      <c r="B26" s="19" t="s">
        <v>27</v>
      </c>
      <c r="C26" s="19">
        <v>19</v>
      </c>
      <c r="D26" s="6">
        <f>SUM('veh fleet stats'!U26:W29)/1000</f>
        <v>40.523000000000003</v>
      </c>
      <c r="E26" s="16">
        <f>SUM('national population by age'!DZ65)</f>
        <v>4176100</v>
      </c>
      <c r="F26" s="1">
        <f>SUM('national population by age'!Q66:BY66)</f>
        <v>3083250</v>
      </c>
      <c r="G26" s="5">
        <f>SUM('national population by age'!R66:BY66)</f>
        <v>3017630</v>
      </c>
      <c r="H26" s="9">
        <f t="shared" si="10"/>
        <v>3083250</v>
      </c>
      <c r="I26" s="1">
        <f>SUM('national population by age'!Q66:CD66)</f>
        <v>3181360</v>
      </c>
      <c r="J26" s="16">
        <f>SUM('national population by age'!R66:CD66)</f>
        <v>3115740</v>
      </c>
      <c r="K26" s="9">
        <f t="shared" si="11"/>
        <v>3181360</v>
      </c>
      <c r="L26" s="16">
        <f>SUM('national population by age'!Q66:CM66)</f>
        <v>3277200</v>
      </c>
      <c r="M26" s="16">
        <f>SUM('national population by age'!R66:CM66)</f>
        <v>3211580</v>
      </c>
      <c r="N26" s="9">
        <f t="shared" si="12"/>
        <v>3277200</v>
      </c>
      <c r="O26" s="21">
        <f t="shared" si="0"/>
        <v>4154225</v>
      </c>
      <c r="P26" s="16">
        <f t="shared" si="1"/>
        <v>3067457.5</v>
      </c>
      <c r="Q26" s="16">
        <f t="shared" si="1"/>
        <v>3002225</v>
      </c>
      <c r="R26" s="9">
        <f t="shared" si="1"/>
        <v>3067457.5</v>
      </c>
      <c r="S26" s="16">
        <f t="shared" si="2"/>
        <v>3165047.5</v>
      </c>
      <c r="T26" s="16">
        <f t="shared" si="2"/>
        <v>3099815</v>
      </c>
      <c r="U26" s="9">
        <f t="shared" si="2"/>
        <v>3165047.5</v>
      </c>
      <c r="V26" s="16">
        <f t="shared" si="2"/>
        <v>3259530</v>
      </c>
      <c r="W26" s="16">
        <f t="shared" si="2"/>
        <v>3194297.5</v>
      </c>
      <c r="X26" s="9">
        <f t="shared" si="3"/>
        <v>3259530</v>
      </c>
      <c r="Y26" s="21">
        <f t="shared" si="4"/>
        <v>9754.647377067924</v>
      </c>
      <c r="Z26" s="16">
        <f t="shared" si="28"/>
        <v>13210.614979995647</v>
      </c>
      <c r="AA26" s="16">
        <f t="shared" si="29"/>
        <v>13497.655905203641</v>
      </c>
      <c r="AB26" s="9">
        <f t="shared" si="30"/>
        <v>13210.614979995647</v>
      </c>
      <c r="AC26" s="16">
        <f t="shared" si="31"/>
        <v>12803.283363045894</v>
      </c>
      <c r="AD26" s="16">
        <f t="shared" si="32"/>
        <v>13072.715629803713</v>
      </c>
      <c r="AE26" s="9">
        <f t="shared" si="33"/>
        <v>12803.283363045894</v>
      </c>
      <c r="AF26" s="16">
        <f t="shared" si="34"/>
        <v>12432.160464852295</v>
      </c>
      <c r="AG26" s="16">
        <f t="shared" si="35"/>
        <v>12686.044427608887</v>
      </c>
      <c r="AH26" s="9">
        <f t="shared" si="36"/>
        <v>12432.160464852295</v>
      </c>
      <c r="AI26" s="12">
        <f t="shared" si="13"/>
        <v>0.10505539048217449</v>
      </c>
      <c r="AJ26" s="12">
        <f t="shared" si="6"/>
        <v>3.2455268330064735E-2</v>
      </c>
      <c r="AK26" s="12">
        <f t="shared" si="37"/>
        <v>1.8027695410366196E-2</v>
      </c>
      <c r="AL26" s="12">
        <f t="shared" si="38"/>
        <v>1.9392410183590503E-2</v>
      </c>
      <c r="AM26" s="12">
        <f t="shared" si="39"/>
        <v>1.8027695410366196E-2</v>
      </c>
      <c r="AN26" s="12">
        <f t="shared" si="40"/>
        <v>1.8423315797081896E-2</v>
      </c>
      <c r="AO26" s="12">
        <f t="shared" si="41"/>
        <v>1.9753391339305981E-2</v>
      </c>
      <c r="AP26" s="12">
        <f t="shared" si="42"/>
        <v>1.8423315797081896E-2</v>
      </c>
      <c r="AQ26" s="12">
        <f t="shared" si="43"/>
        <v>1.6517011286447447E-2</v>
      </c>
      <c r="AR26" s="12">
        <f t="shared" si="44"/>
        <v>1.7768815511923997E-2</v>
      </c>
      <c r="AS26" s="12">
        <f t="shared" si="45"/>
        <v>1.6517011286447447E-2</v>
      </c>
      <c r="AT26" s="12">
        <f t="shared" si="14"/>
        <v>1.6517011286447447E-2</v>
      </c>
      <c r="AU26" s="10">
        <f t="shared" si="15"/>
        <v>1.8027695410366196E-2</v>
      </c>
      <c r="AV26" s="10">
        <f t="shared" si="16"/>
        <v>1.5106841239187485E-3</v>
      </c>
      <c r="AW26" s="10">
        <f t="shared" si="17"/>
        <v>1.5517011286447446E-2</v>
      </c>
      <c r="AX26" s="10">
        <f t="shared" si="18"/>
        <v>1.9027695410366197E-2</v>
      </c>
      <c r="AY26" s="10">
        <f t="shared" si="19"/>
        <v>3.5106841239187503E-3</v>
      </c>
      <c r="AZ26" s="19">
        <v>7</v>
      </c>
      <c r="BA26" s="19">
        <f t="shared" si="8"/>
        <v>7.1329157967989776E-3</v>
      </c>
      <c r="BB26" s="10">
        <f t="shared" si="46"/>
        <v>-1.035276722514733E-2</v>
      </c>
      <c r="BC26" s="10">
        <f t="shared" si="47"/>
        <v>-1.5030881902391102E-2</v>
      </c>
      <c r="BD26" s="10">
        <f t="shared" si="48"/>
        <v>-1.4415496745967649E-2</v>
      </c>
      <c r="BE26" s="10">
        <f t="shared" si="49"/>
        <v>-1.5030881902391102E-2</v>
      </c>
      <c r="BF26" s="10">
        <f t="shared" si="50"/>
        <v>-1.4954466309708425E-2</v>
      </c>
      <c r="BG26" s="10">
        <f t="shared" si="51"/>
        <v>-1.4356846941651624E-2</v>
      </c>
      <c r="BH26" s="10">
        <f t="shared" si="52"/>
        <v>-1.4954466309708425E-2</v>
      </c>
      <c r="BI26" s="10">
        <f t="shared" si="53"/>
        <v>-1.5811242561854177E-2</v>
      </c>
      <c r="BJ26" s="10">
        <f t="shared" si="54"/>
        <v>-1.5248796570357048E-2</v>
      </c>
      <c r="BK26" s="10">
        <f t="shared" si="55"/>
        <v>-1.5811242561854177E-2</v>
      </c>
      <c r="BL26" s="12">
        <f t="shared" si="20"/>
        <v>-1.5811242561854177E-2</v>
      </c>
      <c r="BM26" s="10">
        <f t="shared" si="21"/>
        <v>-1.5030881902391102E-2</v>
      </c>
      <c r="BN26" s="10">
        <f t="shared" si="22"/>
        <v>7.803606594630752E-4</v>
      </c>
      <c r="BO26" s="10">
        <f t="shared" si="23"/>
        <v>-1.6811242561854178E-2</v>
      </c>
      <c r="BP26" s="10">
        <f t="shared" si="24"/>
        <v>-1.4030881902391101E-2</v>
      </c>
      <c r="BQ26" s="10">
        <f t="shared" si="25"/>
        <v>2.780360659463077E-3</v>
      </c>
      <c r="BR26" s="10">
        <f t="shared" si="26"/>
        <v>1.6517011286447447E-2</v>
      </c>
      <c r="BS26" s="10">
        <f t="shared" si="27"/>
        <v>-1.5811242561854177E-2</v>
      </c>
      <c r="BT26" s="10"/>
      <c r="BU26" s="10"/>
      <c r="BZ26" s="19">
        <v>45</v>
      </c>
      <c r="CA26" s="19">
        <v>-1</v>
      </c>
      <c r="CC26" s="19">
        <v>40</v>
      </c>
      <c r="CD26" s="19">
        <v>-1</v>
      </c>
    </row>
    <row r="27" spans="1:82">
      <c r="B27" s="19" t="s">
        <v>28</v>
      </c>
      <c r="C27" s="19">
        <v>20</v>
      </c>
      <c r="D27" s="6">
        <f>SUM('veh fleet stats'!U27:W30)/1000</f>
        <v>40.5</v>
      </c>
      <c r="E27" s="16">
        <f>SUM('national population by age'!DZ66)</f>
        <v>4184600</v>
      </c>
      <c r="F27" s="1">
        <f>SUM('national population by age'!Q67:BY67)</f>
        <v>3093300</v>
      </c>
      <c r="G27" s="5">
        <f>SUM('national population by age'!R67:BY67)</f>
        <v>3028180</v>
      </c>
      <c r="H27" s="9">
        <f t="shared" si="10"/>
        <v>3093300</v>
      </c>
      <c r="I27" s="1">
        <f>SUM('national population by age'!Q67:CD67)</f>
        <v>3191780</v>
      </c>
      <c r="J27" s="16">
        <f>SUM('national population by age'!R67:CD67)</f>
        <v>3126660</v>
      </c>
      <c r="K27" s="9">
        <f t="shared" si="11"/>
        <v>3191780</v>
      </c>
      <c r="L27" s="16">
        <f>SUM('national population by age'!Q67:CM67)</f>
        <v>3287970</v>
      </c>
      <c r="M27" s="16">
        <f>SUM('national population by age'!R67:CM67)</f>
        <v>3222850</v>
      </c>
      <c r="N27" s="9">
        <f t="shared" si="12"/>
        <v>3287970</v>
      </c>
      <c r="O27" s="21">
        <f t="shared" si="0"/>
        <v>4166900</v>
      </c>
      <c r="P27" s="16">
        <f t="shared" si="1"/>
        <v>3078690</v>
      </c>
      <c r="Q27" s="16">
        <f t="shared" si="1"/>
        <v>3013365</v>
      </c>
      <c r="R27" s="9">
        <f t="shared" si="1"/>
        <v>3078690</v>
      </c>
      <c r="S27" s="16">
        <f t="shared" si="2"/>
        <v>3176655</v>
      </c>
      <c r="T27" s="16">
        <f t="shared" si="2"/>
        <v>3111330</v>
      </c>
      <c r="U27" s="9">
        <f t="shared" si="2"/>
        <v>3176655</v>
      </c>
      <c r="V27" s="16">
        <f t="shared" si="2"/>
        <v>3271922.5</v>
      </c>
      <c r="W27" s="16">
        <f t="shared" si="2"/>
        <v>3206597.5</v>
      </c>
      <c r="X27" s="9">
        <f t="shared" si="3"/>
        <v>3271922.5</v>
      </c>
      <c r="Y27" s="21">
        <f t="shared" si="4"/>
        <v>9719.4557104802134</v>
      </c>
      <c r="Z27" s="16">
        <f t="shared" si="28"/>
        <v>13154.945772390205</v>
      </c>
      <c r="AA27" s="16">
        <f t="shared" si="29"/>
        <v>13440.124246481922</v>
      </c>
      <c r="AB27" s="9">
        <f t="shared" si="30"/>
        <v>13154.945772390205</v>
      </c>
      <c r="AC27" s="16">
        <f t="shared" si="31"/>
        <v>12749.259834637378</v>
      </c>
      <c r="AD27" s="16">
        <f t="shared" si="32"/>
        <v>13016.941308057969</v>
      </c>
      <c r="AE27" s="9">
        <f t="shared" si="33"/>
        <v>12749.259834637378</v>
      </c>
      <c r="AF27" s="16">
        <f t="shared" si="34"/>
        <v>12378.043795352733</v>
      </c>
      <c r="AG27" s="16">
        <f t="shared" si="35"/>
        <v>12630.210059104706</v>
      </c>
      <c r="AH27" s="9">
        <f t="shared" si="36"/>
        <v>12378.043795352733</v>
      </c>
      <c r="AI27" s="12">
        <f t="shared" si="13"/>
        <v>0.10442818435278878</v>
      </c>
      <c r="AJ27" s="12">
        <f t="shared" si="6"/>
        <v>2.8730497954949641E-2</v>
      </c>
      <c r="AK27" s="12">
        <f t="shared" si="37"/>
        <v>1.3737751663636111E-2</v>
      </c>
      <c r="AL27" s="12">
        <f t="shared" si="38"/>
        <v>1.5047408602717249E-2</v>
      </c>
      <c r="AM27" s="12">
        <f t="shared" si="39"/>
        <v>1.3737751663636111E-2</v>
      </c>
      <c r="AN27" s="12">
        <f t="shared" si="40"/>
        <v>1.4126072709292448E-2</v>
      </c>
      <c r="AO27" s="12">
        <f t="shared" si="41"/>
        <v>1.5402646217901772E-2</v>
      </c>
      <c r="AP27" s="12">
        <f t="shared" si="42"/>
        <v>1.4126072709292448E-2</v>
      </c>
      <c r="AQ27" s="12">
        <f t="shared" si="43"/>
        <v>1.2092155663324222E-2</v>
      </c>
      <c r="AR27" s="12">
        <f t="shared" si="44"/>
        <v>1.3289367294504473E-2</v>
      </c>
      <c r="AS27" s="12">
        <f t="shared" si="45"/>
        <v>1.2092155663324222E-2</v>
      </c>
      <c r="AT27" s="12">
        <f t="shared" si="14"/>
        <v>1.2092155663324222E-2</v>
      </c>
      <c r="AU27" s="10">
        <f t="shared" si="15"/>
        <v>1.3737751663636111E-2</v>
      </c>
      <c r="AV27" s="10">
        <f t="shared" si="16"/>
        <v>1.6455960003118886E-3</v>
      </c>
      <c r="AW27" s="10">
        <f t="shared" si="17"/>
        <v>1.1092155663324221E-2</v>
      </c>
      <c r="AX27" s="10">
        <f t="shared" si="18"/>
        <v>1.4737751663636112E-2</v>
      </c>
      <c r="AY27" s="10">
        <f t="shared" si="19"/>
        <v>3.6455960003118904E-3</v>
      </c>
      <c r="AZ27" s="19">
        <v>8</v>
      </c>
      <c r="BA27" s="19">
        <f t="shared" si="8"/>
        <v>6.561288398449161E-3</v>
      </c>
      <c r="BB27" s="10">
        <f t="shared" si="46"/>
        <v>-1.3923099817296003E-2</v>
      </c>
      <c r="BC27" s="10">
        <f t="shared" si="47"/>
        <v>-1.9181517614911381E-2</v>
      </c>
      <c r="BD27" s="10">
        <f t="shared" si="48"/>
        <v>-1.8616397382408167E-2</v>
      </c>
      <c r="BE27" s="10">
        <f t="shared" si="49"/>
        <v>-1.9181517614911381E-2</v>
      </c>
      <c r="BF27" s="10">
        <f t="shared" si="50"/>
        <v>-1.9110871652309402E-2</v>
      </c>
      <c r="BG27" s="10">
        <f t="shared" si="51"/>
        <v>-1.8562061825989518E-2</v>
      </c>
      <c r="BH27" s="10">
        <f t="shared" si="52"/>
        <v>-1.9110871652309402E-2</v>
      </c>
      <c r="BI27" s="10">
        <f t="shared" si="53"/>
        <v>-2.0095374661181831E-2</v>
      </c>
      <c r="BJ27" s="10">
        <f t="shared" si="54"/>
        <v>-1.9582926242610599E-2</v>
      </c>
      <c r="BK27" s="10">
        <f t="shared" si="55"/>
        <v>-2.0095374661181831E-2</v>
      </c>
      <c r="BL27" s="12">
        <f t="shared" si="20"/>
        <v>-2.0095374661181831E-2</v>
      </c>
      <c r="BM27" s="10">
        <f t="shared" si="21"/>
        <v>-1.9181517614911381E-2</v>
      </c>
      <c r="BN27" s="10">
        <f t="shared" si="22"/>
        <v>9.1385704627044984E-4</v>
      </c>
      <c r="BO27" s="10">
        <f t="shared" si="23"/>
        <v>-2.1095374661181832E-2</v>
      </c>
      <c r="BP27" s="10">
        <f t="shared" si="24"/>
        <v>-1.818151761491138E-2</v>
      </c>
      <c r="BQ27" s="10">
        <f t="shared" si="25"/>
        <v>2.9138570462704516E-3</v>
      </c>
      <c r="BR27" s="10">
        <f t="shared" si="26"/>
        <v>1.2092155663324222E-2</v>
      </c>
      <c r="BS27" s="10">
        <f t="shared" si="27"/>
        <v>-2.0095374661181831E-2</v>
      </c>
      <c r="BT27" s="10"/>
      <c r="BU27" s="10"/>
      <c r="BZ27" s="19">
        <v>45</v>
      </c>
      <c r="CA27" s="19">
        <v>1</v>
      </c>
      <c r="CC27" s="19">
        <v>40</v>
      </c>
      <c r="CD27" s="19">
        <v>1</v>
      </c>
    </row>
    <row r="28" spans="1:82">
      <c r="A28" s="8">
        <v>39082</v>
      </c>
      <c r="B28" s="19" t="s">
        <v>29</v>
      </c>
      <c r="C28" s="19">
        <v>21</v>
      </c>
      <c r="D28" s="6">
        <f>SUM('veh fleet stats'!U28:W31)/1000</f>
        <v>40.582000000000001</v>
      </c>
      <c r="E28" s="16">
        <f>SUM('national population by age'!DZ67)</f>
        <v>4195500</v>
      </c>
      <c r="F28" s="1">
        <f>SUM('national population by age'!Q68:BY68)</f>
        <v>3104460</v>
      </c>
      <c r="G28" s="5">
        <f>SUM('national population by age'!R68:BY68)</f>
        <v>3040010</v>
      </c>
      <c r="H28" s="9">
        <f t="shared" si="10"/>
        <v>3104460</v>
      </c>
      <c r="I28" s="1">
        <f>SUM('national population by age'!Q68:CD68)</f>
        <v>3203500</v>
      </c>
      <c r="J28" s="16">
        <f>SUM('national population by age'!R68:CD68)</f>
        <v>3139050</v>
      </c>
      <c r="K28" s="9">
        <f t="shared" si="11"/>
        <v>3203500</v>
      </c>
      <c r="L28" s="16">
        <f>SUM('national population by age'!Q68:CM68)</f>
        <v>3300630</v>
      </c>
      <c r="M28" s="16">
        <f>SUM('national population by age'!R68:CM68)</f>
        <v>3236180</v>
      </c>
      <c r="N28" s="9">
        <f t="shared" si="12"/>
        <v>3300630</v>
      </c>
      <c r="O28" s="21">
        <f t="shared" si="0"/>
        <v>4179300</v>
      </c>
      <c r="P28" s="16">
        <f t="shared" si="1"/>
        <v>3089202.5</v>
      </c>
      <c r="Q28" s="16">
        <f t="shared" si="1"/>
        <v>3024027.5</v>
      </c>
      <c r="R28" s="9">
        <f t="shared" si="1"/>
        <v>3089202.5</v>
      </c>
      <c r="S28" s="16">
        <f t="shared" si="2"/>
        <v>3187570</v>
      </c>
      <c r="T28" s="16">
        <f t="shared" si="2"/>
        <v>3122395</v>
      </c>
      <c r="U28" s="9">
        <f t="shared" si="2"/>
        <v>3187570</v>
      </c>
      <c r="V28" s="16">
        <f t="shared" si="2"/>
        <v>3283620</v>
      </c>
      <c r="W28" s="16">
        <f t="shared" si="2"/>
        <v>3218445</v>
      </c>
      <c r="X28" s="9">
        <f t="shared" si="3"/>
        <v>3283620</v>
      </c>
      <c r="Y28" s="21">
        <f t="shared" si="4"/>
        <v>9710.2385566960966</v>
      </c>
      <c r="Z28" s="16">
        <f t="shared" si="28"/>
        <v>13136.723798456074</v>
      </c>
      <c r="AA28" s="16">
        <f t="shared" si="29"/>
        <v>13419.851505980021</v>
      </c>
      <c r="AB28" s="9">
        <f t="shared" si="30"/>
        <v>13136.723798456074</v>
      </c>
      <c r="AC28" s="16">
        <f t="shared" si="31"/>
        <v>12731.328253183459</v>
      </c>
      <c r="AD28" s="16">
        <f t="shared" si="32"/>
        <v>12997.074361187486</v>
      </c>
      <c r="AE28" s="9">
        <f t="shared" si="33"/>
        <v>12731.328253183459</v>
      </c>
      <c r="AF28" s="16">
        <f t="shared" si="34"/>
        <v>12358.920947003611</v>
      </c>
      <c r="AG28" s="16">
        <f t="shared" si="35"/>
        <v>12609.194813023059</v>
      </c>
      <c r="AH28" s="9">
        <f t="shared" si="36"/>
        <v>12358.920947003611</v>
      </c>
      <c r="AI28" s="12">
        <f t="shared" si="13"/>
        <v>0.1066643105532068</v>
      </c>
      <c r="AJ28" s="12">
        <f t="shared" si="6"/>
        <v>2.7754932297313406E-2</v>
      </c>
      <c r="AK28" s="12">
        <f t="shared" si="37"/>
        <v>1.2333541930926506E-2</v>
      </c>
      <c r="AL28" s="12">
        <f t="shared" si="38"/>
        <v>1.3516336989512823E-2</v>
      </c>
      <c r="AM28" s="12">
        <f t="shared" si="39"/>
        <v>1.2333541930926506E-2</v>
      </c>
      <c r="AN28" s="12">
        <f t="shared" si="40"/>
        <v>1.2699724473144158E-2</v>
      </c>
      <c r="AO28" s="12">
        <f t="shared" si="41"/>
        <v>1.3852900394582202E-2</v>
      </c>
      <c r="AP28" s="12">
        <f t="shared" si="42"/>
        <v>1.2699724473144158E-2</v>
      </c>
      <c r="AQ28" s="12">
        <f t="shared" si="43"/>
        <v>1.0528573797880192E-2</v>
      </c>
      <c r="AR28" s="12">
        <f t="shared" si="44"/>
        <v>1.1603367987607971E-2</v>
      </c>
      <c r="AS28" s="12">
        <f t="shared" si="45"/>
        <v>1.0528573797880192E-2</v>
      </c>
      <c r="AT28" s="12">
        <f t="shared" si="14"/>
        <v>1.0528573797880192E-2</v>
      </c>
      <c r="AU28" s="10">
        <f t="shared" si="15"/>
        <v>1.2333541930926506E-2</v>
      </c>
      <c r="AV28" s="10">
        <f t="shared" si="16"/>
        <v>1.8049681330463141E-3</v>
      </c>
      <c r="AW28" s="10">
        <f t="shared" si="17"/>
        <v>9.528573797880191E-3</v>
      </c>
      <c r="AX28" s="10">
        <f t="shared" si="18"/>
        <v>1.3333541930926507E-2</v>
      </c>
      <c r="AY28" s="10">
        <f t="shared" si="19"/>
        <v>3.8049681330463159E-3</v>
      </c>
      <c r="AZ28" s="19">
        <v>9</v>
      </c>
      <c r="BA28" s="19">
        <f t="shared" si="8"/>
        <v>8.5992643403918212E-3</v>
      </c>
      <c r="BB28" s="10">
        <f t="shared" si="46"/>
        <v>-1.4858216217090825E-2</v>
      </c>
      <c r="BC28" s="10">
        <f t="shared" si="47"/>
        <v>-2.0540128218814124E-2</v>
      </c>
      <c r="BD28" s="10">
        <f t="shared" si="48"/>
        <v>-2.0096691369563491E-2</v>
      </c>
      <c r="BE28" s="10">
        <f t="shared" si="49"/>
        <v>-2.0540128218814124E-2</v>
      </c>
      <c r="BF28" s="10">
        <f t="shared" si="50"/>
        <v>-2.0490472784482128E-2</v>
      </c>
      <c r="BG28" s="10">
        <f t="shared" si="51"/>
        <v>-2.0059969430620828E-2</v>
      </c>
      <c r="BH28" s="10">
        <f t="shared" si="52"/>
        <v>-2.0490472784482128E-2</v>
      </c>
      <c r="BI28" s="10">
        <f t="shared" si="53"/>
        <v>-2.1609229988951206E-2</v>
      </c>
      <c r="BJ28" s="10">
        <f t="shared" si="54"/>
        <v>-2.1214229757852365E-2</v>
      </c>
      <c r="BK28" s="10">
        <f t="shared" si="55"/>
        <v>-2.1609229988951206E-2</v>
      </c>
      <c r="BL28" s="12">
        <f t="shared" si="20"/>
        <v>-2.1609229988951206E-2</v>
      </c>
      <c r="BM28" s="10">
        <f t="shared" si="21"/>
        <v>-2.0540128218814124E-2</v>
      </c>
      <c r="BN28" s="10">
        <f t="shared" si="22"/>
        <v>1.069101770137082E-3</v>
      </c>
      <c r="BO28" s="10">
        <f t="shared" si="23"/>
        <v>-2.2609229988951207E-2</v>
      </c>
      <c r="BP28" s="10">
        <f t="shared" si="24"/>
        <v>-1.9540128218814123E-2</v>
      </c>
      <c r="BQ28" s="10">
        <f t="shared" si="25"/>
        <v>3.0691017701370837E-3</v>
      </c>
      <c r="BR28" s="10">
        <f t="shared" si="26"/>
        <v>1.0528573797880192E-2</v>
      </c>
      <c r="BS28" s="10">
        <f t="shared" si="27"/>
        <v>-2.1609229988951206E-2</v>
      </c>
      <c r="BT28" s="10"/>
      <c r="BU28" s="10"/>
    </row>
    <row r="29" spans="1:82">
      <c r="B29" s="19" t="s">
        <v>30</v>
      </c>
      <c r="C29" s="19">
        <v>22</v>
      </c>
      <c r="D29" s="6">
        <f>SUM('veh fleet stats'!U29:W32)/1000</f>
        <v>40.741</v>
      </c>
      <c r="E29" s="16">
        <f>SUM('national population by age'!DZ68)</f>
        <v>4209100</v>
      </c>
      <c r="F29" s="1">
        <f>SUM('national population by age'!Q69:BY69)</f>
        <v>3112310</v>
      </c>
      <c r="G29" s="5">
        <f>SUM('national population by age'!R69:BY69)</f>
        <v>3047860</v>
      </c>
      <c r="H29" s="9">
        <f t="shared" si="10"/>
        <v>3112310</v>
      </c>
      <c r="I29" s="1">
        <f>SUM('national population by age'!Q69:CD69)</f>
        <v>3211690</v>
      </c>
      <c r="J29" s="16">
        <f>SUM('national population by age'!R69:CD69)</f>
        <v>3147240</v>
      </c>
      <c r="K29" s="9">
        <f t="shared" si="11"/>
        <v>3211690</v>
      </c>
      <c r="L29" s="16">
        <f>SUM('national population by age'!Q69:CM69)</f>
        <v>3309980</v>
      </c>
      <c r="M29" s="16">
        <f>SUM('national population by age'!R69:CM69)</f>
        <v>3245530</v>
      </c>
      <c r="N29" s="9">
        <f t="shared" si="12"/>
        <v>3309980</v>
      </c>
      <c r="O29" s="21">
        <f t="shared" si="0"/>
        <v>4191325</v>
      </c>
      <c r="P29" s="16">
        <f t="shared" si="1"/>
        <v>3098330</v>
      </c>
      <c r="Q29" s="16">
        <f t="shared" si="1"/>
        <v>3033420</v>
      </c>
      <c r="R29" s="9">
        <f t="shared" si="1"/>
        <v>3098330</v>
      </c>
      <c r="S29" s="16">
        <f t="shared" si="2"/>
        <v>3197082.5</v>
      </c>
      <c r="T29" s="16">
        <f t="shared" si="2"/>
        <v>3132172.5</v>
      </c>
      <c r="U29" s="9">
        <f t="shared" si="2"/>
        <v>3197082.5</v>
      </c>
      <c r="V29" s="16">
        <f t="shared" si="2"/>
        <v>3293945</v>
      </c>
      <c r="W29" s="16">
        <f t="shared" si="2"/>
        <v>3229035</v>
      </c>
      <c r="X29" s="9">
        <f t="shared" si="3"/>
        <v>3293945</v>
      </c>
      <c r="Y29" s="21">
        <f t="shared" si="4"/>
        <v>9720.3151747955599</v>
      </c>
      <c r="Z29" s="16">
        <f t="shared" si="28"/>
        <v>13149.341742164328</v>
      </c>
      <c r="AA29" s="16">
        <f t="shared" si="29"/>
        <v>13430.715166379861</v>
      </c>
      <c r="AB29" s="9">
        <f t="shared" si="30"/>
        <v>13149.341742164328</v>
      </c>
      <c r="AC29" s="16">
        <f t="shared" si="31"/>
        <v>12743.180696775889</v>
      </c>
      <c r="AD29" s="16">
        <f t="shared" si="32"/>
        <v>13007.265723710938</v>
      </c>
      <c r="AE29" s="9">
        <f t="shared" si="33"/>
        <v>12743.180696775889</v>
      </c>
      <c r="AF29" s="16">
        <f t="shared" si="34"/>
        <v>12368.451810822586</v>
      </c>
      <c r="AG29" s="16">
        <f t="shared" si="35"/>
        <v>12617.082193286849</v>
      </c>
      <c r="AH29" s="9">
        <f t="shared" si="36"/>
        <v>12368.451810822586</v>
      </c>
      <c r="AI29" s="12">
        <f t="shared" si="13"/>
        <v>0.11100021379548086</v>
      </c>
      <c r="AJ29" s="12">
        <f t="shared" si="6"/>
        <v>2.8821465718931405E-2</v>
      </c>
      <c r="AK29" s="12">
        <f t="shared" si="37"/>
        <v>1.3305897583830051E-2</v>
      </c>
      <c r="AL29" s="12">
        <f t="shared" si="38"/>
        <v>1.4336800411916206E-2</v>
      </c>
      <c r="AM29" s="12">
        <f t="shared" si="39"/>
        <v>1.3305897583830051E-2</v>
      </c>
      <c r="AN29" s="12">
        <f t="shared" si="40"/>
        <v>1.3642514268654038E-2</v>
      </c>
      <c r="AO29" s="12">
        <f t="shared" si="41"/>
        <v>1.4647890264320118E-2</v>
      </c>
      <c r="AP29" s="12">
        <f t="shared" si="42"/>
        <v>1.3642514268654038E-2</v>
      </c>
      <c r="AQ29" s="12">
        <f t="shared" si="43"/>
        <v>1.1307865959659491E-2</v>
      </c>
      <c r="AR29" s="12">
        <f t="shared" si="44"/>
        <v>1.2236152281749124E-2</v>
      </c>
      <c r="AS29" s="12">
        <f t="shared" si="45"/>
        <v>1.1307865959659491E-2</v>
      </c>
      <c r="AT29" s="12">
        <f t="shared" si="14"/>
        <v>1.1307865959659491E-2</v>
      </c>
      <c r="AU29" s="10">
        <f t="shared" si="15"/>
        <v>1.3305897583830051E-2</v>
      </c>
      <c r="AV29" s="10">
        <f t="shared" si="16"/>
        <v>1.9980316241705598E-3</v>
      </c>
      <c r="AW29" s="10">
        <f t="shared" si="17"/>
        <v>1.030786595965949E-2</v>
      </c>
      <c r="AX29" s="10">
        <f t="shared" si="18"/>
        <v>1.4305897583830052E-2</v>
      </c>
      <c r="AY29" s="10">
        <f t="shared" si="19"/>
        <v>3.9980316241705616E-3</v>
      </c>
      <c r="AZ29" s="19">
        <v>10</v>
      </c>
      <c r="BA29" s="19">
        <f t="shared" si="8"/>
        <v>1.2550949398548727E-2</v>
      </c>
      <c r="BB29" s="10">
        <f t="shared" si="46"/>
        <v>-1.3835903791804549E-2</v>
      </c>
      <c r="BC29" s="10">
        <f t="shared" si="47"/>
        <v>-1.9599348027631192E-2</v>
      </c>
      <c r="BD29" s="10">
        <f t="shared" si="48"/>
        <v>-1.9303438421503949E-2</v>
      </c>
      <c r="BE29" s="10">
        <f t="shared" si="49"/>
        <v>-1.9599348027631192E-2</v>
      </c>
      <c r="BF29" s="10">
        <f t="shared" si="50"/>
        <v>-1.957858195984119E-2</v>
      </c>
      <c r="BG29" s="10">
        <f t="shared" si="51"/>
        <v>-1.9291571572361388E-2</v>
      </c>
      <c r="BH29" s="10">
        <f t="shared" si="52"/>
        <v>-1.957858195984119E-2</v>
      </c>
      <c r="BI29" s="10">
        <f t="shared" si="53"/>
        <v>-2.0854721627686978E-2</v>
      </c>
      <c r="BJ29" s="10">
        <f t="shared" si="54"/>
        <v>-2.0601973727141121E-2</v>
      </c>
      <c r="BK29" s="10">
        <f t="shared" si="55"/>
        <v>-2.0854721627686978E-2</v>
      </c>
      <c r="BL29" s="12">
        <f t="shared" si="20"/>
        <v>-2.0854721627686978E-2</v>
      </c>
      <c r="BM29" s="10">
        <f t="shared" si="21"/>
        <v>-1.9599348027631192E-2</v>
      </c>
      <c r="BN29" s="10">
        <f t="shared" si="22"/>
        <v>1.2553736000557869E-3</v>
      </c>
      <c r="BO29" s="10">
        <f t="shared" si="23"/>
        <v>-2.1854721627686979E-2</v>
      </c>
      <c r="BP29" s="10">
        <f t="shared" si="24"/>
        <v>-1.8599348027631191E-2</v>
      </c>
      <c r="BQ29" s="10">
        <f t="shared" si="25"/>
        <v>3.2553736000557887E-3</v>
      </c>
      <c r="BR29" s="10">
        <f t="shared" si="26"/>
        <v>1.1307865959659491E-2</v>
      </c>
      <c r="BS29" s="10">
        <f t="shared" si="27"/>
        <v>-2.0854721627686978E-2</v>
      </c>
      <c r="BT29" s="10"/>
      <c r="BU29" s="10"/>
      <c r="BZ29" s="19">
        <v>33</v>
      </c>
      <c r="CA29" s="19">
        <v>-1</v>
      </c>
      <c r="CC29" s="19">
        <v>28</v>
      </c>
      <c r="CD29" s="19">
        <v>-1</v>
      </c>
    </row>
    <row r="30" spans="1:82">
      <c r="B30" s="19" t="s">
        <v>31</v>
      </c>
      <c r="C30" s="19">
        <v>23</v>
      </c>
      <c r="D30" s="6">
        <f>SUM('veh fleet stats'!U30:W33)/1000</f>
        <v>40.944000000000003</v>
      </c>
      <c r="E30" s="16">
        <f>SUM('national population by age'!DZ69)</f>
        <v>4219400</v>
      </c>
      <c r="F30" s="1">
        <f>SUM('national population by age'!Q70:BY70)</f>
        <v>3114360</v>
      </c>
      <c r="G30" s="5">
        <f>SUM('national population by age'!R70:BY70)</f>
        <v>3050670</v>
      </c>
      <c r="H30" s="9">
        <f t="shared" si="10"/>
        <v>3114360</v>
      </c>
      <c r="I30" s="1">
        <f>SUM('national population by age'!Q70:CD70)</f>
        <v>3213880</v>
      </c>
      <c r="J30" s="16">
        <f>SUM('national population by age'!R70:CD70)</f>
        <v>3150190</v>
      </c>
      <c r="K30" s="9">
        <f t="shared" si="11"/>
        <v>3213880</v>
      </c>
      <c r="L30" s="16">
        <f>SUM('national population by age'!Q70:CM70)</f>
        <v>3312930</v>
      </c>
      <c r="M30" s="16">
        <f>SUM('national population by age'!R70:CM70)</f>
        <v>3249240</v>
      </c>
      <c r="N30" s="9">
        <f t="shared" si="12"/>
        <v>3312930</v>
      </c>
      <c r="O30" s="21">
        <f t="shared" si="0"/>
        <v>4202150</v>
      </c>
      <c r="P30" s="16">
        <f t="shared" si="1"/>
        <v>3106107.5</v>
      </c>
      <c r="Q30" s="16">
        <f t="shared" si="1"/>
        <v>3041680</v>
      </c>
      <c r="R30" s="9">
        <f t="shared" si="1"/>
        <v>3106107.5</v>
      </c>
      <c r="S30" s="16">
        <f t="shared" si="2"/>
        <v>3205212.5</v>
      </c>
      <c r="T30" s="16">
        <f t="shared" si="2"/>
        <v>3140785</v>
      </c>
      <c r="U30" s="9">
        <f t="shared" si="2"/>
        <v>3205212.5</v>
      </c>
      <c r="V30" s="16">
        <f t="shared" si="2"/>
        <v>3302877.5</v>
      </c>
      <c r="W30" s="16">
        <f t="shared" si="2"/>
        <v>3238450</v>
      </c>
      <c r="X30" s="9">
        <f t="shared" si="3"/>
        <v>3302877.5</v>
      </c>
      <c r="Y30" s="21">
        <f t="shared" si="4"/>
        <v>9743.5836417072205</v>
      </c>
      <c r="Z30" s="16">
        <f t="shared" si="28"/>
        <v>13181.771719105021</v>
      </c>
      <c r="AA30" s="16">
        <f t="shared" si="29"/>
        <v>13460.982088845638</v>
      </c>
      <c r="AB30" s="9">
        <f t="shared" si="30"/>
        <v>13181.771719105021</v>
      </c>
      <c r="AC30" s="16">
        <f t="shared" si="31"/>
        <v>12774.192038749381</v>
      </c>
      <c r="AD30" s="16">
        <f t="shared" si="32"/>
        <v>13036.23138801287</v>
      </c>
      <c r="AE30" s="9">
        <f t="shared" si="33"/>
        <v>12774.192038749381</v>
      </c>
      <c r="AF30" s="16">
        <f t="shared" si="34"/>
        <v>12396.4633868498</v>
      </c>
      <c r="AG30" s="16">
        <f t="shared" si="35"/>
        <v>12643.085426670166</v>
      </c>
      <c r="AH30" s="9">
        <f t="shared" si="36"/>
        <v>12396.4633868498</v>
      </c>
      <c r="AI30" s="12">
        <f t="shared" si="13"/>
        <v>0.11653598963310108</v>
      </c>
      <c r="AJ30" s="12">
        <f t="shared" si="6"/>
        <v>3.1284256050582382E-2</v>
      </c>
      <c r="AK30" s="12">
        <f t="shared" si="37"/>
        <v>1.5804995069990779E-2</v>
      </c>
      <c r="AL30" s="12">
        <f t="shared" si="38"/>
        <v>1.662266925150746E-2</v>
      </c>
      <c r="AM30" s="12">
        <f t="shared" si="39"/>
        <v>1.5804995069990779E-2</v>
      </c>
      <c r="AN30" s="12">
        <f t="shared" si="40"/>
        <v>1.6109277896733776E-2</v>
      </c>
      <c r="AO30" s="12">
        <f t="shared" si="41"/>
        <v>1.6907392822223866E-2</v>
      </c>
      <c r="AP30" s="12">
        <f t="shared" si="42"/>
        <v>1.6109277896733776E-2</v>
      </c>
      <c r="AQ30" s="12">
        <f t="shared" si="43"/>
        <v>1.3598235652450219E-2</v>
      </c>
      <c r="AR30" s="12">
        <f t="shared" si="44"/>
        <v>1.4322325019913373E-2</v>
      </c>
      <c r="AS30" s="12">
        <f t="shared" si="45"/>
        <v>1.3598235652450219E-2</v>
      </c>
      <c r="AT30" s="12">
        <f t="shared" si="14"/>
        <v>1.3598235652450219E-2</v>
      </c>
      <c r="AU30" s="10">
        <f t="shared" si="15"/>
        <v>1.5804995069990779E-2</v>
      </c>
      <c r="AV30" s="10">
        <f t="shared" si="16"/>
        <v>2.2067594175405603E-3</v>
      </c>
      <c r="AW30" s="10">
        <f t="shared" si="17"/>
        <v>1.2598235652450218E-2</v>
      </c>
      <c r="AX30" s="10">
        <f t="shared" si="18"/>
        <v>1.680499506999078E-2</v>
      </c>
      <c r="AY30" s="10">
        <f t="shared" si="19"/>
        <v>4.206759417540562E-3</v>
      </c>
      <c r="AZ30" s="19">
        <v>11</v>
      </c>
      <c r="BA30" s="19">
        <f t="shared" si="8"/>
        <v>1.7596182523113679E-2</v>
      </c>
      <c r="BB30" s="10">
        <f t="shared" si="46"/>
        <v>-1.1475226567923213E-2</v>
      </c>
      <c r="BC30" s="10">
        <f t="shared" si="47"/>
        <v>-1.7181404136633716E-2</v>
      </c>
      <c r="BD30" s="10">
        <f t="shared" si="48"/>
        <v>-1.7093379878526771E-2</v>
      </c>
      <c r="BE30" s="10">
        <f t="shared" si="49"/>
        <v>-1.7181404136633716E-2</v>
      </c>
      <c r="BF30" s="10">
        <f t="shared" si="50"/>
        <v>-1.7192663985636236E-2</v>
      </c>
      <c r="BG30" s="10">
        <f t="shared" si="51"/>
        <v>-1.7107648239102491E-2</v>
      </c>
      <c r="BH30" s="10">
        <f t="shared" si="52"/>
        <v>-1.7192663985636236E-2</v>
      </c>
      <c r="BI30" s="10">
        <f t="shared" si="53"/>
        <v>-1.8637192479631914E-2</v>
      </c>
      <c r="BJ30" s="10">
        <f t="shared" si="54"/>
        <v>-1.8583478875305759E-2</v>
      </c>
      <c r="BK30" s="10">
        <f t="shared" si="55"/>
        <v>-1.8637192479631914E-2</v>
      </c>
      <c r="BL30" s="12">
        <f t="shared" si="20"/>
        <v>-1.8637192479631914E-2</v>
      </c>
      <c r="BM30" s="10">
        <f t="shared" si="21"/>
        <v>-1.7181404136633716E-2</v>
      </c>
      <c r="BN30" s="10">
        <f t="shared" si="22"/>
        <v>1.4557883429981988E-3</v>
      </c>
      <c r="BO30" s="10">
        <f t="shared" si="23"/>
        <v>-1.9637192479631915E-2</v>
      </c>
      <c r="BP30" s="10">
        <f t="shared" si="24"/>
        <v>-1.6181404136633715E-2</v>
      </c>
      <c r="BQ30" s="10">
        <f t="shared" si="25"/>
        <v>3.4557883429982006E-3</v>
      </c>
      <c r="BR30" s="10">
        <f t="shared" si="26"/>
        <v>1.3598235652450219E-2</v>
      </c>
      <c r="BS30" s="10">
        <f t="shared" si="27"/>
        <v>-1.8637192479631914E-2</v>
      </c>
      <c r="BT30" s="10"/>
      <c r="BU30" s="10"/>
      <c r="BZ30" s="19">
        <v>33</v>
      </c>
      <c r="CA30" s="19">
        <v>1</v>
      </c>
      <c r="CC30" s="19">
        <v>28</v>
      </c>
      <c r="CD30" s="19">
        <v>1</v>
      </c>
    </row>
    <row r="31" spans="1:82">
      <c r="B31" s="19" t="s">
        <v>32</v>
      </c>
      <c r="C31" s="19">
        <v>24</v>
      </c>
      <c r="D31" s="6">
        <f>SUM('veh fleet stats'!U31:W34)/1000</f>
        <v>41.137</v>
      </c>
      <c r="E31" s="16">
        <f>SUM('national population by age'!DZ70)</f>
        <v>4223800</v>
      </c>
      <c r="F31" s="1">
        <f>SUM('national population by age'!Q71:BY71)</f>
        <v>3122950</v>
      </c>
      <c r="G31" s="5">
        <f>SUM('national population by age'!R71:BY71)</f>
        <v>3059420</v>
      </c>
      <c r="H31" s="9">
        <f t="shared" si="10"/>
        <v>3122950</v>
      </c>
      <c r="I31" s="1">
        <f>SUM('national population by age'!Q71:CD71)</f>
        <v>3222750</v>
      </c>
      <c r="J31" s="16">
        <f>SUM('national population by age'!R71:CD71)</f>
        <v>3159220</v>
      </c>
      <c r="K31" s="9">
        <f t="shared" si="11"/>
        <v>3222750</v>
      </c>
      <c r="L31" s="16">
        <f>SUM('national population by age'!Q71:CM71)</f>
        <v>3322330</v>
      </c>
      <c r="M31" s="16">
        <f>SUM('national population by age'!R71:CM71)</f>
        <v>3258800</v>
      </c>
      <c r="N31" s="9">
        <f t="shared" si="12"/>
        <v>3322330</v>
      </c>
      <c r="O31" s="21">
        <f t="shared" si="0"/>
        <v>4211950</v>
      </c>
      <c r="P31" s="16">
        <f t="shared" si="1"/>
        <v>3113520</v>
      </c>
      <c r="Q31" s="16">
        <f t="shared" si="1"/>
        <v>3049490</v>
      </c>
      <c r="R31" s="9">
        <f t="shared" si="1"/>
        <v>3113520</v>
      </c>
      <c r="S31" s="16">
        <f t="shared" si="2"/>
        <v>3212955</v>
      </c>
      <c r="T31" s="16">
        <f t="shared" si="2"/>
        <v>3148925</v>
      </c>
      <c r="U31" s="9">
        <f t="shared" si="2"/>
        <v>3212955</v>
      </c>
      <c r="V31" s="16">
        <f t="shared" si="2"/>
        <v>3311467.5</v>
      </c>
      <c r="W31" s="16">
        <f t="shared" si="2"/>
        <v>3247437.5</v>
      </c>
      <c r="X31" s="9">
        <f t="shared" si="3"/>
        <v>3311467.5</v>
      </c>
      <c r="Y31" s="21">
        <f t="shared" si="4"/>
        <v>9766.7351226866413</v>
      </c>
      <c r="Z31" s="16">
        <f t="shared" si="28"/>
        <v>13212.376988103497</v>
      </c>
      <c r="AA31" s="16">
        <f t="shared" si="29"/>
        <v>13489.796654522559</v>
      </c>
      <c r="AB31" s="9">
        <f t="shared" si="30"/>
        <v>13212.376988103497</v>
      </c>
      <c r="AC31" s="16">
        <f t="shared" si="31"/>
        <v>12803.478417842765</v>
      </c>
      <c r="AD31" s="16">
        <f t="shared" si="32"/>
        <v>13063.823368292355</v>
      </c>
      <c r="AE31" s="9">
        <f t="shared" si="33"/>
        <v>12803.478417842765</v>
      </c>
      <c r="AF31" s="16">
        <f t="shared" si="34"/>
        <v>12422.589078709061</v>
      </c>
      <c r="AG31" s="16">
        <f t="shared" si="35"/>
        <v>12667.526318828306</v>
      </c>
      <c r="AH31" s="9">
        <f t="shared" si="36"/>
        <v>12422.589078709061</v>
      </c>
      <c r="AI31" s="12">
        <f t="shared" si="13"/>
        <v>0.1217990671535969</v>
      </c>
      <c r="AJ31" s="12">
        <f t="shared" si="6"/>
        <v>3.3734664310653306E-2</v>
      </c>
      <c r="AK31" s="12">
        <f t="shared" si="37"/>
        <v>1.8163478116625109E-2</v>
      </c>
      <c r="AL31" s="12">
        <f t="shared" si="38"/>
        <v>1.8798850787033583E-2</v>
      </c>
      <c r="AM31" s="12">
        <f t="shared" si="39"/>
        <v>1.8163478116625109E-2</v>
      </c>
      <c r="AN31" s="12">
        <f t="shared" si="40"/>
        <v>1.8438831219755869E-2</v>
      </c>
      <c r="AO31" s="12">
        <f t="shared" si="41"/>
        <v>1.9059739454749591E-2</v>
      </c>
      <c r="AP31" s="12">
        <f t="shared" si="42"/>
        <v>1.8438831219755869E-2</v>
      </c>
      <c r="AQ31" s="12">
        <f t="shared" si="43"/>
        <v>1.5734405812226404E-2</v>
      </c>
      <c r="AR31" s="12">
        <f t="shared" si="44"/>
        <v>1.6283155127658322E-2</v>
      </c>
      <c r="AS31" s="12">
        <f t="shared" si="45"/>
        <v>1.5734405812226404E-2</v>
      </c>
      <c r="AT31" s="12">
        <f t="shared" si="14"/>
        <v>1.5734405812226404E-2</v>
      </c>
      <c r="AU31" s="10">
        <f t="shared" si="15"/>
        <v>1.8163478116625109E-2</v>
      </c>
      <c r="AV31" s="10">
        <f t="shared" si="16"/>
        <v>2.429072304398705E-3</v>
      </c>
      <c r="AW31" s="10">
        <f t="shared" si="17"/>
        <v>1.4734405812226403E-2</v>
      </c>
      <c r="AX31" s="10">
        <f t="shared" si="18"/>
        <v>1.916347811662511E-2</v>
      </c>
      <c r="AY31" s="10">
        <f t="shared" si="19"/>
        <v>4.4290723043987068E-3</v>
      </c>
      <c r="AZ31" s="19">
        <v>12</v>
      </c>
      <c r="BA31" s="19">
        <f t="shared" si="8"/>
        <v>2.2392881996222469E-2</v>
      </c>
      <c r="BB31" s="10">
        <f t="shared" si="46"/>
        <v>-9.1264180256701577E-3</v>
      </c>
      <c r="BC31" s="10">
        <f t="shared" si="47"/>
        <v>-1.4899508489821245E-2</v>
      </c>
      <c r="BD31" s="10">
        <f t="shared" si="48"/>
        <v>-1.498937088625274E-2</v>
      </c>
      <c r="BE31" s="10">
        <f t="shared" si="49"/>
        <v>-1.4899508489821245E-2</v>
      </c>
      <c r="BF31" s="10">
        <f t="shared" si="50"/>
        <v>-1.4939459389136878E-2</v>
      </c>
      <c r="BG31" s="10">
        <f t="shared" si="51"/>
        <v>-1.5027296519388389E-2</v>
      </c>
      <c r="BH31" s="10">
        <f t="shared" si="52"/>
        <v>-1.4939459389136878E-2</v>
      </c>
      <c r="BI31" s="10">
        <f t="shared" si="53"/>
        <v>-1.656895886240406E-2</v>
      </c>
      <c r="BJ31" s="10">
        <f t="shared" si="54"/>
        <v>-1.6686260392195118E-2</v>
      </c>
      <c r="BK31" s="10">
        <f t="shared" si="55"/>
        <v>-1.656895886240406E-2</v>
      </c>
      <c r="BL31" s="12">
        <f t="shared" si="20"/>
        <v>-1.656895886240406E-2</v>
      </c>
      <c r="BM31" s="10">
        <f t="shared" si="21"/>
        <v>-1.4899508489821245E-2</v>
      </c>
      <c r="BN31" s="10">
        <f t="shared" si="22"/>
        <v>1.6694503725828147E-3</v>
      </c>
      <c r="BO31" s="10">
        <f t="shared" si="23"/>
        <v>-1.756895886240406E-2</v>
      </c>
      <c r="BP31" s="10">
        <f t="shared" si="24"/>
        <v>-1.3899508489821244E-2</v>
      </c>
      <c r="BQ31" s="10">
        <f t="shared" si="25"/>
        <v>3.6694503725828165E-3</v>
      </c>
      <c r="BR31" s="10">
        <f t="shared" si="26"/>
        <v>1.5734405812226404E-2</v>
      </c>
      <c r="BS31" s="10">
        <f t="shared" si="27"/>
        <v>-1.656895886240406E-2</v>
      </c>
      <c r="BT31" s="10"/>
      <c r="BU31" s="10"/>
    </row>
    <row r="32" spans="1:82">
      <c r="A32" s="8">
        <v>39447</v>
      </c>
      <c r="B32" s="19" t="s">
        <v>33</v>
      </c>
      <c r="C32" s="19">
        <v>25</v>
      </c>
      <c r="D32" s="6">
        <f>SUM('veh fleet stats'!U32:W35)/1000</f>
        <v>41.216000000000001</v>
      </c>
      <c r="E32" s="16">
        <f>SUM('national population by age'!DZ71)</f>
        <v>4234300</v>
      </c>
      <c r="F32" s="1">
        <f>SUM('national population by age'!Q72:BY72)</f>
        <v>3132070</v>
      </c>
      <c r="G32" s="5">
        <f>SUM('national population by age'!R72:BY72)</f>
        <v>3069070</v>
      </c>
      <c r="H32" s="9">
        <f t="shared" si="10"/>
        <v>3132070</v>
      </c>
      <c r="I32" s="1">
        <f>SUM('national population by age'!Q72:CD72)</f>
        <v>3231860</v>
      </c>
      <c r="J32" s="16">
        <f>SUM('national population by age'!R72:CD72)</f>
        <v>3168860</v>
      </c>
      <c r="K32" s="9">
        <f t="shared" si="11"/>
        <v>3231860</v>
      </c>
      <c r="L32" s="16">
        <f>SUM('national population by age'!Q72:CM72)</f>
        <v>3332440</v>
      </c>
      <c r="M32" s="16">
        <f>SUM('national population by age'!R72:CM72)</f>
        <v>3269440</v>
      </c>
      <c r="N32" s="9">
        <f t="shared" si="12"/>
        <v>3332440</v>
      </c>
      <c r="O32" s="21">
        <f t="shared" si="0"/>
        <v>4221650</v>
      </c>
      <c r="P32" s="16">
        <f t="shared" si="1"/>
        <v>3120422.5</v>
      </c>
      <c r="Q32" s="16">
        <f t="shared" si="1"/>
        <v>3056755</v>
      </c>
      <c r="R32" s="9">
        <f t="shared" si="1"/>
        <v>3120422.5</v>
      </c>
      <c r="S32" s="16">
        <f t="shared" si="2"/>
        <v>3220045</v>
      </c>
      <c r="T32" s="16">
        <f t="shared" si="2"/>
        <v>3156377.5</v>
      </c>
      <c r="U32" s="9">
        <f t="shared" si="2"/>
        <v>3220045</v>
      </c>
      <c r="V32" s="16">
        <f t="shared" si="2"/>
        <v>3319420</v>
      </c>
      <c r="W32" s="16">
        <f t="shared" si="2"/>
        <v>3255752.5</v>
      </c>
      <c r="X32" s="9">
        <f t="shared" si="3"/>
        <v>3319420</v>
      </c>
      <c r="Y32" s="21">
        <f t="shared" si="4"/>
        <v>9763.0073549441568</v>
      </c>
      <c r="Z32" s="16">
        <f t="shared" si="28"/>
        <v>13208.467763580093</v>
      </c>
      <c r="AA32" s="16">
        <f t="shared" si="29"/>
        <v>13483.579809307583</v>
      </c>
      <c r="AB32" s="9">
        <f t="shared" si="30"/>
        <v>13208.467763580093</v>
      </c>
      <c r="AC32" s="16">
        <f t="shared" si="31"/>
        <v>12799.821120512292</v>
      </c>
      <c r="AD32" s="16">
        <f t="shared" si="32"/>
        <v>13058.007161690894</v>
      </c>
      <c r="AE32" s="9">
        <f t="shared" si="33"/>
        <v>12799.821120512292</v>
      </c>
      <c r="AF32" s="16">
        <f t="shared" si="34"/>
        <v>12416.627001102603</v>
      </c>
      <c r="AG32" s="16">
        <f t="shared" si="35"/>
        <v>12659.438946910122</v>
      </c>
      <c r="AH32" s="9">
        <f t="shared" si="36"/>
        <v>12416.627001102603</v>
      </c>
      <c r="AI32" s="12">
        <f t="shared" si="13"/>
        <v>0.12395338385887777</v>
      </c>
      <c r="AJ32" s="12">
        <f t="shared" si="6"/>
        <v>3.3340108434252613E-2</v>
      </c>
      <c r="AK32" s="12">
        <f t="shared" si="37"/>
        <v>1.786222803565396E-2</v>
      </c>
      <c r="AL32" s="12">
        <f t="shared" si="38"/>
        <v>1.8329331866715703E-2</v>
      </c>
      <c r="AM32" s="12">
        <f t="shared" si="39"/>
        <v>1.786222803565396E-2</v>
      </c>
      <c r="AN32" s="12">
        <f t="shared" si="40"/>
        <v>1.8147915462559672E-2</v>
      </c>
      <c r="AO32" s="12">
        <f t="shared" si="41"/>
        <v>1.8606039047387446E-2</v>
      </c>
      <c r="AP32" s="12">
        <f t="shared" si="42"/>
        <v>1.8147915462559672E-2</v>
      </c>
      <c r="AQ32" s="12">
        <f t="shared" si="43"/>
        <v>1.5246915860121169E-2</v>
      </c>
      <c r="AR32" s="12">
        <f t="shared" si="44"/>
        <v>1.563432601589354E-2</v>
      </c>
      <c r="AS32" s="12">
        <f t="shared" si="45"/>
        <v>1.5246915860121169E-2</v>
      </c>
      <c r="AT32" s="12">
        <f t="shared" si="14"/>
        <v>1.5246915860121169E-2</v>
      </c>
      <c r="AU32" s="10">
        <f t="shared" si="15"/>
        <v>1.786222803565396E-2</v>
      </c>
      <c r="AV32" s="10">
        <f t="shared" si="16"/>
        <v>2.6153121755327913E-3</v>
      </c>
      <c r="AW32" s="10">
        <f t="shared" si="17"/>
        <v>1.4246915860121168E-2</v>
      </c>
      <c r="AX32" s="10">
        <f t="shared" si="18"/>
        <v>1.8862228035653961E-2</v>
      </c>
      <c r="AY32" s="10">
        <f t="shared" si="19"/>
        <v>4.615312175532793E-3</v>
      </c>
      <c r="AZ32" s="19">
        <v>13</v>
      </c>
      <c r="BA32" s="19">
        <f t="shared" si="8"/>
        <v>2.4356297842728081E-2</v>
      </c>
      <c r="BB32" s="10">
        <f t="shared" si="46"/>
        <v>-9.5046146829321776E-3</v>
      </c>
      <c r="BC32" s="10">
        <f t="shared" si="47"/>
        <v>-1.5190976028394809E-2</v>
      </c>
      <c r="BD32" s="10">
        <f t="shared" si="48"/>
        <v>-1.5443318323203448E-2</v>
      </c>
      <c r="BE32" s="10">
        <f t="shared" si="49"/>
        <v>-1.5190976028394809E-2</v>
      </c>
      <c r="BF32" s="10">
        <f t="shared" si="50"/>
        <v>-1.5220840680061021E-2</v>
      </c>
      <c r="BG32" s="10">
        <f t="shared" si="51"/>
        <v>-1.5465820876212399E-2</v>
      </c>
      <c r="BH32" s="10">
        <f t="shared" si="52"/>
        <v>-1.5220840680061021E-2</v>
      </c>
      <c r="BI32" s="10">
        <f t="shared" si="53"/>
        <v>-1.704094518914423E-2</v>
      </c>
      <c r="BJ32" s="10">
        <f t="shared" si="54"/>
        <v>-1.7314040727859248E-2</v>
      </c>
      <c r="BK32" s="10">
        <f t="shared" si="55"/>
        <v>-1.704094518914423E-2</v>
      </c>
      <c r="BL32" s="12">
        <f t="shared" si="20"/>
        <v>-1.704094518914423E-2</v>
      </c>
      <c r="BM32" s="10">
        <f t="shared" si="21"/>
        <v>-1.5190976028394809E-2</v>
      </c>
      <c r="BN32" s="10">
        <f t="shared" si="22"/>
        <v>1.8499691607494206E-3</v>
      </c>
      <c r="BO32" s="10">
        <f t="shared" si="23"/>
        <v>-1.8040945189144231E-2</v>
      </c>
      <c r="BP32" s="10">
        <f t="shared" si="24"/>
        <v>-1.4190976028394808E-2</v>
      </c>
      <c r="BQ32" s="10">
        <f t="shared" si="25"/>
        <v>3.8499691607494224E-3</v>
      </c>
      <c r="BR32" s="10">
        <f t="shared" si="26"/>
        <v>1.5246915860121169E-2</v>
      </c>
      <c r="BS32" s="10">
        <f t="shared" si="27"/>
        <v>-1.704094518914423E-2</v>
      </c>
      <c r="BT32" s="10"/>
      <c r="BU32" s="10"/>
    </row>
    <row r="33" spans="1:73">
      <c r="B33" s="19" t="s">
        <v>34</v>
      </c>
      <c r="C33" s="19">
        <v>26</v>
      </c>
      <c r="D33" s="6">
        <f>SUM('veh fleet stats'!U33:W36)/1000</f>
        <v>41.283999999999999</v>
      </c>
      <c r="E33" s="16">
        <f>SUM('national population by age'!DZ72)</f>
        <v>4245700</v>
      </c>
      <c r="F33" s="1">
        <f>SUM('national population by age'!Q73:BY73)</f>
        <v>3139440</v>
      </c>
      <c r="G33" s="5">
        <f>SUM('national population by age'!R73:BY73)</f>
        <v>3076850</v>
      </c>
      <c r="H33" s="9">
        <f t="shared" si="10"/>
        <v>3139440</v>
      </c>
      <c r="I33" s="1">
        <f>SUM('national population by age'!Q73:CD73)</f>
        <v>3239220</v>
      </c>
      <c r="J33" s="16">
        <f>SUM('national population by age'!R73:CD73)</f>
        <v>3176630</v>
      </c>
      <c r="K33" s="9">
        <f t="shared" si="11"/>
        <v>3239220</v>
      </c>
      <c r="L33" s="16">
        <f>SUM('national population by age'!Q73:CM73)</f>
        <v>3340910</v>
      </c>
      <c r="M33" s="16">
        <f>SUM('national population by age'!R73:CM73)</f>
        <v>3278320</v>
      </c>
      <c r="N33" s="9">
        <f t="shared" si="12"/>
        <v>3340910</v>
      </c>
      <c r="O33" s="21">
        <f t="shared" si="0"/>
        <v>4230800</v>
      </c>
      <c r="P33" s="16">
        <f t="shared" si="1"/>
        <v>3127205</v>
      </c>
      <c r="Q33" s="16">
        <f t="shared" si="1"/>
        <v>3064002.5</v>
      </c>
      <c r="R33" s="9">
        <f t="shared" si="1"/>
        <v>3127205</v>
      </c>
      <c r="S33" s="16">
        <f t="shared" si="2"/>
        <v>3226927.5</v>
      </c>
      <c r="T33" s="16">
        <f t="shared" si="2"/>
        <v>3163725</v>
      </c>
      <c r="U33" s="9">
        <f t="shared" si="2"/>
        <v>3226927.5</v>
      </c>
      <c r="V33" s="16">
        <f t="shared" si="2"/>
        <v>3327152.5</v>
      </c>
      <c r="W33" s="16">
        <f t="shared" si="2"/>
        <v>3263950</v>
      </c>
      <c r="X33" s="9">
        <f t="shared" si="3"/>
        <v>3327152.5</v>
      </c>
      <c r="Y33" s="21">
        <f t="shared" si="4"/>
        <v>9757.9653966152982</v>
      </c>
      <c r="Z33" s="16">
        <f t="shared" si="28"/>
        <v>13201.564975753108</v>
      </c>
      <c r="AA33" s="16">
        <f t="shared" si="29"/>
        <v>13473.879345725078</v>
      </c>
      <c r="AB33" s="9">
        <f t="shared" si="30"/>
        <v>13201.564975753108</v>
      </c>
      <c r="AC33" s="16">
        <f t="shared" si="31"/>
        <v>12793.593906277722</v>
      </c>
      <c r="AD33" s="16">
        <f t="shared" si="32"/>
        <v>13049.174628009703</v>
      </c>
      <c r="AE33" s="9">
        <f t="shared" si="33"/>
        <v>12793.593906277722</v>
      </c>
      <c r="AF33" s="16">
        <f t="shared" si="34"/>
        <v>12408.207919534798</v>
      </c>
      <c r="AG33" s="16">
        <f t="shared" si="35"/>
        <v>12648.478071048883</v>
      </c>
      <c r="AH33" s="9">
        <f t="shared" si="36"/>
        <v>12408.207919534798</v>
      </c>
      <c r="AI33" s="12">
        <f t="shared" si="13"/>
        <v>0.12580773241532195</v>
      </c>
      <c r="AJ33" s="12">
        <f t="shared" si="6"/>
        <v>3.2806455474990504E-2</v>
      </c>
      <c r="AK33" s="12">
        <f t="shared" si="37"/>
        <v>1.733028995449315E-2</v>
      </c>
      <c r="AL33" s="12">
        <f t="shared" si="38"/>
        <v>1.7596717328256739E-2</v>
      </c>
      <c r="AM33" s="12">
        <f t="shared" si="39"/>
        <v>1.733028995449315E-2</v>
      </c>
      <c r="AN33" s="12">
        <f t="shared" si="40"/>
        <v>1.7652578447114431E-2</v>
      </c>
      <c r="AO33" s="12">
        <f t="shared" si="41"/>
        <v>1.7917046306278772E-2</v>
      </c>
      <c r="AP33" s="12">
        <f t="shared" si="42"/>
        <v>1.7652578447114431E-2</v>
      </c>
      <c r="AQ33" s="12">
        <f t="shared" si="43"/>
        <v>1.4558528700280515E-2</v>
      </c>
      <c r="AR33" s="12">
        <f t="shared" si="44"/>
        <v>1.4754963050871206E-2</v>
      </c>
      <c r="AS33" s="12">
        <f t="shared" si="45"/>
        <v>1.4558528700280515E-2</v>
      </c>
      <c r="AT33" s="12">
        <f t="shared" si="14"/>
        <v>1.4558528700280515E-2</v>
      </c>
      <c r="AU33" s="10">
        <f t="shared" si="15"/>
        <v>1.733028995449315E-2</v>
      </c>
      <c r="AV33" s="10">
        <f t="shared" si="16"/>
        <v>2.7717612542126346E-3</v>
      </c>
      <c r="AW33" s="10">
        <f t="shared" si="17"/>
        <v>1.3558528700280514E-2</v>
      </c>
      <c r="AX33" s="10">
        <f t="shared" si="18"/>
        <v>1.8330289954493151E-2</v>
      </c>
      <c r="AY33" s="10">
        <f t="shared" si="19"/>
        <v>4.7717612542126364E-3</v>
      </c>
      <c r="AZ33" s="19">
        <v>14</v>
      </c>
      <c r="BA33" s="19">
        <f t="shared" si="8"/>
        <v>2.6046326672631626E-2</v>
      </c>
      <c r="BB33" s="10">
        <f t="shared" si="46"/>
        <v>-1.0016141129254752E-2</v>
      </c>
      <c r="BC33" s="10">
        <f t="shared" si="47"/>
        <v>-1.5705640398574028E-2</v>
      </c>
      <c r="BD33" s="10">
        <f t="shared" si="48"/>
        <v>-1.6151635874668946E-2</v>
      </c>
      <c r="BE33" s="10">
        <f t="shared" si="49"/>
        <v>-1.5705640398574028E-2</v>
      </c>
      <c r="BF33" s="10">
        <f t="shared" si="50"/>
        <v>-1.5699943531662375E-2</v>
      </c>
      <c r="BG33" s="10">
        <f t="shared" si="51"/>
        <v>-1.6131767156507437E-2</v>
      </c>
      <c r="BH33" s="10">
        <f t="shared" si="52"/>
        <v>-1.5699943531662375E-2</v>
      </c>
      <c r="BI33" s="10">
        <f t="shared" si="53"/>
        <v>-1.7707439596967744E-2</v>
      </c>
      <c r="BJ33" s="10">
        <f t="shared" si="54"/>
        <v>-1.816487612864881E-2</v>
      </c>
      <c r="BK33" s="10">
        <f t="shared" si="55"/>
        <v>-1.7707439596967744E-2</v>
      </c>
      <c r="BL33" s="12">
        <f t="shared" si="20"/>
        <v>-1.7707439596967744E-2</v>
      </c>
      <c r="BM33" s="10">
        <f t="shared" si="21"/>
        <v>-1.5705640398574028E-2</v>
      </c>
      <c r="BN33" s="10">
        <f t="shared" si="22"/>
        <v>2.0017991983937167E-3</v>
      </c>
      <c r="BO33" s="10">
        <f t="shared" si="23"/>
        <v>-1.8707439596967745E-2</v>
      </c>
      <c r="BP33" s="10">
        <f t="shared" si="24"/>
        <v>-1.4705640398574027E-2</v>
      </c>
      <c r="BQ33" s="10">
        <f t="shared" si="25"/>
        <v>4.0017991983937184E-3</v>
      </c>
      <c r="BR33" s="10">
        <f t="shared" si="26"/>
        <v>1.4558528700280515E-2</v>
      </c>
      <c r="BS33" s="10">
        <f t="shared" si="27"/>
        <v>-1.7707439596967744E-2</v>
      </c>
      <c r="BT33" s="10"/>
      <c r="BU33" s="10"/>
    </row>
    <row r="34" spans="1:73">
      <c r="B34" s="19" t="s">
        <v>35</v>
      </c>
      <c r="C34" s="19">
        <v>27</v>
      </c>
      <c r="D34" s="6">
        <f>SUM('veh fleet stats'!U34:W37)/1000</f>
        <v>41.106000000000002</v>
      </c>
      <c r="E34" s="16">
        <f>SUM('national population by age'!DZ73)</f>
        <v>4255600</v>
      </c>
      <c r="F34" s="1">
        <f>SUM('national population by age'!Q74:BY74)</f>
        <v>3141920</v>
      </c>
      <c r="G34" s="5">
        <f>SUM('national population by age'!R74:BY74)</f>
        <v>3078950</v>
      </c>
      <c r="H34" s="9">
        <f t="shared" si="10"/>
        <v>3141920</v>
      </c>
      <c r="I34" s="1">
        <f>SUM('national population by age'!Q74:CD74)</f>
        <v>3241960</v>
      </c>
      <c r="J34" s="16">
        <f>SUM('national population by age'!R74:CD74)</f>
        <v>3178990</v>
      </c>
      <c r="K34" s="9">
        <f t="shared" si="11"/>
        <v>3241960</v>
      </c>
      <c r="L34" s="16">
        <f>SUM('national population by age'!Q74:CM74)</f>
        <v>3344100</v>
      </c>
      <c r="M34" s="16">
        <f>SUM('national population by age'!R74:CM74)</f>
        <v>3281130</v>
      </c>
      <c r="N34" s="9">
        <f t="shared" si="12"/>
        <v>3344100</v>
      </c>
      <c r="O34" s="21">
        <f t="shared" si="0"/>
        <v>4239850</v>
      </c>
      <c r="P34" s="16">
        <f t="shared" si="1"/>
        <v>3134095</v>
      </c>
      <c r="Q34" s="16">
        <f t="shared" si="1"/>
        <v>3071072.5</v>
      </c>
      <c r="R34" s="9">
        <f t="shared" si="1"/>
        <v>3134095</v>
      </c>
      <c r="S34" s="16">
        <f t="shared" si="2"/>
        <v>3233947.5</v>
      </c>
      <c r="T34" s="16">
        <f t="shared" si="2"/>
        <v>3170925</v>
      </c>
      <c r="U34" s="9">
        <f t="shared" si="2"/>
        <v>3233947.5</v>
      </c>
      <c r="V34" s="16">
        <f t="shared" si="2"/>
        <v>3334945</v>
      </c>
      <c r="W34" s="16">
        <f t="shared" si="2"/>
        <v>3271922.5</v>
      </c>
      <c r="X34" s="9">
        <f t="shared" si="3"/>
        <v>3334945</v>
      </c>
      <c r="Y34" s="21">
        <f t="shared" si="4"/>
        <v>9695.1543097043523</v>
      </c>
      <c r="Z34" s="16">
        <f t="shared" si="28"/>
        <v>13115.747927232582</v>
      </c>
      <c r="AA34" s="16">
        <f t="shared" si="29"/>
        <v>13384.900551843046</v>
      </c>
      <c r="AB34" s="9">
        <f t="shared" si="30"/>
        <v>13115.747927232582</v>
      </c>
      <c r="AC34" s="16">
        <f t="shared" si="31"/>
        <v>12710.781483001811</v>
      </c>
      <c r="AD34" s="16">
        <f t="shared" si="32"/>
        <v>12963.409730599116</v>
      </c>
      <c r="AE34" s="9">
        <f t="shared" si="33"/>
        <v>12710.781483001811</v>
      </c>
      <c r="AF34" s="16">
        <f t="shared" si="34"/>
        <v>12325.840456139456</v>
      </c>
      <c r="AG34" s="16">
        <f t="shared" si="35"/>
        <v>12563.256006216528</v>
      </c>
      <c r="AH34" s="9">
        <f t="shared" si="36"/>
        <v>12325.840456139456</v>
      </c>
      <c r="AI34" s="12">
        <f t="shared" si="13"/>
        <v>0.12095370237051206</v>
      </c>
      <c r="AJ34" s="12">
        <f t="shared" si="6"/>
        <v>2.6158379426316714E-2</v>
      </c>
      <c r="AK34" s="12">
        <f t="shared" si="37"/>
        <v>1.0717113182286742E-2</v>
      </c>
      <c r="AL34" s="12">
        <f t="shared" si="38"/>
        <v>1.0876712922479603E-2</v>
      </c>
      <c r="AM34" s="12">
        <f t="shared" si="39"/>
        <v>1.0717113182286742E-2</v>
      </c>
      <c r="AN34" s="12">
        <f t="shared" si="40"/>
        <v>1.1065353880542084E-2</v>
      </c>
      <c r="AO34" s="12">
        <f t="shared" si="41"/>
        <v>1.1226849145336892E-2</v>
      </c>
      <c r="AP34" s="12">
        <f t="shared" si="42"/>
        <v>1.1065353880542084E-2</v>
      </c>
      <c r="AQ34" s="12">
        <f t="shared" si="43"/>
        <v>7.8237437081956074E-3</v>
      </c>
      <c r="AR34" s="12">
        <f t="shared" si="44"/>
        <v>7.9178153114907168E-3</v>
      </c>
      <c r="AS34" s="12">
        <f t="shared" si="45"/>
        <v>7.8237437081956074E-3</v>
      </c>
      <c r="AT34" s="12">
        <f t="shared" si="14"/>
        <v>7.8237437081956074E-3</v>
      </c>
      <c r="AU34" s="10">
        <f t="shared" si="15"/>
        <v>1.0717113182286742E-2</v>
      </c>
      <c r="AV34" s="10">
        <f t="shared" si="16"/>
        <v>2.8933694740911342E-3</v>
      </c>
      <c r="AW34" s="10">
        <f t="shared" si="17"/>
        <v>6.8237437081956074E-3</v>
      </c>
      <c r="AX34" s="10">
        <f t="shared" si="18"/>
        <v>1.1717113182286742E-2</v>
      </c>
      <c r="AY34" s="10">
        <f t="shared" si="19"/>
        <v>4.8933694740911351E-3</v>
      </c>
      <c r="AZ34" s="19">
        <v>15</v>
      </c>
      <c r="BA34" s="19">
        <f t="shared" si="8"/>
        <v>2.1622427676707634E-2</v>
      </c>
      <c r="BB34" s="10">
        <f t="shared" si="46"/>
        <v>-1.6388572232723608E-2</v>
      </c>
      <c r="BC34" s="10">
        <f t="shared" si="47"/>
        <v>-2.2104066416363422E-2</v>
      </c>
      <c r="BD34" s="10">
        <f t="shared" si="48"/>
        <v>-2.2648772931967653E-2</v>
      </c>
      <c r="BE34" s="10">
        <f t="shared" si="49"/>
        <v>-2.2104066416363422E-2</v>
      </c>
      <c r="BF34" s="10">
        <f t="shared" si="50"/>
        <v>-2.2071278553228213E-2</v>
      </c>
      <c r="BG34" s="10">
        <f t="shared" si="51"/>
        <v>-2.2598180585770344E-2</v>
      </c>
      <c r="BH34" s="10">
        <f t="shared" si="52"/>
        <v>-2.2071278553228213E-2</v>
      </c>
      <c r="BI34" s="10">
        <f t="shared" si="53"/>
        <v>-2.4228038464845669E-2</v>
      </c>
      <c r="BJ34" s="10">
        <f t="shared" si="54"/>
        <v>-2.4780218789736908E-2</v>
      </c>
      <c r="BK34" s="10">
        <f t="shared" si="55"/>
        <v>-2.4228038464845669E-2</v>
      </c>
      <c r="BL34" s="12">
        <f t="shared" si="20"/>
        <v>-2.4228038464845669E-2</v>
      </c>
      <c r="BM34" s="10">
        <f t="shared" si="21"/>
        <v>-2.2104066416363422E-2</v>
      </c>
      <c r="BN34" s="10">
        <f t="shared" si="22"/>
        <v>2.1239720484822477E-3</v>
      </c>
      <c r="BO34" s="10">
        <f t="shared" si="23"/>
        <v>-2.522803846484567E-2</v>
      </c>
      <c r="BP34" s="10">
        <f t="shared" si="24"/>
        <v>-2.1104066416363421E-2</v>
      </c>
      <c r="BQ34" s="10">
        <f t="shared" si="25"/>
        <v>4.1239720484822495E-3</v>
      </c>
      <c r="BR34" s="10">
        <f t="shared" si="26"/>
        <v>7.8237437081956074E-3</v>
      </c>
      <c r="BS34" s="10">
        <f t="shared" si="27"/>
        <v>-2.4228038464845669E-2</v>
      </c>
      <c r="BT34" s="10"/>
      <c r="BU34" s="10"/>
    </row>
    <row r="35" spans="1:73">
      <c r="B35" s="19" t="s">
        <v>36</v>
      </c>
      <c r="C35" s="19">
        <v>28</v>
      </c>
      <c r="D35" s="6">
        <f>SUM('veh fleet stats'!U35:W38)/1000</f>
        <v>40.838999999999999</v>
      </c>
      <c r="E35" s="16">
        <f>SUM('national population by age'!DZ74)</f>
        <v>4259800</v>
      </c>
      <c r="F35" s="1">
        <f>SUM('national population by age'!Q75:BY75)</f>
        <v>3150270</v>
      </c>
      <c r="G35" s="5">
        <f>SUM('national population by age'!R75:BY75)</f>
        <v>3087460</v>
      </c>
      <c r="H35" s="9">
        <f t="shared" si="10"/>
        <v>3150270</v>
      </c>
      <c r="I35" s="1">
        <f>SUM('national population by age'!Q75:CD75)</f>
        <v>3250260</v>
      </c>
      <c r="J35" s="16">
        <f>SUM('national population by age'!R75:CD75)</f>
        <v>3187450</v>
      </c>
      <c r="K35" s="9">
        <f t="shared" si="11"/>
        <v>3250260</v>
      </c>
      <c r="L35" s="16">
        <f>SUM('national population by age'!Q75:CM75)</f>
        <v>3352920</v>
      </c>
      <c r="M35" s="16">
        <f>SUM('national population by age'!R75:CM75)</f>
        <v>3290110</v>
      </c>
      <c r="N35" s="9">
        <f t="shared" si="12"/>
        <v>3352920</v>
      </c>
      <c r="O35" s="21">
        <f t="shared" si="0"/>
        <v>4248850</v>
      </c>
      <c r="P35" s="16">
        <f t="shared" si="1"/>
        <v>3140925</v>
      </c>
      <c r="Q35" s="16">
        <f t="shared" si="1"/>
        <v>3078082.5</v>
      </c>
      <c r="R35" s="9">
        <f t="shared" si="1"/>
        <v>3140925</v>
      </c>
      <c r="S35" s="16">
        <f t="shared" si="2"/>
        <v>3240825</v>
      </c>
      <c r="T35" s="16">
        <f t="shared" si="2"/>
        <v>3177982.5</v>
      </c>
      <c r="U35" s="9">
        <f t="shared" si="2"/>
        <v>3240825</v>
      </c>
      <c r="V35" s="16">
        <f t="shared" si="2"/>
        <v>3342592.5</v>
      </c>
      <c r="W35" s="16">
        <f t="shared" si="2"/>
        <v>3279750</v>
      </c>
      <c r="X35" s="9">
        <f t="shared" si="3"/>
        <v>3342592.5</v>
      </c>
      <c r="Y35" s="21">
        <f t="shared" si="4"/>
        <v>9611.777304447085</v>
      </c>
      <c r="Z35" s="16">
        <f t="shared" si="28"/>
        <v>13002.220683397407</v>
      </c>
      <c r="AA35" s="16">
        <f t="shared" si="29"/>
        <v>13267.675573997773</v>
      </c>
      <c r="AB35" s="9">
        <f t="shared" si="30"/>
        <v>13002.220683397407</v>
      </c>
      <c r="AC35" s="16">
        <f t="shared" si="31"/>
        <v>12601.420934484275</v>
      </c>
      <c r="AD35" s="16">
        <f t="shared" si="32"/>
        <v>12850.605690874636</v>
      </c>
      <c r="AE35" s="9">
        <f t="shared" si="33"/>
        <v>12601.420934484275</v>
      </c>
      <c r="AF35" s="16">
        <f t="shared" si="34"/>
        <v>12217.762111295349</v>
      </c>
      <c r="AG35" s="16">
        <f t="shared" si="35"/>
        <v>12451.863709124171</v>
      </c>
      <c r="AH35" s="9">
        <f t="shared" si="36"/>
        <v>12217.762111295349</v>
      </c>
      <c r="AI35" s="12">
        <f t="shared" si="13"/>
        <v>0.11367265730329734</v>
      </c>
      <c r="AJ35" s="12">
        <f t="shared" si="6"/>
        <v>1.7333557266386856E-2</v>
      </c>
      <c r="AK35" s="12">
        <f t="shared" si="37"/>
        <v>1.9685516215399712E-3</v>
      </c>
      <c r="AL35" s="12">
        <f t="shared" si="38"/>
        <v>2.0234532499359137E-3</v>
      </c>
      <c r="AM35" s="12">
        <f t="shared" si="39"/>
        <v>1.9685516215399712E-3</v>
      </c>
      <c r="AN35" s="12">
        <f t="shared" si="40"/>
        <v>2.3663874294770348E-3</v>
      </c>
      <c r="AO35" s="12">
        <f t="shared" si="41"/>
        <v>2.4274301628297579E-3</v>
      </c>
      <c r="AP35" s="12">
        <f t="shared" si="42"/>
        <v>2.3663874294770348E-3</v>
      </c>
      <c r="AQ35" s="12">
        <f t="shared" si="43"/>
        <v>-1.0132944233760544E-3</v>
      </c>
      <c r="AR35" s="12">
        <f t="shared" si="44"/>
        <v>-1.018903057720344E-3</v>
      </c>
      <c r="AS35" s="12">
        <f t="shared" si="45"/>
        <v>-1.0132944233760544E-3</v>
      </c>
      <c r="AT35" s="12">
        <f t="shared" si="14"/>
        <v>-1.0132944233760544E-3</v>
      </c>
      <c r="AU35" s="10">
        <f t="shared" si="15"/>
        <v>1.9685516215399712E-3</v>
      </c>
      <c r="AV35" s="10">
        <f t="shared" si="16"/>
        <v>2.9818460449160256E-3</v>
      </c>
      <c r="AW35" s="10">
        <f t="shared" si="17"/>
        <v>-2.0132944233760544E-3</v>
      </c>
      <c r="AX35" s="10">
        <f t="shared" si="18"/>
        <v>2.9685516215399712E-3</v>
      </c>
      <c r="AY35" s="10">
        <f t="shared" si="19"/>
        <v>4.9818460449160256E-3</v>
      </c>
      <c r="AZ35" s="19">
        <v>16</v>
      </c>
      <c r="BA35" s="19">
        <f t="shared" si="8"/>
        <v>1.4986579182821425E-2</v>
      </c>
      <c r="BB35" s="10">
        <f t="shared" si="46"/>
        <v>-2.4847496409100223E-2</v>
      </c>
      <c r="BC35" s="10">
        <f t="shared" si="47"/>
        <v>-3.0568534528537694E-2</v>
      </c>
      <c r="BD35" s="10">
        <f t="shared" si="48"/>
        <v>-3.1208416352278667E-2</v>
      </c>
      <c r="BE35" s="10">
        <f t="shared" si="49"/>
        <v>-3.0568534528537694E-2</v>
      </c>
      <c r="BF35" s="10">
        <f t="shared" si="50"/>
        <v>-3.0485145279793513E-2</v>
      </c>
      <c r="BG35" s="10">
        <f t="shared" si="51"/>
        <v>-3.1103263427033401E-2</v>
      </c>
      <c r="BH35" s="10">
        <f t="shared" si="52"/>
        <v>-3.0485145279793513E-2</v>
      </c>
      <c r="BI35" s="10">
        <f t="shared" si="53"/>
        <v>-3.2784032591435142E-2</v>
      </c>
      <c r="BJ35" s="10">
        <f t="shared" si="54"/>
        <v>-3.3427019551033554E-2</v>
      </c>
      <c r="BK35" s="10">
        <f t="shared" si="55"/>
        <v>-3.2784032591435142E-2</v>
      </c>
      <c r="BL35" s="12">
        <f t="shared" si="20"/>
        <v>-3.2784032591435142E-2</v>
      </c>
      <c r="BM35" s="10">
        <f t="shared" si="21"/>
        <v>-3.0568534528537694E-2</v>
      </c>
      <c r="BN35" s="10">
        <f t="shared" si="22"/>
        <v>2.2154980628974474E-3</v>
      </c>
      <c r="BO35" s="10">
        <f t="shared" si="23"/>
        <v>-3.3784032591435142E-2</v>
      </c>
      <c r="BP35" s="10">
        <f t="shared" si="24"/>
        <v>-2.9568534528537693E-2</v>
      </c>
      <c r="BQ35" s="10">
        <f t="shared" si="25"/>
        <v>4.2154980628974492E-3</v>
      </c>
      <c r="BR35" s="10">
        <f t="shared" si="26"/>
        <v>-1.0132944233760544E-3</v>
      </c>
      <c r="BS35" s="10">
        <f t="shared" si="27"/>
        <v>-3.2784032591435142E-2</v>
      </c>
      <c r="BT35" s="10"/>
      <c r="BU35" s="10"/>
    </row>
    <row r="36" spans="1:73">
      <c r="A36" s="8">
        <v>39813</v>
      </c>
      <c r="B36" s="19" t="s">
        <v>37</v>
      </c>
      <c r="C36" s="19">
        <v>29</v>
      </c>
      <c r="D36" s="6">
        <f>SUM('veh fleet stats'!U36:W39)/1000</f>
        <v>40.64</v>
      </c>
      <c r="E36" s="16">
        <f>SUM('national population by age'!DZ75)</f>
        <v>4269600</v>
      </c>
      <c r="F36" s="1">
        <f>SUM('national population by age'!Q76:BY76)</f>
        <v>3158970</v>
      </c>
      <c r="G36" s="5">
        <f>SUM('national population by age'!R76:BY76)</f>
        <v>3096320</v>
      </c>
      <c r="H36" s="9">
        <f t="shared" si="10"/>
        <v>3158970</v>
      </c>
      <c r="I36" s="1">
        <f>SUM('national population by age'!Q76:CD76)</f>
        <v>3259180</v>
      </c>
      <c r="J36" s="16">
        <f>SUM('national population by age'!R76:CD76)</f>
        <v>3196530</v>
      </c>
      <c r="K36" s="9">
        <f t="shared" si="11"/>
        <v>3259180</v>
      </c>
      <c r="L36" s="16">
        <f>SUM('national population by age'!Q76:CM76)</f>
        <v>3362590</v>
      </c>
      <c r="M36" s="16">
        <f>SUM('national population by age'!R76:CM76)</f>
        <v>3299940</v>
      </c>
      <c r="N36" s="9">
        <f t="shared" si="12"/>
        <v>3362590</v>
      </c>
      <c r="O36" s="21">
        <f t="shared" si="0"/>
        <v>4257675</v>
      </c>
      <c r="P36" s="16">
        <f t="shared" si="1"/>
        <v>3147650</v>
      </c>
      <c r="Q36" s="16">
        <f t="shared" si="1"/>
        <v>3084895</v>
      </c>
      <c r="R36" s="9">
        <f t="shared" si="1"/>
        <v>3147650</v>
      </c>
      <c r="S36" s="16">
        <f t="shared" si="2"/>
        <v>3247655</v>
      </c>
      <c r="T36" s="16">
        <f t="shared" si="2"/>
        <v>3184900</v>
      </c>
      <c r="U36" s="9">
        <f t="shared" si="2"/>
        <v>3247655</v>
      </c>
      <c r="V36" s="16">
        <f t="shared" si="2"/>
        <v>3350130</v>
      </c>
      <c r="W36" s="16">
        <f t="shared" si="2"/>
        <v>3287375</v>
      </c>
      <c r="X36" s="9">
        <f t="shared" si="3"/>
        <v>3350130</v>
      </c>
      <c r="Y36" s="21">
        <f t="shared" si="4"/>
        <v>9545.115585384041</v>
      </c>
      <c r="Z36" s="16">
        <f t="shared" si="28"/>
        <v>12911.21948120026</v>
      </c>
      <c r="AA36" s="16">
        <f t="shared" si="29"/>
        <v>13173.86815434561</v>
      </c>
      <c r="AB36" s="9">
        <f t="shared" si="30"/>
        <v>12911.21948120026</v>
      </c>
      <c r="AC36" s="16">
        <f t="shared" si="31"/>
        <v>12513.644460387572</v>
      </c>
      <c r="AD36" s="16">
        <f t="shared" si="32"/>
        <v>12760.212251562058</v>
      </c>
      <c r="AE36" s="9">
        <f t="shared" si="33"/>
        <v>12513.644460387572</v>
      </c>
      <c r="AF36" s="16">
        <f t="shared" si="34"/>
        <v>12130.872533304677</v>
      </c>
      <c r="AG36" s="16">
        <f t="shared" si="35"/>
        <v>12362.447241339974</v>
      </c>
      <c r="AH36" s="9">
        <f t="shared" si="36"/>
        <v>12130.872533304677</v>
      </c>
      <c r="AI36" s="12">
        <f t="shared" si="13"/>
        <v>0.10824596079252702</v>
      </c>
      <c r="AJ36" s="12">
        <f t="shared" si="6"/>
        <v>1.0277921077591623E-2</v>
      </c>
      <c r="AK36" s="12">
        <f t="shared" si="37"/>
        <v>-5.0441229808625421E-3</v>
      </c>
      <c r="AL36" s="12">
        <f t="shared" si="38"/>
        <v>-5.061226659221929E-3</v>
      </c>
      <c r="AM36" s="12">
        <f t="shared" si="39"/>
        <v>-5.0441229808625421E-3</v>
      </c>
      <c r="AN36" s="12">
        <f t="shared" si="40"/>
        <v>-4.615697186142631E-3</v>
      </c>
      <c r="AO36" s="12">
        <f t="shared" si="41"/>
        <v>-4.6238221480269237E-3</v>
      </c>
      <c r="AP36" s="12">
        <f t="shared" si="42"/>
        <v>-4.615697186142631E-3</v>
      </c>
      <c r="AQ36" s="12">
        <f t="shared" si="43"/>
        <v>-8.1178306285454305E-3</v>
      </c>
      <c r="AR36" s="12">
        <f t="shared" si="44"/>
        <v>-8.1925569908506413E-3</v>
      </c>
      <c r="AS36" s="12">
        <f t="shared" si="45"/>
        <v>-8.1178306285454305E-3</v>
      </c>
      <c r="AT36" s="12">
        <f t="shared" si="14"/>
        <v>-8.1178306285454305E-3</v>
      </c>
      <c r="AU36" s="10">
        <f t="shared" si="15"/>
        <v>-5.0441229808625421E-3</v>
      </c>
      <c r="AV36" s="10">
        <f t="shared" si="16"/>
        <v>3.0737076476828884E-3</v>
      </c>
      <c r="AW36" s="10">
        <f t="shared" si="17"/>
        <v>-9.1178306285454314E-3</v>
      </c>
      <c r="AX36" s="10">
        <f t="shared" si="18"/>
        <v>-4.0441229808625421E-3</v>
      </c>
      <c r="AY36" s="10">
        <f t="shared" si="19"/>
        <v>5.0737076476828893E-3</v>
      </c>
      <c r="AZ36" s="19">
        <v>17</v>
      </c>
      <c r="BA36" s="19">
        <f t="shared" si="8"/>
        <v>1.0040759518838982E-2</v>
      </c>
      <c r="BB36" s="10">
        <f t="shared" si="46"/>
        <v>-3.1610589246043541E-2</v>
      </c>
      <c r="BC36" s="10">
        <f t="shared" si="47"/>
        <v>-3.7353485419141519E-2</v>
      </c>
      <c r="BD36" s="10">
        <f t="shared" si="48"/>
        <v>-3.8058134536587684E-2</v>
      </c>
      <c r="BE36" s="10">
        <f t="shared" si="49"/>
        <v>-3.7353485419141519E-2</v>
      </c>
      <c r="BF36" s="10">
        <f t="shared" si="50"/>
        <v>-3.7238399216326656E-2</v>
      </c>
      <c r="BG36" s="10">
        <f t="shared" si="51"/>
        <v>-3.7918654892959203E-2</v>
      </c>
      <c r="BH36" s="10">
        <f t="shared" si="52"/>
        <v>-3.7238399216326656E-2</v>
      </c>
      <c r="BI36" s="10">
        <f t="shared" si="53"/>
        <v>-3.9662623487903281E-2</v>
      </c>
      <c r="BJ36" s="10">
        <f t="shared" si="54"/>
        <v>-4.0367951750930553E-2</v>
      </c>
      <c r="BK36" s="10">
        <f t="shared" si="55"/>
        <v>-3.9662623487903281E-2</v>
      </c>
      <c r="BL36" s="12">
        <f t="shared" si="20"/>
        <v>-3.9662623487903281E-2</v>
      </c>
      <c r="BM36" s="10">
        <f t="shared" si="21"/>
        <v>-3.7353485419141519E-2</v>
      </c>
      <c r="BN36" s="10">
        <f t="shared" si="22"/>
        <v>2.3091380687617624E-3</v>
      </c>
      <c r="BO36" s="10">
        <f t="shared" si="23"/>
        <v>-4.0662623487903282E-2</v>
      </c>
      <c r="BP36" s="10">
        <f t="shared" si="24"/>
        <v>-3.6353485419141518E-2</v>
      </c>
      <c r="BQ36" s="10">
        <f t="shared" si="25"/>
        <v>4.3091380687617642E-3</v>
      </c>
      <c r="BR36" s="10">
        <f t="shared" si="26"/>
        <v>-8.1178306285454305E-3</v>
      </c>
      <c r="BS36" s="10">
        <f t="shared" si="27"/>
        <v>-3.9662623487903281E-2</v>
      </c>
      <c r="BT36" s="10"/>
      <c r="BU36" s="10"/>
    </row>
    <row r="37" spans="1:73">
      <c r="B37" s="19" t="s">
        <v>38</v>
      </c>
      <c r="C37" s="19">
        <v>30</v>
      </c>
      <c r="D37" s="6">
        <f>SUM('veh fleet stats'!U37:W40)/1000</f>
        <v>40.423999999999999</v>
      </c>
      <c r="E37" s="16">
        <f>SUM('national population by age'!DZ76)</f>
        <v>4280300</v>
      </c>
      <c r="F37" s="1">
        <f>SUM('national population by age'!Q77:BY77)</f>
        <v>3168980</v>
      </c>
      <c r="G37" s="5">
        <f>SUM('national population by age'!R77:BY77)</f>
        <v>3106830</v>
      </c>
      <c r="H37" s="9">
        <f t="shared" si="10"/>
        <v>3168980</v>
      </c>
      <c r="I37" s="1">
        <f>SUM('national population by age'!Q77:CD77)</f>
        <v>3269030</v>
      </c>
      <c r="J37" s="16">
        <f>SUM('national population by age'!R77:CD77)</f>
        <v>3206880</v>
      </c>
      <c r="K37" s="9">
        <f t="shared" si="11"/>
        <v>3269030</v>
      </c>
      <c r="L37" s="16">
        <f>SUM('national population by age'!Q77:CM77)</f>
        <v>3373680</v>
      </c>
      <c r="M37" s="16">
        <f>SUM('national population by age'!R77:CM77)</f>
        <v>3311530</v>
      </c>
      <c r="N37" s="9">
        <f t="shared" si="12"/>
        <v>3373680</v>
      </c>
      <c r="O37" s="21">
        <f t="shared" si="0"/>
        <v>4266325</v>
      </c>
      <c r="P37" s="16">
        <f t="shared" si="1"/>
        <v>3155035</v>
      </c>
      <c r="Q37" s="16">
        <f t="shared" si="1"/>
        <v>3092390</v>
      </c>
      <c r="R37" s="9">
        <f t="shared" si="1"/>
        <v>3155035</v>
      </c>
      <c r="S37" s="16">
        <f t="shared" si="2"/>
        <v>3255107.5</v>
      </c>
      <c r="T37" s="16">
        <f t="shared" si="2"/>
        <v>3192462.5</v>
      </c>
      <c r="U37" s="9">
        <f t="shared" si="2"/>
        <v>3255107.5</v>
      </c>
      <c r="V37" s="16">
        <f t="shared" si="2"/>
        <v>3358322.5</v>
      </c>
      <c r="W37" s="16">
        <f t="shared" si="2"/>
        <v>3295677.5</v>
      </c>
      <c r="X37" s="9">
        <f t="shared" si="3"/>
        <v>3358322.5</v>
      </c>
      <c r="Y37" s="21">
        <f t="shared" si="4"/>
        <v>9475.1337509449004</v>
      </c>
      <c r="Z37" s="16">
        <f t="shared" si="28"/>
        <v>12812.536152530796</v>
      </c>
      <c r="AA37" s="16">
        <f t="shared" si="29"/>
        <v>13072.089872234745</v>
      </c>
      <c r="AB37" s="9">
        <f t="shared" si="30"/>
        <v>12812.536152530796</v>
      </c>
      <c r="AC37" s="16">
        <f t="shared" si="31"/>
        <v>12418.637479714571</v>
      </c>
      <c r="AD37" s="16">
        <f t="shared" si="32"/>
        <v>12662.325712518157</v>
      </c>
      <c r="AE37" s="9">
        <f t="shared" si="33"/>
        <v>12418.637479714571</v>
      </c>
      <c r="AF37" s="16">
        <f t="shared" si="34"/>
        <v>12036.96190583245</v>
      </c>
      <c r="AG37" s="16">
        <f t="shared" si="35"/>
        <v>12265.763261120059</v>
      </c>
      <c r="AH37" s="9">
        <f t="shared" si="36"/>
        <v>12036.96190583245</v>
      </c>
      <c r="AI37" s="12">
        <f t="shared" si="13"/>
        <v>0.10235567714264526</v>
      </c>
      <c r="AJ37" s="12">
        <f t="shared" si="6"/>
        <v>2.870875916333171E-3</v>
      </c>
      <c r="AK37" s="12">
        <f t="shared" si="37"/>
        <v>-1.2648792544915799E-2</v>
      </c>
      <c r="AL37" s="12">
        <f t="shared" si="38"/>
        <v>-1.2747895295169398E-2</v>
      </c>
      <c r="AM37" s="12">
        <f t="shared" si="39"/>
        <v>-1.2648792544915799E-2</v>
      </c>
      <c r="AN37" s="12">
        <f t="shared" si="40"/>
        <v>-1.2172924620484804E-2</v>
      </c>
      <c r="AO37" s="12">
        <f t="shared" si="41"/>
        <v>-1.2259582993991547E-2</v>
      </c>
      <c r="AP37" s="12">
        <f t="shared" si="42"/>
        <v>-1.2172924620484804E-2</v>
      </c>
      <c r="AQ37" s="12">
        <f t="shared" si="43"/>
        <v>-1.5796443741365906E-2</v>
      </c>
      <c r="AR37" s="12">
        <f t="shared" si="44"/>
        <v>-1.5949264811709885E-2</v>
      </c>
      <c r="AS37" s="12">
        <f t="shared" si="45"/>
        <v>-1.5796443741365906E-2</v>
      </c>
      <c r="AT37" s="12">
        <f t="shared" si="14"/>
        <v>-1.5796443741365906E-2</v>
      </c>
      <c r="AU37" s="10">
        <f t="shared" si="15"/>
        <v>-1.2648792544915799E-2</v>
      </c>
      <c r="AV37" s="10">
        <f t="shared" si="16"/>
        <v>3.1476511964501075E-3</v>
      </c>
      <c r="AW37" s="10">
        <f t="shared" si="17"/>
        <v>-1.6796443741365907E-2</v>
      </c>
      <c r="AX37" s="10">
        <f t="shared" si="18"/>
        <v>-1.1648792544915798E-2</v>
      </c>
      <c r="AY37" s="10">
        <f t="shared" si="19"/>
        <v>5.1476511964501093E-3</v>
      </c>
      <c r="AZ37" s="19">
        <v>18</v>
      </c>
      <c r="BA37" s="19">
        <f t="shared" si="8"/>
        <v>4.6724326473805977E-3</v>
      </c>
      <c r="BB37" s="10">
        <f t="shared" si="46"/>
        <v>-3.8710520808922899E-2</v>
      </c>
      <c r="BC37" s="10">
        <f t="shared" si="47"/>
        <v>-4.471120732366185E-2</v>
      </c>
      <c r="BD37" s="10">
        <f t="shared" si="48"/>
        <v>-4.5489876634681403E-2</v>
      </c>
      <c r="BE37" s="10">
        <f t="shared" si="49"/>
        <v>-4.471120732366185E-2</v>
      </c>
      <c r="BF37" s="10">
        <f t="shared" si="50"/>
        <v>-4.4547946254194892E-2</v>
      </c>
      <c r="BG37" s="10">
        <f t="shared" si="51"/>
        <v>-4.5299003377342717E-2</v>
      </c>
      <c r="BH37" s="10">
        <f t="shared" si="52"/>
        <v>-4.4547946254194892E-2</v>
      </c>
      <c r="BI37" s="10">
        <f t="shared" si="53"/>
        <v>-4.7097033944833222E-2</v>
      </c>
      <c r="BJ37" s="10">
        <f t="shared" si="54"/>
        <v>-4.7873022887740091E-2</v>
      </c>
      <c r="BK37" s="10">
        <f t="shared" si="55"/>
        <v>-4.7097033944833222E-2</v>
      </c>
      <c r="BL37" s="12">
        <f t="shared" si="20"/>
        <v>-4.7097033944833222E-2</v>
      </c>
      <c r="BM37" s="10">
        <f t="shared" si="21"/>
        <v>-4.471120732366185E-2</v>
      </c>
      <c r="BN37" s="10">
        <f t="shared" si="22"/>
        <v>2.3858266211713719E-3</v>
      </c>
      <c r="BO37" s="10">
        <f t="shared" si="23"/>
        <v>-4.8097033944833223E-2</v>
      </c>
      <c r="BP37" s="10">
        <f t="shared" si="24"/>
        <v>-4.3711207323661849E-2</v>
      </c>
      <c r="BQ37" s="10">
        <f t="shared" si="25"/>
        <v>4.3858266211713737E-3</v>
      </c>
      <c r="BR37" s="10">
        <f t="shared" si="26"/>
        <v>-1.5796443741365906E-2</v>
      </c>
      <c r="BS37" s="10">
        <f t="shared" si="27"/>
        <v>-4.7097033944833222E-2</v>
      </c>
      <c r="BT37" s="10"/>
      <c r="BU37" s="10"/>
    </row>
    <row r="38" spans="1:73">
      <c r="B38" s="19" t="s">
        <v>39</v>
      </c>
      <c r="C38" s="19">
        <v>31</v>
      </c>
      <c r="D38" s="6">
        <f>SUM('veh fleet stats'!U38:W41)/1000</f>
        <v>40.417000000000002</v>
      </c>
      <c r="E38" s="16">
        <f>SUM('national population by age'!DZ77)</f>
        <v>4293500</v>
      </c>
      <c r="F38" s="1">
        <f>SUM('national population by age'!Q78:BY78)</f>
        <v>3175440</v>
      </c>
      <c r="G38" s="5">
        <f>SUM('national population by age'!R78:BY78)</f>
        <v>3113730</v>
      </c>
      <c r="H38" s="9">
        <f t="shared" si="10"/>
        <v>3175440</v>
      </c>
      <c r="I38" s="1">
        <f>SUM('national population by age'!Q78:CD78)</f>
        <v>3275380</v>
      </c>
      <c r="J38" s="16">
        <f>SUM('national population by age'!R78:CD78)</f>
        <v>3213670</v>
      </c>
      <c r="K38" s="9">
        <f t="shared" si="11"/>
        <v>3275380</v>
      </c>
      <c r="L38" s="16">
        <f>SUM('national population by age'!Q78:CM78)</f>
        <v>3380920</v>
      </c>
      <c r="M38" s="16">
        <f>SUM('national population by age'!R78:CM78)</f>
        <v>3319210</v>
      </c>
      <c r="N38" s="9">
        <f t="shared" si="12"/>
        <v>3380920</v>
      </c>
      <c r="O38" s="21">
        <f t="shared" si="0"/>
        <v>4275800</v>
      </c>
      <c r="P38" s="16">
        <f t="shared" si="1"/>
        <v>3163415</v>
      </c>
      <c r="Q38" s="16">
        <f t="shared" si="1"/>
        <v>3101085</v>
      </c>
      <c r="R38" s="9">
        <f t="shared" si="1"/>
        <v>3163415</v>
      </c>
      <c r="S38" s="16">
        <f t="shared" si="2"/>
        <v>3263462.5</v>
      </c>
      <c r="T38" s="16">
        <f t="shared" si="2"/>
        <v>3201132.5</v>
      </c>
      <c r="U38" s="9">
        <f t="shared" si="2"/>
        <v>3263462.5</v>
      </c>
      <c r="V38" s="16">
        <f t="shared" si="2"/>
        <v>3367527.5</v>
      </c>
      <c r="W38" s="16">
        <f t="shared" si="2"/>
        <v>3305197.5</v>
      </c>
      <c r="X38" s="9">
        <f t="shared" si="3"/>
        <v>3367527.5</v>
      </c>
      <c r="Y38" s="21">
        <f t="shared" si="4"/>
        <v>9452.5001169371808</v>
      </c>
      <c r="Z38" s="16">
        <f t="shared" si="28"/>
        <v>12776.382485383676</v>
      </c>
      <c r="AA38" s="16">
        <f t="shared" si="29"/>
        <v>13033.180322371041</v>
      </c>
      <c r="AB38" s="9">
        <f t="shared" si="30"/>
        <v>12776.382485383676</v>
      </c>
      <c r="AC38" s="16">
        <f t="shared" si="31"/>
        <v>12384.698767030417</v>
      </c>
      <c r="AD38" s="16">
        <f t="shared" si="32"/>
        <v>12625.844134849151</v>
      </c>
      <c r="AE38" s="9">
        <f t="shared" si="33"/>
        <v>12384.698767030417</v>
      </c>
      <c r="AF38" s="16">
        <f t="shared" si="34"/>
        <v>12001.980681672236</v>
      </c>
      <c r="AG38" s="16">
        <f t="shared" si="35"/>
        <v>12228.31615962435</v>
      </c>
      <c r="AH38" s="9">
        <f t="shared" si="36"/>
        <v>12001.980681672236</v>
      </c>
      <c r="AI38" s="12">
        <f t="shared" si="13"/>
        <v>0.10216478832065845</v>
      </c>
      <c r="AJ38" s="12">
        <f t="shared" si="6"/>
        <v>4.7527782145362352E-4</v>
      </c>
      <c r="AK38" s="12">
        <f t="shared" si="37"/>
        <v>-1.5434842588925801E-2</v>
      </c>
      <c r="AL38" s="12">
        <f t="shared" si="38"/>
        <v>-1.5686487010152184E-2</v>
      </c>
      <c r="AM38" s="12">
        <f t="shared" si="39"/>
        <v>-1.5434842588925801E-2</v>
      </c>
      <c r="AN38" s="12">
        <f t="shared" si="40"/>
        <v>-1.4872542782919829E-2</v>
      </c>
      <c r="AO38" s="12">
        <f t="shared" si="41"/>
        <v>-1.51053736929464E-2</v>
      </c>
      <c r="AP38" s="12">
        <f t="shared" si="42"/>
        <v>-1.4872542782919829E-2</v>
      </c>
      <c r="AQ38" s="12">
        <f t="shared" si="43"/>
        <v>-1.8656687504709613E-2</v>
      </c>
      <c r="AR38" s="12">
        <f t="shared" si="44"/>
        <v>-1.895354974474206E-2</v>
      </c>
      <c r="AS38" s="12">
        <f t="shared" si="45"/>
        <v>-1.8656687504709613E-2</v>
      </c>
      <c r="AT38" s="12">
        <f t="shared" si="14"/>
        <v>-1.8656687504709613E-2</v>
      </c>
      <c r="AU38" s="10">
        <f t="shared" si="15"/>
        <v>-1.5434842588925801E-2</v>
      </c>
      <c r="AV38" s="10">
        <f t="shared" si="16"/>
        <v>3.2218449157838114E-3</v>
      </c>
      <c r="AW38" s="10">
        <f t="shared" si="17"/>
        <v>-1.9656687504709613E-2</v>
      </c>
      <c r="AX38" s="10">
        <f t="shared" si="18"/>
        <v>-1.44348425889258E-2</v>
      </c>
      <c r="AY38" s="10">
        <f t="shared" si="19"/>
        <v>5.2218449157838132E-3</v>
      </c>
      <c r="AZ38" s="19">
        <v>19</v>
      </c>
      <c r="BA38" s="19">
        <f t="shared" si="8"/>
        <v>4.4984590913610401E-3</v>
      </c>
      <c r="BB38" s="10">
        <f t="shared" si="46"/>
        <v>-4.1006791744973015E-2</v>
      </c>
      <c r="BC38" s="10">
        <f t="shared" si="47"/>
        <v>-4.7406785515882066E-2</v>
      </c>
      <c r="BD38" s="10">
        <f t="shared" si="48"/>
        <v>-4.833101065406864E-2</v>
      </c>
      <c r="BE38" s="10">
        <f t="shared" si="49"/>
        <v>-4.7406785515882066E-2</v>
      </c>
      <c r="BF38" s="10">
        <f t="shared" si="50"/>
        <v>-4.715908719365236E-2</v>
      </c>
      <c r="BG38" s="10">
        <f t="shared" si="51"/>
        <v>-4.8049603808078323E-2</v>
      </c>
      <c r="BH38" s="10">
        <f t="shared" si="52"/>
        <v>-4.715908719365236E-2</v>
      </c>
      <c r="BI38" s="10">
        <f t="shared" si="53"/>
        <v>-4.986631347892867E-2</v>
      </c>
      <c r="BJ38" s="10">
        <f t="shared" si="54"/>
        <v>-5.0779845299822823E-2</v>
      </c>
      <c r="BK38" s="10">
        <f t="shared" si="55"/>
        <v>-4.986631347892867E-2</v>
      </c>
      <c r="BL38" s="12">
        <f t="shared" si="20"/>
        <v>-4.986631347892867E-2</v>
      </c>
      <c r="BM38" s="10">
        <f t="shared" si="21"/>
        <v>-4.7406785515882066E-2</v>
      </c>
      <c r="BN38" s="10">
        <f t="shared" si="22"/>
        <v>2.4595279630466038E-3</v>
      </c>
      <c r="BO38" s="10">
        <f t="shared" si="23"/>
        <v>-5.0866313478928671E-2</v>
      </c>
      <c r="BP38" s="10">
        <f t="shared" si="24"/>
        <v>-4.6406785515882065E-2</v>
      </c>
      <c r="BQ38" s="10">
        <f t="shared" si="25"/>
        <v>4.4595279630466056E-3</v>
      </c>
      <c r="BR38" s="10">
        <f t="shared" si="26"/>
        <v>-1.8656687504709613E-2</v>
      </c>
      <c r="BS38" s="10">
        <f t="shared" si="27"/>
        <v>-4.986631347892867E-2</v>
      </c>
      <c r="BT38" s="10"/>
      <c r="BU38" s="10"/>
    </row>
    <row r="39" spans="1:73">
      <c r="B39" s="19" t="s">
        <v>40</v>
      </c>
      <c r="C39" s="19">
        <v>32</v>
      </c>
      <c r="D39" s="6">
        <f>SUM('veh fleet stats'!U39:W42)/1000</f>
        <v>40.511000000000003</v>
      </c>
      <c r="E39" s="16">
        <f>SUM('national population by age'!DZ78)</f>
        <v>4302600</v>
      </c>
      <c r="F39" s="1">
        <f>SUM('national population by age'!Q79:BY79)</f>
        <v>3187580</v>
      </c>
      <c r="G39" s="5">
        <f>SUM('national population by age'!R79:BY79)</f>
        <v>3126090</v>
      </c>
      <c r="H39" s="9">
        <f t="shared" si="10"/>
        <v>3187580</v>
      </c>
      <c r="I39" s="1">
        <f>SUM('national population by age'!Q79:CD79)</f>
        <v>3287510</v>
      </c>
      <c r="J39" s="16">
        <f>SUM('national population by age'!R79:CD79)</f>
        <v>3226020</v>
      </c>
      <c r="K39" s="9">
        <f t="shared" si="11"/>
        <v>3287510</v>
      </c>
      <c r="L39" s="16">
        <f>SUM('national population by age'!Q79:CM79)</f>
        <v>3393750</v>
      </c>
      <c r="M39" s="16">
        <f>SUM('national population by age'!R79:CM79)</f>
        <v>3332260</v>
      </c>
      <c r="N39" s="9">
        <f t="shared" si="12"/>
        <v>3393750</v>
      </c>
      <c r="O39" s="21">
        <f t="shared" si="0"/>
        <v>4286500</v>
      </c>
      <c r="P39" s="16">
        <f t="shared" si="1"/>
        <v>3172742.5</v>
      </c>
      <c r="Q39" s="16">
        <f t="shared" si="1"/>
        <v>3110742.5</v>
      </c>
      <c r="R39" s="9">
        <f t="shared" si="1"/>
        <v>3172742.5</v>
      </c>
      <c r="S39" s="16">
        <f t="shared" si="2"/>
        <v>3272775</v>
      </c>
      <c r="T39" s="16">
        <f t="shared" si="2"/>
        <v>3210775</v>
      </c>
      <c r="U39" s="9">
        <f t="shared" si="2"/>
        <v>3272775</v>
      </c>
      <c r="V39" s="16">
        <f t="shared" si="2"/>
        <v>3377735</v>
      </c>
      <c r="W39" s="16">
        <f t="shared" si="2"/>
        <v>3315735</v>
      </c>
      <c r="X39" s="9">
        <f t="shared" si="3"/>
        <v>3377735</v>
      </c>
      <c r="Y39" s="21">
        <f t="shared" si="4"/>
        <v>9450.8340137641426</v>
      </c>
      <c r="Z39" s="16">
        <f t="shared" si="28"/>
        <v>12768.448747416471</v>
      </c>
      <c r="AA39" s="16">
        <f t="shared" si="29"/>
        <v>13022.935842487766</v>
      </c>
      <c r="AB39" s="9">
        <f t="shared" si="30"/>
        <v>12768.448747416471</v>
      </c>
      <c r="AC39" s="16">
        <f t="shared" si="31"/>
        <v>12378.180595977419</v>
      </c>
      <c r="AD39" s="16">
        <f t="shared" si="32"/>
        <v>12617.203011733927</v>
      </c>
      <c r="AE39" s="9">
        <f t="shared" si="33"/>
        <v>12378.180595977419</v>
      </c>
      <c r="AF39" s="16">
        <f t="shared" si="34"/>
        <v>11993.540049767078</v>
      </c>
      <c r="AG39" s="16">
        <f t="shared" si="35"/>
        <v>12217.803895667175</v>
      </c>
      <c r="AH39" s="9">
        <f t="shared" si="36"/>
        <v>11993.540049767078</v>
      </c>
      <c r="AI39" s="12">
        <f t="shared" si="13"/>
        <v>0.10472815250162548</v>
      </c>
      <c r="AJ39" s="12">
        <f t="shared" si="6"/>
        <v>2.9893346659481956E-4</v>
      </c>
      <c r="AK39" s="12">
        <f t="shared" si="37"/>
        <v>-1.6046227069585806E-2</v>
      </c>
      <c r="AL39" s="12">
        <f t="shared" si="38"/>
        <v>-1.6460187652147518E-2</v>
      </c>
      <c r="AM39" s="12">
        <f t="shared" si="39"/>
        <v>-1.6046227069585806E-2</v>
      </c>
      <c r="AN39" s="12">
        <f t="shared" si="40"/>
        <v>-1.5391023643531399E-2</v>
      </c>
      <c r="AO39" s="12">
        <f t="shared" si="41"/>
        <v>-1.5779435215530158E-2</v>
      </c>
      <c r="AP39" s="12">
        <f t="shared" si="42"/>
        <v>-1.5391023643531399E-2</v>
      </c>
      <c r="AQ39" s="12">
        <f t="shared" si="43"/>
        <v>-1.9346836730329553E-2</v>
      </c>
      <c r="AR39" s="12">
        <f t="shared" si="44"/>
        <v>-1.9796921727009309E-2</v>
      </c>
      <c r="AS39" s="12">
        <f t="shared" si="45"/>
        <v>-1.9346836730329553E-2</v>
      </c>
      <c r="AT39" s="12">
        <f t="shared" si="14"/>
        <v>-1.9346836730329553E-2</v>
      </c>
      <c r="AU39" s="10">
        <f t="shared" si="15"/>
        <v>-1.6046227069585806E-2</v>
      </c>
      <c r="AV39" s="10">
        <f t="shared" si="16"/>
        <v>3.3006096607437474E-3</v>
      </c>
      <c r="AW39" s="10">
        <f t="shared" si="17"/>
        <v>-2.0346836730329554E-2</v>
      </c>
      <c r="AX39" s="10">
        <f t="shared" si="18"/>
        <v>-1.5046227069585805E-2</v>
      </c>
      <c r="AY39" s="10">
        <f t="shared" si="19"/>
        <v>5.3006096607437492E-3</v>
      </c>
      <c r="AZ39" s="19">
        <v>20</v>
      </c>
      <c r="BA39" s="19">
        <f t="shared" si="8"/>
        <v>6.8346754150514499E-3</v>
      </c>
      <c r="BB39" s="10">
        <f t="shared" si="46"/>
        <v>-4.1175824446102904E-2</v>
      </c>
      <c r="BC39" s="10">
        <f t="shared" si="47"/>
        <v>-4.7998316409834207E-2</v>
      </c>
      <c r="BD39" s="10">
        <f t="shared" si="48"/>
        <v>-4.9079051698214693E-2</v>
      </c>
      <c r="BE39" s="10">
        <f t="shared" si="49"/>
        <v>-4.7998316409834207E-2</v>
      </c>
      <c r="BF39" s="10">
        <f t="shared" si="50"/>
        <v>-4.766057537457602E-2</v>
      </c>
      <c r="BG39" s="10">
        <f t="shared" si="51"/>
        <v>-4.8701118311601732E-2</v>
      </c>
      <c r="BH39" s="10">
        <f t="shared" si="52"/>
        <v>-4.766057537457602E-2</v>
      </c>
      <c r="BI39" s="10">
        <f t="shared" si="53"/>
        <v>-5.0534513913616963E-2</v>
      </c>
      <c r="BJ39" s="10">
        <f t="shared" si="54"/>
        <v>-5.1595857307479731E-2</v>
      </c>
      <c r="BK39" s="10">
        <f t="shared" si="55"/>
        <v>-5.0534513913616963E-2</v>
      </c>
      <c r="BL39" s="12">
        <f t="shared" si="20"/>
        <v>-5.0534513913616963E-2</v>
      </c>
      <c r="BM39" s="10">
        <f t="shared" si="21"/>
        <v>-4.7998316409834207E-2</v>
      </c>
      <c r="BN39" s="10">
        <f t="shared" si="22"/>
        <v>2.5361975037827555E-3</v>
      </c>
      <c r="BO39" s="10">
        <f t="shared" si="23"/>
        <v>-5.1534513913616964E-2</v>
      </c>
      <c r="BP39" s="10">
        <f t="shared" si="24"/>
        <v>-4.6998316409834207E-2</v>
      </c>
      <c r="BQ39" s="10">
        <f t="shared" si="25"/>
        <v>4.5361975037827573E-3</v>
      </c>
      <c r="BR39" s="10">
        <f t="shared" si="26"/>
        <v>-1.9346836730329553E-2</v>
      </c>
      <c r="BS39" s="10">
        <f t="shared" si="27"/>
        <v>-5.0534513913616963E-2</v>
      </c>
      <c r="BT39" s="10"/>
      <c r="BU39" s="10"/>
    </row>
    <row r="40" spans="1:73">
      <c r="A40" s="8">
        <v>40178</v>
      </c>
      <c r="B40" s="19" t="s">
        <v>41</v>
      </c>
      <c r="C40" s="19">
        <v>33</v>
      </c>
      <c r="D40" s="6">
        <f>SUM('veh fleet stats'!U40:W43)/1000</f>
        <v>40.595999999999997</v>
      </c>
      <c r="E40" s="16">
        <f>SUM('national population by age'!DZ79)</f>
        <v>4317300</v>
      </c>
      <c r="F40" s="1">
        <f>SUM('national population by age'!Q80:BY80)</f>
        <v>3199760</v>
      </c>
      <c r="G40" s="5">
        <f>SUM('national population by age'!R80:BY80)</f>
        <v>3138470</v>
      </c>
      <c r="H40" s="9">
        <f t="shared" si="10"/>
        <v>3199760</v>
      </c>
      <c r="I40" s="1">
        <f>SUM('national population by age'!Q80:CD80)</f>
        <v>3299580</v>
      </c>
      <c r="J40" s="16">
        <f>SUM('national population by age'!R80:CD80)</f>
        <v>3238290</v>
      </c>
      <c r="K40" s="9">
        <f t="shared" si="11"/>
        <v>3299580</v>
      </c>
      <c r="L40" s="16">
        <f>SUM('national population by age'!Q80:CM80)</f>
        <v>3406340</v>
      </c>
      <c r="M40" s="16">
        <f>SUM('national population by age'!R80:CM80)</f>
        <v>3345050</v>
      </c>
      <c r="N40" s="9">
        <f t="shared" si="12"/>
        <v>3406340</v>
      </c>
      <c r="O40" s="21">
        <f t="shared" si="0"/>
        <v>4298425</v>
      </c>
      <c r="P40" s="16">
        <f t="shared" ref="P40:W40" si="56">AVERAGE(F37:F40)</f>
        <v>3182940</v>
      </c>
      <c r="Q40" s="16">
        <f t="shared" si="56"/>
        <v>3121280</v>
      </c>
      <c r="R40" s="9">
        <f t="shared" si="56"/>
        <v>3182940</v>
      </c>
      <c r="S40" s="16">
        <f t="shared" si="56"/>
        <v>3282875</v>
      </c>
      <c r="T40" s="16">
        <f t="shared" si="56"/>
        <v>3221215</v>
      </c>
      <c r="U40" s="9">
        <f t="shared" si="56"/>
        <v>3282875</v>
      </c>
      <c r="V40" s="16">
        <f t="shared" si="56"/>
        <v>3388672.5</v>
      </c>
      <c r="W40" s="16">
        <f t="shared" si="56"/>
        <v>3327012.5</v>
      </c>
      <c r="X40" s="9">
        <f t="shared" si="3"/>
        <v>3388672.5</v>
      </c>
      <c r="Y40" s="21">
        <f t="shared" ref="Y40:Y65" si="57">$D40*1000000000/O40</f>
        <v>9444.3895147641288</v>
      </c>
      <c r="Z40" s="16">
        <f t="shared" si="28"/>
        <v>12754.24607438406</v>
      </c>
      <c r="AA40" s="16">
        <f t="shared" si="29"/>
        <v>13006.202583555465</v>
      </c>
      <c r="AB40" s="9">
        <f t="shared" si="30"/>
        <v>12754.24607438406</v>
      </c>
      <c r="AC40" s="16">
        <f t="shared" si="31"/>
        <v>12365.990176293644</v>
      </c>
      <c r="AD40" s="16">
        <f t="shared" si="32"/>
        <v>12602.698050269852</v>
      </c>
      <c r="AE40" s="9">
        <f t="shared" si="33"/>
        <v>12365.990176293644</v>
      </c>
      <c r="AF40" s="16">
        <f t="shared" si="34"/>
        <v>11979.912487854757</v>
      </c>
      <c r="AG40" s="16">
        <f t="shared" si="35"/>
        <v>12201.937924789883</v>
      </c>
      <c r="AH40" s="9">
        <f t="shared" si="36"/>
        <v>11979.912487854757</v>
      </c>
      <c r="AI40" s="12">
        <f t="shared" si="13"/>
        <v>0.10704608819718064</v>
      </c>
      <c r="AJ40" s="12">
        <f t="shared" ref="AJ40:AJ65" si="58">Y40/Y$8-1</f>
        <v>-3.8316776034996725E-4</v>
      </c>
      <c r="AK40" s="12">
        <f t="shared" si="37"/>
        <v>-1.7140704088085323E-2</v>
      </c>
      <c r="AL40" s="12">
        <f t="shared" si="38"/>
        <v>-1.7723944653587287E-2</v>
      </c>
      <c r="AM40" s="12">
        <f t="shared" si="39"/>
        <v>-1.7140704088085323E-2</v>
      </c>
      <c r="AN40" s="12">
        <f t="shared" si="40"/>
        <v>-1.6360697381374467E-2</v>
      </c>
      <c r="AO40" s="12">
        <f t="shared" si="41"/>
        <v>-1.6910912718988924E-2</v>
      </c>
      <c r="AP40" s="12">
        <f t="shared" si="42"/>
        <v>-1.6360697381374467E-2</v>
      </c>
      <c r="AQ40" s="12">
        <f t="shared" si="43"/>
        <v>-2.0461095876629698E-2</v>
      </c>
      <c r="AR40" s="12">
        <f t="shared" si="44"/>
        <v>-2.1069807887772241E-2</v>
      </c>
      <c r="AS40" s="12">
        <f t="shared" si="45"/>
        <v>-2.0461095876629698E-2</v>
      </c>
      <c r="AT40" s="12">
        <f t="shared" si="14"/>
        <v>-2.0461095876629698E-2</v>
      </c>
      <c r="AU40" s="10">
        <f t="shared" si="15"/>
        <v>-1.7140704088085323E-2</v>
      </c>
      <c r="AV40" s="10">
        <f t="shared" si="16"/>
        <v>3.3203917885443746E-3</v>
      </c>
      <c r="AW40" s="10">
        <f t="shared" si="17"/>
        <v>-2.1461095876629699E-2</v>
      </c>
      <c r="AX40" s="10">
        <f t="shared" si="18"/>
        <v>-1.6140704088085323E-2</v>
      </c>
      <c r="AY40" s="10">
        <f t="shared" si="19"/>
        <v>5.3203917885443763E-3</v>
      </c>
      <c r="AZ40" s="19">
        <v>21</v>
      </c>
      <c r="BA40" s="19">
        <f t="shared" si="8"/>
        <v>8.9472114524307145E-3</v>
      </c>
      <c r="BB40" s="10">
        <f t="shared" si="46"/>
        <v>-4.1829644144083744E-2</v>
      </c>
      <c r="BC40" s="10">
        <f t="shared" si="47"/>
        <v>-4.9057252299839815E-2</v>
      </c>
      <c r="BD40" s="10">
        <f t="shared" si="48"/>
        <v>-5.0300896499152037E-2</v>
      </c>
      <c r="BE40" s="10">
        <f t="shared" si="49"/>
        <v>-4.9057252299839815E-2</v>
      </c>
      <c r="BF40" s="10">
        <f t="shared" si="50"/>
        <v>-4.8598469047848369E-2</v>
      </c>
      <c r="BG40" s="10">
        <f t="shared" si="51"/>
        <v>-4.9794748461396088E-2</v>
      </c>
      <c r="BH40" s="10">
        <f t="shared" si="52"/>
        <v>-4.8598469047848369E-2</v>
      </c>
      <c r="BI40" s="10">
        <f t="shared" si="53"/>
        <v>-5.1613336316474245E-2</v>
      </c>
      <c r="BJ40" s="10">
        <f t="shared" si="54"/>
        <v>-5.2827449550763239E-2</v>
      </c>
      <c r="BK40" s="10">
        <f t="shared" si="55"/>
        <v>-5.1613336316474245E-2</v>
      </c>
      <c r="BL40" s="12">
        <f t="shared" si="20"/>
        <v>-5.1613336316474245E-2</v>
      </c>
      <c r="BM40" s="10">
        <f t="shared" si="21"/>
        <v>-4.9057252299839815E-2</v>
      </c>
      <c r="BN40" s="10">
        <f t="shared" si="22"/>
        <v>2.5560840166344301E-3</v>
      </c>
      <c r="BO40" s="10">
        <f t="shared" si="23"/>
        <v>-5.2613336316474246E-2</v>
      </c>
      <c r="BP40" s="10">
        <f t="shared" si="24"/>
        <v>-4.8057252299839814E-2</v>
      </c>
      <c r="BQ40" s="10">
        <f t="shared" si="25"/>
        <v>4.5560840166344319E-3</v>
      </c>
      <c r="BR40" s="10">
        <f t="shared" si="26"/>
        <v>-2.0461095876629698E-2</v>
      </c>
      <c r="BS40" s="10">
        <f t="shared" si="27"/>
        <v>-5.1613336316474245E-2</v>
      </c>
      <c r="BT40" s="10"/>
      <c r="BU40" s="10"/>
    </row>
    <row r="41" spans="1:73">
      <c r="B41" s="19" t="s">
        <v>42</v>
      </c>
      <c r="C41" s="19">
        <v>34</v>
      </c>
      <c r="D41" s="6">
        <f>SUM('veh fleet stats'!U41:W44)/1000</f>
        <v>40.643999999999998</v>
      </c>
      <c r="E41" s="16">
        <f>SUM('national population by age'!DZ80)</f>
        <v>4332100</v>
      </c>
      <c r="F41" s="1">
        <f>SUM('national population by age'!Q81:BY81)</f>
        <v>3209990</v>
      </c>
      <c r="G41" s="5">
        <f>SUM('national population by age'!R81:BY81)</f>
        <v>3148090</v>
      </c>
      <c r="H41" s="9">
        <f t="shared" si="10"/>
        <v>3209990</v>
      </c>
      <c r="I41" s="1">
        <f>SUM('national population by age'!Q81:CD81)</f>
        <v>3309970</v>
      </c>
      <c r="J41" s="16">
        <f>SUM('national population by age'!R81:CD81)</f>
        <v>3248070</v>
      </c>
      <c r="K41" s="9">
        <f t="shared" si="11"/>
        <v>3309970</v>
      </c>
      <c r="L41" s="16">
        <f>SUM('national population by age'!Q81:CM81)</f>
        <v>3417310</v>
      </c>
      <c r="M41" s="16">
        <f>SUM('national population by age'!R81:CM81)</f>
        <v>3355410</v>
      </c>
      <c r="N41" s="9">
        <f t="shared" si="12"/>
        <v>3417310</v>
      </c>
      <c r="O41" s="21">
        <f t="shared" ref="O41:W64" si="59">AVERAGE(E38:E41)</f>
        <v>4311375</v>
      </c>
      <c r="P41" s="16">
        <f t="shared" si="59"/>
        <v>3193192.5</v>
      </c>
      <c r="Q41" s="16">
        <f t="shared" si="59"/>
        <v>3131595</v>
      </c>
      <c r="R41" s="9">
        <f t="shared" si="59"/>
        <v>3193192.5</v>
      </c>
      <c r="S41" s="16">
        <f t="shared" si="59"/>
        <v>3293110</v>
      </c>
      <c r="T41" s="16">
        <f t="shared" si="59"/>
        <v>3231512.5</v>
      </c>
      <c r="U41" s="9">
        <f t="shared" si="59"/>
        <v>3293110</v>
      </c>
      <c r="V41" s="16">
        <f t="shared" si="59"/>
        <v>3399580</v>
      </c>
      <c r="W41" s="16">
        <f t="shared" si="59"/>
        <v>3337982.5</v>
      </c>
      <c r="X41" s="9">
        <f t="shared" si="3"/>
        <v>3399580</v>
      </c>
      <c r="Y41" s="21">
        <f t="shared" si="57"/>
        <v>9427.1549099765161</v>
      </c>
      <c r="Z41" s="16">
        <f t="shared" si="28"/>
        <v>12728.327528014675</v>
      </c>
      <c r="AA41" s="16">
        <f t="shared" si="29"/>
        <v>12978.689773102844</v>
      </c>
      <c r="AB41" s="9">
        <f t="shared" si="30"/>
        <v>12728.327528014675</v>
      </c>
      <c r="AC41" s="16">
        <f t="shared" si="31"/>
        <v>12342.13251303479</v>
      </c>
      <c r="AD41" s="16">
        <f t="shared" si="32"/>
        <v>12577.39216543337</v>
      </c>
      <c r="AE41" s="9">
        <f t="shared" si="33"/>
        <v>12342.13251303479</v>
      </c>
      <c r="AF41" s="16">
        <f t="shared" si="34"/>
        <v>11955.594514616512</v>
      </c>
      <c r="AG41" s="16">
        <f t="shared" si="35"/>
        <v>12176.217221030967</v>
      </c>
      <c r="AH41" s="9">
        <f t="shared" si="36"/>
        <v>11955.594514616512</v>
      </c>
      <c r="AI41" s="12">
        <f t="shared" si="13"/>
        <v>0.10835504011937647</v>
      </c>
      <c r="AJ41" s="12">
        <f t="shared" si="58"/>
        <v>-2.2073196566438913E-3</v>
      </c>
      <c r="AK41" s="12">
        <f t="shared" si="37"/>
        <v>-1.9138022007710309E-2</v>
      </c>
      <c r="AL41" s="12">
        <f t="shared" si="38"/>
        <v>-1.9801812866793722E-2</v>
      </c>
      <c r="AM41" s="12">
        <f t="shared" si="39"/>
        <v>-1.9138022007710309E-2</v>
      </c>
      <c r="AN41" s="12">
        <f t="shared" si="40"/>
        <v>-1.8258429379822694E-2</v>
      </c>
      <c r="AO41" s="12">
        <f t="shared" si="41"/>
        <v>-1.8884929641992398E-2</v>
      </c>
      <c r="AP41" s="12">
        <f t="shared" si="42"/>
        <v>-1.8258429379822694E-2</v>
      </c>
      <c r="AQ41" s="12">
        <f t="shared" si="43"/>
        <v>-2.2449457718207499E-2</v>
      </c>
      <c r="AR41" s="12">
        <f t="shared" si="44"/>
        <v>-2.3133313998619065E-2</v>
      </c>
      <c r="AS41" s="12">
        <f t="shared" si="45"/>
        <v>-2.2449457718207499E-2</v>
      </c>
      <c r="AT41" s="12">
        <f t="shared" si="14"/>
        <v>-2.2449457718207499E-2</v>
      </c>
      <c r="AU41" s="10">
        <f t="shared" si="15"/>
        <v>-1.9138022007710309E-2</v>
      </c>
      <c r="AV41" s="10">
        <f t="shared" si="16"/>
        <v>3.3114357104971903E-3</v>
      </c>
      <c r="AW41" s="10">
        <f t="shared" si="17"/>
        <v>-2.34494577182075E-2</v>
      </c>
      <c r="AX41" s="10">
        <f t="shared" si="18"/>
        <v>-1.8138022007710308E-2</v>
      </c>
      <c r="AY41" s="10">
        <f t="shared" si="19"/>
        <v>5.3114357104971921E-3</v>
      </c>
      <c r="AZ41" s="19">
        <v>22</v>
      </c>
      <c r="BA41" s="19">
        <f t="shared" si="8"/>
        <v>1.0140172979421491E-2</v>
      </c>
      <c r="BB41" s="10">
        <f t="shared" si="46"/>
        <v>-4.3578162391511688E-2</v>
      </c>
      <c r="BC41" s="10">
        <f t="shared" si="47"/>
        <v>-5.098971099298033E-2</v>
      </c>
      <c r="BD41" s="10">
        <f t="shared" si="48"/>
        <v>-5.2309852707067672E-2</v>
      </c>
      <c r="BE41" s="10">
        <f t="shared" si="49"/>
        <v>-5.098971099298033E-2</v>
      </c>
      <c r="BF41" s="10">
        <f t="shared" si="50"/>
        <v>-5.0434004821839795E-2</v>
      </c>
      <c r="BG41" s="10">
        <f t="shared" si="51"/>
        <v>-5.1702735510720133E-2</v>
      </c>
      <c r="BH41" s="10">
        <f t="shared" si="52"/>
        <v>-5.0434004821839795E-2</v>
      </c>
      <c r="BI41" s="10">
        <f t="shared" si="53"/>
        <v>-5.3538462358116434E-2</v>
      </c>
      <c r="BJ41" s="10">
        <f t="shared" si="54"/>
        <v>-5.4824013107211633E-2</v>
      </c>
      <c r="BK41" s="10">
        <f t="shared" si="55"/>
        <v>-5.3538462358116434E-2</v>
      </c>
      <c r="BL41" s="12">
        <f t="shared" si="20"/>
        <v>-5.3538462358116434E-2</v>
      </c>
      <c r="BM41" s="10">
        <f t="shared" si="21"/>
        <v>-5.098971099298033E-2</v>
      </c>
      <c r="BN41" s="10">
        <f t="shared" si="22"/>
        <v>2.5487513651361038E-3</v>
      </c>
      <c r="BO41" s="10">
        <f t="shared" si="23"/>
        <v>-5.4538462358116435E-2</v>
      </c>
      <c r="BP41" s="10">
        <f t="shared" si="24"/>
        <v>-4.998971099298033E-2</v>
      </c>
      <c r="BQ41" s="10">
        <f t="shared" si="25"/>
        <v>4.5487513651361056E-3</v>
      </c>
      <c r="BR41" s="10">
        <f t="shared" si="26"/>
        <v>-2.2449457718207499E-2</v>
      </c>
      <c r="BS41" s="10">
        <f t="shared" si="27"/>
        <v>-5.3538462358116434E-2</v>
      </c>
      <c r="BT41" s="10"/>
      <c r="BU41" s="10"/>
    </row>
    <row r="42" spans="1:73">
      <c r="B42" s="19" t="s">
        <v>43</v>
      </c>
      <c r="C42" s="19">
        <v>35</v>
      </c>
      <c r="D42" s="6">
        <f>SUM('veh fleet stats'!U42:W45)/1000</f>
        <v>40.665999999999997</v>
      </c>
      <c r="E42" s="16">
        <f>SUM('national population by age'!DZ81)</f>
        <v>4345700</v>
      </c>
      <c r="F42" s="1">
        <f>SUM('national population by age'!Q82:BY82)</f>
        <v>3212850</v>
      </c>
      <c r="G42" s="5">
        <f>SUM('national population by age'!R82:BY82)</f>
        <v>3150640</v>
      </c>
      <c r="H42" s="9">
        <f t="shared" si="10"/>
        <v>3212850</v>
      </c>
      <c r="I42" s="1">
        <f>SUM('national population by age'!Q82:CD82)</f>
        <v>3312990</v>
      </c>
      <c r="J42" s="16">
        <f>SUM('national population by age'!R82:CD82)</f>
        <v>3250780</v>
      </c>
      <c r="K42" s="9">
        <f t="shared" si="11"/>
        <v>3312990</v>
      </c>
      <c r="L42" s="16">
        <f>SUM('national population by age'!Q82:CM82)</f>
        <v>3420690</v>
      </c>
      <c r="M42" s="16">
        <f>SUM('national population by age'!R82:CM82)</f>
        <v>3358480</v>
      </c>
      <c r="N42" s="9">
        <f t="shared" si="12"/>
        <v>3420690</v>
      </c>
      <c r="O42" s="21">
        <f t="shared" si="59"/>
        <v>4324425</v>
      </c>
      <c r="P42" s="16">
        <f t="shared" si="59"/>
        <v>3202545</v>
      </c>
      <c r="Q42" s="16">
        <f t="shared" si="59"/>
        <v>3140822.5</v>
      </c>
      <c r="R42" s="9">
        <f t="shared" si="59"/>
        <v>3202545</v>
      </c>
      <c r="S42" s="16">
        <f t="shared" si="59"/>
        <v>3302512.5</v>
      </c>
      <c r="T42" s="16">
        <f t="shared" si="59"/>
        <v>3240790</v>
      </c>
      <c r="U42" s="9">
        <f t="shared" si="59"/>
        <v>3302512.5</v>
      </c>
      <c r="V42" s="16">
        <f t="shared" si="59"/>
        <v>3409522.5</v>
      </c>
      <c r="W42" s="16">
        <f t="shared" si="59"/>
        <v>3347800</v>
      </c>
      <c r="X42" s="9">
        <f t="shared" si="3"/>
        <v>3409522.5</v>
      </c>
      <c r="Y42" s="21">
        <f t="shared" si="57"/>
        <v>9403.7935679309958</v>
      </c>
      <c r="Z42" s="16">
        <f t="shared" si="28"/>
        <v>12698.026101116457</v>
      </c>
      <c r="AA42" s="16">
        <f t="shared" si="29"/>
        <v>12947.563894489422</v>
      </c>
      <c r="AB42" s="9">
        <f t="shared" si="30"/>
        <v>12698.026101116457</v>
      </c>
      <c r="AC42" s="16">
        <f t="shared" si="31"/>
        <v>12313.65513378072</v>
      </c>
      <c r="AD42" s="16">
        <f t="shared" si="32"/>
        <v>12548.174982025988</v>
      </c>
      <c r="AE42" s="9">
        <f t="shared" si="33"/>
        <v>12313.65513378072</v>
      </c>
      <c r="AF42" s="16">
        <f t="shared" si="34"/>
        <v>11927.183351920979</v>
      </c>
      <c r="AG42" s="16">
        <f t="shared" si="35"/>
        <v>12147.081665571421</v>
      </c>
      <c r="AH42" s="9">
        <f t="shared" si="36"/>
        <v>11927.183351920979</v>
      </c>
      <c r="AI42" s="12">
        <f t="shared" si="13"/>
        <v>0.10895497641704965</v>
      </c>
      <c r="AJ42" s="12">
        <f t="shared" si="58"/>
        <v>-4.6799401151610409E-3</v>
      </c>
      <c r="AK42" s="12">
        <f t="shared" si="37"/>
        <v>-2.1473090574885334E-2</v>
      </c>
      <c r="AL42" s="12">
        <f t="shared" si="38"/>
        <v>-2.215255322064924E-2</v>
      </c>
      <c r="AM42" s="12">
        <f t="shared" si="39"/>
        <v>-2.1473090574885334E-2</v>
      </c>
      <c r="AN42" s="12">
        <f t="shared" si="40"/>
        <v>-2.0523631686353738E-2</v>
      </c>
      <c r="AO42" s="12">
        <f t="shared" si="41"/>
        <v>-2.1164052259571076E-2</v>
      </c>
      <c r="AP42" s="12">
        <f t="shared" si="42"/>
        <v>-2.0523631686353738E-2</v>
      </c>
      <c r="AQ42" s="12">
        <f t="shared" si="43"/>
        <v>-2.4772499660280722E-2</v>
      </c>
      <c r="AR42" s="12">
        <f t="shared" si="44"/>
        <v>-2.5470784905217037E-2</v>
      </c>
      <c r="AS42" s="12">
        <f t="shared" si="45"/>
        <v>-2.4772499660280722E-2</v>
      </c>
      <c r="AT42" s="12">
        <f t="shared" si="14"/>
        <v>-2.4772499660280722E-2</v>
      </c>
      <c r="AU42" s="10">
        <f t="shared" si="15"/>
        <v>-2.1473090574885334E-2</v>
      </c>
      <c r="AV42" s="10">
        <f t="shared" si="16"/>
        <v>3.2994090853953884E-3</v>
      </c>
      <c r="AW42" s="10">
        <f t="shared" si="17"/>
        <v>-2.5772499660280723E-2</v>
      </c>
      <c r="AX42" s="10">
        <f t="shared" si="18"/>
        <v>-2.0473090574885333E-2</v>
      </c>
      <c r="AY42" s="10">
        <f t="shared" si="19"/>
        <v>5.2994090853953901E-3</v>
      </c>
      <c r="AZ42" s="19">
        <v>23</v>
      </c>
      <c r="BA42" s="19">
        <f t="shared" si="8"/>
        <v>1.0686947012625403E-2</v>
      </c>
      <c r="BB42" s="10">
        <f t="shared" si="46"/>
        <v>-4.5948262161966458E-2</v>
      </c>
      <c r="BC42" s="10">
        <f t="shared" si="47"/>
        <v>-5.3248952502496172E-2</v>
      </c>
      <c r="BD42" s="10">
        <f t="shared" si="48"/>
        <v>-5.4582631315961416E-2</v>
      </c>
      <c r="BE42" s="10">
        <f t="shared" si="49"/>
        <v>-5.3248952502496172E-2</v>
      </c>
      <c r="BF42" s="10">
        <f t="shared" si="50"/>
        <v>-5.2624967440568771E-2</v>
      </c>
      <c r="BG42" s="10">
        <f t="shared" si="51"/>
        <v>-5.3905622622521299E-2</v>
      </c>
      <c r="BH42" s="10">
        <f t="shared" si="52"/>
        <v>-5.2624967440568771E-2</v>
      </c>
      <c r="BI42" s="10">
        <f t="shared" si="53"/>
        <v>-5.5787624681088555E-2</v>
      </c>
      <c r="BJ42" s="10">
        <f t="shared" si="54"/>
        <v>-5.708565372065133E-2</v>
      </c>
      <c r="BK42" s="10">
        <f t="shared" si="55"/>
        <v>-5.5787624681088555E-2</v>
      </c>
      <c r="BL42" s="12">
        <f t="shared" si="20"/>
        <v>-5.5787624681088555E-2</v>
      </c>
      <c r="BM42" s="10">
        <f t="shared" si="21"/>
        <v>-5.3248952502496172E-2</v>
      </c>
      <c r="BN42" s="10">
        <f t="shared" si="22"/>
        <v>2.5386721785923827E-3</v>
      </c>
      <c r="BO42" s="10">
        <f t="shared" si="23"/>
        <v>-5.6787624681088555E-2</v>
      </c>
      <c r="BP42" s="10">
        <f t="shared" si="24"/>
        <v>-5.2248952502496171E-2</v>
      </c>
      <c r="BQ42" s="10">
        <f t="shared" si="25"/>
        <v>4.5386721785923845E-3</v>
      </c>
      <c r="BR42" s="10">
        <f t="shared" si="26"/>
        <v>-2.4772499660280722E-2</v>
      </c>
      <c r="BS42" s="10">
        <f t="shared" si="27"/>
        <v>-5.5787624681088555E-2</v>
      </c>
      <c r="BT42" s="10"/>
      <c r="BU42" s="10"/>
    </row>
    <row r="43" spans="1:73">
      <c r="B43" s="19" t="s">
        <v>44</v>
      </c>
      <c r="C43" s="19">
        <v>36</v>
      </c>
      <c r="D43" s="6">
        <f>SUM('veh fleet stats'!U43:W46)/1000</f>
        <v>40.646999999999998</v>
      </c>
      <c r="E43" s="16">
        <f>SUM('national population by age'!DZ82)</f>
        <v>4350700</v>
      </c>
      <c r="F43" s="1">
        <f>SUM('national population by age'!Q83:BY83)</f>
        <v>3222870</v>
      </c>
      <c r="G43" s="5">
        <f>SUM('national population by age'!R83:BY83)</f>
        <v>3160350</v>
      </c>
      <c r="H43" s="9">
        <f t="shared" si="10"/>
        <v>3222870</v>
      </c>
      <c r="I43" s="1">
        <f>SUM('national population by age'!Q83:CD83)</f>
        <v>3323180</v>
      </c>
      <c r="J43" s="16">
        <f>SUM('national population by age'!R83:CD83)</f>
        <v>3260660</v>
      </c>
      <c r="K43" s="9">
        <f t="shared" si="11"/>
        <v>3323180</v>
      </c>
      <c r="L43" s="16">
        <f>SUM('national population by age'!Q83:CM83)</f>
        <v>3431170</v>
      </c>
      <c r="M43" s="16">
        <f>SUM('national population by age'!R83:CM83)</f>
        <v>3368650</v>
      </c>
      <c r="N43" s="9">
        <f t="shared" si="12"/>
        <v>3431170</v>
      </c>
      <c r="O43" s="21">
        <f t="shared" si="59"/>
        <v>4336450</v>
      </c>
      <c r="P43" s="16">
        <f t="shared" si="59"/>
        <v>3211367.5</v>
      </c>
      <c r="Q43" s="16">
        <f t="shared" si="59"/>
        <v>3149387.5</v>
      </c>
      <c r="R43" s="9">
        <f t="shared" si="59"/>
        <v>3211367.5</v>
      </c>
      <c r="S43" s="16">
        <f t="shared" si="59"/>
        <v>3311430</v>
      </c>
      <c r="T43" s="16">
        <f t="shared" si="59"/>
        <v>3249450</v>
      </c>
      <c r="U43" s="9">
        <f t="shared" si="59"/>
        <v>3311430</v>
      </c>
      <c r="V43" s="16">
        <f t="shared" si="59"/>
        <v>3418877.5</v>
      </c>
      <c r="W43" s="16">
        <f t="shared" si="59"/>
        <v>3356897.5</v>
      </c>
      <c r="X43" s="9">
        <f t="shared" si="3"/>
        <v>3418877.5</v>
      </c>
      <c r="Y43" s="21">
        <f t="shared" si="57"/>
        <v>9373.3353318959053</v>
      </c>
      <c r="Z43" s="16">
        <f t="shared" si="28"/>
        <v>12657.224686990823</v>
      </c>
      <c r="AA43" s="16">
        <f t="shared" si="29"/>
        <v>12906.319085853995</v>
      </c>
      <c r="AB43" s="9">
        <f t="shared" si="30"/>
        <v>12657.224686990823</v>
      </c>
      <c r="AC43" s="16">
        <f t="shared" si="31"/>
        <v>12274.757431079624</v>
      </c>
      <c r="AD43" s="16">
        <f t="shared" si="32"/>
        <v>12508.886119189401</v>
      </c>
      <c r="AE43" s="9">
        <f t="shared" si="33"/>
        <v>12274.757431079624</v>
      </c>
      <c r="AF43" s="16">
        <f t="shared" si="34"/>
        <v>11888.989880450528</v>
      </c>
      <c r="AG43" s="16">
        <f t="shared" si="35"/>
        <v>12108.50197243139</v>
      </c>
      <c r="AH43" s="9">
        <f t="shared" si="36"/>
        <v>11888.989880450528</v>
      </c>
      <c r="AI43" s="12">
        <f t="shared" si="13"/>
        <v>0.10843684961451383</v>
      </c>
      <c r="AJ43" s="12">
        <f t="shared" si="58"/>
        <v>-7.9037128506468379E-3</v>
      </c>
      <c r="AK43" s="12">
        <f t="shared" si="37"/>
        <v>-2.4617302230035443E-2</v>
      </c>
      <c r="AL43" s="12">
        <f t="shared" si="38"/>
        <v>-2.5267512231140876E-2</v>
      </c>
      <c r="AM43" s="12">
        <f t="shared" si="39"/>
        <v>-2.4617302230035443E-2</v>
      </c>
      <c r="AN43" s="12">
        <f t="shared" si="40"/>
        <v>-2.3617707341671679E-2</v>
      </c>
      <c r="AO43" s="12">
        <f t="shared" si="41"/>
        <v>-2.4228828718727891E-2</v>
      </c>
      <c r="AP43" s="12">
        <f t="shared" si="42"/>
        <v>-2.3617707341671679E-2</v>
      </c>
      <c r="AQ43" s="12">
        <f t="shared" si="43"/>
        <v>-2.7895393189491524E-2</v>
      </c>
      <c r="AR43" s="12">
        <f t="shared" si="44"/>
        <v>-2.8565934761738854E-2</v>
      </c>
      <c r="AS43" s="12">
        <f t="shared" si="45"/>
        <v>-2.7895393189491524E-2</v>
      </c>
      <c r="AT43" s="12">
        <f t="shared" si="14"/>
        <v>-2.7895393189491524E-2</v>
      </c>
      <c r="AU43" s="10">
        <f t="shared" si="15"/>
        <v>-2.4617302230035443E-2</v>
      </c>
      <c r="AV43" s="10">
        <f t="shared" si="16"/>
        <v>3.2780909594560814E-3</v>
      </c>
      <c r="AW43" s="10">
        <f t="shared" si="17"/>
        <v>-2.8895393189491525E-2</v>
      </c>
      <c r="AX43" s="10">
        <f t="shared" si="18"/>
        <v>-2.3617302230035442E-2</v>
      </c>
      <c r="AY43" s="10">
        <f t="shared" si="19"/>
        <v>5.2780909594560832E-3</v>
      </c>
      <c r="AZ43" s="19">
        <v>24</v>
      </c>
      <c r="BA43" s="19">
        <f t="shared" si="8"/>
        <v>1.0214733074858318E-2</v>
      </c>
      <c r="BB43" s="10">
        <f t="shared" si="46"/>
        <v>-4.903836966069508E-2</v>
      </c>
      <c r="BC43" s="10">
        <f t="shared" si="47"/>
        <v>-5.6291061666173703E-2</v>
      </c>
      <c r="BD43" s="10">
        <f t="shared" si="48"/>
        <v>-5.7594283451432138E-2</v>
      </c>
      <c r="BE43" s="10">
        <f t="shared" si="49"/>
        <v>-5.6291061666173703E-2</v>
      </c>
      <c r="BF43" s="10">
        <f t="shared" si="50"/>
        <v>-5.5617637932195763E-2</v>
      </c>
      <c r="BG43" s="10">
        <f t="shared" si="51"/>
        <v>-5.6867883849870626E-2</v>
      </c>
      <c r="BH43" s="10">
        <f t="shared" si="52"/>
        <v>-5.5617637932195763E-2</v>
      </c>
      <c r="BI43" s="10">
        <f t="shared" si="53"/>
        <v>-5.8811200940020014E-2</v>
      </c>
      <c r="BJ43" s="10">
        <f t="shared" si="54"/>
        <v>-6.0080393291711776E-2</v>
      </c>
      <c r="BK43" s="10">
        <f t="shared" si="55"/>
        <v>-5.8811200940020014E-2</v>
      </c>
      <c r="BL43" s="12">
        <f t="shared" si="20"/>
        <v>-5.8811200940020014E-2</v>
      </c>
      <c r="BM43" s="10">
        <f t="shared" si="21"/>
        <v>-5.6291061666173703E-2</v>
      </c>
      <c r="BN43" s="10">
        <f t="shared" si="22"/>
        <v>2.5201392738463113E-3</v>
      </c>
      <c r="BO43" s="10">
        <f t="shared" si="23"/>
        <v>-5.9811200940020015E-2</v>
      </c>
      <c r="BP43" s="10">
        <f t="shared" si="24"/>
        <v>-5.5291061666173702E-2</v>
      </c>
      <c r="BQ43" s="10">
        <f t="shared" si="25"/>
        <v>4.5201392738463131E-3</v>
      </c>
      <c r="BR43" s="10">
        <f t="shared" si="26"/>
        <v>-2.7895393189491524E-2</v>
      </c>
      <c r="BS43" s="10">
        <f t="shared" si="27"/>
        <v>-5.8811200940020014E-2</v>
      </c>
      <c r="BT43" s="10"/>
      <c r="BU43" s="10"/>
    </row>
    <row r="44" spans="1:73">
      <c r="A44" s="8">
        <v>40543</v>
      </c>
      <c r="B44" s="19" t="s">
        <v>45</v>
      </c>
      <c r="C44" s="19">
        <v>37</v>
      </c>
      <c r="D44" s="6">
        <f>SUM('veh fleet stats'!U44:W47)/1000</f>
        <v>40.579000000000001</v>
      </c>
      <c r="E44" s="16">
        <f>SUM('national population by age'!DZ83)</f>
        <v>4362700</v>
      </c>
      <c r="F44" s="1">
        <f>SUM('national population by age'!Q84:BY84)</f>
        <v>3232150</v>
      </c>
      <c r="G44" s="5">
        <f>SUM('national population by age'!R84:BY84)</f>
        <v>3169800</v>
      </c>
      <c r="H44" s="9">
        <f t="shared" si="10"/>
        <v>3232150</v>
      </c>
      <c r="I44" s="1">
        <f>SUM('national population by age'!Q84:CD84)</f>
        <v>3332670</v>
      </c>
      <c r="J44" s="16">
        <f>SUM('national population by age'!R84:CD84)</f>
        <v>3270320</v>
      </c>
      <c r="K44" s="9">
        <f t="shared" si="11"/>
        <v>3332670</v>
      </c>
      <c r="L44" s="16">
        <f>SUM('national population by age'!Q84:CM84)</f>
        <v>3441280</v>
      </c>
      <c r="M44" s="16">
        <f>SUM('national population by age'!R84:CM84)</f>
        <v>3378930</v>
      </c>
      <c r="N44" s="9">
        <f t="shared" si="12"/>
        <v>3441280</v>
      </c>
      <c r="O44" s="21">
        <f t="shared" si="59"/>
        <v>4347800</v>
      </c>
      <c r="P44" s="16">
        <f t="shared" si="59"/>
        <v>3219465</v>
      </c>
      <c r="Q44" s="16">
        <f t="shared" si="59"/>
        <v>3157220</v>
      </c>
      <c r="R44" s="9">
        <f t="shared" si="59"/>
        <v>3219465</v>
      </c>
      <c r="S44" s="16">
        <f t="shared" si="59"/>
        <v>3319702.5</v>
      </c>
      <c r="T44" s="16">
        <f t="shared" si="59"/>
        <v>3257457.5</v>
      </c>
      <c r="U44" s="9">
        <f t="shared" si="59"/>
        <v>3319702.5</v>
      </c>
      <c r="V44" s="16">
        <f t="shared" si="59"/>
        <v>3427612.5</v>
      </c>
      <c r="W44" s="16">
        <f t="shared" si="59"/>
        <v>3365367.5</v>
      </c>
      <c r="X44" s="9">
        <f t="shared" si="3"/>
        <v>3427612.5</v>
      </c>
      <c r="Y44" s="21">
        <f t="shared" si="57"/>
        <v>9333.2259993559965</v>
      </c>
      <c r="Z44" s="16">
        <f t="shared" si="28"/>
        <v>12604.268100445261</v>
      </c>
      <c r="AA44" s="16">
        <f t="shared" si="29"/>
        <v>12852.76287366734</v>
      </c>
      <c r="AB44" s="9">
        <f t="shared" si="30"/>
        <v>12604.268100445261</v>
      </c>
      <c r="AC44" s="16">
        <f t="shared" si="31"/>
        <v>12223.685706776436</v>
      </c>
      <c r="AD44" s="16">
        <f t="shared" si="32"/>
        <v>12457.261529889493</v>
      </c>
      <c r="AE44" s="9">
        <f t="shared" si="33"/>
        <v>12223.685706776436</v>
      </c>
      <c r="AF44" s="16">
        <f t="shared" si="34"/>
        <v>11838.852845821983</v>
      </c>
      <c r="AG44" s="16">
        <f t="shared" si="35"/>
        <v>12057.821322634156</v>
      </c>
      <c r="AH44" s="9">
        <f t="shared" si="36"/>
        <v>11838.852845821983</v>
      </c>
      <c r="AI44" s="12">
        <f t="shared" si="13"/>
        <v>0.10658250105806966</v>
      </c>
      <c r="AJ44" s="12">
        <f t="shared" si="58"/>
        <v>-1.2148980781846896E-2</v>
      </c>
      <c r="AK44" s="12">
        <f t="shared" si="37"/>
        <v>-2.8698207762398176E-2</v>
      </c>
      <c r="AL44" s="12">
        <f t="shared" si="38"/>
        <v>-2.9312273529301547E-2</v>
      </c>
      <c r="AM44" s="12">
        <f t="shared" si="39"/>
        <v>-2.8698207762398176E-2</v>
      </c>
      <c r="AN44" s="12">
        <f t="shared" si="40"/>
        <v>-2.7680152367176025E-2</v>
      </c>
      <c r="AO44" s="12">
        <f t="shared" si="41"/>
        <v>-2.8255868815512342E-2</v>
      </c>
      <c r="AP44" s="12">
        <f t="shared" si="42"/>
        <v>-2.7680152367176025E-2</v>
      </c>
      <c r="AQ44" s="12">
        <f t="shared" si="43"/>
        <v>-3.1994853515752708E-2</v>
      </c>
      <c r="AR44" s="12">
        <f t="shared" si="44"/>
        <v>-3.2631913342205388E-2</v>
      </c>
      <c r="AS44" s="12">
        <f t="shared" si="45"/>
        <v>-3.1994853515752708E-2</v>
      </c>
      <c r="AT44" s="12">
        <f t="shared" si="14"/>
        <v>-3.1994853515752708E-2</v>
      </c>
      <c r="AU44" s="10">
        <f t="shared" si="15"/>
        <v>-2.8698207762398176E-2</v>
      </c>
      <c r="AV44" s="10">
        <f t="shared" si="16"/>
        <v>3.2966457533545324E-3</v>
      </c>
      <c r="AW44" s="10">
        <f t="shared" si="17"/>
        <v>-3.2994853515752709E-2</v>
      </c>
      <c r="AX44" s="10">
        <f t="shared" si="18"/>
        <v>-2.7698207762398175E-2</v>
      </c>
      <c r="AY44" s="10">
        <f t="shared" si="19"/>
        <v>5.2966457533545341E-3</v>
      </c>
      <c r="AZ44" s="19">
        <v>25</v>
      </c>
      <c r="BA44" s="19">
        <f t="shared" si="8"/>
        <v>8.5247042449547727E-3</v>
      </c>
      <c r="BB44" s="10">
        <f t="shared" si="46"/>
        <v>-5.3107618750096619E-2</v>
      </c>
      <c r="BC44" s="10">
        <f t="shared" si="47"/>
        <v>-6.0239447295928783E-2</v>
      </c>
      <c r="BD44" s="10">
        <f t="shared" si="48"/>
        <v>-6.150490120275609E-2</v>
      </c>
      <c r="BE44" s="10">
        <f t="shared" si="49"/>
        <v>-6.0239447295928783E-2</v>
      </c>
      <c r="BF44" s="10">
        <f t="shared" si="50"/>
        <v>-5.9546940478753529E-2</v>
      </c>
      <c r="BG44" s="10">
        <f t="shared" si="51"/>
        <v>-6.0760221479926435E-2</v>
      </c>
      <c r="BH44" s="10">
        <f t="shared" si="52"/>
        <v>-5.9546940478753529E-2</v>
      </c>
      <c r="BI44" s="10">
        <f t="shared" si="53"/>
        <v>-6.2780286277375974E-2</v>
      </c>
      <c r="BJ44" s="10">
        <f t="shared" si="54"/>
        <v>-6.401446676616751E-2</v>
      </c>
      <c r="BK44" s="10">
        <f t="shared" si="55"/>
        <v>-6.2780286277375974E-2</v>
      </c>
      <c r="BL44" s="12">
        <f t="shared" si="20"/>
        <v>-6.2780286277375974E-2</v>
      </c>
      <c r="BM44" s="10">
        <f t="shared" si="21"/>
        <v>-6.0239447295928783E-2</v>
      </c>
      <c r="BN44" s="10">
        <f t="shared" si="22"/>
        <v>2.540838981447191E-3</v>
      </c>
      <c r="BO44" s="10">
        <f t="shared" si="23"/>
        <v>-6.3780286277375975E-2</v>
      </c>
      <c r="BP44" s="10">
        <f t="shared" si="24"/>
        <v>-5.9239447295928782E-2</v>
      </c>
      <c r="BQ44" s="10">
        <f t="shared" si="25"/>
        <v>4.5408389814471928E-3</v>
      </c>
      <c r="BR44" s="10">
        <f t="shared" si="26"/>
        <v>-3.1994853515752708E-2</v>
      </c>
      <c r="BS44" s="10">
        <f t="shared" si="27"/>
        <v>-6.2780286277375974E-2</v>
      </c>
      <c r="BT44" s="10"/>
      <c r="BU44" s="10"/>
    </row>
    <row r="45" spans="1:73">
      <c r="B45" s="19" t="s">
        <v>46</v>
      </c>
      <c r="C45" s="19">
        <v>38</v>
      </c>
      <c r="D45" s="6">
        <f>SUM('veh fleet stats'!U45:W48)/1000</f>
        <v>40.478999999999999</v>
      </c>
      <c r="E45" s="16">
        <f>SUM('national population by age'!DZ84)</f>
        <v>4373900</v>
      </c>
      <c r="F45" s="1">
        <f>SUM('national population by age'!Q85:BY85)</f>
        <v>3239240</v>
      </c>
      <c r="G45" s="5">
        <f>SUM('national population by age'!R85:BY85)</f>
        <v>3176970</v>
      </c>
      <c r="H45" s="9">
        <f t="shared" si="10"/>
        <v>3239240</v>
      </c>
      <c r="I45" s="1">
        <f>SUM('national population by age'!Q85:CD85)</f>
        <v>3339720</v>
      </c>
      <c r="J45" s="16">
        <f>SUM('national population by age'!R85:CD85)</f>
        <v>3277450</v>
      </c>
      <c r="K45" s="9">
        <f t="shared" si="11"/>
        <v>3339720</v>
      </c>
      <c r="L45" s="16">
        <f>SUM('national population by age'!Q85:CM85)</f>
        <v>3449060</v>
      </c>
      <c r="M45" s="16">
        <f>SUM('national population by age'!R85:CM85)</f>
        <v>3386790</v>
      </c>
      <c r="N45" s="9">
        <f t="shared" si="12"/>
        <v>3449060</v>
      </c>
      <c r="O45" s="21">
        <f t="shared" si="59"/>
        <v>4358250</v>
      </c>
      <c r="P45" s="16">
        <f t="shared" si="59"/>
        <v>3226777.5</v>
      </c>
      <c r="Q45" s="16">
        <f t="shared" si="59"/>
        <v>3164440</v>
      </c>
      <c r="R45" s="9">
        <f t="shared" si="59"/>
        <v>3226777.5</v>
      </c>
      <c r="S45" s="16">
        <f t="shared" si="59"/>
        <v>3327140</v>
      </c>
      <c r="T45" s="16">
        <f t="shared" si="59"/>
        <v>3264802.5</v>
      </c>
      <c r="U45" s="9">
        <f t="shared" si="59"/>
        <v>3327140</v>
      </c>
      <c r="V45" s="16">
        <f t="shared" si="59"/>
        <v>3435550</v>
      </c>
      <c r="W45" s="16">
        <f t="shared" si="59"/>
        <v>3373212.5</v>
      </c>
      <c r="X45" s="9">
        <f t="shared" si="3"/>
        <v>3435550</v>
      </c>
      <c r="Y45" s="21">
        <f t="shared" si="57"/>
        <v>9287.9022543452065</v>
      </c>
      <c r="Z45" s="16">
        <f t="shared" si="28"/>
        <v>12544.713727550165</v>
      </c>
      <c r="AA45" s="16">
        <f t="shared" si="29"/>
        <v>12791.836786287622</v>
      </c>
      <c r="AB45" s="9">
        <f t="shared" si="30"/>
        <v>12544.713727550165</v>
      </c>
      <c r="AC45" s="16">
        <f t="shared" si="31"/>
        <v>12166.304994680115</v>
      </c>
      <c r="AD45" s="16">
        <f t="shared" si="32"/>
        <v>12398.606041253644</v>
      </c>
      <c r="AE45" s="9">
        <f t="shared" si="33"/>
        <v>12166.304994680115</v>
      </c>
      <c r="AF45" s="16">
        <f t="shared" si="34"/>
        <v>11782.392921075229</v>
      </c>
      <c r="AG45" s="16">
        <f t="shared" si="35"/>
        <v>12000.133403988038</v>
      </c>
      <c r="AH45" s="9">
        <f t="shared" si="36"/>
        <v>11782.392921075229</v>
      </c>
      <c r="AI45" s="12">
        <f t="shared" si="13"/>
        <v>0.10385551788682812</v>
      </c>
      <c r="AJ45" s="12">
        <f t="shared" si="58"/>
        <v>-1.6946154632215715E-2</v>
      </c>
      <c r="AK45" s="12">
        <f t="shared" si="37"/>
        <v>-3.3287547553301988E-2</v>
      </c>
      <c r="AL45" s="12">
        <f t="shared" si="38"/>
        <v>-3.3913634794787817E-2</v>
      </c>
      <c r="AM45" s="12">
        <f t="shared" si="39"/>
        <v>-3.3287547553301988E-2</v>
      </c>
      <c r="AN45" s="12">
        <f t="shared" si="40"/>
        <v>-3.2244438997322988E-2</v>
      </c>
      <c r="AO45" s="12">
        <f t="shared" si="41"/>
        <v>-3.2831362932488672E-2</v>
      </c>
      <c r="AP45" s="12">
        <f t="shared" si="42"/>
        <v>-3.2244438997322988E-2</v>
      </c>
      <c r="AQ45" s="12">
        <f t="shared" si="43"/>
        <v>-3.6611305670089411E-2</v>
      </c>
      <c r="AR45" s="12">
        <f t="shared" si="44"/>
        <v>-3.7260067134732622E-2</v>
      </c>
      <c r="AS45" s="12">
        <f t="shared" si="45"/>
        <v>-3.6611305670089411E-2</v>
      </c>
      <c r="AT45" s="12">
        <f t="shared" si="14"/>
        <v>-3.6611305670089411E-2</v>
      </c>
      <c r="AU45" s="10">
        <f t="shared" si="15"/>
        <v>-3.3287547553301988E-2</v>
      </c>
      <c r="AV45" s="10">
        <f t="shared" si="16"/>
        <v>3.3237581167874231E-3</v>
      </c>
      <c r="AW45" s="10">
        <f t="shared" si="17"/>
        <v>-3.7611305670089412E-2</v>
      </c>
      <c r="AX45" s="10">
        <f t="shared" si="18"/>
        <v>-3.2287547553301987E-2</v>
      </c>
      <c r="AY45" s="10">
        <f t="shared" si="19"/>
        <v>5.3237581167874248E-3</v>
      </c>
      <c r="AZ45" s="19">
        <v>26</v>
      </c>
      <c r="BA45" s="19">
        <f t="shared" si="8"/>
        <v>6.0393677303907101E-3</v>
      </c>
      <c r="BB45" s="10">
        <f t="shared" si="46"/>
        <v>-5.7705890434870066E-2</v>
      </c>
      <c r="BC45" s="10">
        <f t="shared" si="47"/>
        <v>-6.4679756716660819E-2</v>
      </c>
      <c r="BD45" s="10">
        <f t="shared" si="48"/>
        <v>-6.5953659415817434E-2</v>
      </c>
      <c r="BE45" s="10">
        <f t="shared" si="49"/>
        <v>-6.4679756716660819E-2</v>
      </c>
      <c r="BF45" s="10">
        <f t="shared" si="50"/>
        <v>-6.3961637284854933E-2</v>
      </c>
      <c r="BG45" s="10">
        <f t="shared" si="51"/>
        <v>-6.5182667618922219E-2</v>
      </c>
      <c r="BH45" s="10">
        <f t="shared" si="52"/>
        <v>-6.3961637284854933E-2</v>
      </c>
      <c r="BI45" s="10">
        <f t="shared" si="53"/>
        <v>-6.7249921570345039E-2</v>
      </c>
      <c r="BJ45" s="10">
        <f t="shared" si="54"/>
        <v>-6.8492477830552678E-2</v>
      </c>
      <c r="BK45" s="10">
        <f t="shared" si="55"/>
        <v>-6.7249921570345039E-2</v>
      </c>
      <c r="BL45" s="12">
        <f t="shared" si="20"/>
        <v>-6.7249921570345039E-2</v>
      </c>
      <c r="BM45" s="10">
        <f t="shared" si="21"/>
        <v>-6.4679756716660819E-2</v>
      </c>
      <c r="BN45" s="10">
        <f t="shared" si="22"/>
        <v>2.5701648536842203E-3</v>
      </c>
      <c r="BO45" s="10">
        <f t="shared" si="23"/>
        <v>-6.824992157034504E-2</v>
      </c>
      <c r="BP45" s="10">
        <f t="shared" si="24"/>
        <v>-6.3679756716660818E-2</v>
      </c>
      <c r="BQ45" s="10">
        <f t="shared" si="25"/>
        <v>4.5701648536842221E-3</v>
      </c>
      <c r="BR45" s="10">
        <f t="shared" si="26"/>
        <v>-3.6611305670089411E-2</v>
      </c>
      <c r="BS45" s="10">
        <f t="shared" si="27"/>
        <v>-6.7249921570345039E-2</v>
      </c>
      <c r="BT45" s="10"/>
      <c r="BU45" s="10"/>
    </row>
    <row r="46" spans="1:73">
      <c r="B46" s="19" t="s">
        <v>47</v>
      </c>
      <c r="C46" s="19">
        <v>39</v>
      </c>
      <c r="D46" s="6">
        <f>SUM('veh fleet stats'!U46:W49)/1000</f>
        <v>40.366</v>
      </c>
      <c r="E46" s="16">
        <f>SUM('national population by age'!DZ85)</f>
        <v>4382500</v>
      </c>
      <c r="F46" s="1">
        <f>SUM('national population by age'!Q86:BY86)</f>
        <v>3240050</v>
      </c>
      <c r="G46" s="5">
        <f>SUM('national population by age'!R86:BY86)</f>
        <v>3178160</v>
      </c>
      <c r="H46" s="9">
        <f t="shared" si="10"/>
        <v>3240050</v>
      </c>
      <c r="I46" s="1">
        <f>SUM('national population by age'!Q86:CD86)</f>
        <v>3340360</v>
      </c>
      <c r="J46" s="16">
        <f>SUM('national population by age'!R86:CD86)</f>
        <v>3278470</v>
      </c>
      <c r="K46" s="9">
        <f t="shared" si="11"/>
        <v>3340360</v>
      </c>
      <c r="L46" s="16">
        <f>SUM('national population by age'!Q86:CM86)</f>
        <v>3450270</v>
      </c>
      <c r="M46" s="16">
        <f>SUM('national population by age'!R86:CM86)</f>
        <v>3388380</v>
      </c>
      <c r="N46" s="9">
        <f t="shared" si="12"/>
        <v>3450270</v>
      </c>
      <c r="O46" s="21">
        <f t="shared" si="59"/>
        <v>4367450</v>
      </c>
      <c r="P46" s="16">
        <f t="shared" si="59"/>
        <v>3233577.5</v>
      </c>
      <c r="Q46" s="16">
        <f t="shared" si="59"/>
        <v>3171320</v>
      </c>
      <c r="R46" s="9">
        <f t="shared" si="59"/>
        <v>3233577.5</v>
      </c>
      <c r="S46" s="16">
        <f t="shared" si="59"/>
        <v>3333982.5</v>
      </c>
      <c r="T46" s="16">
        <f t="shared" si="59"/>
        <v>3271725</v>
      </c>
      <c r="U46" s="9">
        <f t="shared" si="59"/>
        <v>3333982.5</v>
      </c>
      <c r="V46" s="16">
        <f t="shared" si="59"/>
        <v>3442945</v>
      </c>
      <c r="W46" s="16">
        <f t="shared" si="59"/>
        <v>3380687.5</v>
      </c>
      <c r="X46" s="9">
        <f t="shared" si="3"/>
        <v>3442945</v>
      </c>
      <c r="Y46" s="21">
        <f t="shared" si="57"/>
        <v>9242.4641381126294</v>
      </c>
      <c r="Z46" s="16">
        <f t="shared" si="28"/>
        <v>12483.387208130933</v>
      </c>
      <c r="AA46" s="16">
        <f t="shared" si="29"/>
        <v>12728.453766885714</v>
      </c>
      <c r="AB46" s="9">
        <f t="shared" si="30"/>
        <v>12483.387208130933</v>
      </c>
      <c r="AC46" s="16">
        <f t="shared" si="31"/>
        <v>12107.442075655767</v>
      </c>
      <c r="AD46" s="16">
        <f t="shared" si="32"/>
        <v>12337.834017223331</v>
      </c>
      <c r="AE46" s="9">
        <f t="shared" si="33"/>
        <v>12107.442075655767</v>
      </c>
      <c r="AF46" s="16">
        <f t="shared" si="34"/>
        <v>11724.265127674127</v>
      </c>
      <c r="AG46" s="16">
        <f t="shared" si="35"/>
        <v>11940.174890462369</v>
      </c>
      <c r="AH46" s="9">
        <f t="shared" si="36"/>
        <v>11724.265127674127</v>
      </c>
      <c r="AI46" s="12">
        <f t="shared" si="13"/>
        <v>0.10077402690332526</v>
      </c>
      <c r="AJ46" s="12">
        <f t="shared" si="58"/>
        <v>-2.1755433806940561E-2</v>
      </c>
      <c r="AK46" s="12">
        <f t="shared" si="37"/>
        <v>-3.8013451330411452E-2</v>
      </c>
      <c r="AL46" s="12">
        <f t="shared" si="38"/>
        <v>-3.8700552565296031E-2</v>
      </c>
      <c r="AM46" s="12">
        <f t="shared" si="39"/>
        <v>-3.8013451330411452E-2</v>
      </c>
      <c r="AN46" s="12">
        <f t="shared" si="40"/>
        <v>-3.6926626173098387E-2</v>
      </c>
      <c r="AO46" s="12">
        <f t="shared" si="41"/>
        <v>-3.7571960017166117E-2</v>
      </c>
      <c r="AP46" s="12">
        <f t="shared" si="42"/>
        <v>-3.6926626173098387E-2</v>
      </c>
      <c r="AQ46" s="12">
        <f t="shared" si="43"/>
        <v>-4.136413129422889E-2</v>
      </c>
      <c r="AR46" s="12">
        <f t="shared" si="44"/>
        <v>-4.207038493230153E-2</v>
      </c>
      <c r="AS46" s="12">
        <f t="shared" si="45"/>
        <v>-4.136413129422889E-2</v>
      </c>
      <c r="AT46" s="12">
        <f t="shared" si="14"/>
        <v>-4.136413129422889E-2</v>
      </c>
      <c r="AU46" s="10">
        <f t="shared" si="15"/>
        <v>-3.8013451330411452E-2</v>
      </c>
      <c r="AV46" s="10">
        <f t="shared" si="16"/>
        <v>3.3506799638174378E-3</v>
      </c>
      <c r="AW46" s="10">
        <f t="shared" si="17"/>
        <v>-4.2364131294228891E-2</v>
      </c>
      <c r="AX46" s="10">
        <f t="shared" si="18"/>
        <v>-3.7013451330411451E-2</v>
      </c>
      <c r="AY46" s="10">
        <f t="shared" si="19"/>
        <v>5.3506799638174396E-3</v>
      </c>
      <c r="AZ46" s="19">
        <v>27</v>
      </c>
      <c r="BA46" s="19">
        <f t="shared" si="8"/>
        <v>3.2309374689334369E-3</v>
      </c>
      <c r="BB46" s="10">
        <f t="shared" si="46"/>
        <v>-6.2315765528641931E-2</v>
      </c>
      <c r="BC46" s="10">
        <f t="shared" si="47"/>
        <v>-6.9252195459279964E-2</v>
      </c>
      <c r="BD46" s="10">
        <f t="shared" si="48"/>
        <v>-7.058182019652659E-2</v>
      </c>
      <c r="BE46" s="10">
        <f t="shared" si="49"/>
        <v>-6.9252195459279964E-2</v>
      </c>
      <c r="BF46" s="10">
        <f t="shared" si="50"/>
        <v>-6.8490370566839709E-2</v>
      </c>
      <c r="BG46" s="10">
        <f t="shared" si="51"/>
        <v>-6.9764694114351711E-2</v>
      </c>
      <c r="BH46" s="10">
        <f t="shared" si="52"/>
        <v>-6.8490370566839709E-2</v>
      </c>
      <c r="BI46" s="10">
        <f t="shared" si="53"/>
        <v>-7.1851593252575174E-2</v>
      </c>
      <c r="BJ46" s="10">
        <f t="shared" si="54"/>
        <v>-7.314674328635995E-2</v>
      </c>
      <c r="BK46" s="10">
        <f t="shared" si="55"/>
        <v>-7.1851593252575174E-2</v>
      </c>
      <c r="BL46" s="12">
        <f t="shared" si="20"/>
        <v>-7.1851593252575174E-2</v>
      </c>
      <c r="BM46" s="10">
        <f t="shared" si="21"/>
        <v>-6.9252195459279964E-2</v>
      </c>
      <c r="BN46" s="10">
        <f t="shared" si="22"/>
        <v>2.5993977932952106E-3</v>
      </c>
      <c r="BO46" s="10">
        <f t="shared" si="23"/>
        <v>-7.2851593252575175E-2</v>
      </c>
      <c r="BP46" s="10">
        <f t="shared" si="24"/>
        <v>-6.8252195459279963E-2</v>
      </c>
      <c r="BQ46" s="10">
        <f t="shared" si="25"/>
        <v>4.5993977932952124E-3</v>
      </c>
      <c r="BR46" s="10">
        <f t="shared" si="26"/>
        <v>-4.136413129422889E-2</v>
      </c>
      <c r="BS46" s="10">
        <f t="shared" si="27"/>
        <v>-7.1851593252575174E-2</v>
      </c>
      <c r="BT46" s="10"/>
      <c r="BU46" s="10"/>
    </row>
    <row r="47" spans="1:73">
      <c r="B47" s="19" t="s">
        <v>48</v>
      </c>
      <c r="C47" s="19">
        <v>40</v>
      </c>
      <c r="D47" s="6">
        <f>SUM('veh fleet stats'!U47:W50)/1000</f>
        <v>40.243000000000002</v>
      </c>
      <c r="E47" s="16">
        <f>SUM('national population by age'!DZ86)</f>
        <v>4384000</v>
      </c>
      <c r="F47" s="1">
        <f>SUM('national population by age'!Q87:BY87)</f>
        <v>3248020</v>
      </c>
      <c r="G47" s="5">
        <f>SUM('national population by age'!R87:BY87)</f>
        <v>3186310</v>
      </c>
      <c r="H47" s="9">
        <f>F47*42/92+F47*50/92</f>
        <v>3248020</v>
      </c>
      <c r="I47" s="1">
        <f>SUM('national population by age'!Q87:CD87)</f>
        <v>3348090</v>
      </c>
      <c r="J47" s="16">
        <f>SUM('national population by age'!R87:CD87)</f>
        <v>3286380</v>
      </c>
      <c r="K47" s="9">
        <f>I47*42/92+I47*50/92</f>
        <v>3348090</v>
      </c>
      <c r="L47" s="16">
        <f>SUM('national population by age'!Q87:CM87)</f>
        <v>3458260</v>
      </c>
      <c r="M47" s="16">
        <f>SUM('national population by age'!R87:CM87)</f>
        <v>3396550</v>
      </c>
      <c r="N47" s="9">
        <f>L47*42/92+L47*50/92</f>
        <v>3458260</v>
      </c>
      <c r="O47" s="21">
        <f t="shared" si="59"/>
        <v>4375775</v>
      </c>
      <c r="P47" s="16">
        <f t="shared" si="59"/>
        <v>3239865</v>
      </c>
      <c r="Q47" s="16">
        <f t="shared" si="59"/>
        <v>3177810</v>
      </c>
      <c r="R47" s="9">
        <f t="shared" si="59"/>
        <v>3239865</v>
      </c>
      <c r="S47" s="16">
        <f t="shared" si="59"/>
        <v>3340210</v>
      </c>
      <c r="T47" s="16">
        <f t="shared" si="59"/>
        <v>3278155</v>
      </c>
      <c r="U47" s="9">
        <f t="shared" si="59"/>
        <v>3340210</v>
      </c>
      <c r="V47" s="16">
        <f t="shared" si="59"/>
        <v>3449717.5</v>
      </c>
      <c r="W47" s="16">
        <f t="shared" si="59"/>
        <v>3387662.5</v>
      </c>
      <c r="X47" s="9">
        <f t="shared" si="3"/>
        <v>3449717.5</v>
      </c>
      <c r="Y47" s="21">
        <f t="shared" si="57"/>
        <v>9196.7708577337726</v>
      </c>
      <c r="Z47" s="16">
        <f t="shared" si="28"/>
        <v>12421.196562202438</v>
      </c>
      <c r="AA47" s="16">
        <f t="shared" si="29"/>
        <v>12663.752710199791</v>
      </c>
      <c r="AB47" s="9">
        <f t="shared" si="30"/>
        <v>12421.196562202438</v>
      </c>
      <c r="AC47" s="16">
        <f t="shared" si="31"/>
        <v>12048.044883405535</v>
      </c>
      <c r="AD47" s="16">
        <f t="shared" si="32"/>
        <v>12276.112630427786</v>
      </c>
      <c r="AE47" s="9">
        <f t="shared" si="33"/>
        <v>12048.044883405535</v>
      </c>
      <c r="AF47" s="16">
        <f t="shared" si="34"/>
        <v>11665.592907245304</v>
      </c>
      <c r="AG47" s="16">
        <f t="shared" si="35"/>
        <v>11879.282543641817</v>
      </c>
      <c r="AH47" s="9">
        <f t="shared" si="36"/>
        <v>11665.592907245304</v>
      </c>
      <c r="AI47" s="12">
        <f t="shared" si="13"/>
        <v>9.7419837602698456E-2</v>
      </c>
      <c r="AJ47" s="12">
        <f t="shared" si="58"/>
        <v>-2.6591720166746824E-2</v>
      </c>
      <c r="AK47" s="12">
        <f t="shared" si="37"/>
        <v>-4.2805945854439198E-2</v>
      </c>
      <c r="AL47" s="12">
        <f t="shared" si="38"/>
        <v>-4.358701333890791E-2</v>
      </c>
      <c r="AM47" s="12">
        <f t="shared" si="39"/>
        <v>-4.2805945854439198E-2</v>
      </c>
      <c r="AN47" s="12">
        <f t="shared" si="40"/>
        <v>-4.1651311534285806E-2</v>
      </c>
      <c r="AO47" s="12">
        <f t="shared" si="41"/>
        <v>-4.2386613321444222E-2</v>
      </c>
      <c r="AP47" s="12">
        <f t="shared" si="42"/>
        <v>-4.1651311534285806E-2</v>
      </c>
      <c r="AQ47" s="12">
        <f t="shared" si="43"/>
        <v>-4.6161472056075015E-2</v>
      </c>
      <c r="AR47" s="12">
        <f t="shared" si="44"/>
        <v>-4.6955621780630619E-2</v>
      </c>
      <c r="AS47" s="12">
        <f t="shared" si="45"/>
        <v>-4.6161472056075015E-2</v>
      </c>
      <c r="AT47" s="12">
        <f t="shared" si="14"/>
        <v>-4.6161472056075015E-2</v>
      </c>
      <c r="AU47" s="10">
        <f t="shared" si="15"/>
        <v>-4.2805945854439198E-2</v>
      </c>
      <c r="AV47" s="10">
        <f t="shared" si="16"/>
        <v>3.3555262016358167E-3</v>
      </c>
      <c r="AW47" s="10">
        <f t="shared" si="17"/>
        <v>-4.7161472056075016E-2</v>
      </c>
      <c r="AX47" s="10">
        <f t="shared" si="18"/>
        <v>-4.1805945854439197E-2</v>
      </c>
      <c r="AY47" s="10">
        <f t="shared" si="19"/>
        <v>5.3555262016358185E-3</v>
      </c>
      <c r="AZ47" s="19">
        <v>28</v>
      </c>
      <c r="BA47" s="19">
        <f t="shared" si="8"/>
        <v>1.7397355601955766E-4</v>
      </c>
      <c r="BB47" s="10">
        <f t="shared" si="46"/>
        <v>-6.69515280257722E-2</v>
      </c>
      <c r="BC47" s="10">
        <f t="shared" si="47"/>
        <v>-7.3889062536767858E-2</v>
      </c>
      <c r="BD47" s="10">
        <f t="shared" si="48"/>
        <v>-7.5306222660307065E-2</v>
      </c>
      <c r="BE47" s="10">
        <f t="shared" si="49"/>
        <v>-7.3889062536767858E-2</v>
      </c>
      <c r="BF47" s="10">
        <f t="shared" si="50"/>
        <v>-7.306020919969447E-2</v>
      </c>
      <c r="BG47" s="10">
        <f t="shared" si="51"/>
        <v>-7.441829968606628E-2</v>
      </c>
      <c r="BH47" s="10">
        <f t="shared" si="52"/>
        <v>-7.306020919969447E-2</v>
      </c>
      <c r="BI47" s="10">
        <f t="shared" si="53"/>
        <v>-7.6496364359192826E-2</v>
      </c>
      <c r="BJ47" s="10">
        <f t="shared" si="54"/>
        <v>-7.7873497331197861E-2</v>
      </c>
      <c r="BK47" s="10">
        <f t="shared" si="55"/>
        <v>-7.6496364359192826E-2</v>
      </c>
      <c r="BL47" s="12">
        <f t="shared" si="20"/>
        <v>-7.6496364359192826E-2</v>
      </c>
      <c r="BM47" s="10">
        <f t="shared" si="21"/>
        <v>-7.3889062536767858E-2</v>
      </c>
      <c r="BN47" s="10">
        <f t="shared" si="22"/>
        <v>2.6073018224249678E-3</v>
      </c>
      <c r="BO47" s="10">
        <f t="shared" si="23"/>
        <v>-7.7496364359192826E-2</v>
      </c>
      <c r="BP47" s="10">
        <f t="shared" si="24"/>
        <v>-7.2889062536767857E-2</v>
      </c>
      <c r="BQ47" s="10">
        <f t="shared" si="25"/>
        <v>4.6073018224249696E-3</v>
      </c>
      <c r="BR47" s="10">
        <f t="shared" si="26"/>
        <v>-4.6161472056075015E-2</v>
      </c>
      <c r="BS47" s="10">
        <f t="shared" si="27"/>
        <v>-7.6496364359192826E-2</v>
      </c>
      <c r="BT47" s="10"/>
      <c r="BU47" s="10"/>
    </row>
    <row r="48" spans="1:73">
      <c r="A48" s="8">
        <v>40908</v>
      </c>
      <c r="B48" s="19" t="s">
        <v>49</v>
      </c>
      <c r="C48" s="19">
        <v>41</v>
      </c>
      <c r="D48" s="6">
        <f>SUM('veh fleet stats'!U48:W51)/1000</f>
        <v>40.119</v>
      </c>
      <c r="E48" s="16">
        <f>SUM('national population by age'!DZ87)</f>
        <v>4392000</v>
      </c>
      <c r="F48" s="1">
        <f>SUM('national population by age'!Q88:BY88)</f>
        <v>3255220</v>
      </c>
      <c r="G48" s="5">
        <f>SUM('national population by age'!R88:BY88)</f>
        <v>3193580</v>
      </c>
      <c r="H48" s="9">
        <f>G48</f>
        <v>3193580</v>
      </c>
      <c r="I48" s="1">
        <f>SUM('national population by age'!Q88:CD88)</f>
        <v>3355330</v>
      </c>
      <c r="J48" s="16">
        <f>SUM('national population by age'!R88:CD88)</f>
        <v>3293690</v>
      </c>
      <c r="K48" s="9">
        <f>J48</f>
        <v>3293690</v>
      </c>
      <c r="L48" s="16">
        <f>SUM('national population by age'!Q88:CM88)</f>
        <v>3466210</v>
      </c>
      <c r="M48" s="16">
        <f>SUM('national population by age'!R88:CM88)</f>
        <v>3404570</v>
      </c>
      <c r="N48" s="9">
        <f>M48</f>
        <v>3404570</v>
      </c>
      <c r="O48" s="21">
        <f t="shared" si="59"/>
        <v>4383100</v>
      </c>
      <c r="P48" s="16">
        <f t="shared" si="59"/>
        <v>3245632.5</v>
      </c>
      <c r="Q48" s="16">
        <f t="shared" si="59"/>
        <v>3183755</v>
      </c>
      <c r="R48" s="9">
        <f t="shared" si="59"/>
        <v>3230222.5</v>
      </c>
      <c r="S48" s="16">
        <f t="shared" si="59"/>
        <v>3345875</v>
      </c>
      <c r="T48" s="16">
        <f t="shared" si="59"/>
        <v>3283997.5</v>
      </c>
      <c r="U48" s="9">
        <f t="shared" si="59"/>
        <v>3330465</v>
      </c>
      <c r="V48" s="16">
        <f t="shared" si="59"/>
        <v>3455950</v>
      </c>
      <c r="W48" s="16">
        <f t="shared" si="59"/>
        <v>3394072.5</v>
      </c>
      <c r="X48" s="9">
        <f t="shared" si="3"/>
        <v>3440540</v>
      </c>
      <c r="Y48" s="21">
        <f t="shared" si="57"/>
        <v>9153.1108119823875</v>
      </c>
      <c r="Z48" s="16">
        <f t="shared" si="28"/>
        <v>12360.918865583211</v>
      </c>
      <c r="AA48" s="16">
        <f t="shared" si="29"/>
        <v>12601.158066496952</v>
      </c>
      <c r="AB48" s="9">
        <f t="shared" si="30"/>
        <v>12419.887484530864</v>
      </c>
      <c r="AC48" s="16">
        <f t="shared" si="31"/>
        <v>11990.585422348415</v>
      </c>
      <c r="AD48" s="16">
        <f t="shared" si="32"/>
        <v>12216.513563119339</v>
      </c>
      <c r="AE48" s="9">
        <f t="shared" si="33"/>
        <v>12046.065639482775</v>
      </c>
      <c r="AF48" s="16">
        <f t="shared" si="34"/>
        <v>11608.67489402335</v>
      </c>
      <c r="AG48" s="16">
        <f t="shared" si="35"/>
        <v>11820.313207805668</v>
      </c>
      <c r="AH48" s="9">
        <f t="shared" si="36"/>
        <v>11660.669546059629</v>
      </c>
      <c r="AI48" s="12">
        <f t="shared" si="13"/>
        <v>9.4038378470358897E-2</v>
      </c>
      <c r="AJ48" s="12">
        <f t="shared" si="58"/>
        <v>-3.1212804098239899E-2</v>
      </c>
      <c r="AK48" s="12">
        <f t="shared" si="37"/>
        <v>-4.7451025940933089E-2</v>
      </c>
      <c r="AL48" s="12">
        <f t="shared" si="38"/>
        <v>-4.8314390089134629E-2</v>
      </c>
      <c r="AM48" s="12">
        <f t="shared" si="39"/>
        <v>-4.2906825134254922E-2</v>
      </c>
      <c r="AN48" s="12">
        <f t="shared" si="40"/>
        <v>-4.6221862165275129E-2</v>
      </c>
      <c r="AO48" s="12">
        <f t="shared" si="41"/>
        <v>-4.703571246270366E-2</v>
      </c>
      <c r="AP48" s="12">
        <f t="shared" si="42"/>
        <v>-4.1808748349627001E-2</v>
      </c>
      <c r="AQ48" s="12">
        <f t="shared" si="43"/>
        <v>-5.081537986657314E-2</v>
      </c>
      <c r="AR48" s="12">
        <f t="shared" si="44"/>
        <v>-5.168658038856877E-2</v>
      </c>
      <c r="AS48" s="12">
        <f t="shared" si="45"/>
        <v>-4.6564031242154913E-2</v>
      </c>
      <c r="AT48" s="12">
        <f t="shared" si="14"/>
        <v>-4.6564031242154913E-2</v>
      </c>
      <c r="AU48" s="10">
        <f t="shared" si="15"/>
        <v>-4.2906825134254922E-2</v>
      </c>
      <c r="AV48" s="10">
        <f t="shared" si="16"/>
        <v>3.6572061078999907E-3</v>
      </c>
      <c r="AW48" s="10">
        <f t="shared" si="17"/>
        <v>-4.7564031242154914E-2</v>
      </c>
      <c r="AX48" s="10">
        <f t="shared" si="18"/>
        <v>-4.1906825134254921E-2</v>
      </c>
      <c r="AY48" s="10">
        <f t="shared" si="19"/>
        <v>5.6572061078999925E-3</v>
      </c>
      <c r="AZ48" s="19">
        <v>29</v>
      </c>
      <c r="BA48" s="19">
        <f t="shared" si="8"/>
        <v>-2.9078437220398934E-3</v>
      </c>
      <c r="BB48" s="10">
        <f t="shared" si="46"/>
        <v>-7.138101089588178E-2</v>
      </c>
      <c r="BC48" s="10">
        <f t="shared" si="47"/>
        <v>-7.8383302189494075E-2</v>
      </c>
      <c r="BD48" s="10">
        <f t="shared" si="48"/>
        <v>-7.9876817084516882E-2</v>
      </c>
      <c r="BE48" s="10">
        <f t="shared" si="49"/>
        <v>-7.3986665947482932E-2</v>
      </c>
      <c r="BF48" s="10">
        <f t="shared" si="50"/>
        <v>-7.7480964710420208E-2</v>
      </c>
      <c r="BG48" s="10">
        <f t="shared" si="51"/>
        <v>-7.8911888798286367E-2</v>
      </c>
      <c r="BH48" s="10">
        <f t="shared" si="52"/>
        <v>-7.3212486184504932E-2</v>
      </c>
      <c r="BI48" s="10">
        <f t="shared" si="53"/>
        <v>-8.1002264107441269E-2</v>
      </c>
      <c r="BJ48" s="10">
        <f t="shared" si="54"/>
        <v>-8.2450978102407757E-2</v>
      </c>
      <c r="BK48" s="10">
        <f t="shared" si="55"/>
        <v>-7.6886120969996474E-2</v>
      </c>
      <c r="BL48" s="12">
        <f t="shared" si="20"/>
        <v>-7.6886120969996474E-2</v>
      </c>
      <c r="BM48" s="10">
        <f t="shared" si="21"/>
        <v>-7.3986665947482932E-2</v>
      </c>
      <c r="BN48" s="10">
        <f t="shared" si="22"/>
        <v>2.8994550225135418E-3</v>
      </c>
      <c r="BO48" s="10">
        <f t="shared" si="23"/>
        <v>-7.7886120969996475E-2</v>
      </c>
      <c r="BP48" s="10">
        <f t="shared" si="24"/>
        <v>-7.2986665947482932E-2</v>
      </c>
      <c r="BQ48" s="10">
        <f t="shared" si="25"/>
        <v>4.8994550225135436E-3</v>
      </c>
      <c r="BR48" s="10">
        <f t="shared" si="26"/>
        <v>-4.6564031242154913E-2</v>
      </c>
      <c r="BS48" s="10">
        <f t="shared" si="27"/>
        <v>-7.6886120969996474E-2</v>
      </c>
      <c r="BT48" s="10"/>
      <c r="BU48" s="10"/>
    </row>
    <row r="49" spans="1:73">
      <c r="B49" s="19" t="s">
        <v>50</v>
      </c>
      <c r="C49" s="19">
        <v>42</v>
      </c>
      <c r="D49" s="6">
        <f>SUM('veh fleet stats'!U49:W52)/1000</f>
        <v>40.134999999999998</v>
      </c>
      <c r="E49" s="16">
        <f>SUM('national population by age'!DZ88)</f>
        <v>4399400</v>
      </c>
      <c r="F49" s="1">
        <f>SUM('national population by age'!Q89:BY89)</f>
        <v>3260180</v>
      </c>
      <c r="G49" s="5">
        <f>SUM('national population by age'!R89:BY89)</f>
        <v>3199270</v>
      </c>
      <c r="H49" s="9">
        <f t="shared" ref="H49:H64" si="60">G49</f>
        <v>3199270</v>
      </c>
      <c r="I49" s="1">
        <f>SUM('national population by age'!Q89:CD89)</f>
        <v>3360520</v>
      </c>
      <c r="J49" s="16">
        <f>SUM('national population by age'!R89:CD89)</f>
        <v>3299610</v>
      </c>
      <c r="K49" s="9">
        <f t="shared" ref="K49:K64" si="61">J49</f>
        <v>3299610</v>
      </c>
      <c r="L49" s="16">
        <f>SUM('national population by age'!Q89:CM89)</f>
        <v>3472190</v>
      </c>
      <c r="M49" s="16">
        <f>SUM('national population by age'!R89:CM89)</f>
        <v>3411280</v>
      </c>
      <c r="N49" s="9">
        <f t="shared" ref="N49:N64" si="62">M49</f>
        <v>3411280</v>
      </c>
      <c r="O49" s="21">
        <f t="shared" si="59"/>
        <v>4389475</v>
      </c>
      <c r="P49" s="16">
        <f t="shared" si="59"/>
        <v>3250867.5</v>
      </c>
      <c r="Q49" s="16">
        <f t="shared" si="59"/>
        <v>3189330</v>
      </c>
      <c r="R49" s="9">
        <f t="shared" si="59"/>
        <v>3220230</v>
      </c>
      <c r="S49" s="16">
        <f t="shared" si="59"/>
        <v>3351075</v>
      </c>
      <c r="T49" s="16">
        <f t="shared" si="59"/>
        <v>3289537.5</v>
      </c>
      <c r="U49" s="9">
        <f t="shared" si="59"/>
        <v>3320437.5</v>
      </c>
      <c r="V49" s="16">
        <f t="shared" si="59"/>
        <v>3461732.5</v>
      </c>
      <c r="W49" s="16">
        <f t="shared" si="59"/>
        <v>3400195</v>
      </c>
      <c r="X49" s="9">
        <f t="shared" si="3"/>
        <v>3431095</v>
      </c>
      <c r="Y49" s="21">
        <f t="shared" si="57"/>
        <v>9143.4624869716772</v>
      </c>
      <c r="Z49" s="16">
        <f t="shared" si="28"/>
        <v>12345.935354178539</v>
      </c>
      <c r="AA49" s="16">
        <f t="shared" si="29"/>
        <v>12584.147767712968</v>
      </c>
      <c r="AB49" s="9">
        <f t="shared" si="30"/>
        <v>12463.395471752017</v>
      </c>
      <c r="AC49" s="16">
        <f t="shared" si="31"/>
        <v>11976.753728281223</v>
      </c>
      <c r="AD49" s="16">
        <f t="shared" si="32"/>
        <v>12200.803304415895</v>
      </c>
      <c r="AE49" s="9">
        <f t="shared" si="33"/>
        <v>12087.262597172812</v>
      </c>
      <c r="AF49" s="16">
        <f t="shared" si="34"/>
        <v>11593.905652733132</v>
      </c>
      <c r="AG49" s="16">
        <f t="shared" si="35"/>
        <v>11803.73478579905</v>
      </c>
      <c r="AH49" s="9">
        <f t="shared" si="36"/>
        <v>11697.43186941778</v>
      </c>
      <c r="AI49" s="12">
        <f t="shared" si="13"/>
        <v>9.4474695777757578E-2</v>
      </c>
      <c r="AJ49" s="12">
        <f t="shared" si="58"/>
        <v>-3.2234005952372247E-2</v>
      </c>
      <c r="AK49" s="12">
        <f t="shared" si="37"/>
        <v>-4.8605675410889781E-2</v>
      </c>
      <c r="AL49" s="12">
        <f t="shared" si="38"/>
        <v>-4.9599070154853542E-2</v>
      </c>
      <c r="AM49" s="12">
        <f t="shared" si="39"/>
        <v>-3.9554041328976774E-2</v>
      </c>
      <c r="AN49" s="12">
        <f t="shared" si="40"/>
        <v>-4.7322089297298087E-2</v>
      </c>
      <c r="AO49" s="12">
        <f t="shared" si="41"/>
        <v>-4.8261210671746824E-2</v>
      </c>
      <c r="AP49" s="12">
        <f t="shared" si="42"/>
        <v>-3.8531780945114336E-2</v>
      </c>
      <c r="AQ49" s="12">
        <f t="shared" si="43"/>
        <v>-5.2022988556771899E-2</v>
      </c>
      <c r="AR49" s="12">
        <f t="shared" si="44"/>
        <v>-5.3016624676606394E-2</v>
      </c>
      <c r="AS49" s="12">
        <f t="shared" si="45"/>
        <v>-4.3558155700761825E-2</v>
      </c>
      <c r="AT49" s="12">
        <f t="shared" si="14"/>
        <v>-4.3558155700761825E-2</v>
      </c>
      <c r="AU49" s="10">
        <f t="shared" si="15"/>
        <v>-3.9554041328976774E-2</v>
      </c>
      <c r="AV49" s="10">
        <f t="shared" si="16"/>
        <v>4.0041143717850503E-3</v>
      </c>
      <c r="AW49" s="10">
        <f t="shared" si="17"/>
        <v>-4.4558155700761826E-2</v>
      </c>
      <c r="AX49" s="10">
        <f t="shared" si="18"/>
        <v>-3.8554041328976774E-2</v>
      </c>
      <c r="AY49" s="10">
        <f t="shared" si="19"/>
        <v>6.004114371785052E-3</v>
      </c>
      <c r="AZ49" s="19">
        <v>30</v>
      </c>
      <c r="BA49" s="19">
        <f t="shared" si="8"/>
        <v>-2.5101898797097455E-3</v>
      </c>
      <c r="BB49" s="10">
        <f t="shared" si="46"/>
        <v>-7.2359871307608015E-2</v>
      </c>
      <c r="BC49" s="10">
        <f t="shared" si="47"/>
        <v>-7.9500456541249376E-2</v>
      </c>
      <c r="BD49" s="10">
        <f t="shared" si="48"/>
        <v>-8.1118891041280894E-2</v>
      </c>
      <c r="BE49" s="10">
        <f t="shared" si="49"/>
        <v>-7.0742757630700259E-2</v>
      </c>
      <c r="BF49" s="10">
        <f t="shared" si="50"/>
        <v>-7.8545133023962599E-2</v>
      </c>
      <c r="BG49" s="10">
        <f t="shared" si="51"/>
        <v>-8.0096394708330187E-2</v>
      </c>
      <c r="BH49" s="10">
        <f t="shared" si="52"/>
        <v>-7.0042918033625168E-2</v>
      </c>
      <c r="BI49" s="10">
        <f t="shared" si="53"/>
        <v>-8.2171467262019182E-2</v>
      </c>
      <c r="BJ49" s="10">
        <f t="shared" si="54"/>
        <v>-8.373787419639056E-2</v>
      </c>
      <c r="BK49" s="10">
        <f t="shared" si="55"/>
        <v>-7.3975841180036639E-2</v>
      </c>
      <c r="BL49" s="12">
        <f t="shared" si="20"/>
        <v>-7.3975841180036639E-2</v>
      </c>
      <c r="BM49" s="10">
        <f t="shared" si="21"/>
        <v>-7.0742757630700259E-2</v>
      </c>
      <c r="BN49" s="10">
        <f t="shared" si="22"/>
        <v>3.2330835493363796E-3</v>
      </c>
      <c r="BO49" s="10">
        <f t="shared" si="23"/>
        <v>-7.497584118003664E-2</v>
      </c>
      <c r="BP49" s="10">
        <f t="shared" si="24"/>
        <v>-6.9742757630700258E-2</v>
      </c>
      <c r="BQ49" s="10">
        <f t="shared" si="25"/>
        <v>5.2330835493363814E-3</v>
      </c>
      <c r="BR49" s="10">
        <f t="shared" si="26"/>
        <v>-4.3558155700761825E-2</v>
      </c>
      <c r="BS49" s="10">
        <f t="shared" si="27"/>
        <v>-7.3975841180036639E-2</v>
      </c>
      <c r="BT49" s="10"/>
      <c r="BU49" s="10"/>
    </row>
    <row r="50" spans="1:73">
      <c r="B50" s="19" t="s">
        <v>51</v>
      </c>
      <c r="C50" s="19">
        <v>43</v>
      </c>
      <c r="D50" s="6">
        <f>SUM('veh fleet stats'!U50:W53)/1000</f>
        <v>40.100999999999999</v>
      </c>
      <c r="E50" s="16">
        <f>SUM('national population by age'!DZ89)</f>
        <v>4406500</v>
      </c>
      <c r="F50" s="1">
        <f>SUM('national population by age'!Q90:BY90)</f>
        <v>3261460</v>
      </c>
      <c r="G50" s="5">
        <f>SUM('national population by age'!R90:BY90)</f>
        <v>3200130</v>
      </c>
      <c r="H50" s="9">
        <f t="shared" si="60"/>
        <v>3200130</v>
      </c>
      <c r="I50" s="1">
        <f>SUM('national population by age'!Q90:CD90)</f>
        <v>3361980</v>
      </c>
      <c r="J50" s="16">
        <f>SUM('national population by age'!R90:CD90)</f>
        <v>3300650</v>
      </c>
      <c r="K50" s="9">
        <f t="shared" si="61"/>
        <v>3300650</v>
      </c>
      <c r="L50" s="16">
        <f>SUM('national population by age'!Q90:CM90)</f>
        <v>3474150</v>
      </c>
      <c r="M50" s="16">
        <f>SUM('national population by age'!R90:CM90)</f>
        <v>3412820</v>
      </c>
      <c r="N50" s="9">
        <f t="shared" si="62"/>
        <v>3412820</v>
      </c>
      <c r="O50" s="21">
        <f t="shared" si="59"/>
        <v>4395475</v>
      </c>
      <c r="P50" s="16">
        <f t="shared" si="59"/>
        <v>3256220</v>
      </c>
      <c r="Q50" s="16">
        <f t="shared" si="59"/>
        <v>3194822.5</v>
      </c>
      <c r="R50" s="9">
        <f t="shared" si="59"/>
        <v>3210250</v>
      </c>
      <c r="S50" s="16">
        <f t="shared" si="59"/>
        <v>3356480</v>
      </c>
      <c r="T50" s="16">
        <f t="shared" si="59"/>
        <v>3295082.5</v>
      </c>
      <c r="U50" s="9">
        <f t="shared" si="59"/>
        <v>3310510</v>
      </c>
      <c r="V50" s="16">
        <f t="shared" si="59"/>
        <v>3467702.5</v>
      </c>
      <c r="W50" s="16">
        <f t="shared" si="59"/>
        <v>3406305</v>
      </c>
      <c r="X50" s="9">
        <f t="shared" si="3"/>
        <v>3421732.5</v>
      </c>
      <c r="Y50" s="21">
        <f t="shared" si="57"/>
        <v>9123.2460655560553</v>
      </c>
      <c r="Z50" s="16">
        <f t="shared" si="28"/>
        <v>12315.199832935121</v>
      </c>
      <c r="AA50" s="16">
        <f t="shared" si="29"/>
        <v>12551.871035088803</v>
      </c>
      <c r="AB50" s="9">
        <f t="shared" si="30"/>
        <v>12491.550502297328</v>
      </c>
      <c r="AC50" s="16">
        <f t="shared" si="31"/>
        <v>11947.337687100773</v>
      </c>
      <c r="AD50" s="16">
        <f t="shared" si="32"/>
        <v>12169.953256102086</v>
      </c>
      <c r="AE50" s="9">
        <f t="shared" si="33"/>
        <v>12113.239349828274</v>
      </c>
      <c r="AF50" s="16">
        <f t="shared" si="34"/>
        <v>11564.140810810615</v>
      </c>
      <c r="AG50" s="16">
        <f t="shared" si="35"/>
        <v>11772.580552827771</v>
      </c>
      <c r="AH50" s="9">
        <f t="shared" si="36"/>
        <v>11719.501743634255</v>
      </c>
      <c r="AI50" s="12">
        <f t="shared" si="13"/>
        <v>9.354752149953538E-2</v>
      </c>
      <c r="AJ50" s="12">
        <f t="shared" si="58"/>
        <v>-3.4373760470450265E-2</v>
      </c>
      <c r="AK50" s="12">
        <f t="shared" si="37"/>
        <v>-5.0974195870085226E-2</v>
      </c>
      <c r="AL50" s="12">
        <f t="shared" si="38"/>
        <v>-5.2036727218693346E-2</v>
      </c>
      <c r="AM50" s="12">
        <f t="shared" si="39"/>
        <v>-3.7384376941387409E-2</v>
      </c>
      <c r="AN50" s="12">
        <f t="shared" si="40"/>
        <v>-4.9661956450678835E-2</v>
      </c>
      <c r="AO50" s="12">
        <f t="shared" si="41"/>
        <v>-5.0667706940912605E-2</v>
      </c>
      <c r="AP50" s="12">
        <f t="shared" si="42"/>
        <v>-3.6465488274487812E-2</v>
      </c>
      <c r="AQ50" s="12">
        <f t="shared" si="43"/>
        <v>-5.4456714234463299E-2</v>
      </c>
      <c r="AR50" s="12">
        <f t="shared" si="44"/>
        <v>-5.5516048903779591E-2</v>
      </c>
      <c r="AS50" s="12">
        <f t="shared" si="45"/>
        <v>-4.1753609930827107E-2</v>
      </c>
      <c r="AT50" s="12">
        <f t="shared" si="14"/>
        <v>-4.1753609930827107E-2</v>
      </c>
      <c r="AU50" s="10">
        <f t="shared" si="15"/>
        <v>-3.7384376941387409E-2</v>
      </c>
      <c r="AV50" s="10">
        <f t="shared" si="16"/>
        <v>4.3692329894396975E-3</v>
      </c>
      <c r="AW50" s="10">
        <f t="shared" si="17"/>
        <v>-4.2753609930827108E-2</v>
      </c>
      <c r="AX50" s="10">
        <f t="shared" si="18"/>
        <v>-3.6384376941387409E-2</v>
      </c>
      <c r="AY50" s="10">
        <f t="shared" si="19"/>
        <v>6.3692329894396993E-3</v>
      </c>
      <c r="AZ50" s="19">
        <v>31</v>
      </c>
      <c r="BA50" s="19">
        <f t="shared" si="8"/>
        <v>-3.3552042946614069E-3</v>
      </c>
      <c r="BB50" s="10">
        <f t="shared" si="46"/>
        <v>-7.4410906546217959E-2</v>
      </c>
      <c r="BC50" s="10">
        <f t="shared" si="47"/>
        <v>-8.1792063654108293E-2</v>
      </c>
      <c r="BD50" s="10">
        <f t="shared" si="48"/>
        <v>-8.347570378813618E-2</v>
      </c>
      <c r="BE50" s="10">
        <f t="shared" si="49"/>
        <v>-6.8643549104207002E-2</v>
      </c>
      <c r="BF50" s="10">
        <f t="shared" si="50"/>
        <v>-8.0808313425584033E-2</v>
      </c>
      <c r="BG50" s="10">
        <f t="shared" si="51"/>
        <v>-8.2422394887107231E-2</v>
      </c>
      <c r="BH50" s="10">
        <f t="shared" si="52"/>
        <v>-6.8044345991011834E-2</v>
      </c>
      <c r="BI50" s="10">
        <f t="shared" si="53"/>
        <v>-8.4527793249757566E-2</v>
      </c>
      <c r="BJ50" s="10">
        <f t="shared" si="54"/>
        <v>-8.6156214175054591E-2</v>
      </c>
      <c r="BK50" s="10">
        <f t="shared" si="55"/>
        <v>-7.2228685314140506E-2</v>
      </c>
      <c r="BL50" s="12">
        <f t="shared" si="20"/>
        <v>-7.2228685314140506E-2</v>
      </c>
      <c r="BM50" s="10">
        <f t="shared" si="21"/>
        <v>-6.8643549104207002E-2</v>
      </c>
      <c r="BN50" s="10">
        <f t="shared" si="22"/>
        <v>3.5851362099335038E-3</v>
      </c>
      <c r="BO50" s="10">
        <f t="shared" si="23"/>
        <v>-7.3228685314140507E-2</v>
      </c>
      <c r="BP50" s="10">
        <f t="shared" si="24"/>
        <v>-6.7643549104207001E-2</v>
      </c>
      <c r="BQ50" s="10">
        <f t="shared" si="25"/>
        <v>5.5851362099335056E-3</v>
      </c>
      <c r="BR50" s="10">
        <f t="shared" si="26"/>
        <v>-4.1753609930827107E-2</v>
      </c>
      <c r="BS50" s="10">
        <f t="shared" si="27"/>
        <v>-7.2228685314140506E-2</v>
      </c>
      <c r="BT50" s="10"/>
      <c r="BU50" s="10"/>
    </row>
    <row r="51" spans="1:73">
      <c r="B51" s="19" t="s">
        <v>52</v>
      </c>
      <c r="C51" s="19">
        <v>44</v>
      </c>
      <c r="D51" s="6">
        <f>SUM('veh fleet stats'!U51:W54)/1000</f>
        <v>40.118000000000002</v>
      </c>
      <c r="E51" s="16">
        <f>SUM('national population by age'!DZ90)</f>
        <v>4408100</v>
      </c>
      <c r="F51" s="1">
        <f>SUM('national population by age'!Q91:BY91)</f>
        <v>3268790</v>
      </c>
      <c r="G51" s="5">
        <f>SUM('national population by age'!R91:BY91)</f>
        <v>3207490</v>
      </c>
      <c r="H51" s="9">
        <f t="shared" si="60"/>
        <v>3207490</v>
      </c>
      <c r="I51" s="1">
        <f>SUM('national population by age'!Q91:CD91)</f>
        <v>3369590</v>
      </c>
      <c r="J51" s="16">
        <f>SUM('national population by age'!R91:CD91)</f>
        <v>3308290</v>
      </c>
      <c r="K51" s="9">
        <f t="shared" si="61"/>
        <v>3308290</v>
      </c>
      <c r="L51" s="16">
        <f>SUM('national population by age'!Q91:CM91)</f>
        <v>3481880</v>
      </c>
      <c r="M51" s="16">
        <f>SUM('national population by age'!R91:CM91)</f>
        <v>3420580</v>
      </c>
      <c r="N51" s="9">
        <f t="shared" si="62"/>
        <v>3420580</v>
      </c>
      <c r="O51" s="21">
        <f t="shared" si="59"/>
        <v>4401500</v>
      </c>
      <c r="P51" s="16">
        <f t="shared" si="59"/>
        <v>3261412.5</v>
      </c>
      <c r="Q51" s="16">
        <f t="shared" si="59"/>
        <v>3200117.5</v>
      </c>
      <c r="R51" s="9">
        <f t="shared" si="59"/>
        <v>3200117.5</v>
      </c>
      <c r="S51" s="16">
        <f t="shared" si="59"/>
        <v>3361855</v>
      </c>
      <c r="T51" s="16">
        <f t="shared" si="59"/>
        <v>3300560</v>
      </c>
      <c r="U51" s="9">
        <f t="shared" si="59"/>
        <v>3300560</v>
      </c>
      <c r="V51" s="16">
        <f t="shared" si="59"/>
        <v>3473607.5</v>
      </c>
      <c r="W51" s="16">
        <f t="shared" si="59"/>
        <v>3412312.5</v>
      </c>
      <c r="X51" s="9">
        <f t="shared" si="3"/>
        <v>3412312.5</v>
      </c>
      <c r="Y51" s="21">
        <f t="shared" si="57"/>
        <v>9114.6200159036689</v>
      </c>
      <c r="Z51" s="16">
        <f t="shared" si="28"/>
        <v>12300.805249259332</v>
      </c>
      <c r="AA51" s="16">
        <f t="shared" si="29"/>
        <v>12536.414678523523</v>
      </c>
      <c r="AB51" s="9">
        <f t="shared" si="30"/>
        <v>12536.414678523523</v>
      </c>
      <c r="AC51" s="16">
        <f t="shared" si="31"/>
        <v>11933.292780325148</v>
      </c>
      <c r="AD51" s="16">
        <f t="shared" si="32"/>
        <v>12154.907046077029</v>
      </c>
      <c r="AE51" s="9">
        <f t="shared" si="33"/>
        <v>12154.907046077029</v>
      </c>
      <c r="AF51" s="16">
        <f t="shared" si="34"/>
        <v>11549.376260846973</v>
      </c>
      <c r="AG51" s="16">
        <f t="shared" si="35"/>
        <v>11756.836456215544</v>
      </c>
      <c r="AH51" s="9">
        <f t="shared" si="36"/>
        <v>11756.836456215544</v>
      </c>
      <c r="AI51" s="12">
        <f t="shared" si="13"/>
        <v>9.401110863864659E-2</v>
      </c>
      <c r="AJ51" s="12">
        <f t="shared" si="58"/>
        <v>-3.5286762249419734E-2</v>
      </c>
      <c r="AK51" s="12">
        <f t="shared" si="37"/>
        <v>-5.2083461779964813E-2</v>
      </c>
      <c r="AL51" s="12">
        <f t="shared" si="38"/>
        <v>-5.3204047876620586E-2</v>
      </c>
      <c r="AM51" s="12">
        <f t="shared" si="39"/>
        <v>-3.3927083393797242E-2</v>
      </c>
      <c r="AN51" s="12">
        <f t="shared" si="40"/>
        <v>-5.0779143356795231E-2</v>
      </c>
      <c r="AO51" s="12">
        <f t="shared" si="41"/>
        <v>-5.1841405209455571E-2</v>
      </c>
      <c r="AP51" s="12">
        <f t="shared" si="42"/>
        <v>-3.3151076480887776E-2</v>
      </c>
      <c r="AQ51" s="12">
        <f t="shared" si="43"/>
        <v>-5.5663939337812107E-2</v>
      </c>
      <c r="AR51" s="12">
        <f t="shared" si="44"/>
        <v>-5.677915740476025E-2</v>
      </c>
      <c r="AS51" s="12">
        <f t="shared" si="45"/>
        <v>-3.8700932919645936E-2</v>
      </c>
      <c r="AT51" s="12">
        <f t="shared" si="14"/>
        <v>-3.8700932919645936E-2</v>
      </c>
      <c r="AU51" s="10">
        <f t="shared" si="15"/>
        <v>-3.3927083393797242E-2</v>
      </c>
      <c r="AV51" s="10">
        <f t="shared" si="16"/>
        <v>4.7738495258486946E-3</v>
      </c>
      <c r="AW51" s="10">
        <f t="shared" si="17"/>
        <v>-3.9700932919645937E-2</v>
      </c>
      <c r="AX51" s="10">
        <f t="shared" si="18"/>
        <v>-3.2927083393797241E-2</v>
      </c>
      <c r="AY51" s="10">
        <f t="shared" si="19"/>
        <v>6.7738495258486964E-3</v>
      </c>
      <c r="AZ51" s="19">
        <v>32</v>
      </c>
      <c r="BA51" s="19">
        <f t="shared" si="8"/>
        <v>-2.9326970871854652E-3</v>
      </c>
      <c r="BB51" s="10">
        <f t="shared" si="46"/>
        <v>-7.5286053113620466E-2</v>
      </c>
      <c r="BC51" s="10">
        <f t="shared" si="47"/>
        <v>-8.2865308193442289E-2</v>
      </c>
      <c r="BD51" s="10">
        <f t="shared" si="48"/>
        <v>-8.4604310533966554E-2</v>
      </c>
      <c r="BE51" s="10">
        <f t="shared" si="49"/>
        <v>-6.5298524806806424E-2</v>
      </c>
      <c r="BF51" s="10">
        <f t="shared" si="50"/>
        <v>-8.1888885673977563E-2</v>
      </c>
      <c r="BG51" s="10">
        <f t="shared" si="51"/>
        <v>-8.3556833538619313E-2</v>
      </c>
      <c r="BH51" s="10">
        <f t="shared" si="52"/>
        <v>-6.4838560652583199E-2</v>
      </c>
      <c r="BI51" s="10">
        <f t="shared" si="53"/>
        <v>-8.5696625016684291E-2</v>
      </c>
      <c r="BJ51" s="10">
        <f t="shared" si="54"/>
        <v>-8.7378345957287773E-2</v>
      </c>
      <c r="BK51" s="10">
        <f t="shared" si="55"/>
        <v>-6.9273092479848253E-2</v>
      </c>
      <c r="BL51" s="12">
        <f t="shared" si="20"/>
        <v>-6.9273092479848253E-2</v>
      </c>
      <c r="BM51" s="10">
        <f t="shared" si="21"/>
        <v>-6.5298524806806424E-2</v>
      </c>
      <c r="BN51" s="10">
        <f t="shared" si="22"/>
        <v>3.9745676730418289E-3</v>
      </c>
      <c r="BO51" s="10">
        <f t="shared" si="23"/>
        <v>-7.0273092479848254E-2</v>
      </c>
      <c r="BP51" s="10">
        <f t="shared" si="24"/>
        <v>-6.4298524806806423E-2</v>
      </c>
      <c r="BQ51" s="10">
        <f t="shared" si="25"/>
        <v>5.9745676730418307E-3</v>
      </c>
      <c r="BR51" s="10">
        <f t="shared" si="26"/>
        <v>-3.8700932919645936E-2</v>
      </c>
      <c r="BS51" s="10">
        <f t="shared" si="27"/>
        <v>-6.9273092479848253E-2</v>
      </c>
      <c r="BT51" s="10"/>
      <c r="BU51" s="10"/>
    </row>
    <row r="52" spans="1:73">
      <c r="A52" s="8">
        <v>41274</v>
      </c>
      <c r="B52" s="19" t="s">
        <v>53</v>
      </c>
      <c r="C52" s="19">
        <v>45</v>
      </c>
      <c r="D52" s="6">
        <f>SUM('veh fleet stats'!U52:W55)/1000</f>
        <v>40.204999999999998</v>
      </c>
      <c r="E52" s="16">
        <f>SUM('national population by age'!DZ91)</f>
        <v>4415600</v>
      </c>
      <c r="F52" s="1">
        <f>SUM('national population by age'!Q92:BY92)</f>
        <v>3277910</v>
      </c>
      <c r="G52" s="5">
        <f>SUM('national population by age'!R92:BY92)</f>
        <v>3216610</v>
      </c>
      <c r="H52" s="9">
        <f t="shared" si="60"/>
        <v>3216610</v>
      </c>
      <c r="I52" s="1">
        <f>SUM('national population by age'!Q92:CD92)</f>
        <v>3379360</v>
      </c>
      <c r="J52" s="16">
        <f>SUM('national population by age'!R92:CD92)</f>
        <v>3318060</v>
      </c>
      <c r="K52" s="9">
        <f t="shared" si="61"/>
        <v>3318060</v>
      </c>
      <c r="L52" s="16">
        <f>SUM('national population by age'!Q92:CM92)</f>
        <v>3492160</v>
      </c>
      <c r="M52" s="16">
        <f>SUM('national population by age'!R92:CM92)</f>
        <v>3430860</v>
      </c>
      <c r="N52" s="9">
        <f t="shared" si="62"/>
        <v>3430860</v>
      </c>
      <c r="O52" s="21">
        <f t="shared" si="59"/>
        <v>4407400</v>
      </c>
      <c r="P52" s="16">
        <f t="shared" si="59"/>
        <v>3267085</v>
      </c>
      <c r="Q52" s="16">
        <f t="shared" si="59"/>
        <v>3205875</v>
      </c>
      <c r="R52" s="9">
        <f t="shared" si="59"/>
        <v>3205875</v>
      </c>
      <c r="S52" s="16">
        <f t="shared" si="59"/>
        <v>3367862.5</v>
      </c>
      <c r="T52" s="16">
        <f t="shared" si="59"/>
        <v>3306652.5</v>
      </c>
      <c r="U52" s="9">
        <f t="shared" si="59"/>
        <v>3306652.5</v>
      </c>
      <c r="V52" s="16">
        <f t="shared" si="59"/>
        <v>3480095</v>
      </c>
      <c r="W52" s="16">
        <f t="shared" si="59"/>
        <v>3418885</v>
      </c>
      <c r="X52" s="9">
        <f t="shared" si="3"/>
        <v>3418885</v>
      </c>
      <c r="Y52" s="21">
        <f t="shared" si="57"/>
        <v>9122.1581885011565</v>
      </c>
      <c r="Z52" s="16">
        <f t="shared" si="28"/>
        <v>12306.077129918567</v>
      </c>
      <c r="AA52" s="16">
        <f t="shared" si="29"/>
        <v>12541.037938160409</v>
      </c>
      <c r="AB52" s="9">
        <f t="shared" si="30"/>
        <v>12541.037938160409</v>
      </c>
      <c r="AC52" s="16">
        <f t="shared" si="31"/>
        <v>11937.838911178826</v>
      </c>
      <c r="AD52" s="16">
        <f t="shared" si="32"/>
        <v>12158.822253018725</v>
      </c>
      <c r="AE52" s="9">
        <f t="shared" si="33"/>
        <v>12158.822253018725</v>
      </c>
      <c r="AF52" s="16">
        <f t="shared" si="34"/>
        <v>11552.845540136117</v>
      </c>
      <c r="AG52" s="16">
        <f t="shared" si="35"/>
        <v>11759.681884591029</v>
      </c>
      <c r="AH52" s="9">
        <f t="shared" si="36"/>
        <v>11759.681884591029</v>
      </c>
      <c r="AI52" s="12">
        <f t="shared" si="13"/>
        <v>9.6383583997626587E-2</v>
      </c>
      <c r="AJ52" s="12">
        <f t="shared" si="58"/>
        <v>-3.4488903986479968E-2</v>
      </c>
      <c r="AK52" s="12">
        <f t="shared" si="37"/>
        <v>-5.1677203590915655E-2</v>
      </c>
      <c r="AL52" s="12">
        <f t="shared" si="38"/>
        <v>-5.2854882375792167E-2</v>
      </c>
      <c r="AM52" s="12">
        <f t="shared" si="39"/>
        <v>-3.357080881002128E-2</v>
      </c>
      <c r="AN52" s="12">
        <f t="shared" si="40"/>
        <v>-5.0417526299141646E-2</v>
      </c>
      <c r="AO52" s="12">
        <f t="shared" si="41"/>
        <v>-5.1535994637570415E-2</v>
      </c>
      <c r="AP52" s="12">
        <f t="shared" si="42"/>
        <v>-3.2839645582849353E-2</v>
      </c>
      <c r="AQ52" s="12">
        <f t="shared" si="43"/>
        <v>-5.5380273323020202E-2</v>
      </c>
      <c r="AR52" s="12">
        <f t="shared" si="44"/>
        <v>-5.6550875982298909E-2</v>
      </c>
      <c r="AS52" s="12">
        <f t="shared" si="45"/>
        <v>-3.8468276145607661E-2</v>
      </c>
      <c r="AT52" s="12">
        <f t="shared" si="14"/>
        <v>-3.8468276145607661E-2</v>
      </c>
      <c r="AU52" s="10">
        <f t="shared" si="15"/>
        <v>-3.357080881002128E-2</v>
      </c>
      <c r="AV52" s="10">
        <f t="shared" si="16"/>
        <v>4.8974673355863807E-3</v>
      </c>
      <c r="AW52" s="10">
        <f t="shared" si="17"/>
        <v>-3.9468276145607661E-2</v>
      </c>
      <c r="AX52" s="10">
        <f t="shared" si="18"/>
        <v>-3.2570808810021279E-2</v>
      </c>
      <c r="AY52" s="10">
        <f t="shared" si="19"/>
        <v>6.8974673355863825E-3</v>
      </c>
      <c r="AZ52" s="19">
        <v>33</v>
      </c>
      <c r="BA52" s="19">
        <f t="shared" si="8"/>
        <v>-7.7045431951483501E-4</v>
      </c>
      <c r="BB52" s="10">
        <f t="shared" si="46"/>
        <v>-7.4521275939940068E-2</v>
      </c>
      <c r="BC52" s="10">
        <f t="shared" si="47"/>
        <v>-8.2472242491996473E-2</v>
      </c>
      <c r="BD52" s="10">
        <f t="shared" si="48"/>
        <v>-8.4266725023961153E-2</v>
      </c>
      <c r="BE52" s="10">
        <f t="shared" si="49"/>
        <v>-6.4953819584969597E-2</v>
      </c>
      <c r="BF52" s="10">
        <f t="shared" si="50"/>
        <v>-8.1539120245375685E-2</v>
      </c>
      <c r="BG52" s="10">
        <f t="shared" si="51"/>
        <v>-8.3261638796825022E-2</v>
      </c>
      <c r="BH52" s="10">
        <f t="shared" si="52"/>
        <v>-6.4537336583566418E-2</v>
      </c>
      <c r="BI52" s="10">
        <f t="shared" si="53"/>
        <v>-8.5421980421930055E-2</v>
      </c>
      <c r="BJ52" s="10">
        <f t="shared" si="54"/>
        <v>-8.715747025146614E-2</v>
      </c>
      <c r="BK52" s="10">
        <f t="shared" si="55"/>
        <v>-6.9047834880803793E-2</v>
      </c>
      <c r="BL52" s="12">
        <f t="shared" si="20"/>
        <v>-6.9047834880803793E-2</v>
      </c>
      <c r="BM52" s="10">
        <f t="shared" si="21"/>
        <v>-6.4953819584969597E-2</v>
      </c>
      <c r="BN52" s="10">
        <f t="shared" si="22"/>
        <v>4.0940152958341969E-3</v>
      </c>
      <c r="BO52" s="10">
        <f t="shared" si="23"/>
        <v>-7.0047834880803794E-2</v>
      </c>
      <c r="BP52" s="10">
        <f t="shared" si="24"/>
        <v>-6.3953819584969596E-2</v>
      </c>
      <c r="BQ52" s="10">
        <f t="shared" si="25"/>
        <v>6.0940152958341987E-3</v>
      </c>
      <c r="BR52" s="10">
        <f t="shared" si="26"/>
        <v>-3.8468276145607661E-2</v>
      </c>
      <c r="BS52" s="10">
        <f t="shared" si="27"/>
        <v>-6.9047834880803793E-2</v>
      </c>
      <c r="BT52" s="10"/>
      <c r="BU52" s="10"/>
    </row>
    <row r="53" spans="1:73">
      <c r="B53" s="19" t="s">
        <v>54</v>
      </c>
      <c r="C53" s="19">
        <v>46</v>
      </c>
      <c r="D53" s="6">
        <f>SUM('veh fleet stats'!U53:W56)/1000</f>
        <v>40.238999999999997</v>
      </c>
      <c r="E53" s="16">
        <f>SUM('national population by age'!DZ92)</f>
        <v>4425900</v>
      </c>
      <c r="F53" s="1">
        <f>SUM('national population by age'!Q93:BY93)</f>
        <v>3286700</v>
      </c>
      <c r="G53" s="5">
        <f>SUM('national population by age'!R93:BY93)</f>
        <v>3224940</v>
      </c>
      <c r="H53" s="9">
        <f t="shared" si="60"/>
        <v>3224940</v>
      </c>
      <c r="I53" s="1">
        <f>SUM('national population by age'!Q93:CD93)</f>
        <v>3388610</v>
      </c>
      <c r="J53" s="16">
        <f>SUM('national population by age'!R93:CD93)</f>
        <v>3326850</v>
      </c>
      <c r="K53" s="9">
        <f t="shared" si="61"/>
        <v>3326850</v>
      </c>
      <c r="L53" s="16">
        <f>SUM('national population by age'!Q93:CM93)</f>
        <v>3501990</v>
      </c>
      <c r="M53" s="16">
        <f>SUM('national population by age'!R93:CM93)</f>
        <v>3440230</v>
      </c>
      <c r="N53" s="9">
        <f t="shared" si="62"/>
        <v>3440230</v>
      </c>
      <c r="O53" s="21">
        <f t="shared" si="59"/>
        <v>4414025</v>
      </c>
      <c r="P53" s="16">
        <f t="shared" si="59"/>
        <v>3273715</v>
      </c>
      <c r="Q53" s="16">
        <f t="shared" si="59"/>
        <v>3212292.5</v>
      </c>
      <c r="R53" s="9">
        <f t="shared" si="59"/>
        <v>3212292.5</v>
      </c>
      <c r="S53" s="16">
        <f t="shared" si="59"/>
        <v>3374885</v>
      </c>
      <c r="T53" s="16">
        <f t="shared" si="59"/>
        <v>3313462.5</v>
      </c>
      <c r="U53" s="9">
        <f t="shared" si="59"/>
        <v>3313462.5</v>
      </c>
      <c r="V53" s="16">
        <f t="shared" si="59"/>
        <v>3487545</v>
      </c>
      <c r="W53" s="16">
        <f t="shared" si="59"/>
        <v>3426122.5</v>
      </c>
      <c r="X53" s="9">
        <f t="shared" si="3"/>
        <v>3426122.5</v>
      </c>
      <c r="Y53" s="21">
        <f t="shared" si="57"/>
        <v>9116.1694825017985</v>
      </c>
      <c r="Z53" s="16">
        <f t="shared" si="28"/>
        <v>12291.540344837593</v>
      </c>
      <c r="AA53" s="16">
        <f t="shared" si="29"/>
        <v>12526.567863916502</v>
      </c>
      <c r="AB53" s="9">
        <f t="shared" si="30"/>
        <v>12526.567863916502</v>
      </c>
      <c r="AC53" s="16">
        <f t="shared" si="31"/>
        <v>11923.072934337022</v>
      </c>
      <c r="AD53" s="16">
        <f t="shared" si="32"/>
        <v>12144.093980239704</v>
      </c>
      <c r="AE53" s="9">
        <f t="shared" si="33"/>
        <v>12144.093980239704</v>
      </c>
      <c r="AF53" s="16">
        <f t="shared" si="34"/>
        <v>11537.915639798197</v>
      </c>
      <c r="AG53" s="16">
        <f t="shared" si="35"/>
        <v>11744.763942328391</v>
      </c>
      <c r="AH53" s="9">
        <f t="shared" si="36"/>
        <v>11744.763942328391</v>
      </c>
      <c r="AI53" s="12">
        <f t="shared" si="13"/>
        <v>9.7310758275848563E-2</v>
      </c>
      <c r="AJ53" s="12">
        <f t="shared" si="58"/>
        <v>-3.5122762989323375E-2</v>
      </c>
      <c r="AK53" s="12">
        <f t="shared" si="37"/>
        <v>-5.2797427731659297E-2</v>
      </c>
      <c r="AL53" s="12">
        <f t="shared" si="38"/>
        <v>-5.3947715380473049E-2</v>
      </c>
      <c r="AM53" s="12">
        <f t="shared" si="39"/>
        <v>-3.4685892124253659E-2</v>
      </c>
      <c r="AN53" s="12">
        <f t="shared" si="40"/>
        <v>-5.1592069943127261E-2</v>
      </c>
      <c r="AO53" s="12">
        <f t="shared" si="41"/>
        <v>-5.2684891817031398E-2</v>
      </c>
      <c r="AP53" s="12">
        <f t="shared" si="42"/>
        <v>-3.4011190097974819E-2</v>
      </c>
      <c r="AQ53" s="12">
        <f t="shared" si="43"/>
        <v>-5.6601018318486851E-2</v>
      </c>
      <c r="AR53" s="12">
        <f t="shared" si="44"/>
        <v>-5.7747704238195419E-2</v>
      </c>
      <c r="AS53" s="12">
        <f t="shared" si="45"/>
        <v>-3.968804338769194E-2</v>
      </c>
      <c r="AT53" s="12">
        <f t="shared" si="14"/>
        <v>-3.968804338769194E-2</v>
      </c>
      <c r="AU53" s="10">
        <f t="shared" si="15"/>
        <v>-3.4685892124253659E-2</v>
      </c>
      <c r="AV53" s="10">
        <f t="shared" si="16"/>
        <v>5.0021512634382814E-3</v>
      </c>
      <c r="AW53" s="10">
        <f t="shared" si="17"/>
        <v>-4.0688043387691941E-2</v>
      </c>
      <c r="AX53" s="10">
        <f t="shared" si="18"/>
        <v>-3.3685892124253658E-2</v>
      </c>
      <c r="AY53" s="10">
        <f t="shared" si="19"/>
        <v>7.0021512634382832E-3</v>
      </c>
      <c r="AZ53" s="19">
        <v>34</v>
      </c>
      <c r="BA53" s="19">
        <f t="shared" si="8"/>
        <v>7.4560095436826401E-5</v>
      </c>
      <c r="BB53" s="10">
        <f t="shared" si="46"/>
        <v>-7.5128853650447636E-2</v>
      </c>
      <c r="BC53" s="10">
        <f t="shared" si="47"/>
        <v>-8.3556089413798662E-2</v>
      </c>
      <c r="BD53" s="10">
        <f t="shared" si="48"/>
        <v>-8.5323314481856039E-2</v>
      </c>
      <c r="BE53" s="10">
        <f t="shared" si="49"/>
        <v>-6.6032692619147793E-2</v>
      </c>
      <c r="BF53" s="10">
        <f t="shared" si="50"/>
        <v>-8.2675169423243156E-2</v>
      </c>
      <c r="BG53" s="10">
        <f t="shared" si="51"/>
        <v>-8.4372105943216646E-2</v>
      </c>
      <c r="BH53" s="10">
        <f t="shared" si="52"/>
        <v>-6.567048492595351E-2</v>
      </c>
      <c r="BI53" s="10">
        <f t="shared" si="53"/>
        <v>-8.6603902108333242E-2</v>
      </c>
      <c r="BJ53" s="10">
        <f t="shared" si="54"/>
        <v>-8.8315471997373329E-2</v>
      </c>
      <c r="BK53" s="10">
        <f t="shared" si="55"/>
        <v>-7.0228809909280043E-2</v>
      </c>
      <c r="BL53" s="12">
        <f t="shared" si="20"/>
        <v>-7.0228809909280043E-2</v>
      </c>
      <c r="BM53" s="10">
        <f t="shared" si="21"/>
        <v>-6.6032692619147793E-2</v>
      </c>
      <c r="BN53" s="10">
        <f t="shared" si="22"/>
        <v>4.1961172901322508E-3</v>
      </c>
      <c r="BO53" s="10">
        <f t="shared" si="23"/>
        <v>-7.1228809909280044E-2</v>
      </c>
      <c r="BP53" s="10">
        <f t="shared" si="24"/>
        <v>-6.5032692619147792E-2</v>
      </c>
      <c r="BQ53" s="10">
        <f t="shared" si="25"/>
        <v>6.1961172901322525E-3</v>
      </c>
      <c r="BR53" s="10">
        <f t="shared" si="26"/>
        <v>-3.968804338769194E-2</v>
      </c>
      <c r="BS53" s="10">
        <f t="shared" si="27"/>
        <v>-7.0228809909280043E-2</v>
      </c>
      <c r="BT53" s="10"/>
      <c r="BU53" s="10"/>
    </row>
    <row r="54" spans="1:73">
      <c r="B54" s="19" t="s">
        <v>55</v>
      </c>
      <c r="C54" s="19">
        <v>47</v>
      </c>
      <c r="D54" s="6">
        <f>SUM('veh fleet stats'!U54:W57)/1000</f>
        <v>40.415999999999997</v>
      </c>
      <c r="E54" s="16">
        <f>SUM('national population by age'!DZ93)</f>
        <v>4436000</v>
      </c>
      <c r="F54" s="1">
        <f>SUM('national population by age'!Q94:BY94)</f>
        <v>3292190</v>
      </c>
      <c r="G54" s="5">
        <f>SUM('national population by age'!R94:BY94)</f>
        <v>3230630</v>
      </c>
      <c r="H54" s="9">
        <f t="shared" si="60"/>
        <v>3230630</v>
      </c>
      <c r="I54" s="1">
        <f>SUM('national population by age'!Q94:CD94)</f>
        <v>3394680</v>
      </c>
      <c r="J54" s="16">
        <f>SUM('national population by age'!R94:CD94)</f>
        <v>3333120</v>
      </c>
      <c r="K54" s="9">
        <f t="shared" si="61"/>
        <v>3333120</v>
      </c>
      <c r="L54" s="16">
        <f>SUM('national population by age'!Q94:CM94)</f>
        <v>3508400</v>
      </c>
      <c r="M54" s="16">
        <f>SUM('national population by age'!R94:CM94)</f>
        <v>3446840</v>
      </c>
      <c r="N54" s="9">
        <f t="shared" si="62"/>
        <v>3446840</v>
      </c>
      <c r="O54" s="21">
        <f t="shared" si="59"/>
        <v>4421400</v>
      </c>
      <c r="P54" s="16">
        <f t="shared" si="59"/>
        <v>3281397.5</v>
      </c>
      <c r="Q54" s="16">
        <f t="shared" si="59"/>
        <v>3219917.5</v>
      </c>
      <c r="R54" s="9">
        <f t="shared" si="59"/>
        <v>3219917.5</v>
      </c>
      <c r="S54" s="16">
        <f t="shared" si="59"/>
        <v>3383060</v>
      </c>
      <c r="T54" s="16">
        <f t="shared" si="59"/>
        <v>3321580</v>
      </c>
      <c r="U54" s="9">
        <f t="shared" si="59"/>
        <v>3321580</v>
      </c>
      <c r="V54" s="16">
        <f t="shared" si="59"/>
        <v>3496107.5</v>
      </c>
      <c r="W54" s="16">
        <f t="shared" si="59"/>
        <v>3434627.5</v>
      </c>
      <c r="X54" s="9">
        <f t="shared" si="3"/>
        <v>3434627.5</v>
      </c>
      <c r="Y54" s="21">
        <f t="shared" si="57"/>
        <v>9140.996064594925</v>
      </c>
      <c r="Z54" s="16">
        <f t="shared" si="28"/>
        <v>12316.703477710334</v>
      </c>
      <c r="AA54" s="16">
        <f t="shared" si="29"/>
        <v>12551.874388086029</v>
      </c>
      <c r="AB54" s="9">
        <f t="shared" si="30"/>
        <v>12551.874388086029</v>
      </c>
      <c r="AC54" s="16">
        <f t="shared" si="31"/>
        <v>11946.58090604364</v>
      </c>
      <c r="AD54" s="16">
        <f t="shared" si="32"/>
        <v>12167.703321913066</v>
      </c>
      <c r="AE54" s="9">
        <f t="shared" si="33"/>
        <v>12167.703321913066</v>
      </c>
      <c r="AF54" s="16">
        <f t="shared" si="34"/>
        <v>11560.285260107134</v>
      </c>
      <c r="AG54" s="16">
        <f t="shared" si="35"/>
        <v>11767.214930876784</v>
      </c>
      <c r="AH54" s="9">
        <f t="shared" si="36"/>
        <v>11767.214930876784</v>
      </c>
      <c r="AI54" s="12">
        <f t="shared" si="13"/>
        <v>0.10213751848894592</v>
      </c>
      <c r="AJ54" s="12">
        <f t="shared" si="58"/>
        <v>-3.24950580107779E-2</v>
      </c>
      <c r="AK54" s="12">
        <f t="shared" si="37"/>
        <v>-5.0858322988501348E-2</v>
      </c>
      <c r="AL54" s="12">
        <f t="shared" si="38"/>
        <v>-5.2036473988062215E-2</v>
      </c>
      <c r="AM54" s="12">
        <f t="shared" si="39"/>
        <v>-3.2735737455590441E-2</v>
      </c>
      <c r="AN54" s="12">
        <f t="shared" si="40"/>
        <v>-4.9722153780667022E-2</v>
      </c>
      <c r="AO54" s="12">
        <f t="shared" si="41"/>
        <v>-5.0843215846981926E-2</v>
      </c>
      <c r="AP54" s="12">
        <f t="shared" si="42"/>
        <v>-3.2133210571241078E-2</v>
      </c>
      <c r="AQ54" s="12">
        <f t="shared" si="43"/>
        <v>-5.4771963775285037E-2</v>
      </c>
      <c r="AR54" s="12">
        <f t="shared" si="44"/>
        <v>-5.5946518994650085E-2</v>
      </c>
      <c r="AS54" s="12">
        <f t="shared" si="45"/>
        <v>-3.7852335761156652E-2</v>
      </c>
      <c r="AT54" s="12">
        <f t="shared" si="14"/>
        <v>-3.7852335761156652E-2</v>
      </c>
      <c r="AU54" s="10">
        <f t="shared" si="15"/>
        <v>-3.2735737455590441E-2</v>
      </c>
      <c r="AV54" s="10">
        <f t="shared" si="16"/>
        <v>5.1165983055662112E-3</v>
      </c>
      <c r="AW54" s="10">
        <f t="shared" si="17"/>
        <v>-3.8852335761156653E-2</v>
      </c>
      <c r="AX54" s="10">
        <f t="shared" si="18"/>
        <v>-3.173573745559044E-2</v>
      </c>
      <c r="AY54" s="10">
        <f t="shared" si="19"/>
        <v>7.116598305566213E-3</v>
      </c>
      <c r="AZ54" s="19">
        <v>35</v>
      </c>
      <c r="BA54" s="19">
        <f t="shared" si="8"/>
        <v>4.4736057262153572E-3</v>
      </c>
      <c r="BB54" s="10">
        <f t="shared" si="46"/>
        <v>-7.2610099530695305E-2</v>
      </c>
      <c r="BC54" s="10">
        <f t="shared" si="47"/>
        <v>-8.1679953531270222E-2</v>
      </c>
      <c r="BD54" s="10">
        <f t="shared" si="48"/>
        <v>-8.3475458955838744E-2</v>
      </c>
      <c r="BE54" s="10">
        <f t="shared" si="49"/>
        <v>-6.4145865637124655E-2</v>
      </c>
      <c r="BF54" s="10">
        <f t="shared" si="50"/>
        <v>-8.0866537849676789E-2</v>
      </c>
      <c r="BG54" s="10">
        <f t="shared" si="51"/>
        <v>-8.2592033108501939E-2</v>
      </c>
      <c r="BH54" s="10">
        <f t="shared" si="52"/>
        <v>-6.3854054256627046E-2</v>
      </c>
      <c r="BI54" s="10">
        <f t="shared" si="53"/>
        <v>-8.4833016920802251E-2</v>
      </c>
      <c r="BJ54" s="10">
        <f t="shared" si="54"/>
        <v>-8.6572719312139168E-2</v>
      </c>
      <c r="BK54" s="10">
        <f t="shared" si="55"/>
        <v>-6.8451483226184995E-2</v>
      </c>
      <c r="BL54" s="12">
        <f t="shared" si="20"/>
        <v>-6.8451483226184995E-2</v>
      </c>
      <c r="BM54" s="10">
        <f t="shared" si="21"/>
        <v>-6.4145865637124655E-2</v>
      </c>
      <c r="BN54" s="10">
        <f t="shared" si="22"/>
        <v>4.3056175890603399E-3</v>
      </c>
      <c r="BO54" s="10">
        <f t="shared" si="23"/>
        <v>-6.9451483226184996E-2</v>
      </c>
      <c r="BP54" s="10">
        <f t="shared" si="24"/>
        <v>-6.3145865637124654E-2</v>
      </c>
      <c r="BQ54" s="10">
        <f t="shared" si="25"/>
        <v>6.3056175890603416E-3</v>
      </c>
      <c r="BR54" s="10">
        <f t="shared" si="26"/>
        <v>-3.7852335761156652E-2</v>
      </c>
      <c r="BS54" s="10">
        <f t="shared" si="27"/>
        <v>-6.8451483226184995E-2</v>
      </c>
      <c r="BT54" s="10"/>
      <c r="BU54" s="10"/>
    </row>
    <row r="55" spans="1:73">
      <c r="B55" s="19" t="s">
        <v>56</v>
      </c>
      <c r="C55" s="19">
        <v>48</v>
      </c>
      <c r="D55" s="6">
        <f>SUM('veh fleet stats'!U55:W58)/1000</f>
        <v>40.631999999999998</v>
      </c>
      <c r="E55" s="16">
        <f>SUM('national population by age'!DZ94)</f>
        <v>4442100</v>
      </c>
      <c r="F55" s="1">
        <f>SUM('national population by age'!Q95:BY95)</f>
        <v>3306620</v>
      </c>
      <c r="G55" s="5">
        <f>SUM('national population by age'!R95:BY95)</f>
        <v>3245150</v>
      </c>
      <c r="H55" s="9">
        <f t="shared" si="60"/>
        <v>3245150</v>
      </c>
      <c r="I55" s="1">
        <f>SUM('national population by age'!Q95:CD95)</f>
        <v>3409760</v>
      </c>
      <c r="J55" s="16">
        <f>SUM('national population by age'!R95:CD95)</f>
        <v>3348290</v>
      </c>
      <c r="K55" s="9">
        <f t="shared" si="61"/>
        <v>3348290</v>
      </c>
      <c r="L55" s="16">
        <f>SUM('national population by age'!Q95:CM95)</f>
        <v>3523880</v>
      </c>
      <c r="M55" s="16">
        <f>SUM('national population by age'!R95:CM95)</f>
        <v>3462410</v>
      </c>
      <c r="N55" s="9">
        <f t="shared" si="62"/>
        <v>3462410</v>
      </c>
      <c r="O55" s="21">
        <f t="shared" si="59"/>
        <v>4429900</v>
      </c>
      <c r="P55" s="16">
        <f t="shared" si="59"/>
        <v>3290855</v>
      </c>
      <c r="Q55" s="16">
        <f t="shared" si="59"/>
        <v>3229332.5</v>
      </c>
      <c r="R55" s="9">
        <f t="shared" si="59"/>
        <v>3229332.5</v>
      </c>
      <c r="S55" s="16">
        <f t="shared" si="59"/>
        <v>3393102.5</v>
      </c>
      <c r="T55" s="16">
        <f t="shared" si="59"/>
        <v>3331580</v>
      </c>
      <c r="U55" s="9">
        <f t="shared" si="59"/>
        <v>3331580</v>
      </c>
      <c r="V55" s="16">
        <f t="shared" si="59"/>
        <v>3506607.5</v>
      </c>
      <c r="W55" s="16">
        <f t="shared" si="59"/>
        <v>3445085</v>
      </c>
      <c r="X55" s="9">
        <f t="shared" si="3"/>
        <v>3445085</v>
      </c>
      <c r="Y55" s="21">
        <f t="shared" si="57"/>
        <v>9172.2160771123508</v>
      </c>
      <c r="Z55" s="16">
        <f t="shared" si="28"/>
        <v>12346.943271581398</v>
      </c>
      <c r="AA55" s="16">
        <f t="shared" si="29"/>
        <v>12582.16674808184</v>
      </c>
      <c r="AB55" s="9">
        <f t="shared" si="30"/>
        <v>12582.16674808184</v>
      </c>
      <c r="AC55" s="16">
        <f t="shared" si="31"/>
        <v>11974.88139541909</v>
      </c>
      <c r="AD55" s="16">
        <f t="shared" si="32"/>
        <v>12196.015103944676</v>
      </c>
      <c r="AE55" s="9">
        <f t="shared" si="33"/>
        <v>12196.015103944676</v>
      </c>
      <c r="AF55" s="16">
        <f t="shared" si="34"/>
        <v>11587.267750953022</v>
      </c>
      <c r="AG55" s="16">
        <f t="shared" si="35"/>
        <v>11794.193757193219</v>
      </c>
      <c r="AH55" s="9">
        <f t="shared" si="36"/>
        <v>11794.193757193219</v>
      </c>
      <c r="AI55" s="12">
        <f t="shared" si="13"/>
        <v>0.10802780213882746</v>
      </c>
      <c r="AJ55" s="12">
        <f t="shared" si="58"/>
        <v>-2.9190657025794708E-2</v>
      </c>
      <c r="AK55" s="12">
        <f t="shared" si="37"/>
        <v>-4.8528003945000342E-2</v>
      </c>
      <c r="AL55" s="12">
        <f t="shared" si="38"/>
        <v>-4.9748684013036004E-2</v>
      </c>
      <c r="AM55" s="12">
        <f t="shared" si="39"/>
        <v>-3.0401367596066597E-2</v>
      </c>
      <c r="AN55" s="12">
        <f t="shared" si="40"/>
        <v>-4.7471021988050865E-2</v>
      </c>
      <c r="AO55" s="12">
        <f t="shared" si="41"/>
        <v>-4.8634720186312097E-2</v>
      </c>
      <c r="AP55" s="12">
        <f t="shared" si="42"/>
        <v>-2.9881180516514894E-2</v>
      </c>
      <c r="AQ55" s="12">
        <f t="shared" si="43"/>
        <v>-5.2565737349132391E-2</v>
      </c>
      <c r="AR55" s="12">
        <f t="shared" si="44"/>
        <v>-5.3782076937027856E-2</v>
      </c>
      <c r="AS55" s="12">
        <f t="shared" si="45"/>
        <v>-3.5646408965670728E-2</v>
      </c>
      <c r="AT55" s="12">
        <f t="shared" si="14"/>
        <v>-3.5646408965670728E-2</v>
      </c>
      <c r="AU55" s="10">
        <f t="shared" si="15"/>
        <v>-3.0401367596066597E-2</v>
      </c>
      <c r="AV55" s="10">
        <f t="shared" si="16"/>
        <v>5.2450413696041309E-3</v>
      </c>
      <c r="AW55" s="10">
        <f t="shared" si="17"/>
        <v>-3.6646408965670729E-2</v>
      </c>
      <c r="AX55" s="10">
        <f t="shared" si="18"/>
        <v>-2.9401367596066597E-2</v>
      </c>
      <c r="AY55" s="10">
        <f t="shared" si="19"/>
        <v>7.2450413696041327E-3</v>
      </c>
      <c r="AZ55" s="19">
        <v>36</v>
      </c>
      <c r="BA55" s="19">
        <f t="shared" si="8"/>
        <v>9.8419325976737415E-3</v>
      </c>
      <c r="BB55" s="10">
        <f t="shared" si="46"/>
        <v>-6.9442706820252331E-2</v>
      </c>
      <c r="BC55" s="10">
        <f t="shared" si="47"/>
        <v>-7.9425307313381266E-2</v>
      </c>
      <c r="BD55" s="10">
        <f t="shared" si="48"/>
        <v>-8.1263542991426463E-2</v>
      </c>
      <c r="BE55" s="10">
        <f t="shared" si="49"/>
        <v>-6.1887300146013957E-2</v>
      </c>
      <c r="BF55" s="10">
        <f t="shared" si="50"/>
        <v>-7.8689184598166428E-2</v>
      </c>
      <c r="BG55" s="10">
        <f t="shared" si="51"/>
        <v>-8.045741051740718E-2</v>
      </c>
      <c r="BH55" s="10">
        <f t="shared" si="52"/>
        <v>-6.1675832182628176E-2</v>
      </c>
      <c r="BI55" s="10">
        <f t="shared" si="53"/>
        <v>-8.2696955034111008E-2</v>
      </c>
      <c r="BJ55" s="10">
        <f t="shared" si="54"/>
        <v>-8.4478494289214723E-2</v>
      </c>
      <c r="BK55" s="10">
        <f t="shared" si="55"/>
        <v>-6.6315711441017E-2</v>
      </c>
      <c r="BL55" s="12">
        <f t="shared" si="20"/>
        <v>-6.6315711441017E-2</v>
      </c>
      <c r="BM55" s="10">
        <f t="shared" si="21"/>
        <v>-6.1887300146013957E-2</v>
      </c>
      <c r="BN55" s="10">
        <f t="shared" si="22"/>
        <v>4.428411295003043E-3</v>
      </c>
      <c r="BO55" s="10">
        <f t="shared" si="23"/>
        <v>-6.7315711441017001E-2</v>
      </c>
      <c r="BP55" s="10">
        <f t="shared" si="24"/>
        <v>-6.0887300146013956E-2</v>
      </c>
      <c r="BQ55" s="10">
        <f t="shared" si="25"/>
        <v>6.4284112950030448E-3</v>
      </c>
      <c r="BR55" s="10">
        <f t="shared" si="26"/>
        <v>-3.5646408965670728E-2</v>
      </c>
      <c r="BS55" s="10">
        <f t="shared" si="27"/>
        <v>-6.6315711441017E-2</v>
      </c>
      <c r="BT55" s="10"/>
      <c r="BU55" s="10"/>
    </row>
    <row r="56" spans="1:73">
      <c r="A56" s="8">
        <v>41639</v>
      </c>
      <c r="B56" s="19" t="s">
        <v>57</v>
      </c>
      <c r="C56" s="19">
        <v>49</v>
      </c>
      <c r="D56" s="6">
        <f>SUM('veh fleet stats'!U56:W59)/1000</f>
        <v>40.871000000000002</v>
      </c>
      <c r="E56" s="16">
        <f>SUM('national population by age'!DZ95)</f>
        <v>4457700</v>
      </c>
      <c r="F56" s="1">
        <f>SUM('national population by age'!Q96:BY96)</f>
        <v>3321770</v>
      </c>
      <c r="G56" s="5">
        <f>SUM('national population by age'!R96:BY96)</f>
        <v>3261300</v>
      </c>
      <c r="H56" s="9">
        <f t="shared" si="60"/>
        <v>3261300</v>
      </c>
      <c r="I56" s="1">
        <f>SUM('national population by age'!Q96:CD96)</f>
        <v>3426020</v>
      </c>
      <c r="J56" s="16">
        <f>SUM('national population by age'!R96:CD96)</f>
        <v>3365550</v>
      </c>
      <c r="K56" s="9">
        <f t="shared" si="61"/>
        <v>3365550</v>
      </c>
      <c r="L56" s="16">
        <f>SUM('national population by age'!Q96:CM96)</f>
        <v>3540860</v>
      </c>
      <c r="M56" s="16">
        <f>SUM('national population by age'!R96:CM96)</f>
        <v>3480390</v>
      </c>
      <c r="N56" s="9">
        <f t="shared" si="62"/>
        <v>3480390</v>
      </c>
      <c r="O56" s="21">
        <f t="shared" si="59"/>
        <v>4440425</v>
      </c>
      <c r="P56" s="16">
        <f t="shared" si="59"/>
        <v>3301820</v>
      </c>
      <c r="Q56" s="16">
        <f t="shared" si="59"/>
        <v>3240505</v>
      </c>
      <c r="R56" s="9">
        <f t="shared" si="59"/>
        <v>3240505</v>
      </c>
      <c r="S56" s="16">
        <f t="shared" si="59"/>
        <v>3404767.5</v>
      </c>
      <c r="T56" s="16">
        <f t="shared" si="59"/>
        <v>3343452.5</v>
      </c>
      <c r="U56" s="9">
        <f t="shared" si="59"/>
        <v>3343452.5</v>
      </c>
      <c r="V56" s="16">
        <f t="shared" si="59"/>
        <v>3518782.5</v>
      </c>
      <c r="W56" s="16">
        <f t="shared" si="59"/>
        <v>3457467.5</v>
      </c>
      <c r="X56" s="9">
        <f t="shared" si="3"/>
        <v>3457467.5</v>
      </c>
      <c r="Y56" s="21">
        <f t="shared" si="57"/>
        <v>9204.2991380329586</v>
      </c>
      <c r="Z56" s="16">
        <f t="shared" si="28"/>
        <v>12378.324681539272</v>
      </c>
      <c r="AA56" s="16">
        <f t="shared" si="29"/>
        <v>12612.540329362244</v>
      </c>
      <c r="AB56" s="9">
        <f t="shared" si="30"/>
        <v>12612.540329362244</v>
      </c>
      <c r="AC56" s="16">
        <f t="shared" si="31"/>
        <v>12004.050203134282</v>
      </c>
      <c r="AD56" s="16">
        <f t="shared" si="32"/>
        <v>12224.190413950848</v>
      </c>
      <c r="AE56" s="9">
        <f t="shared" si="33"/>
        <v>12224.190413950848</v>
      </c>
      <c r="AF56" s="16">
        <f t="shared" si="34"/>
        <v>11615.09698311845</v>
      </c>
      <c r="AG56" s="16">
        <f t="shared" si="35"/>
        <v>11821.080024613391</v>
      </c>
      <c r="AH56" s="9">
        <f t="shared" si="36"/>
        <v>11821.080024613391</v>
      </c>
      <c r="AI56" s="12">
        <f t="shared" si="13"/>
        <v>0.1145452919180947</v>
      </c>
      <c r="AJ56" s="12">
        <f t="shared" si="58"/>
        <v>-2.5794908928379323E-2</v>
      </c>
      <c r="AK56" s="12">
        <f t="shared" si="37"/>
        <v>-4.610971043583989E-2</v>
      </c>
      <c r="AL56" s="12">
        <f t="shared" si="38"/>
        <v>-4.7454759909117961E-2</v>
      </c>
      <c r="AM56" s="12">
        <f t="shared" si="39"/>
        <v>-2.8060738715497968E-2</v>
      </c>
      <c r="AN56" s="12">
        <f t="shared" si="40"/>
        <v>-4.5150820753038445E-2</v>
      </c>
      <c r="AO56" s="12">
        <f t="shared" si="41"/>
        <v>-4.6436870195195712E-2</v>
      </c>
      <c r="AP56" s="12">
        <f t="shared" si="42"/>
        <v>-2.7640005981323545E-2</v>
      </c>
      <c r="AQ56" s="12">
        <f t="shared" si="43"/>
        <v>-5.0290277022894236E-2</v>
      </c>
      <c r="AR56" s="12">
        <f t="shared" si="44"/>
        <v>-5.1625060642318088E-2</v>
      </c>
      <c r="AS56" s="12">
        <f t="shared" si="45"/>
        <v>-3.3448050258841899E-2</v>
      </c>
      <c r="AT56" s="12">
        <f t="shared" si="14"/>
        <v>-3.3448050258841899E-2</v>
      </c>
      <c r="AU56" s="10">
        <f t="shared" si="15"/>
        <v>-2.8060738715497968E-2</v>
      </c>
      <c r="AV56" s="10">
        <f t="shared" si="16"/>
        <v>5.3873115433439311E-3</v>
      </c>
      <c r="AW56" s="10">
        <f t="shared" si="17"/>
        <v>-3.44480502588419E-2</v>
      </c>
      <c r="AX56" s="10">
        <f t="shared" si="18"/>
        <v>-2.7060738715497967E-2</v>
      </c>
      <c r="AY56" s="10">
        <f t="shared" si="19"/>
        <v>7.3873115433439329E-3</v>
      </c>
      <c r="AZ56" s="19">
        <v>37</v>
      </c>
      <c r="BA56" s="19">
        <f t="shared" si="8"/>
        <v>1.5781886867481942E-2</v>
      </c>
      <c r="BB56" s="10">
        <f t="shared" si="46"/>
        <v>-6.6187754464550719E-2</v>
      </c>
      <c r="BC56" s="10">
        <f t="shared" si="47"/>
        <v>-7.7085543438824899E-2</v>
      </c>
      <c r="BD56" s="10">
        <f t="shared" si="48"/>
        <v>-7.9045696335048765E-2</v>
      </c>
      <c r="BE56" s="10">
        <f t="shared" si="49"/>
        <v>-5.9622678884056923E-2</v>
      </c>
      <c r="BF56" s="10">
        <f t="shared" si="50"/>
        <v>-7.6445025584561233E-2</v>
      </c>
      <c r="BG56" s="10">
        <f t="shared" si="51"/>
        <v>-7.8333077503571324E-2</v>
      </c>
      <c r="BH56" s="10">
        <f t="shared" si="52"/>
        <v>-5.9508109849618962E-2</v>
      </c>
      <c r="BI56" s="10">
        <f t="shared" si="53"/>
        <v>-8.0493861090561558E-2</v>
      </c>
      <c r="BJ56" s="10">
        <f t="shared" si="54"/>
        <v>-8.2391454128759034E-2</v>
      </c>
      <c r="BK56" s="10">
        <f t="shared" si="55"/>
        <v>-6.4187267056855513E-2</v>
      </c>
      <c r="BL56" s="12">
        <f t="shared" si="20"/>
        <v>-6.4187267056855513E-2</v>
      </c>
      <c r="BM56" s="10">
        <f t="shared" si="21"/>
        <v>-5.9622678884056923E-2</v>
      </c>
      <c r="BN56" s="10">
        <f t="shared" si="22"/>
        <v>4.5645881727985893E-3</v>
      </c>
      <c r="BO56" s="10">
        <f t="shared" si="23"/>
        <v>-6.5187267056855513E-2</v>
      </c>
      <c r="BP56" s="10">
        <f t="shared" si="24"/>
        <v>-5.8622678884056922E-2</v>
      </c>
      <c r="BQ56" s="10">
        <f t="shared" si="25"/>
        <v>6.5645881727985911E-3</v>
      </c>
      <c r="BR56" s="10">
        <f t="shared" si="26"/>
        <v>-3.3448050258841899E-2</v>
      </c>
      <c r="BS56" s="10">
        <f t="shared" si="27"/>
        <v>-6.4187267056855513E-2</v>
      </c>
      <c r="BT56" s="10"/>
      <c r="BU56" s="10"/>
    </row>
    <row r="57" spans="1:73">
      <c r="B57" s="19" t="s">
        <v>58</v>
      </c>
      <c r="C57" s="19">
        <v>50</v>
      </c>
      <c r="D57" s="6">
        <f>SUM('veh fleet stats'!U57:W60)/1000</f>
        <v>41.116</v>
      </c>
      <c r="E57" s="16">
        <f>SUM('national population by age'!DZ96)</f>
        <v>4475800</v>
      </c>
      <c r="F57" s="1">
        <f>SUM('national population by age'!Q97:BY97)</f>
        <v>3338860</v>
      </c>
      <c r="G57" s="5">
        <f>SUM('national population by age'!R97:BY97)</f>
        <v>3278620</v>
      </c>
      <c r="H57" s="9">
        <f t="shared" si="60"/>
        <v>3278620</v>
      </c>
      <c r="I57" s="1">
        <f>SUM('national population by age'!Q97:CD97)</f>
        <v>3443910</v>
      </c>
      <c r="J57" s="16">
        <f>SUM('national population by age'!R97:CD97)</f>
        <v>3383670</v>
      </c>
      <c r="K57" s="9">
        <f t="shared" si="61"/>
        <v>3383670</v>
      </c>
      <c r="L57" s="16">
        <f>SUM('national population by age'!Q97:CM97)</f>
        <v>3559350</v>
      </c>
      <c r="M57" s="16">
        <f>SUM('national population by age'!R97:CM97)</f>
        <v>3499110</v>
      </c>
      <c r="N57" s="9">
        <f t="shared" si="62"/>
        <v>3499110</v>
      </c>
      <c r="O57" s="21">
        <f t="shared" si="59"/>
        <v>4452900</v>
      </c>
      <c r="P57" s="16">
        <f t="shared" si="59"/>
        <v>3314860</v>
      </c>
      <c r="Q57" s="16">
        <f t="shared" si="59"/>
        <v>3253925</v>
      </c>
      <c r="R57" s="9">
        <f t="shared" si="59"/>
        <v>3253925</v>
      </c>
      <c r="S57" s="16">
        <f t="shared" si="59"/>
        <v>3418592.5</v>
      </c>
      <c r="T57" s="16">
        <f t="shared" si="59"/>
        <v>3357657.5</v>
      </c>
      <c r="U57" s="9">
        <f t="shared" si="59"/>
        <v>3357657.5</v>
      </c>
      <c r="V57" s="16">
        <f t="shared" si="59"/>
        <v>3533122.5</v>
      </c>
      <c r="W57" s="16">
        <f t="shared" si="59"/>
        <v>3472187.5</v>
      </c>
      <c r="X57" s="9">
        <f t="shared" si="3"/>
        <v>3472187.5</v>
      </c>
      <c r="Y57" s="21">
        <f t="shared" si="57"/>
        <v>9233.5332030811387</v>
      </c>
      <c r="Z57" s="16">
        <f t="shared" si="28"/>
        <v>12403.540421013255</v>
      </c>
      <c r="AA57" s="16">
        <f t="shared" si="29"/>
        <v>12635.816744393309</v>
      </c>
      <c r="AB57" s="9">
        <f t="shared" si="30"/>
        <v>12635.816744393309</v>
      </c>
      <c r="AC57" s="16">
        <f t="shared" si="31"/>
        <v>12027.172001342658</v>
      </c>
      <c r="AD57" s="16">
        <f t="shared" si="32"/>
        <v>12245.441948739561</v>
      </c>
      <c r="AE57" s="9">
        <f t="shared" si="33"/>
        <v>12245.441948739561</v>
      </c>
      <c r="AF57" s="16">
        <f t="shared" si="34"/>
        <v>11637.298168970932</v>
      </c>
      <c r="AG57" s="16">
        <f t="shared" si="35"/>
        <v>11841.526415264152</v>
      </c>
      <c r="AH57" s="9">
        <f t="shared" si="36"/>
        <v>11841.526415264152</v>
      </c>
      <c r="AI57" s="12">
        <f t="shared" si="13"/>
        <v>0.12122640068763624</v>
      </c>
      <c r="AJ57" s="12">
        <f t="shared" si="58"/>
        <v>-2.27007053854964E-2</v>
      </c>
      <c r="AK57" s="12">
        <f t="shared" si="37"/>
        <v>-4.4166551757486294E-2</v>
      </c>
      <c r="AL57" s="12">
        <f t="shared" si="38"/>
        <v>-4.5696839794277633E-2</v>
      </c>
      <c r="AM57" s="12">
        <f t="shared" si="39"/>
        <v>-2.6267026977825458E-2</v>
      </c>
      <c r="AN57" s="12">
        <f t="shared" si="40"/>
        <v>-4.3311622343470191E-2</v>
      </c>
      <c r="AO57" s="12">
        <f t="shared" si="41"/>
        <v>-4.477911787458777E-2</v>
      </c>
      <c r="AP57" s="12">
        <f t="shared" si="42"/>
        <v>-2.5949575650947021E-2</v>
      </c>
      <c r="AQ57" s="12">
        <f t="shared" si="43"/>
        <v>-4.8474994542139438E-2</v>
      </c>
      <c r="AR57" s="12">
        <f t="shared" si="44"/>
        <v>-4.9984699148010958E-2</v>
      </c>
      <c r="AS57" s="12">
        <f t="shared" si="45"/>
        <v>-3.1776248806900664E-2</v>
      </c>
      <c r="AT57" s="12">
        <f t="shared" si="14"/>
        <v>-3.1776248806900664E-2</v>
      </c>
      <c r="AU57" s="10">
        <f t="shared" si="15"/>
        <v>-2.6267026977825458E-2</v>
      </c>
      <c r="AV57" s="10">
        <f t="shared" si="16"/>
        <v>5.509221829075206E-3</v>
      </c>
      <c r="AW57" s="10">
        <f t="shared" si="17"/>
        <v>-3.2776248806900665E-2</v>
      </c>
      <c r="AX57" s="10">
        <f t="shared" si="18"/>
        <v>-2.5267026977825457E-2</v>
      </c>
      <c r="AY57" s="10">
        <f t="shared" si="19"/>
        <v>7.5092218290752077E-3</v>
      </c>
      <c r="AZ57" s="19">
        <v>38</v>
      </c>
      <c r="BA57" s="19">
        <f t="shared" si="8"/>
        <v>2.1870961328163796E-2</v>
      </c>
      <c r="BB57" s="10">
        <f t="shared" si="46"/>
        <v>-6.3221843913472631E-2</v>
      </c>
      <c r="BC57" s="10">
        <f t="shared" si="47"/>
        <v>-7.5205485265191219E-2</v>
      </c>
      <c r="BD57" s="10">
        <f t="shared" si="48"/>
        <v>-7.7346077222882559E-2</v>
      </c>
      <c r="BE57" s="10">
        <f t="shared" si="49"/>
        <v>-5.7887214636530349E-2</v>
      </c>
      <c r="BF57" s="10">
        <f t="shared" si="50"/>
        <v>-7.4666105020966822E-2</v>
      </c>
      <c r="BG57" s="10">
        <f t="shared" si="51"/>
        <v>-7.6730776164688042E-2</v>
      </c>
      <c r="BH57" s="10">
        <f t="shared" si="52"/>
        <v>-5.7873081643642799E-2</v>
      </c>
      <c r="BI57" s="10">
        <f t="shared" si="53"/>
        <v>-7.8736309973072238E-2</v>
      </c>
      <c r="BJ57" s="10">
        <f t="shared" si="54"/>
        <v>-8.0804307882029081E-2</v>
      </c>
      <c r="BK57" s="10">
        <f t="shared" si="55"/>
        <v>-6.2568633846195376E-2</v>
      </c>
      <c r="BL57" s="12">
        <f t="shared" si="20"/>
        <v>-6.2568633846195376E-2</v>
      </c>
      <c r="BM57" s="10">
        <f t="shared" si="21"/>
        <v>-5.7887214636530349E-2</v>
      </c>
      <c r="BN57" s="10">
        <f t="shared" si="22"/>
        <v>4.6814192096650276E-3</v>
      </c>
      <c r="BO57" s="10">
        <f t="shared" si="23"/>
        <v>-6.3568633846195377E-2</v>
      </c>
      <c r="BP57" s="10">
        <f t="shared" si="24"/>
        <v>-5.6887214636530348E-2</v>
      </c>
      <c r="BQ57" s="10">
        <f t="shared" si="25"/>
        <v>6.6814192096650293E-3</v>
      </c>
      <c r="BR57" s="10">
        <f t="shared" si="26"/>
        <v>-3.1776248806900664E-2</v>
      </c>
      <c r="BS57" s="10">
        <f t="shared" si="27"/>
        <v>-6.2568633846195376E-2</v>
      </c>
      <c r="BT57" s="10"/>
      <c r="BU57" s="10"/>
    </row>
    <row r="58" spans="1:73">
      <c r="B58" s="19" t="s">
        <v>59</v>
      </c>
      <c r="C58" s="19">
        <v>51</v>
      </c>
      <c r="D58" s="6">
        <f>SUM('veh fleet stats'!U58:W61)/1000</f>
        <v>41.384999999999998</v>
      </c>
      <c r="E58" s="16">
        <f>SUM('national population by age'!DZ97)</f>
        <v>4496000</v>
      </c>
      <c r="F58" s="1">
        <f>SUM('national population by age'!Q98:BY98)</f>
        <v>3350740</v>
      </c>
      <c r="G58" s="5">
        <f>SUM('national population by age'!R98:BY98)</f>
        <v>3290370</v>
      </c>
      <c r="H58" s="9">
        <f t="shared" si="60"/>
        <v>3290370</v>
      </c>
      <c r="I58" s="1">
        <f>SUM('national population by age'!Q98:CD98)</f>
        <v>3456650</v>
      </c>
      <c r="J58" s="16">
        <f>SUM('national population by age'!R98:CD98)</f>
        <v>3396280</v>
      </c>
      <c r="K58" s="9">
        <f t="shared" si="61"/>
        <v>3396280</v>
      </c>
      <c r="L58" s="16">
        <f>SUM('national population by age'!Q98:CM98)</f>
        <v>3572460</v>
      </c>
      <c r="M58" s="16">
        <f>SUM('national population by age'!R98:CM98)</f>
        <v>3512090</v>
      </c>
      <c r="N58" s="9">
        <f t="shared" si="62"/>
        <v>3512090</v>
      </c>
      <c r="O58" s="21">
        <f t="shared" si="59"/>
        <v>4467900</v>
      </c>
      <c r="P58" s="16">
        <f t="shared" si="59"/>
        <v>3329497.5</v>
      </c>
      <c r="Q58" s="16">
        <f t="shared" si="59"/>
        <v>3268860</v>
      </c>
      <c r="R58" s="9">
        <f t="shared" si="59"/>
        <v>3268860</v>
      </c>
      <c r="S58" s="16">
        <f t="shared" si="59"/>
        <v>3434085</v>
      </c>
      <c r="T58" s="16">
        <f t="shared" si="59"/>
        <v>3373447.5</v>
      </c>
      <c r="U58" s="9">
        <f t="shared" si="59"/>
        <v>3373447.5</v>
      </c>
      <c r="V58" s="16">
        <f t="shared" si="59"/>
        <v>3549137.5</v>
      </c>
      <c r="W58" s="16">
        <f t="shared" si="59"/>
        <v>3488500</v>
      </c>
      <c r="X58" s="9">
        <f t="shared" si="3"/>
        <v>3488500</v>
      </c>
      <c r="Y58" s="21">
        <f t="shared" si="57"/>
        <v>9262.7408849795211</v>
      </c>
      <c r="Z58" s="16">
        <f t="shared" si="28"/>
        <v>12429.803596488659</v>
      </c>
      <c r="AA58" s="16">
        <f t="shared" si="29"/>
        <v>12660.37701216938</v>
      </c>
      <c r="AB58" s="9">
        <f t="shared" si="30"/>
        <v>12660.37701216938</v>
      </c>
      <c r="AC58" s="16">
        <f t="shared" si="31"/>
        <v>12051.245091487252</v>
      </c>
      <c r="AD58" s="16">
        <f t="shared" si="32"/>
        <v>12267.865440324771</v>
      </c>
      <c r="AE58" s="9">
        <f t="shared" si="33"/>
        <v>12267.865440324771</v>
      </c>
      <c r="AF58" s="16">
        <f t="shared" si="34"/>
        <v>11660.579506992895</v>
      </c>
      <c r="AG58" s="16">
        <f t="shared" si="35"/>
        <v>11863.265013616168</v>
      </c>
      <c r="AH58" s="9">
        <f t="shared" si="36"/>
        <v>11863.265013616168</v>
      </c>
      <c r="AI58" s="12">
        <f t="shared" si="13"/>
        <v>0.12856198541827579</v>
      </c>
      <c r="AJ58" s="12">
        <f t="shared" si="58"/>
        <v>-1.9609294298450264E-2</v>
      </c>
      <c r="AK58" s="12">
        <f t="shared" si="37"/>
        <v>-4.2142676257074685E-2</v>
      </c>
      <c r="AL58" s="12">
        <f t="shared" si="38"/>
        <v>-4.3841958417923155E-2</v>
      </c>
      <c r="AM58" s="12">
        <f t="shared" si="39"/>
        <v>-2.4374379826985315E-2</v>
      </c>
      <c r="AN58" s="12">
        <f t="shared" si="40"/>
        <v>-4.1396754446591411E-2</v>
      </c>
      <c r="AO58" s="12">
        <f t="shared" si="41"/>
        <v>-4.3029945610979836E-2</v>
      </c>
      <c r="AP58" s="12">
        <f t="shared" si="42"/>
        <v>-2.4165923285814572E-2</v>
      </c>
      <c r="AQ58" s="12">
        <f t="shared" si="43"/>
        <v>-4.6571393296664598E-2</v>
      </c>
      <c r="AR58" s="12">
        <f t="shared" si="44"/>
        <v>-4.824066714324593E-2</v>
      </c>
      <c r="AS58" s="12">
        <f t="shared" si="45"/>
        <v>-2.9998789845618545E-2</v>
      </c>
      <c r="AT58" s="12">
        <f t="shared" si="14"/>
        <v>-2.9998789845618545E-2</v>
      </c>
      <c r="AU58" s="10">
        <f t="shared" si="15"/>
        <v>-2.4374379826985315E-2</v>
      </c>
      <c r="AV58" s="10">
        <f t="shared" si="16"/>
        <v>5.6244100186332302E-3</v>
      </c>
      <c r="AW58" s="10">
        <f t="shared" si="17"/>
        <v>-3.0998789845618546E-2</v>
      </c>
      <c r="AX58" s="10">
        <f t="shared" si="18"/>
        <v>-2.3374379826985314E-2</v>
      </c>
      <c r="AY58" s="10">
        <f t="shared" si="19"/>
        <v>7.624410018633232E-3</v>
      </c>
      <c r="AZ58" s="19">
        <v>39</v>
      </c>
      <c r="BA58" s="19">
        <f t="shared" si="8"/>
        <v>2.8556516552341149E-2</v>
      </c>
      <c r="BB58" s="10">
        <f t="shared" si="46"/>
        <v>-6.0258610036412641E-2</v>
      </c>
      <c r="BC58" s="10">
        <f t="shared" si="47"/>
        <v>-7.3247331399862281E-2</v>
      </c>
      <c r="BD58" s="10">
        <f t="shared" si="48"/>
        <v>-7.5552712546388401E-2</v>
      </c>
      <c r="BE58" s="10">
        <f t="shared" si="49"/>
        <v>-5.6056027721442026E-2</v>
      </c>
      <c r="BF58" s="10">
        <f t="shared" si="50"/>
        <v>-7.2813994960082118E-2</v>
      </c>
      <c r="BG58" s="10">
        <f t="shared" si="51"/>
        <v>-7.5040112833938521E-2</v>
      </c>
      <c r="BH58" s="10">
        <f t="shared" si="52"/>
        <v>-5.6147886659713375E-2</v>
      </c>
      <c r="BI58" s="10">
        <f t="shared" si="53"/>
        <v>-7.6893248889352117E-2</v>
      </c>
      <c r="BJ58" s="10">
        <f t="shared" si="54"/>
        <v>-7.9116854317588303E-2</v>
      </c>
      <c r="BK58" s="10">
        <f t="shared" si="55"/>
        <v>-6.0847703348153259E-2</v>
      </c>
      <c r="BL58" s="12">
        <f t="shared" si="20"/>
        <v>-6.0847703348153259E-2</v>
      </c>
      <c r="BM58" s="10">
        <f t="shared" si="21"/>
        <v>-5.6056027721442026E-2</v>
      </c>
      <c r="BN58" s="10">
        <f t="shared" si="22"/>
        <v>4.7916756267112337E-3</v>
      </c>
      <c r="BO58" s="10">
        <f t="shared" si="23"/>
        <v>-6.184770334815326E-2</v>
      </c>
      <c r="BP58" s="10">
        <f t="shared" si="24"/>
        <v>-5.5056027721442025E-2</v>
      </c>
      <c r="BQ58" s="10">
        <f t="shared" si="25"/>
        <v>6.7916756267112355E-3</v>
      </c>
      <c r="BR58" s="10">
        <f t="shared" si="26"/>
        <v>-2.9998789845618545E-2</v>
      </c>
      <c r="BS58" s="10">
        <f t="shared" si="27"/>
        <v>-6.0847703348153259E-2</v>
      </c>
      <c r="BT58" s="10"/>
      <c r="BU58" s="10"/>
    </row>
    <row r="59" spans="1:73">
      <c r="B59" s="19" t="s">
        <v>60</v>
      </c>
      <c r="C59" s="19">
        <v>52</v>
      </c>
      <c r="D59" s="6">
        <f>SUM('veh fleet stats'!U59:W62)/1000</f>
        <v>41.709000000000003</v>
      </c>
      <c r="E59" s="16">
        <f>SUM('national population by age'!DZ98)</f>
        <v>4509700</v>
      </c>
      <c r="F59" s="1">
        <f>SUM('national population by age'!Q99:BY99)</f>
        <v>3371120</v>
      </c>
      <c r="G59" s="5">
        <f>SUM('national population by age'!R99:BY99)</f>
        <v>3310460</v>
      </c>
      <c r="H59" s="9">
        <f t="shared" si="60"/>
        <v>3310460</v>
      </c>
      <c r="I59" s="1">
        <f>SUM('national population by age'!Q99:CD99)</f>
        <v>3478040</v>
      </c>
      <c r="J59" s="16">
        <f>SUM('national population by age'!R99:CD99)</f>
        <v>3417380</v>
      </c>
      <c r="K59" s="9">
        <f t="shared" si="61"/>
        <v>3417380</v>
      </c>
      <c r="L59" s="16">
        <f>SUM('national population by age'!Q99:CM99)</f>
        <v>3593860</v>
      </c>
      <c r="M59" s="16">
        <f>SUM('national population by age'!R99:CM99)</f>
        <v>3533200</v>
      </c>
      <c r="N59" s="9">
        <f t="shared" si="62"/>
        <v>3533200</v>
      </c>
      <c r="O59" s="21">
        <f t="shared" si="59"/>
        <v>4484800</v>
      </c>
      <c r="P59" s="16">
        <f t="shared" si="59"/>
        <v>3345622.5</v>
      </c>
      <c r="Q59" s="16">
        <f t="shared" si="59"/>
        <v>3285187.5</v>
      </c>
      <c r="R59" s="9">
        <f t="shared" si="59"/>
        <v>3285187.5</v>
      </c>
      <c r="S59" s="16">
        <f t="shared" si="59"/>
        <v>3451155</v>
      </c>
      <c r="T59" s="16">
        <f t="shared" si="59"/>
        <v>3390720</v>
      </c>
      <c r="U59" s="9">
        <f t="shared" si="59"/>
        <v>3390720</v>
      </c>
      <c r="V59" s="16">
        <f t="shared" si="59"/>
        <v>3566632.5</v>
      </c>
      <c r="W59" s="16">
        <f t="shared" si="59"/>
        <v>3506197.5</v>
      </c>
      <c r="X59" s="9">
        <f t="shared" si="3"/>
        <v>3506197.5</v>
      </c>
      <c r="Y59" s="21">
        <f t="shared" si="57"/>
        <v>9300.0802711380657</v>
      </c>
      <c r="Z59" s="16">
        <f t="shared" si="28"/>
        <v>12466.738252746685</v>
      </c>
      <c r="AA59" s="16">
        <f t="shared" si="29"/>
        <v>12696.078990925176</v>
      </c>
      <c r="AB59" s="9">
        <f t="shared" si="30"/>
        <v>12696.078990925176</v>
      </c>
      <c r="AC59" s="16">
        <f t="shared" si="31"/>
        <v>12085.519195747511</v>
      </c>
      <c r="AD59" s="16">
        <f t="shared" si="32"/>
        <v>12300.927236693091</v>
      </c>
      <c r="AE59" s="9">
        <f t="shared" si="33"/>
        <v>12300.927236693091</v>
      </c>
      <c r="AF59" s="16">
        <f t="shared" si="34"/>
        <v>11694.224173642784</v>
      </c>
      <c r="AG59" s="16">
        <f t="shared" si="35"/>
        <v>11895.793092089079</v>
      </c>
      <c r="AH59" s="9">
        <f t="shared" si="36"/>
        <v>11895.793092089079</v>
      </c>
      <c r="AI59" s="12">
        <f t="shared" si="13"/>
        <v>0.1373974108930982</v>
      </c>
      <c r="AJ59" s="12">
        <f t="shared" si="58"/>
        <v>-1.5657204134101543E-2</v>
      </c>
      <c r="AK59" s="12">
        <f t="shared" si="37"/>
        <v>-3.9296442145485666E-2</v>
      </c>
      <c r="AL59" s="12">
        <f t="shared" si="38"/>
        <v>-4.1145614220990168E-2</v>
      </c>
      <c r="AM59" s="12">
        <f t="shared" si="39"/>
        <v>-2.162313749576994E-2</v>
      </c>
      <c r="AN59" s="12">
        <f t="shared" si="40"/>
        <v>-3.8670457924290247E-2</v>
      </c>
      <c r="AO59" s="12">
        <f t="shared" si="41"/>
        <v>-4.0450919192513313E-2</v>
      </c>
      <c r="AP59" s="12">
        <f t="shared" si="42"/>
        <v>-2.1536058482476972E-2</v>
      </c>
      <c r="AQ59" s="12">
        <f t="shared" si="43"/>
        <v>-4.3820433309833318E-2</v>
      </c>
      <c r="AR59" s="12">
        <f t="shared" si="44"/>
        <v>-4.5631022814222155E-2</v>
      </c>
      <c r="AS59" s="12">
        <f t="shared" si="45"/>
        <v>-2.7339127817795239E-2</v>
      </c>
      <c r="AT59" s="12">
        <f t="shared" si="14"/>
        <v>-2.7339127817795239E-2</v>
      </c>
      <c r="AU59" s="10">
        <f t="shared" si="15"/>
        <v>-2.162313749576994E-2</v>
      </c>
      <c r="AV59" s="10">
        <f t="shared" si="16"/>
        <v>5.7159903220252994E-3</v>
      </c>
      <c r="AW59" s="10">
        <f t="shared" si="17"/>
        <v>-2.833912781779524E-2</v>
      </c>
      <c r="AX59" s="10">
        <f t="shared" si="18"/>
        <v>-2.0623137495769939E-2</v>
      </c>
      <c r="AY59" s="10">
        <f t="shared" si="19"/>
        <v>7.7159903220253012E-3</v>
      </c>
      <c r="AZ59" s="19">
        <v>40</v>
      </c>
      <c r="BA59" s="19">
        <f t="shared" si="8"/>
        <v>3.6609006859528836E-2</v>
      </c>
      <c r="BB59" s="10">
        <f t="shared" si="46"/>
        <v>-5.6470382870745239E-2</v>
      </c>
      <c r="BC59" s="10">
        <f t="shared" si="47"/>
        <v>-7.0493523506982569E-2</v>
      </c>
      <c r="BD59" s="10">
        <f t="shared" si="48"/>
        <v>-7.2945791963707651E-2</v>
      </c>
      <c r="BE59" s="10">
        <f t="shared" si="49"/>
        <v>-5.3394126925552787E-2</v>
      </c>
      <c r="BF59" s="10">
        <f t="shared" si="50"/>
        <v>-7.0177050016705267E-2</v>
      </c>
      <c r="BG59" s="10">
        <f t="shared" si="51"/>
        <v>-7.2547353552619098E-2</v>
      </c>
      <c r="BH59" s="10">
        <f t="shared" si="52"/>
        <v>-5.3604212984381783E-2</v>
      </c>
      <c r="BI59" s="10">
        <f t="shared" si="53"/>
        <v>-7.4229777583766143E-2</v>
      </c>
      <c r="BJ59" s="10">
        <f t="shared" si="54"/>
        <v>-7.6591869906234678E-2</v>
      </c>
      <c r="BK59" s="10">
        <f t="shared" si="55"/>
        <v>-5.8272626455877496E-2</v>
      </c>
      <c r="BL59" s="12">
        <f t="shared" si="20"/>
        <v>-5.8272626455877496E-2</v>
      </c>
      <c r="BM59" s="10">
        <f t="shared" si="21"/>
        <v>-5.3394126925552787E-2</v>
      </c>
      <c r="BN59" s="10">
        <f t="shared" si="22"/>
        <v>4.8784995303247092E-3</v>
      </c>
      <c r="BO59" s="10">
        <f t="shared" si="23"/>
        <v>-5.9272626455877497E-2</v>
      </c>
      <c r="BP59" s="10">
        <f t="shared" si="24"/>
        <v>-5.2394126925552786E-2</v>
      </c>
      <c r="BQ59" s="10">
        <f t="shared" si="25"/>
        <v>6.878499530324711E-3</v>
      </c>
      <c r="BR59" s="10">
        <f t="shared" si="26"/>
        <v>-2.7339127817795239E-2</v>
      </c>
      <c r="BS59" s="10">
        <f t="shared" si="27"/>
        <v>-5.8272626455877496E-2</v>
      </c>
      <c r="BT59" s="10"/>
      <c r="BU59" s="10"/>
    </row>
    <row r="60" spans="1:73">
      <c r="A60" s="8">
        <v>42004</v>
      </c>
      <c r="B60" s="19" t="s">
        <v>61</v>
      </c>
      <c r="C60" s="19">
        <v>53</v>
      </c>
      <c r="D60" s="6">
        <f>SUM('veh fleet stats'!U60:W63)/1000</f>
        <v>42.061999999999998</v>
      </c>
      <c r="E60" s="16">
        <f>SUM('national population by age'!DZ99)</f>
        <v>4531600</v>
      </c>
      <c r="F60" s="1">
        <f>SUM('national population by age'!Q100:BY100)</f>
        <v>3391310</v>
      </c>
      <c r="G60" s="5">
        <f>SUM('national population by age'!R100:BY100)</f>
        <v>3330030</v>
      </c>
      <c r="H60" s="9">
        <f t="shared" si="60"/>
        <v>3330030</v>
      </c>
      <c r="I60" s="1">
        <f>SUM('national population by age'!Q100:CD100)</f>
        <v>3499520</v>
      </c>
      <c r="J60" s="16">
        <f>SUM('national population by age'!R100:CD100)</f>
        <v>3438240</v>
      </c>
      <c r="K60" s="9">
        <f t="shared" si="61"/>
        <v>3438240</v>
      </c>
      <c r="L60" s="16">
        <f>SUM('national population by age'!Q100:CM100)</f>
        <v>3615710</v>
      </c>
      <c r="M60" s="16">
        <f>SUM('national population by age'!R100:CM100)</f>
        <v>3554430</v>
      </c>
      <c r="N60" s="9">
        <f t="shared" si="62"/>
        <v>3554430</v>
      </c>
      <c r="O60" s="21">
        <f t="shared" si="59"/>
        <v>4503275</v>
      </c>
      <c r="P60" s="16">
        <f t="shared" si="59"/>
        <v>3363007.5</v>
      </c>
      <c r="Q60" s="16">
        <f t="shared" si="59"/>
        <v>3302370</v>
      </c>
      <c r="R60" s="9">
        <f t="shared" si="59"/>
        <v>3302370</v>
      </c>
      <c r="S60" s="16">
        <f t="shared" si="59"/>
        <v>3469530</v>
      </c>
      <c r="T60" s="16">
        <f t="shared" si="59"/>
        <v>3408892.5</v>
      </c>
      <c r="U60" s="9">
        <f t="shared" si="59"/>
        <v>3408892.5</v>
      </c>
      <c r="V60" s="16">
        <f t="shared" si="59"/>
        <v>3585345</v>
      </c>
      <c r="W60" s="16">
        <f t="shared" si="59"/>
        <v>3524707.5</v>
      </c>
      <c r="X60" s="9">
        <f t="shared" si="3"/>
        <v>3524707.5</v>
      </c>
      <c r="Y60" s="21">
        <f t="shared" si="57"/>
        <v>9340.3134385530539</v>
      </c>
      <c r="Z60" s="16">
        <f t="shared" si="28"/>
        <v>12507.257268977248</v>
      </c>
      <c r="AA60" s="16">
        <f t="shared" si="29"/>
        <v>12736.913186590236</v>
      </c>
      <c r="AB60" s="9">
        <f t="shared" si="30"/>
        <v>12736.913186590236</v>
      </c>
      <c r="AC60" s="16">
        <f t="shared" si="31"/>
        <v>12123.255887685076</v>
      </c>
      <c r="AD60" s="16">
        <f t="shared" si="32"/>
        <v>12338.904790925499</v>
      </c>
      <c r="AE60" s="9">
        <f t="shared" si="33"/>
        <v>12338.904790925499</v>
      </c>
      <c r="AF60" s="16">
        <f t="shared" si="34"/>
        <v>11731.646466379107</v>
      </c>
      <c r="AG60" s="16">
        <f t="shared" si="35"/>
        <v>11933.472493816862</v>
      </c>
      <c r="AH60" s="9">
        <f t="shared" si="36"/>
        <v>11933.472493816862</v>
      </c>
      <c r="AI60" s="12">
        <f t="shared" si="13"/>
        <v>0.14702366148758039</v>
      </c>
      <c r="AJ60" s="12">
        <f t="shared" si="58"/>
        <v>-1.1398829222788676E-2</v>
      </c>
      <c r="AK60" s="12">
        <f t="shared" si="37"/>
        <v>-3.6173992450603376E-2</v>
      </c>
      <c r="AL60" s="12">
        <f t="shared" si="38"/>
        <v>-3.8061666205922884E-2</v>
      </c>
      <c r="AM60" s="12">
        <f t="shared" si="39"/>
        <v>-1.8476399651257247E-2</v>
      </c>
      <c r="AN60" s="12">
        <f t="shared" si="40"/>
        <v>-3.5668733613384629E-2</v>
      </c>
      <c r="AO60" s="12">
        <f t="shared" si="41"/>
        <v>-3.7488432986894527E-2</v>
      </c>
      <c r="AP60" s="12">
        <f t="shared" si="42"/>
        <v>-1.8515175041057041E-2</v>
      </c>
      <c r="AQ60" s="12">
        <f t="shared" si="43"/>
        <v>-4.0760595297336666E-2</v>
      </c>
      <c r="AR60" s="12">
        <f t="shared" si="44"/>
        <v>-4.2608101029223189E-2</v>
      </c>
      <c r="AS60" s="12">
        <f t="shared" si="45"/>
        <v>-2.4258267259433475E-2</v>
      </c>
      <c r="AT60" s="12">
        <f t="shared" si="14"/>
        <v>-2.4258267259433475E-2</v>
      </c>
      <c r="AU60" s="10">
        <f t="shared" si="15"/>
        <v>-1.8476399651257247E-2</v>
      </c>
      <c r="AV60" s="10">
        <f t="shared" si="16"/>
        <v>5.7818676081762277E-3</v>
      </c>
      <c r="AW60" s="10">
        <f t="shared" si="17"/>
        <v>-2.5258267259433476E-2</v>
      </c>
      <c r="AX60" s="10">
        <f t="shared" si="18"/>
        <v>-1.7476399651257246E-2</v>
      </c>
      <c r="AY60" s="10">
        <f t="shared" si="19"/>
        <v>7.7818676081762295E-3</v>
      </c>
      <c r="AZ60" s="19">
        <v>41</v>
      </c>
      <c r="BA60" s="19">
        <f t="shared" si="8"/>
        <v>4.5382244755939993E-2</v>
      </c>
      <c r="BB60" s="10">
        <f t="shared" si="46"/>
        <v>-5.2388570247603683E-2</v>
      </c>
      <c r="BC60" s="10">
        <f t="shared" si="47"/>
        <v>-6.7472469623932163E-2</v>
      </c>
      <c r="BD60" s="10">
        <f t="shared" si="48"/>
        <v>-6.9964122351370728E-2</v>
      </c>
      <c r="BE60" s="10">
        <f t="shared" si="49"/>
        <v>-5.0349573605866782E-2</v>
      </c>
      <c r="BF60" s="10">
        <f t="shared" si="50"/>
        <v>-6.7273704148673064E-2</v>
      </c>
      <c r="BG60" s="10">
        <f t="shared" si="51"/>
        <v>-6.9683961021251295E-2</v>
      </c>
      <c r="BH60" s="10">
        <f t="shared" si="52"/>
        <v>-5.0682335906733877E-2</v>
      </c>
      <c r="BI60" s="10">
        <f t="shared" si="53"/>
        <v>-7.126725148922497E-2</v>
      </c>
      <c r="BJ60" s="10">
        <f t="shared" si="54"/>
        <v>-7.3667015243484846E-2</v>
      </c>
      <c r="BK60" s="10">
        <f t="shared" si="55"/>
        <v>-5.528974639473927E-2</v>
      </c>
      <c r="BL60" s="12">
        <f t="shared" si="20"/>
        <v>-5.528974639473927E-2</v>
      </c>
      <c r="BM60" s="10">
        <f t="shared" si="21"/>
        <v>-5.0349573605866782E-2</v>
      </c>
      <c r="BN60" s="10">
        <f t="shared" si="22"/>
        <v>4.9401727888724878E-3</v>
      </c>
      <c r="BO60" s="10">
        <f t="shared" si="23"/>
        <v>-5.6289746394739271E-2</v>
      </c>
      <c r="BP60" s="10">
        <f t="shared" si="24"/>
        <v>-4.9349573605866781E-2</v>
      </c>
      <c r="BQ60" s="10">
        <f t="shared" si="25"/>
        <v>6.9401727888724896E-3</v>
      </c>
      <c r="BR60" s="10">
        <f t="shared" si="26"/>
        <v>-2.4258267259433475E-2</v>
      </c>
      <c r="BS60" s="10">
        <f t="shared" si="27"/>
        <v>-5.528974639473927E-2</v>
      </c>
      <c r="BT60" s="10"/>
      <c r="BU60" s="10"/>
    </row>
    <row r="61" spans="1:73">
      <c r="B61" s="19" t="s">
        <v>62</v>
      </c>
      <c r="C61" s="19">
        <v>54</v>
      </c>
      <c r="D61" s="6">
        <f>SUM('veh fleet stats'!U61:W64)/1000</f>
        <v>42.366999999999997</v>
      </c>
      <c r="E61" s="16">
        <f>SUM('national population by age'!DZ100)</f>
        <v>4554600</v>
      </c>
      <c r="F61" s="1">
        <f>SUM('national population by age'!Q101:BY101)</f>
        <v>3413400</v>
      </c>
      <c r="G61" s="5">
        <f>SUM('national population by age'!R101:BY101)</f>
        <v>3351070</v>
      </c>
      <c r="H61" s="9">
        <f t="shared" si="60"/>
        <v>3351070</v>
      </c>
      <c r="I61" s="1">
        <f>SUM('national population by age'!Q101:CD101)</f>
        <v>3522710</v>
      </c>
      <c r="J61" s="16">
        <f>SUM('national population by age'!R101:CD101)</f>
        <v>3460380</v>
      </c>
      <c r="K61" s="9">
        <f t="shared" si="61"/>
        <v>3460380</v>
      </c>
      <c r="L61" s="16">
        <f>SUM('national population by age'!Q101:CM101)</f>
        <v>3639450</v>
      </c>
      <c r="M61" s="16">
        <f>SUM('national population by age'!R101:CM101)</f>
        <v>3577120</v>
      </c>
      <c r="N61" s="9">
        <f t="shared" si="62"/>
        <v>3577120</v>
      </c>
      <c r="O61" s="21">
        <f t="shared" si="59"/>
        <v>4522975</v>
      </c>
      <c r="P61" s="16">
        <f t="shared" si="59"/>
        <v>3381642.5</v>
      </c>
      <c r="Q61" s="16">
        <f t="shared" si="59"/>
        <v>3320482.5</v>
      </c>
      <c r="R61" s="9">
        <f t="shared" si="59"/>
        <v>3320482.5</v>
      </c>
      <c r="S61" s="16">
        <f t="shared" si="59"/>
        <v>3489230</v>
      </c>
      <c r="T61" s="16">
        <f t="shared" si="59"/>
        <v>3428070</v>
      </c>
      <c r="U61" s="9">
        <f t="shared" si="59"/>
        <v>3428070</v>
      </c>
      <c r="V61" s="16">
        <f t="shared" si="59"/>
        <v>3605370</v>
      </c>
      <c r="W61" s="16">
        <f t="shared" si="59"/>
        <v>3544210</v>
      </c>
      <c r="X61" s="9">
        <f t="shared" si="3"/>
        <v>3544210</v>
      </c>
      <c r="Y61" s="21">
        <f t="shared" si="57"/>
        <v>9367.0648190626744</v>
      </c>
      <c r="Z61" s="16">
        <f t="shared" si="28"/>
        <v>12528.527187601883</v>
      </c>
      <c r="AA61" s="16">
        <f t="shared" si="29"/>
        <v>12759.290253750773</v>
      </c>
      <c r="AB61" s="9">
        <f t="shared" si="30"/>
        <v>12759.290253750773</v>
      </c>
      <c r="AC61" s="16">
        <f t="shared" si="31"/>
        <v>12142.220489907515</v>
      </c>
      <c r="AD61" s="16">
        <f t="shared" si="32"/>
        <v>12358.849148354613</v>
      </c>
      <c r="AE61" s="9">
        <f t="shared" si="33"/>
        <v>12358.849148354613</v>
      </c>
      <c r="AF61" s="16">
        <f t="shared" si="34"/>
        <v>11751.082413178121</v>
      </c>
      <c r="AG61" s="16">
        <f t="shared" si="35"/>
        <v>11953.862779011402</v>
      </c>
      <c r="AH61" s="9">
        <f t="shared" si="36"/>
        <v>11953.862779011402</v>
      </c>
      <c r="AI61" s="12">
        <f t="shared" si="13"/>
        <v>0.15534096015986676</v>
      </c>
      <c r="AJ61" s="12">
        <f t="shared" si="58"/>
        <v>-8.5673989645108639E-3</v>
      </c>
      <c r="AK61" s="12">
        <f t="shared" si="37"/>
        <v>-3.4534904015145029E-2</v>
      </c>
      <c r="AL61" s="12">
        <f t="shared" si="38"/>
        <v>-3.6371668136196855E-2</v>
      </c>
      <c r="AM61" s="12">
        <f t="shared" si="39"/>
        <v>-1.675199286580642E-2</v>
      </c>
      <c r="AN61" s="12">
        <f t="shared" si="40"/>
        <v>-3.4160214858430349E-2</v>
      </c>
      <c r="AO61" s="12">
        <f t="shared" si="41"/>
        <v>-3.593264865696888E-2</v>
      </c>
      <c r="AP61" s="12">
        <f t="shared" si="42"/>
        <v>-1.6928722718754563E-2</v>
      </c>
      <c r="AQ61" s="12">
        <f t="shared" si="43"/>
        <v>-3.9171412901604863E-2</v>
      </c>
      <c r="AR61" s="12">
        <f t="shared" si="44"/>
        <v>-4.0972240731805831E-2</v>
      </c>
      <c r="AS61" s="12">
        <f t="shared" si="45"/>
        <v>-2.2591053276487361E-2</v>
      </c>
      <c r="AT61" s="12">
        <f t="shared" si="14"/>
        <v>-2.2591053276487361E-2</v>
      </c>
      <c r="AU61" s="10">
        <f t="shared" si="15"/>
        <v>-1.675199286580642E-2</v>
      </c>
      <c r="AV61" s="10">
        <f t="shared" si="16"/>
        <v>5.8390604106809407E-3</v>
      </c>
      <c r="AW61" s="10">
        <f t="shared" si="17"/>
        <v>-2.3591053276487362E-2</v>
      </c>
      <c r="AX61" s="10">
        <f t="shared" si="18"/>
        <v>-1.5751992865806419E-2</v>
      </c>
      <c r="AY61" s="10">
        <f t="shared" si="19"/>
        <v>7.8390604106809425E-3</v>
      </c>
      <c r="AZ61" s="19">
        <v>42</v>
      </c>
      <c r="BA61" s="19">
        <f t="shared" si="8"/>
        <v>5.2962521125360373E-2</v>
      </c>
      <c r="BB61" s="10">
        <f t="shared" si="46"/>
        <v>-4.9674537779706207E-2</v>
      </c>
      <c r="BC61" s="10">
        <f t="shared" si="47"/>
        <v>-6.5886607571223887E-2</v>
      </c>
      <c r="BD61" s="10">
        <f t="shared" si="48"/>
        <v>-6.8330172665840738E-2</v>
      </c>
      <c r="BE61" s="10">
        <f t="shared" si="49"/>
        <v>-4.868116375968623E-2</v>
      </c>
      <c r="BF61" s="10">
        <f t="shared" si="50"/>
        <v>-6.5814625552369832E-2</v>
      </c>
      <c r="BG61" s="10">
        <f t="shared" si="51"/>
        <v>-6.8180216895024182E-2</v>
      </c>
      <c r="BH61" s="10">
        <f t="shared" si="52"/>
        <v>-4.9147877936009277E-2</v>
      </c>
      <c r="BI61" s="10">
        <f t="shared" si="53"/>
        <v>-6.9728609803909269E-2</v>
      </c>
      <c r="BJ61" s="10">
        <f t="shared" si="54"/>
        <v>-7.2084224169547073E-2</v>
      </c>
      <c r="BK61" s="10">
        <f t="shared" si="55"/>
        <v>-5.367555475796304E-2</v>
      </c>
      <c r="BL61" s="12">
        <f t="shared" si="20"/>
        <v>-5.367555475796304E-2</v>
      </c>
      <c r="BM61" s="10">
        <f t="shared" si="21"/>
        <v>-4.868116375968623E-2</v>
      </c>
      <c r="BN61" s="10">
        <f t="shared" si="22"/>
        <v>4.9943909982768098E-3</v>
      </c>
      <c r="BO61" s="10">
        <f t="shared" si="23"/>
        <v>-5.4675554757963041E-2</v>
      </c>
      <c r="BP61" s="10">
        <f t="shared" si="24"/>
        <v>-4.7681163759686229E-2</v>
      </c>
      <c r="BQ61" s="10">
        <f t="shared" si="25"/>
        <v>6.9943909982768115E-3</v>
      </c>
      <c r="BR61" s="10">
        <f t="shared" si="26"/>
        <v>-2.2591053276487361E-2</v>
      </c>
      <c r="BS61" s="10">
        <f t="shared" si="27"/>
        <v>-5.367555475796304E-2</v>
      </c>
      <c r="BT61" s="10"/>
      <c r="BU61" s="10"/>
    </row>
    <row r="62" spans="1:73">
      <c r="B62" s="19" t="s">
        <v>63</v>
      </c>
      <c r="C62" s="19">
        <v>55</v>
      </c>
      <c r="D62" s="6">
        <f>SUM('veh fleet stats'!U62:W65)/1000</f>
        <v>42.68</v>
      </c>
      <c r="E62" s="16">
        <f>SUM('national population by age'!DZ101)</f>
        <v>4580000</v>
      </c>
      <c r="F62" s="1">
        <f>SUM('national population by age'!Q102:BY102)</f>
        <v>3426670</v>
      </c>
      <c r="G62" s="5">
        <f>SUM('national population by age'!R102:BY102)</f>
        <v>3364200</v>
      </c>
      <c r="H62" s="9">
        <f t="shared" si="60"/>
        <v>3364200</v>
      </c>
      <c r="I62" s="1">
        <f>SUM('national population by age'!Q102:CD102)</f>
        <v>3536740</v>
      </c>
      <c r="J62" s="16">
        <f>SUM('national population by age'!R102:CD102)</f>
        <v>3474270</v>
      </c>
      <c r="K62" s="9">
        <f t="shared" si="61"/>
        <v>3474270</v>
      </c>
      <c r="L62" s="16">
        <f>SUM('national population by age'!Q102:CM102)</f>
        <v>3653810</v>
      </c>
      <c r="M62" s="16">
        <f>SUM('national population by age'!R102:CM102)</f>
        <v>3591340</v>
      </c>
      <c r="N62" s="9">
        <f t="shared" si="62"/>
        <v>3591340</v>
      </c>
      <c r="O62" s="21">
        <f t="shared" si="59"/>
        <v>4543975</v>
      </c>
      <c r="P62" s="16">
        <f t="shared" si="59"/>
        <v>3400625</v>
      </c>
      <c r="Q62" s="16">
        <f t="shared" si="59"/>
        <v>3338940</v>
      </c>
      <c r="R62" s="9">
        <f t="shared" si="59"/>
        <v>3338940</v>
      </c>
      <c r="S62" s="16">
        <f t="shared" si="59"/>
        <v>3509252.5</v>
      </c>
      <c r="T62" s="16">
        <f t="shared" si="59"/>
        <v>3447567.5</v>
      </c>
      <c r="U62" s="9">
        <f t="shared" si="59"/>
        <v>3447567.5</v>
      </c>
      <c r="V62" s="16">
        <f t="shared" si="59"/>
        <v>3625707.5</v>
      </c>
      <c r="W62" s="16">
        <f t="shared" si="59"/>
        <v>3564022.5</v>
      </c>
      <c r="X62" s="9">
        <f t="shared" si="3"/>
        <v>3564022.5</v>
      </c>
      <c r="Y62" s="21">
        <f t="shared" si="57"/>
        <v>9392.6573099543893</v>
      </c>
      <c r="Z62" s="16">
        <f t="shared" si="28"/>
        <v>12550.634074618636</v>
      </c>
      <c r="AA62" s="16">
        <f t="shared" si="29"/>
        <v>12782.499835277064</v>
      </c>
      <c r="AB62" s="9">
        <f t="shared" si="30"/>
        <v>12782.499835277064</v>
      </c>
      <c r="AC62" s="16">
        <f t="shared" si="31"/>
        <v>12162.134243688648</v>
      </c>
      <c r="AD62" s="16">
        <f t="shared" si="32"/>
        <v>12379.743108728111</v>
      </c>
      <c r="AE62" s="9">
        <f t="shared" si="33"/>
        <v>12379.743108728111</v>
      </c>
      <c r="AF62" s="16">
        <f t="shared" si="34"/>
        <v>11771.495632231778</v>
      </c>
      <c r="AG62" s="16">
        <f t="shared" si="35"/>
        <v>11975.233040756617</v>
      </c>
      <c r="AH62" s="9">
        <f t="shared" si="36"/>
        <v>11975.233040756617</v>
      </c>
      <c r="AI62" s="12">
        <f t="shared" si="13"/>
        <v>0.16387641748585247</v>
      </c>
      <c r="AJ62" s="12">
        <f t="shared" si="58"/>
        <v>-5.8586283622071855E-3</v>
      </c>
      <c r="AK62" s="12">
        <f t="shared" si="37"/>
        <v>-3.283131767367331E-2</v>
      </c>
      <c r="AL62" s="12">
        <f t="shared" si="38"/>
        <v>-3.4618795532420088E-2</v>
      </c>
      <c r="AM62" s="12">
        <f t="shared" si="39"/>
        <v>-1.496343140758305E-2</v>
      </c>
      <c r="AN62" s="12">
        <f t="shared" si="40"/>
        <v>-3.2576196870178653E-2</v>
      </c>
      <c r="AO62" s="12">
        <f t="shared" si="41"/>
        <v>-3.4302789371970177E-2</v>
      </c>
      <c r="AP62" s="12">
        <f t="shared" si="42"/>
        <v>-1.5266735258168684E-2</v>
      </c>
      <c r="AQ62" s="12">
        <f t="shared" si="43"/>
        <v>-3.7502323729065368E-2</v>
      </c>
      <c r="AR62" s="12">
        <f t="shared" si="44"/>
        <v>-3.9257759428534378E-2</v>
      </c>
      <c r="AS62" s="12">
        <f t="shared" si="45"/>
        <v>-2.0843711399661569E-2</v>
      </c>
      <c r="AT62" s="12">
        <f t="shared" si="14"/>
        <v>-2.0843711399661569E-2</v>
      </c>
      <c r="AU62" s="10">
        <f t="shared" si="15"/>
        <v>-1.496343140758305E-2</v>
      </c>
      <c r="AV62" s="10">
        <f t="shared" si="16"/>
        <v>5.8802799920785187E-3</v>
      </c>
      <c r="AW62" s="10">
        <f t="shared" si="17"/>
        <v>-2.1843711399661569E-2</v>
      </c>
      <c r="AX62" s="10">
        <f t="shared" si="18"/>
        <v>-1.3963431407583049E-2</v>
      </c>
      <c r="AY62" s="10">
        <f t="shared" si="19"/>
        <v>7.8802799920785205E-3</v>
      </c>
      <c r="AZ62" s="19">
        <v>43</v>
      </c>
      <c r="BA62" s="19">
        <f t="shared" si="8"/>
        <v>6.0741624415945994E-2</v>
      </c>
      <c r="BB62" s="10">
        <f t="shared" si="46"/>
        <v>-4.7078079208549228E-2</v>
      </c>
      <c r="BC62" s="10">
        <f t="shared" si="47"/>
        <v>-6.4238342063391962E-2</v>
      </c>
      <c r="BD62" s="10">
        <f t="shared" si="48"/>
        <v>-6.6635433665233612E-2</v>
      </c>
      <c r="BE62" s="10">
        <f t="shared" si="49"/>
        <v>-4.6950682545754741E-2</v>
      </c>
      <c r="BF62" s="10">
        <f t="shared" si="50"/>
        <v>-6.428252213288832E-2</v>
      </c>
      <c r="BG62" s="10">
        <f t="shared" si="51"/>
        <v>-6.6604875583731515E-2</v>
      </c>
      <c r="BH62" s="10">
        <f t="shared" si="52"/>
        <v>-4.7540360413869553E-2</v>
      </c>
      <c r="BI62" s="10">
        <f t="shared" si="53"/>
        <v>-6.8112602614126772E-2</v>
      </c>
      <c r="BJ62" s="10">
        <f t="shared" si="54"/>
        <v>-7.0425362647242529E-2</v>
      </c>
      <c r="BK62" s="10">
        <f t="shared" si="55"/>
        <v>-5.1983783531826422E-2</v>
      </c>
      <c r="BL62" s="12">
        <f t="shared" si="20"/>
        <v>-5.1983783531826422E-2</v>
      </c>
      <c r="BM62" s="10">
        <f t="shared" si="21"/>
        <v>-4.6950682545754741E-2</v>
      </c>
      <c r="BN62" s="10">
        <f t="shared" si="22"/>
        <v>5.0331009860716813E-3</v>
      </c>
      <c r="BO62" s="10">
        <f t="shared" si="23"/>
        <v>-5.2983783531826423E-2</v>
      </c>
      <c r="BP62" s="10">
        <f t="shared" si="24"/>
        <v>-4.595068254575474E-2</v>
      </c>
      <c r="BQ62" s="10">
        <f t="shared" si="25"/>
        <v>7.0331009860716831E-3</v>
      </c>
      <c r="BR62" s="10">
        <f t="shared" si="26"/>
        <v>-2.0843711399661569E-2</v>
      </c>
      <c r="BS62" s="10">
        <f t="shared" si="27"/>
        <v>-5.1983783531826422E-2</v>
      </c>
      <c r="BT62" s="10"/>
      <c r="BU62" s="10"/>
    </row>
    <row r="63" spans="1:73">
      <c r="B63" s="19" t="s">
        <v>64</v>
      </c>
      <c r="C63" s="19">
        <v>56</v>
      </c>
      <c r="D63" s="6">
        <f>SUM('veh fleet stats'!U63:W66)/1000</f>
        <v>43.04</v>
      </c>
      <c r="E63" s="16">
        <f>SUM('national population by age'!DZ102)</f>
        <v>4595700</v>
      </c>
      <c r="F63" s="1">
        <f>SUM('national population by age'!Q103:BY103)</f>
        <v>3448950</v>
      </c>
      <c r="G63" s="5">
        <f>SUM('national population by age'!R103:BY103)</f>
        <v>3386280</v>
      </c>
      <c r="H63" s="9">
        <f t="shared" si="60"/>
        <v>3386280</v>
      </c>
      <c r="I63" s="1">
        <f>SUM('national population by age'!Q103:CD103)</f>
        <v>3560400</v>
      </c>
      <c r="J63" s="16">
        <f>SUM('national population by age'!R103:CD103)</f>
        <v>3497730</v>
      </c>
      <c r="K63" s="9">
        <f t="shared" si="61"/>
        <v>3497730</v>
      </c>
      <c r="L63" s="16">
        <f>SUM('national population by age'!Q103:CM103)</f>
        <v>3677700</v>
      </c>
      <c r="M63" s="16">
        <f>SUM('national population by age'!R103:CM103)</f>
        <v>3615030</v>
      </c>
      <c r="N63" s="9">
        <f t="shared" si="62"/>
        <v>3615030</v>
      </c>
      <c r="O63" s="21">
        <f t="shared" si="59"/>
        <v>4565475</v>
      </c>
      <c r="P63" s="16">
        <f t="shared" si="59"/>
        <v>3420082.5</v>
      </c>
      <c r="Q63" s="16">
        <f t="shared" si="59"/>
        <v>3357895</v>
      </c>
      <c r="R63" s="9">
        <f t="shared" si="59"/>
        <v>3357895</v>
      </c>
      <c r="S63" s="16">
        <f t="shared" si="59"/>
        <v>3529842.5</v>
      </c>
      <c r="T63" s="16">
        <f t="shared" si="59"/>
        <v>3467655</v>
      </c>
      <c r="U63" s="9">
        <f t="shared" si="59"/>
        <v>3467655</v>
      </c>
      <c r="V63" s="16">
        <f t="shared" si="59"/>
        <v>3646667.5</v>
      </c>
      <c r="W63" s="16">
        <f t="shared" si="59"/>
        <v>3584480</v>
      </c>
      <c r="X63" s="9">
        <f t="shared" si="3"/>
        <v>3584480</v>
      </c>
      <c r="Y63" s="21">
        <f t="shared" si="57"/>
        <v>9427.2775560045775</v>
      </c>
      <c r="Z63" s="16">
        <f t="shared" si="28"/>
        <v>12584.491748371567</v>
      </c>
      <c r="AA63" s="16">
        <f t="shared" si="29"/>
        <v>12817.553854423679</v>
      </c>
      <c r="AB63" s="9">
        <f t="shared" si="30"/>
        <v>12817.553854423679</v>
      </c>
      <c r="AC63" s="16">
        <f t="shared" si="31"/>
        <v>12193.178590829477</v>
      </c>
      <c r="AD63" s="16">
        <f t="shared" si="32"/>
        <v>12411.846045814824</v>
      </c>
      <c r="AE63" s="9">
        <f t="shared" si="33"/>
        <v>12411.846045814824</v>
      </c>
      <c r="AF63" s="16">
        <f t="shared" si="34"/>
        <v>11802.556717880092</v>
      </c>
      <c r="AG63" s="16">
        <f t="shared" si="35"/>
        <v>12007.320448154265</v>
      </c>
      <c r="AH63" s="9">
        <f t="shared" si="36"/>
        <v>12007.320448154265</v>
      </c>
      <c r="AI63" s="12">
        <f t="shared" si="13"/>
        <v>0.17369355690232169</v>
      </c>
      <c r="AJ63" s="12">
        <f t="shared" si="58"/>
        <v>-2.1943385069501664E-3</v>
      </c>
      <c r="AK63" s="12">
        <f t="shared" si="37"/>
        <v>-3.0222199957742113E-2</v>
      </c>
      <c r="AL63" s="12">
        <f t="shared" si="38"/>
        <v>-3.1971387618375258E-2</v>
      </c>
      <c r="AM63" s="12">
        <f t="shared" si="39"/>
        <v>-1.2262121712255603E-2</v>
      </c>
      <c r="AN63" s="12">
        <f t="shared" si="40"/>
        <v>-3.0106807881790543E-2</v>
      </c>
      <c r="AO63" s="12">
        <f t="shared" si="41"/>
        <v>-3.1798559960638628E-2</v>
      </c>
      <c r="AP63" s="12">
        <f t="shared" si="42"/>
        <v>-1.2713141878439194E-2</v>
      </c>
      <c r="AQ63" s="12">
        <f t="shared" si="43"/>
        <v>-3.4962610536028449E-2</v>
      </c>
      <c r="AR63" s="12">
        <f t="shared" si="44"/>
        <v>-3.6683469009932357E-2</v>
      </c>
      <c r="AS63" s="12">
        <f t="shared" si="45"/>
        <v>-1.8220080892317081E-2</v>
      </c>
      <c r="AT63" s="12">
        <f t="shared" si="14"/>
        <v>-1.8220080892317081E-2</v>
      </c>
      <c r="AU63" s="10">
        <f t="shared" si="15"/>
        <v>-1.2262121712255603E-2</v>
      </c>
      <c r="AV63" s="10">
        <f t="shared" si="16"/>
        <v>5.9579591800614784E-3</v>
      </c>
      <c r="AW63" s="10">
        <f t="shared" si="17"/>
        <v>-1.9220080892317082E-2</v>
      </c>
      <c r="AX63" s="10">
        <f t="shared" si="18"/>
        <v>-1.1262121712255602E-2</v>
      </c>
      <c r="AY63" s="10">
        <f t="shared" si="19"/>
        <v>7.9579591800614802E-3</v>
      </c>
      <c r="AZ63" s="19">
        <v>44</v>
      </c>
      <c r="BA63" s="19">
        <f t="shared" si="8"/>
        <v>6.9688835868376708E-2</v>
      </c>
      <c r="BB63" s="10">
        <f t="shared" si="46"/>
        <v>-4.3565719470964215E-2</v>
      </c>
      <c r="BC63" s="10">
        <f t="shared" si="47"/>
        <v>-6.1713950647264815E-2</v>
      </c>
      <c r="BD63" s="10">
        <f t="shared" si="48"/>
        <v>-6.4075826405253444E-2</v>
      </c>
      <c r="BE63" s="10">
        <f t="shared" si="49"/>
        <v>-4.4337092915226362E-2</v>
      </c>
      <c r="BF63" s="10">
        <f t="shared" si="50"/>
        <v>-6.1894064841872765E-2</v>
      </c>
      <c r="BG63" s="10">
        <f t="shared" si="51"/>
        <v>-6.4184411387260942E-2</v>
      </c>
      <c r="BH63" s="10">
        <f t="shared" si="52"/>
        <v>-4.5070458444279482E-2</v>
      </c>
      <c r="BI63" s="10">
        <f t="shared" si="53"/>
        <v>-6.5653659828170841E-2</v>
      </c>
      <c r="BJ63" s="10">
        <f t="shared" si="54"/>
        <v>-6.7934585224060595E-2</v>
      </c>
      <c r="BK63" s="10">
        <f t="shared" si="55"/>
        <v>-4.944359225088335E-2</v>
      </c>
      <c r="BL63" s="12">
        <f t="shared" si="20"/>
        <v>-4.944359225088335E-2</v>
      </c>
      <c r="BM63" s="10">
        <f t="shared" si="21"/>
        <v>-4.4337092915226362E-2</v>
      </c>
      <c r="BN63" s="10">
        <f t="shared" si="22"/>
        <v>5.1064993356569888E-3</v>
      </c>
      <c r="BO63" s="10">
        <f t="shared" si="23"/>
        <v>-5.0443592250883351E-2</v>
      </c>
      <c r="BP63" s="10">
        <f t="shared" si="24"/>
        <v>-4.3337092915226361E-2</v>
      </c>
      <c r="BQ63" s="10">
        <f t="shared" si="25"/>
        <v>7.1064993356569905E-3</v>
      </c>
      <c r="BR63" s="10">
        <f t="shared" si="26"/>
        <v>-1.8220080892317081E-2</v>
      </c>
      <c r="BS63" s="10">
        <f t="shared" si="27"/>
        <v>-4.944359225088335E-2</v>
      </c>
      <c r="BT63" s="10"/>
      <c r="BU63" s="10"/>
    </row>
    <row r="64" spans="1:73">
      <c r="A64" s="8">
        <v>42369</v>
      </c>
      <c r="B64" s="19" t="s">
        <v>65</v>
      </c>
      <c r="C64" s="19">
        <v>57</v>
      </c>
      <c r="D64" s="6">
        <f>SUM('veh fleet stats'!U64:W67)/1000</f>
        <v>43.466999999999999</v>
      </c>
      <c r="E64" s="16">
        <f>SUM('national population by age'!DZ103)</f>
        <v>4620600</v>
      </c>
      <c r="F64" s="1">
        <f>SUM('national population by age'!Q104:BY104)</f>
        <v>3471300</v>
      </c>
      <c r="G64" s="5">
        <f>SUM('national population by age'!R104:BY104)</f>
        <v>3408770</v>
      </c>
      <c r="H64" s="9">
        <f t="shared" si="60"/>
        <v>3408770</v>
      </c>
      <c r="I64" s="1">
        <f>SUM('national population by age'!Q104:CD104)</f>
        <v>3584580</v>
      </c>
      <c r="J64" s="16">
        <f>SUM('national population by age'!R104:CD104)</f>
        <v>3522050</v>
      </c>
      <c r="K64" s="9">
        <f t="shared" si="61"/>
        <v>3522050</v>
      </c>
      <c r="L64" s="16">
        <f>SUM('national population by age'!Q104:CM104)</f>
        <v>3702490</v>
      </c>
      <c r="M64" s="16">
        <f>SUM('national population by age'!R104:CM104)</f>
        <v>3639960</v>
      </c>
      <c r="N64" s="9">
        <f t="shared" si="62"/>
        <v>3639960</v>
      </c>
      <c r="O64" s="21">
        <f t="shared" si="59"/>
        <v>4587725</v>
      </c>
      <c r="P64" s="16">
        <f t="shared" si="59"/>
        <v>3440080</v>
      </c>
      <c r="Q64" s="16">
        <f t="shared" si="59"/>
        <v>3377580</v>
      </c>
      <c r="R64" s="9">
        <f t="shared" si="59"/>
        <v>3377580</v>
      </c>
      <c r="S64" s="16">
        <f t="shared" si="59"/>
        <v>3551107.5</v>
      </c>
      <c r="T64" s="16">
        <f t="shared" si="59"/>
        <v>3488607.5</v>
      </c>
      <c r="U64" s="9">
        <f t="shared" si="59"/>
        <v>3488607.5</v>
      </c>
      <c r="V64" s="16">
        <f t="shared" si="59"/>
        <v>3668362.5</v>
      </c>
      <c r="W64" s="16">
        <f t="shared" si="59"/>
        <v>3605862.5</v>
      </c>
      <c r="X64" s="9">
        <f t="shared" si="3"/>
        <v>3605862.5</v>
      </c>
      <c r="Y64" s="21">
        <f t="shared" si="57"/>
        <v>9474.6306720651301</v>
      </c>
      <c r="Z64" s="16">
        <f t="shared" si="28"/>
        <v>12635.46196600079</v>
      </c>
      <c r="AA64" s="16">
        <f t="shared" si="29"/>
        <v>12869.273266658376</v>
      </c>
      <c r="AB64" s="9">
        <f t="shared" si="30"/>
        <v>12869.273266658376</v>
      </c>
      <c r="AC64" s="16">
        <f t="shared" si="31"/>
        <v>12240.406690025577</v>
      </c>
      <c r="AD64" s="16">
        <f t="shared" si="32"/>
        <v>12459.699177967141</v>
      </c>
      <c r="AE64" s="9">
        <f t="shared" si="33"/>
        <v>12459.699177967141</v>
      </c>
      <c r="AF64" s="16">
        <f t="shared" si="34"/>
        <v>11849.156128926736</v>
      </c>
      <c r="AG64" s="16">
        <f t="shared" si="35"/>
        <v>12054.536189330569</v>
      </c>
      <c r="AH64" s="9">
        <f t="shared" si="36"/>
        <v>12054.536189330569</v>
      </c>
      <c r="AI64" s="12">
        <f t="shared" si="13"/>
        <v>0.18533777504352278</v>
      </c>
      <c r="AJ64" s="12">
        <f t="shared" si="58"/>
        <v>2.8176288414030193E-3</v>
      </c>
      <c r="AK64" s="12">
        <f t="shared" si="37"/>
        <v>-2.6294366676231973E-2</v>
      </c>
      <c r="AL64" s="12">
        <f t="shared" si="38"/>
        <v>-2.8065348180010163E-2</v>
      </c>
      <c r="AM64" s="12">
        <f t="shared" si="39"/>
        <v>-8.2765544903665722E-3</v>
      </c>
      <c r="AN64" s="12">
        <f t="shared" si="40"/>
        <v>-2.6350099854776876E-2</v>
      </c>
      <c r="AO64" s="12">
        <f t="shared" si="41"/>
        <v>-2.8065717054817307E-2</v>
      </c>
      <c r="AP64" s="12">
        <f t="shared" si="42"/>
        <v>-8.9067162815097412E-3</v>
      </c>
      <c r="AQ64" s="12">
        <f t="shared" si="43"/>
        <v>-3.1152404403412826E-2</v>
      </c>
      <c r="AR64" s="12">
        <f t="shared" si="44"/>
        <v>-3.289547116357916E-2</v>
      </c>
      <c r="AS64" s="12">
        <f t="shared" si="45"/>
        <v>-1.4359480456704765E-2</v>
      </c>
      <c r="AT64" s="12">
        <f t="shared" si="14"/>
        <v>-1.4359480456704765E-2</v>
      </c>
      <c r="AU64" s="10">
        <f t="shared" si="15"/>
        <v>-8.2765544903665722E-3</v>
      </c>
      <c r="AV64" s="10">
        <f t="shared" si="16"/>
        <v>6.0829259663381929E-3</v>
      </c>
      <c r="AW64" s="10">
        <f t="shared" si="17"/>
        <v>-1.5359480456704766E-2</v>
      </c>
      <c r="AX64" s="10">
        <f t="shared" si="18"/>
        <v>-7.2765544903665722E-3</v>
      </c>
      <c r="AY64" s="10">
        <f t="shared" si="19"/>
        <v>8.0829259663381947E-3</v>
      </c>
      <c r="AZ64" s="19">
        <v>45</v>
      </c>
      <c r="BA64" s="19">
        <f t="shared" si="8"/>
        <v>8.0301222785565285E-2</v>
      </c>
      <c r="BB64" s="10">
        <f t="shared" si="46"/>
        <v>-3.8761560134281114E-2</v>
      </c>
      <c r="BC64" s="10">
        <f t="shared" si="47"/>
        <v>-5.7913666528507157E-2</v>
      </c>
      <c r="BD64" s="10">
        <f t="shared" si="48"/>
        <v>-6.0299329836225213E-2</v>
      </c>
      <c r="BE64" s="10">
        <f t="shared" si="49"/>
        <v>-4.0480949659634113E-2</v>
      </c>
      <c r="BF64" s="10">
        <f t="shared" si="50"/>
        <v>-5.8260479076515437E-2</v>
      </c>
      <c r="BG64" s="10">
        <f t="shared" si="51"/>
        <v>-6.0576430200031783E-2</v>
      </c>
      <c r="BH64" s="10">
        <f t="shared" si="52"/>
        <v>-4.1388784551488533E-2</v>
      </c>
      <c r="BI64" s="10">
        <f t="shared" si="53"/>
        <v>-6.1964629543772132E-2</v>
      </c>
      <c r="BJ64" s="10">
        <f t="shared" si="54"/>
        <v>-6.4269474463215515E-2</v>
      </c>
      <c r="BK64" s="10">
        <f t="shared" si="55"/>
        <v>-4.5705770351688657E-2</v>
      </c>
      <c r="BL64" s="12">
        <f t="shared" si="20"/>
        <v>-4.5705770351688657E-2</v>
      </c>
      <c r="BM64" s="10">
        <f t="shared" si="21"/>
        <v>-4.0480949659634113E-2</v>
      </c>
      <c r="BN64" s="10">
        <f t="shared" si="22"/>
        <v>5.2248206920545437E-3</v>
      </c>
      <c r="BO64" s="10">
        <f t="shared" si="23"/>
        <v>-4.6705770351688658E-2</v>
      </c>
      <c r="BP64" s="10">
        <f t="shared" si="24"/>
        <v>-3.9480949659634113E-2</v>
      </c>
      <c r="BQ64" s="10">
        <f t="shared" si="25"/>
        <v>7.2248206920545455E-3</v>
      </c>
      <c r="BR64" s="10">
        <f t="shared" si="26"/>
        <v>-1.4359480456704765E-2</v>
      </c>
      <c r="BS64" s="10">
        <f t="shared" si="27"/>
        <v>-4.5705770351688657E-2</v>
      </c>
      <c r="BT64" s="10"/>
      <c r="BU64" s="10"/>
    </row>
    <row r="65" spans="2:71">
      <c r="B65" s="19" t="s">
        <v>242</v>
      </c>
      <c r="C65" s="19">
        <v>58</v>
      </c>
      <c r="D65" s="6">
        <f>SUM('veh fleet stats'!U65:W68)/1000</f>
        <v>43.966999999999999</v>
      </c>
      <c r="E65" s="16">
        <f>SUM('national population by age'!DZ104)</f>
        <v>4647300</v>
      </c>
      <c r="F65" s="1">
        <f>SUM('national population by age'!Q105:BY105)</f>
        <v>3494960</v>
      </c>
      <c r="G65" s="5">
        <f>SUM('national population by age'!R105:BY105)</f>
        <v>3432620</v>
      </c>
      <c r="H65" s="9">
        <f>G65</f>
        <v>3432620</v>
      </c>
      <c r="I65" s="1">
        <f>SUM('national population by age'!Q105:CD105)</f>
        <v>3609620</v>
      </c>
      <c r="J65" s="16">
        <f>SUM('national population by age'!R105:CD105)</f>
        <v>3547280</v>
      </c>
      <c r="K65" s="9">
        <f>J65</f>
        <v>3547280</v>
      </c>
      <c r="L65" s="16">
        <f>SUM('national population by age'!Q105:CM105)</f>
        <v>3728160</v>
      </c>
      <c r="M65" s="16">
        <f>SUM('national population by age'!R105:CM105)</f>
        <v>3665820</v>
      </c>
      <c r="N65" s="9">
        <f>M65</f>
        <v>3665820</v>
      </c>
      <c r="O65" s="21">
        <f t="shared" ref="O65:X65" si="63">AVERAGE(E62:E65)</f>
        <v>4610900</v>
      </c>
      <c r="P65" s="16">
        <f t="shared" si="63"/>
        <v>3460470</v>
      </c>
      <c r="Q65" s="16">
        <f t="shared" si="63"/>
        <v>3397967.5</v>
      </c>
      <c r="R65" s="9">
        <f t="shared" si="63"/>
        <v>3397967.5</v>
      </c>
      <c r="S65" s="16">
        <f t="shared" si="63"/>
        <v>3572835</v>
      </c>
      <c r="T65" s="16">
        <f t="shared" si="63"/>
        <v>3510332.5</v>
      </c>
      <c r="U65" s="9">
        <f t="shared" si="63"/>
        <v>3510332.5</v>
      </c>
      <c r="V65" s="16">
        <f t="shared" si="63"/>
        <v>3690540</v>
      </c>
      <c r="W65" s="16">
        <f t="shared" si="63"/>
        <v>3628037.5</v>
      </c>
      <c r="X65" s="9">
        <f t="shared" si="63"/>
        <v>3628037.5</v>
      </c>
      <c r="Y65" s="21">
        <f t="shared" si="57"/>
        <v>9535.4486109002573</v>
      </c>
      <c r="Z65" s="16">
        <f t="shared" si="28"/>
        <v>12705.499541969732</v>
      </c>
      <c r="AA65" s="16">
        <f t="shared" si="29"/>
        <v>12939.205569211596</v>
      </c>
      <c r="AB65" s="9">
        <f t="shared" si="30"/>
        <v>12939.205569211596</v>
      </c>
      <c r="AC65" s="16">
        <f t="shared" si="31"/>
        <v>12305.913931093935</v>
      </c>
      <c r="AD65" s="16">
        <f t="shared" si="32"/>
        <v>12525.024338862486</v>
      </c>
      <c r="AE65" s="9">
        <f t="shared" si="33"/>
        <v>12525.024338862486</v>
      </c>
      <c r="AF65" s="16">
        <f t="shared" si="34"/>
        <v>11913.432722582604</v>
      </c>
      <c r="AG65" s="16">
        <f t="shared" si="35"/>
        <v>12118.672974025214</v>
      </c>
      <c r="AH65" s="9">
        <f t="shared" si="36"/>
        <v>12118.672974025214</v>
      </c>
      <c r="AI65" s="12">
        <f>D65/$D$8-1</f>
        <v>0.19897269089973002</v>
      </c>
      <c r="AJ65" s="12">
        <f t="shared" si="58"/>
        <v>9.254745318511004E-3</v>
      </c>
      <c r="AK65" s="12">
        <f t="shared" si="37"/>
        <v>-2.0897177206721462E-2</v>
      </c>
      <c r="AL65" s="12">
        <f t="shared" si="38"/>
        <v>-2.2783804558652032E-2</v>
      </c>
      <c r="AM65" s="12">
        <f t="shared" si="39"/>
        <v>-2.8874775313605383E-3</v>
      </c>
      <c r="AN65" s="12">
        <f t="shared" si="40"/>
        <v>-2.1139397274365868E-2</v>
      </c>
      <c r="AO65" s="12">
        <f t="shared" si="41"/>
        <v>-2.2969946883626413E-2</v>
      </c>
      <c r="AP65" s="12">
        <f t="shared" si="42"/>
        <v>-3.7104970713626173E-3</v>
      </c>
      <c r="AQ65" s="12">
        <f t="shared" si="43"/>
        <v>-2.5896821428638805E-2</v>
      </c>
      <c r="AR65" s="12">
        <f t="shared" si="44"/>
        <v>-2.7749941383835464E-2</v>
      </c>
      <c r="AS65" s="12">
        <f t="shared" si="45"/>
        <v>-9.1153289775115498E-3</v>
      </c>
      <c r="AT65" s="12">
        <f>MIN(AM65,AS65)</f>
        <v>-9.1153289775115498E-3</v>
      </c>
      <c r="AU65" s="10">
        <f>MAX(AM65,AS65)</f>
        <v>-2.8874775313605383E-3</v>
      </c>
      <c r="AV65" s="10">
        <f>AU65-AT65</f>
        <v>6.2278514461510115E-3</v>
      </c>
      <c r="AW65" s="10">
        <f>AT65-$AX$2</f>
        <v>-1.0115328977511551E-2</v>
      </c>
      <c r="AX65" s="10">
        <f>AU65+$AX$2</f>
        <v>-1.8874775313605383E-3</v>
      </c>
      <c r="AY65" s="10">
        <f>AX65-AW65</f>
        <v>8.2278514461510133E-3</v>
      </c>
      <c r="AZ65" s="19">
        <v>45</v>
      </c>
      <c r="BA65" s="19">
        <f>D65/$D$20-1</f>
        <v>9.2727905358385598E-2</v>
      </c>
      <c r="BB65" s="10">
        <f t="shared" si="46"/>
        <v>-3.2591341719953815E-2</v>
      </c>
      <c r="BC65" s="10">
        <f t="shared" si="47"/>
        <v>-5.2691740861891101E-2</v>
      </c>
      <c r="BD65" s="10">
        <f t="shared" si="48"/>
        <v>-5.5192947353415511E-2</v>
      </c>
      <c r="BE65" s="10">
        <f t="shared" si="49"/>
        <v>-3.5266873064662252E-2</v>
      </c>
      <c r="BF65" s="10">
        <f t="shared" si="50"/>
        <v>-5.3220551941495775E-2</v>
      </c>
      <c r="BG65" s="10">
        <f t="shared" si="51"/>
        <v>-5.5651110979277219E-2</v>
      </c>
      <c r="BH65" s="10">
        <f t="shared" si="52"/>
        <v>-3.6362866109092118E-2</v>
      </c>
      <c r="BI65" s="10">
        <f t="shared" si="53"/>
        <v>-5.687618968479724E-2</v>
      </c>
      <c r="BJ65" s="10">
        <f t="shared" si="54"/>
        <v>-5.9290871694435587E-2</v>
      </c>
      <c r="BK65" s="10">
        <f t="shared" si="55"/>
        <v>-4.062839843285293E-2</v>
      </c>
      <c r="BL65" s="12">
        <f>MIN(BE65,BK65)</f>
        <v>-4.062839843285293E-2</v>
      </c>
      <c r="BM65" s="10">
        <f>MAX(BE65,BK65)</f>
        <v>-3.5266873064662252E-2</v>
      </c>
      <c r="BN65" s="10">
        <f>BM65-BL65</f>
        <v>5.3615253681906783E-3</v>
      </c>
      <c r="BO65" s="10">
        <f>BL65-$AX$2</f>
        <v>-4.1628398432852931E-2</v>
      </c>
      <c r="BP65" s="10">
        <f>BM65+$AX$2</f>
        <v>-3.4266873064662251E-2</v>
      </c>
      <c r="BQ65" s="10">
        <f>BP65-BO65</f>
        <v>7.36152536819068E-3</v>
      </c>
      <c r="BR65" s="10">
        <f>AS65</f>
        <v>-9.1153289775115498E-3</v>
      </c>
      <c r="BS65" s="10">
        <f>BK65</f>
        <v>-4.062839843285293E-2</v>
      </c>
    </row>
    <row r="66" spans="2:71">
      <c r="D66" s="6"/>
    </row>
  </sheetData>
  <mergeCells count="4">
    <mergeCell ref="O2:X2"/>
    <mergeCell ref="Y2:AH2"/>
    <mergeCell ref="AI2:AR2"/>
    <mergeCell ref="BA2:BJ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V92"/>
  <sheetViews>
    <sheetView topLeftCell="E46" zoomScaleNormal="100" workbookViewId="0">
      <selection activeCell="A33" sqref="A33"/>
    </sheetView>
  </sheetViews>
  <sheetFormatPr defaultRowHeight="15"/>
  <cols>
    <col min="37" max="37" width="10.7109375" bestFit="1" customWidth="1"/>
    <col min="38" max="38" width="9.7109375" bestFit="1" customWidth="1"/>
    <col min="39" max="39" width="10.7109375" bestFit="1" customWidth="1"/>
  </cols>
  <sheetData>
    <row r="1" spans="1:74" s="19" customFormat="1">
      <c r="P1" s="295" t="s">
        <v>407</v>
      </c>
      <c r="Q1" s="295"/>
      <c r="R1" s="295"/>
      <c r="S1" s="295"/>
      <c r="T1" s="295"/>
      <c r="U1" s="295"/>
      <c r="V1" s="295"/>
      <c r="W1" s="295"/>
      <c r="X1" s="295"/>
      <c r="Z1" s="295" t="s">
        <v>413</v>
      </c>
      <c r="AA1" s="295"/>
      <c r="AB1" s="295"/>
      <c r="AC1" s="295"/>
      <c r="AD1" s="295"/>
      <c r="AE1" s="295"/>
      <c r="AF1" s="295"/>
      <c r="AG1" s="295"/>
      <c r="AH1" s="295"/>
      <c r="AK1" s="8"/>
      <c r="AL1" s="8"/>
      <c r="AM1" s="8"/>
      <c r="AN1" s="295" t="s">
        <v>433</v>
      </c>
      <c r="AO1" s="295"/>
      <c r="AP1" s="295"/>
      <c r="AQ1" s="295"/>
      <c r="AR1" s="295"/>
      <c r="AT1" s="295" t="s">
        <v>434</v>
      </c>
      <c r="AU1" s="295"/>
      <c r="AV1" s="295"/>
      <c r="AW1" s="295"/>
      <c r="AX1" s="295"/>
      <c r="AZ1" s="295" t="s">
        <v>435</v>
      </c>
      <c r="BA1" s="295"/>
      <c r="BB1" s="295"/>
      <c r="BC1" s="295"/>
      <c r="BD1" s="295"/>
      <c r="BF1" s="295" t="s">
        <v>436</v>
      </c>
      <c r="BG1" s="295"/>
      <c r="BH1" s="295"/>
      <c r="BI1" s="295"/>
      <c r="BJ1" s="295"/>
      <c r="BL1" s="295" t="s">
        <v>437</v>
      </c>
      <c r="BM1" s="295"/>
      <c r="BN1" s="295"/>
      <c r="BO1" s="295"/>
      <c r="BP1" s="295"/>
      <c r="BR1" s="295" t="s">
        <v>438</v>
      </c>
      <c r="BS1" s="295"/>
      <c r="BT1" s="295"/>
      <c r="BU1" s="295"/>
      <c r="BV1" s="295"/>
    </row>
    <row r="2" spans="1:74">
      <c r="A2" s="53"/>
      <c r="B2" s="19" t="s">
        <v>412</v>
      </c>
      <c r="C2" s="19" t="s">
        <v>409</v>
      </c>
      <c r="D2" s="19" t="s">
        <v>410</v>
      </c>
      <c r="E2" s="19" t="s">
        <v>408</v>
      </c>
      <c r="F2" s="19" t="s">
        <v>411</v>
      </c>
      <c r="G2" s="19" t="s">
        <v>403</v>
      </c>
      <c r="H2" t="s">
        <v>405</v>
      </c>
      <c r="I2" t="s">
        <v>406</v>
      </c>
      <c r="J2" t="s">
        <v>69</v>
      </c>
      <c r="O2" s="19"/>
      <c r="P2" s="19" t="s">
        <v>412</v>
      </c>
      <c r="Q2" s="19" t="s">
        <v>409</v>
      </c>
      <c r="R2" s="19" t="s">
        <v>410</v>
      </c>
      <c r="S2" s="19" t="s">
        <v>408</v>
      </c>
      <c r="T2" s="19" t="s">
        <v>411</v>
      </c>
      <c r="U2" s="19" t="s">
        <v>403</v>
      </c>
      <c r="V2" s="19" t="s">
        <v>405</v>
      </c>
      <c r="W2" s="19" t="s">
        <v>406</v>
      </c>
      <c r="X2" s="19" t="s">
        <v>69</v>
      </c>
      <c r="Z2" s="19" t="s">
        <v>412</v>
      </c>
      <c r="AA2" s="19" t="s">
        <v>409</v>
      </c>
      <c r="AB2" s="19" t="s">
        <v>410</v>
      </c>
      <c r="AC2" s="19" t="s">
        <v>408</v>
      </c>
      <c r="AD2" s="19" t="s">
        <v>411</v>
      </c>
      <c r="AE2" s="19" t="s">
        <v>403</v>
      </c>
      <c r="AF2" s="19" t="s">
        <v>405</v>
      </c>
      <c r="AG2" s="19" t="s">
        <v>406</v>
      </c>
      <c r="AH2" s="19" t="s">
        <v>69</v>
      </c>
      <c r="AK2" s="19" t="s">
        <v>431</v>
      </c>
      <c r="AL2" s="19" t="s">
        <v>432</v>
      </c>
      <c r="AN2" s="19" t="s">
        <v>412</v>
      </c>
      <c r="AO2" s="19" t="s">
        <v>409</v>
      </c>
      <c r="AP2" s="19" t="s">
        <v>410</v>
      </c>
      <c r="AQ2" s="19" t="s">
        <v>408</v>
      </c>
      <c r="AR2" s="19" t="s">
        <v>411</v>
      </c>
      <c r="AT2" s="19" t="s">
        <v>412</v>
      </c>
      <c r="AU2" s="19" t="s">
        <v>409</v>
      </c>
      <c r="AV2" s="19" t="s">
        <v>410</v>
      </c>
      <c r="AW2" s="19" t="s">
        <v>408</v>
      </c>
      <c r="AX2" s="19" t="s">
        <v>411</v>
      </c>
      <c r="AZ2" s="19" t="s">
        <v>412</v>
      </c>
      <c r="BA2" s="19" t="s">
        <v>409</v>
      </c>
      <c r="BB2" s="19" t="s">
        <v>410</v>
      </c>
      <c r="BC2" s="19" t="s">
        <v>408</v>
      </c>
      <c r="BD2" s="19" t="s">
        <v>411</v>
      </c>
      <c r="BE2" s="19"/>
      <c r="BF2" s="19" t="s">
        <v>412</v>
      </c>
      <c r="BG2" s="19" t="s">
        <v>409</v>
      </c>
      <c r="BH2" s="19" t="s">
        <v>410</v>
      </c>
      <c r="BI2" s="19" t="s">
        <v>408</v>
      </c>
      <c r="BJ2" s="19" t="s">
        <v>411</v>
      </c>
      <c r="BL2" s="19" t="s">
        <v>412</v>
      </c>
      <c r="BM2" s="19" t="s">
        <v>409</v>
      </c>
      <c r="BN2" s="19" t="s">
        <v>410</v>
      </c>
      <c r="BO2" s="19" t="s">
        <v>408</v>
      </c>
      <c r="BP2" s="19" t="s">
        <v>411</v>
      </c>
      <c r="BR2" s="19" t="s">
        <v>412</v>
      </c>
      <c r="BS2" s="19" t="s">
        <v>409</v>
      </c>
      <c r="BT2" s="19" t="s">
        <v>410</v>
      </c>
      <c r="BU2" s="19" t="s">
        <v>408</v>
      </c>
      <c r="BV2" s="19" t="s">
        <v>411</v>
      </c>
    </row>
    <row r="3" spans="1:74">
      <c r="A3" s="53">
        <v>2001</v>
      </c>
      <c r="B3" s="19">
        <v>28.592493407999999</v>
      </c>
      <c r="C3" s="19">
        <v>0.22459310239999999</v>
      </c>
      <c r="D3" s="19">
        <v>0.1528843322</v>
      </c>
      <c r="E3" s="19">
        <v>5.1757861831999996</v>
      </c>
      <c r="F3" s="19">
        <v>2.1736884574999999</v>
      </c>
      <c r="G3" s="19">
        <f>SUM(B3:F3)</f>
        <v>36.319445483299994</v>
      </c>
      <c r="H3">
        <f t="shared" ref="H3:H17" si="0">SUM(B3,D3,C3)</f>
        <v>28.969970842599999</v>
      </c>
      <c r="I3">
        <f t="shared" ref="I3:I17" si="1">SUM(E3,F3)</f>
        <v>7.3494746406999996</v>
      </c>
      <c r="J3">
        <f>SUM(H3:I3)</f>
        <v>36.319445483300001</v>
      </c>
      <c r="K3">
        <f>B6-B3</f>
        <v>2.7204090839999999</v>
      </c>
      <c r="L3" s="19">
        <f>C6-C3</f>
        <v>1.1843044100000005E-2</v>
      </c>
      <c r="M3" s="19">
        <f>D6-D3</f>
        <v>4.0226951600000005E-2</v>
      </c>
      <c r="N3">
        <f>SUM(K3:M3,K5:L5)</f>
        <v>3.4633328624000006</v>
      </c>
      <c r="O3" s="19"/>
      <c r="P3" s="104">
        <f t="shared" ref="P3:P16" si="2">B3/B$3-1</f>
        <v>0</v>
      </c>
      <c r="Q3" s="104">
        <f t="shared" ref="Q3:Q16" si="3">C3/C$3-1</f>
        <v>0</v>
      </c>
      <c r="R3" s="104">
        <f t="shared" ref="R3:R16" si="4">D3/D$3-1</f>
        <v>0</v>
      </c>
      <c r="S3" s="104">
        <f t="shared" ref="S3:S16" si="5">E3/E$3-1</f>
        <v>0</v>
      </c>
      <c r="T3" s="104">
        <f t="shared" ref="T3:T16" si="6">F3/F$3-1</f>
        <v>0</v>
      </c>
      <c r="U3" s="104">
        <f t="shared" ref="U3:U16" si="7">G3/G$3-1</f>
        <v>0</v>
      </c>
      <c r="V3" s="104">
        <f t="shared" ref="V3:V16" si="8">H3/H$3-1</f>
        <v>0</v>
      </c>
      <c r="W3" s="104">
        <f t="shared" ref="W3:W16" si="9">I3/I$3-1</f>
        <v>0</v>
      </c>
      <c r="X3" s="104">
        <f t="shared" ref="X3:X16" si="10">J3/J$3-1</f>
        <v>0</v>
      </c>
      <c r="Z3" s="104">
        <f t="shared" ref="Z3:Z16" si="11">B3/B$6-1</f>
        <v>-8.6878215288251459E-2</v>
      </c>
      <c r="AA3" s="104">
        <f t="shared" ref="AA3:AA16" si="12">C3/C$6-1</f>
        <v>-5.0089820339716984E-2</v>
      </c>
      <c r="AB3" s="104">
        <f t="shared" ref="AB3:AB16" si="13">D3/D$6-1</f>
        <v>-0.20830968966920616</v>
      </c>
      <c r="AC3" s="104">
        <f t="shared" ref="AC3:AC16" si="14">E3/E$6-1</f>
        <v>-6.7086764954080946E-2</v>
      </c>
      <c r="AD3" s="104">
        <f t="shared" ref="AD3:AD16" si="15">F3/F$6-1</f>
        <v>-0.12785447397953287</v>
      </c>
      <c r="AE3" s="104">
        <f t="shared" ref="AE3:AE16" si="16">G3/G$6-1</f>
        <v>-8.70560832203503E-2</v>
      </c>
      <c r="AF3" s="104">
        <f t="shared" ref="AF3:AF16" si="17">H3/H$6-1</f>
        <v>-8.7342945692174045E-2</v>
      </c>
      <c r="AG3" s="104">
        <f t="shared" ref="AG3:AG16" si="18">I3/I$6-1</f>
        <v>-8.5923577535637619E-2</v>
      </c>
      <c r="AH3" s="104">
        <f t="shared" ref="AH3:AH16" si="19">J3/J$6-1</f>
        <v>-8.7056083220350078E-2</v>
      </c>
      <c r="AK3" s="16">
        <f>'total per capita'!O8</f>
        <v>3881300</v>
      </c>
      <c r="AL3" s="16">
        <f>'total per capita'!X8</f>
        <v>2998372.5</v>
      </c>
      <c r="AN3" s="52">
        <f>B3/$AL3*1000000000</f>
        <v>9536.0044183969803</v>
      </c>
      <c r="AO3" s="52">
        <f t="shared" ref="AO3:AO16" si="20">C3/$AL3*1000000000</f>
        <v>74.905003431027993</v>
      </c>
      <c r="AP3" s="52">
        <f>D3/$AK3*1000000000</f>
        <v>39.389980728106558</v>
      </c>
      <c r="AQ3" s="52">
        <f t="shared" ref="AQ3:AR16" si="21">E3/$AK3*1000000000</f>
        <v>1333.5187136268776</v>
      </c>
      <c r="AR3" s="52">
        <f t="shared" si="21"/>
        <v>560.04134117434876</v>
      </c>
      <c r="AT3" s="52">
        <f>B3/$AK3*1000000000</f>
        <v>7366.731097312756</v>
      </c>
      <c r="AU3" s="52">
        <f t="shared" ref="AU3:AX16" si="22">C3/$AK3*1000000000</f>
        <v>57.865432303609609</v>
      </c>
      <c r="AV3" s="52">
        <f t="shared" si="22"/>
        <v>39.389980728106558</v>
      </c>
      <c r="AW3" s="52">
        <f t="shared" si="22"/>
        <v>1333.5187136268776</v>
      </c>
      <c r="AX3" s="52">
        <f t="shared" si="22"/>
        <v>560.04134117434876</v>
      </c>
      <c r="AZ3" s="104">
        <f>AN3/AN$3-1</f>
        <v>0</v>
      </c>
      <c r="BA3" s="104">
        <f t="shared" ref="BA3:BD16" si="23">AO3/AO$3-1</f>
        <v>0</v>
      </c>
      <c r="BB3" s="104">
        <f t="shared" si="23"/>
        <v>0</v>
      </c>
      <c r="BC3" s="104">
        <f t="shared" si="23"/>
        <v>0</v>
      </c>
      <c r="BD3" s="104">
        <f t="shared" si="23"/>
        <v>0</v>
      </c>
      <c r="BE3" s="19"/>
      <c r="BF3" s="104">
        <f>AT3/AT$3-1</f>
        <v>0</v>
      </c>
      <c r="BG3" s="104">
        <f t="shared" ref="BG3:BJ16" si="24">AU3/AU$3-1</f>
        <v>0</v>
      </c>
      <c r="BH3" s="104">
        <f t="shared" si="24"/>
        <v>0</v>
      </c>
      <c r="BI3" s="104">
        <f t="shared" si="24"/>
        <v>0</v>
      </c>
      <c r="BJ3" s="104">
        <f t="shared" si="24"/>
        <v>0</v>
      </c>
      <c r="BK3">
        <v>-0.1</v>
      </c>
    </row>
    <row r="4" spans="1:74">
      <c r="A4" s="53">
        <v>2002</v>
      </c>
      <c r="B4" s="19">
        <v>29.579601090000001</v>
      </c>
      <c r="C4" s="19">
        <v>0.2254971815</v>
      </c>
      <c r="D4" s="19">
        <v>0.16198746250000001</v>
      </c>
      <c r="E4" s="19">
        <v>5.273894469</v>
      </c>
      <c r="F4" s="19">
        <v>2.2624609451</v>
      </c>
      <c r="G4" s="19">
        <f t="shared" ref="G4:G17" si="25">SUM(B4:F4)</f>
        <v>37.503441148100002</v>
      </c>
      <c r="H4" s="19">
        <f t="shared" si="0"/>
        <v>29.967085734000001</v>
      </c>
      <c r="I4" s="19">
        <f t="shared" si="1"/>
        <v>7.5363554141</v>
      </c>
      <c r="J4" s="19">
        <f t="shared" ref="J4:J17" si="26">SUM(H4:I4)</f>
        <v>37.503441148100002</v>
      </c>
      <c r="K4" s="104">
        <f>K3/$N$3</f>
        <v>0.78548877398830974</v>
      </c>
      <c r="L4" s="104">
        <f>L3/$N$3</f>
        <v>3.4195512157018256E-3</v>
      </c>
      <c r="M4" s="104">
        <f>M3/$N$3</f>
        <v>1.1615098287758504E-2</v>
      </c>
      <c r="O4" s="19"/>
      <c r="P4" s="104">
        <f t="shared" si="2"/>
        <v>3.4523315889750883E-2</v>
      </c>
      <c r="Q4" s="104">
        <f t="shared" si="3"/>
        <v>4.0254090189726366E-3</v>
      </c>
      <c r="R4" s="104">
        <f t="shared" si="4"/>
        <v>5.9542597786223617E-2</v>
      </c>
      <c r="S4" s="104">
        <f t="shared" si="5"/>
        <v>1.8955243189614057E-2</v>
      </c>
      <c r="T4" s="104">
        <f t="shared" si="6"/>
        <v>4.0839563412918389E-2</v>
      </c>
      <c r="U4" s="104">
        <f t="shared" si="7"/>
        <v>3.2599497295310309E-2</v>
      </c>
      <c r="V4" s="104">
        <f t="shared" si="8"/>
        <v>3.4418912494511567E-2</v>
      </c>
      <c r="W4" s="104">
        <f t="shared" si="9"/>
        <v>2.5427773077151716E-2</v>
      </c>
      <c r="X4" s="104">
        <f t="shared" si="10"/>
        <v>3.2599497295310087E-2</v>
      </c>
      <c r="Z4" s="104">
        <f t="shared" si="11"/>
        <v>-5.5354223468834673E-2</v>
      </c>
      <c r="AA4" s="104">
        <f t="shared" si="12"/>
        <v>-4.626604333529849E-2</v>
      </c>
      <c r="AB4" s="104">
        <f t="shared" si="13"/>
        <v>-0.1611703919499291</v>
      </c>
      <c r="AC4" s="104">
        <f t="shared" si="14"/>
        <v>-4.9403167708975904E-2</v>
      </c>
      <c r="AD4" s="104">
        <f t="shared" si="15"/>
        <v>-9.2236431464326918E-2</v>
      </c>
      <c r="AE4" s="104">
        <f t="shared" si="16"/>
        <v>-5.7294570474522133E-2</v>
      </c>
      <c r="AF4" s="104">
        <f t="shared" si="17"/>
        <v>-5.5930282402454234E-2</v>
      </c>
      <c r="AG4" s="104">
        <f t="shared" si="18"/>
        <v>-6.268064969003917E-2</v>
      </c>
      <c r="AH4" s="104">
        <f t="shared" si="19"/>
        <v>-5.7294570474522133E-2</v>
      </c>
      <c r="AK4" s="16">
        <f>'total per capita'!O12</f>
        <v>3942000</v>
      </c>
      <c r="AL4" s="16">
        <f>'total per capita'!X12</f>
        <v>3059907.5</v>
      </c>
      <c r="AN4" s="52">
        <f t="shared" ref="AN4:AN16" si="27">B4/$AL4*1000000000</f>
        <v>9666.8285201431754</v>
      </c>
      <c r="AO4" s="52">
        <f t="shared" si="20"/>
        <v>73.694117060728146</v>
      </c>
      <c r="AP4" s="52">
        <f t="shared" ref="AP4:AP16" si="28">D4/$AK4*1000000000</f>
        <v>41.092709918822933</v>
      </c>
      <c r="AQ4" s="52">
        <f t="shared" si="21"/>
        <v>1337.8727724505327</v>
      </c>
      <c r="AR4" s="52">
        <f t="shared" si="21"/>
        <v>573.93732752409937</v>
      </c>
      <c r="AT4" s="52">
        <f t="shared" ref="AT4:AT16" si="29">B4/$AK4*1000000000</f>
        <v>7503.7039802130903</v>
      </c>
      <c r="AU4" s="52">
        <f t="shared" si="22"/>
        <v>57.20374974632167</v>
      </c>
      <c r="AV4" s="52">
        <f t="shared" si="22"/>
        <v>41.092709918822933</v>
      </c>
      <c r="AW4" s="52">
        <f t="shared" si="22"/>
        <v>1337.8727724505327</v>
      </c>
      <c r="AX4" s="52">
        <f t="shared" si="22"/>
        <v>573.93732752409937</v>
      </c>
      <c r="AZ4" s="104">
        <f t="shared" ref="AZ4:AZ16" si="30">AN4/AN$3-1</f>
        <v>1.3718964044711068E-2</v>
      </c>
      <c r="BA4" s="104">
        <f t="shared" si="23"/>
        <v>-1.6165627325747667E-2</v>
      </c>
      <c r="BB4" s="104">
        <f t="shared" si="23"/>
        <v>4.3227469504736327E-2</v>
      </c>
      <c r="BC4" s="104">
        <f t="shared" si="23"/>
        <v>3.2650901552127021E-3</v>
      </c>
      <c r="BD4" s="104">
        <f t="shared" si="23"/>
        <v>2.4812429597808272E-2</v>
      </c>
      <c r="BE4" s="19"/>
      <c r="BF4" s="104">
        <f t="shared" ref="BF4:BF16" si="31">AT4/AT$3-1</f>
        <v>1.8593441390890364E-2</v>
      </c>
      <c r="BG4" s="104">
        <f t="shared" si="24"/>
        <v>-1.1434850323353785E-2</v>
      </c>
      <c r="BH4" s="104">
        <f t="shared" si="24"/>
        <v>4.3227469504736327E-2</v>
      </c>
      <c r="BI4" s="104">
        <f t="shared" si="24"/>
        <v>3.2650901552127021E-3</v>
      </c>
      <c r="BJ4" s="104">
        <f t="shared" si="24"/>
        <v>2.4812429597808272E-2</v>
      </c>
      <c r="BK4" s="19">
        <v>-0.1</v>
      </c>
    </row>
    <row r="5" spans="1:74">
      <c r="A5" s="53">
        <v>2003</v>
      </c>
      <c r="B5" s="19">
        <v>30.497246576999999</v>
      </c>
      <c r="C5" s="19">
        <v>0.22968145940000001</v>
      </c>
      <c r="D5" s="19">
        <v>0.1741810671</v>
      </c>
      <c r="E5" s="19">
        <v>5.3873734008999996</v>
      </c>
      <c r="F5" s="19">
        <v>2.3455784568000002</v>
      </c>
      <c r="G5" s="19">
        <f t="shared" si="25"/>
        <v>38.634060961199992</v>
      </c>
      <c r="H5" s="19">
        <f t="shared" si="0"/>
        <v>30.901109103499998</v>
      </c>
      <c r="I5" s="19">
        <f t="shared" si="1"/>
        <v>7.7329518576999998</v>
      </c>
      <c r="J5" s="19">
        <f t="shared" si="26"/>
        <v>38.634060961199999</v>
      </c>
      <c r="K5">
        <f>E6-E3</f>
        <v>0.37219618940000032</v>
      </c>
      <c r="L5" s="19">
        <f>F6-F3</f>
        <v>0.31865759330000021</v>
      </c>
      <c r="O5" s="19"/>
      <c r="P5" s="104">
        <f t="shared" si="2"/>
        <v>6.6617246065957314E-2</v>
      </c>
      <c r="Q5" s="104">
        <f t="shared" si="3"/>
        <v>2.2655891679779439E-2</v>
      </c>
      <c r="R5" s="104">
        <f t="shared" si="4"/>
        <v>0.13929965610956185</v>
      </c>
      <c r="S5" s="104">
        <f t="shared" si="5"/>
        <v>4.0880208380088767E-2</v>
      </c>
      <c r="T5" s="104">
        <f t="shared" si="6"/>
        <v>7.9077569146083659E-2</v>
      </c>
      <c r="U5" s="104">
        <f t="shared" si="7"/>
        <v>6.3729372712044263E-2</v>
      </c>
      <c r="V5" s="104">
        <f t="shared" si="8"/>
        <v>6.6660000156447685E-2</v>
      </c>
      <c r="W5" s="104">
        <f t="shared" si="9"/>
        <v>5.2177500535395493E-2</v>
      </c>
      <c r="X5" s="104">
        <f t="shared" si="10"/>
        <v>6.3729372712044263E-2</v>
      </c>
      <c r="Z5" s="104">
        <f t="shared" si="11"/>
        <v>-2.6048556667922718E-2</v>
      </c>
      <c r="AA5" s="104">
        <f t="shared" si="12"/>
        <v>-2.8568758203813771E-2</v>
      </c>
      <c r="AB5" s="104">
        <f t="shared" si="13"/>
        <v>-9.8027501694854413E-2</v>
      </c>
      <c r="AC5" s="104">
        <f t="shared" si="14"/>
        <v>-2.8949077504861087E-2</v>
      </c>
      <c r="AD5" s="104">
        <f t="shared" si="15"/>
        <v>-5.8887325840201843E-2</v>
      </c>
      <c r="AE5" s="104">
        <f t="shared" si="16"/>
        <v>-2.8874740082706407E-2</v>
      </c>
      <c r="AF5" s="104">
        <f t="shared" si="17"/>
        <v>-2.6505226309231245E-2</v>
      </c>
      <c r="AG5" s="104">
        <f t="shared" si="18"/>
        <v>-3.8229354513110825E-2</v>
      </c>
      <c r="AH5" s="104">
        <f t="shared" si="19"/>
        <v>-2.8874740082706296E-2</v>
      </c>
      <c r="AK5" s="16">
        <f>'total per capita'!O16</f>
        <v>4018650</v>
      </c>
      <c r="AL5" s="16">
        <f>'total per capita'!X16</f>
        <v>3129812.5</v>
      </c>
      <c r="AN5" s="52">
        <f t="shared" si="27"/>
        <v>9744.1129706651755</v>
      </c>
      <c r="AO5" s="52">
        <f t="shared" si="20"/>
        <v>73.385054024801804</v>
      </c>
      <c r="AP5" s="52">
        <f t="shared" si="28"/>
        <v>43.343179201970813</v>
      </c>
      <c r="AQ5" s="52">
        <f t="shared" si="21"/>
        <v>1340.5928361265599</v>
      </c>
      <c r="AR5" s="52">
        <f t="shared" si="21"/>
        <v>583.67323772908821</v>
      </c>
      <c r="AT5" s="52">
        <f t="shared" si="29"/>
        <v>7588.9282662088017</v>
      </c>
      <c r="AU5" s="52">
        <f t="shared" si="22"/>
        <v>57.153884861831713</v>
      </c>
      <c r="AV5" s="52">
        <f t="shared" si="22"/>
        <v>43.343179201970813</v>
      </c>
      <c r="AW5" s="52">
        <f t="shared" si="22"/>
        <v>1340.5928361265599</v>
      </c>
      <c r="AX5" s="52">
        <f t="shared" si="22"/>
        <v>583.67323772908821</v>
      </c>
      <c r="AZ5" s="104">
        <f t="shared" si="30"/>
        <v>2.1823453842650276E-2</v>
      </c>
      <c r="BA5" s="104">
        <f t="shared" si="23"/>
        <v>-2.0291693967089186E-2</v>
      </c>
      <c r="BB5" s="104">
        <f t="shared" si="23"/>
        <v>0.10036050794621154</v>
      </c>
      <c r="BC5" s="104">
        <f t="shared" si="23"/>
        <v>5.3048543131744008E-3</v>
      </c>
      <c r="BD5" s="104">
        <f t="shared" si="23"/>
        <v>4.2196700167144385E-2</v>
      </c>
      <c r="BE5" s="19"/>
      <c r="BF5" s="104">
        <f t="shared" si="31"/>
        <v>3.0162247808542819E-2</v>
      </c>
      <c r="BG5" s="104">
        <f t="shared" si="24"/>
        <v>-1.2296589059328733E-2</v>
      </c>
      <c r="BH5" s="104">
        <f t="shared" si="24"/>
        <v>0.10036050794621154</v>
      </c>
      <c r="BI5" s="104">
        <f t="shared" si="24"/>
        <v>5.3048543131744008E-3</v>
      </c>
      <c r="BJ5" s="104">
        <f t="shared" si="24"/>
        <v>4.2196700167144385E-2</v>
      </c>
      <c r="BK5" s="19">
        <v>-0.1</v>
      </c>
    </row>
    <row r="6" spans="1:74">
      <c r="A6" s="53">
        <v>2004</v>
      </c>
      <c r="B6" s="19">
        <v>31.312902491999999</v>
      </c>
      <c r="C6" s="19">
        <v>0.2364361465</v>
      </c>
      <c r="D6" s="19">
        <v>0.19311128380000001</v>
      </c>
      <c r="E6" s="19">
        <v>5.5479823725999999</v>
      </c>
      <c r="F6" s="19">
        <v>2.4923460508000002</v>
      </c>
      <c r="G6" s="19">
        <f t="shared" si="25"/>
        <v>39.782778345700002</v>
      </c>
      <c r="H6" s="19">
        <f t="shared" si="0"/>
        <v>31.742449922300001</v>
      </c>
      <c r="I6" s="19">
        <f t="shared" si="1"/>
        <v>8.0403284234000001</v>
      </c>
      <c r="J6" s="19">
        <f t="shared" si="26"/>
        <v>39.782778345700002</v>
      </c>
      <c r="K6" s="104">
        <f>K5/$N$3</f>
        <v>0.10746763426662892</v>
      </c>
      <c r="L6" s="104">
        <f>L5/$N$3</f>
        <v>9.2008942241600972E-2</v>
      </c>
      <c r="O6" s="19"/>
      <c r="P6" s="104">
        <f t="shared" si="2"/>
        <v>9.5144171065502325E-2</v>
      </c>
      <c r="Q6" s="104">
        <f t="shared" si="3"/>
        <v>5.2731112280142822E-2</v>
      </c>
      <c r="R6" s="104">
        <f t="shared" si="4"/>
        <v>0.26312017079275307</v>
      </c>
      <c r="S6" s="104">
        <f t="shared" si="5"/>
        <v>7.1911044279245218E-2</v>
      </c>
      <c r="T6" s="104">
        <f t="shared" si="6"/>
        <v>0.14659763785399793</v>
      </c>
      <c r="U6" s="104">
        <f t="shared" si="7"/>
        <v>9.5357536887298533E-2</v>
      </c>
      <c r="V6" s="104">
        <f t="shared" si="8"/>
        <v>9.5701824995388041E-2</v>
      </c>
      <c r="W6" s="104">
        <f t="shared" si="9"/>
        <v>9.4000430843611982E-2</v>
      </c>
      <c r="X6" s="104">
        <f t="shared" si="10"/>
        <v>9.5357536887298311E-2</v>
      </c>
      <c r="Z6" s="104">
        <f t="shared" si="11"/>
        <v>0</v>
      </c>
      <c r="AA6" s="104">
        <f t="shared" si="12"/>
        <v>0</v>
      </c>
      <c r="AB6" s="104">
        <f t="shared" si="13"/>
        <v>0</v>
      </c>
      <c r="AC6" s="104">
        <f t="shared" si="14"/>
        <v>0</v>
      </c>
      <c r="AD6" s="104">
        <f t="shared" si="15"/>
        <v>0</v>
      </c>
      <c r="AE6" s="104">
        <f t="shared" si="16"/>
        <v>0</v>
      </c>
      <c r="AF6" s="104">
        <f t="shared" si="17"/>
        <v>0</v>
      </c>
      <c r="AG6" s="104">
        <f t="shared" si="18"/>
        <v>0</v>
      </c>
      <c r="AH6" s="104">
        <f t="shared" si="19"/>
        <v>0</v>
      </c>
      <c r="AK6" s="16">
        <f>'total per capita'!O20</f>
        <v>4082100</v>
      </c>
      <c r="AL6" s="16">
        <f>'total per capita'!X20</f>
        <v>3185272.5</v>
      </c>
      <c r="AN6" s="52">
        <f t="shared" si="27"/>
        <v>9830.5254862809998</v>
      </c>
      <c r="AO6" s="52">
        <f t="shared" si="20"/>
        <v>74.22791817654533</v>
      </c>
      <c r="AP6" s="52">
        <f t="shared" si="28"/>
        <v>47.306847896915805</v>
      </c>
      <c r="AQ6" s="52">
        <f t="shared" si="21"/>
        <v>1359.1000643296341</v>
      </c>
      <c r="AR6" s="52">
        <f t="shared" si="21"/>
        <v>610.55487391293696</v>
      </c>
      <c r="AT6" s="52">
        <f t="shared" si="29"/>
        <v>7670.7828059087233</v>
      </c>
      <c r="AU6" s="52">
        <f t="shared" si="22"/>
        <v>57.920224026848921</v>
      </c>
      <c r="AV6" s="52">
        <f t="shared" si="22"/>
        <v>47.306847896915805</v>
      </c>
      <c r="AW6" s="52">
        <f t="shared" si="22"/>
        <v>1359.1000643296341</v>
      </c>
      <c r="AX6" s="52">
        <f t="shared" si="22"/>
        <v>610.55487391293696</v>
      </c>
      <c r="AZ6" s="104">
        <f t="shared" si="30"/>
        <v>3.0885164788286623E-2</v>
      </c>
      <c r="BA6" s="104">
        <f t="shared" si="23"/>
        <v>-9.0392526996693201E-3</v>
      </c>
      <c r="BB6" s="104">
        <f t="shared" si="23"/>
        <v>0.20098682513851029</v>
      </c>
      <c r="BC6" s="104">
        <f t="shared" si="23"/>
        <v>1.9183345866351509E-2</v>
      </c>
      <c r="BD6" s="104">
        <f t="shared" si="23"/>
        <v>9.0196078440685445E-2</v>
      </c>
      <c r="BE6" s="19"/>
      <c r="BF6" s="104">
        <f t="shared" si="31"/>
        <v>4.1273626603104852E-2</v>
      </c>
      <c r="BG6" s="104">
        <f t="shared" si="24"/>
        <v>9.468817748017333E-4</v>
      </c>
      <c r="BH6" s="104">
        <f t="shared" si="24"/>
        <v>0.20098682513851029</v>
      </c>
      <c r="BI6" s="104">
        <f t="shared" si="24"/>
        <v>1.9183345866351509E-2</v>
      </c>
      <c r="BJ6" s="104">
        <f t="shared" si="24"/>
        <v>9.0196078440685445E-2</v>
      </c>
      <c r="BK6" s="19">
        <v>-0.1</v>
      </c>
      <c r="BL6" s="104">
        <f>AN6/AN$6-1</f>
        <v>0</v>
      </c>
      <c r="BM6" s="104">
        <f>AO6/AO$6-1</f>
        <v>0</v>
      </c>
      <c r="BN6" s="104">
        <f>AP6/AP$6-1</f>
        <v>0</v>
      </c>
      <c r="BO6" s="104">
        <f>AQ6/AQ$6-1</f>
        <v>0</v>
      </c>
      <c r="BP6" s="104">
        <f>AR6/AR$6-1</f>
        <v>0</v>
      </c>
      <c r="BR6" s="104">
        <f>AT6/AT$6-1</f>
        <v>0</v>
      </c>
      <c r="BS6" s="104">
        <f t="shared" ref="BS6:BS16" si="32">AU6/AU$6-1</f>
        <v>0</v>
      </c>
      <c r="BT6" s="104">
        <f t="shared" ref="BT6:BT16" si="33">AV6/AV$6-1</f>
        <v>0</v>
      </c>
      <c r="BU6" s="104">
        <f t="shared" ref="BU6:BU16" si="34">AW6/AW$6-1</f>
        <v>0</v>
      </c>
      <c r="BV6" s="104">
        <f t="shared" ref="BV6:BV16" si="35">AX6/AX$6-1</f>
        <v>0</v>
      </c>
    </row>
    <row r="7" spans="1:74">
      <c r="A7" s="53">
        <v>2005</v>
      </c>
      <c r="B7" s="19">
        <v>31.490593732000001</v>
      </c>
      <c r="C7" s="19">
        <v>0.26744264880000002</v>
      </c>
      <c r="D7" s="19">
        <v>0.2070404716</v>
      </c>
      <c r="E7" s="19">
        <v>5.6490433100999997</v>
      </c>
      <c r="F7" s="19">
        <v>2.5650081701</v>
      </c>
      <c r="G7" s="19">
        <f t="shared" si="25"/>
        <v>40.179128332600001</v>
      </c>
      <c r="H7" s="19">
        <f t="shared" si="0"/>
        <v>31.965076852399999</v>
      </c>
      <c r="I7" s="19">
        <f t="shared" si="1"/>
        <v>8.2140514802000002</v>
      </c>
      <c r="J7" s="19">
        <f t="shared" si="26"/>
        <v>40.179128332600001</v>
      </c>
      <c r="O7" s="19"/>
      <c r="P7" s="104">
        <f t="shared" si="2"/>
        <v>0.10135878262331377</v>
      </c>
      <c r="Q7" s="104">
        <f t="shared" si="3"/>
        <v>0.19078745492230231</v>
      </c>
      <c r="R7" s="104">
        <f t="shared" si="4"/>
        <v>0.35422949245808977</v>
      </c>
      <c r="S7" s="104">
        <f t="shared" si="5"/>
        <v>9.1436761517726062E-2</v>
      </c>
      <c r="T7" s="104">
        <f t="shared" si="6"/>
        <v>0.18002566616656024</v>
      </c>
      <c r="U7" s="104">
        <f t="shared" si="7"/>
        <v>0.10627042340375836</v>
      </c>
      <c r="V7" s="104">
        <f t="shared" si="8"/>
        <v>0.10338657315442412</v>
      </c>
      <c r="W7" s="104">
        <f t="shared" si="9"/>
        <v>0.11763791043133032</v>
      </c>
      <c r="X7" s="104">
        <f t="shared" si="10"/>
        <v>0.10627042340375814</v>
      </c>
      <c r="Z7" s="104">
        <f t="shared" si="11"/>
        <v>5.674697196959011E-3</v>
      </c>
      <c r="AA7" s="104">
        <f t="shared" si="12"/>
        <v>0.13114112524245525</v>
      </c>
      <c r="AB7" s="104">
        <f t="shared" si="13"/>
        <v>7.2130367143258489E-2</v>
      </c>
      <c r="AC7" s="104">
        <f t="shared" si="14"/>
        <v>1.8215800035543239E-2</v>
      </c>
      <c r="AD7" s="104">
        <f t="shared" si="15"/>
        <v>2.9154105336486769E-2</v>
      </c>
      <c r="AE7" s="104">
        <f t="shared" si="16"/>
        <v>9.962853359708479E-3</v>
      </c>
      <c r="AF7" s="104">
        <f t="shared" si="17"/>
        <v>7.0135396179233922E-3</v>
      </c>
      <c r="AG7" s="104">
        <f t="shared" si="18"/>
        <v>2.160646277761602E-2</v>
      </c>
      <c r="AH7" s="104">
        <f t="shared" si="19"/>
        <v>9.962853359708479E-3</v>
      </c>
      <c r="AK7" s="16">
        <f>'total per capita'!O24</f>
        <v>4130175</v>
      </c>
      <c r="AL7" s="16">
        <f>'total per capita'!X24</f>
        <v>3233772.5</v>
      </c>
      <c r="AN7" s="52">
        <f t="shared" si="27"/>
        <v>9738.0362199257979</v>
      </c>
      <c r="AO7" s="52">
        <f t="shared" si="20"/>
        <v>82.702988166298042</v>
      </c>
      <c r="AP7" s="52">
        <f t="shared" si="28"/>
        <v>50.128740695006869</v>
      </c>
      <c r="AQ7" s="52">
        <f t="shared" si="21"/>
        <v>1367.7491414044198</v>
      </c>
      <c r="AR7" s="52">
        <f t="shared" si="21"/>
        <v>621.04103823687853</v>
      </c>
      <c r="AT7" s="52">
        <f t="shared" si="29"/>
        <v>7624.518024538912</v>
      </c>
      <c r="AU7" s="52">
        <f t="shared" si="22"/>
        <v>64.753345511994041</v>
      </c>
      <c r="AV7" s="52">
        <f t="shared" si="22"/>
        <v>50.128740695006869</v>
      </c>
      <c r="AW7" s="52">
        <f t="shared" si="22"/>
        <v>1367.7491414044198</v>
      </c>
      <c r="AX7" s="52">
        <f t="shared" si="22"/>
        <v>621.04103823687853</v>
      </c>
      <c r="AZ7" s="104">
        <f t="shared" si="30"/>
        <v>2.1186210981515075E-2</v>
      </c>
      <c r="BA7" s="104">
        <f t="shared" si="23"/>
        <v>0.10410499136349927</v>
      </c>
      <c r="BB7" s="104">
        <f t="shared" si="23"/>
        <v>0.2726266875078136</v>
      </c>
      <c r="BC7" s="104">
        <f t="shared" si="23"/>
        <v>2.5669251903067014E-2</v>
      </c>
      <c r="BD7" s="104">
        <f t="shared" si="23"/>
        <v>0.10891998961115923</v>
      </c>
      <c r="BE7" s="19"/>
      <c r="BF7" s="104">
        <f t="shared" si="31"/>
        <v>3.4993394467756733E-2</v>
      </c>
      <c r="BG7" s="104">
        <f t="shared" si="24"/>
        <v>0.1190332973275785</v>
      </c>
      <c r="BH7" s="104">
        <f t="shared" si="24"/>
        <v>0.2726266875078136</v>
      </c>
      <c r="BI7" s="104">
        <f t="shared" si="24"/>
        <v>2.5669251903067014E-2</v>
      </c>
      <c r="BJ7" s="104">
        <f t="shared" si="24"/>
        <v>0.10891998961115923</v>
      </c>
      <c r="BK7" s="19">
        <v>-0.1</v>
      </c>
      <c r="BL7" s="104">
        <f t="shared" ref="BL7:BL16" si="36">AN7/AN$6-1</f>
        <v>-9.4083746066551122E-3</v>
      </c>
      <c r="BM7" s="104">
        <f t="shared" ref="BM7:BM16" si="37">AO7/AO$6-1</f>
        <v>0.11417631260512273</v>
      </c>
      <c r="BN7" s="104">
        <f t="shared" ref="BN7:BN16" si="38">AP7/AP$6-1</f>
        <v>5.965083119129222E-2</v>
      </c>
      <c r="BO7" s="104">
        <f t="shared" ref="BO7:BO16" si="39">AQ7/AQ$6-1</f>
        <v>6.3638265509551317E-3</v>
      </c>
      <c r="BP7" s="104">
        <f t="shared" ref="BP7:BP16" si="40">AR7/AR$6-1</f>
        <v>1.7174810605863566E-2</v>
      </c>
      <c r="BR7" s="104">
        <f t="shared" ref="BR7:BR16" si="41">AT7/AT$6-1</f>
        <v>-6.0312985702285493E-3</v>
      </c>
      <c r="BS7" s="104">
        <f t="shared" si="32"/>
        <v>0.11797470745240268</v>
      </c>
      <c r="BT7" s="104">
        <f t="shared" si="33"/>
        <v>5.965083119129222E-2</v>
      </c>
      <c r="BU7" s="104">
        <f t="shared" si="34"/>
        <v>6.3638265509551317E-3</v>
      </c>
      <c r="BV7" s="104">
        <f t="shared" si="35"/>
        <v>1.7174810605863566E-2</v>
      </c>
    </row>
    <row r="8" spans="1:74">
      <c r="A8" s="53">
        <v>2006</v>
      </c>
      <c r="B8" s="19">
        <v>31.338878836999999</v>
      </c>
      <c r="C8" s="19">
        <v>0.31633116389999999</v>
      </c>
      <c r="D8" s="19">
        <v>0.21609093700000001</v>
      </c>
      <c r="E8" s="19">
        <v>5.7413737163</v>
      </c>
      <c r="F8" s="19">
        <v>2.6014644983999999</v>
      </c>
      <c r="G8" s="19">
        <f t="shared" si="25"/>
        <v>40.214139152599998</v>
      </c>
      <c r="H8" s="19">
        <f t="shared" si="0"/>
        <v>31.871300937899999</v>
      </c>
      <c r="I8" s="19">
        <f t="shared" si="1"/>
        <v>8.3428382147000004</v>
      </c>
      <c r="J8" s="19">
        <f t="shared" si="26"/>
        <v>40.214139152599998</v>
      </c>
      <c r="K8">
        <f>B16-B6</f>
        <v>0.19272576800000252</v>
      </c>
      <c r="L8" s="19">
        <f>C16-C6</f>
        <v>0.16635458539999998</v>
      </c>
      <c r="M8" s="19">
        <f>D16-D6</f>
        <v>6.9595478399999994E-2</v>
      </c>
      <c r="N8">
        <f>SUM(K8:M8,K11:L11)</f>
        <v>1.9316386658000022</v>
      </c>
      <c r="O8" s="19"/>
      <c r="P8" s="104">
        <f t="shared" si="2"/>
        <v>9.6052673329692251E-2</v>
      </c>
      <c r="Q8" s="104">
        <f t="shared" si="3"/>
        <v>0.40846339678150323</v>
      </c>
      <c r="R8" s="104">
        <f t="shared" si="4"/>
        <v>0.41342761478863954</v>
      </c>
      <c r="S8" s="104">
        <f t="shared" si="5"/>
        <v>0.10927567582598985</v>
      </c>
      <c r="T8" s="104">
        <f t="shared" si="6"/>
        <v>0.19679730985552246</v>
      </c>
      <c r="U8" s="104">
        <f t="shared" si="7"/>
        <v>0.10723439241633859</v>
      </c>
      <c r="V8" s="104">
        <f t="shared" si="8"/>
        <v>0.10014956905077832</v>
      </c>
      <c r="W8" s="104">
        <f t="shared" si="9"/>
        <v>0.13516116764305042</v>
      </c>
      <c r="X8" s="104">
        <f t="shared" si="10"/>
        <v>0.10723439241633836</v>
      </c>
      <c r="Z8" s="104">
        <f t="shared" si="11"/>
        <v>8.2957320889165409E-4</v>
      </c>
      <c r="AA8" s="104">
        <f t="shared" si="12"/>
        <v>0.33791371828165029</v>
      </c>
      <c r="AB8" s="104">
        <f t="shared" si="13"/>
        <v>0.1189969469821317</v>
      </c>
      <c r="AC8" s="104">
        <f t="shared" si="14"/>
        <v>3.4857959292572405E-2</v>
      </c>
      <c r="AD8" s="104">
        <f t="shared" si="15"/>
        <v>4.3781419343824624E-2</v>
      </c>
      <c r="AE8" s="104">
        <f t="shared" si="16"/>
        <v>1.0842903005707782E-2</v>
      </c>
      <c r="AF8" s="104">
        <f t="shared" si="17"/>
        <v>4.0592649879074294E-3</v>
      </c>
      <c r="AG8" s="104">
        <f t="shared" si="18"/>
        <v>3.7624059039627955E-2</v>
      </c>
      <c r="AH8" s="104">
        <f t="shared" si="19"/>
        <v>1.0842903005707782E-2</v>
      </c>
      <c r="AK8" s="16">
        <f>'total per capita'!O28</f>
        <v>4179300</v>
      </c>
      <c r="AL8" s="16">
        <f>'total per capita'!X28</f>
        <v>3283620</v>
      </c>
      <c r="AN8" s="52">
        <f t="shared" si="27"/>
        <v>9544.0029105073045</v>
      </c>
      <c r="AO8" s="52">
        <f t="shared" si="20"/>
        <v>96.33610585268697</v>
      </c>
      <c r="AP8" s="52">
        <f t="shared" si="28"/>
        <v>51.705055152776787</v>
      </c>
      <c r="AQ8" s="52">
        <f t="shared" si="21"/>
        <v>1373.7644381355731</v>
      </c>
      <c r="AR8" s="52">
        <f t="shared" si="21"/>
        <v>622.46416825784229</v>
      </c>
      <c r="AT8" s="52">
        <f t="shared" si="29"/>
        <v>7498.5951802933505</v>
      </c>
      <c r="AU8" s="52">
        <f t="shared" si="22"/>
        <v>75.689987294523007</v>
      </c>
      <c r="AV8" s="52">
        <f t="shared" si="22"/>
        <v>51.705055152776787</v>
      </c>
      <c r="AW8" s="52">
        <f t="shared" si="22"/>
        <v>1373.7644381355731</v>
      </c>
      <c r="AX8" s="52">
        <f t="shared" si="22"/>
        <v>622.46416825784229</v>
      </c>
      <c r="AZ8" s="104">
        <f t="shared" si="30"/>
        <v>8.3876765984847168E-4</v>
      </c>
      <c r="BA8" s="104">
        <f t="shared" si="23"/>
        <v>0.28611042573935119</v>
      </c>
      <c r="BB8" s="104">
        <f t="shared" si="23"/>
        <v>0.31264484513654156</v>
      </c>
      <c r="BC8" s="104">
        <f t="shared" si="23"/>
        <v>3.0180097285051222E-2</v>
      </c>
      <c r="BD8" s="104">
        <f t="shared" si="23"/>
        <v>0.11146110562587985</v>
      </c>
      <c r="BE8" s="19"/>
      <c r="BF8" s="104">
        <f t="shared" si="31"/>
        <v>1.7899945204827183E-2</v>
      </c>
      <c r="BG8" s="104">
        <f t="shared" si="24"/>
        <v>0.30803459477138495</v>
      </c>
      <c r="BH8" s="104">
        <f t="shared" si="24"/>
        <v>0.31264484513654156</v>
      </c>
      <c r="BI8" s="104">
        <f t="shared" si="24"/>
        <v>3.0180097285051222E-2</v>
      </c>
      <c r="BJ8" s="104">
        <f t="shared" si="24"/>
        <v>0.11146110562587985</v>
      </c>
      <c r="BK8" s="19">
        <v>-0.1</v>
      </c>
      <c r="BL8" s="104">
        <f t="shared" si="36"/>
        <v>-2.9146211580810433E-2</v>
      </c>
      <c r="BM8" s="104">
        <f t="shared" si="37"/>
        <v>0.29784194706308531</v>
      </c>
      <c r="BN8" s="104">
        <f t="shared" si="38"/>
        <v>9.2971894163079938E-2</v>
      </c>
      <c r="BO8" s="104">
        <f t="shared" si="39"/>
        <v>1.0789767575481779E-2</v>
      </c>
      <c r="BP8" s="104">
        <f t="shared" si="40"/>
        <v>1.9505690403518905E-2</v>
      </c>
      <c r="BR8" s="104">
        <f t="shared" si="41"/>
        <v>-2.244720388677135E-2</v>
      </c>
      <c r="BS8" s="104">
        <f t="shared" si="32"/>
        <v>0.30679721230768919</v>
      </c>
      <c r="BT8" s="104">
        <f t="shared" si="33"/>
        <v>9.2971894163079938E-2</v>
      </c>
      <c r="BU8" s="104">
        <f t="shared" si="34"/>
        <v>1.0789767575481779E-2</v>
      </c>
      <c r="BV8" s="104">
        <f t="shared" si="35"/>
        <v>1.9505690403518905E-2</v>
      </c>
    </row>
    <row r="9" spans="1:74">
      <c r="A9" s="53">
        <v>2007</v>
      </c>
      <c r="B9" s="19">
        <v>31.707264316</v>
      </c>
      <c r="C9" s="19">
        <v>0.34065968130000002</v>
      </c>
      <c r="D9" s="19">
        <v>0.2243986432</v>
      </c>
      <c r="E9" s="19">
        <v>5.9148849774999999</v>
      </c>
      <c r="F9" s="19">
        <v>2.6737272619999999</v>
      </c>
      <c r="G9" s="19">
        <f t="shared" si="25"/>
        <v>40.860934880000002</v>
      </c>
      <c r="H9" s="19">
        <f t="shared" si="0"/>
        <v>32.272322640500001</v>
      </c>
      <c r="I9" s="19">
        <f t="shared" si="1"/>
        <v>8.5886122394999997</v>
      </c>
      <c r="J9" s="19">
        <f t="shared" si="26"/>
        <v>40.860934880000002</v>
      </c>
      <c r="K9" s="104">
        <f>K8/$N$8</f>
        <v>9.9773198482845521E-2</v>
      </c>
      <c r="L9" s="104">
        <f>L8/$N$8</f>
        <v>8.6120964725617047E-2</v>
      </c>
      <c r="M9" s="104">
        <f>M8/$N$8</f>
        <v>3.602924275238429E-2</v>
      </c>
      <c r="O9" s="19"/>
      <c r="P9" s="104">
        <f t="shared" si="2"/>
        <v>0.10893666612260211</v>
      </c>
      <c r="Q9" s="104">
        <f t="shared" si="3"/>
        <v>0.51678603509953569</v>
      </c>
      <c r="R9" s="104">
        <f t="shared" si="4"/>
        <v>0.46776742895044676</v>
      </c>
      <c r="S9" s="104">
        <f t="shared" si="5"/>
        <v>0.14279932905633341</v>
      </c>
      <c r="T9" s="104">
        <f t="shared" si="6"/>
        <v>0.2300416155657854</v>
      </c>
      <c r="U9" s="104">
        <f t="shared" si="7"/>
        <v>0.1250429167149103</v>
      </c>
      <c r="V9" s="104">
        <f t="shared" si="8"/>
        <v>0.11399223754288124</v>
      </c>
      <c r="W9" s="104">
        <f t="shared" si="9"/>
        <v>0.16860220075294774</v>
      </c>
      <c r="X9" s="104">
        <f t="shared" si="10"/>
        <v>0.12504291671491008</v>
      </c>
      <c r="Z9" s="104">
        <f t="shared" si="11"/>
        <v>1.2594227702167116E-2</v>
      </c>
      <c r="AA9" s="104">
        <f t="shared" si="12"/>
        <v>0.44081049510760839</v>
      </c>
      <c r="AB9" s="104">
        <f t="shared" si="13"/>
        <v>0.16201725131921063</v>
      </c>
      <c r="AC9" s="104">
        <f t="shared" si="14"/>
        <v>6.6132619078249633E-2</v>
      </c>
      <c r="AD9" s="104">
        <f t="shared" si="15"/>
        <v>7.2775291834687117E-2</v>
      </c>
      <c r="AE9" s="104">
        <f t="shared" si="16"/>
        <v>2.71010869309114E-2</v>
      </c>
      <c r="AF9" s="104">
        <f t="shared" si="17"/>
        <v>1.6692874037669947E-2</v>
      </c>
      <c r="AG9" s="104">
        <f t="shared" si="18"/>
        <v>6.819171894823528E-2</v>
      </c>
      <c r="AH9" s="104">
        <f t="shared" si="19"/>
        <v>2.71010869309114E-2</v>
      </c>
      <c r="AK9" s="16">
        <f>'total per capita'!O32</f>
        <v>4221650</v>
      </c>
      <c r="AL9" s="16">
        <f>'total per capita'!X32</f>
        <v>3319420</v>
      </c>
      <c r="AN9" s="52">
        <f t="shared" si="27"/>
        <v>9552.0495496201147</v>
      </c>
      <c r="AO9" s="52">
        <f t="shared" si="20"/>
        <v>102.62626642606239</v>
      </c>
      <c r="AP9" s="52">
        <f t="shared" si="28"/>
        <v>53.154250873473643</v>
      </c>
      <c r="AQ9" s="52">
        <f t="shared" si="21"/>
        <v>1401.08369417171</v>
      </c>
      <c r="AR9" s="52">
        <f t="shared" si="21"/>
        <v>633.33702746556435</v>
      </c>
      <c r="AT9" s="52">
        <f t="shared" si="29"/>
        <v>7510.6331211730012</v>
      </c>
      <c r="AU9" s="52">
        <f t="shared" si="22"/>
        <v>80.693492189072998</v>
      </c>
      <c r="AV9" s="52">
        <f t="shared" si="22"/>
        <v>53.154250873473643</v>
      </c>
      <c r="AW9" s="52">
        <f t="shared" si="22"/>
        <v>1401.08369417171</v>
      </c>
      <c r="AX9" s="52">
        <f t="shared" si="22"/>
        <v>633.33702746556435</v>
      </c>
      <c r="AZ9" s="104">
        <f t="shared" si="30"/>
        <v>1.6825842899337307E-3</v>
      </c>
      <c r="BA9" s="104">
        <f t="shared" si="23"/>
        <v>0.3700855980943909</v>
      </c>
      <c r="BB9" s="104">
        <f t="shared" si="23"/>
        <v>0.34943581821926739</v>
      </c>
      <c r="BC9" s="104">
        <f t="shared" si="23"/>
        <v>5.066669095409293E-2</v>
      </c>
      <c r="BD9" s="104">
        <f t="shared" si="23"/>
        <v>0.13087549240118967</v>
      </c>
      <c r="BE9" s="19"/>
      <c r="BF9" s="104">
        <f t="shared" si="31"/>
        <v>1.953404053430674E-2</v>
      </c>
      <c r="BG9" s="104">
        <f t="shared" si="24"/>
        <v>0.39450253764092924</v>
      </c>
      <c r="BH9" s="104">
        <f t="shared" si="24"/>
        <v>0.34943581821926739</v>
      </c>
      <c r="BI9" s="104">
        <f t="shared" si="24"/>
        <v>5.066669095409293E-2</v>
      </c>
      <c r="BJ9" s="104">
        <f t="shared" si="24"/>
        <v>0.13087549240118967</v>
      </c>
      <c r="BK9" s="19">
        <v>-0.1</v>
      </c>
      <c r="BL9" s="104">
        <f t="shared" si="36"/>
        <v>-2.832767557029503E-2</v>
      </c>
      <c r="BM9" s="104">
        <f t="shared" si="37"/>
        <v>0.3825831162605664</v>
      </c>
      <c r="BN9" s="104">
        <f t="shared" si="38"/>
        <v>0.12360584643685524</v>
      </c>
      <c r="BO9" s="104">
        <f t="shared" si="39"/>
        <v>3.0890757011908576E-2</v>
      </c>
      <c r="BP9" s="104">
        <f t="shared" si="40"/>
        <v>3.7313850934676207E-2</v>
      </c>
      <c r="BR9" s="104">
        <f t="shared" si="41"/>
        <v>-2.0877880235686042E-2</v>
      </c>
      <c r="BS9" s="104">
        <f t="shared" si="32"/>
        <v>0.3931833577105559</v>
      </c>
      <c r="BT9" s="104">
        <f t="shared" si="33"/>
        <v>0.12360584643685524</v>
      </c>
      <c r="BU9" s="104">
        <f t="shared" si="34"/>
        <v>3.0890757011908576E-2</v>
      </c>
      <c r="BV9" s="104">
        <f t="shared" si="35"/>
        <v>3.7313850934676207E-2</v>
      </c>
    </row>
    <row r="10" spans="1:74">
      <c r="A10" s="53">
        <v>2008</v>
      </c>
      <c r="B10" s="19">
        <v>31.069976839999999</v>
      </c>
      <c r="C10" s="19">
        <v>0.37960418839999999</v>
      </c>
      <c r="D10" s="19">
        <v>0.23199202839999999</v>
      </c>
      <c r="E10" s="19">
        <v>6.0087456337000003</v>
      </c>
      <c r="F10" s="19">
        <v>2.6706200085999998</v>
      </c>
      <c r="G10" s="19">
        <f t="shared" si="25"/>
        <v>40.360938699099997</v>
      </c>
      <c r="H10" s="19">
        <f t="shared" si="0"/>
        <v>31.681573056799998</v>
      </c>
      <c r="I10" s="19">
        <f t="shared" si="1"/>
        <v>8.6793656423000005</v>
      </c>
      <c r="J10" s="19">
        <f t="shared" si="26"/>
        <v>40.360938699099997</v>
      </c>
      <c r="O10" s="19"/>
      <c r="P10" s="104">
        <f t="shared" si="2"/>
        <v>8.6648037184011928E-2</v>
      </c>
      <c r="Q10" s="104">
        <f t="shared" si="3"/>
        <v>0.69018631624726146</v>
      </c>
      <c r="R10" s="104">
        <f t="shared" si="4"/>
        <v>0.51743494615598018</v>
      </c>
      <c r="S10" s="104">
        <f t="shared" si="5"/>
        <v>0.16093389893185517</v>
      </c>
      <c r="T10" s="104">
        <f t="shared" si="6"/>
        <v>0.22861213132241143</v>
      </c>
      <c r="U10" s="104">
        <f t="shared" si="7"/>
        <v>0.1112762918601915</v>
      </c>
      <c r="V10" s="104">
        <f t="shared" si="8"/>
        <v>9.3600446784455116E-2</v>
      </c>
      <c r="W10" s="104">
        <f t="shared" si="9"/>
        <v>0.18095048511839429</v>
      </c>
      <c r="X10" s="104">
        <f t="shared" si="10"/>
        <v>0.11127629186019128</v>
      </c>
      <c r="Z10" s="104">
        <f t="shared" si="11"/>
        <v>-7.7580049330164824E-3</v>
      </c>
      <c r="AA10" s="104">
        <f t="shared" si="12"/>
        <v>0.60552518732578808</v>
      </c>
      <c r="AB10" s="104">
        <f t="shared" si="13"/>
        <v>0.20133854342901936</v>
      </c>
      <c r="AC10" s="104">
        <f t="shared" si="14"/>
        <v>8.3050599326988994E-2</v>
      </c>
      <c r="AD10" s="104">
        <f t="shared" si="15"/>
        <v>7.152857354731168E-2</v>
      </c>
      <c r="AE10" s="104">
        <f t="shared" si="16"/>
        <v>1.4532930515208431E-2</v>
      </c>
      <c r="AF10" s="104">
        <f t="shared" si="17"/>
        <v>-1.9178376479767056E-3</v>
      </c>
      <c r="AG10" s="104">
        <f t="shared" si="18"/>
        <v>7.9478994544575077E-2</v>
      </c>
      <c r="AH10" s="104">
        <f t="shared" si="19"/>
        <v>1.4532930515208431E-2</v>
      </c>
      <c r="AK10" s="16">
        <f>'total per capita'!O36</f>
        <v>4257675</v>
      </c>
      <c r="AL10" s="16">
        <f>'total per capita'!X36</f>
        <v>3350130</v>
      </c>
      <c r="AN10" s="52">
        <f t="shared" si="27"/>
        <v>9274.2600555799327</v>
      </c>
      <c r="AO10" s="52">
        <f t="shared" si="20"/>
        <v>113.31028598890191</v>
      </c>
      <c r="AP10" s="52">
        <f t="shared" si="28"/>
        <v>54.487960776714992</v>
      </c>
      <c r="AQ10" s="52">
        <f t="shared" si="21"/>
        <v>1411.2739074025144</v>
      </c>
      <c r="AR10" s="52">
        <f t="shared" si="21"/>
        <v>627.2484416025178</v>
      </c>
      <c r="AT10" s="52">
        <f t="shared" si="29"/>
        <v>7297.4045318160734</v>
      </c>
      <c r="AU10" s="52">
        <f t="shared" si="22"/>
        <v>89.157624384200304</v>
      </c>
      <c r="AV10" s="52">
        <f t="shared" si="22"/>
        <v>54.487960776714992</v>
      </c>
      <c r="AW10" s="52">
        <f t="shared" si="22"/>
        <v>1411.2739074025144</v>
      </c>
      <c r="AX10" s="52">
        <f t="shared" si="22"/>
        <v>627.2484416025178</v>
      </c>
      <c r="AZ10" s="104">
        <f t="shared" si="30"/>
        <v>-2.7448011906547221E-2</v>
      </c>
      <c r="BA10" s="104">
        <f t="shared" si="23"/>
        <v>0.51271985580025015</v>
      </c>
      <c r="BB10" s="104">
        <f t="shared" si="23"/>
        <v>0.38329493362344635</v>
      </c>
      <c r="BC10" s="104">
        <f t="shared" si="23"/>
        <v>5.8308288426009325E-2</v>
      </c>
      <c r="BD10" s="104">
        <f t="shared" si="23"/>
        <v>0.1200038202309186</v>
      </c>
      <c r="BE10" s="19"/>
      <c r="BF10" s="104">
        <f t="shared" si="31"/>
        <v>-9.4107636862124089E-3</v>
      </c>
      <c r="BG10" s="104">
        <f t="shared" si="24"/>
        <v>0.54077522339081718</v>
      </c>
      <c r="BH10" s="104">
        <f t="shared" si="24"/>
        <v>0.38329493362344635</v>
      </c>
      <c r="BI10" s="104">
        <f t="shared" si="24"/>
        <v>5.8308288426009325E-2</v>
      </c>
      <c r="BJ10" s="104">
        <f t="shared" si="24"/>
        <v>0.1200038202309186</v>
      </c>
      <c r="BK10" s="19">
        <v>-0.1</v>
      </c>
      <c r="BL10" s="104">
        <f t="shared" si="36"/>
        <v>-5.6585523477596822E-2</v>
      </c>
      <c r="BM10" s="104">
        <f t="shared" si="37"/>
        <v>0.52651844174589679</v>
      </c>
      <c r="BN10" s="104">
        <f t="shared" si="38"/>
        <v>0.15179859151569808</v>
      </c>
      <c r="BO10" s="104">
        <f t="shared" si="39"/>
        <v>3.8388522259849012E-2</v>
      </c>
      <c r="BP10" s="104">
        <f t="shared" si="40"/>
        <v>2.7341633656275288E-2</v>
      </c>
      <c r="BR10" s="104">
        <f t="shared" si="41"/>
        <v>-4.8675380797516543E-2</v>
      </c>
      <c r="BS10" s="104">
        <f t="shared" si="32"/>
        <v>0.53931767154200383</v>
      </c>
      <c r="BT10" s="104">
        <f t="shared" si="33"/>
        <v>0.15179859151569808</v>
      </c>
      <c r="BU10" s="104">
        <f t="shared" si="34"/>
        <v>3.8388522259849012E-2</v>
      </c>
      <c r="BV10" s="104">
        <f t="shared" si="35"/>
        <v>2.7341633656275288E-2</v>
      </c>
    </row>
    <row r="11" spans="1:74">
      <c r="A11" s="53">
        <v>2009</v>
      </c>
      <c r="B11" s="19">
        <v>31.193374157000001</v>
      </c>
      <c r="C11" s="19">
        <v>0.39545972610000002</v>
      </c>
      <c r="D11" s="19">
        <v>0.23769437700000001</v>
      </c>
      <c r="E11" s="19">
        <v>6.0077852968999998</v>
      </c>
      <c r="F11" s="19">
        <v>2.5452182103999998</v>
      </c>
      <c r="G11" s="19">
        <f t="shared" si="25"/>
        <v>40.379531767400003</v>
      </c>
      <c r="H11" s="19">
        <f t="shared" si="0"/>
        <v>31.826528260100002</v>
      </c>
      <c r="I11" s="19">
        <f t="shared" si="1"/>
        <v>8.5530035072999997</v>
      </c>
      <c r="J11" s="19">
        <f t="shared" si="26"/>
        <v>40.379531767400003</v>
      </c>
      <c r="K11">
        <f>E16-E6</f>
        <v>1.2806799435</v>
      </c>
      <c r="L11" s="19">
        <f>F16-F6</f>
        <v>0.22228289049999983</v>
      </c>
      <c r="O11" s="19"/>
      <c r="P11" s="104">
        <f t="shared" si="2"/>
        <v>9.0963761428105805E-2</v>
      </c>
      <c r="Q11" s="104">
        <f t="shared" si="3"/>
        <v>0.76078304219551152</v>
      </c>
      <c r="R11" s="104">
        <f t="shared" si="4"/>
        <v>0.55473339602290528</v>
      </c>
      <c r="S11" s="104">
        <f t="shared" si="5"/>
        <v>0.16074835479111815</v>
      </c>
      <c r="T11" s="104">
        <f t="shared" si="6"/>
        <v>0.17092134414114857</v>
      </c>
      <c r="U11" s="104">
        <f t="shared" si="7"/>
        <v>0.11178822336279537</v>
      </c>
      <c r="V11" s="104">
        <f t="shared" si="8"/>
        <v>9.8604083277138432E-2</v>
      </c>
      <c r="W11" s="104">
        <f t="shared" si="9"/>
        <v>0.16375712897015582</v>
      </c>
      <c r="X11" s="104">
        <f t="shared" si="10"/>
        <v>0.11178822336279515</v>
      </c>
      <c r="Z11" s="104">
        <f t="shared" si="11"/>
        <v>-3.817223108925627E-3</v>
      </c>
      <c r="AA11" s="104">
        <f t="shared" si="12"/>
        <v>0.67258573595471804</v>
      </c>
      <c r="AB11" s="104">
        <f t="shared" si="13"/>
        <v>0.23086736477902292</v>
      </c>
      <c r="AC11" s="104">
        <f t="shared" si="14"/>
        <v>8.2877502742410236E-2</v>
      </c>
      <c r="AD11" s="104">
        <f t="shared" si="15"/>
        <v>2.1213811614574363E-2</v>
      </c>
      <c r="AE11" s="104">
        <f t="shared" si="16"/>
        <v>1.5000295266318409E-2</v>
      </c>
      <c r="AF11" s="104">
        <f t="shared" si="17"/>
        <v>2.6487664942627109E-3</v>
      </c>
      <c r="AG11" s="104">
        <f t="shared" si="18"/>
        <v>6.3762953066437644E-2</v>
      </c>
      <c r="AH11" s="104">
        <f t="shared" si="19"/>
        <v>1.5000295266318409E-2</v>
      </c>
      <c r="AK11" s="16">
        <f>'total per capita'!O40</f>
        <v>4298425</v>
      </c>
      <c r="AL11" s="16">
        <f>'total per capita'!X40</f>
        <v>3388672.5</v>
      </c>
      <c r="AN11" s="52">
        <f t="shared" si="27"/>
        <v>9205.1899842785042</v>
      </c>
      <c r="AO11" s="52">
        <f t="shared" si="20"/>
        <v>116.70048554411794</v>
      </c>
      <c r="AP11" s="52">
        <f t="shared" si="28"/>
        <v>55.298016599103164</v>
      </c>
      <c r="AQ11" s="52">
        <f t="shared" si="21"/>
        <v>1397.6713091190377</v>
      </c>
      <c r="AR11" s="52">
        <f t="shared" si="21"/>
        <v>592.12809584906097</v>
      </c>
      <c r="AT11" s="52">
        <f t="shared" si="29"/>
        <v>7256.9311217480818</v>
      </c>
      <c r="AU11" s="52">
        <f t="shared" si="22"/>
        <v>92.001076231410337</v>
      </c>
      <c r="AV11" s="52">
        <f t="shared" si="22"/>
        <v>55.298016599103164</v>
      </c>
      <c r="AW11" s="52">
        <f t="shared" si="22"/>
        <v>1397.6713091190377</v>
      </c>
      <c r="AX11" s="52">
        <f t="shared" si="22"/>
        <v>592.12809584906097</v>
      </c>
      <c r="AZ11" s="104">
        <f t="shared" si="30"/>
        <v>-3.4691094886686979E-2</v>
      </c>
      <c r="BA11" s="104">
        <f t="shared" si="23"/>
        <v>0.55797984378406618</v>
      </c>
      <c r="BB11" s="104">
        <f t="shared" si="23"/>
        <v>0.4038599556776501</v>
      </c>
      <c r="BC11" s="104">
        <f t="shared" si="23"/>
        <v>4.8107757946402652E-2</v>
      </c>
      <c r="BD11" s="104">
        <f t="shared" si="23"/>
        <v>5.7293546593238265E-2</v>
      </c>
      <c r="BE11" s="19"/>
      <c r="BF11" s="104">
        <f t="shared" si="31"/>
        <v>-1.4904843697189807E-2</v>
      </c>
      <c r="BG11" s="104">
        <f t="shared" si="24"/>
        <v>0.58991426433482919</v>
      </c>
      <c r="BH11" s="104">
        <f t="shared" si="24"/>
        <v>0.4038599556776501</v>
      </c>
      <c r="BI11" s="104">
        <f t="shared" si="24"/>
        <v>4.8107757946402652E-2</v>
      </c>
      <c r="BJ11" s="104">
        <f t="shared" si="24"/>
        <v>5.7293546593238265E-2</v>
      </c>
      <c r="BK11" s="19">
        <v>-0.1</v>
      </c>
      <c r="BL11" s="104">
        <f t="shared" si="36"/>
        <v>-6.3611604778929021E-2</v>
      </c>
      <c r="BM11" s="104">
        <f t="shared" si="37"/>
        <v>0.57219127803847214</v>
      </c>
      <c r="BN11" s="104">
        <f t="shared" si="38"/>
        <v>0.16892202836258607</v>
      </c>
      <c r="BO11" s="104">
        <f t="shared" si="39"/>
        <v>2.8379988936597211E-2</v>
      </c>
      <c r="BP11" s="104">
        <f t="shared" si="40"/>
        <v>-3.0180379931753043E-2</v>
      </c>
      <c r="BR11" s="104">
        <f t="shared" si="41"/>
        <v>-5.3951688456340574E-2</v>
      </c>
      <c r="BS11" s="104">
        <f t="shared" si="32"/>
        <v>0.58841022763936879</v>
      </c>
      <c r="BT11" s="104">
        <f t="shared" si="33"/>
        <v>0.16892202836258607</v>
      </c>
      <c r="BU11" s="104">
        <f t="shared" si="34"/>
        <v>2.8379988936597211E-2</v>
      </c>
      <c r="BV11" s="104">
        <f t="shared" si="35"/>
        <v>-3.0180379931753043E-2</v>
      </c>
    </row>
    <row r="12" spans="1:74">
      <c r="A12" s="19">
        <v>2010</v>
      </c>
      <c r="B12" s="19">
        <v>31.091536000000001</v>
      </c>
      <c r="C12" s="19">
        <v>0.39338601249999999</v>
      </c>
      <c r="D12" s="19">
        <v>0.24445107420000001</v>
      </c>
      <c r="E12" s="19">
        <v>6.0417772255999997</v>
      </c>
      <c r="F12" s="19">
        <v>2.5485651512</v>
      </c>
      <c r="G12" s="19">
        <f t="shared" si="25"/>
        <v>40.319715463500003</v>
      </c>
      <c r="H12" s="19">
        <f t="shared" si="0"/>
        <v>31.729373086700001</v>
      </c>
      <c r="I12" s="19">
        <f t="shared" si="1"/>
        <v>8.5903423767999989</v>
      </c>
      <c r="J12" s="19">
        <f t="shared" si="26"/>
        <v>40.319715463500003</v>
      </c>
      <c r="K12" s="104">
        <f>K11/$N$8</f>
        <v>0.66300181611326214</v>
      </c>
      <c r="L12" s="104">
        <f>L11/$N$8</f>
        <v>0.1150747779258911</v>
      </c>
      <c r="O12" s="19"/>
      <c r="P12" s="104">
        <f t="shared" si="2"/>
        <v>8.740205187214567E-2</v>
      </c>
      <c r="Q12" s="104">
        <f t="shared" si="3"/>
        <v>0.75154983967130051</v>
      </c>
      <c r="R12" s="104">
        <f t="shared" si="4"/>
        <v>0.59892822686509417</v>
      </c>
      <c r="S12" s="104">
        <f t="shared" si="5"/>
        <v>0.16731584569913394</v>
      </c>
      <c r="T12" s="104">
        <f t="shared" si="6"/>
        <v>0.17246109598021819</v>
      </c>
      <c r="U12" s="104">
        <f t="shared" si="7"/>
        <v>0.11014127355108894</v>
      </c>
      <c r="V12" s="104">
        <f t="shared" si="8"/>
        <v>9.5250432217982572E-2</v>
      </c>
      <c r="W12" s="104">
        <f t="shared" si="9"/>
        <v>0.16883761040936296</v>
      </c>
      <c r="X12" s="104">
        <f t="shared" si="10"/>
        <v>0.11014127355108871</v>
      </c>
      <c r="Z12" s="104">
        <f t="shared" si="11"/>
        <v>-7.0694976952888622E-3</v>
      </c>
      <c r="AA12" s="104">
        <f t="shared" si="12"/>
        <v>0.66381502288610506</v>
      </c>
      <c r="AB12" s="104">
        <f t="shared" si="13"/>
        <v>0.26585598412349221</v>
      </c>
      <c r="AC12" s="104">
        <f t="shared" si="14"/>
        <v>8.900440193154191E-2</v>
      </c>
      <c r="AD12" s="104">
        <f t="shared" si="15"/>
        <v>2.2556699292200832E-2</v>
      </c>
      <c r="AE12" s="104">
        <f t="shared" si="16"/>
        <v>1.3496722454479748E-2</v>
      </c>
      <c r="AF12" s="104">
        <f t="shared" si="17"/>
        <v>-4.1196680256283535E-4</v>
      </c>
      <c r="AG12" s="104">
        <f t="shared" si="18"/>
        <v>6.8406901364784778E-2</v>
      </c>
      <c r="AH12" s="104">
        <f t="shared" si="19"/>
        <v>1.3496722454479748E-2</v>
      </c>
      <c r="AK12" s="16">
        <f>'total per capita'!O44</f>
        <v>4347800</v>
      </c>
      <c r="AL12" s="16">
        <f>'total per capita'!X44</f>
        <v>3427612.5</v>
      </c>
      <c r="AN12" s="52">
        <f t="shared" si="27"/>
        <v>9070.9016844815451</v>
      </c>
      <c r="AO12" s="52">
        <f t="shared" si="20"/>
        <v>114.76968662589483</v>
      </c>
      <c r="AP12" s="52">
        <f t="shared" si="28"/>
        <v>56.224084410506464</v>
      </c>
      <c r="AQ12" s="52">
        <f t="shared" si="21"/>
        <v>1389.6170995905975</v>
      </c>
      <c r="AR12" s="52">
        <f t="shared" si="21"/>
        <v>586.1735018170109</v>
      </c>
      <c r="AT12" s="52">
        <f t="shared" si="29"/>
        <v>7151.0961865771196</v>
      </c>
      <c r="AU12" s="52">
        <f t="shared" si="22"/>
        <v>90.479325750954501</v>
      </c>
      <c r="AV12" s="52">
        <f t="shared" si="22"/>
        <v>56.224084410506464</v>
      </c>
      <c r="AW12" s="52">
        <f t="shared" si="22"/>
        <v>1389.6170995905975</v>
      </c>
      <c r="AX12" s="52">
        <f t="shared" si="22"/>
        <v>586.1735018170109</v>
      </c>
      <c r="AZ12" s="104">
        <f t="shared" si="30"/>
        <v>-4.8773334565381798E-2</v>
      </c>
      <c r="BA12" s="104">
        <f t="shared" si="23"/>
        <v>0.53220320898288143</v>
      </c>
      <c r="BB12" s="104">
        <f t="shared" si="23"/>
        <v>0.42737019341540328</v>
      </c>
      <c r="BC12" s="104">
        <f t="shared" si="23"/>
        <v>4.2067940547414251E-2</v>
      </c>
      <c r="BD12" s="104">
        <f t="shared" si="23"/>
        <v>4.6661127887212217E-2</v>
      </c>
      <c r="BE12" s="19"/>
      <c r="BF12" s="104">
        <f t="shared" si="31"/>
        <v>-2.9271451324495379E-2</v>
      </c>
      <c r="BG12" s="104">
        <f t="shared" si="24"/>
        <v>0.56361617202176251</v>
      </c>
      <c r="BH12" s="104">
        <f t="shared" si="24"/>
        <v>0.42737019341540328</v>
      </c>
      <c r="BI12" s="104">
        <f t="shared" si="24"/>
        <v>4.2067940547414251E-2</v>
      </c>
      <c r="BJ12" s="104">
        <f t="shared" si="24"/>
        <v>4.6661127887212217E-2</v>
      </c>
      <c r="BK12" s="19">
        <v>-0.1</v>
      </c>
      <c r="BL12" s="104">
        <f t="shared" si="36"/>
        <v>-7.7271942670770644E-2</v>
      </c>
      <c r="BM12" s="104">
        <f t="shared" si="37"/>
        <v>0.54617951635022366</v>
      </c>
      <c r="BN12" s="104">
        <f t="shared" si="38"/>
        <v>0.1884977949285862</v>
      </c>
      <c r="BO12" s="104">
        <f t="shared" si="39"/>
        <v>2.2453854621819813E-2</v>
      </c>
      <c r="BP12" s="104">
        <f t="shared" si="40"/>
        <v>-3.9933138097269172E-2</v>
      </c>
      <c r="BR12" s="104">
        <f t="shared" si="41"/>
        <v>-6.7748837697672037E-2</v>
      </c>
      <c r="BS12" s="104">
        <f t="shared" si="32"/>
        <v>0.56213701295445273</v>
      </c>
      <c r="BT12" s="104">
        <f t="shared" si="33"/>
        <v>0.1884977949285862</v>
      </c>
      <c r="BU12" s="104">
        <f t="shared" si="34"/>
        <v>2.2453854621819813E-2</v>
      </c>
      <c r="BV12" s="104">
        <f t="shared" si="35"/>
        <v>-3.9933138097269172E-2</v>
      </c>
    </row>
    <row r="13" spans="1:74">
      <c r="A13" s="19">
        <v>2011</v>
      </c>
      <c r="B13" s="19">
        <v>30.627642422000001</v>
      </c>
      <c r="C13" s="19">
        <v>0.3812378313</v>
      </c>
      <c r="D13" s="19">
        <v>0.2411530502</v>
      </c>
      <c r="E13" s="19">
        <v>6.0706714288999999</v>
      </c>
      <c r="F13" s="19">
        <v>2.5602169752999999</v>
      </c>
      <c r="G13" s="19">
        <f t="shared" si="25"/>
        <v>39.880921707700004</v>
      </c>
      <c r="H13" s="19">
        <f t="shared" si="0"/>
        <v>31.250033303500004</v>
      </c>
      <c r="I13" s="19">
        <f t="shared" si="1"/>
        <v>8.6308884042000003</v>
      </c>
      <c r="J13" s="19">
        <f t="shared" si="26"/>
        <v>39.880921707700004</v>
      </c>
      <c r="O13" s="19"/>
      <c r="P13" s="104">
        <f t="shared" si="2"/>
        <v>7.1177738330109319E-2</v>
      </c>
      <c r="Q13" s="104">
        <f t="shared" si="3"/>
        <v>0.69746010552459436</v>
      </c>
      <c r="R13" s="104">
        <f t="shared" si="4"/>
        <v>0.57735620602723858</v>
      </c>
      <c r="S13" s="104">
        <f t="shared" si="5"/>
        <v>0.17289841852522692</v>
      </c>
      <c r="T13" s="104">
        <f t="shared" si="6"/>
        <v>0.17782148884599303</v>
      </c>
      <c r="U13" s="104">
        <f t="shared" si="7"/>
        <v>9.8059763220713414E-2</v>
      </c>
      <c r="V13" s="104">
        <f t="shared" si="8"/>
        <v>7.8704340894510061E-2</v>
      </c>
      <c r="W13" s="104">
        <f t="shared" si="9"/>
        <v>0.17435447105345103</v>
      </c>
      <c r="X13" s="104">
        <f t="shared" si="10"/>
        <v>9.8059763220713414E-2</v>
      </c>
      <c r="Z13" s="104">
        <f t="shared" si="11"/>
        <v>-2.1884271832516067E-2</v>
      </c>
      <c r="AA13" s="104">
        <f t="shared" si="12"/>
        <v>0.61243463380503038</v>
      </c>
      <c r="AB13" s="104">
        <f t="shared" si="13"/>
        <v>0.24877762425190819</v>
      </c>
      <c r="AC13" s="104">
        <f t="shared" si="14"/>
        <v>9.421245800661171E-2</v>
      </c>
      <c r="AD13" s="104">
        <f t="shared" si="15"/>
        <v>2.7231741947798316E-2</v>
      </c>
      <c r="AE13" s="104">
        <f t="shared" si="16"/>
        <v>2.4669810928530378E-3</v>
      </c>
      <c r="AF13" s="104">
        <f t="shared" si="17"/>
        <v>-1.5512873770151536E-2</v>
      </c>
      <c r="AG13" s="104">
        <f t="shared" si="18"/>
        <v>7.344973360556728E-2</v>
      </c>
      <c r="AH13" s="104">
        <f t="shared" si="19"/>
        <v>2.4669810928530378E-3</v>
      </c>
      <c r="AK13" s="16">
        <f>'total per capita'!O48</f>
        <v>4383100</v>
      </c>
      <c r="AL13" s="16">
        <f>'total per capita'!X48</f>
        <v>3440540</v>
      </c>
      <c r="AN13" s="52">
        <f t="shared" si="27"/>
        <v>8901.9870200608038</v>
      </c>
      <c r="AO13" s="52">
        <f t="shared" si="20"/>
        <v>110.80755674981253</v>
      </c>
      <c r="AP13" s="52">
        <f t="shared" si="28"/>
        <v>55.018833747804067</v>
      </c>
      <c r="AQ13" s="52">
        <f t="shared" si="21"/>
        <v>1385.0177794027059</v>
      </c>
      <c r="AR13" s="52">
        <f t="shared" si="21"/>
        <v>584.11101168123014</v>
      </c>
      <c r="AT13" s="52">
        <f t="shared" si="29"/>
        <v>6987.6668161803291</v>
      </c>
      <c r="AU13" s="52">
        <f t="shared" si="22"/>
        <v>86.979040245488349</v>
      </c>
      <c r="AV13" s="52">
        <f t="shared" si="22"/>
        <v>55.018833747804067</v>
      </c>
      <c r="AW13" s="52">
        <f t="shared" si="22"/>
        <v>1385.0177794027059</v>
      </c>
      <c r="AX13" s="52">
        <f t="shared" si="22"/>
        <v>584.11101168123014</v>
      </c>
      <c r="AZ13" s="104">
        <f t="shared" si="30"/>
        <v>-6.6486693012958509E-2</v>
      </c>
      <c r="BA13" s="104">
        <f t="shared" si="23"/>
        <v>0.47930781221902441</v>
      </c>
      <c r="BB13" s="104">
        <f t="shared" si="23"/>
        <v>0.39677229414193649</v>
      </c>
      <c r="BC13" s="104">
        <f t="shared" si="23"/>
        <v>3.8618929940444691E-2</v>
      </c>
      <c r="BD13" s="104">
        <f t="shared" si="23"/>
        <v>4.2978381660914167E-2</v>
      </c>
      <c r="BE13" s="19"/>
      <c r="BF13" s="104">
        <f t="shared" si="31"/>
        <v>-5.1456239697781569E-2</v>
      </c>
      <c r="BG13" s="104">
        <f t="shared" si="24"/>
        <v>0.50312607687997257</v>
      </c>
      <c r="BH13" s="104">
        <f t="shared" si="24"/>
        <v>0.39677229414193649</v>
      </c>
      <c r="BI13" s="104">
        <f t="shared" si="24"/>
        <v>3.8618929940444691E-2</v>
      </c>
      <c r="BJ13" s="104">
        <f t="shared" si="24"/>
        <v>4.2978381660914167E-2</v>
      </c>
      <c r="BK13" s="19">
        <v>-0.1</v>
      </c>
      <c r="BL13" s="104">
        <f t="shared" si="36"/>
        <v>-9.4454611558254853E-2</v>
      </c>
      <c r="BM13" s="104">
        <f t="shared" si="37"/>
        <v>0.49280162332271504</v>
      </c>
      <c r="BN13" s="104">
        <f t="shared" si="38"/>
        <v>0.16302049689916132</v>
      </c>
      <c r="BO13" s="104">
        <f t="shared" si="39"/>
        <v>1.9069762229652731E-2</v>
      </c>
      <c r="BP13" s="104">
        <f t="shared" si="40"/>
        <v>-4.3311196686110831E-2</v>
      </c>
      <c r="BR13" s="104">
        <f t="shared" si="41"/>
        <v>-8.9054273470263956E-2</v>
      </c>
      <c r="BS13" s="104">
        <f t="shared" si="32"/>
        <v>0.50170414059809598</v>
      </c>
      <c r="BT13" s="104">
        <f t="shared" si="33"/>
        <v>0.16302049689916132</v>
      </c>
      <c r="BU13" s="104">
        <f t="shared" si="34"/>
        <v>1.9069762229652731E-2</v>
      </c>
      <c r="BV13" s="104">
        <f t="shared" si="35"/>
        <v>-4.3311196686110831E-2</v>
      </c>
    </row>
    <row r="14" spans="1:74">
      <c r="A14" s="19">
        <v>2012</v>
      </c>
      <c r="B14" s="19">
        <v>30.606422939000002</v>
      </c>
      <c r="C14" s="19">
        <v>0.38125865759999999</v>
      </c>
      <c r="D14" s="19">
        <v>0.2471002786</v>
      </c>
      <c r="E14" s="19">
        <v>6.1763203290000002</v>
      </c>
      <c r="F14" s="19">
        <v>2.5556458211000002</v>
      </c>
      <c r="G14" s="19">
        <f t="shared" si="25"/>
        <v>39.966748025300006</v>
      </c>
      <c r="H14" s="19">
        <f t="shared" si="0"/>
        <v>31.234781875200003</v>
      </c>
      <c r="I14" s="19">
        <f t="shared" si="1"/>
        <v>8.7319661500999999</v>
      </c>
      <c r="J14" s="19">
        <f t="shared" si="26"/>
        <v>39.966748025300006</v>
      </c>
      <c r="N14" s="19" t="s">
        <v>290</v>
      </c>
      <c r="O14" s="19"/>
      <c r="P14" s="104">
        <f t="shared" si="2"/>
        <v>7.0435603578263617E-2</v>
      </c>
      <c r="Q14" s="104">
        <f t="shared" si="3"/>
        <v>0.69755283455223327</v>
      </c>
      <c r="R14" s="104">
        <f t="shared" si="4"/>
        <v>0.61625638837044927</v>
      </c>
      <c r="S14" s="104">
        <f t="shared" si="5"/>
        <v>0.19331056391927826</v>
      </c>
      <c r="T14" s="104">
        <f t="shared" si="6"/>
        <v>0.17571854065936221</v>
      </c>
      <c r="U14" s="104">
        <f t="shared" si="7"/>
        <v>0.10042285870463186</v>
      </c>
      <c r="V14" s="104">
        <f t="shared" si="8"/>
        <v>7.8177884434375233E-2</v>
      </c>
      <c r="W14" s="104">
        <f t="shared" si="9"/>
        <v>0.18810752835910538</v>
      </c>
      <c r="X14" s="104">
        <f t="shared" si="10"/>
        <v>0.10042285870463163</v>
      </c>
      <c r="Z14" s="104">
        <f t="shared" si="11"/>
        <v>-2.2561931241618205E-2</v>
      </c>
      <c r="AA14" s="104">
        <f t="shared" si="12"/>
        <v>0.61252271805233471</v>
      </c>
      <c r="AB14" s="104">
        <f t="shared" si="13"/>
        <v>0.27957452168312913</v>
      </c>
      <c r="AC14" s="104">
        <f t="shared" si="14"/>
        <v>0.11325521860040388</v>
      </c>
      <c r="AD14" s="104">
        <f t="shared" si="15"/>
        <v>2.5397665095375555E-2</v>
      </c>
      <c r="AE14" s="104">
        <f t="shared" si="16"/>
        <v>4.6243547396656037E-3</v>
      </c>
      <c r="AF14" s="104">
        <f t="shared" si="17"/>
        <v>-1.5993347972279359E-2</v>
      </c>
      <c r="AG14" s="104">
        <f t="shared" si="18"/>
        <v>8.6021079025466962E-2</v>
      </c>
      <c r="AH14" s="104">
        <f t="shared" si="19"/>
        <v>4.6243547396656037E-3</v>
      </c>
      <c r="AK14" s="16">
        <f>'total per capita'!O52</f>
        <v>4407400</v>
      </c>
      <c r="AL14" s="16">
        <f>'total per capita'!X52</f>
        <v>3418885</v>
      </c>
      <c r="AN14" s="52">
        <f t="shared" si="27"/>
        <v>8952.1650886180742</v>
      </c>
      <c r="AO14" s="52">
        <f t="shared" si="20"/>
        <v>111.51549630946931</v>
      </c>
      <c r="AP14" s="52">
        <f t="shared" si="28"/>
        <v>56.064863320778692</v>
      </c>
      <c r="AQ14" s="52">
        <f t="shared" si="21"/>
        <v>1401.3523458274722</v>
      </c>
      <c r="AR14" s="52">
        <f t="shared" si="21"/>
        <v>579.8533877342652</v>
      </c>
      <c r="AT14" s="52">
        <f t="shared" si="29"/>
        <v>6944.3261194808738</v>
      </c>
      <c r="AU14" s="52">
        <f t="shared" si="22"/>
        <v>86.504210554975728</v>
      </c>
      <c r="AV14" s="52">
        <f t="shared" si="22"/>
        <v>56.064863320778692</v>
      </c>
      <c r="AW14" s="52">
        <f t="shared" si="22"/>
        <v>1401.3523458274722</v>
      </c>
      <c r="AX14" s="52">
        <f t="shared" si="22"/>
        <v>579.8533877342652</v>
      </c>
      <c r="AZ14" s="104">
        <f t="shared" si="30"/>
        <v>-6.1224733563729927E-2</v>
      </c>
      <c r="BA14" s="104">
        <f t="shared" si="23"/>
        <v>0.48875897739130347</v>
      </c>
      <c r="BB14" s="104">
        <f t="shared" si="23"/>
        <v>0.42332802109684309</v>
      </c>
      <c r="BC14" s="104">
        <f t="shared" si="23"/>
        <v>5.0868151685777185E-2</v>
      </c>
      <c r="BD14" s="104">
        <f t="shared" si="23"/>
        <v>3.5376042987063538E-2</v>
      </c>
      <c r="BE14" s="19"/>
      <c r="BF14" s="104">
        <f t="shared" si="31"/>
        <v>-5.7339540734148375E-2</v>
      </c>
      <c r="BG14" s="104">
        <f t="shared" si="24"/>
        <v>0.49492031963234195</v>
      </c>
      <c r="BH14" s="104">
        <f t="shared" si="24"/>
        <v>0.42332802109684309</v>
      </c>
      <c r="BI14" s="104">
        <f t="shared" si="24"/>
        <v>5.0868151685777185E-2</v>
      </c>
      <c r="BJ14" s="104">
        <f t="shared" si="24"/>
        <v>3.5376042987063538E-2</v>
      </c>
      <c r="BK14" s="19">
        <v>-0.1</v>
      </c>
      <c r="BL14" s="104">
        <f t="shared" si="36"/>
        <v>-8.9350299624239016E-2</v>
      </c>
      <c r="BM14" s="104">
        <f t="shared" si="37"/>
        <v>0.50233899924605696</v>
      </c>
      <c r="BN14" s="104">
        <f t="shared" si="38"/>
        <v>0.18513208580176554</v>
      </c>
      <c r="BO14" s="104">
        <f t="shared" si="39"/>
        <v>3.1088425794960628E-2</v>
      </c>
      <c r="BP14" s="104">
        <f t="shared" si="40"/>
        <v>-5.0284564894079731E-2</v>
      </c>
      <c r="BR14" s="104">
        <f t="shared" si="41"/>
        <v>-9.4704374352545528E-2</v>
      </c>
      <c r="BS14" s="104">
        <f t="shared" si="32"/>
        <v>0.49350614588225183</v>
      </c>
      <c r="BT14" s="104">
        <f t="shared" si="33"/>
        <v>0.18513208580176554</v>
      </c>
      <c r="BU14" s="104">
        <f t="shared" si="34"/>
        <v>3.1088425794960628E-2</v>
      </c>
      <c r="BV14" s="104">
        <f t="shared" si="35"/>
        <v>-5.0284564894079731E-2</v>
      </c>
    </row>
    <row r="15" spans="1:74">
      <c r="A15" s="19">
        <v>2013</v>
      </c>
      <c r="B15" s="19">
        <v>30.890108734999998</v>
      </c>
      <c r="C15" s="19">
        <v>0.39148463859999999</v>
      </c>
      <c r="D15" s="19">
        <v>0.2525851039</v>
      </c>
      <c r="E15" s="19">
        <v>6.4402818713999999</v>
      </c>
      <c r="F15" s="19">
        <v>2.6142164064000002</v>
      </c>
      <c r="G15" s="19">
        <f t="shared" si="25"/>
        <v>40.588676755299993</v>
      </c>
      <c r="H15" s="19">
        <f t="shared" si="0"/>
        <v>31.534178477499999</v>
      </c>
      <c r="I15" s="19">
        <f t="shared" si="1"/>
        <v>9.0544982778000005</v>
      </c>
      <c r="J15" s="19">
        <f t="shared" si="26"/>
        <v>40.5886767553</v>
      </c>
      <c r="O15" s="19"/>
      <c r="P15" s="104">
        <f t="shared" si="2"/>
        <v>8.0357291482565874E-2</v>
      </c>
      <c r="Q15" s="104">
        <f t="shared" si="3"/>
        <v>0.74308397905633994</v>
      </c>
      <c r="R15" s="104">
        <f t="shared" si="4"/>
        <v>0.6521320416900116</v>
      </c>
      <c r="S15" s="104">
        <f t="shared" si="5"/>
        <v>0.24430987746449162</v>
      </c>
      <c r="T15" s="104">
        <f t="shared" si="6"/>
        <v>0.20266379359931808</v>
      </c>
      <c r="U15" s="104">
        <f t="shared" si="7"/>
        <v>0.11754670852458449</v>
      </c>
      <c r="V15" s="104">
        <f t="shared" si="8"/>
        <v>8.8512606686140138E-2</v>
      </c>
      <c r="W15" s="104">
        <f t="shared" si="9"/>
        <v>0.23199258728751881</v>
      </c>
      <c r="X15" s="104">
        <f t="shared" si="10"/>
        <v>0.11754670852458449</v>
      </c>
      <c r="Z15" s="104">
        <f t="shared" si="11"/>
        <v>-1.3502221875088649E-2</v>
      </c>
      <c r="AA15" s="104">
        <f t="shared" si="12"/>
        <v>0.65577321570836888</v>
      </c>
      <c r="AB15" s="104">
        <f t="shared" si="13"/>
        <v>0.30797692879301342</v>
      </c>
      <c r="AC15" s="104">
        <f t="shared" si="14"/>
        <v>0.16083315318499003</v>
      </c>
      <c r="AD15" s="104">
        <f t="shared" si="15"/>
        <v>4.8897846894447872E-2</v>
      </c>
      <c r="AE15" s="104">
        <f t="shared" si="16"/>
        <v>2.025746926463956E-2</v>
      </c>
      <c r="AF15" s="104">
        <f t="shared" si="17"/>
        <v>-6.5612908048942042E-3</v>
      </c>
      <c r="AG15" s="104">
        <f t="shared" si="18"/>
        <v>0.12613537669038899</v>
      </c>
      <c r="AH15" s="104">
        <f t="shared" si="19"/>
        <v>2.0257469264639782E-2</v>
      </c>
      <c r="AK15" s="16">
        <f>'total per capita'!O56</f>
        <v>4440425</v>
      </c>
      <c r="AL15" s="16">
        <f>'total per capita'!X56</f>
        <v>3457467.5</v>
      </c>
      <c r="AN15" s="52">
        <f t="shared" si="27"/>
        <v>8934.3164425985215</v>
      </c>
      <c r="AO15" s="52">
        <f t="shared" si="20"/>
        <v>113.22872553393488</v>
      </c>
      <c r="AP15" s="52">
        <f t="shared" si="28"/>
        <v>56.883092023849066</v>
      </c>
      <c r="AQ15" s="52">
        <f t="shared" si="21"/>
        <v>1450.3751040497248</v>
      </c>
      <c r="AR15" s="52">
        <f t="shared" si="21"/>
        <v>588.73112515130879</v>
      </c>
      <c r="AT15" s="52">
        <f t="shared" si="29"/>
        <v>6956.5658095790377</v>
      </c>
      <c r="AU15" s="52">
        <f t="shared" si="22"/>
        <v>88.163776800644072</v>
      </c>
      <c r="AV15" s="52">
        <f t="shared" si="22"/>
        <v>56.883092023849066</v>
      </c>
      <c r="AW15" s="52">
        <f t="shared" si="22"/>
        <v>1450.3751040497248</v>
      </c>
      <c r="AX15" s="52">
        <f t="shared" si="22"/>
        <v>588.73112515130879</v>
      </c>
      <c r="AZ15" s="104">
        <f t="shared" si="30"/>
        <v>-6.3096444737134827E-2</v>
      </c>
      <c r="BA15" s="104">
        <f t="shared" si="23"/>
        <v>0.51163100390476712</v>
      </c>
      <c r="BB15" s="104">
        <f t="shared" si="23"/>
        <v>0.44410052943388134</v>
      </c>
      <c r="BC15" s="104">
        <f t="shared" si="23"/>
        <v>8.7630109145617752E-2</v>
      </c>
      <c r="BD15" s="104">
        <f t="shared" si="23"/>
        <v>5.1227975271969317E-2</v>
      </c>
      <c r="BE15" s="19"/>
      <c r="BF15" s="104">
        <f t="shared" si="31"/>
        <v>-5.5678058872454139E-2</v>
      </c>
      <c r="BG15" s="104">
        <f t="shared" si="24"/>
        <v>0.52360007159480726</v>
      </c>
      <c r="BH15" s="104">
        <f t="shared" si="24"/>
        <v>0.44410052943388134</v>
      </c>
      <c r="BI15" s="104">
        <f t="shared" si="24"/>
        <v>8.7630109145617752E-2</v>
      </c>
      <c r="BJ15" s="104">
        <f t="shared" si="24"/>
        <v>5.1227975271969317E-2</v>
      </c>
      <c r="BK15" s="19">
        <v>-0.1</v>
      </c>
      <c r="BL15" s="104">
        <f t="shared" si="36"/>
        <v>-9.116593461185607E-2</v>
      </c>
      <c r="BM15" s="104">
        <f t="shared" si="37"/>
        <v>0.52541965766343002</v>
      </c>
      <c r="BN15" s="104">
        <f t="shared" si="38"/>
        <v>0.20242828581182204</v>
      </c>
      <c r="BO15" s="104">
        <f t="shared" si="39"/>
        <v>6.715843970260682E-2</v>
      </c>
      <c r="BP15" s="104">
        <f t="shared" si="40"/>
        <v>-3.5744123409847894E-2</v>
      </c>
      <c r="BR15" s="104">
        <f t="shared" si="41"/>
        <v>-9.3108749706683369E-2</v>
      </c>
      <c r="BS15" s="104">
        <f t="shared" si="32"/>
        <v>0.52215876719979115</v>
      </c>
      <c r="BT15" s="104">
        <f t="shared" si="33"/>
        <v>0.20242828581182204</v>
      </c>
      <c r="BU15" s="104">
        <f t="shared" si="34"/>
        <v>6.715843970260682E-2</v>
      </c>
      <c r="BV15" s="104">
        <f t="shared" si="35"/>
        <v>-3.5744123409847894E-2</v>
      </c>
    </row>
    <row r="16" spans="1:74">
      <c r="A16" s="19">
        <v>2014</v>
      </c>
      <c r="B16" s="19">
        <v>31.505628260000002</v>
      </c>
      <c r="C16" s="19">
        <v>0.40279073189999998</v>
      </c>
      <c r="D16" s="19">
        <v>0.2627067622</v>
      </c>
      <c r="E16" s="19">
        <v>6.8286623161</v>
      </c>
      <c r="F16" s="19">
        <v>2.7146289413</v>
      </c>
      <c r="G16" s="19">
        <f t="shared" si="25"/>
        <v>41.714417011500004</v>
      </c>
      <c r="H16" s="19">
        <f t="shared" si="0"/>
        <v>32.171125754100004</v>
      </c>
      <c r="I16" s="19">
        <f t="shared" si="1"/>
        <v>9.5432912573999999</v>
      </c>
      <c r="J16" s="19">
        <f t="shared" si="26"/>
        <v>41.714417011500004</v>
      </c>
      <c r="O16" s="19"/>
      <c r="P16" s="104">
        <f t="shared" si="2"/>
        <v>0.10188460343178485</v>
      </c>
      <c r="Q16" s="104">
        <f t="shared" si="3"/>
        <v>0.79342431978445305</v>
      </c>
      <c r="R16" s="104">
        <f t="shared" si="4"/>
        <v>0.71833672175336227</v>
      </c>
      <c r="S16" s="104">
        <f t="shared" si="5"/>
        <v>0.31934783903265629</v>
      </c>
      <c r="T16" s="104">
        <f t="shared" si="6"/>
        <v>0.24885833199029173</v>
      </c>
      <c r="U16" s="104">
        <f t="shared" si="7"/>
        <v>0.14854223285651935</v>
      </c>
      <c r="V16" s="104">
        <f t="shared" si="8"/>
        <v>0.11049907260495906</v>
      </c>
      <c r="W16" s="104">
        <f t="shared" si="9"/>
        <v>0.2984997872570454</v>
      </c>
      <c r="X16" s="104">
        <f t="shared" si="10"/>
        <v>0.14854223285651913</v>
      </c>
      <c r="Z16" s="104">
        <f t="shared" si="11"/>
        <v>6.1548356320286768E-3</v>
      </c>
      <c r="AA16" s="104">
        <f t="shared" si="12"/>
        <v>0.70359201781357061</v>
      </c>
      <c r="AB16" s="104">
        <f t="shared" si="13"/>
        <v>0.36039053249771835</v>
      </c>
      <c r="AC16" s="104">
        <f t="shared" si="14"/>
        <v>0.23083706066279808</v>
      </c>
      <c r="AD16" s="104">
        <f t="shared" si="15"/>
        <v>8.9186206878716145E-2</v>
      </c>
      <c r="AE16" s="104">
        <f t="shared" si="16"/>
        <v>4.8554644650875334E-2</v>
      </c>
      <c r="AF16" s="104">
        <f t="shared" si="17"/>
        <v>1.3504812415214618E-2</v>
      </c>
      <c r="AG16" s="104">
        <f t="shared" si="18"/>
        <v>0.18692804010665576</v>
      </c>
      <c r="AH16" s="104">
        <f t="shared" si="19"/>
        <v>4.8554644650875334E-2</v>
      </c>
      <c r="AK16" s="16">
        <f>'total per capita'!O60</f>
        <v>4503275</v>
      </c>
      <c r="AL16" s="16">
        <f>'total per capita'!X60</f>
        <v>3524707.5</v>
      </c>
      <c r="AN16" s="52">
        <f t="shared" si="27"/>
        <v>8938.5085883012998</v>
      </c>
      <c r="AO16" s="52">
        <f t="shared" si="20"/>
        <v>114.27635680407522</v>
      </c>
      <c r="AP16" s="52">
        <f t="shared" si="28"/>
        <v>58.336824244577556</v>
      </c>
      <c r="AQ16" s="52">
        <f t="shared" si="21"/>
        <v>1516.3769292570407</v>
      </c>
      <c r="AR16" s="52">
        <f t="shared" si="21"/>
        <v>602.81216254836761</v>
      </c>
      <c r="AT16" s="52">
        <f t="shared" si="29"/>
        <v>6996.159075339614</v>
      </c>
      <c r="AU16" s="52">
        <f t="shared" si="22"/>
        <v>89.443956209647425</v>
      </c>
      <c r="AV16" s="52">
        <f t="shared" si="22"/>
        <v>58.336824244577556</v>
      </c>
      <c r="AW16" s="52">
        <f t="shared" si="22"/>
        <v>1516.3769292570407</v>
      </c>
      <c r="AX16" s="52">
        <f t="shared" si="22"/>
        <v>602.81216254836761</v>
      </c>
      <c r="AZ16" s="104">
        <f t="shared" si="30"/>
        <v>-6.2656832346153712E-2</v>
      </c>
      <c r="BA16" s="104">
        <f t="shared" si="23"/>
        <v>0.5256171359674271</v>
      </c>
      <c r="BB16" s="104">
        <f t="shared" si="23"/>
        <v>0.48100667139833253</v>
      </c>
      <c r="BC16" s="104">
        <f t="shared" si="23"/>
        <v>0.13712459657414855</v>
      </c>
      <c r="BD16" s="104">
        <f t="shared" si="23"/>
        <v>7.6370828775484512E-2</v>
      </c>
      <c r="BE16" s="19"/>
      <c r="BF16" s="104">
        <f t="shared" si="31"/>
        <v>-5.0303454419331262E-2</v>
      </c>
      <c r="BG16" s="104">
        <f t="shared" si="24"/>
        <v>0.54572345956651502</v>
      </c>
      <c r="BH16" s="104">
        <f t="shared" si="24"/>
        <v>0.48100667139833253</v>
      </c>
      <c r="BI16" s="104">
        <f t="shared" si="24"/>
        <v>0.13712459657414855</v>
      </c>
      <c r="BJ16" s="104">
        <f t="shared" si="24"/>
        <v>7.6370828775484512E-2</v>
      </c>
      <c r="BK16" s="19">
        <v>-0.1</v>
      </c>
      <c r="BL16" s="104">
        <f t="shared" si="36"/>
        <v>-9.0739492942117361E-2</v>
      </c>
      <c r="BM16" s="104">
        <f t="shared" si="37"/>
        <v>0.53953336711232813</v>
      </c>
      <c r="BN16" s="104">
        <f t="shared" si="38"/>
        <v>0.23315813329386614</v>
      </c>
      <c r="BO16" s="104">
        <f t="shared" si="39"/>
        <v>0.11572132844021477</v>
      </c>
      <c r="BP16" s="104">
        <f t="shared" si="40"/>
        <v>-1.2681434045309747E-2</v>
      </c>
      <c r="BR16" s="104">
        <f t="shared" si="41"/>
        <v>-8.7947181876855351E-2</v>
      </c>
      <c r="BS16" s="104">
        <f t="shared" si="32"/>
        <v>0.54426122675536748</v>
      </c>
      <c r="BT16" s="104">
        <f t="shared" si="33"/>
        <v>0.23315813329386614</v>
      </c>
      <c r="BU16" s="104">
        <f t="shared" si="34"/>
        <v>0.11572132844021477</v>
      </c>
      <c r="BV16" s="104">
        <f t="shared" si="35"/>
        <v>-1.2681434045309747E-2</v>
      </c>
    </row>
    <row r="17" spans="1:74" s="19" customFormat="1">
      <c r="A17" s="19">
        <v>2015</v>
      </c>
      <c r="B17" s="19">
        <v>32.570102933999998</v>
      </c>
      <c r="C17" s="19">
        <v>0.41900689819999998</v>
      </c>
      <c r="D17" s="19">
        <v>0.26787992980000003</v>
      </c>
      <c r="E17" s="19">
        <v>7.0875733273000003</v>
      </c>
      <c r="F17" s="19">
        <v>2.7558527349999999</v>
      </c>
      <c r="G17" s="19">
        <f t="shared" si="25"/>
        <v>43.100415824300001</v>
      </c>
      <c r="H17" s="19">
        <f t="shared" si="0"/>
        <v>33.256989762000003</v>
      </c>
      <c r="I17" s="19">
        <f t="shared" si="1"/>
        <v>9.8434260623000007</v>
      </c>
      <c r="J17" s="19">
        <f t="shared" si="26"/>
        <v>43.100415824300001</v>
      </c>
      <c r="P17" s="104">
        <f t="shared" ref="P17:X17" si="42">B17/B$3-1</f>
        <v>0.13911376910161621</v>
      </c>
      <c r="Q17" s="104">
        <f t="shared" si="42"/>
        <v>0.86562674330821299</v>
      </c>
      <c r="R17" s="104">
        <f t="shared" si="42"/>
        <v>0.75217385552343763</v>
      </c>
      <c r="S17" s="104">
        <f t="shared" si="42"/>
        <v>0.3693713527628788</v>
      </c>
      <c r="T17" s="104">
        <f t="shared" si="42"/>
        <v>0.26782323634802663</v>
      </c>
      <c r="U17" s="104">
        <f t="shared" si="42"/>
        <v>0.18670357575029484</v>
      </c>
      <c r="V17" s="104">
        <f t="shared" si="42"/>
        <v>0.14798147166568754</v>
      </c>
      <c r="W17" s="104">
        <f t="shared" si="42"/>
        <v>0.33933737355714788</v>
      </c>
      <c r="X17" s="104">
        <f t="shared" si="42"/>
        <v>0.18670357575029461</v>
      </c>
      <c r="Z17" s="104">
        <f t="shared" ref="Z17:AH17" si="43">B17/B$6-1</f>
        <v>4.0149597831794503E-2</v>
      </c>
      <c r="AA17" s="104">
        <f t="shared" si="43"/>
        <v>0.7721778349149333</v>
      </c>
      <c r="AB17" s="104">
        <f t="shared" si="43"/>
        <v>0.3871790634328538</v>
      </c>
      <c r="AC17" s="104">
        <f t="shared" si="43"/>
        <v>0.27750465868522367</v>
      </c>
      <c r="AD17" s="104">
        <f t="shared" si="43"/>
        <v>0.10572636336572061</v>
      </c>
      <c r="AE17" s="104">
        <f t="shared" si="43"/>
        <v>8.3393810501889876E-2</v>
      </c>
      <c r="AF17" s="104">
        <f t="shared" si="43"/>
        <v>4.7713388330369311E-2</v>
      </c>
      <c r="AG17" s="104">
        <f t="shared" si="43"/>
        <v>0.22425671489393317</v>
      </c>
      <c r="AH17" s="104">
        <f t="shared" si="43"/>
        <v>8.3393810501889876E-2</v>
      </c>
      <c r="AK17" s="16"/>
      <c r="AL17" s="16"/>
      <c r="AN17" s="52"/>
      <c r="AO17" s="52"/>
      <c r="AP17" s="52"/>
      <c r="AQ17" s="52"/>
      <c r="AR17" s="52"/>
      <c r="AT17" s="52"/>
      <c r="AU17" s="52"/>
      <c r="AV17" s="52"/>
      <c r="AW17" s="52"/>
      <c r="AX17" s="52"/>
      <c r="AZ17" s="104"/>
      <c r="BA17" s="104"/>
      <c r="BB17" s="104"/>
      <c r="BC17" s="104"/>
      <c r="BD17" s="104"/>
      <c r="BF17" s="104"/>
      <c r="BG17" s="104"/>
      <c r="BH17" s="104"/>
      <c r="BI17" s="104"/>
      <c r="BJ17" s="104"/>
      <c r="BL17" s="104"/>
      <c r="BM17" s="104"/>
      <c r="BN17" s="104"/>
      <c r="BO17" s="104"/>
      <c r="BP17" s="104"/>
      <c r="BR17" s="104"/>
      <c r="BS17" s="104"/>
      <c r="BT17" s="104"/>
      <c r="BU17" s="104"/>
      <c r="BV17" s="104"/>
    </row>
    <row r="18" spans="1:74" s="19" customFormat="1">
      <c r="P18" s="104"/>
      <c r="Q18" s="104"/>
      <c r="R18" s="104"/>
      <c r="S18" s="104"/>
      <c r="T18" s="104"/>
      <c r="U18" s="104"/>
      <c r="V18" s="104"/>
      <c r="W18" s="104"/>
      <c r="X18" s="104"/>
      <c r="Z18" s="104"/>
      <c r="AA18" s="104"/>
      <c r="AB18" s="104"/>
      <c r="AC18" s="104"/>
      <c r="AD18" s="104"/>
      <c r="AE18" s="104"/>
      <c r="AF18" s="104"/>
      <c r="AG18" s="104"/>
      <c r="AH18" s="104"/>
      <c r="AK18" s="16"/>
      <c r="AL18" s="16"/>
      <c r="AN18" s="52"/>
      <c r="AO18" s="52"/>
      <c r="AP18" s="52"/>
      <c r="AQ18" s="52"/>
      <c r="AR18" s="52"/>
      <c r="AT18" s="52"/>
      <c r="AU18" s="52"/>
      <c r="AV18" s="52"/>
      <c r="AW18" s="52"/>
      <c r="AX18" s="52"/>
      <c r="AZ18" s="104"/>
      <c r="BA18" s="104"/>
      <c r="BB18" s="104"/>
      <c r="BC18" s="104"/>
      <c r="BD18" s="104"/>
      <c r="BF18" s="104"/>
      <c r="BG18" s="104"/>
      <c r="BH18" s="104"/>
      <c r="BI18" s="104"/>
      <c r="BJ18" s="104"/>
      <c r="BL18" s="104"/>
      <c r="BM18" s="104"/>
      <c r="BN18" s="104"/>
      <c r="BO18" s="104"/>
      <c r="BP18" s="104"/>
      <c r="BR18" s="104"/>
      <c r="BS18" s="104"/>
      <c r="BT18" s="104"/>
      <c r="BU18" s="104"/>
      <c r="BV18" s="104"/>
    </row>
    <row r="19" spans="1:74">
      <c r="B19" s="295" t="s">
        <v>69</v>
      </c>
      <c r="C19" s="295"/>
      <c r="D19" s="295"/>
      <c r="E19" s="295"/>
      <c r="F19" s="295"/>
      <c r="G19" s="295"/>
      <c r="H19" s="295"/>
      <c r="I19" s="295"/>
      <c r="J19" s="295" t="s">
        <v>439</v>
      </c>
      <c r="K19" s="295"/>
      <c r="L19" s="295"/>
      <c r="M19" s="295"/>
      <c r="N19" s="295"/>
      <c r="O19" s="295"/>
      <c r="P19" s="295"/>
      <c r="Q19" s="295"/>
      <c r="R19" s="19"/>
      <c r="S19" s="19"/>
      <c r="T19" s="19"/>
      <c r="U19" s="19"/>
      <c r="V19" s="19"/>
      <c r="W19" s="19"/>
      <c r="X19" s="19"/>
      <c r="BF19" t="s">
        <v>434</v>
      </c>
      <c r="BG19" s="19" t="s">
        <v>434</v>
      </c>
    </row>
    <row r="20" spans="1:74">
      <c r="B20" s="19" t="s">
        <v>412</v>
      </c>
      <c r="C20" s="19" t="s">
        <v>409</v>
      </c>
      <c r="D20" s="19" t="s">
        <v>410</v>
      </c>
      <c r="E20" s="19" t="s">
        <v>408</v>
      </c>
      <c r="F20" s="19" t="s">
        <v>411</v>
      </c>
    </row>
    <row r="21" spans="1:74">
      <c r="A21" s="53" t="s">
        <v>417</v>
      </c>
      <c r="B21" s="104">
        <f>(B6-B3)/($J$6-$J$3)</f>
        <v>0.78548877398830952</v>
      </c>
      <c r="C21" s="104">
        <f t="shared" ref="C21:I21" si="44">(C6-C3)/($J$6-$J$3)</f>
        <v>3.4195512157018247E-3</v>
      </c>
      <c r="D21" s="104">
        <f t="shared" si="44"/>
        <v>1.16150982877585E-2</v>
      </c>
      <c r="E21" s="104">
        <f t="shared" si="44"/>
        <v>0.10746763426662889</v>
      </c>
      <c r="F21" s="104">
        <f t="shared" si="44"/>
        <v>9.2008942241600944E-2</v>
      </c>
      <c r="G21" s="104">
        <f t="shared" si="44"/>
        <v>1.000000000000002</v>
      </c>
      <c r="H21" s="104">
        <f t="shared" si="44"/>
        <v>0.80052342349177041</v>
      </c>
      <c r="I21" s="104">
        <f t="shared" si="44"/>
        <v>0.19947657650822984</v>
      </c>
    </row>
    <row r="22" spans="1:74">
      <c r="A22" s="53" t="s">
        <v>418</v>
      </c>
      <c r="B22" s="104">
        <f>(B16-B6)/($J$16-$J$6)</f>
        <v>9.9773198482845563E-2</v>
      </c>
      <c r="C22" s="104">
        <f t="shared" ref="C22:I22" si="45">(C16-C6)/($J$16-$J$6)</f>
        <v>8.6120964725617088E-2</v>
      </c>
      <c r="D22" s="104">
        <f t="shared" si="45"/>
        <v>3.6029242752384311E-2</v>
      </c>
      <c r="E22" s="104">
        <f t="shared" si="45"/>
        <v>0.66300181611326237</v>
      </c>
      <c r="F22" s="104">
        <f t="shared" si="45"/>
        <v>0.11507477792589116</v>
      </c>
      <c r="G22" s="104">
        <f t="shared" si="45"/>
        <v>1</v>
      </c>
      <c r="H22" s="104">
        <f t="shared" si="45"/>
        <v>0.22192340596084736</v>
      </c>
      <c r="I22" s="104">
        <f t="shared" si="45"/>
        <v>0.77807659403915352</v>
      </c>
    </row>
    <row r="23" spans="1:74">
      <c r="A23" s="53" t="s">
        <v>419</v>
      </c>
      <c r="B23" s="104">
        <f>(B16-B14)/($J$16-$J$14)</f>
        <v>0.5145169526382487</v>
      </c>
      <c r="C23" s="104">
        <f t="shared" ref="C23:I23" si="46">(C16-C14)/($J$16-$J$14)</f>
        <v>1.2320453398224877E-2</v>
      </c>
      <c r="D23" s="104">
        <f t="shared" si="46"/>
        <v>8.9298853062178482E-3</v>
      </c>
      <c r="E23" s="104">
        <f t="shared" si="46"/>
        <v>0.37326404041671768</v>
      </c>
      <c r="F23" s="104">
        <f t="shared" si="46"/>
        <v>9.0968668240592299E-2</v>
      </c>
      <c r="G23" s="104">
        <f t="shared" si="46"/>
        <v>1</v>
      </c>
      <c r="H23" s="104">
        <f t="shared" si="46"/>
        <v>0.53576729134269174</v>
      </c>
      <c r="I23" s="104">
        <f t="shared" si="46"/>
        <v>0.46423270865731026</v>
      </c>
    </row>
    <row r="24" spans="1:74">
      <c r="A24" s="53"/>
      <c r="B24" s="19" t="s">
        <v>412</v>
      </c>
      <c r="C24" s="19" t="s">
        <v>409</v>
      </c>
      <c r="D24" s="19" t="s">
        <v>410</v>
      </c>
      <c r="E24" s="19" t="s">
        <v>408</v>
      </c>
      <c r="F24" s="19" t="s">
        <v>411</v>
      </c>
    </row>
    <row r="25" spans="1:74">
      <c r="A25" s="53" t="s">
        <v>417</v>
      </c>
      <c r="B25" s="104">
        <f>(B6/B3)^(1/3)-1</f>
        <v>3.0758912542283356E-2</v>
      </c>
      <c r="C25" s="104">
        <f t="shared" ref="C25:I25" si="47">(C6/C3)^(1/3)-1</f>
        <v>1.7276829605223476E-2</v>
      </c>
      <c r="D25" s="104">
        <f t="shared" si="47"/>
        <v>8.0973108648903613E-2</v>
      </c>
      <c r="E25" s="104">
        <f t="shared" si="47"/>
        <v>2.3417679713879647E-2</v>
      </c>
      <c r="F25" s="104">
        <f t="shared" si="47"/>
        <v>4.6655309558678582E-2</v>
      </c>
      <c r="G25" s="104">
        <f t="shared" si="47"/>
        <v>3.0825848764616692E-2</v>
      </c>
      <c r="H25" s="104">
        <f t="shared" si="47"/>
        <v>3.0933839045451217E-2</v>
      </c>
      <c r="I25" s="104">
        <f t="shared" si="47"/>
        <v>3.039995490969627E-2</v>
      </c>
    </row>
    <row r="26" spans="1:74">
      <c r="A26" s="53" t="s">
        <v>418</v>
      </c>
      <c r="B26" s="104">
        <f>(B16/B6)^(1/10)-1</f>
        <v>6.1378548860679949E-4</v>
      </c>
      <c r="C26" s="104">
        <f t="shared" ref="C26:I26" si="48">(C16/C6)^(1/10)-1</f>
        <v>5.4718490167898093E-2</v>
      </c>
      <c r="D26" s="104">
        <f t="shared" si="48"/>
        <v>3.1255695414290852E-2</v>
      </c>
      <c r="E26" s="104">
        <f t="shared" si="48"/>
        <v>2.0986633484551653E-2</v>
      </c>
      <c r="F26" s="104">
        <f t="shared" si="48"/>
        <v>8.5796780845426301E-3</v>
      </c>
      <c r="G26" s="104">
        <f t="shared" si="48"/>
        <v>4.7525262970948834E-3</v>
      </c>
      <c r="H26" s="104">
        <f t="shared" si="48"/>
        <v>1.3423436589732329E-3</v>
      </c>
      <c r="I26" s="104">
        <f t="shared" si="48"/>
        <v>1.7284527216987033E-2</v>
      </c>
    </row>
    <row r="27" spans="1:74">
      <c r="A27" s="53" t="s">
        <v>419</v>
      </c>
      <c r="B27" s="104">
        <f>(B16/B14)^(1/2)-1</f>
        <v>1.4583475136945134E-2</v>
      </c>
      <c r="C27" s="104">
        <f t="shared" ref="C27:I27" si="49">(C16/C14)^(1/2)-1</f>
        <v>2.7850324436842211E-2</v>
      </c>
      <c r="D27" s="104">
        <f t="shared" si="49"/>
        <v>3.1095777630220089E-2</v>
      </c>
      <c r="E27" s="104">
        <f t="shared" si="49"/>
        <v>5.1484590276179354E-2</v>
      </c>
      <c r="F27" s="104">
        <f t="shared" si="49"/>
        <v>3.0635041553015885E-2</v>
      </c>
      <c r="G27" s="104">
        <f t="shared" si="49"/>
        <v>2.1630107121327402E-2</v>
      </c>
      <c r="H27" s="104">
        <f t="shared" si="49"/>
        <v>1.4878122050884901E-2</v>
      </c>
      <c r="I27" s="104">
        <f t="shared" si="49"/>
        <v>4.5425447833019827E-2</v>
      </c>
    </row>
    <row r="28" spans="1:74">
      <c r="A28" s="53"/>
      <c r="B28" s="19" t="s">
        <v>412</v>
      </c>
      <c r="C28" s="19" t="s">
        <v>409</v>
      </c>
      <c r="D28" s="19" t="s">
        <v>410</v>
      </c>
      <c r="E28" s="19" t="s">
        <v>408</v>
      </c>
      <c r="F28" s="19" t="s">
        <v>411</v>
      </c>
      <c r="J28" s="19" t="s">
        <v>412</v>
      </c>
      <c r="K28" s="19" t="s">
        <v>409</v>
      </c>
      <c r="L28" s="19" t="s">
        <v>410</v>
      </c>
      <c r="M28" s="19" t="s">
        <v>408</v>
      </c>
      <c r="N28" s="19" t="s">
        <v>411</v>
      </c>
      <c r="O28" s="19" t="s">
        <v>412</v>
      </c>
      <c r="P28" s="19" t="s">
        <v>409</v>
      </c>
      <c r="Q28" s="19" t="s">
        <v>410</v>
      </c>
      <c r="R28" s="19" t="s">
        <v>408</v>
      </c>
      <c r="S28" s="19" t="s">
        <v>411</v>
      </c>
      <c r="T28" s="19" t="s">
        <v>412</v>
      </c>
      <c r="U28" s="19" t="s">
        <v>409</v>
      </c>
      <c r="V28" s="19" t="s">
        <v>410</v>
      </c>
      <c r="W28" s="19" t="s">
        <v>408</v>
      </c>
      <c r="X28" s="19" t="s">
        <v>411</v>
      </c>
      <c r="Y28" s="19" t="s">
        <v>412</v>
      </c>
      <c r="Z28" s="19" t="s">
        <v>409</v>
      </c>
      <c r="AA28" s="19" t="s">
        <v>412</v>
      </c>
      <c r="AB28" s="19" t="s">
        <v>409</v>
      </c>
      <c r="AC28" s="19" t="s">
        <v>412</v>
      </c>
      <c r="AD28" s="19" t="s">
        <v>409</v>
      </c>
    </row>
    <row r="29" spans="1:74">
      <c r="A29" s="53" t="s">
        <v>421</v>
      </c>
      <c r="B29" s="104">
        <f>(B6/B3)^(1/3)-1</f>
        <v>3.0758912542283356E-2</v>
      </c>
      <c r="C29" s="104">
        <f t="shared" ref="C29:I29" si="50">(C6/C3)^(1/3)-1</f>
        <v>1.7276829605223476E-2</v>
      </c>
      <c r="D29" s="104">
        <f t="shared" si="50"/>
        <v>8.0973108648903613E-2</v>
      </c>
      <c r="E29" s="104">
        <f t="shared" si="50"/>
        <v>2.3417679713879647E-2</v>
      </c>
      <c r="F29" s="104">
        <f t="shared" si="50"/>
        <v>4.6655309558678582E-2</v>
      </c>
      <c r="G29" s="104">
        <f t="shared" si="50"/>
        <v>3.0825848764616692E-2</v>
      </c>
      <c r="H29" s="104">
        <f t="shared" si="50"/>
        <v>3.0933839045451217E-2</v>
      </c>
      <c r="I29" s="104">
        <f t="shared" si="50"/>
        <v>3.039995490969627E-2</v>
      </c>
      <c r="J29" s="104">
        <f>(AN6/AN3)^(1/3)-1</f>
        <v>1.019084874649745E-2</v>
      </c>
      <c r="K29" s="104">
        <f>(AO6/AO3)^(1/3)-1</f>
        <v>-3.0222087777571627E-3</v>
      </c>
      <c r="L29" s="104">
        <f>(AP6/AP3)^(1/3)-1</f>
        <v>6.2949783311720742E-2</v>
      </c>
      <c r="M29" s="104">
        <f>(AQ6/AQ3)^(1/3)-1</f>
        <v>6.3539899238878039E-3</v>
      </c>
      <c r="N29" s="104">
        <f>(AR6/AR3)^(1/3)-1</f>
        <v>2.9204173162099778E-2</v>
      </c>
      <c r="O29" s="104">
        <f>(AT6/AT3)^(1/3)-1</f>
        <v>1.3572820606869263E-2</v>
      </c>
      <c r="P29" s="104">
        <f>(AU6/AU3)^(1/3)-1</f>
        <v>3.1552769007303638E-4</v>
      </c>
      <c r="Q29" s="104">
        <f>(AV6/AV3)^(1/3)-1</f>
        <v>6.2949783311720742E-2</v>
      </c>
      <c r="R29" s="104">
        <f>(AW6/AW3)^(1/3)-1</f>
        <v>6.3539899238878039E-3</v>
      </c>
      <c r="S29" s="104">
        <f>(AX6/AX3)^(1/3)-1</f>
        <v>2.9204173162099778E-2</v>
      </c>
      <c r="T29" s="104">
        <f>O29-J29</f>
        <v>3.381971860371813E-3</v>
      </c>
      <c r="U29" s="104">
        <f t="shared" ref="U29:X33" si="51">P29-K29</f>
        <v>3.3377364678301991E-3</v>
      </c>
      <c r="V29" s="104">
        <f t="shared" si="51"/>
        <v>0</v>
      </c>
      <c r="W29" s="104">
        <f t="shared" si="51"/>
        <v>0</v>
      </c>
      <c r="X29" s="104">
        <f t="shared" si="51"/>
        <v>0</v>
      </c>
      <c r="Y29" s="104" t="str">
        <f>IF(AND(J29&gt;=0,T29&gt;=0),"yes",IF(AND(J29&lt;0,T29&lt;=0),"yes","no"))</f>
        <v>yes</v>
      </c>
      <c r="Z29" s="104" t="str">
        <f>IF(AND(K29&gt;=0,U29&gt;=0),"yes",IF(AND(K29&lt;0,U29&lt;=0),"yes","no"))</f>
        <v>no</v>
      </c>
      <c r="AA29" s="104">
        <f>IF(Y29="yes",J29,J29+T29)</f>
        <v>1.019084874649745E-2</v>
      </c>
      <c r="AB29" s="104">
        <f>IF(Z29="yes",K29,K29+U29)</f>
        <v>3.1552769007303638E-4</v>
      </c>
      <c r="AC29" s="104">
        <f>IF(Y29="yes",T29,IF(J29&gt;=0,T29,-T29))</f>
        <v>3.381971860371813E-3</v>
      </c>
      <c r="AD29" s="104">
        <f>IF(Z29="yes",U29,IF(K29&gt;=0,U29,-U29))</f>
        <v>-3.3377364678301991E-3</v>
      </c>
    </row>
    <row r="30" spans="1:74">
      <c r="A30" s="105" t="s">
        <v>422</v>
      </c>
      <c r="B30" s="104">
        <f>(B9/B6)^(1/3)-1</f>
        <v>4.1805743439631282E-3</v>
      </c>
      <c r="C30" s="104">
        <f t="shared" ref="C30:I30" si="52">(C9/C6)^(1/3)-1</f>
        <v>0.12945505744823449</v>
      </c>
      <c r="D30" s="104">
        <f t="shared" si="52"/>
        <v>5.1326291151718939E-2</v>
      </c>
      <c r="E30" s="104">
        <f t="shared" si="52"/>
        <v>2.1575362348771776E-2</v>
      </c>
      <c r="F30" s="104">
        <f t="shared" si="52"/>
        <v>2.3692655461805989E-2</v>
      </c>
      <c r="G30" s="104">
        <f t="shared" si="52"/>
        <v>8.9532949172748122E-3</v>
      </c>
      <c r="H30" s="104">
        <f t="shared" si="52"/>
        <v>5.5336139808179752E-3</v>
      </c>
      <c r="I30" s="104">
        <f t="shared" si="52"/>
        <v>2.2232620454186058E-2</v>
      </c>
      <c r="J30" s="104">
        <f>(AN9/AN6)^(1/3)-1</f>
        <v>-9.5331506915709019E-3</v>
      </c>
      <c r="K30" s="104">
        <f>(AO9/AO6)^(1/3)-1</f>
        <v>0.1140305048393</v>
      </c>
      <c r="L30" s="104">
        <f>(AP9/AP6)^(1/3)-1</f>
        <v>3.9612110782210053E-2</v>
      </c>
      <c r="M30" s="104">
        <f>(AQ9/AQ6)^(1/3)-1</f>
        <v>1.0192675397710849E-2</v>
      </c>
      <c r="N30" s="104">
        <f>(AR9/AR6)^(1/3)-1</f>
        <v>1.2286377020995332E-2</v>
      </c>
      <c r="O30" s="104">
        <f>(AT9/AT6)^(1/3)-1</f>
        <v>-7.0082948685967761E-3</v>
      </c>
      <c r="P30" s="104">
        <f>(AU9/AU6)^(1/3)-1</f>
        <v>0.11687034385973605</v>
      </c>
      <c r="Q30" s="104">
        <f>(AV9/AV6)^(1/3)-1</f>
        <v>3.9612110782210053E-2</v>
      </c>
      <c r="R30" s="104">
        <f>(AW9/AW6)^(1/3)-1</f>
        <v>1.0192675397710849E-2</v>
      </c>
      <c r="S30" s="104">
        <f>(AX9/AX6)^(1/3)-1</f>
        <v>1.2286377020995332E-2</v>
      </c>
      <c r="T30" s="104">
        <f>O30-J30</f>
        <v>2.5248558229741258E-3</v>
      </c>
      <c r="U30" s="104">
        <f t="shared" si="51"/>
        <v>2.8398390204360524E-3</v>
      </c>
      <c r="V30" s="104">
        <f t="shared" si="51"/>
        <v>0</v>
      </c>
      <c r="W30" s="104">
        <f t="shared" si="51"/>
        <v>0</v>
      </c>
      <c r="X30" s="104">
        <f t="shared" si="51"/>
        <v>0</v>
      </c>
      <c r="Y30" s="104" t="str">
        <f t="shared" ref="Y30:Z33" si="53">IF(AND(J30&gt;=0,T30&gt;=0),"yes",IF(AND(J30&lt;0,T30&lt;=0),"yes","no"))</f>
        <v>no</v>
      </c>
      <c r="Z30" s="104" t="str">
        <f t="shared" si="53"/>
        <v>yes</v>
      </c>
      <c r="AA30" s="104">
        <f t="shared" ref="AA30:AB33" si="54">IF(Y30="yes",J30,J30+T30)</f>
        <v>-7.0082948685967761E-3</v>
      </c>
      <c r="AB30" s="104">
        <f t="shared" si="54"/>
        <v>0.1140305048393</v>
      </c>
      <c r="AC30" s="104">
        <f t="shared" ref="AC30:AD33" si="55">IF(Y30="yes",T30,IF(J30&gt;=0,T30,-T30))</f>
        <v>-2.5248558229741258E-3</v>
      </c>
      <c r="AD30" s="104">
        <f t="shared" si="55"/>
        <v>2.8398390204360524E-3</v>
      </c>
    </row>
    <row r="31" spans="1:74">
      <c r="A31" s="105" t="s">
        <v>423</v>
      </c>
      <c r="B31" s="104">
        <f>(B11/B9)^(1/2)-1</f>
        <v>-8.1367694997817042E-3</v>
      </c>
      <c r="C31" s="104">
        <f t="shared" ref="C31:I31" si="56">(C11/C9)^(1/2)-1</f>
        <v>7.7434214596438622E-2</v>
      </c>
      <c r="D31" s="104">
        <f t="shared" si="56"/>
        <v>2.9198964667644933E-2</v>
      </c>
      <c r="E31" s="104">
        <f t="shared" si="56"/>
        <v>7.8225002689029655E-3</v>
      </c>
      <c r="F31" s="104">
        <f t="shared" si="56"/>
        <v>-2.4327736965811364E-2</v>
      </c>
      <c r="G31" s="104">
        <f t="shared" si="56"/>
        <v>-5.9082035362146845E-3</v>
      </c>
      <c r="H31" s="104">
        <f t="shared" si="56"/>
        <v>-6.9307779368270594E-3</v>
      </c>
      <c r="I31" s="104">
        <f t="shared" si="56"/>
        <v>-2.0751733066383116E-3</v>
      </c>
      <c r="J31" s="104">
        <f>(AN11/AN9)^(1/2)-1</f>
        <v>-1.8324177846703815E-2</v>
      </c>
      <c r="K31" s="104">
        <f>(AO11/AO9)^(1/2)-1</f>
        <v>6.6367908301866674E-2</v>
      </c>
      <c r="L31" s="104">
        <f>(AP11/AP9)^(1/2)-1</f>
        <v>1.9966190976036025E-2</v>
      </c>
      <c r="M31" s="104">
        <f>(AQ11/AQ9)^(1/2)-1</f>
        <v>-1.2185086960632141E-3</v>
      </c>
      <c r="N31" s="104">
        <f>(AR11/AR9)^(1/2)-1</f>
        <v>-3.3080331469910407E-2</v>
      </c>
      <c r="O31" s="104">
        <f>(AT11/AT9)^(1/2)-1</f>
        <v>-1.7034610495175406E-2</v>
      </c>
      <c r="P31" s="104">
        <f>(AU11/AU9)^(1/2)-1</f>
        <v>6.7768730455403103E-2</v>
      </c>
      <c r="Q31" s="104">
        <f>(AV11/AV9)^(1/2)-1</f>
        <v>1.9966190976036025E-2</v>
      </c>
      <c r="R31" s="104">
        <f>(AW11/AW9)^(1/2)-1</f>
        <v>-1.2185086960632141E-3</v>
      </c>
      <c r="S31" s="104">
        <f>(AX11/AX9)^(1/2)-1</f>
        <v>-3.3080331469910407E-2</v>
      </c>
      <c r="T31" s="104">
        <f>O31-J31</f>
        <v>1.289567351528409E-3</v>
      </c>
      <c r="U31" s="104">
        <f t="shared" si="51"/>
        <v>1.4008221535364296E-3</v>
      </c>
      <c r="V31" s="104">
        <f t="shared" si="51"/>
        <v>0</v>
      </c>
      <c r="W31" s="104">
        <f t="shared" si="51"/>
        <v>0</v>
      </c>
      <c r="X31" s="104">
        <f t="shared" si="51"/>
        <v>0</v>
      </c>
      <c r="Y31" s="104" t="str">
        <f t="shared" si="53"/>
        <v>no</v>
      </c>
      <c r="Z31" s="104" t="str">
        <f t="shared" si="53"/>
        <v>yes</v>
      </c>
      <c r="AA31" s="104">
        <f t="shared" si="54"/>
        <v>-1.7034610495175406E-2</v>
      </c>
      <c r="AB31" s="104">
        <f t="shared" si="54"/>
        <v>6.6367908301866674E-2</v>
      </c>
      <c r="AC31" s="104">
        <f t="shared" si="55"/>
        <v>-1.289567351528409E-3</v>
      </c>
      <c r="AD31" s="104">
        <f t="shared" si="55"/>
        <v>1.4008221535364296E-3</v>
      </c>
    </row>
    <row r="32" spans="1:74">
      <c r="A32" s="105" t="s">
        <v>420</v>
      </c>
      <c r="B32" s="104">
        <f>(B14/B11)^(1/3)-1</f>
        <v>-6.3119350488259895E-3</v>
      </c>
      <c r="C32" s="104">
        <f t="shared" ref="C32:I32" si="57">(C14/C11)^(1/3)-1</f>
        <v>-1.2116304418433366E-2</v>
      </c>
      <c r="D32" s="104">
        <f t="shared" si="57"/>
        <v>1.3020208354686424E-2</v>
      </c>
      <c r="E32" s="104">
        <f t="shared" si="57"/>
        <v>9.2648220368889422E-3</v>
      </c>
      <c r="F32" s="104">
        <f t="shared" si="57"/>
        <v>1.3637864844928682E-3</v>
      </c>
      <c r="G32" s="104">
        <f t="shared" si="57"/>
        <v>-3.4192105193479039E-3</v>
      </c>
      <c r="H32" s="104">
        <f t="shared" si="57"/>
        <v>-6.2364343638716679E-3</v>
      </c>
      <c r="I32" s="104">
        <f t="shared" si="57"/>
        <v>6.9265629302264209E-3</v>
      </c>
      <c r="J32" s="104">
        <f>(AN14/AN11)^(1/3)-1</f>
        <v>-9.2476554240517039E-3</v>
      </c>
      <c r="K32" s="104">
        <f>(AO14/AO11)^(1/3)-1</f>
        <v>-1.5034876549632759E-2</v>
      </c>
      <c r="L32" s="104">
        <f>(AP14/AP11)^(1/3)-1</f>
        <v>4.6013044248305324E-3</v>
      </c>
      <c r="M32" s="104">
        <f>(AQ14/AQ11)^(1/3)-1</f>
        <v>8.7712798455408247E-4</v>
      </c>
      <c r="N32" s="104">
        <f>(AR14/AR11)^(1/3)-1</f>
        <v>-6.9582444559777024E-3</v>
      </c>
      <c r="O32" s="104">
        <f>(AT14/AT11)^(1/3)-1</f>
        <v>-1.4570175393957663E-2</v>
      </c>
      <c r="P32" s="104">
        <f>(AU14/AU11)^(1/3)-1</f>
        <v>-2.0326306408897321E-2</v>
      </c>
      <c r="Q32" s="104">
        <f>(AV14/AV11)^(1/3)-1</f>
        <v>4.6013044248305324E-3</v>
      </c>
      <c r="R32" s="104">
        <f>(AW14/AW11)^(1/3)-1</f>
        <v>8.7712798455408247E-4</v>
      </c>
      <c r="S32" s="104">
        <f>(AX14/AX11)^(1/3)-1</f>
        <v>-6.9582444559777024E-3</v>
      </c>
      <c r="T32" s="104">
        <f>O32-J32</f>
        <v>-5.3225199699059589E-3</v>
      </c>
      <c r="U32" s="104">
        <f t="shared" si="51"/>
        <v>-5.2914298592645626E-3</v>
      </c>
      <c r="V32" s="104">
        <f t="shared" si="51"/>
        <v>0</v>
      </c>
      <c r="W32" s="104">
        <f t="shared" si="51"/>
        <v>0</v>
      </c>
      <c r="X32" s="104">
        <f t="shared" si="51"/>
        <v>0</v>
      </c>
      <c r="Y32" s="104" t="str">
        <f t="shared" si="53"/>
        <v>yes</v>
      </c>
      <c r="Z32" s="104" t="str">
        <f t="shared" si="53"/>
        <v>yes</v>
      </c>
      <c r="AA32" s="104">
        <f t="shared" si="54"/>
        <v>-9.2476554240517039E-3</v>
      </c>
      <c r="AB32" s="104">
        <f t="shared" si="54"/>
        <v>-1.5034876549632759E-2</v>
      </c>
      <c r="AC32" s="104">
        <f t="shared" si="55"/>
        <v>-5.3225199699059589E-3</v>
      </c>
      <c r="AD32" s="104">
        <f t="shared" si="55"/>
        <v>-5.2914298592645626E-3</v>
      </c>
    </row>
    <row r="33" spans="1:30">
      <c r="A33" s="105" t="s">
        <v>424</v>
      </c>
      <c r="B33" s="104">
        <f>(B16/B14)^(1/2)-1</f>
        <v>1.4583475136945134E-2</v>
      </c>
      <c r="C33" s="104">
        <f t="shared" ref="C33:I33" si="58">(C16/C14)^(1/2)-1</f>
        <v>2.7850324436842211E-2</v>
      </c>
      <c r="D33" s="104">
        <f t="shared" si="58"/>
        <v>3.1095777630220089E-2</v>
      </c>
      <c r="E33" s="104">
        <f t="shared" si="58"/>
        <v>5.1484590276179354E-2</v>
      </c>
      <c r="F33" s="104">
        <f t="shared" si="58"/>
        <v>3.0635041553015885E-2</v>
      </c>
      <c r="G33" s="104">
        <f t="shared" si="58"/>
        <v>2.1630107121327402E-2</v>
      </c>
      <c r="H33" s="104">
        <f t="shared" si="58"/>
        <v>1.4878122050884901E-2</v>
      </c>
      <c r="I33" s="104">
        <f t="shared" si="58"/>
        <v>4.5425447833019827E-2</v>
      </c>
      <c r="J33" s="104">
        <f>(AN16/AN14)^(1/2)-1</f>
        <v>-7.6303957730972094E-4</v>
      </c>
      <c r="K33" s="104">
        <f>(AO16/AO14)^(1/2)-1</f>
        <v>1.2303136339882226E-2</v>
      </c>
      <c r="L33" s="104">
        <f>(AP16/AP14)^(1/2)-1</f>
        <v>2.0060681108211131E-2</v>
      </c>
      <c r="M33" s="104">
        <f>(AQ16/AQ14)^(1/2)-1</f>
        <v>4.0231286561008828E-2</v>
      </c>
      <c r="N33" s="104">
        <f>(AR16/AR14)^(1/2)-1</f>
        <v>1.9604875966807045E-2</v>
      </c>
      <c r="O33" s="104">
        <f>(AT16/AT14)^(1/2)-1</f>
        <v>3.7250982328096427E-3</v>
      </c>
      <c r="P33" s="104">
        <f>(AU16/AU14)^(1/2)-1</f>
        <v>1.6849961729114682E-2</v>
      </c>
      <c r="Q33" s="104">
        <f>(AV16/AV14)^(1/2)-1</f>
        <v>2.0060681108211131E-2</v>
      </c>
      <c r="R33" s="104">
        <f>(AW16/AW14)^(1/2)-1</f>
        <v>4.0231286561008828E-2</v>
      </c>
      <c r="S33" s="104">
        <f>(AX16/AX14)^(1/2)-1</f>
        <v>1.9604875966807045E-2</v>
      </c>
      <c r="T33" s="104">
        <f>O33-J33</f>
        <v>4.4881378101193636E-3</v>
      </c>
      <c r="U33" s="104">
        <f t="shared" si="51"/>
        <v>4.5468253892324562E-3</v>
      </c>
      <c r="V33" s="104">
        <f t="shared" si="51"/>
        <v>0</v>
      </c>
      <c r="W33" s="104">
        <f t="shared" si="51"/>
        <v>0</v>
      </c>
      <c r="X33" s="104">
        <f t="shared" si="51"/>
        <v>0</v>
      </c>
      <c r="Y33" s="104" t="str">
        <f t="shared" si="53"/>
        <v>no</v>
      </c>
      <c r="Z33" s="104" t="str">
        <f t="shared" si="53"/>
        <v>yes</v>
      </c>
      <c r="AA33" s="104">
        <f t="shared" si="54"/>
        <v>3.7250982328096427E-3</v>
      </c>
      <c r="AB33" s="104">
        <f t="shared" si="54"/>
        <v>1.2303136339882226E-2</v>
      </c>
      <c r="AC33" s="104">
        <f t="shared" si="55"/>
        <v>-4.4881378101193636E-3</v>
      </c>
      <c r="AD33" s="104">
        <f t="shared" si="55"/>
        <v>4.5468253892324562E-3</v>
      </c>
    </row>
    <row r="34" spans="1:30">
      <c r="A34" s="19"/>
    </row>
    <row r="35" spans="1:30">
      <c r="A35">
        <v>1</v>
      </c>
    </row>
    <row r="36" spans="1:30">
      <c r="A36">
        <v>2</v>
      </c>
      <c r="B36" s="104">
        <f>J29</f>
        <v>1.019084874649745E-2</v>
      </c>
      <c r="C36" s="104">
        <f>O29</f>
        <v>1.3572820606869263E-2</v>
      </c>
    </row>
    <row r="37" spans="1:30">
      <c r="A37" s="19">
        <v>3</v>
      </c>
      <c r="B37" s="19"/>
      <c r="C37" s="19"/>
      <c r="D37" s="104">
        <f>L29</f>
        <v>6.2949783311720742E-2</v>
      </c>
      <c r="E37" s="104"/>
    </row>
    <row r="38" spans="1:30">
      <c r="A38" s="19">
        <v>4</v>
      </c>
      <c r="B38" s="19"/>
      <c r="C38" s="19"/>
      <c r="E38" s="104">
        <f>K29</f>
        <v>-3.0222087777571627E-3</v>
      </c>
      <c r="F38" s="104">
        <f>P29</f>
        <v>3.1552769007303638E-4</v>
      </c>
    </row>
    <row r="39" spans="1:30">
      <c r="A39" s="19">
        <v>5</v>
      </c>
      <c r="B39" s="19"/>
      <c r="C39" s="19"/>
      <c r="E39" s="19"/>
      <c r="F39" s="19"/>
      <c r="G39" s="104">
        <f>M29</f>
        <v>6.3539899238878039E-3</v>
      </c>
    </row>
    <row r="40" spans="1:30">
      <c r="A40" s="19">
        <v>6</v>
      </c>
      <c r="B40" s="19"/>
      <c r="C40" s="19"/>
      <c r="E40" s="19"/>
      <c r="F40" s="19"/>
      <c r="H40" s="104">
        <f>N29</f>
        <v>2.9204173162099778E-2</v>
      </c>
    </row>
    <row r="41" spans="1:30">
      <c r="A41" s="19">
        <v>7</v>
      </c>
      <c r="C41" s="19"/>
      <c r="E41" s="19"/>
      <c r="F41" s="19"/>
    </row>
    <row r="42" spans="1:30">
      <c r="A42" s="19">
        <v>8</v>
      </c>
      <c r="C42" s="19"/>
      <c r="E42" s="19"/>
      <c r="F42" s="19"/>
    </row>
    <row r="43" spans="1:30">
      <c r="A43" s="19">
        <v>9</v>
      </c>
      <c r="B43" s="104">
        <f>J30</f>
        <v>-9.5331506915709019E-3</v>
      </c>
      <c r="C43" s="104">
        <f>O30</f>
        <v>-7.0082948685967761E-3</v>
      </c>
      <c r="E43" s="19"/>
      <c r="F43" s="19"/>
    </row>
    <row r="44" spans="1:30">
      <c r="A44" s="19">
        <v>10</v>
      </c>
      <c r="C44" s="19"/>
      <c r="D44" s="104">
        <f>L30</f>
        <v>3.9612110782210053E-2</v>
      </c>
      <c r="E44" s="104"/>
      <c r="F44" s="104"/>
    </row>
    <row r="45" spans="1:30">
      <c r="A45" s="19">
        <v>11</v>
      </c>
      <c r="C45" s="19"/>
      <c r="E45" s="104">
        <f>K30</f>
        <v>0.1140305048393</v>
      </c>
      <c r="F45" s="104">
        <f>P30</f>
        <v>0.11687034385973605</v>
      </c>
    </row>
    <row r="46" spans="1:30">
      <c r="A46" s="19">
        <v>12</v>
      </c>
      <c r="C46" s="19"/>
      <c r="E46" s="19"/>
      <c r="F46" s="19"/>
      <c r="G46" s="104">
        <f>M30</f>
        <v>1.0192675397710849E-2</v>
      </c>
    </row>
    <row r="47" spans="1:30">
      <c r="A47" s="19">
        <v>13</v>
      </c>
      <c r="C47" s="19"/>
      <c r="E47" s="19"/>
      <c r="F47" s="19"/>
      <c r="H47" s="104">
        <f>N30</f>
        <v>1.2286377020995332E-2</v>
      </c>
    </row>
    <row r="48" spans="1:30">
      <c r="A48" s="19">
        <v>14</v>
      </c>
      <c r="C48" s="19"/>
      <c r="E48" s="19"/>
      <c r="F48" s="19"/>
    </row>
    <row r="49" spans="1:8">
      <c r="A49" s="19">
        <v>15</v>
      </c>
      <c r="C49" s="19"/>
      <c r="E49" s="19"/>
      <c r="F49" s="19"/>
    </row>
    <row r="50" spans="1:8">
      <c r="A50" s="19">
        <v>16</v>
      </c>
      <c r="B50" s="104">
        <f>J31</f>
        <v>-1.8324177846703815E-2</v>
      </c>
      <c r="C50" s="104">
        <f>O31</f>
        <v>-1.7034610495175406E-2</v>
      </c>
      <c r="E50" s="19"/>
      <c r="F50" s="19"/>
    </row>
    <row r="51" spans="1:8">
      <c r="A51" s="19">
        <v>17</v>
      </c>
      <c r="C51" s="19"/>
      <c r="D51" s="104">
        <f>L31</f>
        <v>1.9966190976036025E-2</v>
      </c>
      <c r="E51" s="104"/>
      <c r="F51" s="104"/>
    </row>
    <row r="52" spans="1:8">
      <c r="A52" s="19">
        <v>18</v>
      </c>
      <c r="C52" s="19"/>
      <c r="E52" s="104">
        <f>K31</f>
        <v>6.6367908301866674E-2</v>
      </c>
      <c r="F52" s="104">
        <f>P31</f>
        <v>6.7768730455403103E-2</v>
      </c>
    </row>
    <row r="53" spans="1:8">
      <c r="A53" s="19">
        <v>19</v>
      </c>
      <c r="C53" s="19"/>
      <c r="E53" s="19"/>
      <c r="F53" s="19"/>
      <c r="G53" s="104">
        <f>M31</f>
        <v>-1.2185086960632141E-3</v>
      </c>
    </row>
    <row r="54" spans="1:8">
      <c r="A54" s="19">
        <v>20</v>
      </c>
      <c r="C54" s="19"/>
      <c r="E54" s="19"/>
      <c r="F54" s="19"/>
      <c r="H54" s="104">
        <f>N31</f>
        <v>-3.3080331469910407E-2</v>
      </c>
    </row>
    <row r="55" spans="1:8">
      <c r="A55" s="19">
        <v>21</v>
      </c>
      <c r="C55" s="19"/>
      <c r="E55" s="19"/>
      <c r="F55" s="19"/>
    </row>
    <row r="56" spans="1:8">
      <c r="A56" s="19">
        <v>22</v>
      </c>
      <c r="C56" s="19"/>
      <c r="E56" s="19"/>
      <c r="F56" s="19"/>
    </row>
    <row r="57" spans="1:8">
      <c r="A57" s="19">
        <v>23</v>
      </c>
      <c r="B57" s="104">
        <f>J32</f>
        <v>-9.2476554240517039E-3</v>
      </c>
      <c r="C57" s="104">
        <f>O32</f>
        <v>-1.4570175393957663E-2</v>
      </c>
      <c r="E57" s="19"/>
      <c r="F57" s="19"/>
    </row>
    <row r="58" spans="1:8">
      <c r="A58" s="19">
        <v>24</v>
      </c>
      <c r="C58" s="19"/>
      <c r="D58" s="104">
        <f>L32</f>
        <v>4.6013044248305324E-3</v>
      </c>
      <c r="E58" s="104"/>
      <c r="F58" s="104"/>
    </row>
    <row r="59" spans="1:8">
      <c r="A59" s="19">
        <v>25</v>
      </c>
      <c r="C59" s="19"/>
      <c r="E59" s="104">
        <f>K32</f>
        <v>-1.5034876549632759E-2</v>
      </c>
      <c r="F59" s="104">
        <f>P32</f>
        <v>-2.0326306408897321E-2</v>
      </c>
    </row>
    <row r="60" spans="1:8">
      <c r="A60" s="19">
        <v>26</v>
      </c>
      <c r="C60" s="19"/>
      <c r="E60" s="19"/>
      <c r="F60" s="19"/>
      <c r="G60" s="104">
        <f>M32</f>
        <v>8.7712798455408247E-4</v>
      </c>
    </row>
    <row r="61" spans="1:8">
      <c r="A61" s="19">
        <v>27</v>
      </c>
      <c r="C61" s="19"/>
      <c r="E61" s="19"/>
      <c r="F61" s="19"/>
      <c r="H61" s="104">
        <f>N32</f>
        <v>-6.9582444559777024E-3</v>
      </c>
    </row>
    <row r="62" spans="1:8">
      <c r="A62" s="19">
        <v>28</v>
      </c>
      <c r="C62" s="19"/>
      <c r="E62" s="19"/>
      <c r="F62" s="19"/>
    </row>
    <row r="63" spans="1:8">
      <c r="A63" s="19">
        <v>29</v>
      </c>
      <c r="C63" s="19"/>
      <c r="E63" s="19"/>
      <c r="F63" s="19"/>
    </row>
    <row r="64" spans="1:8">
      <c r="A64" s="19">
        <v>30</v>
      </c>
      <c r="B64" s="104">
        <f>J33</f>
        <v>-7.6303957730972094E-4</v>
      </c>
      <c r="C64" s="104">
        <f>O33</f>
        <v>3.7250982328096427E-3</v>
      </c>
      <c r="E64" s="19"/>
      <c r="F64" s="19"/>
    </row>
    <row r="65" spans="1:8">
      <c r="A65" s="19">
        <v>31</v>
      </c>
      <c r="D65" s="104">
        <f>L33</f>
        <v>2.0060681108211131E-2</v>
      </c>
      <c r="E65" s="104"/>
      <c r="F65" s="104"/>
    </row>
    <row r="66" spans="1:8">
      <c r="A66" s="19">
        <v>32</v>
      </c>
      <c r="E66" s="104">
        <f>K33</f>
        <v>1.2303136339882226E-2</v>
      </c>
      <c r="F66" s="104">
        <f>P33</f>
        <v>1.6849961729114682E-2</v>
      </c>
    </row>
    <row r="67" spans="1:8">
      <c r="A67" s="19">
        <v>33</v>
      </c>
      <c r="G67" s="104">
        <f>M33</f>
        <v>4.0231286561008828E-2</v>
      </c>
    </row>
    <row r="68" spans="1:8">
      <c r="A68" s="19">
        <v>34</v>
      </c>
      <c r="H68" s="104">
        <f>N33</f>
        <v>1.9604875966807045E-2</v>
      </c>
    </row>
    <row r="69" spans="1:8">
      <c r="A69" s="19">
        <v>35</v>
      </c>
    </row>
    <row r="70" spans="1:8">
      <c r="A70" s="19"/>
    </row>
    <row r="71" spans="1:8">
      <c r="A71" s="19"/>
    </row>
    <row r="72" spans="1:8">
      <c r="A72" s="19"/>
    </row>
    <row r="73" spans="1:8">
      <c r="A73" s="19"/>
    </row>
    <row r="74" spans="1:8">
      <c r="A74" s="19"/>
    </row>
    <row r="75" spans="1:8">
      <c r="A75" s="19"/>
    </row>
    <row r="76" spans="1:8">
      <c r="A76" s="19"/>
    </row>
    <row r="77" spans="1:8">
      <c r="A77" s="19"/>
    </row>
    <row r="78" spans="1:8">
      <c r="A78" s="19"/>
    </row>
    <row r="79" spans="1:8">
      <c r="A79" s="19"/>
    </row>
    <row r="80" spans="1:8">
      <c r="A80" s="19"/>
    </row>
    <row r="81" spans="1:1">
      <c r="A81" s="19"/>
    </row>
    <row r="82" spans="1:1">
      <c r="A82" s="19"/>
    </row>
    <row r="83" spans="1:1">
      <c r="A83" s="19"/>
    </row>
    <row r="84" spans="1:1">
      <c r="A84" s="19"/>
    </row>
    <row r="85" spans="1:1">
      <c r="A85" s="19"/>
    </row>
    <row r="86" spans="1:1">
      <c r="A86" s="19"/>
    </row>
    <row r="87" spans="1:1">
      <c r="A87" s="19"/>
    </row>
    <row r="88" spans="1:1">
      <c r="A88" s="19"/>
    </row>
    <row r="89" spans="1:1">
      <c r="A89" s="19"/>
    </row>
    <row r="90" spans="1:1">
      <c r="A90" s="19"/>
    </row>
    <row r="91" spans="1:1">
      <c r="A91" s="19"/>
    </row>
    <row r="92" spans="1:1">
      <c r="A92" s="19"/>
    </row>
  </sheetData>
  <mergeCells count="10">
    <mergeCell ref="BF1:BJ1"/>
    <mergeCell ref="BL1:BP1"/>
    <mergeCell ref="BR1:BV1"/>
    <mergeCell ref="B19:I19"/>
    <mergeCell ref="J19:Q19"/>
    <mergeCell ref="Z1:AH1"/>
    <mergeCell ref="P1:X1"/>
    <mergeCell ref="AN1:AR1"/>
    <mergeCell ref="AT1:AX1"/>
    <mergeCell ref="AZ1:BD1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V69"/>
  <sheetViews>
    <sheetView zoomScaleNormal="100" workbookViewId="0">
      <selection activeCell="BC16" sqref="BC16"/>
    </sheetView>
  </sheetViews>
  <sheetFormatPr defaultRowHeight="15"/>
  <cols>
    <col min="1" max="36" width="9.140625" style="19"/>
    <col min="37" max="37" width="10.7109375" style="19" bestFit="1" customWidth="1"/>
    <col min="38" max="38" width="9.7109375" style="19" bestFit="1" customWidth="1"/>
    <col min="39" max="39" width="10.7109375" style="19" bestFit="1" customWidth="1"/>
    <col min="40" max="16384" width="9.140625" style="19"/>
  </cols>
  <sheetData>
    <row r="1" spans="1:74">
      <c r="P1" s="295" t="s">
        <v>407</v>
      </c>
      <c r="Q1" s="295"/>
      <c r="R1" s="295"/>
      <c r="S1" s="295"/>
      <c r="T1" s="295"/>
      <c r="U1" s="295"/>
      <c r="V1" s="295"/>
      <c r="W1" s="295"/>
      <c r="X1" s="295"/>
      <c r="Z1" s="295" t="s">
        <v>413</v>
      </c>
      <c r="AA1" s="295"/>
      <c r="AB1" s="295"/>
      <c r="AC1" s="295"/>
      <c r="AD1" s="295"/>
      <c r="AE1" s="295"/>
      <c r="AF1" s="295"/>
      <c r="AG1" s="295"/>
      <c r="AH1" s="295"/>
      <c r="AK1" s="8"/>
      <c r="AL1" s="8"/>
      <c r="AM1" s="8"/>
      <c r="AN1" s="295" t="s">
        <v>433</v>
      </c>
      <c r="AO1" s="295"/>
      <c r="AP1" s="295"/>
      <c r="AQ1" s="295"/>
      <c r="AR1" s="295"/>
      <c r="AT1" s="295" t="s">
        <v>434</v>
      </c>
      <c r="AU1" s="295"/>
      <c r="AV1" s="295"/>
      <c r="AW1" s="295"/>
      <c r="AX1" s="295"/>
      <c r="AZ1" s="295" t="s">
        <v>435</v>
      </c>
      <c r="BA1" s="295"/>
      <c r="BB1" s="295"/>
      <c r="BC1" s="295"/>
      <c r="BD1" s="295"/>
      <c r="BF1" s="295" t="s">
        <v>436</v>
      </c>
      <c r="BG1" s="295"/>
      <c r="BH1" s="295"/>
      <c r="BI1" s="295"/>
      <c r="BJ1" s="295"/>
      <c r="BL1" s="295" t="s">
        <v>437</v>
      </c>
      <c r="BM1" s="295"/>
      <c r="BN1" s="295"/>
      <c r="BO1" s="295"/>
      <c r="BP1" s="295"/>
      <c r="BR1" s="295" t="s">
        <v>438</v>
      </c>
      <c r="BS1" s="295"/>
      <c r="BT1" s="295"/>
      <c r="BU1" s="295"/>
      <c r="BV1" s="295"/>
    </row>
    <row r="2" spans="1:74">
      <c r="A2" s="53"/>
      <c r="B2" s="19" t="s">
        <v>412</v>
      </c>
      <c r="C2" s="19" t="s">
        <v>409</v>
      </c>
      <c r="D2" s="19" t="s">
        <v>410</v>
      </c>
      <c r="E2" s="19" t="s">
        <v>408</v>
      </c>
      <c r="F2" s="19" t="s">
        <v>411</v>
      </c>
      <c r="G2" s="19" t="s">
        <v>403</v>
      </c>
      <c r="H2" s="19" t="s">
        <v>405</v>
      </c>
      <c r="I2" s="19" t="s">
        <v>406</v>
      </c>
      <c r="J2" s="19" t="s">
        <v>69</v>
      </c>
      <c r="P2" s="19" t="s">
        <v>412</v>
      </c>
      <c r="Q2" s="19" t="s">
        <v>409</v>
      </c>
      <c r="R2" s="19" t="s">
        <v>410</v>
      </c>
      <c r="S2" s="19" t="s">
        <v>408</v>
      </c>
      <c r="T2" s="19" t="s">
        <v>411</v>
      </c>
      <c r="U2" s="19" t="s">
        <v>403</v>
      </c>
      <c r="V2" s="19" t="s">
        <v>405</v>
      </c>
      <c r="W2" s="19" t="s">
        <v>406</v>
      </c>
      <c r="X2" s="19" t="s">
        <v>69</v>
      </c>
      <c r="Z2" s="19" t="s">
        <v>412</v>
      </c>
      <c r="AA2" s="19" t="s">
        <v>409</v>
      </c>
      <c r="AB2" s="19" t="s">
        <v>410</v>
      </c>
      <c r="AC2" s="19" t="s">
        <v>408</v>
      </c>
      <c r="AD2" s="19" t="s">
        <v>411</v>
      </c>
      <c r="AE2" s="19" t="s">
        <v>403</v>
      </c>
      <c r="AF2" s="19" t="s">
        <v>405</v>
      </c>
      <c r="AG2" s="19" t="s">
        <v>406</v>
      </c>
      <c r="AH2" s="19" t="s">
        <v>69</v>
      </c>
      <c r="AK2" s="19" t="s">
        <v>431</v>
      </c>
      <c r="AL2" s="19" t="s">
        <v>432</v>
      </c>
      <c r="AN2" s="19" t="s">
        <v>412</v>
      </c>
      <c r="AO2" s="19" t="s">
        <v>409</v>
      </c>
      <c r="AP2" s="19" t="s">
        <v>410</v>
      </c>
      <c r="AQ2" s="19" t="s">
        <v>408</v>
      </c>
      <c r="AR2" s="19" t="s">
        <v>411</v>
      </c>
      <c r="AT2" s="19" t="s">
        <v>412</v>
      </c>
      <c r="AU2" s="19" t="s">
        <v>409</v>
      </c>
      <c r="AV2" s="19" t="s">
        <v>410</v>
      </c>
      <c r="AW2" s="19" t="s">
        <v>408</v>
      </c>
      <c r="AX2" s="19" t="s">
        <v>411</v>
      </c>
      <c r="AZ2" s="19" t="s">
        <v>412</v>
      </c>
      <c r="BA2" s="19" t="s">
        <v>409</v>
      </c>
      <c r="BB2" s="19" t="s">
        <v>410</v>
      </c>
      <c r="BC2" s="19" t="s">
        <v>408</v>
      </c>
      <c r="BD2" s="19" t="s">
        <v>411</v>
      </c>
      <c r="BF2" s="19" t="s">
        <v>412</v>
      </c>
      <c r="BG2" s="19" t="s">
        <v>409</v>
      </c>
      <c r="BH2" s="19" t="s">
        <v>410</v>
      </c>
      <c r="BI2" s="19" t="s">
        <v>408</v>
      </c>
      <c r="BJ2" s="19" t="s">
        <v>411</v>
      </c>
      <c r="BL2" s="19" t="s">
        <v>412</v>
      </c>
      <c r="BM2" s="19" t="s">
        <v>409</v>
      </c>
      <c r="BN2" s="19" t="s">
        <v>410</v>
      </c>
      <c r="BO2" s="19" t="s">
        <v>408</v>
      </c>
      <c r="BP2" s="19" t="s">
        <v>411</v>
      </c>
      <c r="BR2" s="19" t="s">
        <v>412</v>
      </c>
      <c r="BS2" s="19" t="s">
        <v>409</v>
      </c>
      <c r="BT2" s="19" t="s">
        <v>410</v>
      </c>
      <c r="BU2" s="19" t="s">
        <v>408</v>
      </c>
      <c r="BV2" s="19" t="s">
        <v>411</v>
      </c>
    </row>
    <row r="3" spans="1:74">
      <c r="A3" s="53">
        <v>2001</v>
      </c>
      <c r="B3" s="19">
        <v>28.592493407999999</v>
      </c>
      <c r="C3" s="19">
        <v>0.22459310239999999</v>
      </c>
      <c r="D3" s="19">
        <v>0.1528843322</v>
      </c>
      <c r="E3" s="19">
        <v>5.1757861831999996</v>
      </c>
      <c r="F3" s="19">
        <v>2.1736884574999999</v>
      </c>
      <c r="G3" s="19">
        <f>SUM(B3:F3)</f>
        <v>36.319445483299994</v>
      </c>
      <c r="H3" s="19">
        <f t="shared" ref="H3:H17" si="0">SUM(B3,D3,C3)</f>
        <v>28.969970842599999</v>
      </c>
      <c r="I3" s="19">
        <f t="shared" ref="I3:I17" si="1">SUM(E3,F3)</f>
        <v>7.3494746406999996</v>
      </c>
      <c r="J3" s="19">
        <f>SUM(H3:I3)</f>
        <v>36.319445483300001</v>
      </c>
      <c r="K3" s="19">
        <f>B6-B3</f>
        <v>2.7204090839999999</v>
      </c>
      <c r="L3" s="19">
        <f>C6-C3</f>
        <v>1.1843044100000005E-2</v>
      </c>
      <c r="M3" s="19">
        <f>D6-D3</f>
        <v>4.0226951600000005E-2</v>
      </c>
      <c r="N3" s="19">
        <f>SUM(K3:M3,K5:L5)</f>
        <v>3.4633328624000006</v>
      </c>
      <c r="P3" s="104">
        <f t="shared" ref="P3:X17" si="2">B3/B$3-1</f>
        <v>0</v>
      </c>
      <c r="Q3" s="104">
        <f t="shared" si="2"/>
        <v>0</v>
      </c>
      <c r="R3" s="104">
        <f t="shared" si="2"/>
        <v>0</v>
      </c>
      <c r="S3" s="104">
        <f t="shared" si="2"/>
        <v>0</v>
      </c>
      <c r="T3" s="104">
        <f t="shared" si="2"/>
        <v>0</v>
      </c>
      <c r="U3" s="104">
        <f t="shared" si="2"/>
        <v>0</v>
      </c>
      <c r="V3" s="104">
        <f t="shared" si="2"/>
        <v>0</v>
      </c>
      <c r="W3" s="104">
        <f t="shared" si="2"/>
        <v>0</v>
      </c>
      <c r="X3" s="104">
        <f t="shared" si="2"/>
        <v>0</v>
      </c>
      <c r="Z3" s="104">
        <f t="shared" ref="Z3:AH17" si="3">B3/B$6-1</f>
        <v>-8.6878215288251459E-2</v>
      </c>
      <c r="AA3" s="104">
        <f t="shared" si="3"/>
        <v>-5.0089820339716984E-2</v>
      </c>
      <c r="AB3" s="104">
        <f t="shared" si="3"/>
        <v>-0.20830968966920616</v>
      </c>
      <c r="AC3" s="104">
        <f t="shared" si="3"/>
        <v>-6.7086764954080946E-2</v>
      </c>
      <c r="AD3" s="104">
        <f t="shared" si="3"/>
        <v>-0.12785447397953287</v>
      </c>
      <c r="AE3" s="104">
        <f t="shared" si="3"/>
        <v>-8.70560832203503E-2</v>
      </c>
      <c r="AF3" s="104">
        <f t="shared" si="3"/>
        <v>-8.7342945692174045E-2</v>
      </c>
      <c r="AG3" s="104">
        <f t="shared" si="3"/>
        <v>-8.5923577535637619E-2</v>
      </c>
      <c r="AH3" s="104">
        <f t="shared" si="3"/>
        <v>-8.7056083220350078E-2</v>
      </c>
      <c r="AK3" s="16">
        <f>'total per capita'!O8</f>
        <v>3881300</v>
      </c>
      <c r="AL3" s="16">
        <f>'total per capita'!X8</f>
        <v>2998372.5</v>
      </c>
      <c r="AN3" s="52">
        <f>B3/$AL3*1000000000</f>
        <v>9536.0044183969803</v>
      </c>
      <c r="AO3" s="52">
        <f t="shared" ref="AO3:AO16" si="4">C3/$AL3*1000000000</f>
        <v>74.905003431027993</v>
      </c>
      <c r="AP3" s="52">
        <f>D3/$AK3*1000000000</f>
        <v>39.389980728106558</v>
      </c>
      <c r="AQ3" s="52">
        <f t="shared" ref="AQ3:AR16" si="5">E3/$AK3*1000000000</f>
        <v>1333.5187136268776</v>
      </c>
      <c r="AR3" s="52">
        <f t="shared" si="5"/>
        <v>560.04134117434876</v>
      </c>
      <c r="AT3" s="52">
        <f>B3/$AK3*1000000000</f>
        <v>7366.731097312756</v>
      </c>
      <c r="AU3" s="52">
        <f t="shared" ref="AU3:AX16" si="6">C3/$AK3*1000000000</f>
        <v>57.865432303609609</v>
      </c>
      <c r="AV3" s="52">
        <f t="shared" si="6"/>
        <v>39.389980728106558</v>
      </c>
      <c r="AW3" s="52">
        <f t="shared" si="6"/>
        <v>1333.5187136268776</v>
      </c>
      <c r="AX3" s="52">
        <f t="shared" si="6"/>
        <v>560.04134117434876</v>
      </c>
      <c r="AZ3" s="104">
        <f t="shared" ref="AZ3:AZ17" si="7">AT3/AT$3-1</f>
        <v>0</v>
      </c>
      <c r="BA3" s="104">
        <f t="shared" ref="BA3:BA17" si="8">AU3/AU$3-1</f>
        <v>0</v>
      </c>
      <c r="BB3" s="104">
        <f t="shared" ref="BB3:BD16" si="9">AP3/AP$3-1</f>
        <v>0</v>
      </c>
      <c r="BC3" s="104">
        <f t="shared" si="9"/>
        <v>0</v>
      </c>
      <c r="BD3" s="104">
        <f t="shared" si="9"/>
        <v>0</v>
      </c>
      <c r="BF3" s="104">
        <f t="shared" ref="BF3:BF17" si="10">AN3/AN$3-1</f>
        <v>0</v>
      </c>
      <c r="BG3" s="104">
        <f t="shared" ref="BG3:BG17" si="11">AO3/AO$3-1</f>
        <v>0</v>
      </c>
      <c r="BH3" s="104">
        <f t="shared" ref="BH3:BJ16" si="12">AV3/AV$3-1</f>
        <v>0</v>
      </c>
      <c r="BI3" s="104">
        <f t="shared" si="12"/>
        <v>0</v>
      </c>
      <c r="BJ3" s="104">
        <f t="shared" si="12"/>
        <v>0</v>
      </c>
      <c r="BK3" s="19">
        <v>-0.1</v>
      </c>
    </row>
    <row r="4" spans="1:74">
      <c r="A4" s="53">
        <v>2002</v>
      </c>
      <c r="B4" s="19">
        <v>29.579601090000001</v>
      </c>
      <c r="C4" s="19">
        <v>0.2254971815</v>
      </c>
      <c r="D4" s="19">
        <v>0.16198746250000001</v>
      </c>
      <c r="E4" s="19">
        <v>5.273894469</v>
      </c>
      <c r="F4" s="19">
        <v>2.2624609451</v>
      </c>
      <c r="G4" s="19">
        <f t="shared" ref="G4:G17" si="13">SUM(B4:F4)</f>
        <v>37.503441148100002</v>
      </c>
      <c r="H4" s="19">
        <f t="shared" si="0"/>
        <v>29.967085734000001</v>
      </c>
      <c r="I4" s="19">
        <f t="shared" si="1"/>
        <v>7.5363554141</v>
      </c>
      <c r="J4" s="19">
        <f t="shared" ref="J4:J17" si="14">SUM(H4:I4)</f>
        <v>37.503441148100002</v>
      </c>
      <c r="K4" s="104">
        <f>K3/$N$3</f>
        <v>0.78548877398830974</v>
      </c>
      <c r="L4" s="104">
        <f>L3/$N$3</f>
        <v>3.4195512157018256E-3</v>
      </c>
      <c r="M4" s="104">
        <f>M3/$N$3</f>
        <v>1.1615098287758504E-2</v>
      </c>
      <c r="P4" s="104">
        <f t="shared" si="2"/>
        <v>3.4523315889750883E-2</v>
      </c>
      <c r="Q4" s="104">
        <f t="shared" si="2"/>
        <v>4.0254090189726366E-3</v>
      </c>
      <c r="R4" s="104">
        <f t="shared" si="2"/>
        <v>5.9542597786223617E-2</v>
      </c>
      <c r="S4" s="104">
        <f t="shared" si="2"/>
        <v>1.8955243189614057E-2</v>
      </c>
      <c r="T4" s="104">
        <f t="shared" si="2"/>
        <v>4.0839563412918389E-2</v>
      </c>
      <c r="U4" s="104">
        <f t="shared" si="2"/>
        <v>3.2599497295310309E-2</v>
      </c>
      <c r="V4" s="104">
        <f t="shared" si="2"/>
        <v>3.4418912494511567E-2</v>
      </c>
      <c r="W4" s="104">
        <f t="shared" si="2"/>
        <v>2.5427773077151716E-2</v>
      </c>
      <c r="X4" s="104">
        <f t="shared" si="2"/>
        <v>3.2599497295310087E-2</v>
      </c>
      <c r="Z4" s="104">
        <f t="shared" si="3"/>
        <v>-5.5354223468834673E-2</v>
      </c>
      <c r="AA4" s="104">
        <f t="shared" si="3"/>
        <v>-4.626604333529849E-2</v>
      </c>
      <c r="AB4" s="104">
        <f t="shared" si="3"/>
        <v>-0.1611703919499291</v>
      </c>
      <c r="AC4" s="104">
        <f t="shared" si="3"/>
        <v>-4.9403167708975904E-2</v>
      </c>
      <c r="AD4" s="104">
        <f t="shared" si="3"/>
        <v>-9.2236431464326918E-2</v>
      </c>
      <c r="AE4" s="104">
        <f t="shared" si="3"/>
        <v>-5.7294570474522133E-2</v>
      </c>
      <c r="AF4" s="104">
        <f t="shared" si="3"/>
        <v>-5.5930282402454234E-2</v>
      </c>
      <c r="AG4" s="104">
        <f t="shared" si="3"/>
        <v>-6.268064969003917E-2</v>
      </c>
      <c r="AH4" s="104">
        <f t="shared" si="3"/>
        <v>-5.7294570474522133E-2</v>
      </c>
      <c r="AK4" s="16">
        <f>'total per capita'!O12</f>
        <v>3942000</v>
      </c>
      <c r="AL4" s="16">
        <f>'total per capita'!X12</f>
        <v>3059907.5</v>
      </c>
      <c r="AN4" s="52">
        <f t="shared" ref="AN4:AN16" si="15">B4/$AL4*1000000000</f>
        <v>9666.8285201431754</v>
      </c>
      <c r="AO4" s="52">
        <f t="shared" si="4"/>
        <v>73.694117060728146</v>
      </c>
      <c r="AP4" s="52">
        <f t="shared" ref="AP4:AP16" si="16">D4/$AK4*1000000000</f>
        <v>41.092709918822933</v>
      </c>
      <c r="AQ4" s="52">
        <f t="shared" si="5"/>
        <v>1337.8727724505327</v>
      </c>
      <c r="AR4" s="52">
        <f t="shared" si="5"/>
        <v>573.93732752409937</v>
      </c>
      <c r="AT4" s="52">
        <f t="shared" ref="AT4:AT16" si="17">B4/$AK4*1000000000</f>
        <v>7503.7039802130903</v>
      </c>
      <c r="AU4" s="52">
        <f t="shared" si="6"/>
        <v>57.20374974632167</v>
      </c>
      <c r="AV4" s="52">
        <f t="shared" si="6"/>
        <v>41.092709918822933</v>
      </c>
      <c r="AW4" s="52">
        <f t="shared" si="6"/>
        <v>1337.8727724505327</v>
      </c>
      <c r="AX4" s="52">
        <f t="shared" si="6"/>
        <v>573.93732752409937</v>
      </c>
      <c r="AZ4" s="104">
        <f t="shared" si="7"/>
        <v>1.8593441390890364E-2</v>
      </c>
      <c r="BA4" s="104">
        <f t="shared" si="8"/>
        <v>-1.1434850323353785E-2</v>
      </c>
      <c r="BB4" s="104">
        <f t="shared" si="9"/>
        <v>4.3227469504736327E-2</v>
      </c>
      <c r="BC4" s="104">
        <f t="shared" si="9"/>
        <v>3.2650901552127021E-3</v>
      </c>
      <c r="BD4" s="104">
        <f t="shared" si="9"/>
        <v>2.4812429597808272E-2</v>
      </c>
      <c r="BF4" s="104">
        <f t="shared" si="10"/>
        <v>1.3718964044711068E-2</v>
      </c>
      <c r="BG4" s="104">
        <f t="shared" si="11"/>
        <v>-1.6165627325747667E-2</v>
      </c>
      <c r="BH4" s="104">
        <f t="shared" si="12"/>
        <v>4.3227469504736327E-2</v>
      </c>
      <c r="BI4" s="104">
        <f t="shared" si="12"/>
        <v>3.2650901552127021E-3</v>
      </c>
      <c r="BJ4" s="104">
        <f t="shared" si="12"/>
        <v>2.4812429597808272E-2</v>
      </c>
      <c r="BK4" s="19">
        <v>-0.1</v>
      </c>
    </row>
    <row r="5" spans="1:74">
      <c r="A5" s="53">
        <v>2003</v>
      </c>
      <c r="B5" s="19">
        <v>30.497246576999999</v>
      </c>
      <c r="C5" s="19">
        <v>0.22968145940000001</v>
      </c>
      <c r="D5" s="19">
        <v>0.1741810671</v>
      </c>
      <c r="E5" s="19">
        <v>5.3873734008999996</v>
      </c>
      <c r="F5" s="19">
        <v>2.3455784568000002</v>
      </c>
      <c r="G5" s="19">
        <f t="shared" si="13"/>
        <v>38.634060961199992</v>
      </c>
      <c r="H5" s="19">
        <f t="shared" si="0"/>
        <v>30.901109103499998</v>
      </c>
      <c r="I5" s="19">
        <f t="shared" si="1"/>
        <v>7.7329518576999998</v>
      </c>
      <c r="J5" s="19">
        <f t="shared" si="14"/>
        <v>38.634060961199999</v>
      </c>
      <c r="K5" s="19">
        <f>E6-E3</f>
        <v>0.37219618940000032</v>
      </c>
      <c r="L5" s="19">
        <f>F6-F3</f>
        <v>0.31865759330000021</v>
      </c>
      <c r="P5" s="104">
        <f t="shared" si="2"/>
        <v>6.6617246065957314E-2</v>
      </c>
      <c r="Q5" s="104">
        <f t="shared" si="2"/>
        <v>2.2655891679779439E-2</v>
      </c>
      <c r="R5" s="104">
        <f t="shared" si="2"/>
        <v>0.13929965610956185</v>
      </c>
      <c r="S5" s="104">
        <f t="shared" si="2"/>
        <v>4.0880208380088767E-2</v>
      </c>
      <c r="T5" s="104">
        <f t="shared" si="2"/>
        <v>7.9077569146083659E-2</v>
      </c>
      <c r="U5" s="104">
        <f t="shared" si="2"/>
        <v>6.3729372712044263E-2</v>
      </c>
      <c r="V5" s="104">
        <f t="shared" si="2"/>
        <v>6.6660000156447685E-2</v>
      </c>
      <c r="W5" s="104">
        <f t="shared" si="2"/>
        <v>5.2177500535395493E-2</v>
      </c>
      <c r="X5" s="104">
        <f t="shared" si="2"/>
        <v>6.3729372712044263E-2</v>
      </c>
      <c r="Z5" s="104">
        <f t="shared" si="3"/>
        <v>-2.6048556667922718E-2</v>
      </c>
      <c r="AA5" s="104">
        <f t="shared" si="3"/>
        <v>-2.8568758203813771E-2</v>
      </c>
      <c r="AB5" s="104">
        <f t="shared" si="3"/>
        <v>-9.8027501694854413E-2</v>
      </c>
      <c r="AC5" s="104">
        <f t="shared" si="3"/>
        <v>-2.8949077504861087E-2</v>
      </c>
      <c r="AD5" s="104">
        <f t="shared" si="3"/>
        <v>-5.8887325840201843E-2</v>
      </c>
      <c r="AE5" s="104">
        <f t="shared" si="3"/>
        <v>-2.8874740082706407E-2</v>
      </c>
      <c r="AF5" s="104">
        <f t="shared" si="3"/>
        <v>-2.6505226309231245E-2</v>
      </c>
      <c r="AG5" s="104">
        <f t="shared" si="3"/>
        <v>-3.8229354513110825E-2</v>
      </c>
      <c r="AH5" s="104">
        <f t="shared" si="3"/>
        <v>-2.8874740082706296E-2</v>
      </c>
      <c r="AK5" s="16">
        <f>'total per capita'!O16</f>
        <v>4018650</v>
      </c>
      <c r="AL5" s="16">
        <f>'total per capita'!X16</f>
        <v>3129812.5</v>
      </c>
      <c r="AN5" s="52">
        <f t="shared" si="15"/>
        <v>9744.1129706651755</v>
      </c>
      <c r="AO5" s="52">
        <f t="shared" si="4"/>
        <v>73.385054024801804</v>
      </c>
      <c r="AP5" s="52">
        <f t="shared" si="16"/>
        <v>43.343179201970813</v>
      </c>
      <c r="AQ5" s="52">
        <f t="shared" si="5"/>
        <v>1340.5928361265599</v>
      </c>
      <c r="AR5" s="52">
        <f t="shared" si="5"/>
        <v>583.67323772908821</v>
      </c>
      <c r="AT5" s="52">
        <f t="shared" si="17"/>
        <v>7588.9282662088017</v>
      </c>
      <c r="AU5" s="52">
        <f t="shared" si="6"/>
        <v>57.153884861831713</v>
      </c>
      <c r="AV5" s="52">
        <f t="shared" si="6"/>
        <v>43.343179201970813</v>
      </c>
      <c r="AW5" s="52">
        <f t="shared" si="6"/>
        <v>1340.5928361265599</v>
      </c>
      <c r="AX5" s="52">
        <f t="shared" si="6"/>
        <v>583.67323772908821</v>
      </c>
      <c r="AZ5" s="104">
        <f t="shared" si="7"/>
        <v>3.0162247808542819E-2</v>
      </c>
      <c r="BA5" s="104">
        <f t="shared" si="8"/>
        <v>-1.2296589059328733E-2</v>
      </c>
      <c r="BB5" s="104">
        <f t="shared" si="9"/>
        <v>0.10036050794621154</v>
      </c>
      <c r="BC5" s="104">
        <f t="shared" si="9"/>
        <v>5.3048543131744008E-3</v>
      </c>
      <c r="BD5" s="104">
        <f t="shared" si="9"/>
        <v>4.2196700167144385E-2</v>
      </c>
      <c r="BF5" s="104">
        <f t="shared" si="10"/>
        <v>2.1823453842650276E-2</v>
      </c>
      <c r="BG5" s="104">
        <f t="shared" si="11"/>
        <v>-2.0291693967089186E-2</v>
      </c>
      <c r="BH5" s="104">
        <f t="shared" si="12"/>
        <v>0.10036050794621154</v>
      </c>
      <c r="BI5" s="104">
        <f t="shared" si="12"/>
        <v>5.3048543131744008E-3</v>
      </c>
      <c r="BJ5" s="104">
        <f t="shared" si="12"/>
        <v>4.2196700167144385E-2</v>
      </c>
      <c r="BK5" s="19">
        <v>-0.1</v>
      </c>
    </row>
    <row r="6" spans="1:74">
      <c r="A6" s="53">
        <v>2004</v>
      </c>
      <c r="B6" s="19">
        <v>31.312902491999999</v>
      </c>
      <c r="C6" s="19">
        <v>0.2364361465</v>
      </c>
      <c r="D6" s="19">
        <v>0.19311128380000001</v>
      </c>
      <c r="E6" s="19">
        <v>5.5479823725999999</v>
      </c>
      <c r="F6" s="19">
        <v>2.4923460508000002</v>
      </c>
      <c r="G6" s="19">
        <f t="shared" si="13"/>
        <v>39.782778345700002</v>
      </c>
      <c r="H6" s="19">
        <f t="shared" si="0"/>
        <v>31.742449922300001</v>
      </c>
      <c r="I6" s="19">
        <f t="shared" si="1"/>
        <v>8.0403284234000001</v>
      </c>
      <c r="J6" s="19">
        <f t="shared" si="14"/>
        <v>39.782778345700002</v>
      </c>
      <c r="K6" s="104">
        <f>K5/$N$3</f>
        <v>0.10746763426662892</v>
      </c>
      <c r="L6" s="104">
        <f>L5/$N$3</f>
        <v>9.2008942241600972E-2</v>
      </c>
      <c r="P6" s="104">
        <f t="shared" si="2"/>
        <v>9.5144171065502325E-2</v>
      </c>
      <c r="Q6" s="104">
        <f t="shared" si="2"/>
        <v>5.2731112280142822E-2</v>
      </c>
      <c r="R6" s="104">
        <f t="shared" si="2"/>
        <v>0.26312017079275307</v>
      </c>
      <c r="S6" s="104">
        <f t="shared" si="2"/>
        <v>7.1911044279245218E-2</v>
      </c>
      <c r="T6" s="104">
        <f t="shared" si="2"/>
        <v>0.14659763785399793</v>
      </c>
      <c r="U6" s="104">
        <f t="shared" si="2"/>
        <v>9.5357536887298533E-2</v>
      </c>
      <c r="V6" s="104">
        <f t="shared" si="2"/>
        <v>9.5701824995388041E-2</v>
      </c>
      <c r="W6" s="104">
        <f t="shared" si="2"/>
        <v>9.4000430843611982E-2</v>
      </c>
      <c r="X6" s="104">
        <f t="shared" si="2"/>
        <v>9.5357536887298311E-2</v>
      </c>
      <c r="Z6" s="104">
        <f t="shared" si="3"/>
        <v>0</v>
      </c>
      <c r="AA6" s="104">
        <f t="shared" si="3"/>
        <v>0</v>
      </c>
      <c r="AB6" s="104">
        <f t="shared" si="3"/>
        <v>0</v>
      </c>
      <c r="AC6" s="104">
        <f t="shared" si="3"/>
        <v>0</v>
      </c>
      <c r="AD6" s="104">
        <f t="shared" si="3"/>
        <v>0</v>
      </c>
      <c r="AE6" s="104">
        <f t="shared" si="3"/>
        <v>0</v>
      </c>
      <c r="AF6" s="104">
        <f t="shared" si="3"/>
        <v>0</v>
      </c>
      <c r="AG6" s="104">
        <f t="shared" si="3"/>
        <v>0</v>
      </c>
      <c r="AH6" s="104">
        <f t="shared" si="3"/>
        <v>0</v>
      </c>
      <c r="AK6" s="16">
        <f>'total per capita'!O20</f>
        <v>4082100</v>
      </c>
      <c r="AL6" s="16">
        <f>'total per capita'!X20</f>
        <v>3185272.5</v>
      </c>
      <c r="AN6" s="52">
        <f t="shared" si="15"/>
        <v>9830.5254862809998</v>
      </c>
      <c r="AO6" s="52">
        <f t="shared" si="4"/>
        <v>74.22791817654533</v>
      </c>
      <c r="AP6" s="52">
        <f t="shared" si="16"/>
        <v>47.306847896915805</v>
      </c>
      <c r="AQ6" s="52">
        <f t="shared" si="5"/>
        <v>1359.1000643296341</v>
      </c>
      <c r="AR6" s="52">
        <f t="shared" si="5"/>
        <v>610.55487391293696</v>
      </c>
      <c r="AT6" s="52">
        <f t="shared" si="17"/>
        <v>7670.7828059087233</v>
      </c>
      <c r="AU6" s="52">
        <f t="shared" si="6"/>
        <v>57.920224026848921</v>
      </c>
      <c r="AV6" s="52">
        <f t="shared" si="6"/>
        <v>47.306847896915805</v>
      </c>
      <c r="AW6" s="52">
        <f t="shared" si="6"/>
        <v>1359.1000643296341</v>
      </c>
      <c r="AX6" s="52">
        <f t="shared" si="6"/>
        <v>610.55487391293696</v>
      </c>
      <c r="AZ6" s="104">
        <f t="shared" si="7"/>
        <v>4.1273626603104852E-2</v>
      </c>
      <c r="BA6" s="104">
        <f t="shared" si="8"/>
        <v>9.468817748017333E-4</v>
      </c>
      <c r="BB6" s="104">
        <f t="shared" si="9"/>
        <v>0.20098682513851029</v>
      </c>
      <c r="BC6" s="104">
        <f t="shared" si="9"/>
        <v>1.9183345866351509E-2</v>
      </c>
      <c r="BD6" s="104">
        <f t="shared" si="9"/>
        <v>9.0196078440685445E-2</v>
      </c>
      <c r="BF6" s="104">
        <f t="shared" si="10"/>
        <v>3.0885164788286623E-2</v>
      </c>
      <c r="BG6" s="104">
        <f t="shared" si="11"/>
        <v>-9.0392526996693201E-3</v>
      </c>
      <c r="BH6" s="104">
        <f t="shared" si="12"/>
        <v>0.20098682513851029</v>
      </c>
      <c r="BI6" s="104">
        <f t="shared" si="12"/>
        <v>1.9183345866351509E-2</v>
      </c>
      <c r="BJ6" s="104">
        <f t="shared" si="12"/>
        <v>9.0196078440685445E-2</v>
      </c>
      <c r="BK6" s="19">
        <v>-0.1</v>
      </c>
      <c r="BL6" s="104">
        <f>AN6/AN$6-1</f>
        <v>0</v>
      </c>
      <c r="BM6" s="104">
        <f t="shared" ref="BM6:BP16" si="18">AO6/AO$6-1</f>
        <v>0</v>
      </c>
      <c r="BN6" s="104">
        <f t="shared" si="18"/>
        <v>0</v>
      </c>
      <c r="BO6" s="104">
        <f t="shared" si="18"/>
        <v>0</v>
      </c>
      <c r="BP6" s="104">
        <f t="shared" si="18"/>
        <v>0</v>
      </c>
      <c r="BR6" s="104">
        <f>AT6/AT$6-1</f>
        <v>0</v>
      </c>
      <c r="BS6" s="104">
        <f t="shared" ref="BS6:BV16" si="19">AU6/AU$6-1</f>
        <v>0</v>
      </c>
      <c r="BT6" s="104">
        <f t="shared" si="19"/>
        <v>0</v>
      </c>
      <c r="BU6" s="104">
        <f t="shared" si="19"/>
        <v>0</v>
      </c>
      <c r="BV6" s="104">
        <f t="shared" si="19"/>
        <v>0</v>
      </c>
    </row>
    <row r="7" spans="1:74">
      <c r="A7" s="53">
        <v>2005</v>
      </c>
      <c r="B7" s="19">
        <v>31.490593732000001</v>
      </c>
      <c r="C7" s="19">
        <v>0.26744264880000002</v>
      </c>
      <c r="D7" s="19">
        <v>0.2070404716</v>
      </c>
      <c r="E7" s="19">
        <v>5.6490433100999997</v>
      </c>
      <c r="F7" s="19">
        <v>2.5650081701</v>
      </c>
      <c r="G7" s="19">
        <f t="shared" si="13"/>
        <v>40.179128332600001</v>
      </c>
      <c r="H7" s="19">
        <f t="shared" si="0"/>
        <v>31.965076852399999</v>
      </c>
      <c r="I7" s="19">
        <f t="shared" si="1"/>
        <v>8.2140514802000002</v>
      </c>
      <c r="J7" s="19">
        <f t="shared" si="14"/>
        <v>40.179128332600001</v>
      </c>
      <c r="P7" s="104">
        <f t="shared" si="2"/>
        <v>0.10135878262331377</v>
      </c>
      <c r="Q7" s="104">
        <f t="shared" si="2"/>
        <v>0.19078745492230231</v>
      </c>
      <c r="R7" s="104">
        <f t="shared" si="2"/>
        <v>0.35422949245808977</v>
      </c>
      <c r="S7" s="104">
        <f t="shared" si="2"/>
        <v>9.1436761517726062E-2</v>
      </c>
      <c r="T7" s="104">
        <f t="shared" si="2"/>
        <v>0.18002566616656024</v>
      </c>
      <c r="U7" s="104">
        <f t="shared" si="2"/>
        <v>0.10627042340375836</v>
      </c>
      <c r="V7" s="104">
        <f t="shared" si="2"/>
        <v>0.10338657315442412</v>
      </c>
      <c r="W7" s="104">
        <f t="shared" si="2"/>
        <v>0.11763791043133032</v>
      </c>
      <c r="X7" s="104">
        <f t="shared" si="2"/>
        <v>0.10627042340375814</v>
      </c>
      <c r="Z7" s="104">
        <f t="shared" si="3"/>
        <v>5.674697196959011E-3</v>
      </c>
      <c r="AA7" s="104">
        <f t="shared" si="3"/>
        <v>0.13114112524245525</v>
      </c>
      <c r="AB7" s="104">
        <f t="shared" si="3"/>
        <v>7.2130367143258489E-2</v>
      </c>
      <c r="AC7" s="104">
        <f t="shared" si="3"/>
        <v>1.8215800035543239E-2</v>
      </c>
      <c r="AD7" s="104">
        <f t="shared" si="3"/>
        <v>2.9154105336486769E-2</v>
      </c>
      <c r="AE7" s="104">
        <f t="shared" si="3"/>
        <v>9.962853359708479E-3</v>
      </c>
      <c r="AF7" s="104">
        <f t="shared" si="3"/>
        <v>7.0135396179233922E-3</v>
      </c>
      <c r="AG7" s="104">
        <f t="shared" si="3"/>
        <v>2.160646277761602E-2</v>
      </c>
      <c r="AH7" s="104">
        <f t="shared" si="3"/>
        <v>9.962853359708479E-3</v>
      </c>
      <c r="AK7" s="16">
        <f>'total per capita'!O24</f>
        <v>4130175</v>
      </c>
      <c r="AL7" s="16">
        <f>'total per capita'!X24</f>
        <v>3233772.5</v>
      </c>
      <c r="AN7" s="52">
        <f t="shared" si="15"/>
        <v>9738.0362199257979</v>
      </c>
      <c r="AO7" s="52">
        <f t="shared" si="4"/>
        <v>82.702988166298042</v>
      </c>
      <c r="AP7" s="52">
        <f t="shared" si="16"/>
        <v>50.128740695006869</v>
      </c>
      <c r="AQ7" s="52">
        <f t="shared" si="5"/>
        <v>1367.7491414044198</v>
      </c>
      <c r="AR7" s="52">
        <f t="shared" si="5"/>
        <v>621.04103823687853</v>
      </c>
      <c r="AT7" s="52">
        <f t="shared" si="17"/>
        <v>7624.518024538912</v>
      </c>
      <c r="AU7" s="52">
        <f t="shared" si="6"/>
        <v>64.753345511994041</v>
      </c>
      <c r="AV7" s="52">
        <f t="shared" si="6"/>
        <v>50.128740695006869</v>
      </c>
      <c r="AW7" s="52">
        <f t="shared" si="6"/>
        <v>1367.7491414044198</v>
      </c>
      <c r="AX7" s="52">
        <f t="shared" si="6"/>
        <v>621.04103823687853</v>
      </c>
      <c r="AZ7" s="104">
        <f t="shared" si="7"/>
        <v>3.4993394467756733E-2</v>
      </c>
      <c r="BA7" s="104">
        <f t="shared" si="8"/>
        <v>0.1190332973275785</v>
      </c>
      <c r="BB7" s="104">
        <f t="shared" si="9"/>
        <v>0.2726266875078136</v>
      </c>
      <c r="BC7" s="104">
        <f t="shared" si="9"/>
        <v>2.5669251903067014E-2</v>
      </c>
      <c r="BD7" s="104">
        <f t="shared" si="9"/>
        <v>0.10891998961115923</v>
      </c>
      <c r="BF7" s="104">
        <f t="shared" si="10"/>
        <v>2.1186210981515075E-2</v>
      </c>
      <c r="BG7" s="104">
        <f t="shared" si="11"/>
        <v>0.10410499136349927</v>
      </c>
      <c r="BH7" s="104">
        <f t="shared" si="12"/>
        <v>0.2726266875078136</v>
      </c>
      <c r="BI7" s="104">
        <f t="shared" si="12"/>
        <v>2.5669251903067014E-2</v>
      </c>
      <c r="BJ7" s="104">
        <f t="shared" si="12"/>
        <v>0.10891998961115923</v>
      </c>
      <c r="BK7" s="19">
        <v>-0.1</v>
      </c>
      <c r="BL7" s="104">
        <f t="shared" ref="BL7:BL16" si="20">AN7/AN$6-1</f>
        <v>-9.4083746066551122E-3</v>
      </c>
      <c r="BM7" s="104">
        <f t="shared" si="18"/>
        <v>0.11417631260512273</v>
      </c>
      <c r="BN7" s="104">
        <f t="shared" si="18"/>
        <v>5.965083119129222E-2</v>
      </c>
      <c r="BO7" s="104">
        <f t="shared" si="18"/>
        <v>6.3638265509551317E-3</v>
      </c>
      <c r="BP7" s="104">
        <f t="shared" si="18"/>
        <v>1.7174810605863566E-2</v>
      </c>
      <c r="BR7" s="104">
        <f t="shared" ref="BR7:BR16" si="21">AT7/AT$6-1</f>
        <v>-6.0312985702285493E-3</v>
      </c>
      <c r="BS7" s="104">
        <f t="shared" si="19"/>
        <v>0.11797470745240268</v>
      </c>
      <c r="BT7" s="104">
        <f t="shared" si="19"/>
        <v>5.965083119129222E-2</v>
      </c>
      <c r="BU7" s="104">
        <f t="shared" si="19"/>
        <v>6.3638265509551317E-3</v>
      </c>
      <c r="BV7" s="104">
        <f t="shared" si="19"/>
        <v>1.7174810605863566E-2</v>
      </c>
    </row>
    <row r="8" spans="1:74">
      <c r="A8" s="53">
        <v>2006</v>
      </c>
      <c r="B8" s="19">
        <v>31.338878836999999</v>
      </c>
      <c r="C8" s="19">
        <v>0.31633116389999999</v>
      </c>
      <c r="D8" s="19">
        <v>0.21609093700000001</v>
      </c>
      <c r="E8" s="19">
        <v>5.7413737163</v>
      </c>
      <c r="F8" s="19">
        <v>2.6014644983999999</v>
      </c>
      <c r="G8" s="19">
        <f t="shared" si="13"/>
        <v>40.214139152599998</v>
      </c>
      <c r="H8" s="19">
        <f t="shared" si="0"/>
        <v>31.871300937899999</v>
      </c>
      <c r="I8" s="19">
        <f t="shared" si="1"/>
        <v>8.3428382147000004</v>
      </c>
      <c r="J8" s="19">
        <f t="shared" si="14"/>
        <v>40.214139152599998</v>
      </c>
      <c r="K8" s="19">
        <f>B16-B6</f>
        <v>0.19272576800000252</v>
      </c>
      <c r="L8" s="19">
        <f>C16-C6</f>
        <v>0.16635458539999998</v>
      </c>
      <c r="M8" s="19">
        <f>D16-D6</f>
        <v>6.9595478399999994E-2</v>
      </c>
      <c r="N8" s="19">
        <f>SUM(K8:M8,K11:L11)</f>
        <v>1.9316386658000022</v>
      </c>
      <c r="P8" s="104">
        <f t="shared" si="2"/>
        <v>9.6052673329692251E-2</v>
      </c>
      <c r="Q8" s="104">
        <f t="shared" si="2"/>
        <v>0.40846339678150323</v>
      </c>
      <c r="R8" s="104">
        <f t="shared" si="2"/>
        <v>0.41342761478863954</v>
      </c>
      <c r="S8" s="104">
        <f t="shared" si="2"/>
        <v>0.10927567582598985</v>
      </c>
      <c r="T8" s="104">
        <f t="shared" si="2"/>
        <v>0.19679730985552246</v>
      </c>
      <c r="U8" s="104">
        <f t="shared" si="2"/>
        <v>0.10723439241633859</v>
      </c>
      <c r="V8" s="104">
        <f t="shared" si="2"/>
        <v>0.10014956905077832</v>
      </c>
      <c r="W8" s="104">
        <f t="shared" si="2"/>
        <v>0.13516116764305042</v>
      </c>
      <c r="X8" s="104">
        <f t="shared" si="2"/>
        <v>0.10723439241633836</v>
      </c>
      <c r="Z8" s="104">
        <f t="shared" si="3"/>
        <v>8.2957320889165409E-4</v>
      </c>
      <c r="AA8" s="104">
        <f t="shared" si="3"/>
        <v>0.33791371828165029</v>
      </c>
      <c r="AB8" s="104">
        <f t="shared" si="3"/>
        <v>0.1189969469821317</v>
      </c>
      <c r="AC8" s="104">
        <f t="shared" si="3"/>
        <v>3.4857959292572405E-2</v>
      </c>
      <c r="AD8" s="104">
        <f t="shared" si="3"/>
        <v>4.3781419343824624E-2</v>
      </c>
      <c r="AE8" s="104">
        <f t="shared" si="3"/>
        <v>1.0842903005707782E-2</v>
      </c>
      <c r="AF8" s="104">
        <f t="shared" si="3"/>
        <v>4.0592649879074294E-3</v>
      </c>
      <c r="AG8" s="104">
        <f t="shared" si="3"/>
        <v>3.7624059039627955E-2</v>
      </c>
      <c r="AH8" s="104">
        <f t="shared" si="3"/>
        <v>1.0842903005707782E-2</v>
      </c>
      <c r="AK8" s="16">
        <f>'total per capita'!O28</f>
        <v>4179300</v>
      </c>
      <c r="AL8" s="16">
        <f>'total per capita'!X28</f>
        <v>3283620</v>
      </c>
      <c r="AN8" s="52">
        <f t="shared" si="15"/>
        <v>9544.0029105073045</v>
      </c>
      <c r="AO8" s="52">
        <f t="shared" si="4"/>
        <v>96.33610585268697</v>
      </c>
      <c r="AP8" s="52">
        <f t="shared" si="16"/>
        <v>51.705055152776787</v>
      </c>
      <c r="AQ8" s="52">
        <f t="shared" si="5"/>
        <v>1373.7644381355731</v>
      </c>
      <c r="AR8" s="52">
        <f t="shared" si="5"/>
        <v>622.46416825784229</v>
      </c>
      <c r="AT8" s="52">
        <f t="shared" si="17"/>
        <v>7498.5951802933505</v>
      </c>
      <c r="AU8" s="52">
        <f t="shared" si="6"/>
        <v>75.689987294523007</v>
      </c>
      <c r="AV8" s="52">
        <f t="shared" si="6"/>
        <v>51.705055152776787</v>
      </c>
      <c r="AW8" s="52">
        <f t="shared" si="6"/>
        <v>1373.7644381355731</v>
      </c>
      <c r="AX8" s="52">
        <f t="shared" si="6"/>
        <v>622.46416825784229</v>
      </c>
      <c r="AZ8" s="104">
        <f t="shared" si="7"/>
        <v>1.7899945204827183E-2</v>
      </c>
      <c r="BA8" s="104">
        <f t="shared" si="8"/>
        <v>0.30803459477138495</v>
      </c>
      <c r="BB8" s="104">
        <f t="shared" si="9"/>
        <v>0.31264484513654156</v>
      </c>
      <c r="BC8" s="104">
        <f t="shared" si="9"/>
        <v>3.0180097285051222E-2</v>
      </c>
      <c r="BD8" s="104">
        <f t="shared" si="9"/>
        <v>0.11146110562587985</v>
      </c>
      <c r="BF8" s="104">
        <f t="shared" si="10"/>
        <v>8.3876765984847168E-4</v>
      </c>
      <c r="BG8" s="104">
        <f t="shared" si="11"/>
        <v>0.28611042573935119</v>
      </c>
      <c r="BH8" s="104">
        <f t="shared" si="12"/>
        <v>0.31264484513654156</v>
      </c>
      <c r="BI8" s="104">
        <f t="shared" si="12"/>
        <v>3.0180097285051222E-2</v>
      </c>
      <c r="BJ8" s="104">
        <f t="shared" si="12"/>
        <v>0.11146110562587985</v>
      </c>
      <c r="BK8" s="19">
        <v>-0.1</v>
      </c>
      <c r="BL8" s="104">
        <f t="shared" si="20"/>
        <v>-2.9146211580810433E-2</v>
      </c>
      <c r="BM8" s="104">
        <f t="shared" si="18"/>
        <v>0.29784194706308531</v>
      </c>
      <c r="BN8" s="104">
        <f t="shared" si="18"/>
        <v>9.2971894163079938E-2</v>
      </c>
      <c r="BO8" s="104">
        <f t="shared" si="18"/>
        <v>1.0789767575481779E-2</v>
      </c>
      <c r="BP8" s="104">
        <f t="shared" si="18"/>
        <v>1.9505690403518905E-2</v>
      </c>
      <c r="BR8" s="104">
        <f t="shared" si="21"/>
        <v>-2.244720388677135E-2</v>
      </c>
      <c r="BS8" s="104">
        <f t="shared" si="19"/>
        <v>0.30679721230768919</v>
      </c>
      <c r="BT8" s="104">
        <f t="shared" si="19"/>
        <v>9.2971894163079938E-2</v>
      </c>
      <c r="BU8" s="104">
        <f t="shared" si="19"/>
        <v>1.0789767575481779E-2</v>
      </c>
      <c r="BV8" s="104">
        <f t="shared" si="19"/>
        <v>1.9505690403518905E-2</v>
      </c>
    </row>
    <row r="9" spans="1:74">
      <c r="A9" s="53">
        <v>2007</v>
      </c>
      <c r="B9" s="19">
        <v>31.707264316</v>
      </c>
      <c r="C9" s="19">
        <v>0.34065968130000002</v>
      </c>
      <c r="D9" s="19">
        <v>0.2243986432</v>
      </c>
      <c r="E9" s="19">
        <v>5.9148849774999999</v>
      </c>
      <c r="F9" s="19">
        <v>2.6737272619999999</v>
      </c>
      <c r="G9" s="19">
        <f t="shared" si="13"/>
        <v>40.860934880000002</v>
      </c>
      <c r="H9" s="19">
        <f t="shared" si="0"/>
        <v>32.272322640500001</v>
      </c>
      <c r="I9" s="19">
        <f t="shared" si="1"/>
        <v>8.5886122394999997</v>
      </c>
      <c r="J9" s="19">
        <f t="shared" si="14"/>
        <v>40.860934880000002</v>
      </c>
      <c r="K9" s="104">
        <f>K8/$N$8</f>
        <v>9.9773198482845521E-2</v>
      </c>
      <c r="L9" s="104">
        <f>L8/$N$8</f>
        <v>8.6120964725617047E-2</v>
      </c>
      <c r="M9" s="104">
        <f>M8/$N$8</f>
        <v>3.602924275238429E-2</v>
      </c>
      <c r="P9" s="104">
        <f t="shared" si="2"/>
        <v>0.10893666612260211</v>
      </c>
      <c r="Q9" s="104">
        <f t="shared" si="2"/>
        <v>0.51678603509953569</v>
      </c>
      <c r="R9" s="104">
        <f t="shared" si="2"/>
        <v>0.46776742895044676</v>
      </c>
      <c r="S9" s="104">
        <f t="shared" si="2"/>
        <v>0.14279932905633341</v>
      </c>
      <c r="T9" s="104">
        <f t="shared" si="2"/>
        <v>0.2300416155657854</v>
      </c>
      <c r="U9" s="104">
        <f t="shared" si="2"/>
        <v>0.1250429167149103</v>
      </c>
      <c r="V9" s="104">
        <f t="shared" si="2"/>
        <v>0.11399223754288124</v>
      </c>
      <c r="W9" s="104">
        <f t="shared" si="2"/>
        <v>0.16860220075294774</v>
      </c>
      <c r="X9" s="104">
        <f t="shared" si="2"/>
        <v>0.12504291671491008</v>
      </c>
      <c r="Z9" s="104">
        <f t="shared" si="3"/>
        <v>1.2594227702167116E-2</v>
      </c>
      <c r="AA9" s="104">
        <f t="shared" si="3"/>
        <v>0.44081049510760839</v>
      </c>
      <c r="AB9" s="104">
        <f t="shared" si="3"/>
        <v>0.16201725131921063</v>
      </c>
      <c r="AC9" s="104">
        <f t="shared" si="3"/>
        <v>6.6132619078249633E-2</v>
      </c>
      <c r="AD9" s="104">
        <f t="shared" si="3"/>
        <v>7.2775291834687117E-2</v>
      </c>
      <c r="AE9" s="104">
        <f t="shared" si="3"/>
        <v>2.71010869309114E-2</v>
      </c>
      <c r="AF9" s="104">
        <f t="shared" si="3"/>
        <v>1.6692874037669947E-2</v>
      </c>
      <c r="AG9" s="104">
        <f t="shared" si="3"/>
        <v>6.819171894823528E-2</v>
      </c>
      <c r="AH9" s="104">
        <f t="shared" si="3"/>
        <v>2.71010869309114E-2</v>
      </c>
      <c r="AK9" s="16">
        <f>'total per capita'!O32</f>
        <v>4221650</v>
      </c>
      <c r="AL9" s="16">
        <f>'total per capita'!X32</f>
        <v>3319420</v>
      </c>
      <c r="AN9" s="52">
        <f t="shared" si="15"/>
        <v>9552.0495496201147</v>
      </c>
      <c r="AO9" s="52">
        <f t="shared" si="4"/>
        <v>102.62626642606239</v>
      </c>
      <c r="AP9" s="52">
        <f t="shared" si="16"/>
        <v>53.154250873473643</v>
      </c>
      <c r="AQ9" s="52">
        <f t="shared" si="5"/>
        <v>1401.08369417171</v>
      </c>
      <c r="AR9" s="52">
        <f t="shared" si="5"/>
        <v>633.33702746556435</v>
      </c>
      <c r="AT9" s="52">
        <f t="shared" si="17"/>
        <v>7510.6331211730012</v>
      </c>
      <c r="AU9" s="52">
        <f t="shared" si="6"/>
        <v>80.693492189072998</v>
      </c>
      <c r="AV9" s="52">
        <f t="shared" si="6"/>
        <v>53.154250873473643</v>
      </c>
      <c r="AW9" s="52">
        <f t="shared" si="6"/>
        <v>1401.08369417171</v>
      </c>
      <c r="AX9" s="52">
        <f t="shared" si="6"/>
        <v>633.33702746556435</v>
      </c>
      <c r="AZ9" s="104">
        <f t="shared" si="7"/>
        <v>1.953404053430674E-2</v>
      </c>
      <c r="BA9" s="104">
        <f t="shared" si="8"/>
        <v>0.39450253764092924</v>
      </c>
      <c r="BB9" s="104">
        <f t="shared" si="9"/>
        <v>0.34943581821926739</v>
      </c>
      <c r="BC9" s="104">
        <f t="shared" si="9"/>
        <v>5.066669095409293E-2</v>
      </c>
      <c r="BD9" s="104">
        <f t="shared" si="9"/>
        <v>0.13087549240118967</v>
      </c>
      <c r="BF9" s="104">
        <f t="shared" si="10"/>
        <v>1.6825842899337307E-3</v>
      </c>
      <c r="BG9" s="104">
        <f t="shared" si="11"/>
        <v>0.3700855980943909</v>
      </c>
      <c r="BH9" s="104">
        <f t="shared" si="12"/>
        <v>0.34943581821926739</v>
      </c>
      <c r="BI9" s="104">
        <f t="shared" si="12"/>
        <v>5.066669095409293E-2</v>
      </c>
      <c r="BJ9" s="104">
        <f t="shared" si="12"/>
        <v>0.13087549240118967</v>
      </c>
      <c r="BK9" s="19">
        <v>-0.1</v>
      </c>
      <c r="BL9" s="104">
        <f t="shared" si="20"/>
        <v>-2.832767557029503E-2</v>
      </c>
      <c r="BM9" s="104">
        <f t="shared" si="18"/>
        <v>0.3825831162605664</v>
      </c>
      <c r="BN9" s="104">
        <f t="shared" si="18"/>
        <v>0.12360584643685524</v>
      </c>
      <c r="BO9" s="104">
        <f t="shared" si="18"/>
        <v>3.0890757011908576E-2</v>
      </c>
      <c r="BP9" s="104">
        <f t="shared" si="18"/>
        <v>3.7313850934676207E-2</v>
      </c>
      <c r="BR9" s="104">
        <f t="shared" si="21"/>
        <v>-2.0877880235686042E-2</v>
      </c>
      <c r="BS9" s="104">
        <f t="shared" si="19"/>
        <v>0.3931833577105559</v>
      </c>
      <c r="BT9" s="104">
        <f t="shared" si="19"/>
        <v>0.12360584643685524</v>
      </c>
      <c r="BU9" s="104">
        <f t="shared" si="19"/>
        <v>3.0890757011908576E-2</v>
      </c>
      <c r="BV9" s="104">
        <f t="shared" si="19"/>
        <v>3.7313850934676207E-2</v>
      </c>
    </row>
    <row r="10" spans="1:74">
      <c r="A10" s="53">
        <v>2008</v>
      </c>
      <c r="B10" s="19">
        <v>31.069976839999999</v>
      </c>
      <c r="C10" s="19">
        <v>0.37960418839999999</v>
      </c>
      <c r="D10" s="19">
        <v>0.23199202839999999</v>
      </c>
      <c r="E10" s="19">
        <v>6.0087456337000003</v>
      </c>
      <c r="F10" s="19">
        <v>2.6706200085999998</v>
      </c>
      <c r="G10" s="19">
        <f t="shared" si="13"/>
        <v>40.360938699099997</v>
      </c>
      <c r="H10" s="19">
        <f t="shared" si="0"/>
        <v>31.681573056799998</v>
      </c>
      <c r="I10" s="19">
        <f t="shared" si="1"/>
        <v>8.6793656423000005</v>
      </c>
      <c r="J10" s="19">
        <f t="shared" si="14"/>
        <v>40.360938699099997</v>
      </c>
      <c r="P10" s="104">
        <f t="shared" si="2"/>
        <v>8.6648037184011928E-2</v>
      </c>
      <c r="Q10" s="104">
        <f t="shared" si="2"/>
        <v>0.69018631624726146</v>
      </c>
      <c r="R10" s="104">
        <f t="shared" si="2"/>
        <v>0.51743494615598018</v>
      </c>
      <c r="S10" s="104">
        <f t="shared" si="2"/>
        <v>0.16093389893185517</v>
      </c>
      <c r="T10" s="104">
        <f t="shared" si="2"/>
        <v>0.22861213132241143</v>
      </c>
      <c r="U10" s="104">
        <f t="shared" si="2"/>
        <v>0.1112762918601915</v>
      </c>
      <c r="V10" s="104">
        <f t="shared" si="2"/>
        <v>9.3600446784455116E-2</v>
      </c>
      <c r="W10" s="104">
        <f t="shared" si="2"/>
        <v>0.18095048511839429</v>
      </c>
      <c r="X10" s="104">
        <f t="shared" si="2"/>
        <v>0.11127629186019128</v>
      </c>
      <c r="Z10" s="104">
        <f t="shared" si="3"/>
        <v>-7.7580049330164824E-3</v>
      </c>
      <c r="AA10" s="104">
        <f t="shared" si="3"/>
        <v>0.60552518732578808</v>
      </c>
      <c r="AB10" s="104">
        <f t="shared" si="3"/>
        <v>0.20133854342901936</v>
      </c>
      <c r="AC10" s="104">
        <f t="shared" si="3"/>
        <v>8.3050599326988994E-2</v>
      </c>
      <c r="AD10" s="104">
        <f t="shared" si="3"/>
        <v>7.152857354731168E-2</v>
      </c>
      <c r="AE10" s="104">
        <f t="shared" si="3"/>
        <v>1.4532930515208431E-2</v>
      </c>
      <c r="AF10" s="104">
        <f t="shared" si="3"/>
        <v>-1.9178376479767056E-3</v>
      </c>
      <c r="AG10" s="104">
        <f t="shared" si="3"/>
        <v>7.9478994544575077E-2</v>
      </c>
      <c r="AH10" s="104">
        <f t="shared" si="3"/>
        <v>1.4532930515208431E-2</v>
      </c>
      <c r="AK10" s="16">
        <f>'total per capita'!O36</f>
        <v>4257675</v>
      </c>
      <c r="AL10" s="16">
        <f>'total per capita'!X36</f>
        <v>3350130</v>
      </c>
      <c r="AN10" s="52">
        <f t="shared" si="15"/>
        <v>9274.2600555799327</v>
      </c>
      <c r="AO10" s="52">
        <f t="shared" si="4"/>
        <v>113.31028598890191</v>
      </c>
      <c r="AP10" s="52">
        <f t="shared" si="16"/>
        <v>54.487960776714992</v>
      </c>
      <c r="AQ10" s="52">
        <f t="shared" si="5"/>
        <v>1411.2739074025144</v>
      </c>
      <c r="AR10" s="52">
        <f t="shared" si="5"/>
        <v>627.2484416025178</v>
      </c>
      <c r="AT10" s="52">
        <f t="shared" si="17"/>
        <v>7297.4045318160734</v>
      </c>
      <c r="AU10" s="52">
        <f t="shared" si="6"/>
        <v>89.157624384200304</v>
      </c>
      <c r="AV10" s="52">
        <f t="shared" si="6"/>
        <v>54.487960776714992</v>
      </c>
      <c r="AW10" s="52">
        <f t="shared" si="6"/>
        <v>1411.2739074025144</v>
      </c>
      <c r="AX10" s="52">
        <f t="shared" si="6"/>
        <v>627.2484416025178</v>
      </c>
      <c r="AZ10" s="104">
        <f t="shared" si="7"/>
        <v>-9.4107636862124089E-3</v>
      </c>
      <c r="BA10" s="104">
        <f t="shared" si="8"/>
        <v>0.54077522339081718</v>
      </c>
      <c r="BB10" s="104">
        <f t="shared" si="9"/>
        <v>0.38329493362344635</v>
      </c>
      <c r="BC10" s="104">
        <f t="shared" si="9"/>
        <v>5.8308288426009325E-2</v>
      </c>
      <c r="BD10" s="104">
        <f t="shared" si="9"/>
        <v>0.1200038202309186</v>
      </c>
      <c r="BF10" s="104">
        <f t="shared" si="10"/>
        <v>-2.7448011906547221E-2</v>
      </c>
      <c r="BG10" s="104">
        <f t="shared" si="11"/>
        <v>0.51271985580025015</v>
      </c>
      <c r="BH10" s="104">
        <f t="shared" si="12"/>
        <v>0.38329493362344635</v>
      </c>
      <c r="BI10" s="104">
        <f t="shared" si="12"/>
        <v>5.8308288426009325E-2</v>
      </c>
      <c r="BJ10" s="104">
        <f t="shared" si="12"/>
        <v>0.1200038202309186</v>
      </c>
      <c r="BK10" s="19">
        <v>-0.1</v>
      </c>
      <c r="BL10" s="104">
        <f t="shared" si="20"/>
        <v>-5.6585523477596822E-2</v>
      </c>
      <c r="BM10" s="104">
        <f t="shared" si="18"/>
        <v>0.52651844174589679</v>
      </c>
      <c r="BN10" s="104">
        <f t="shared" si="18"/>
        <v>0.15179859151569808</v>
      </c>
      <c r="BO10" s="104">
        <f t="shared" si="18"/>
        <v>3.8388522259849012E-2</v>
      </c>
      <c r="BP10" s="104">
        <f t="shared" si="18"/>
        <v>2.7341633656275288E-2</v>
      </c>
      <c r="BR10" s="104">
        <f t="shared" si="21"/>
        <v>-4.8675380797516543E-2</v>
      </c>
      <c r="BS10" s="104">
        <f t="shared" si="19"/>
        <v>0.53931767154200383</v>
      </c>
      <c r="BT10" s="104">
        <f t="shared" si="19"/>
        <v>0.15179859151569808</v>
      </c>
      <c r="BU10" s="104">
        <f t="shared" si="19"/>
        <v>3.8388522259849012E-2</v>
      </c>
      <c r="BV10" s="104">
        <f t="shared" si="19"/>
        <v>2.7341633656275288E-2</v>
      </c>
    </row>
    <row r="11" spans="1:74">
      <c r="A11" s="53">
        <v>2009</v>
      </c>
      <c r="B11" s="19">
        <v>31.193374157000001</v>
      </c>
      <c r="C11" s="19">
        <v>0.39545972610000002</v>
      </c>
      <c r="D11" s="19">
        <v>0.23769437700000001</v>
      </c>
      <c r="E11" s="19">
        <v>6.0077852968999998</v>
      </c>
      <c r="F11" s="19">
        <v>2.5452182103999998</v>
      </c>
      <c r="G11" s="19">
        <f t="shared" si="13"/>
        <v>40.379531767400003</v>
      </c>
      <c r="H11" s="19">
        <f t="shared" si="0"/>
        <v>31.826528260100002</v>
      </c>
      <c r="I11" s="19">
        <f t="shared" si="1"/>
        <v>8.5530035072999997</v>
      </c>
      <c r="J11" s="19">
        <f t="shared" si="14"/>
        <v>40.379531767400003</v>
      </c>
      <c r="K11" s="19">
        <f>E16-E6</f>
        <v>1.2806799435</v>
      </c>
      <c r="L11" s="19">
        <f>F16-F6</f>
        <v>0.22228289049999983</v>
      </c>
      <c r="P11" s="104">
        <f t="shared" si="2"/>
        <v>9.0963761428105805E-2</v>
      </c>
      <c r="Q11" s="104">
        <f t="shared" si="2"/>
        <v>0.76078304219551152</v>
      </c>
      <c r="R11" s="104">
        <f t="shared" si="2"/>
        <v>0.55473339602290528</v>
      </c>
      <c r="S11" s="104">
        <f t="shared" si="2"/>
        <v>0.16074835479111815</v>
      </c>
      <c r="T11" s="104">
        <f t="shared" si="2"/>
        <v>0.17092134414114857</v>
      </c>
      <c r="U11" s="104">
        <f t="shared" si="2"/>
        <v>0.11178822336279537</v>
      </c>
      <c r="V11" s="104">
        <f t="shared" si="2"/>
        <v>9.8604083277138432E-2</v>
      </c>
      <c r="W11" s="104">
        <f t="shared" si="2"/>
        <v>0.16375712897015582</v>
      </c>
      <c r="X11" s="104">
        <f t="shared" si="2"/>
        <v>0.11178822336279515</v>
      </c>
      <c r="Z11" s="104">
        <f t="shared" si="3"/>
        <v>-3.817223108925627E-3</v>
      </c>
      <c r="AA11" s="104">
        <f t="shared" si="3"/>
        <v>0.67258573595471804</v>
      </c>
      <c r="AB11" s="104">
        <f t="shared" si="3"/>
        <v>0.23086736477902292</v>
      </c>
      <c r="AC11" s="104">
        <f t="shared" si="3"/>
        <v>8.2877502742410236E-2</v>
      </c>
      <c r="AD11" s="104">
        <f t="shared" si="3"/>
        <v>2.1213811614574363E-2</v>
      </c>
      <c r="AE11" s="104">
        <f t="shared" si="3"/>
        <v>1.5000295266318409E-2</v>
      </c>
      <c r="AF11" s="104">
        <f t="shared" si="3"/>
        <v>2.6487664942627109E-3</v>
      </c>
      <c r="AG11" s="104">
        <f t="shared" si="3"/>
        <v>6.3762953066437644E-2</v>
      </c>
      <c r="AH11" s="104">
        <f t="shared" si="3"/>
        <v>1.5000295266318409E-2</v>
      </c>
      <c r="AK11" s="16">
        <f>'total per capita'!O40</f>
        <v>4298425</v>
      </c>
      <c r="AL11" s="16">
        <f>'total per capita'!X40</f>
        <v>3388672.5</v>
      </c>
      <c r="AN11" s="52">
        <f t="shared" si="15"/>
        <v>9205.1899842785042</v>
      </c>
      <c r="AO11" s="52">
        <f t="shared" si="4"/>
        <v>116.70048554411794</v>
      </c>
      <c r="AP11" s="52">
        <f t="shared" si="16"/>
        <v>55.298016599103164</v>
      </c>
      <c r="AQ11" s="52">
        <f t="shared" si="5"/>
        <v>1397.6713091190377</v>
      </c>
      <c r="AR11" s="52">
        <f t="shared" si="5"/>
        <v>592.12809584906097</v>
      </c>
      <c r="AT11" s="52">
        <f t="shared" si="17"/>
        <v>7256.9311217480818</v>
      </c>
      <c r="AU11" s="52">
        <f t="shared" si="6"/>
        <v>92.001076231410337</v>
      </c>
      <c r="AV11" s="52">
        <f t="shared" si="6"/>
        <v>55.298016599103164</v>
      </c>
      <c r="AW11" s="52">
        <f t="shared" si="6"/>
        <v>1397.6713091190377</v>
      </c>
      <c r="AX11" s="52">
        <f t="shared" si="6"/>
        <v>592.12809584906097</v>
      </c>
      <c r="AZ11" s="104">
        <f t="shared" si="7"/>
        <v>-1.4904843697189807E-2</v>
      </c>
      <c r="BA11" s="104">
        <f t="shared" si="8"/>
        <v>0.58991426433482919</v>
      </c>
      <c r="BB11" s="104">
        <f t="shared" si="9"/>
        <v>0.4038599556776501</v>
      </c>
      <c r="BC11" s="104">
        <f t="shared" si="9"/>
        <v>4.8107757946402652E-2</v>
      </c>
      <c r="BD11" s="104">
        <f t="shared" si="9"/>
        <v>5.7293546593238265E-2</v>
      </c>
      <c r="BF11" s="104">
        <f t="shared" si="10"/>
        <v>-3.4691094886686979E-2</v>
      </c>
      <c r="BG11" s="104">
        <f t="shared" si="11"/>
        <v>0.55797984378406618</v>
      </c>
      <c r="BH11" s="104">
        <f t="shared" si="12"/>
        <v>0.4038599556776501</v>
      </c>
      <c r="BI11" s="104">
        <f t="shared" si="12"/>
        <v>4.8107757946402652E-2</v>
      </c>
      <c r="BJ11" s="104">
        <f t="shared" si="12"/>
        <v>5.7293546593238265E-2</v>
      </c>
      <c r="BK11" s="19">
        <v>-0.1</v>
      </c>
      <c r="BL11" s="104">
        <f t="shared" si="20"/>
        <v>-6.3611604778929021E-2</v>
      </c>
      <c r="BM11" s="104">
        <f t="shared" si="18"/>
        <v>0.57219127803847214</v>
      </c>
      <c r="BN11" s="104">
        <f t="shared" si="18"/>
        <v>0.16892202836258607</v>
      </c>
      <c r="BO11" s="104">
        <f t="shared" si="18"/>
        <v>2.8379988936597211E-2</v>
      </c>
      <c r="BP11" s="104">
        <f t="shared" si="18"/>
        <v>-3.0180379931753043E-2</v>
      </c>
      <c r="BR11" s="104">
        <f t="shared" si="21"/>
        <v>-5.3951688456340574E-2</v>
      </c>
      <c r="BS11" s="104">
        <f t="shared" si="19"/>
        <v>0.58841022763936879</v>
      </c>
      <c r="BT11" s="104">
        <f t="shared" si="19"/>
        <v>0.16892202836258607</v>
      </c>
      <c r="BU11" s="104">
        <f t="shared" si="19"/>
        <v>2.8379988936597211E-2</v>
      </c>
      <c r="BV11" s="104">
        <f t="shared" si="19"/>
        <v>-3.0180379931753043E-2</v>
      </c>
    </row>
    <row r="12" spans="1:74">
      <c r="A12" s="19">
        <v>2010</v>
      </c>
      <c r="B12" s="19">
        <v>31.091536000000001</v>
      </c>
      <c r="C12" s="19">
        <v>0.39338601249999999</v>
      </c>
      <c r="D12" s="19">
        <v>0.24445107420000001</v>
      </c>
      <c r="E12" s="19">
        <v>6.0417772255999997</v>
      </c>
      <c r="F12" s="19">
        <v>2.5485651512</v>
      </c>
      <c r="G12" s="19">
        <f t="shared" si="13"/>
        <v>40.319715463500003</v>
      </c>
      <c r="H12" s="19">
        <f t="shared" si="0"/>
        <v>31.729373086700001</v>
      </c>
      <c r="I12" s="19">
        <f t="shared" si="1"/>
        <v>8.5903423767999989</v>
      </c>
      <c r="J12" s="19">
        <f t="shared" si="14"/>
        <v>40.319715463500003</v>
      </c>
      <c r="K12" s="104">
        <f>K11/$N$8</f>
        <v>0.66300181611326214</v>
      </c>
      <c r="L12" s="104">
        <f>L11/$N$8</f>
        <v>0.1150747779258911</v>
      </c>
      <c r="P12" s="104">
        <f t="shared" si="2"/>
        <v>8.740205187214567E-2</v>
      </c>
      <c r="Q12" s="104">
        <f t="shared" si="2"/>
        <v>0.75154983967130051</v>
      </c>
      <c r="R12" s="104">
        <f t="shared" si="2"/>
        <v>0.59892822686509417</v>
      </c>
      <c r="S12" s="104">
        <f t="shared" si="2"/>
        <v>0.16731584569913394</v>
      </c>
      <c r="T12" s="104">
        <f t="shared" si="2"/>
        <v>0.17246109598021819</v>
      </c>
      <c r="U12" s="104">
        <f t="shared" si="2"/>
        <v>0.11014127355108894</v>
      </c>
      <c r="V12" s="104">
        <f t="shared" si="2"/>
        <v>9.5250432217982572E-2</v>
      </c>
      <c r="W12" s="104">
        <f t="shared" si="2"/>
        <v>0.16883761040936296</v>
      </c>
      <c r="X12" s="104">
        <f t="shared" si="2"/>
        <v>0.11014127355108871</v>
      </c>
      <c r="Z12" s="104">
        <f t="shared" si="3"/>
        <v>-7.0694976952888622E-3</v>
      </c>
      <c r="AA12" s="104">
        <f t="shared" si="3"/>
        <v>0.66381502288610506</v>
      </c>
      <c r="AB12" s="104">
        <f t="shared" si="3"/>
        <v>0.26585598412349221</v>
      </c>
      <c r="AC12" s="104">
        <f t="shared" si="3"/>
        <v>8.900440193154191E-2</v>
      </c>
      <c r="AD12" s="104">
        <f t="shared" si="3"/>
        <v>2.2556699292200832E-2</v>
      </c>
      <c r="AE12" s="104">
        <f t="shared" si="3"/>
        <v>1.3496722454479748E-2</v>
      </c>
      <c r="AF12" s="104">
        <f t="shared" si="3"/>
        <v>-4.1196680256283535E-4</v>
      </c>
      <c r="AG12" s="104">
        <f t="shared" si="3"/>
        <v>6.8406901364784778E-2</v>
      </c>
      <c r="AH12" s="104">
        <f t="shared" si="3"/>
        <v>1.3496722454479748E-2</v>
      </c>
      <c r="AK12" s="16">
        <f>'total per capita'!O44</f>
        <v>4347800</v>
      </c>
      <c r="AL12" s="16">
        <f>'total per capita'!X44</f>
        <v>3427612.5</v>
      </c>
      <c r="AN12" s="52">
        <f t="shared" si="15"/>
        <v>9070.9016844815451</v>
      </c>
      <c r="AO12" s="52">
        <f t="shared" si="4"/>
        <v>114.76968662589483</v>
      </c>
      <c r="AP12" s="52">
        <f t="shared" si="16"/>
        <v>56.224084410506464</v>
      </c>
      <c r="AQ12" s="52">
        <f t="shared" si="5"/>
        <v>1389.6170995905975</v>
      </c>
      <c r="AR12" s="52">
        <f t="shared" si="5"/>
        <v>586.1735018170109</v>
      </c>
      <c r="AT12" s="52">
        <f t="shared" si="17"/>
        <v>7151.0961865771196</v>
      </c>
      <c r="AU12" s="52">
        <f t="shared" si="6"/>
        <v>90.479325750954501</v>
      </c>
      <c r="AV12" s="52">
        <f t="shared" si="6"/>
        <v>56.224084410506464</v>
      </c>
      <c r="AW12" s="52">
        <f t="shared" si="6"/>
        <v>1389.6170995905975</v>
      </c>
      <c r="AX12" s="52">
        <f t="shared" si="6"/>
        <v>586.1735018170109</v>
      </c>
      <c r="AZ12" s="104">
        <f t="shared" si="7"/>
        <v>-2.9271451324495379E-2</v>
      </c>
      <c r="BA12" s="104">
        <f t="shared" si="8"/>
        <v>0.56361617202176251</v>
      </c>
      <c r="BB12" s="104">
        <f t="shared" si="9"/>
        <v>0.42737019341540328</v>
      </c>
      <c r="BC12" s="104">
        <f t="shared" si="9"/>
        <v>4.2067940547414251E-2</v>
      </c>
      <c r="BD12" s="104">
        <f t="shared" si="9"/>
        <v>4.6661127887212217E-2</v>
      </c>
      <c r="BF12" s="104">
        <f t="shared" si="10"/>
        <v>-4.8773334565381798E-2</v>
      </c>
      <c r="BG12" s="104">
        <f t="shared" si="11"/>
        <v>0.53220320898288143</v>
      </c>
      <c r="BH12" s="104">
        <f t="shared" si="12"/>
        <v>0.42737019341540328</v>
      </c>
      <c r="BI12" s="104">
        <f t="shared" si="12"/>
        <v>4.2067940547414251E-2</v>
      </c>
      <c r="BJ12" s="104">
        <f t="shared" si="12"/>
        <v>4.6661127887212217E-2</v>
      </c>
      <c r="BK12" s="19">
        <v>-0.1</v>
      </c>
      <c r="BL12" s="104">
        <f t="shared" si="20"/>
        <v>-7.7271942670770644E-2</v>
      </c>
      <c r="BM12" s="104">
        <f t="shared" si="18"/>
        <v>0.54617951635022366</v>
      </c>
      <c r="BN12" s="104">
        <f t="shared" si="18"/>
        <v>0.1884977949285862</v>
      </c>
      <c r="BO12" s="104">
        <f t="shared" si="18"/>
        <v>2.2453854621819813E-2</v>
      </c>
      <c r="BP12" s="104">
        <f t="shared" si="18"/>
        <v>-3.9933138097269172E-2</v>
      </c>
      <c r="BR12" s="104">
        <f t="shared" si="21"/>
        <v>-6.7748837697672037E-2</v>
      </c>
      <c r="BS12" s="104">
        <f t="shared" si="19"/>
        <v>0.56213701295445273</v>
      </c>
      <c r="BT12" s="104">
        <f t="shared" si="19"/>
        <v>0.1884977949285862</v>
      </c>
      <c r="BU12" s="104">
        <f t="shared" si="19"/>
        <v>2.2453854621819813E-2</v>
      </c>
      <c r="BV12" s="104">
        <f t="shared" si="19"/>
        <v>-3.9933138097269172E-2</v>
      </c>
    </row>
    <row r="13" spans="1:74">
      <c r="A13" s="19">
        <v>2011</v>
      </c>
      <c r="B13" s="19">
        <v>30.627642422000001</v>
      </c>
      <c r="C13" s="19">
        <v>0.3812378313</v>
      </c>
      <c r="D13" s="19">
        <v>0.2411530502</v>
      </c>
      <c r="E13" s="19">
        <v>6.0706714288999999</v>
      </c>
      <c r="F13" s="19">
        <v>2.5602169752999999</v>
      </c>
      <c r="G13" s="19">
        <f t="shared" si="13"/>
        <v>39.880921707700004</v>
      </c>
      <c r="H13" s="19">
        <f t="shared" si="0"/>
        <v>31.250033303500004</v>
      </c>
      <c r="I13" s="19">
        <f t="shared" si="1"/>
        <v>8.6308884042000003</v>
      </c>
      <c r="J13" s="19">
        <f t="shared" si="14"/>
        <v>39.880921707700004</v>
      </c>
      <c r="P13" s="104">
        <f t="shared" si="2"/>
        <v>7.1177738330109319E-2</v>
      </c>
      <c r="Q13" s="104">
        <f t="shared" si="2"/>
        <v>0.69746010552459436</v>
      </c>
      <c r="R13" s="104">
        <f t="shared" si="2"/>
        <v>0.57735620602723858</v>
      </c>
      <c r="S13" s="104">
        <f t="shared" si="2"/>
        <v>0.17289841852522692</v>
      </c>
      <c r="T13" s="104">
        <f t="shared" si="2"/>
        <v>0.17782148884599303</v>
      </c>
      <c r="U13" s="104">
        <f t="shared" si="2"/>
        <v>9.8059763220713414E-2</v>
      </c>
      <c r="V13" s="104">
        <f t="shared" si="2"/>
        <v>7.8704340894510061E-2</v>
      </c>
      <c r="W13" s="104">
        <f t="shared" si="2"/>
        <v>0.17435447105345103</v>
      </c>
      <c r="X13" s="104">
        <f t="shared" si="2"/>
        <v>9.8059763220713414E-2</v>
      </c>
      <c r="Z13" s="104">
        <f t="shared" si="3"/>
        <v>-2.1884271832516067E-2</v>
      </c>
      <c r="AA13" s="104">
        <f t="shared" si="3"/>
        <v>0.61243463380503038</v>
      </c>
      <c r="AB13" s="104">
        <f t="shared" si="3"/>
        <v>0.24877762425190819</v>
      </c>
      <c r="AC13" s="104">
        <f t="shared" si="3"/>
        <v>9.421245800661171E-2</v>
      </c>
      <c r="AD13" s="104">
        <f t="shared" si="3"/>
        <v>2.7231741947798316E-2</v>
      </c>
      <c r="AE13" s="104">
        <f t="shared" si="3"/>
        <v>2.4669810928530378E-3</v>
      </c>
      <c r="AF13" s="104">
        <f t="shared" si="3"/>
        <v>-1.5512873770151536E-2</v>
      </c>
      <c r="AG13" s="104">
        <f t="shared" si="3"/>
        <v>7.344973360556728E-2</v>
      </c>
      <c r="AH13" s="104">
        <f t="shared" si="3"/>
        <v>2.4669810928530378E-3</v>
      </c>
      <c r="AK13" s="16">
        <f>'total per capita'!O48</f>
        <v>4383100</v>
      </c>
      <c r="AL13" s="16">
        <f>'total per capita'!X48</f>
        <v>3440540</v>
      </c>
      <c r="AN13" s="52">
        <f t="shared" si="15"/>
        <v>8901.9870200608038</v>
      </c>
      <c r="AO13" s="52">
        <f t="shared" si="4"/>
        <v>110.80755674981253</v>
      </c>
      <c r="AP13" s="52">
        <f t="shared" si="16"/>
        <v>55.018833747804067</v>
      </c>
      <c r="AQ13" s="52">
        <f t="shared" si="5"/>
        <v>1385.0177794027059</v>
      </c>
      <c r="AR13" s="52">
        <f t="shared" si="5"/>
        <v>584.11101168123014</v>
      </c>
      <c r="AT13" s="52">
        <f t="shared" si="17"/>
        <v>6987.6668161803291</v>
      </c>
      <c r="AU13" s="52">
        <f t="shared" si="6"/>
        <v>86.979040245488349</v>
      </c>
      <c r="AV13" s="52">
        <f t="shared" si="6"/>
        <v>55.018833747804067</v>
      </c>
      <c r="AW13" s="52">
        <f t="shared" si="6"/>
        <v>1385.0177794027059</v>
      </c>
      <c r="AX13" s="52">
        <f t="shared" si="6"/>
        <v>584.11101168123014</v>
      </c>
      <c r="AZ13" s="104">
        <f t="shared" si="7"/>
        <v>-5.1456239697781569E-2</v>
      </c>
      <c r="BA13" s="104">
        <f t="shared" si="8"/>
        <v>0.50312607687997257</v>
      </c>
      <c r="BB13" s="104">
        <f t="shared" si="9"/>
        <v>0.39677229414193649</v>
      </c>
      <c r="BC13" s="104">
        <f t="shared" si="9"/>
        <v>3.8618929940444691E-2</v>
      </c>
      <c r="BD13" s="104">
        <f t="shared" si="9"/>
        <v>4.2978381660914167E-2</v>
      </c>
      <c r="BF13" s="104">
        <f t="shared" si="10"/>
        <v>-6.6486693012958509E-2</v>
      </c>
      <c r="BG13" s="104">
        <f t="shared" si="11"/>
        <v>0.47930781221902441</v>
      </c>
      <c r="BH13" s="104">
        <f t="shared" si="12"/>
        <v>0.39677229414193649</v>
      </c>
      <c r="BI13" s="104">
        <f t="shared" si="12"/>
        <v>3.8618929940444691E-2</v>
      </c>
      <c r="BJ13" s="104">
        <f t="shared" si="12"/>
        <v>4.2978381660914167E-2</v>
      </c>
      <c r="BK13" s="19">
        <v>-0.1</v>
      </c>
      <c r="BL13" s="104">
        <f t="shared" si="20"/>
        <v>-9.4454611558254853E-2</v>
      </c>
      <c r="BM13" s="104">
        <f t="shared" si="18"/>
        <v>0.49280162332271504</v>
      </c>
      <c r="BN13" s="104">
        <f t="shared" si="18"/>
        <v>0.16302049689916132</v>
      </c>
      <c r="BO13" s="104">
        <f t="shared" si="18"/>
        <v>1.9069762229652731E-2</v>
      </c>
      <c r="BP13" s="104">
        <f t="shared" si="18"/>
        <v>-4.3311196686110831E-2</v>
      </c>
      <c r="BR13" s="104">
        <f t="shared" si="21"/>
        <v>-8.9054273470263956E-2</v>
      </c>
      <c r="BS13" s="104">
        <f t="shared" si="19"/>
        <v>0.50170414059809598</v>
      </c>
      <c r="BT13" s="104">
        <f t="shared" si="19"/>
        <v>0.16302049689916132</v>
      </c>
      <c r="BU13" s="104">
        <f t="shared" si="19"/>
        <v>1.9069762229652731E-2</v>
      </c>
      <c r="BV13" s="104">
        <f t="shared" si="19"/>
        <v>-4.3311196686110831E-2</v>
      </c>
    </row>
    <row r="14" spans="1:74">
      <c r="A14" s="19">
        <v>2012</v>
      </c>
      <c r="B14" s="19">
        <v>30.606422939000002</v>
      </c>
      <c r="C14" s="19">
        <v>0.38125865759999999</v>
      </c>
      <c r="D14" s="19">
        <v>0.2471002786</v>
      </c>
      <c r="E14" s="19">
        <v>6.1763203290000002</v>
      </c>
      <c r="F14" s="19">
        <v>2.5556458211000002</v>
      </c>
      <c r="G14" s="19">
        <f t="shared" si="13"/>
        <v>39.966748025300006</v>
      </c>
      <c r="H14" s="19">
        <f t="shared" si="0"/>
        <v>31.234781875200003</v>
      </c>
      <c r="I14" s="19">
        <f t="shared" si="1"/>
        <v>8.7319661500999999</v>
      </c>
      <c r="J14" s="19">
        <f t="shared" si="14"/>
        <v>39.966748025300006</v>
      </c>
      <c r="N14" s="19" t="s">
        <v>290</v>
      </c>
      <c r="P14" s="104">
        <f t="shared" si="2"/>
        <v>7.0435603578263617E-2</v>
      </c>
      <c r="Q14" s="104">
        <f t="shared" si="2"/>
        <v>0.69755283455223327</v>
      </c>
      <c r="R14" s="104">
        <f t="shared" si="2"/>
        <v>0.61625638837044927</v>
      </c>
      <c r="S14" s="104">
        <f t="shared" si="2"/>
        <v>0.19331056391927826</v>
      </c>
      <c r="T14" s="104">
        <f t="shared" si="2"/>
        <v>0.17571854065936221</v>
      </c>
      <c r="U14" s="104">
        <f t="shared" si="2"/>
        <v>0.10042285870463186</v>
      </c>
      <c r="V14" s="104">
        <f t="shared" si="2"/>
        <v>7.8177884434375233E-2</v>
      </c>
      <c r="W14" s="104">
        <f t="shared" si="2"/>
        <v>0.18810752835910538</v>
      </c>
      <c r="X14" s="104">
        <f t="shared" si="2"/>
        <v>0.10042285870463163</v>
      </c>
      <c r="Z14" s="104">
        <f t="shared" si="3"/>
        <v>-2.2561931241618205E-2</v>
      </c>
      <c r="AA14" s="104">
        <f t="shared" si="3"/>
        <v>0.61252271805233471</v>
      </c>
      <c r="AB14" s="104">
        <f t="shared" si="3"/>
        <v>0.27957452168312913</v>
      </c>
      <c r="AC14" s="104">
        <f t="shared" si="3"/>
        <v>0.11325521860040388</v>
      </c>
      <c r="AD14" s="104">
        <f t="shared" si="3"/>
        <v>2.5397665095375555E-2</v>
      </c>
      <c r="AE14" s="104">
        <f t="shared" si="3"/>
        <v>4.6243547396656037E-3</v>
      </c>
      <c r="AF14" s="104">
        <f t="shared" si="3"/>
        <v>-1.5993347972279359E-2</v>
      </c>
      <c r="AG14" s="104">
        <f t="shared" si="3"/>
        <v>8.6021079025466962E-2</v>
      </c>
      <c r="AH14" s="104">
        <f t="shared" si="3"/>
        <v>4.6243547396656037E-3</v>
      </c>
      <c r="AK14" s="16">
        <f>'total per capita'!O52</f>
        <v>4407400</v>
      </c>
      <c r="AL14" s="16">
        <f>'total per capita'!X52</f>
        <v>3418885</v>
      </c>
      <c r="AN14" s="52">
        <f t="shared" si="15"/>
        <v>8952.1650886180742</v>
      </c>
      <c r="AO14" s="52">
        <f t="shared" si="4"/>
        <v>111.51549630946931</v>
      </c>
      <c r="AP14" s="52">
        <f t="shared" si="16"/>
        <v>56.064863320778692</v>
      </c>
      <c r="AQ14" s="52">
        <f t="shared" si="5"/>
        <v>1401.3523458274722</v>
      </c>
      <c r="AR14" s="52">
        <f t="shared" si="5"/>
        <v>579.8533877342652</v>
      </c>
      <c r="AT14" s="52">
        <f t="shared" si="17"/>
        <v>6944.3261194808738</v>
      </c>
      <c r="AU14" s="52">
        <f t="shared" si="6"/>
        <v>86.504210554975728</v>
      </c>
      <c r="AV14" s="52">
        <f t="shared" si="6"/>
        <v>56.064863320778692</v>
      </c>
      <c r="AW14" s="52">
        <f t="shared" si="6"/>
        <v>1401.3523458274722</v>
      </c>
      <c r="AX14" s="52">
        <f t="shared" si="6"/>
        <v>579.8533877342652</v>
      </c>
      <c r="AZ14" s="104">
        <f t="shared" si="7"/>
        <v>-5.7339540734148375E-2</v>
      </c>
      <c r="BA14" s="104">
        <f t="shared" si="8"/>
        <v>0.49492031963234195</v>
      </c>
      <c r="BB14" s="104">
        <f t="shared" si="9"/>
        <v>0.42332802109684309</v>
      </c>
      <c r="BC14" s="104">
        <f t="shared" si="9"/>
        <v>5.0868151685777185E-2</v>
      </c>
      <c r="BD14" s="104">
        <f t="shared" si="9"/>
        <v>3.5376042987063538E-2</v>
      </c>
      <c r="BF14" s="104">
        <f t="shared" si="10"/>
        <v>-6.1224733563729927E-2</v>
      </c>
      <c r="BG14" s="104">
        <f t="shared" si="11"/>
        <v>0.48875897739130347</v>
      </c>
      <c r="BH14" s="104">
        <f t="shared" si="12"/>
        <v>0.42332802109684309</v>
      </c>
      <c r="BI14" s="104">
        <f t="shared" si="12"/>
        <v>5.0868151685777185E-2</v>
      </c>
      <c r="BJ14" s="104">
        <f t="shared" si="12"/>
        <v>3.5376042987063538E-2</v>
      </c>
      <c r="BK14" s="19">
        <v>-0.1</v>
      </c>
      <c r="BL14" s="104">
        <f t="shared" si="20"/>
        <v>-8.9350299624239016E-2</v>
      </c>
      <c r="BM14" s="104">
        <f t="shared" si="18"/>
        <v>0.50233899924605696</v>
      </c>
      <c r="BN14" s="104">
        <f t="shared" si="18"/>
        <v>0.18513208580176554</v>
      </c>
      <c r="BO14" s="104">
        <f t="shared" si="18"/>
        <v>3.1088425794960628E-2</v>
      </c>
      <c r="BP14" s="104">
        <f t="shared" si="18"/>
        <v>-5.0284564894079731E-2</v>
      </c>
      <c r="BR14" s="104">
        <f t="shared" si="21"/>
        <v>-9.4704374352545528E-2</v>
      </c>
      <c r="BS14" s="104">
        <f t="shared" si="19"/>
        <v>0.49350614588225183</v>
      </c>
      <c r="BT14" s="104">
        <f t="shared" si="19"/>
        <v>0.18513208580176554</v>
      </c>
      <c r="BU14" s="104">
        <f t="shared" si="19"/>
        <v>3.1088425794960628E-2</v>
      </c>
      <c r="BV14" s="104">
        <f t="shared" si="19"/>
        <v>-5.0284564894079731E-2</v>
      </c>
    </row>
    <row r="15" spans="1:74">
      <c r="A15" s="19">
        <v>2013</v>
      </c>
      <c r="B15" s="19">
        <v>30.890108734999998</v>
      </c>
      <c r="C15" s="19">
        <v>0.39148463859999999</v>
      </c>
      <c r="D15" s="19">
        <v>0.2525851039</v>
      </c>
      <c r="E15" s="19">
        <v>6.4402818713999999</v>
      </c>
      <c r="F15" s="19">
        <v>2.6142164064000002</v>
      </c>
      <c r="G15" s="19">
        <f t="shared" si="13"/>
        <v>40.588676755299993</v>
      </c>
      <c r="H15" s="19">
        <f t="shared" si="0"/>
        <v>31.534178477499999</v>
      </c>
      <c r="I15" s="19">
        <f t="shared" si="1"/>
        <v>9.0544982778000005</v>
      </c>
      <c r="J15" s="19">
        <f t="shared" si="14"/>
        <v>40.5886767553</v>
      </c>
      <c r="P15" s="104">
        <f t="shared" si="2"/>
        <v>8.0357291482565874E-2</v>
      </c>
      <c r="Q15" s="104">
        <f t="shared" si="2"/>
        <v>0.74308397905633994</v>
      </c>
      <c r="R15" s="104">
        <f t="shared" si="2"/>
        <v>0.6521320416900116</v>
      </c>
      <c r="S15" s="104">
        <f t="shared" si="2"/>
        <v>0.24430987746449162</v>
      </c>
      <c r="T15" s="104">
        <f t="shared" si="2"/>
        <v>0.20266379359931808</v>
      </c>
      <c r="U15" s="104">
        <f t="shared" si="2"/>
        <v>0.11754670852458449</v>
      </c>
      <c r="V15" s="104">
        <f t="shared" si="2"/>
        <v>8.8512606686140138E-2</v>
      </c>
      <c r="W15" s="104">
        <f t="shared" si="2"/>
        <v>0.23199258728751881</v>
      </c>
      <c r="X15" s="104">
        <f t="shared" si="2"/>
        <v>0.11754670852458449</v>
      </c>
      <c r="Z15" s="104">
        <f t="shared" si="3"/>
        <v>-1.3502221875088649E-2</v>
      </c>
      <c r="AA15" s="104">
        <f t="shared" si="3"/>
        <v>0.65577321570836888</v>
      </c>
      <c r="AB15" s="104">
        <f t="shared" si="3"/>
        <v>0.30797692879301342</v>
      </c>
      <c r="AC15" s="104">
        <f t="shared" si="3"/>
        <v>0.16083315318499003</v>
      </c>
      <c r="AD15" s="104">
        <f t="shared" si="3"/>
        <v>4.8897846894447872E-2</v>
      </c>
      <c r="AE15" s="104">
        <f t="shared" si="3"/>
        <v>2.025746926463956E-2</v>
      </c>
      <c r="AF15" s="104">
        <f t="shared" si="3"/>
        <v>-6.5612908048942042E-3</v>
      </c>
      <c r="AG15" s="104">
        <f t="shared" si="3"/>
        <v>0.12613537669038899</v>
      </c>
      <c r="AH15" s="104">
        <f t="shared" si="3"/>
        <v>2.0257469264639782E-2</v>
      </c>
      <c r="AK15" s="16">
        <f>'total per capita'!O56</f>
        <v>4440425</v>
      </c>
      <c r="AL15" s="16">
        <f>'total per capita'!X56</f>
        <v>3457467.5</v>
      </c>
      <c r="AN15" s="52">
        <f t="shared" si="15"/>
        <v>8934.3164425985215</v>
      </c>
      <c r="AO15" s="52">
        <f t="shared" si="4"/>
        <v>113.22872553393488</v>
      </c>
      <c r="AP15" s="52">
        <f t="shared" si="16"/>
        <v>56.883092023849066</v>
      </c>
      <c r="AQ15" s="52">
        <f t="shared" si="5"/>
        <v>1450.3751040497248</v>
      </c>
      <c r="AR15" s="52">
        <f t="shared" si="5"/>
        <v>588.73112515130879</v>
      </c>
      <c r="AT15" s="52">
        <f t="shared" si="17"/>
        <v>6956.5658095790377</v>
      </c>
      <c r="AU15" s="52">
        <f t="shared" si="6"/>
        <v>88.163776800644072</v>
      </c>
      <c r="AV15" s="52">
        <f t="shared" si="6"/>
        <v>56.883092023849066</v>
      </c>
      <c r="AW15" s="52">
        <f t="shared" si="6"/>
        <v>1450.3751040497248</v>
      </c>
      <c r="AX15" s="52">
        <f t="shared" si="6"/>
        <v>588.73112515130879</v>
      </c>
      <c r="AZ15" s="104">
        <f t="shared" si="7"/>
        <v>-5.5678058872454139E-2</v>
      </c>
      <c r="BA15" s="104">
        <f t="shared" si="8"/>
        <v>0.52360007159480726</v>
      </c>
      <c r="BB15" s="104">
        <f t="shared" si="9"/>
        <v>0.44410052943388134</v>
      </c>
      <c r="BC15" s="104">
        <f t="shared" si="9"/>
        <v>8.7630109145617752E-2</v>
      </c>
      <c r="BD15" s="104">
        <f t="shared" si="9"/>
        <v>5.1227975271969317E-2</v>
      </c>
      <c r="BF15" s="104">
        <f t="shared" si="10"/>
        <v>-6.3096444737134827E-2</v>
      </c>
      <c r="BG15" s="104">
        <f t="shared" si="11"/>
        <v>0.51163100390476712</v>
      </c>
      <c r="BH15" s="104">
        <f t="shared" si="12"/>
        <v>0.44410052943388134</v>
      </c>
      <c r="BI15" s="104">
        <f t="shared" si="12"/>
        <v>8.7630109145617752E-2</v>
      </c>
      <c r="BJ15" s="104">
        <f t="shared" si="12"/>
        <v>5.1227975271969317E-2</v>
      </c>
      <c r="BK15" s="19">
        <v>-0.1</v>
      </c>
      <c r="BL15" s="104">
        <f t="shared" si="20"/>
        <v>-9.116593461185607E-2</v>
      </c>
      <c r="BM15" s="104">
        <f t="shared" si="18"/>
        <v>0.52541965766343002</v>
      </c>
      <c r="BN15" s="104">
        <f t="shared" si="18"/>
        <v>0.20242828581182204</v>
      </c>
      <c r="BO15" s="104">
        <f t="shared" si="18"/>
        <v>6.715843970260682E-2</v>
      </c>
      <c r="BP15" s="104">
        <f t="shared" si="18"/>
        <v>-3.5744123409847894E-2</v>
      </c>
      <c r="BR15" s="104">
        <f t="shared" si="21"/>
        <v>-9.3108749706683369E-2</v>
      </c>
      <c r="BS15" s="104">
        <f t="shared" si="19"/>
        <v>0.52215876719979115</v>
      </c>
      <c r="BT15" s="104">
        <f t="shared" si="19"/>
        <v>0.20242828581182204</v>
      </c>
      <c r="BU15" s="104">
        <f t="shared" si="19"/>
        <v>6.715843970260682E-2</v>
      </c>
      <c r="BV15" s="104">
        <f t="shared" si="19"/>
        <v>-3.5744123409847894E-2</v>
      </c>
    </row>
    <row r="16" spans="1:74">
      <c r="A16" s="19">
        <v>2014</v>
      </c>
      <c r="B16" s="19">
        <v>31.505628260000002</v>
      </c>
      <c r="C16" s="19">
        <v>0.40279073189999998</v>
      </c>
      <c r="D16" s="19">
        <v>0.2627067622</v>
      </c>
      <c r="E16" s="19">
        <v>6.8286623161</v>
      </c>
      <c r="F16" s="19">
        <v>2.7146289413</v>
      </c>
      <c r="G16" s="19">
        <f t="shared" si="13"/>
        <v>41.714417011500004</v>
      </c>
      <c r="H16" s="19">
        <f t="shared" si="0"/>
        <v>32.171125754100004</v>
      </c>
      <c r="I16" s="19">
        <f t="shared" si="1"/>
        <v>9.5432912573999999</v>
      </c>
      <c r="J16" s="19">
        <f t="shared" si="14"/>
        <v>41.714417011500004</v>
      </c>
      <c r="P16" s="104">
        <f t="shared" si="2"/>
        <v>0.10188460343178485</v>
      </c>
      <c r="Q16" s="104">
        <f t="shared" si="2"/>
        <v>0.79342431978445305</v>
      </c>
      <c r="R16" s="104">
        <f t="shared" si="2"/>
        <v>0.71833672175336227</v>
      </c>
      <c r="S16" s="104">
        <f t="shared" si="2"/>
        <v>0.31934783903265629</v>
      </c>
      <c r="T16" s="104">
        <f t="shared" si="2"/>
        <v>0.24885833199029173</v>
      </c>
      <c r="U16" s="104">
        <f t="shared" si="2"/>
        <v>0.14854223285651935</v>
      </c>
      <c r="V16" s="104">
        <f t="shared" si="2"/>
        <v>0.11049907260495906</v>
      </c>
      <c r="W16" s="104">
        <f t="shared" si="2"/>
        <v>0.2984997872570454</v>
      </c>
      <c r="X16" s="104">
        <f t="shared" si="2"/>
        <v>0.14854223285651913</v>
      </c>
      <c r="Z16" s="104">
        <f t="shared" si="3"/>
        <v>6.1548356320286768E-3</v>
      </c>
      <c r="AA16" s="104">
        <f t="shared" si="3"/>
        <v>0.70359201781357061</v>
      </c>
      <c r="AB16" s="104">
        <f t="shared" si="3"/>
        <v>0.36039053249771835</v>
      </c>
      <c r="AC16" s="104">
        <f t="shared" si="3"/>
        <v>0.23083706066279808</v>
      </c>
      <c r="AD16" s="104">
        <f t="shared" si="3"/>
        <v>8.9186206878716145E-2</v>
      </c>
      <c r="AE16" s="104">
        <f t="shared" si="3"/>
        <v>4.8554644650875334E-2</v>
      </c>
      <c r="AF16" s="104">
        <f t="shared" si="3"/>
        <v>1.3504812415214618E-2</v>
      </c>
      <c r="AG16" s="104">
        <f t="shared" si="3"/>
        <v>0.18692804010665576</v>
      </c>
      <c r="AH16" s="104">
        <f t="shared" si="3"/>
        <v>4.8554644650875334E-2</v>
      </c>
      <c r="AK16" s="16">
        <f>'total per capita'!O60</f>
        <v>4503275</v>
      </c>
      <c r="AL16" s="16">
        <f>'total per capita'!X60</f>
        <v>3524707.5</v>
      </c>
      <c r="AN16" s="52">
        <f t="shared" si="15"/>
        <v>8938.5085883012998</v>
      </c>
      <c r="AO16" s="52">
        <f t="shared" si="4"/>
        <v>114.27635680407522</v>
      </c>
      <c r="AP16" s="52">
        <f t="shared" si="16"/>
        <v>58.336824244577556</v>
      </c>
      <c r="AQ16" s="52">
        <f t="shared" si="5"/>
        <v>1516.3769292570407</v>
      </c>
      <c r="AR16" s="52">
        <f t="shared" si="5"/>
        <v>602.81216254836761</v>
      </c>
      <c r="AT16" s="52">
        <f t="shared" si="17"/>
        <v>6996.159075339614</v>
      </c>
      <c r="AU16" s="52">
        <f t="shared" si="6"/>
        <v>89.443956209647425</v>
      </c>
      <c r="AV16" s="52">
        <f t="shared" si="6"/>
        <v>58.336824244577556</v>
      </c>
      <c r="AW16" s="52">
        <f t="shared" si="6"/>
        <v>1516.3769292570407</v>
      </c>
      <c r="AX16" s="52">
        <f t="shared" si="6"/>
        <v>602.81216254836761</v>
      </c>
      <c r="AZ16" s="104">
        <f t="shared" si="7"/>
        <v>-5.0303454419331262E-2</v>
      </c>
      <c r="BA16" s="104">
        <f t="shared" si="8"/>
        <v>0.54572345956651502</v>
      </c>
      <c r="BB16" s="104">
        <f t="shared" si="9"/>
        <v>0.48100667139833253</v>
      </c>
      <c r="BC16" s="104">
        <f t="shared" si="9"/>
        <v>0.13712459657414855</v>
      </c>
      <c r="BD16" s="104">
        <f t="shared" si="9"/>
        <v>7.6370828775484512E-2</v>
      </c>
      <c r="BF16" s="104">
        <f t="shared" si="10"/>
        <v>-6.2656832346153712E-2</v>
      </c>
      <c r="BG16" s="104">
        <f t="shared" si="11"/>
        <v>0.5256171359674271</v>
      </c>
      <c r="BH16" s="104">
        <f t="shared" si="12"/>
        <v>0.48100667139833253</v>
      </c>
      <c r="BI16" s="104">
        <f t="shared" si="12"/>
        <v>0.13712459657414855</v>
      </c>
      <c r="BJ16" s="104">
        <f t="shared" si="12"/>
        <v>7.6370828775484512E-2</v>
      </c>
      <c r="BK16" s="19">
        <v>-0.1</v>
      </c>
      <c r="BL16" s="104">
        <f t="shared" si="20"/>
        <v>-9.0739492942117361E-2</v>
      </c>
      <c r="BM16" s="104">
        <f t="shared" si="18"/>
        <v>0.53953336711232813</v>
      </c>
      <c r="BN16" s="104">
        <f t="shared" si="18"/>
        <v>0.23315813329386614</v>
      </c>
      <c r="BO16" s="104">
        <f t="shared" si="18"/>
        <v>0.11572132844021477</v>
      </c>
      <c r="BP16" s="104">
        <f t="shared" si="18"/>
        <v>-1.2681434045309747E-2</v>
      </c>
      <c r="BR16" s="104">
        <f t="shared" si="21"/>
        <v>-8.7947181876855351E-2</v>
      </c>
      <c r="BS16" s="104">
        <f t="shared" si="19"/>
        <v>0.54426122675536748</v>
      </c>
      <c r="BT16" s="104">
        <f t="shared" si="19"/>
        <v>0.23315813329386614</v>
      </c>
      <c r="BU16" s="104">
        <f t="shared" si="19"/>
        <v>0.11572132844021477</v>
      </c>
      <c r="BV16" s="104">
        <f t="shared" si="19"/>
        <v>-1.2681434045309747E-2</v>
      </c>
    </row>
    <row r="17" spans="1:74">
      <c r="A17" s="19">
        <v>2015</v>
      </c>
      <c r="B17" s="19">
        <v>32.570102933999998</v>
      </c>
      <c r="C17" s="19">
        <v>0.41900689819999998</v>
      </c>
      <c r="D17" s="19">
        <v>0.26787992980000003</v>
      </c>
      <c r="E17" s="19">
        <v>7.0875733273000003</v>
      </c>
      <c r="F17" s="19">
        <v>2.7558527349999999</v>
      </c>
      <c r="G17" s="19">
        <f t="shared" si="13"/>
        <v>43.100415824300001</v>
      </c>
      <c r="H17" s="19">
        <f t="shared" si="0"/>
        <v>33.256989762000003</v>
      </c>
      <c r="I17" s="19">
        <f t="shared" si="1"/>
        <v>9.8434260623000007</v>
      </c>
      <c r="J17" s="19">
        <f t="shared" si="14"/>
        <v>43.100415824300001</v>
      </c>
      <c r="P17" s="104">
        <f t="shared" si="2"/>
        <v>0.13911376910161621</v>
      </c>
      <c r="Q17" s="104">
        <f t="shared" si="2"/>
        <v>0.86562674330821299</v>
      </c>
      <c r="R17" s="104">
        <f t="shared" si="2"/>
        <v>0.75217385552343763</v>
      </c>
      <c r="S17" s="104">
        <f t="shared" si="2"/>
        <v>0.3693713527628788</v>
      </c>
      <c r="T17" s="104">
        <f t="shared" si="2"/>
        <v>0.26782323634802663</v>
      </c>
      <c r="U17" s="104">
        <f t="shared" si="2"/>
        <v>0.18670357575029484</v>
      </c>
      <c r="V17" s="104">
        <f t="shared" si="2"/>
        <v>0.14798147166568754</v>
      </c>
      <c r="W17" s="104">
        <f t="shared" si="2"/>
        <v>0.33933737355714788</v>
      </c>
      <c r="X17" s="104">
        <f t="shared" si="2"/>
        <v>0.18670357575029461</v>
      </c>
      <c r="Z17" s="104">
        <f t="shared" si="3"/>
        <v>4.0149597831794503E-2</v>
      </c>
      <c r="AA17" s="104">
        <f t="shared" si="3"/>
        <v>0.7721778349149333</v>
      </c>
      <c r="AB17" s="104">
        <f t="shared" si="3"/>
        <v>0.3871790634328538</v>
      </c>
      <c r="AC17" s="104">
        <f t="shared" si="3"/>
        <v>0.27750465868522367</v>
      </c>
      <c r="AD17" s="104">
        <f t="shared" si="3"/>
        <v>0.10572636336572061</v>
      </c>
      <c r="AE17" s="104">
        <f t="shared" si="3"/>
        <v>8.3393810501889876E-2</v>
      </c>
      <c r="AF17" s="104">
        <f t="shared" si="3"/>
        <v>4.7713388330369311E-2</v>
      </c>
      <c r="AG17" s="104">
        <f t="shared" si="3"/>
        <v>0.22425671489393317</v>
      </c>
      <c r="AH17" s="104">
        <f t="shared" si="3"/>
        <v>8.3393810501889876E-2</v>
      </c>
      <c r="AK17" s="16">
        <f>'total per capita'!O64</f>
        <v>4587725</v>
      </c>
      <c r="AL17" s="16">
        <f>'total per capita'!X64</f>
        <v>3605862.5</v>
      </c>
      <c r="AN17" s="52">
        <f>B17/$AL17*1000000000</f>
        <v>9032.5415719540051</v>
      </c>
      <c r="AO17" s="52">
        <f>C17/$AL17*1000000000</f>
        <v>116.20157402008533</v>
      </c>
      <c r="AP17" s="52">
        <f>D17/$AK17*1000000000</f>
        <v>58.390581344784181</v>
      </c>
      <c r="AQ17" s="52">
        <f>E17/$AK17*1000000000</f>
        <v>1544.8993405882002</v>
      </c>
      <c r="AR17" s="52">
        <f>F17/$AK17*1000000000</f>
        <v>600.70137922390734</v>
      </c>
      <c r="AT17" s="52">
        <f>B17/$AK17*1000000000</f>
        <v>7099.4017588238175</v>
      </c>
      <c r="AU17" s="52">
        <f>C17/$AK17*1000000000</f>
        <v>91.332174051408913</v>
      </c>
      <c r="AV17" s="52">
        <f>D17/$AK17*1000000000</f>
        <v>58.390581344784181</v>
      </c>
      <c r="AW17" s="52">
        <f>E17/$AK17*1000000000</f>
        <v>1544.8993405882002</v>
      </c>
      <c r="AX17" s="52">
        <f>F17/$AK17*1000000000</f>
        <v>600.70137922390734</v>
      </c>
      <c r="AZ17" s="104">
        <f t="shared" si="7"/>
        <v>-3.6288733083586489E-2</v>
      </c>
      <c r="BA17" s="104">
        <f t="shared" si="8"/>
        <v>0.5783546482847528</v>
      </c>
      <c r="BB17" s="104">
        <f>AP17/AP$3-1</f>
        <v>0.4823714118529594</v>
      </c>
      <c r="BC17" s="104">
        <f>AQ17/AQ$3-1</f>
        <v>0.15851343127117712</v>
      </c>
      <c r="BD17" s="104">
        <f>AR17/AR$3-1</f>
        <v>7.2601851078169855E-2</v>
      </c>
      <c r="BF17" s="104">
        <f t="shared" si="10"/>
        <v>-5.2795995508526428E-2</v>
      </c>
      <c r="BG17" s="104">
        <f t="shared" si="11"/>
        <v>0.55131925368754486</v>
      </c>
      <c r="BH17" s="104">
        <f>AV17/AV$3-1</f>
        <v>0.4823714118529594</v>
      </c>
      <c r="BI17" s="104">
        <f>AW17/AW$3-1</f>
        <v>0.15851343127117712</v>
      </c>
      <c r="BJ17" s="104">
        <f>AX17/AX$3-1</f>
        <v>7.2601851078169855E-2</v>
      </c>
      <c r="BK17" s="19">
        <v>-0.1</v>
      </c>
      <c r="BL17" s="104">
        <f>AN17/AN$6-1</f>
        <v>-8.1174085295910414E-2</v>
      </c>
      <c r="BM17" s="104">
        <f>AO17/AO$6-1</f>
        <v>0.56546993199659634</v>
      </c>
      <c r="BN17" s="104">
        <f>AP17/AP$6-1</f>
        <v>0.23429448252439977</v>
      </c>
      <c r="BO17" s="104">
        <f>AQ17/AQ$6-1</f>
        <v>0.13670757667884459</v>
      </c>
      <c r="BP17" s="104">
        <f>AR17/AR$6-1</f>
        <v>-1.6138589846773854E-2</v>
      </c>
      <c r="BR17" s="104">
        <f>AT17/AT$6-1</f>
        <v>-7.44879709858004E-2</v>
      </c>
      <c r="BS17" s="104">
        <f>AU17/AU$6-1</f>
        <v>0.57686154682467872</v>
      </c>
      <c r="BT17" s="104">
        <f>AV17/AV$6-1</f>
        <v>0.23429448252439977</v>
      </c>
      <c r="BU17" s="104">
        <f>AW17/AW$6-1</f>
        <v>0.13670757667884459</v>
      </c>
      <c r="BV17" s="104">
        <f>AX17/AX$6-1</f>
        <v>-1.6138589846773854E-2</v>
      </c>
    </row>
    <row r="18" spans="1:74">
      <c r="P18" s="104"/>
      <c r="Q18" s="104"/>
      <c r="R18" s="104"/>
      <c r="S18" s="104"/>
      <c r="T18" s="104"/>
      <c r="U18" s="104"/>
      <c r="V18" s="104"/>
      <c r="W18" s="104"/>
      <c r="X18" s="104"/>
      <c r="Z18" s="104"/>
      <c r="AA18" s="104"/>
      <c r="AB18" s="104"/>
      <c r="AC18" s="104"/>
      <c r="AD18" s="104"/>
      <c r="AE18" s="104"/>
      <c r="AF18" s="104"/>
      <c r="AG18" s="104"/>
      <c r="AH18" s="104"/>
      <c r="AK18" s="16"/>
      <c r="AL18" s="16"/>
      <c r="AN18" s="52"/>
      <c r="AO18" s="52"/>
      <c r="AP18" s="52"/>
      <c r="AQ18" s="52"/>
      <c r="AR18" s="52"/>
      <c r="AT18" s="52"/>
      <c r="AU18" s="52"/>
      <c r="AV18" s="52"/>
      <c r="AW18" s="52"/>
      <c r="AX18" s="52"/>
      <c r="AZ18" s="104"/>
      <c r="BA18" s="104"/>
      <c r="BB18" s="104"/>
      <c r="BC18" s="104"/>
      <c r="BD18" s="104"/>
      <c r="BF18" s="104"/>
      <c r="BG18" s="104"/>
      <c r="BH18" s="104"/>
      <c r="BI18" s="104"/>
      <c r="BJ18" s="104"/>
      <c r="BL18" s="104"/>
      <c r="BM18" s="104"/>
      <c r="BN18" s="104"/>
      <c r="BO18" s="104"/>
      <c r="BP18" s="104"/>
      <c r="BR18" s="104"/>
      <c r="BS18" s="104"/>
      <c r="BT18" s="104"/>
      <c r="BU18" s="104"/>
      <c r="BV18" s="104"/>
    </row>
    <row r="19" spans="1:74">
      <c r="B19" s="295" t="s">
        <v>69</v>
      </c>
      <c r="C19" s="295"/>
      <c r="D19" s="295"/>
      <c r="E19" s="295"/>
      <c r="F19" s="295"/>
      <c r="G19" s="295"/>
      <c r="H19" s="295"/>
      <c r="I19" s="295"/>
      <c r="J19" s="295" t="s">
        <v>439</v>
      </c>
      <c r="K19" s="295"/>
      <c r="L19" s="295"/>
      <c r="M19" s="295"/>
      <c r="N19" s="295"/>
      <c r="O19" s="295"/>
      <c r="P19" s="295"/>
      <c r="Q19" s="295"/>
      <c r="BF19" s="19" t="s">
        <v>434</v>
      </c>
      <c r="BG19" s="19" t="s">
        <v>434</v>
      </c>
    </row>
    <row r="20" spans="1:74">
      <c r="B20" s="19" t="s">
        <v>412</v>
      </c>
      <c r="C20" s="19" t="s">
        <v>409</v>
      </c>
      <c r="D20" s="19" t="s">
        <v>410</v>
      </c>
      <c r="E20" s="19" t="s">
        <v>408</v>
      </c>
      <c r="F20" s="19" t="s">
        <v>411</v>
      </c>
    </row>
    <row r="21" spans="1:74">
      <c r="A21" s="53" t="s">
        <v>417</v>
      </c>
      <c r="B21" s="104">
        <f>(B6-B3)/($J$6-$J$3)</f>
        <v>0.78548877398830952</v>
      </c>
      <c r="C21" s="104">
        <f t="shared" ref="C21:I21" si="22">(C6-C3)/($J$6-$J$3)</f>
        <v>3.4195512157018247E-3</v>
      </c>
      <c r="D21" s="104">
        <f t="shared" si="22"/>
        <v>1.16150982877585E-2</v>
      </c>
      <c r="E21" s="104">
        <f t="shared" si="22"/>
        <v>0.10746763426662889</v>
      </c>
      <c r="F21" s="104">
        <f t="shared" si="22"/>
        <v>9.2008942241600944E-2</v>
      </c>
      <c r="G21" s="104">
        <f t="shared" si="22"/>
        <v>1.000000000000002</v>
      </c>
      <c r="H21" s="104">
        <f t="shared" si="22"/>
        <v>0.80052342349177041</v>
      </c>
      <c r="I21" s="104">
        <f t="shared" si="22"/>
        <v>0.19947657650822984</v>
      </c>
    </row>
    <row r="22" spans="1:74">
      <c r="A22" s="53" t="s">
        <v>418</v>
      </c>
      <c r="B22" s="104">
        <f>(B16-B6)/($J$16-$J$6)</f>
        <v>9.9773198482845563E-2</v>
      </c>
      <c r="C22" s="104">
        <f t="shared" ref="C22:I22" si="23">(C16-C6)/($J$16-$J$6)</f>
        <v>8.6120964725617088E-2</v>
      </c>
      <c r="D22" s="104">
        <f t="shared" si="23"/>
        <v>3.6029242752384311E-2</v>
      </c>
      <c r="E22" s="104">
        <f t="shared" si="23"/>
        <v>0.66300181611326237</v>
      </c>
      <c r="F22" s="104">
        <f t="shared" si="23"/>
        <v>0.11507477792589116</v>
      </c>
      <c r="G22" s="104">
        <f t="shared" si="23"/>
        <v>1</v>
      </c>
      <c r="H22" s="104">
        <f t="shared" si="23"/>
        <v>0.22192340596084736</v>
      </c>
      <c r="I22" s="104">
        <f t="shared" si="23"/>
        <v>0.77807659403915352</v>
      </c>
    </row>
    <row r="23" spans="1:74">
      <c r="A23" s="53" t="s">
        <v>419</v>
      </c>
      <c r="B23" s="104">
        <f>(B16-B14)/($J$16-$J$14)</f>
        <v>0.5145169526382487</v>
      </c>
      <c r="C23" s="104">
        <f t="shared" ref="C23:I23" si="24">(C16-C14)/($J$16-$J$14)</f>
        <v>1.2320453398224877E-2</v>
      </c>
      <c r="D23" s="104">
        <f t="shared" si="24"/>
        <v>8.9298853062178482E-3</v>
      </c>
      <c r="E23" s="104">
        <f t="shared" si="24"/>
        <v>0.37326404041671768</v>
      </c>
      <c r="F23" s="104">
        <f t="shared" si="24"/>
        <v>9.0968668240592299E-2</v>
      </c>
      <c r="G23" s="104">
        <f t="shared" si="24"/>
        <v>1</v>
      </c>
      <c r="H23" s="104">
        <f t="shared" si="24"/>
        <v>0.53576729134269174</v>
      </c>
      <c r="I23" s="104">
        <f t="shared" si="24"/>
        <v>0.46423270865731026</v>
      </c>
    </row>
    <row r="24" spans="1:74">
      <c r="A24" s="53"/>
      <c r="B24" s="19" t="s">
        <v>412</v>
      </c>
      <c r="C24" s="19" t="s">
        <v>409</v>
      </c>
      <c r="D24" s="19" t="s">
        <v>410</v>
      </c>
      <c r="E24" s="19" t="s">
        <v>408</v>
      </c>
      <c r="F24" s="19" t="s">
        <v>411</v>
      </c>
    </row>
    <row r="25" spans="1:74">
      <c r="A25" s="53" t="s">
        <v>417</v>
      </c>
      <c r="B25" s="104">
        <f>(B6/B3)^(1/3)-1</f>
        <v>3.0758912542283356E-2</v>
      </c>
      <c r="C25" s="104">
        <f t="shared" ref="C25:I25" si="25">(C6/C3)^(1/3)-1</f>
        <v>1.7276829605223476E-2</v>
      </c>
      <c r="D25" s="104">
        <f t="shared" si="25"/>
        <v>8.0973108648903613E-2</v>
      </c>
      <c r="E25" s="104">
        <f t="shared" si="25"/>
        <v>2.3417679713879647E-2</v>
      </c>
      <c r="F25" s="104">
        <f t="shared" si="25"/>
        <v>4.6655309558678582E-2</v>
      </c>
      <c r="G25" s="104">
        <f t="shared" si="25"/>
        <v>3.0825848764616692E-2</v>
      </c>
      <c r="H25" s="104">
        <f t="shared" si="25"/>
        <v>3.0933839045451217E-2</v>
      </c>
      <c r="I25" s="104">
        <f t="shared" si="25"/>
        <v>3.039995490969627E-2</v>
      </c>
    </row>
    <row r="26" spans="1:74">
      <c r="A26" s="53" t="s">
        <v>418</v>
      </c>
      <c r="B26" s="104">
        <f>(B16/B6)^(1/10)-1</f>
        <v>6.1378548860679949E-4</v>
      </c>
      <c r="C26" s="104">
        <f t="shared" ref="C26:I26" si="26">(C16/C6)^(1/10)-1</f>
        <v>5.4718490167898093E-2</v>
      </c>
      <c r="D26" s="104">
        <f t="shared" si="26"/>
        <v>3.1255695414290852E-2</v>
      </c>
      <c r="E26" s="104">
        <f t="shared" si="26"/>
        <v>2.0986633484551653E-2</v>
      </c>
      <c r="F26" s="104">
        <f t="shared" si="26"/>
        <v>8.5796780845426301E-3</v>
      </c>
      <c r="G26" s="104">
        <f t="shared" si="26"/>
        <v>4.7525262970948834E-3</v>
      </c>
      <c r="H26" s="104">
        <f t="shared" si="26"/>
        <v>1.3423436589732329E-3</v>
      </c>
      <c r="I26" s="104">
        <f t="shared" si="26"/>
        <v>1.7284527216987033E-2</v>
      </c>
    </row>
    <row r="27" spans="1:74">
      <c r="A27" s="53" t="s">
        <v>419</v>
      </c>
      <c r="B27" s="104">
        <f>(B16/B14)^(1/2)-1</f>
        <v>1.4583475136945134E-2</v>
      </c>
      <c r="C27" s="104">
        <f t="shared" ref="C27:I27" si="27">(C16/C14)^(1/2)-1</f>
        <v>2.7850324436842211E-2</v>
      </c>
      <c r="D27" s="104">
        <f t="shared" si="27"/>
        <v>3.1095777630220089E-2</v>
      </c>
      <c r="E27" s="104">
        <f t="shared" si="27"/>
        <v>5.1484590276179354E-2</v>
      </c>
      <c r="F27" s="104">
        <f t="shared" si="27"/>
        <v>3.0635041553015885E-2</v>
      </c>
      <c r="G27" s="104">
        <f t="shared" si="27"/>
        <v>2.1630107121327402E-2</v>
      </c>
      <c r="H27" s="104">
        <f t="shared" si="27"/>
        <v>1.4878122050884901E-2</v>
      </c>
      <c r="I27" s="104">
        <f t="shared" si="27"/>
        <v>4.5425447833019827E-2</v>
      </c>
    </row>
    <row r="28" spans="1:74">
      <c r="A28" s="53"/>
      <c r="B28" s="19" t="s">
        <v>412</v>
      </c>
      <c r="C28" s="19" t="s">
        <v>409</v>
      </c>
      <c r="D28" s="19" t="s">
        <v>410</v>
      </c>
      <c r="E28" s="19" t="s">
        <v>408</v>
      </c>
      <c r="F28" s="19" t="s">
        <v>411</v>
      </c>
      <c r="J28" s="19" t="s">
        <v>412</v>
      </c>
      <c r="K28" s="19" t="s">
        <v>409</v>
      </c>
      <c r="L28" s="19" t="s">
        <v>410</v>
      </c>
      <c r="M28" s="19" t="s">
        <v>408</v>
      </c>
      <c r="N28" s="19" t="s">
        <v>411</v>
      </c>
      <c r="O28" s="19" t="s">
        <v>412</v>
      </c>
      <c r="P28" s="19" t="s">
        <v>409</v>
      </c>
      <c r="Q28" s="19" t="s">
        <v>410</v>
      </c>
      <c r="R28" s="19" t="s">
        <v>408</v>
      </c>
      <c r="S28" s="19" t="s">
        <v>411</v>
      </c>
      <c r="T28" s="19" t="s">
        <v>412</v>
      </c>
      <c r="U28" s="19" t="s">
        <v>409</v>
      </c>
      <c r="V28" s="19" t="s">
        <v>410</v>
      </c>
      <c r="W28" s="19" t="s">
        <v>408</v>
      </c>
      <c r="X28" s="19" t="s">
        <v>411</v>
      </c>
      <c r="Y28" s="19" t="s">
        <v>412</v>
      </c>
      <c r="Z28" s="19" t="s">
        <v>409</v>
      </c>
      <c r="AA28" s="19" t="s">
        <v>412</v>
      </c>
      <c r="AB28" s="19" t="s">
        <v>409</v>
      </c>
      <c r="AC28" s="19" t="s">
        <v>412</v>
      </c>
      <c r="AD28" s="19" t="s">
        <v>409</v>
      </c>
    </row>
    <row r="29" spans="1:74">
      <c r="A29" s="56" t="s">
        <v>735</v>
      </c>
      <c r="B29" s="104">
        <f>(B6/B3)^(1/3)-1</f>
        <v>3.0758912542283356E-2</v>
      </c>
      <c r="C29" s="104">
        <f t="shared" ref="C29:I29" si="28">(C6/C3)^(1/3)-1</f>
        <v>1.7276829605223476E-2</v>
      </c>
      <c r="D29" s="104">
        <f t="shared" si="28"/>
        <v>8.0973108648903613E-2</v>
      </c>
      <c r="E29" s="104">
        <f t="shared" si="28"/>
        <v>2.3417679713879647E-2</v>
      </c>
      <c r="F29" s="104">
        <f t="shared" si="28"/>
        <v>4.6655309558678582E-2</v>
      </c>
      <c r="G29" s="104">
        <f t="shared" si="28"/>
        <v>3.0825848764616692E-2</v>
      </c>
      <c r="H29" s="104">
        <f t="shared" si="28"/>
        <v>3.0933839045451217E-2</v>
      </c>
      <c r="I29" s="104">
        <f t="shared" si="28"/>
        <v>3.039995490969627E-2</v>
      </c>
      <c r="J29" s="104">
        <f>(AN6/AN3)^(1/3)-1</f>
        <v>1.019084874649745E-2</v>
      </c>
      <c r="K29" s="104">
        <f>(AO6/AO3)^(1/3)-1</f>
        <v>-3.0222087777571627E-3</v>
      </c>
      <c r="L29" s="104">
        <f>(AP6/AP3)^(1/3)-1</f>
        <v>6.2949783311720742E-2</v>
      </c>
      <c r="M29" s="104">
        <f>(AQ6/AQ3)^(1/3)-1</f>
        <v>6.3539899238878039E-3</v>
      </c>
      <c r="N29" s="104">
        <f>(AR6/AR3)^(1/3)-1</f>
        <v>2.9204173162099778E-2</v>
      </c>
      <c r="O29" s="104">
        <f>(AT6/AT3)^(1/3)-1</f>
        <v>1.3572820606869263E-2</v>
      </c>
      <c r="P29" s="104">
        <f>(AU6/AU3)^(1/3)-1</f>
        <v>3.1552769007303638E-4</v>
      </c>
      <c r="Q29" s="104">
        <f>(AV6/AV3)^(1/3)-1</f>
        <v>6.2949783311720742E-2</v>
      </c>
      <c r="R29" s="104">
        <f>(AW6/AW3)^(1/3)-1</f>
        <v>6.3539899238878039E-3</v>
      </c>
      <c r="S29" s="104">
        <f>(AX6/AX3)^(1/3)-1</f>
        <v>2.9204173162099778E-2</v>
      </c>
      <c r="T29" s="104">
        <f>O29-J29</f>
        <v>3.381971860371813E-3</v>
      </c>
      <c r="U29" s="104">
        <f t="shared" ref="U29:X33" si="29">P29-K29</f>
        <v>3.3377364678301991E-3</v>
      </c>
      <c r="V29" s="104">
        <f t="shared" si="29"/>
        <v>0</v>
      </c>
      <c r="W29" s="104">
        <f t="shared" si="29"/>
        <v>0</v>
      </c>
      <c r="X29" s="104">
        <f t="shared" si="29"/>
        <v>0</v>
      </c>
      <c r="Y29" s="104" t="str">
        <f>IF(AND(J29&gt;=0,T29&gt;=0),"yes",IF(AND(J29&lt;0,T29&lt;=0),"yes","no"))</f>
        <v>yes</v>
      </c>
      <c r="Z29" s="104" t="str">
        <f>IF(AND(K29&gt;=0,U29&gt;=0),"yes",IF(AND(K29&lt;0,U29&lt;=0),"yes","no"))</f>
        <v>no</v>
      </c>
      <c r="AA29" s="104">
        <f>IF(Y29="yes",J29,J29+T29)</f>
        <v>1.019084874649745E-2</v>
      </c>
      <c r="AB29" s="104">
        <f>IF(Z29="yes",K29,K29+U29)</f>
        <v>3.1552769007303638E-4</v>
      </c>
      <c r="AC29" s="104">
        <f>IF(Y29="yes",T29,IF(J29&gt;=0,T29,-T29))</f>
        <v>3.381971860371813E-3</v>
      </c>
      <c r="AD29" s="104">
        <f>IF(Z29="yes",U29,IF(K29&gt;=0,U29,-U29))</f>
        <v>-3.3377364678301991E-3</v>
      </c>
    </row>
    <row r="30" spans="1:74">
      <c r="A30" s="230" t="s">
        <v>736</v>
      </c>
      <c r="B30" s="104">
        <f>(B9/B6)^(1/3)-1</f>
        <v>4.1805743439631282E-3</v>
      </c>
      <c r="C30" s="104">
        <f t="shared" ref="C30:I30" si="30">(C9/C6)^(1/3)-1</f>
        <v>0.12945505744823449</v>
      </c>
      <c r="D30" s="104">
        <f t="shared" si="30"/>
        <v>5.1326291151718939E-2</v>
      </c>
      <c r="E30" s="104">
        <f t="shared" si="30"/>
        <v>2.1575362348771776E-2</v>
      </c>
      <c r="F30" s="104">
        <f t="shared" si="30"/>
        <v>2.3692655461805989E-2</v>
      </c>
      <c r="G30" s="104">
        <f t="shared" si="30"/>
        <v>8.9532949172748122E-3</v>
      </c>
      <c r="H30" s="104">
        <f t="shared" si="30"/>
        <v>5.5336139808179752E-3</v>
      </c>
      <c r="I30" s="104">
        <f t="shared" si="30"/>
        <v>2.2232620454186058E-2</v>
      </c>
      <c r="J30" s="104">
        <f>(AN9/AN6)^(1/3)-1</f>
        <v>-9.5331506915709019E-3</v>
      </c>
      <c r="K30" s="104">
        <f>(AO9/AO6)^(1/3)-1</f>
        <v>0.1140305048393</v>
      </c>
      <c r="L30" s="104">
        <f>(AP9/AP6)^(1/3)-1</f>
        <v>3.9612110782210053E-2</v>
      </c>
      <c r="M30" s="104">
        <f>(AQ9/AQ6)^(1/3)-1</f>
        <v>1.0192675397710849E-2</v>
      </c>
      <c r="N30" s="104">
        <f>(AR9/AR6)^(1/3)-1</f>
        <v>1.2286377020995332E-2</v>
      </c>
      <c r="O30" s="104">
        <f>(AT9/AT6)^(1/3)-1</f>
        <v>-7.0082948685967761E-3</v>
      </c>
      <c r="P30" s="104">
        <f>(AU9/AU6)^(1/3)-1</f>
        <v>0.11687034385973605</v>
      </c>
      <c r="Q30" s="104">
        <f>(AV9/AV6)^(1/3)-1</f>
        <v>3.9612110782210053E-2</v>
      </c>
      <c r="R30" s="104">
        <f>(AW9/AW6)^(1/3)-1</f>
        <v>1.0192675397710849E-2</v>
      </c>
      <c r="S30" s="104">
        <f>(AX9/AX6)^(1/3)-1</f>
        <v>1.2286377020995332E-2</v>
      </c>
      <c r="T30" s="104">
        <f>O30-J30</f>
        <v>2.5248558229741258E-3</v>
      </c>
      <c r="U30" s="104">
        <f t="shared" si="29"/>
        <v>2.8398390204360524E-3</v>
      </c>
      <c r="V30" s="104">
        <f t="shared" si="29"/>
        <v>0</v>
      </c>
      <c r="W30" s="104">
        <f t="shared" si="29"/>
        <v>0</v>
      </c>
      <c r="X30" s="104">
        <f t="shared" si="29"/>
        <v>0</v>
      </c>
      <c r="Y30" s="104" t="str">
        <f t="shared" ref="Y30:Z33" si="31">IF(AND(J30&gt;=0,T30&gt;=0),"yes",IF(AND(J30&lt;0,T30&lt;=0),"yes","no"))</f>
        <v>no</v>
      </c>
      <c r="Z30" s="104" t="str">
        <f t="shared" si="31"/>
        <v>yes</v>
      </c>
      <c r="AA30" s="104">
        <f t="shared" ref="AA30:AB33" si="32">IF(Y30="yes",J30,J30+T30)</f>
        <v>-7.0082948685967761E-3</v>
      </c>
      <c r="AB30" s="104">
        <f t="shared" si="32"/>
        <v>0.1140305048393</v>
      </c>
      <c r="AC30" s="104">
        <f t="shared" ref="AC30:AD33" si="33">IF(Y30="yes",T30,IF(J30&gt;=0,T30,-T30))</f>
        <v>-2.5248558229741258E-3</v>
      </c>
      <c r="AD30" s="104">
        <f t="shared" si="33"/>
        <v>2.8398390204360524E-3</v>
      </c>
    </row>
    <row r="31" spans="1:74">
      <c r="A31" s="230" t="s">
        <v>737</v>
      </c>
      <c r="B31" s="104">
        <f>(B11/B9)^(1/2)-1</f>
        <v>-8.1367694997817042E-3</v>
      </c>
      <c r="C31" s="104">
        <f t="shared" ref="C31:I31" si="34">(C11/C9)^(1/2)-1</f>
        <v>7.7434214596438622E-2</v>
      </c>
      <c r="D31" s="104">
        <f t="shared" si="34"/>
        <v>2.9198964667644933E-2</v>
      </c>
      <c r="E31" s="104">
        <f t="shared" si="34"/>
        <v>7.8225002689029655E-3</v>
      </c>
      <c r="F31" s="104">
        <f t="shared" si="34"/>
        <v>-2.4327736965811364E-2</v>
      </c>
      <c r="G31" s="104">
        <f t="shared" si="34"/>
        <v>-5.9082035362146845E-3</v>
      </c>
      <c r="H31" s="104">
        <f t="shared" si="34"/>
        <v>-6.9307779368270594E-3</v>
      </c>
      <c r="I31" s="104">
        <f t="shared" si="34"/>
        <v>-2.0751733066383116E-3</v>
      </c>
      <c r="J31" s="104">
        <f>(AN11/AN9)^(1/2)-1</f>
        <v>-1.8324177846703815E-2</v>
      </c>
      <c r="K31" s="104">
        <f>(AO11/AO9)^(1/2)-1</f>
        <v>6.6367908301866674E-2</v>
      </c>
      <c r="L31" s="104">
        <f>(AP11/AP9)^(1/2)-1</f>
        <v>1.9966190976036025E-2</v>
      </c>
      <c r="M31" s="104">
        <f>(AQ11/AQ9)^(1/2)-1</f>
        <v>-1.2185086960632141E-3</v>
      </c>
      <c r="N31" s="104">
        <f>(AR11/AR9)^(1/2)-1</f>
        <v>-3.3080331469910407E-2</v>
      </c>
      <c r="O31" s="104">
        <f>(AT11/AT9)^(1/2)-1</f>
        <v>-1.7034610495175406E-2</v>
      </c>
      <c r="P31" s="104">
        <f>(AU11/AU9)^(1/2)-1</f>
        <v>6.7768730455403103E-2</v>
      </c>
      <c r="Q31" s="104">
        <f>(AV11/AV9)^(1/2)-1</f>
        <v>1.9966190976036025E-2</v>
      </c>
      <c r="R31" s="104">
        <f>(AW11/AW9)^(1/2)-1</f>
        <v>-1.2185086960632141E-3</v>
      </c>
      <c r="S31" s="104">
        <f>(AX11/AX9)^(1/2)-1</f>
        <v>-3.3080331469910407E-2</v>
      </c>
      <c r="T31" s="104">
        <f>O31-J31</f>
        <v>1.289567351528409E-3</v>
      </c>
      <c r="U31" s="104">
        <f t="shared" si="29"/>
        <v>1.4008221535364296E-3</v>
      </c>
      <c r="V31" s="104">
        <f t="shared" si="29"/>
        <v>0</v>
      </c>
      <c r="W31" s="104">
        <f t="shared" si="29"/>
        <v>0</v>
      </c>
      <c r="X31" s="104">
        <f t="shared" si="29"/>
        <v>0</v>
      </c>
      <c r="Y31" s="104" t="str">
        <f t="shared" si="31"/>
        <v>no</v>
      </c>
      <c r="Z31" s="104" t="str">
        <f t="shared" si="31"/>
        <v>yes</v>
      </c>
      <c r="AA31" s="104">
        <f t="shared" si="32"/>
        <v>-1.7034610495175406E-2</v>
      </c>
      <c r="AB31" s="104">
        <f t="shared" si="32"/>
        <v>6.6367908301866674E-2</v>
      </c>
      <c r="AC31" s="104">
        <f t="shared" si="33"/>
        <v>-1.289567351528409E-3</v>
      </c>
      <c r="AD31" s="104">
        <f t="shared" si="33"/>
        <v>1.4008221535364296E-3</v>
      </c>
    </row>
    <row r="32" spans="1:74">
      <c r="A32" s="230" t="s">
        <v>738</v>
      </c>
      <c r="B32" s="104">
        <f>(B14/B11)^(1/3)-1</f>
        <v>-6.3119350488259895E-3</v>
      </c>
      <c r="C32" s="104">
        <f t="shared" ref="C32:I32" si="35">(C14/C11)^(1/3)-1</f>
        <v>-1.2116304418433366E-2</v>
      </c>
      <c r="D32" s="104">
        <f t="shared" si="35"/>
        <v>1.3020208354686424E-2</v>
      </c>
      <c r="E32" s="104">
        <f t="shared" si="35"/>
        <v>9.2648220368889422E-3</v>
      </c>
      <c r="F32" s="104">
        <f t="shared" si="35"/>
        <v>1.3637864844928682E-3</v>
      </c>
      <c r="G32" s="104">
        <f t="shared" si="35"/>
        <v>-3.4192105193479039E-3</v>
      </c>
      <c r="H32" s="104">
        <f t="shared" si="35"/>
        <v>-6.2364343638716679E-3</v>
      </c>
      <c r="I32" s="104">
        <f t="shared" si="35"/>
        <v>6.9265629302264209E-3</v>
      </c>
      <c r="J32" s="104">
        <f>(AN14/AN11)^(1/3)-1</f>
        <v>-9.2476554240517039E-3</v>
      </c>
      <c r="K32" s="104">
        <f>(AO14/AO11)^(1/3)-1</f>
        <v>-1.5034876549632759E-2</v>
      </c>
      <c r="L32" s="104">
        <f>(AP14/AP11)^(1/3)-1</f>
        <v>4.6013044248305324E-3</v>
      </c>
      <c r="M32" s="104">
        <f>(AQ14/AQ11)^(1/3)-1</f>
        <v>8.7712798455408247E-4</v>
      </c>
      <c r="N32" s="104">
        <f>(AR14/AR11)^(1/3)-1</f>
        <v>-6.9582444559777024E-3</v>
      </c>
      <c r="O32" s="104">
        <f>(AT14/AT11)^(1/3)-1</f>
        <v>-1.4570175393957663E-2</v>
      </c>
      <c r="P32" s="104">
        <f>(AU14/AU11)^(1/3)-1</f>
        <v>-2.0326306408897321E-2</v>
      </c>
      <c r="Q32" s="104">
        <f>(AV14/AV11)^(1/3)-1</f>
        <v>4.6013044248305324E-3</v>
      </c>
      <c r="R32" s="104">
        <f>(AW14/AW11)^(1/3)-1</f>
        <v>8.7712798455408247E-4</v>
      </c>
      <c r="S32" s="104">
        <f>(AX14/AX11)^(1/3)-1</f>
        <v>-6.9582444559777024E-3</v>
      </c>
      <c r="T32" s="104">
        <f>O32-J32</f>
        <v>-5.3225199699059589E-3</v>
      </c>
      <c r="U32" s="104">
        <f t="shared" si="29"/>
        <v>-5.2914298592645626E-3</v>
      </c>
      <c r="V32" s="104">
        <f t="shared" si="29"/>
        <v>0</v>
      </c>
      <c r="W32" s="104">
        <f t="shared" si="29"/>
        <v>0</v>
      </c>
      <c r="X32" s="104">
        <f t="shared" si="29"/>
        <v>0</v>
      </c>
      <c r="Y32" s="104" t="str">
        <f t="shared" si="31"/>
        <v>yes</v>
      </c>
      <c r="Z32" s="104" t="str">
        <f t="shared" si="31"/>
        <v>yes</v>
      </c>
      <c r="AA32" s="104">
        <f t="shared" si="32"/>
        <v>-9.2476554240517039E-3</v>
      </c>
      <c r="AB32" s="104">
        <f t="shared" si="32"/>
        <v>-1.5034876549632759E-2</v>
      </c>
      <c r="AC32" s="104">
        <f t="shared" si="33"/>
        <v>-5.3225199699059589E-3</v>
      </c>
      <c r="AD32" s="104">
        <f t="shared" si="33"/>
        <v>-5.2914298592645626E-3</v>
      </c>
    </row>
    <row r="33" spans="1:30">
      <c r="A33" s="230" t="s">
        <v>739</v>
      </c>
      <c r="B33" s="104">
        <f>(B17/B14)^(1/3)-1</f>
        <v>2.0944620838149852E-2</v>
      </c>
      <c r="C33" s="104">
        <f t="shared" ref="C33:I33" si="36">(C17/C14)^(1/3)-1</f>
        <v>3.197019144425095E-2</v>
      </c>
      <c r="D33" s="104">
        <f t="shared" si="36"/>
        <v>2.7280348894772155E-2</v>
      </c>
      <c r="E33" s="104">
        <f t="shared" si="36"/>
        <v>4.6941907497116908E-2</v>
      </c>
      <c r="F33" s="104">
        <f t="shared" si="36"/>
        <v>2.5459344017035423E-2</v>
      </c>
      <c r="G33" s="104">
        <f t="shared" si="36"/>
        <v>2.5480837119405519E-2</v>
      </c>
      <c r="H33" s="104">
        <f t="shared" si="36"/>
        <v>2.113105998635656E-2</v>
      </c>
      <c r="I33" s="104">
        <f t="shared" si="36"/>
        <v>4.074599107450938E-2</v>
      </c>
      <c r="J33" s="104">
        <f>(AN17/AN14)^(1/3)-1</f>
        <v>2.9839010435250835E-3</v>
      </c>
      <c r="K33" s="104">
        <f>(AO17/AO14)^(1/3)-1</f>
        <v>1.3815506981817549E-2</v>
      </c>
      <c r="L33" s="104">
        <f>(AP17/AP14)^(1/3)-1</f>
        <v>1.3640630757866257E-2</v>
      </c>
      <c r="M33" s="104">
        <f>(AQ17/AQ14)^(1/3)-1</f>
        <v>3.3041132952623009E-2</v>
      </c>
      <c r="N33" s="104">
        <f>(AR17/AR14)^(1/3)-1</f>
        <v>1.184380427825138E-2</v>
      </c>
      <c r="O33" s="104">
        <f>(AT17/AT14)^(1/3)-1</f>
        <v>7.3890253508959169E-3</v>
      </c>
      <c r="P33" s="104">
        <f>(AU17/AU14)^(1/3)-1</f>
        <v>1.8268203907808811E-2</v>
      </c>
      <c r="Q33" s="104">
        <f>(AV17/AV14)^(1/3)-1</f>
        <v>1.3640630757866257E-2</v>
      </c>
      <c r="R33" s="104">
        <f>(AW17/AW14)^(1/3)-1</f>
        <v>3.3041132952623009E-2</v>
      </c>
      <c r="S33" s="104">
        <f>(AX17/AX14)^(1/3)-1</f>
        <v>1.184380427825138E-2</v>
      </c>
      <c r="T33" s="104">
        <f>O33-J33</f>
        <v>4.4051243073708335E-3</v>
      </c>
      <c r="U33" s="104">
        <f t="shared" si="29"/>
        <v>4.4526969259912619E-3</v>
      </c>
      <c r="V33" s="104">
        <f t="shared" si="29"/>
        <v>0</v>
      </c>
      <c r="W33" s="104">
        <f t="shared" si="29"/>
        <v>0</v>
      </c>
      <c r="X33" s="104">
        <f t="shared" si="29"/>
        <v>0</v>
      </c>
      <c r="Y33" s="104" t="str">
        <f t="shared" si="31"/>
        <v>yes</v>
      </c>
      <c r="Z33" s="104" t="str">
        <f t="shared" si="31"/>
        <v>yes</v>
      </c>
      <c r="AA33" s="104">
        <f t="shared" si="32"/>
        <v>2.9839010435250835E-3</v>
      </c>
      <c r="AB33" s="104">
        <f t="shared" si="32"/>
        <v>1.3815506981817549E-2</v>
      </c>
      <c r="AC33" s="104">
        <f t="shared" si="33"/>
        <v>4.4051243073708335E-3</v>
      </c>
      <c r="AD33" s="104">
        <f t="shared" si="33"/>
        <v>4.4526969259912619E-3</v>
      </c>
    </row>
    <row r="35" spans="1:30">
      <c r="A35" s="19">
        <v>1</v>
      </c>
    </row>
    <row r="36" spans="1:30">
      <c r="A36" s="19">
        <v>2</v>
      </c>
      <c r="B36" s="104">
        <f>O29</f>
        <v>1.3572820606869263E-2</v>
      </c>
      <c r="C36" s="104">
        <f>J29</f>
        <v>1.019084874649745E-2</v>
      </c>
    </row>
    <row r="37" spans="1:30">
      <c r="A37" s="19">
        <v>3</v>
      </c>
      <c r="D37" s="104">
        <f>L29</f>
        <v>6.2949783311720742E-2</v>
      </c>
      <c r="E37" s="104"/>
    </row>
    <row r="38" spans="1:30">
      <c r="A38" s="19">
        <v>4</v>
      </c>
      <c r="E38" s="104">
        <f>P29</f>
        <v>3.1552769007303638E-4</v>
      </c>
      <c r="F38" s="104">
        <f>K29</f>
        <v>-3.0222087777571627E-3</v>
      </c>
    </row>
    <row r="39" spans="1:30">
      <c r="A39" s="19">
        <v>5</v>
      </c>
      <c r="G39" s="104">
        <f>M29</f>
        <v>6.3539899238878039E-3</v>
      </c>
    </row>
    <row r="40" spans="1:30">
      <c r="A40" s="19">
        <v>6</v>
      </c>
      <c r="H40" s="104">
        <f>N29</f>
        <v>2.9204173162099778E-2</v>
      </c>
    </row>
    <row r="41" spans="1:30">
      <c r="A41" s="19">
        <v>7</v>
      </c>
    </row>
    <row r="42" spans="1:30">
      <c r="A42" s="19">
        <v>8</v>
      </c>
    </row>
    <row r="43" spans="1:30">
      <c r="A43" s="19">
        <v>9</v>
      </c>
      <c r="B43" s="104">
        <f>O30</f>
        <v>-7.0082948685967761E-3</v>
      </c>
      <c r="C43" s="104">
        <f>J30</f>
        <v>-9.5331506915709019E-3</v>
      </c>
    </row>
    <row r="44" spans="1:30">
      <c r="A44" s="19">
        <v>10</v>
      </c>
      <c r="D44" s="104">
        <f>L30</f>
        <v>3.9612110782210053E-2</v>
      </c>
      <c r="E44" s="104"/>
      <c r="F44" s="104"/>
    </row>
    <row r="45" spans="1:30">
      <c r="A45" s="19">
        <v>11</v>
      </c>
      <c r="E45" s="104">
        <f>P30</f>
        <v>0.11687034385973605</v>
      </c>
      <c r="F45" s="104">
        <f>K30</f>
        <v>0.1140305048393</v>
      </c>
      <c r="V45" s="232"/>
    </row>
    <row r="46" spans="1:30">
      <c r="A46" s="19">
        <v>12</v>
      </c>
      <c r="G46" s="104">
        <f>M30</f>
        <v>1.0192675397710849E-2</v>
      </c>
    </row>
    <row r="47" spans="1:30">
      <c r="A47" s="19">
        <v>13</v>
      </c>
      <c r="H47" s="104">
        <f>N30</f>
        <v>1.2286377020995332E-2</v>
      </c>
    </row>
    <row r="48" spans="1:30">
      <c r="A48" s="19">
        <v>14</v>
      </c>
    </row>
    <row r="49" spans="1:8">
      <c r="A49" s="19">
        <v>15</v>
      </c>
    </row>
    <row r="50" spans="1:8">
      <c r="A50" s="19">
        <v>16</v>
      </c>
      <c r="B50" s="104">
        <f>O31</f>
        <v>-1.7034610495175406E-2</v>
      </c>
      <c r="C50" s="104">
        <f>J31</f>
        <v>-1.8324177846703815E-2</v>
      </c>
    </row>
    <row r="51" spans="1:8">
      <c r="A51" s="19">
        <v>17</v>
      </c>
      <c r="D51" s="104">
        <f>L31</f>
        <v>1.9966190976036025E-2</v>
      </c>
      <c r="E51" s="104"/>
      <c r="F51" s="104"/>
    </row>
    <row r="52" spans="1:8">
      <c r="A52" s="19">
        <v>18</v>
      </c>
      <c r="E52" s="104">
        <f>P31</f>
        <v>6.7768730455403103E-2</v>
      </c>
      <c r="F52" s="104">
        <f>K31</f>
        <v>6.6367908301866674E-2</v>
      </c>
    </row>
    <row r="53" spans="1:8">
      <c r="A53" s="19">
        <v>19</v>
      </c>
      <c r="G53" s="104">
        <f>M31</f>
        <v>-1.2185086960632141E-3</v>
      </c>
    </row>
    <row r="54" spans="1:8">
      <c r="A54" s="19">
        <v>20</v>
      </c>
      <c r="H54" s="104">
        <f>N31</f>
        <v>-3.3080331469910407E-2</v>
      </c>
    </row>
    <row r="55" spans="1:8">
      <c r="A55" s="19">
        <v>21</v>
      </c>
    </row>
    <row r="56" spans="1:8">
      <c r="A56" s="19">
        <v>22</v>
      </c>
    </row>
    <row r="57" spans="1:8">
      <c r="A57" s="19">
        <v>23</v>
      </c>
      <c r="B57" s="104">
        <f>O32</f>
        <v>-1.4570175393957663E-2</v>
      </c>
      <c r="C57" s="104">
        <f>J32</f>
        <v>-9.2476554240517039E-3</v>
      </c>
    </row>
    <row r="58" spans="1:8">
      <c r="A58" s="19">
        <v>24</v>
      </c>
      <c r="D58" s="104">
        <f>L32</f>
        <v>4.6013044248305324E-3</v>
      </c>
      <c r="E58" s="104"/>
      <c r="F58" s="104"/>
    </row>
    <row r="59" spans="1:8">
      <c r="A59" s="19">
        <v>25</v>
      </c>
      <c r="E59" s="104">
        <f>P32</f>
        <v>-2.0326306408897321E-2</v>
      </c>
      <c r="F59" s="104">
        <f>K32</f>
        <v>-1.5034876549632759E-2</v>
      </c>
    </row>
    <row r="60" spans="1:8">
      <c r="A60" s="19">
        <v>26</v>
      </c>
      <c r="G60" s="104">
        <f>M32</f>
        <v>8.7712798455408247E-4</v>
      </c>
    </row>
    <row r="61" spans="1:8">
      <c r="A61" s="19">
        <v>27</v>
      </c>
      <c r="H61" s="104">
        <f>N32</f>
        <v>-6.9582444559777024E-3</v>
      </c>
    </row>
    <row r="62" spans="1:8">
      <c r="A62" s="19">
        <v>28</v>
      </c>
    </row>
    <row r="63" spans="1:8">
      <c r="A63" s="19">
        <v>29</v>
      </c>
    </row>
    <row r="64" spans="1:8">
      <c r="A64" s="19">
        <v>30</v>
      </c>
      <c r="B64" s="104">
        <f>O33</f>
        <v>7.3890253508959169E-3</v>
      </c>
      <c r="C64" s="104">
        <f>J33</f>
        <v>2.9839010435250835E-3</v>
      </c>
    </row>
    <row r="65" spans="1:8">
      <c r="A65" s="19">
        <v>31</v>
      </c>
      <c r="D65" s="104">
        <f>L33</f>
        <v>1.3640630757866257E-2</v>
      </c>
      <c r="E65" s="104"/>
      <c r="F65" s="104"/>
    </row>
    <row r="66" spans="1:8">
      <c r="A66" s="19">
        <v>32</v>
      </c>
      <c r="E66" s="104">
        <f>P33</f>
        <v>1.8268203907808811E-2</v>
      </c>
      <c r="F66" s="104">
        <f>K33</f>
        <v>1.3815506981817549E-2</v>
      </c>
    </row>
    <row r="67" spans="1:8">
      <c r="A67" s="19">
        <v>33</v>
      </c>
      <c r="G67" s="104">
        <f>M33</f>
        <v>3.3041132952623009E-2</v>
      </c>
    </row>
    <row r="68" spans="1:8">
      <c r="A68" s="19">
        <v>34</v>
      </c>
      <c r="H68" s="104">
        <f>N33</f>
        <v>1.184380427825138E-2</v>
      </c>
    </row>
    <row r="69" spans="1:8">
      <c r="A69" s="19">
        <v>35</v>
      </c>
    </row>
  </sheetData>
  <mergeCells count="10">
    <mergeCell ref="BL1:BP1"/>
    <mergeCell ref="BR1:BV1"/>
    <mergeCell ref="B19:I19"/>
    <mergeCell ref="J19:Q19"/>
    <mergeCell ref="P1:X1"/>
    <mergeCell ref="Z1:AH1"/>
    <mergeCell ref="AN1:AR1"/>
    <mergeCell ref="AT1:AX1"/>
    <mergeCell ref="AZ1:BD1"/>
    <mergeCell ref="BF1:BJ1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113"/>
  <sheetViews>
    <sheetView topLeftCell="A45" zoomScaleNormal="100" workbookViewId="0">
      <selection activeCell="AX70" sqref="AX70"/>
    </sheetView>
  </sheetViews>
  <sheetFormatPr defaultRowHeight="15"/>
  <cols>
    <col min="1" max="1" width="22.28515625" customWidth="1"/>
  </cols>
  <sheetData>
    <row r="1" spans="1:14" s="19" customFormat="1">
      <c r="A1" s="19" t="s">
        <v>716</v>
      </c>
    </row>
    <row r="2" spans="1:14">
      <c r="A2" s="19"/>
      <c r="B2" s="19">
        <v>2003</v>
      </c>
      <c r="C2" s="19">
        <v>2004</v>
      </c>
      <c r="D2" s="19">
        <v>2005</v>
      </c>
      <c r="E2" s="19">
        <v>2006</v>
      </c>
      <c r="F2" s="19">
        <v>2007</v>
      </c>
      <c r="G2" s="19">
        <v>2008</v>
      </c>
      <c r="H2" s="19">
        <v>2009</v>
      </c>
      <c r="I2" s="19">
        <v>2010</v>
      </c>
      <c r="J2" s="19">
        <v>2011</v>
      </c>
      <c r="K2" s="19">
        <v>2012</v>
      </c>
      <c r="L2" s="19">
        <v>2013</v>
      </c>
      <c r="M2" s="19">
        <v>2014</v>
      </c>
      <c r="N2" s="19">
        <v>2015</v>
      </c>
    </row>
    <row r="3" spans="1:14">
      <c r="A3" s="19" t="s">
        <v>696</v>
      </c>
      <c r="B3" s="19">
        <v>0.96</v>
      </c>
      <c r="C3" s="19">
        <v>0.72</v>
      </c>
      <c r="D3" s="19">
        <v>0.78</v>
      </c>
      <c r="E3" s="19">
        <v>0.72</v>
      </c>
      <c r="F3" s="19">
        <v>0.84</v>
      </c>
      <c r="G3" s="19">
        <v>0.76</v>
      </c>
      <c r="H3" s="19">
        <v>0.88</v>
      </c>
      <c r="I3" s="19">
        <v>0.76</v>
      </c>
      <c r="J3" s="19">
        <v>0.66</v>
      </c>
      <c r="K3" s="19">
        <v>0.69</v>
      </c>
      <c r="L3" s="19">
        <v>0.62</v>
      </c>
      <c r="M3" s="19">
        <v>0.7</v>
      </c>
      <c r="N3" s="19">
        <v>0.77</v>
      </c>
    </row>
    <row r="4" spans="1:14">
      <c r="A4" s="19" t="s">
        <v>697</v>
      </c>
      <c r="B4" s="19">
        <v>0.13</v>
      </c>
      <c r="C4" s="19">
        <v>0.11</v>
      </c>
      <c r="D4" s="19">
        <v>0.13</v>
      </c>
      <c r="E4" s="19">
        <v>0.11</v>
      </c>
      <c r="F4" s="19">
        <v>0.14000000000000001</v>
      </c>
      <c r="G4" s="19">
        <v>0.17</v>
      </c>
      <c r="H4" s="19">
        <v>0.19</v>
      </c>
      <c r="I4" s="19">
        <v>0.22</v>
      </c>
      <c r="J4" s="19">
        <v>0.16</v>
      </c>
      <c r="K4" s="19">
        <v>0.14000000000000001</v>
      </c>
      <c r="L4" s="19">
        <v>0.14000000000000001</v>
      </c>
      <c r="M4" s="19">
        <v>0.19</v>
      </c>
      <c r="N4" s="19">
        <v>0.25</v>
      </c>
    </row>
    <row r="5" spans="1:14">
      <c r="A5" s="19" t="s">
        <v>698</v>
      </c>
      <c r="B5" s="19">
        <v>0.63</v>
      </c>
      <c r="C5" s="19">
        <v>0.57999999999999996</v>
      </c>
      <c r="D5" s="19">
        <v>0.6</v>
      </c>
      <c r="E5" s="19">
        <v>0.59</v>
      </c>
      <c r="F5" s="19">
        <v>0.67</v>
      </c>
      <c r="G5" s="19">
        <v>0.61</v>
      </c>
      <c r="H5" s="19">
        <v>0.56000000000000005</v>
      </c>
      <c r="I5" s="19">
        <v>0.62</v>
      </c>
      <c r="J5" s="19">
        <v>0.63</v>
      </c>
      <c r="K5" s="19">
        <v>0.56999999999999995</v>
      </c>
      <c r="L5" s="19">
        <v>0.57999999999999996</v>
      </c>
      <c r="M5" s="19">
        <v>0.6</v>
      </c>
      <c r="N5" s="19">
        <v>0.63</v>
      </c>
    </row>
    <row r="6" spans="1:14">
      <c r="A6" s="19" t="s">
        <v>699</v>
      </c>
      <c r="B6" s="19">
        <v>0.61</v>
      </c>
      <c r="C6" s="19">
        <v>0.49</v>
      </c>
      <c r="D6" s="19">
        <v>0.52</v>
      </c>
      <c r="E6" s="19">
        <v>0.49</v>
      </c>
      <c r="F6" s="19">
        <v>0.56999999999999995</v>
      </c>
      <c r="G6" s="19">
        <v>0.53</v>
      </c>
      <c r="H6" s="19">
        <v>0.56000000000000005</v>
      </c>
      <c r="I6" s="19">
        <v>0.55000000000000004</v>
      </c>
      <c r="J6" s="19">
        <v>0.5</v>
      </c>
      <c r="K6" s="19">
        <v>0.5</v>
      </c>
      <c r="L6" s="19">
        <v>0.46</v>
      </c>
      <c r="M6" s="19">
        <v>0.52</v>
      </c>
      <c r="N6" s="19">
        <v>0.56000000000000005</v>
      </c>
    </row>
    <row r="7" spans="1:14">
      <c r="A7" s="19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</row>
    <row r="8" spans="1:14">
      <c r="A8" s="19" t="s">
        <v>700</v>
      </c>
      <c r="B8" s="19"/>
      <c r="C8" s="19">
        <v>0.43</v>
      </c>
      <c r="D8" s="19">
        <v>0.47</v>
      </c>
      <c r="E8" s="19">
        <v>0.36</v>
      </c>
      <c r="F8" s="19">
        <v>0.34</v>
      </c>
      <c r="G8" s="19">
        <v>0.37</v>
      </c>
      <c r="H8" s="19">
        <v>0.35</v>
      </c>
      <c r="I8" s="19">
        <v>0.27</v>
      </c>
      <c r="J8" s="19">
        <v>0.33</v>
      </c>
      <c r="K8" s="19">
        <v>0.37</v>
      </c>
      <c r="L8" s="19">
        <v>0.33</v>
      </c>
      <c r="M8" s="19">
        <v>0.39</v>
      </c>
      <c r="N8" s="19">
        <v>0.46</v>
      </c>
    </row>
    <row r="9" spans="1:14">
      <c r="A9" s="19" t="s">
        <v>701</v>
      </c>
      <c r="B9" s="19"/>
      <c r="C9" s="19">
        <v>0.28999999999999998</v>
      </c>
      <c r="D9" s="19">
        <v>0.35</v>
      </c>
      <c r="E9" s="19">
        <v>0.28999999999999998</v>
      </c>
      <c r="F9" s="19">
        <v>0.28000000000000003</v>
      </c>
      <c r="G9" s="19">
        <v>0.28999999999999998</v>
      </c>
      <c r="H9" s="19">
        <v>0.3</v>
      </c>
      <c r="I9" s="19">
        <v>0.26</v>
      </c>
      <c r="J9" s="19">
        <v>0.28000000000000003</v>
      </c>
      <c r="K9" s="19">
        <v>0.34</v>
      </c>
      <c r="L9" s="19">
        <v>0.28999999999999998</v>
      </c>
      <c r="M9" s="19">
        <v>0.33</v>
      </c>
      <c r="N9" s="19">
        <v>0.34</v>
      </c>
    </row>
    <row r="10" spans="1:14">
      <c r="A10" s="19" t="s">
        <v>702</v>
      </c>
      <c r="B10" s="19"/>
      <c r="C10" s="19">
        <v>0.36</v>
      </c>
      <c r="D10" s="19">
        <v>0.35</v>
      </c>
      <c r="E10" s="19">
        <v>0.35</v>
      </c>
      <c r="F10" s="19">
        <v>0.37</v>
      </c>
      <c r="G10" s="19">
        <v>0.42</v>
      </c>
      <c r="H10" s="19">
        <v>0.3</v>
      </c>
      <c r="I10" s="19">
        <v>0.24</v>
      </c>
      <c r="J10" s="19">
        <v>0.31</v>
      </c>
      <c r="K10" s="19">
        <v>0.35</v>
      </c>
      <c r="L10" s="19">
        <v>0.31</v>
      </c>
      <c r="M10" s="19">
        <v>0.38</v>
      </c>
      <c r="N10" s="19">
        <v>0.39</v>
      </c>
    </row>
    <row r="11" spans="1:14">
      <c r="A11" s="19" t="s">
        <v>703</v>
      </c>
      <c r="B11" s="19"/>
      <c r="C11" s="19">
        <v>0.36</v>
      </c>
      <c r="D11" s="19">
        <v>0.39</v>
      </c>
      <c r="E11" s="19">
        <v>0.34</v>
      </c>
      <c r="F11" s="19">
        <v>0.33</v>
      </c>
      <c r="G11" s="19">
        <v>0.37</v>
      </c>
      <c r="H11" s="19">
        <v>0.32</v>
      </c>
      <c r="I11" s="19">
        <v>0.26</v>
      </c>
      <c r="J11" s="19">
        <v>0.31</v>
      </c>
      <c r="K11" s="19">
        <v>0.35</v>
      </c>
      <c r="L11" s="19">
        <v>0.31</v>
      </c>
      <c r="M11" s="19">
        <v>0.36</v>
      </c>
      <c r="N11" s="19">
        <v>0.4</v>
      </c>
    </row>
    <row r="12" spans="1:14">
      <c r="A12" s="19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</row>
    <row r="13" spans="1:14">
      <c r="A13" s="19" t="s">
        <v>704</v>
      </c>
      <c r="B13" s="19"/>
      <c r="C13" s="19">
        <v>0.54</v>
      </c>
      <c r="D13" s="19">
        <v>0.56999999999999995</v>
      </c>
      <c r="E13" s="19">
        <v>0.44</v>
      </c>
      <c r="F13" s="19">
        <v>0.47</v>
      </c>
      <c r="G13" s="19">
        <v>0.51</v>
      </c>
      <c r="H13" s="19">
        <v>0.42</v>
      </c>
      <c r="I13" s="19">
        <v>0.56999999999999995</v>
      </c>
      <c r="J13" s="19">
        <v>0.55000000000000004</v>
      </c>
      <c r="K13" s="19">
        <v>0.54</v>
      </c>
      <c r="L13" s="19">
        <v>0.51</v>
      </c>
      <c r="M13" s="19">
        <v>0.61</v>
      </c>
      <c r="N13" s="19"/>
    </row>
    <row r="14" spans="1:14">
      <c r="A14" s="19" t="s">
        <v>705</v>
      </c>
      <c r="B14" s="19"/>
      <c r="C14" s="19">
        <v>0.18</v>
      </c>
      <c r="D14" s="19">
        <v>0.2</v>
      </c>
      <c r="E14" s="19">
        <v>0.17</v>
      </c>
      <c r="F14" s="19">
        <v>0.18</v>
      </c>
      <c r="G14" s="19">
        <v>0.23</v>
      </c>
      <c r="H14" s="19">
        <v>0.2</v>
      </c>
      <c r="I14" s="19">
        <v>0.19</v>
      </c>
      <c r="J14" s="19">
        <v>0.16</v>
      </c>
      <c r="K14" s="19">
        <v>0.2</v>
      </c>
      <c r="L14" s="19">
        <v>0.2</v>
      </c>
      <c r="M14" s="19">
        <v>0.21</v>
      </c>
      <c r="N14" s="19"/>
    </row>
    <row r="15" spans="1:14">
      <c r="A15" s="19" t="s">
        <v>706</v>
      </c>
      <c r="B15" s="19"/>
      <c r="C15" s="19">
        <v>0.4</v>
      </c>
      <c r="D15" s="19">
        <v>0.43</v>
      </c>
      <c r="E15" s="19">
        <v>0.39</v>
      </c>
      <c r="F15" s="19">
        <v>0.32</v>
      </c>
      <c r="G15" s="19">
        <v>0.44</v>
      </c>
      <c r="H15" s="19">
        <v>0.39</v>
      </c>
      <c r="I15" s="19">
        <v>0.37</v>
      </c>
      <c r="J15" s="19">
        <v>0.32</v>
      </c>
      <c r="K15" s="19">
        <v>0.32</v>
      </c>
      <c r="L15" s="19">
        <v>0.35</v>
      </c>
      <c r="M15" s="19">
        <v>0.47</v>
      </c>
      <c r="N15" s="19"/>
    </row>
    <row r="16" spans="1:14">
      <c r="A16" s="19" t="s">
        <v>707</v>
      </c>
      <c r="B16" s="19"/>
      <c r="C16" s="19">
        <v>0.39</v>
      </c>
      <c r="D16" s="19">
        <v>0.42</v>
      </c>
      <c r="E16" s="19">
        <v>0.35</v>
      </c>
      <c r="F16" s="19">
        <v>0.34</v>
      </c>
      <c r="G16" s="19">
        <v>0.41</v>
      </c>
      <c r="H16" s="19">
        <v>0.35</v>
      </c>
      <c r="I16" s="19">
        <v>0.39</v>
      </c>
      <c r="J16" s="19">
        <v>0.36</v>
      </c>
      <c r="K16" s="19">
        <v>0.37</v>
      </c>
      <c r="L16" s="19">
        <v>0.37</v>
      </c>
      <c r="M16" s="19">
        <v>0.45</v>
      </c>
      <c r="N16" s="19"/>
    </row>
    <row r="17" spans="1:14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</row>
    <row r="18" spans="1:14">
      <c r="A18" s="19" t="s">
        <v>708</v>
      </c>
      <c r="B18" s="19"/>
      <c r="C18" s="19">
        <v>0.56000000000000005</v>
      </c>
      <c r="D18" s="19">
        <v>0.68</v>
      </c>
      <c r="E18" s="19">
        <v>0.76</v>
      </c>
      <c r="F18" s="19">
        <v>0.75</v>
      </c>
      <c r="G18" s="19">
        <v>0.69</v>
      </c>
      <c r="H18" s="19">
        <v>0.64</v>
      </c>
      <c r="I18" s="19">
        <v>0.75</v>
      </c>
      <c r="J18" s="19"/>
      <c r="K18" s="19"/>
      <c r="L18" s="19"/>
      <c r="M18" s="19"/>
      <c r="N18" s="19"/>
    </row>
    <row r="19" spans="1:14">
      <c r="A19" s="19" t="s">
        <v>709</v>
      </c>
      <c r="B19" s="19"/>
      <c r="C19" s="19">
        <v>0.38</v>
      </c>
      <c r="D19" s="19">
        <v>0.35</v>
      </c>
      <c r="E19" s="19">
        <v>0.43</v>
      </c>
      <c r="F19" s="19">
        <v>0.4</v>
      </c>
      <c r="G19" s="19">
        <v>0.42</v>
      </c>
      <c r="H19" s="19">
        <v>0.4</v>
      </c>
      <c r="I19" s="19">
        <v>0.43</v>
      </c>
      <c r="J19" s="19"/>
      <c r="K19" s="19"/>
      <c r="L19" s="19"/>
      <c r="M19" s="19"/>
      <c r="N19" s="19"/>
    </row>
    <row r="20" spans="1:14">
      <c r="A20" s="19" t="s">
        <v>710</v>
      </c>
      <c r="B20" s="19"/>
      <c r="C20" s="19">
        <v>0.5</v>
      </c>
      <c r="D20" s="19">
        <v>0.56999999999999995</v>
      </c>
      <c r="E20" s="19">
        <v>0.74</v>
      </c>
      <c r="F20" s="19">
        <v>0.72</v>
      </c>
      <c r="G20" s="19">
        <v>0.73</v>
      </c>
      <c r="H20" s="19">
        <v>0.67</v>
      </c>
      <c r="I20" s="19">
        <v>0.69</v>
      </c>
      <c r="J20" s="19"/>
      <c r="K20" s="19"/>
      <c r="L20" s="19"/>
      <c r="M20" s="19"/>
      <c r="N20" s="19"/>
    </row>
    <row r="21" spans="1:14">
      <c r="A21" s="19" t="s">
        <v>711</v>
      </c>
      <c r="B21" s="19"/>
      <c r="C21" s="19">
        <v>0.48</v>
      </c>
      <c r="D21" s="19">
        <v>0.54</v>
      </c>
      <c r="E21" s="19">
        <v>0.65</v>
      </c>
      <c r="F21" s="19">
        <v>0.63</v>
      </c>
      <c r="G21" s="19">
        <v>0.62</v>
      </c>
      <c r="H21" s="19">
        <v>0.57999999999999996</v>
      </c>
      <c r="I21" s="19">
        <v>0.63</v>
      </c>
      <c r="J21" s="19"/>
      <c r="K21" s="19"/>
      <c r="L21" s="19"/>
      <c r="M21" s="19"/>
      <c r="N21" s="19"/>
    </row>
    <row r="22" spans="1:14">
      <c r="A22" s="19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</row>
    <row r="23" spans="1:14">
      <c r="A23" s="19" t="s">
        <v>712</v>
      </c>
      <c r="B23" s="19"/>
      <c r="C23" s="19"/>
      <c r="D23" s="19"/>
      <c r="E23" s="19"/>
      <c r="F23" s="19"/>
      <c r="G23" s="19"/>
      <c r="H23" s="19">
        <v>0.52</v>
      </c>
      <c r="I23" s="19">
        <v>0.4</v>
      </c>
      <c r="J23" s="19">
        <v>0.52</v>
      </c>
      <c r="K23" s="19">
        <v>0.5</v>
      </c>
      <c r="L23" s="19">
        <v>0.55000000000000004</v>
      </c>
      <c r="M23" s="19">
        <v>0.56000000000000005</v>
      </c>
      <c r="N23" s="19">
        <v>0.55000000000000004</v>
      </c>
    </row>
    <row r="24" spans="1:14">
      <c r="A24" s="19" t="s">
        <v>713</v>
      </c>
      <c r="B24" s="19"/>
      <c r="C24" s="19"/>
      <c r="D24" s="19"/>
      <c r="E24" s="19"/>
      <c r="F24" s="19"/>
      <c r="G24" s="19"/>
      <c r="H24" s="19">
        <v>0.28999999999999998</v>
      </c>
      <c r="I24" s="19">
        <v>0.19</v>
      </c>
      <c r="J24" s="19">
        <v>0.25</v>
      </c>
      <c r="K24" s="19">
        <v>0.31</v>
      </c>
      <c r="L24" s="19">
        <v>0.34</v>
      </c>
      <c r="M24" s="19">
        <v>0.28000000000000003</v>
      </c>
      <c r="N24" s="19">
        <v>0.34</v>
      </c>
    </row>
    <row r="25" spans="1:14">
      <c r="A25" s="19" t="s">
        <v>714</v>
      </c>
      <c r="B25" s="19"/>
      <c r="C25" s="19"/>
      <c r="D25" s="19"/>
      <c r="E25" s="19"/>
      <c r="F25" s="19"/>
      <c r="G25" s="19"/>
      <c r="H25" s="19">
        <v>0.56000000000000005</v>
      </c>
      <c r="I25" s="19">
        <v>0.36</v>
      </c>
      <c r="J25" s="19">
        <v>0.46</v>
      </c>
      <c r="K25" s="19">
        <v>0.47</v>
      </c>
      <c r="L25" s="19">
        <v>0.53</v>
      </c>
      <c r="M25" s="19">
        <v>0.56999999999999995</v>
      </c>
      <c r="N25" s="19">
        <v>0.55000000000000004</v>
      </c>
    </row>
    <row r="26" spans="1:14">
      <c r="A26" s="19" t="s">
        <v>715</v>
      </c>
      <c r="B26" s="19"/>
      <c r="C26" s="19"/>
      <c r="D26" s="19"/>
      <c r="E26" s="19"/>
      <c r="F26" s="19"/>
      <c r="G26" s="19"/>
      <c r="H26" s="19">
        <v>0.47</v>
      </c>
      <c r="I26" s="19">
        <v>0.33</v>
      </c>
      <c r="J26" s="19">
        <v>0.42</v>
      </c>
      <c r="K26" s="19">
        <v>0.44</v>
      </c>
      <c r="L26" s="19">
        <v>0.49</v>
      </c>
      <c r="M26" s="19">
        <v>0.49</v>
      </c>
      <c r="N26" s="19">
        <v>0.49</v>
      </c>
    </row>
    <row r="28" spans="1:14" s="19" customFormat="1">
      <c r="A28" s="19" t="s">
        <v>718</v>
      </c>
    </row>
    <row r="29" spans="1:14" s="19" customFormat="1">
      <c r="B29" s="19">
        <v>2003</v>
      </c>
      <c r="C29" s="19">
        <v>2004</v>
      </c>
      <c r="D29" s="19">
        <v>2005</v>
      </c>
      <c r="E29" s="19">
        <v>2006</v>
      </c>
      <c r="F29" s="19">
        <v>2007</v>
      </c>
      <c r="G29" s="19">
        <v>2008</v>
      </c>
      <c r="H29" s="19">
        <v>2009</v>
      </c>
      <c r="I29" s="19">
        <v>2010</v>
      </c>
      <c r="J29" s="19">
        <v>2011</v>
      </c>
      <c r="K29" s="19">
        <v>2012</v>
      </c>
      <c r="L29" s="19">
        <v>2013</v>
      </c>
      <c r="M29" s="19">
        <v>2014</v>
      </c>
      <c r="N29" s="19">
        <v>2015</v>
      </c>
    </row>
    <row r="30" spans="1:14">
      <c r="A30" s="19" t="s">
        <v>731</v>
      </c>
      <c r="B30">
        <f>IF(B3="","",B3*60)</f>
        <v>57.599999999999994</v>
      </c>
      <c r="C30" s="19">
        <f t="shared" ref="C30:N30" si="0">IF(C3="","",C3*60)</f>
        <v>43.199999999999996</v>
      </c>
      <c r="D30" s="19">
        <f t="shared" si="0"/>
        <v>46.800000000000004</v>
      </c>
      <c r="E30" s="19">
        <f t="shared" si="0"/>
        <v>43.199999999999996</v>
      </c>
      <c r="F30" s="19">
        <f t="shared" si="0"/>
        <v>50.4</v>
      </c>
      <c r="G30" s="19">
        <f t="shared" si="0"/>
        <v>45.6</v>
      </c>
      <c r="H30" s="19">
        <f t="shared" si="0"/>
        <v>52.8</v>
      </c>
      <c r="I30" s="19">
        <f t="shared" si="0"/>
        <v>45.6</v>
      </c>
      <c r="J30" s="19">
        <f t="shared" si="0"/>
        <v>39.6</v>
      </c>
      <c r="K30" s="19">
        <f t="shared" si="0"/>
        <v>41.4</v>
      </c>
      <c r="L30" s="19">
        <f t="shared" si="0"/>
        <v>37.200000000000003</v>
      </c>
      <c r="M30" s="19">
        <f t="shared" si="0"/>
        <v>42</v>
      </c>
      <c r="N30" s="19">
        <f t="shared" si="0"/>
        <v>46.2</v>
      </c>
    </row>
    <row r="31" spans="1:14">
      <c r="A31" s="19" t="s">
        <v>720</v>
      </c>
      <c r="B31" s="19">
        <f t="shared" ref="B31:N31" si="1">IF(B4="","",B4*60)</f>
        <v>7.8000000000000007</v>
      </c>
      <c r="C31" s="19">
        <f t="shared" si="1"/>
        <v>6.6</v>
      </c>
      <c r="D31" s="19">
        <f t="shared" si="1"/>
        <v>7.8000000000000007</v>
      </c>
      <c r="E31" s="19">
        <f t="shared" si="1"/>
        <v>6.6</v>
      </c>
      <c r="F31" s="19">
        <f t="shared" si="1"/>
        <v>8.4</v>
      </c>
      <c r="G31" s="19">
        <f t="shared" si="1"/>
        <v>10.200000000000001</v>
      </c>
      <c r="H31" s="19">
        <f t="shared" si="1"/>
        <v>11.4</v>
      </c>
      <c r="I31" s="19">
        <f t="shared" si="1"/>
        <v>13.2</v>
      </c>
      <c r="J31" s="19">
        <f t="shared" si="1"/>
        <v>9.6</v>
      </c>
      <c r="K31" s="19">
        <f t="shared" si="1"/>
        <v>8.4</v>
      </c>
      <c r="L31" s="19">
        <f t="shared" si="1"/>
        <v>8.4</v>
      </c>
      <c r="M31" s="19">
        <f t="shared" si="1"/>
        <v>11.4</v>
      </c>
      <c r="N31" s="19">
        <f t="shared" si="1"/>
        <v>15</v>
      </c>
    </row>
    <row r="32" spans="1:14">
      <c r="A32" s="19" t="s">
        <v>732</v>
      </c>
      <c r="B32" s="19">
        <f t="shared" ref="B32:N32" si="2">IF(B5="","",B5*60)</f>
        <v>37.799999999999997</v>
      </c>
      <c r="C32" s="19">
        <f t="shared" si="2"/>
        <v>34.799999999999997</v>
      </c>
      <c r="D32" s="19">
        <f t="shared" si="2"/>
        <v>36</v>
      </c>
      <c r="E32" s="19">
        <f t="shared" si="2"/>
        <v>35.4</v>
      </c>
      <c r="F32" s="19">
        <f t="shared" si="2"/>
        <v>40.200000000000003</v>
      </c>
      <c r="G32" s="19">
        <f t="shared" si="2"/>
        <v>36.6</v>
      </c>
      <c r="H32" s="19">
        <f t="shared" si="2"/>
        <v>33.6</v>
      </c>
      <c r="I32" s="19">
        <f t="shared" si="2"/>
        <v>37.200000000000003</v>
      </c>
      <c r="J32" s="19">
        <f t="shared" si="2"/>
        <v>37.799999999999997</v>
      </c>
      <c r="K32" s="19">
        <f t="shared" si="2"/>
        <v>34.199999999999996</v>
      </c>
      <c r="L32" s="19">
        <f t="shared" si="2"/>
        <v>34.799999999999997</v>
      </c>
      <c r="M32" s="19">
        <f t="shared" si="2"/>
        <v>36</v>
      </c>
      <c r="N32" s="19">
        <f t="shared" si="2"/>
        <v>37.799999999999997</v>
      </c>
    </row>
    <row r="33" spans="1:14">
      <c r="A33" s="19" t="s">
        <v>699</v>
      </c>
      <c r="B33" s="19">
        <f t="shared" ref="B33:N33" si="3">IF(B6="","",B6*60)</f>
        <v>36.6</v>
      </c>
      <c r="C33" s="19">
        <f t="shared" si="3"/>
        <v>29.4</v>
      </c>
      <c r="D33" s="19">
        <f t="shared" si="3"/>
        <v>31.200000000000003</v>
      </c>
      <c r="E33" s="19">
        <f t="shared" si="3"/>
        <v>29.4</v>
      </c>
      <c r="F33" s="19">
        <f t="shared" si="3"/>
        <v>34.199999999999996</v>
      </c>
      <c r="G33" s="19">
        <f t="shared" si="3"/>
        <v>31.8</v>
      </c>
      <c r="H33" s="19">
        <f t="shared" si="3"/>
        <v>33.6</v>
      </c>
      <c r="I33" s="19">
        <f t="shared" si="3"/>
        <v>33</v>
      </c>
      <c r="J33" s="19">
        <f t="shared" si="3"/>
        <v>30</v>
      </c>
      <c r="K33" s="19">
        <f t="shared" si="3"/>
        <v>30</v>
      </c>
      <c r="L33" s="19">
        <f t="shared" si="3"/>
        <v>27.6</v>
      </c>
      <c r="M33" s="19">
        <f t="shared" si="3"/>
        <v>31.200000000000003</v>
      </c>
      <c r="N33" s="19">
        <f t="shared" si="3"/>
        <v>33.6</v>
      </c>
    </row>
    <row r="34" spans="1:14">
      <c r="A34" s="19"/>
      <c r="B34" s="19" t="str">
        <f t="shared" ref="B34:N34" si="4">IF(B7="","",B7*60)</f>
        <v/>
      </c>
      <c r="C34" s="19" t="str">
        <f t="shared" si="4"/>
        <v/>
      </c>
      <c r="D34" s="19" t="str">
        <f t="shared" si="4"/>
        <v/>
      </c>
      <c r="E34" s="19" t="str">
        <f t="shared" si="4"/>
        <v/>
      </c>
      <c r="F34" s="19" t="str">
        <f t="shared" si="4"/>
        <v/>
      </c>
      <c r="G34" s="19" t="str">
        <f t="shared" si="4"/>
        <v/>
      </c>
      <c r="H34" s="19" t="str">
        <f t="shared" si="4"/>
        <v/>
      </c>
      <c r="I34" s="19" t="str">
        <f t="shared" si="4"/>
        <v/>
      </c>
      <c r="J34" s="19" t="str">
        <f t="shared" si="4"/>
        <v/>
      </c>
      <c r="K34" s="19" t="str">
        <f t="shared" si="4"/>
        <v/>
      </c>
      <c r="L34" s="19" t="str">
        <f t="shared" si="4"/>
        <v/>
      </c>
      <c r="M34" s="19" t="str">
        <f t="shared" si="4"/>
        <v/>
      </c>
      <c r="N34" s="19" t="str">
        <f t="shared" si="4"/>
        <v/>
      </c>
    </row>
    <row r="35" spans="1:14">
      <c r="A35" s="19" t="s">
        <v>700</v>
      </c>
      <c r="B35" s="19"/>
      <c r="C35" s="19">
        <f t="shared" ref="C35:N35" si="5">IF(C8="","",C8*60)</f>
        <v>25.8</v>
      </c>
      <c r="D35" s="19">
        <f t="shared" si="5"/>
        <v>28.2</v>
      </c>
      <c r="E35" s="19">
        <f t="shared" si="5"/>
        <v>21.599999999999998</v>
      </c>
      <c r="F35" s="19">
        <f t="shared" si="5"/>
        <v>20.400000000000002</v>
      </c>
      <c r="G35" s="19">
        <f t="shared" si="5"/>
        <v>22.2</v>
      </c>
      <c r="H35" s="19">
        <f t="shared" si="5"/>
        <v>21</v>
      </c>
      <c r="I35" s="19">
        <f t="shared" si="5"/>
        <v>16.200000000000003</v>
      </c>
      <c r="J35" s="19">
        <f t="shared" si="5"/>
        <v>19.8</v>
      </c>
      <c r="K35" s="19">
        <f t="shared" si="5"/>
        <v>22.2</v>
      </c>
      <c r="L35" s="19">
        <f t="shared" si="5"/>
        <v>19.8</v>
      </c>
      <c r="M35" s="19">
        <f t="shared" si="5"/>
        <v>23.400000000000002</v>
      </c>
      <c r="N35" s="19">
        <f t="shared" si="5"/>
        <v>27.6</v>
      </c>
    </row>
    <row r="36" spans="1:14">
      <c r="A36" s="19" t="s">
        <v>701</v>
      </c>
      <c r="B36" s="19"/>
      <c r="C36" s="19">
        <f t="shared" ref="C36:N36" si="6">IF(C9="","",C9*60)</f>
        <v>17.399999999999999</v>
      </c>
      <c r="D36" s="19">
        <f t="shared" si="6"/>
        <v>21</v>
      </c>
      <c r="E36" s="19">
        <f t="shared" si="6"/>
        <v>17.399999999999999</v>
      </c>
      <c r="F36" s="19">
        <f t="shared" si="6"/>
        <v>16.8</v>
      </c>
      <c r="G36" s="19">
        <f t="shared" si="6"/>
        <v>17.399999999999999</v>
      </c>
      <c r="H36" s="19">
        <f t="shared" si="6"/>
        <v>18</v>
      </c>
      <c r="I36" s="19">
        <f t="shared" si="6"/>
        <v>15.600000000000001</v>
      </c>
      <c r="J36" s="19">
        <f t="shared" si="6"/>
        <v>16.8</v>
      </c>
      <c r="K36" s="19">
        <f t="shared" si="6"/>
        <v>20.400000000000002</v>
      </c>
      <c r="L36" s="19">
        <f t="shared" si="6"/>
        <v>17.399999999999999</v>
      </c>
      <c r="M36" s="19">
        <f t="shared" si="6"/>
        <v>19.8</v>
      </c>
      <c r="N36" s="19">
        <f t="shared" si="6"/>
        <v>20.400000000000002</v>
      </c>
    </row>
    <row r="37" spans="1:14">
      <c r="A37" s="19" t="s">
        <v>702</v>
      </c>
      <c r="B37" s="19"/>
      <c r="C37" s="19">
        <f t="shared" ref="C37:N37" si="7">IF(C10="","",C10*60)</f>
        <v>21.599999999999998</v>
      </c>
      <c r="D37" s="19">
        <f t="shared" si="7"/>
        <v>21</v>
      </c>
      <c r="E37" s="19">
        <f t="shared" si="7"/>
        <v>21</v>
      </c>
      <c r="F37" s="19">
        <f t="shared" si="7"/>
        <v>22.2</v>
      </c>
      <c r="G37" s="19">
        <f t="shared" si="7"/>
        <v>25.2</v>
      </c>
      <c r="H37" s="19">
        <f t="shared" si="7"/>
        <v>18</v>
      </c>
      <c r="I37" s="19">
        <f t="shared" si="7"/>
        <v>14.399999999999999</v>
      </c>
      <c r="J37" s="19">
        <f t="shared" si="7"/>
        <v>18.600000000000001</v>
      </c>
      <c r="K37" s="19">
        <f t="shared" si="7"/>
        <v>21</v>
      </c>
      <c r="L37" s="19">
        <f t="shared" si="7"/>
        <v>18.600000000000001</v>
      </c>
      <c r="M37" s="19">
        <f t="shared" si="7"/>
        <v>22.8</v>
      </c>
      <c r="N37" s="19">
        <f t="shared" si="7"/>
        <v>23.400000000000002</v>
      </c>
    </row>
    <row r="38" spans="1:14">
      <c r="A38" s="19" t="s">
        <v>703</v>
      </c>
      <c r="B38" s="19"/>
      <c r="C38" s="19">
        <f t="shared" ref="C38:N38" si="8">IF(C11="","",C11*60)</f>
        <v>21.599999999999998</v>
      </c>
      <c r="D38" s="19">
        <f t="shared" si="8"/>
        <v>23.400000000000002</v>
      </c>
      <c r="E38" s="19">
        <f t="shared" si="8"/>
        <v>20.400000000000002</v>
      </c>
      <c r="F38" s="19">
        <f t="shared" si="8"/>
        <v>19.8</v>
      </c>
      <c r="G38" s="19">
        <f t="shared" si="8"/>
        <v>22.2</v>
      </c>
      <c r="H38" s="19">
        <f t="shared" si="8"/>
        <v>19.2</v>
      </c>
      <c r="I38" s="19">
        <f t="shared" si="8"/>
        <v>15.600000000000001</v>
      </c>
      <c r="J38" s="19">
        <f t="shared" si="8"/>
        <v>18.600000000000001</v>
      </c>
      <c r="K38" s="19">
        <f t="shared" si="8"/>
        <v>21</v>
      </c>
      <c r="L38" s="19">
        <f t="shared" si="8"/>
        <v>18.600000000000001</v>
      </c>
      <c r="M38" s="19">
        <f t="shared" si="8"/>
        <v>21.599999999999998</v>
      </c>
      <c r="N38" s="19">
        <f t="shared" si="8"/>
        <v>24</v>
      </c>
    </row>
    <row r="39" spans="1:14">
      <c r="A39" s="19"/>
      <c r="B39" s="19" t="str">
        <f t="shared" ref="B39:N39" si="9">IF(B12="","",B12*60)</f>
        <v/>
      </c>
      <c r="C39" s="19" t="str">
        <f t="shared" si="9"/>
        <v/>
      </c>
      <c r="D39" s="19" t="str">
        <f t="shared" si="9"/>
        <v/>
      </c>
      <c r="E39" s="19" t="str">
        <f t="shared" si="9"/>
        <v/>
      </c>
      <c r="F39" s="19" t="str">
        <f t="shared" si="9"/>
        <v/>
      </c>
      <c r="G39" s="19" t="str">
        <f t="shared" si="9"/>
        <v/>
      </c>
      <c r="H39" s="19" t="str">
        <f t="shared" si="9"/>
        <v/>
      </c>
      <c r="I39" s="19" t="str">
        <f t="shared" si="9"/>
        <v/>
      </c>
      <c r="J39" s="19" t="str">
        <f t="shared" si="9"/>
        <v/>
      </c>
      <c r="K39" s="19" t="str">
        <f t="shared" si="9"/>
        <v/>
      </c>
      <c r="L39" s="19" t="str">
        <f t="shared" si="9"/>
        <v/>
      </c>
      <c r="M39" s="19" t="str">
        <f t="shared" si="9"/>
        <v/>
      </c>
      <c r="N39" s="19" t="str">
        <f t="shared" si="9"/>
        <v/>
      </c>
    </row>
    <row r="40" spans="1:14">
      <c r="A40" s="19" t="s">
        <v>704</v>
      </c>
      <c r="B40" s="19"/>
      <c r="C40" s="19">
        <f t="shared" ref="C40:M40" si="10">IF(C13="","",C13*60)</f>
        <v>32.400000000000006</v>
      </c>
      <c r="D40" s="19">
        <f t="shared" si="10"/>
        <v>34.199999999999996</v>
      </c>
      <c r="E40" s="19">
        <f t="shared" si="10"/>
        <v>26.4</v>
      </c>
      <c r="F40" s="19">
        <f t="shared" si="10"/>
        <v>28.2</v>
      </c>
      <c r="G40" s="19">
        <f t="shared" si="10"/>
        <v>30.6</v>
      </c>
      <c r="H40" s="19">
        <f t="shared" si="10"/>
        <v>25.2</v>
      </c>
      <c r="I40" s="19">
        <f t="shared" si="10"/>
        <v>34.199999999999996</v>
      </c>
      <c r="J40" s="19">
        <f t="shared" si="10"/>
        <v>33</v>
      </c>
      <c r="K40" s="19">
        <f t="shared" si="10"/>
        <v>32.400000000000006</v>
      </c>
      <c r="L40" s="19">
        <f t="shared" si="10"/>
        <v>30.6</v>
      </c>
      <c r="M40" s="19">
        <f t="shared" si="10"/>
        <v>36.6</v>
      </c>
      <c r="N40" s="19"/>
    </row>
    <row r="41" spans="1:14">
      <c r="A41" s="19" t="s">
        <v>705</v>
      </c>
      <c r="B41" s="19"/>
      <c r="C41" s="19">
        <f t="shared" ref="C41:M41" si="11">IF(C14="","",C14*60)</f>
        <v>10.799999999999999</v>
      </c>
      <c r="D41" s="19">
        <f t="shared" si="11"/>
        <v>12</v>
      </c>
      <c r="E41" s="19">
        <f t="shared" si="11"/>
        <v>10.200000000000001</v>
      </c>
      <c r="F41" s="19">
        <f t="shared" si="11"/>
        <v>10.799999999999999</v>
      </c>
      <c r="G41" s="19">
        <f t="shared" si="11"/>
        <v>13.8</v>
      </c>
      <c r="H41" s="19">
        <f t="shared" si="11"/>
        <v>12</v>
      </c>
      <c r="I41" s="19">
        <f t="shared" si="11"/>
        <v>11.4</v>
      </c>
      <c r="J41" s="19">
        <f t="shared" si="11"/>
        <v>9.6</v>
      </c>
      <c r="K41" s="19">
        <f t="shared" si="11"/>
        <v>12</v>
      </c>
      <c r="L41" s="19">
        <f t="shared" si="11"/>
        <v>12</v>
      </c>
      <c r="M41" s="19">
        <f t="shared" si="11"/>
        <v>12.6</v>
      </c>
      <c r="N41" s="19"/>
    </row>
    <row r="42" spans="1:14">
      <c r="A42" s="19" t="s">
        <v>706</v>
      </c>
      <c r="B42" s="19"/>
      <c r="C42" s="19">
        <f t="shared" ref="C42:M42" si="12">IF(C15="","",C15*60)</f>
        <v>24</v>
      </c>
      <c r="D42" s="19">
        <f t="shared" si="12"/>
        <v>25.8</v>
      </c>
      <c r="E42" s="19">
        <f t="shared" si="12"/>
        <v>23.400000000000002</v>
      </c>
      <c r="F42" s="19">
        <f t="shared" si="12"/>
        <v>19.2</v>
      </c>
      <c r="G42" s="19">
        <f t="shared" si="12"/>
        <v>26.4</v>
      </c>
      <c r="H42" s="19">
        <f t="shared" si="12"/>
        <v>23.400000000000002</v>
      </c>
      <c r="I42" s="19">
        <f t="shared" si="12"/>
        <v>22.2</v>
      </c>
      <c r="J42" s="19">
        <f t="shared" si="12"/>
        <v>19.2</v>
      </c>
      <c r="K42" s="19">
        <f t="shared" si="12"/>
        <v>19.2</v>
      </c>
      <c r="L42" s="19">
        <f t="shared" si="12"/>
        <v>21</v>
      </c>
      <c r="M42" s="19">
        <f t="shared" si="12"/>
        <v>28.2</v>
      </c>
      <c r="N42" s="19"/>
    </row>
    <row r="43" spans="1:14">
      <c r="A43" s="19" t="s">
        <v>707</v>
      </c>
      <c r="B43" s="19"/>
      <c r="C43" s="19">
        <f t="shared" ref="C43:M43" si="13">IF(C16="","",C16*60)</f>
        <v>23.400000000000002</v>
      </c>
      <c r="D43" s="19">
        <f t="shared" si="13"/>
        <v>25.2</v>
      </c>
      <c r="E43" s="19">
        <f t="shared" si="13"/>
        <v>21</v>
      </c>
      <c r="F43" s="19">
        <f t="shared" si="13"/>
        <v>20.400000000000002</v>
      </c>
      <c r="G43" s="19">
        <f t="shared" si="13"/>
        <v>24.599999999999998</v>
      </c>
      <c r="H43" s="19">
        <f t="shared" si="13"/>
        <v>21</v>
      </c>
      <c r="I43" s="19">
        <f t="shared" si="13"/>
        <v>23.400000000000002</v>
      </c>
      <c r="J43" s="19">
        <f t="shared" si="13"/>
        <v>21.599999999999998</v>
      </c>
      <c r="K43" s="19">
        <f t="shared" si="13"/>
        <v>22.2</v>
      </c>
      <c r="L43" s="19">
        <f t="shared" si="13"/>
        <v>22.2</v>
      </c>
      <c r="M43" s="19">
        <f t="shared" si="13"/>
        <v>27</v>
      </c>
      <c r="N43" s="19"/>
    </row>
    <row r="44" spans="1:14">
      <c r="A44" s="19"/>
      <c r="B44" s="19"/>
      <c r="C44" s="19" t="str">
        <f t="shared" ref="C44:N44" si="14">IF(C17="","",C17*60)</f>
        <v/>
      </c>
      <c r="D44" s="19" t="str">
        <f t="shared" si="14"/>
        <v/>
      </c>
      <c r="E44" s="19" t="str">
        <f t="shared" si="14"/>
        <v/>
      </c>
      <c r="F44" s="19" t="str">
        <f t="shared" si="14"/>
        <v/>
      </c>
      <c r="G44" s="19" t="str">
        <f t="shared" si="14"/>
        <v/>
      </c>
      <c r="H44" s="19" t="str">
        <f t="shared" si="14"/>
        <v/>
      </c>
      <c r="I44" s="19" t="str">
        <f t="shared" si="14"/>
        <v/>
      </c>
      <c r="J44" s="19" t="str">
        <f t="shared" si="14"/>
        <v/>
      </c>
      <c r="K44" s="19" t="str">
        <f t="shared" si="14"/>
        <v/>
      </c>
      <c r="L44" s="19" t="str">
        <f t="shared" si="14"/>
        <v/>
      </c>
      <c r="M44" s="19" t="str">
        <f t="shared" si="14"/>
        <v/>
      </c>
      <c r="N44" s="19" t="str">
        <f t="shared" si="14"/>
        <v/>
      </c>
    </row>
    <row r="45" spans="1:14">
      <c r="A45" s="19" t="s">
        <v>708</v>
      </c>
      <c r="B45" s="19"/>
      <c r="C45" s="19">
        <f t="shared" ref="C45:I45" si="15">IF(C18="","",C18*60)</f>
        <v>33.6</v>
      </c>
      <c r="D45" s="19">
        <f t="shared" si="15"/>
        <v>40.800000000000004</v>
      </c>
      <c r="E45" s="19">
        <f t="shared" si="15"/>
        <v>45.6</v>
      </c>
      <c r="F45" s="19">
        <f t="shared" si="15"/>
        <v>45</v>
      </c>
      <c r="G45" s="19">
        <f t="shared" si="15"/>
        <v>41.4</v>
      </c>
      <c r="H45" s="19">
        <f t="shared" si="15"/>
        <v>38.4</v>
      </c>
      <c r="I45" s="19">
        <f t="shared" si="15"/>
        <v>45</v>
      </c>
      <c r="J45" s="19"/>
      <c r="K45" s="19"/>
      <c r="L45" s="19"/>
      <c r="M45" s="19"/>
      <c r="N45" s="19"/>
    </row>
    <row r="46" spans="1:14">
      <c r="A46" s="19" t="s">
        <v>709</v>
      </c>
      <c r="B46" s="19"/>
      <c r="C46" s="19">
        <f t="shared" ref="C46:I46" si="16">IF(C19="","",C19*60)</f>
        <v>22.8</v>
      </c>
      <c r="D46" s="19">
        <f t="shared" si="16"/>
        <v>21</v>
      </c>
      <c r="E46" s="19">
        <f t="shared" si="16"/>
        <v>25.8</v>
      </c>
      <c r="F46" s="19">
        <f t="shared" si="16"/>
        <v>24</v>
      </c>
      <c r="G46" s="19">
        <f t="shared" si="16"/>
        <v>25.2</v>
      </c>
      <c r="H46" s="19">
        <f t="shared" si="16"/>
        <v>24</v>
      </c>
      <c r="I46" s="19">
        <f t="shared" si="16"/>
        <v>25.8</v>
      </c>
      <c r="J46" s="19"/>
      <c r="K46" s="19"/>
      <c r="L46" s="19"/>
      <c r="M46" s="19"/>
      <c r="N46" s="19"/>
    </row>
    <row r="47" spans="1:14">
      <c r="A47" s="19" t="s">
        <v>710</v>
      </c>
      <c r="B47" s="19"/>
      <c r="C47" s="19">
        <f t="shared" ref="C47:I47" si="17">IF(C20="","",C20*60)</f>
        <v>30</v>
      </c>
      <c r="D47" s="19">
        <f t="shared" si="17"/>
        <v>34.199999999999996</v>
      </c>
      <c r="E47" s="19">
        <f t="shared" si="17"/>
        <v>44.4</v>
      </c>
      <c r="F47" s="19">
        <f t="shared" si="17"/>
        <v>43.199999999999996</v>
      </c>
      <c r="G47" s="19">
        <f t="shared" si="17"/>
        <v>43.8</v>
      </c>
      <c r="H47" s="19">
        <f t="shared" si="17"/>
        <v>40.200000000000003</v>
      </c>
      <c r="I47" s="19">
        <f t="shared" si="17"/>
        <v>41.4</v>
      </c>
      <c r="J47" s="19"/>
      <c r="K47" s="19"/>
      <c r="L47" s="19"/>
      <c r="M47" s="19"/>
      <c r="N47" s="19"/>
    </row>
    <row r="48" spans="1:14">
      <c r="A48" s="19" t="s">
        <v>711</v>
      </c>
      <c r="B48" s="19"/>
      <c r="C48" s="19">
        <f t="shared" ref="C48:I48" si="18">IF(C21="","",C21*60)</f>
        <v>28.799999999999997</v>
      </c>
      <c r="D48" s="19">
        <f t="shared" si="18"/>
        <v>32.400000000000006</v>
      </c>
      <c r="E48" s="19">
        <f t="shared" si="18"/>
        <v>39</v>
      </c>
      <c r="F48" s="19">
        <f t="shared" si="18"/>
        <v>37.799999999999997</v>
      </c>
      <c r="G48" s="19">
        <f t="shared" si="18"/>
        <v>37.200000000000003</v>
      </c>
      <c r="H48" s="19">
        <f t="shared" si="18"/>
        <v>34.799999999999997</v>
      </c>
      <c r="I48" s="19">
        <f t="shared" si="18"/>
        <v>37.799999999999997</v>
      </c>
      <c r="J48" s="19"/>
      <c r="K48" s="19"/>
      <c r="L48" s="19"/>
      <c r="M48" s="19"/>
      <c r="N48" s="19"/>
    </row>
    <row r="49" spans="1:14">
      <c r="A49" s="19"/>
      <c r="B49" s="19" t="str">
        <f t="shared" ref="B49:N49" si="19">IF(B22="","",B22*60)</f>
        <v/>
      </c>
      <c r="C49" s="19" t="str">
        <f t="shared" si="19"/>
        <v/>
      </c>
      <c r="D49" s="19" t="str">
        <f t="shared" si="19"/>
        <v/>
      </c>
      <c r="E49" s="19" t="str">
        <f t="shared" si="19"/>
        <v/>
      </c>
      <c r="F49" s="19" t="str">
        <f t="shared" si="19"/>
        <v/>
      </c>
      <c r="G49" s="19" t="str">
        <f t="shared" si="19"/>
        <v/>
      </c>
      <c r="H49" s="19" t="str">
        <f t="shared" si="19"/>
        <v/>
      </c>
      <c r="I49" s="19" t="str">
        <f t="shared" si="19"/>
        <v/>
      </c>
      <c r="J49" s="19" t="str">
        <f t="shared" si="19"/>
        <v/>
      </c>
      <c r="K49" s="19" t="str">
        <f t="shared" si="19"/>
        <v/>
      </c>
      <c r="L49" s="19" t="str">
        <f t="shared" si="19"/>
        <v/>
      </c>
      <c r="M49" s="19" t="str">
        <f t="shared" si="19"/>
        <v/>
      </c>
      <c r="N49" s="19" t="str">
        <f t="shared" si="19"/>
        <v/>
      </c>
    </row>
    <row r="50" spans="1:14">
      <c r="A50" s="19" t="s">
        <v>712</v>
      </c>
      <c r="B50" s="19"/>
      <c r="C50" s="19"/>
      <c r="D50" s="19"/>
      <c r="E50" s="19"/>
      <c r="F50" s="19"/>
      <c r="G50" s="19"/>
      <c r="H50" s="19">
        <f t="shared" ref="H50:N50" si="20">IF(H23="","",H23*60)</f>
        <v>31.200000000000003</v>
      </c>
      <c r="I50" s="19">
        <f t="shared" si="20"/>
        <v>24</v>
      </c>
      <c r="J50" s="19">
        <f t="shared" si="20"/>
        <v>31.200000000000003</v>
      </c>
      <c r="K50" s="19">
        <f t="shared" si="20"/>
        <v>30</v>
      </c>
      <c r="L50" s="19">
        <f t="shared" si="20"/>
        <v>33</v>
      </c>
      <c r="M50" s="19">
        <f t="shared" si="20"/>
        <v>33.6</v>
      </c>
      <c r="N50" s="19">
        <f t="shared" si="20"/>
        <v>33</v>
      </c>
    </row>
    <row r="51" spans="1:14">
      <c r="A51" s="19" t="s">
        <v>713</v>
      </c>
      <c r="B51" s="19"/>
      <c r="C51" s="19"/>
      <c r="D51" s="19"/>
      <c r="E51" s="19"/>
      <c r="F51" s="19"/>
      <c r="G51" s="19"/>
      <c r="H51" s="19">
        <f t="shared" ref="H51:N51" si="21">IF(H24="","",H24*60)</f>
        <v>17.399999999999999</v>
      </c>
      <c r="I51" s="19">
        <f t="shared" si="21"/>
        <v>11.4</v>
      </c>
      <c r="J51" s="19">
        <f t="shared" si="21"/>
        <v>15</v>
      </c>
      <c r="K51" s="19">
        <f t="shared" si="21"/>
        <v>18.600000000000001</v>
      </c>
      <c r="L51" s="19">
        <f t="shared" si="21"/>
        <v>20.400000000000002</v>
      </c>
      <c r="M51" s="19">
        <f t="shared" si="21"/>
        <v>16.8</v>
      </c>
      <c r="N51" s="19">
        <f t="shared" si="21"/>
        <v>20.400000000000002</v>
      </c>
    </row>
    <row r="52" spans="1:14">
      <c r="A52" s="19" t="s">
        <v>714</v>
      </c>
      <c r="B52" s="19"/>
      <c r="C52" s="19"/>
      <c r="D52" s="19"/>
      <c r="E52" s="19"/>
      <c r="F52" s="19"/>
      <c r="G52" s="19"/>
      <c r="H52" s="19">
        <f t="shared" ref="H52:N52" si="22">IF(H25="","",H25*60)</f>
        <v>33.6</v>
      </c>
      <c r="I52" s="19">
        <f t="shared" si="22"/>
        <v>21.599999999999998</v>
      </c>
      <c r="J52" s="19">
        <f t="shared" si="22"/>
        <v>27.6</v>
      </c>
      <c r="K52" s="19">
        <f t="shared" si="22"/>
        <v>28.2</v>
      </c>
      <c r="L52" s="19">
        <f t="shared" si="22"/>
        <v>31.8</v>
      </c>
      <c r="M52" s="19">
        <f t="shared" si="22"/>
        <v>34.199999999999996</v>
      </c>
      <c r="N52" s="19">
        <f t="shared" si="22"/>
        <v>33</v>
      </c>
    </row>
    <row r="53" spans="1:14">
      <c r="A53" s="19" t="s">
        <v>715</v>
      </c>
      <c r="B53" s="19"/>
      <c r="C53" s="19"/>
      <c r="D53" s="19"/>
      <c r="E53" s="19"/>
      <c r="F53" s="19"/>
      <c r="G53" s="19"/>
      <c r="H53" s="19">
        <f t="shared" ref="H53:N53" si="23">IF(H26="","",H26*60)</f>
        <v>28.2</v>
      </c>
      <c r="I53" s="19">
        <f t="shared" si="23"/>
        <v>19.8</v>
      </c>
      <c r="J53" s="19">
        <f t="shared" si="23"/>
        <v>25.2</v>
      </c>
      <c r="K53" s="19">
        <f t="shared" si="23"/>
        <v>26.4</v>
      </c>
      <c r="L53" s="19">
        <f t="shared" si="23"/>
        <v>29.4</v>
      </c>
      <c r="M53" s="19">
        <f t="shared" si="23"/>
        <v>29.4</v>
      </c>
      <c r="N53" s="19">
        <f t="shared" si="23"/>
        <v>29.4</v>
      </c>
    </row>
    <row r="54" spans="1:14">
      <c r="B54" s="19" t="str">
        <f t="shared" ref="B54:N54" si="24">IF(B27="","",B27*60)</f>
        <v/>
      </c>
      <c r="C54" s="19" t="str">
        <f t="shared" si="24"/>
        <v/>
      </c>
      <c r="D54" s="19" t="str">
        <f t="shared" si="24"/>
        <v/>
      </c>
      <c r="E54" s="19" t="str">
        <f t="shared" si="24"/>
        <v/>
      </c>
      <c r="F54" s="19" t="str">
        <f t="shared" si="24"/>
        <v/>
      </c>
      <c r="G54" s="19" t="str">
        <f t="shared" si="24"/>
        <v/>
      </c>
      <c r="H54" s="19" t="str">
        <f t="shared" si="24"/>
        <v/>
      </c>
      <c r="I54" s="19" t="str">
        <f t="shared" si="24"/>
        <v/>
      </c>
      <c r="J54" s="19" t="str">
        <f t="shared" si="24"/>
        <v/>
      </c>
      <c r="K54" s="19" t="str">
        <f t="shared" si="24"/>
        <v/>
      </c>
      <c r="L54" s="19" t="str">
        <f t="shared" si="24"/>
        <v/>
      </c>
      <c r="M54" s="19" t="str">
        <f t="shared" si="24"/>
        <v/>
      </c>
      <c r="N54" s="19" t="str">
        <f t="shared" si="24"/>
        <v/>
      </c>
    </row>
    <row r="60" spans="1:14">
      <c r="A60" t="s">
        <v>717</v>
      </c>
      <c r="G60" t="s">
        <v>719</v>
      </c>
    </row>
    <row r="61" spans="1:14">
      <c r="B61">
        <v>2003</v>
      </c>
      <c r="C61">
        <v>2004</v>
      </c>
      <c r="D61">
        <v>2005</v>
      </c>
      <c r="E61">
        <v>2006</v>
      </c>
      <c r="F61">
        <v>2007</v>
      </c>
      <c r="G61">
        <v>2008</v>
      </c>
      <c r="H61">
        <v>2009</v>
      </c>
      <c r="I61">
        <v>2010</v>
      </c>
      <c r="J61">
        <v>2011</v>
      </c>
      <c r="K61">
        <v>2012</v>
      </c>
      <c r="L61">
        <v>2013</v>
      </c>
      <c r="M61">
        <v>2014</v>
      </c>
      <c r="N61">
        <v>2015</v>
      </c>
    </row>
    <row r="62" spans="1:14">
      <c r="A62" t="s">
        <v>696</v>
      </c>
      <c r="B62" s="49">
        <v>0.35</v>
      </c>
      <c r="C62" s="49">
        <v>0.25</v>
      </c>
      <c r="D62" s="49">
        <v>0.28000000000000003</v>
      </c>
      <c r="E62" s="49">
        <v>0.19</v>
      </c>
      <c r="F62" s="49">
        <v>0.25</v>
      </c>
      <c r="G62" s="49">
        <v>0.2</v>
      </c>
      <c r="H62" s="49">
        <v>0.25</v>
      </c>
      <c r="I62" s="49">
        <v>0.19</v>
      </c>
      <c r="J62" s="49">
        <v>0.15</v>
      </c>
      <c r="K62" s="49">
        <v>0.23</v>
      </c>
      <c r="L62" s="49">
        <v>0.16</v>
      </c>
      <c r="M62" s="49">
        <v>0.17</v>
      </c>
      <c r="N62" s="49">
        <v>0.18</v>
      </c>
    </row>
    <row r="63" spans="1:14">
      <c r="A63" t="s">
        <v>697</v>
      </c>
      <c r="B63" s="49">
        <v>0.2</v>
      </c>
      <c r="C63" s="49">
        <v>0.13</v>
      </c>
      <c r="D63" s="49">
        <v>0.17</v>
      </c>
      <c r="E63" s="49">
        <v>0.17</v>
      </c>
      <c r="F63" s="49">
        <v>0.15</v>
      </c>
      <c r="G63" s="49">
        <v>0.14000000000000001</v>
      </c>
      <c r="H63" s="49">
        <v>0.16</v>
      </c>
      <c r="I63" s="49">
        <v>0.13</v>
      </c>
      <c r="J63" s="49">
        <v>0.09</v>
      </c>
      <c r="K63" s="49">
        <v>0.08</v>
      </c>
      <c r="L63" s="49">
        <v>0.09</v>
      </c>
      <c r="M63" s="49">
        <v>0.14000000000000001</v>
      </c>
      <c r="N63" s="49">
        <v>0.16</v>
      </c>
    </row>
    <row r="64" spans="1:14">
      <c r="A64" t="s">
        <v>698</v>
      </c>
      <c r="B64" s="49">
        <v>0.3</v>
      </c>
      <c r="C64" s="49">
        <v>0.34</v>
      </c>
      <c r="D64" s="49">
        <v>0.33</v>
      </c>
      <c r="E64" s="49">
        <v>0.35</v>
      </c>
      <c r="F64" s="49">
        <v>0.35</v>
      </c>
      <c r="G64" s="49">
        <v>0.39</v>
      </c>
      <c r="H64" s="49">
        <v>0.32</v>
      </c>
      <c r="I64" s="49">
        <v>0.35</v>
      </c>
      <c r="J64" s="49">
        <v>0.35</v>
      </c>
      <c r="K64" s="49">
        <v>0.25</v>
      </c>
      <c r="L64" s="49">
        <v>0.26</v>
      </c>
      <c r="M64" s="49">
        <v>0.26</v>
      </c>
      <c r="N64" s="49">
        <v>0.22</v>
      </c>
    </row>
    <row r="65" spans="1:14">
      <c r="A65" t="s">
        <v>699</v>
      </c>
      <c r="B65" s="49">
        <v>0.28999999999999998</v>
      </c>
      <c r="C65" s="49">
        <v>0.24</v>
      </c>
      <c r="D65" s="49">
        <v>0.27</v>
      </c>
      <c r="E65" s="49">
        <v>0.24</v>
      </c>
      <c r="F65" s="49">
        <v>0.26</v>
      </c>
      <c r="G65" s="49">
        <v>0.25</v>
      </c>
      <c r="H65" s="49">
        <v>0.25</v>
      </c>
      <c r="I65" s="49">
        <v>0.23</v>
      </c>
      <c r="J65" s="49">
        <v>0.21</v>
      </c>
      <c r="K65" s="49">
        <v>0.2</v>
      </c>
      <c r="L65" s="49">
        <v>0.18</v>
      </c>
      <c r="M65" s="49">
        <v>0.19</v>
      </c>
      <c r="N65" s="49">
        <v>0.19</v>
      </c>
    </row>
    <row r="66" spans="1:14"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</row>
    <row r="67" spans="1:14">
      <c r="A67" t="s">
        <v>700</v>
      </c>
      <c r="B67" s="49"/>
      <c r="C67" s="49">
        <v>0.2</v>
      </c>
      <c r="D67" s="49">
        <v>0.14000000000000001</v>
      </c>
      <c r="E67" s="49">
        <v>0.1</v>
      </c>
      <c r="F67" s="49">
        <v>0.12</v>
      </c>
      <c r="G67" s="49">
        <v>0.12</v>
      </c>
      <c r="H67" s="49">
        <v>0.1</v>
      </c>
      <c r="I67" s="49">
        <v>0.09</v>
      </c>
      <c r="J67" s="49">
        <v>0.11</v>
      </c>
      <c r="K67" s="49">
        <v>0.09</v>
      </c>
      <c r="L67" s="49">
        <v>0.11</v>
      </c>
      <c r="M67" s="49">
        <v>0.1</v>
      </c>
      <c r="N67" s="49">
        <v>0.15</v>
      </c>
    </row>
    <row r="68" spans="1:14">
      <c r="A68" t="s">
        <v>701</v>
      </c>
      <c r="B68" s="49"/>
      <c r="C68" s="49">
        <v>0.13</v>
      </c>
      <c r="D68" s="49">
        <v>0.1</v>
      </c>
      <c r="E68" s="49">
        <v>0.09</v>
      </c>
      <c r="F68" s="49">
        <v>0.08</v>
      </c>
      <c r="G68" s="49">
        <v>0.09</v>
      </c>
      <c r="H68" s="49">
        <v>0.09</v>
      </c>
      <c r="I68" s="49">
        <v>0.09</v>
      </c>
      <c r="J68" s="49">
        <v>0.08</v>
      </c>
      <c r="K68" s="49">
        <v>0.09</v>
      </c>
      <c r="L68" s="49">
        <v>0.08</v>
      </c>
      <c r="M68" s="49">
        <v>0.09</v>
      </c>
      <c r="N68" s="49">
        <v>7.0000000000000007E-2</v>
      </c>
    </row>
    <row r="69" spans="1:14">
      <c r="A69" t="s">
        <v>702</v>
      </c>
      <c r="B69" s="49"/>
      <c r="C69" s="49">
        <v>0.17</v>
      </c>
      <c r="D69" s="49">
        <v>0.12</v>
      </c>
      <c r="E69" s="49">
        <v>0.18</v>
      </c>
      <c r="F69" s="49">
        <v>0.18</v>
      </c>
      <c r="G69" s="49">
        <v>0.18</v>
      </c>
      <c r="H69" s="49">
        <v>0.12</v>
      </c>
      <c r="I69" s="49">
        <v>0.12</v>
      </c>
      <c r="J69" s="49">
        <v>0.1</v>
      </c>
      <c r="K69" s="49">
        <v>0.11</v>
      </c>
      <c r="L69" s="49">
        <v>0.08</v>
      </c>
      <c r="M69" s="49">
        <v>0.11</v>
      </c>
      <c r="N69" s="49">
        <v>0.12</v>
      </c>
    </row>
    <row r="70" spans="1:14">
      <c r="A70" t="s">
        <v>703</v>
      </c>
      <c r="B70" s="49"/>
      <c r="C70" s="49">
        <v>0.17</v>
      </c>
      <c r="D70" s="49">
        <v>0.12</v>
      </c>
      <c r="E70" s="49">
        <v>0.12</v>
      </c>
      <c r="F70" s="49">
        <v>0.13</v>
      </c>
      <c r="G70" s="49">
        <v>0.13</v>
      </c>
      <c r="H70" s="49">
        <v>0.1</v>
      </c>
      <c r="I70" s="49">
        <v>0.1</v>
      </c>
      <c r="J70" s="49">
        <v>0.1</v>
      </c>
      <c r="K70" s="49">
        <v>0.1</v>
      </c>
      <c r="L70" s="49">
        <v>0.09</v>
      </c>
      <c r="M70" s="49">
        <v>0.1</v>
      </c>
      <c r="N70" s="49">
        <v>0.11</v>
      </c>
    </row>
    <row r="71" spans="1:14"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</row>
    <row r="72" spans="1:14">
      <c r="A72" t="s">
        <v>704</v>
      </c>
      <c r="B72" s="49"/>
      <c r="C72" s="49">
        <v>0.2</v>
      </c>
      <c r="D72" s="49">
        <v>0.2</v>
      </c>
      <c r="E72" s="49">
        <v>0.22</v>
      </c>
      <c r="F72" s="49">
        <v>0.18</v>
      </c>
      <c r="G72" s="49">
        <v>0.23</v>
      </c>
      <c r="H72" s="49">
        <v>0.18</v>
      </c>
      <c r="I72" s="49">
        <v>0.27</v>
      </c>
      <c r="J72" s="49">
        <v>0.19</v>
      </c>
      <c r="K72" s="49">
        <v>0.22</v>
      </c>
      <c r="L72" s="49">
        <v>0.2</v>
      </c>
      <c r="M72" s="49">
        <v>0.19</v>
      </c>
      <c r="N72" s="49"/>
    </row>
    <row r="73" spans="1:14">
      <c r="A73" t="s">
        <v>705</v>
      </c>
      <c r="B73" s="49"/>
      <c r="C73" s="49">
        <v>0.12</v>
      </c>
      <c r="D73" s="49">
        <v>7.0000000000000007E-2</v>
      </c>
      <c r="E73" s="49">
        <v>0.09</v>
      </c>
      <c r="F73" s="49">
        <v>7.0000000000000007E-2</v>
      </c>
      <c r="G73" s="49">
        <v>0.08</v>
      </c>
      <c r="H73" s="49">
        <v>0.09</v>
      </c>
      <c r="I73" s="49">
        <v>7.0000000000000007E-2</v>
      </c>
      <c r="J73" s="49">
        <v>0.06</v>
      </c>
      <c r="K73" s="49">
        <v>0.08</v>
      </c>
      <c r="L73" s="49">
        <v>0.06</v>
      </c>
      <c r="M73" s="49">
        <v>0.06</v>
      </c>
      <c r="N73" s="49"/>
    </row>
    <row r="74" spans="1:14">
      <c r="A74" t="s">
        <v>706</v>
      </c>
      <c r="B74" s="49"/>
      <c r="C74" s="49">
        <v>0.3</v>
      </c>
      <c r="D74" s="49">
        <v>0.24</v>
      </c>
      <c r="E74" s="49">
        <v>0.21</v>
      </c>
      <c r="F74" s="49">
        <v>0.22</v>
      </c>
      <c r="G74" s="49">
        <v>0.27</v>
      </c>
      <c r="H74" s="49">
        <v>0.27</v>
      </c>
      <c r="I74" s="49">
        <v>0.19</v>
      </c>
      <c r="J74" s="49">
        <v>0.2</v>
      </c>
      <c r="K74" s="49">
        <v>0.14000000000000001</v>
      </c>
      <c r="L74" s="49">
        <v>0.17</v>
      </c>
      <c r="M74" s="49">
        <v>0.22</v>
      </c>
      <c r="N74" s="49"/>
    </row>
    <row r="75" spans="1:14">
      <c r="A75" t="s">
        <v>707</v>
      </c>
      <c r="B75" s="49"/>
      <c r="C75" s="49">
        <v>0.22</v>
      </c>
      <c r="D75" s="49">
        <v>0.18</v>
      </c>
      <c r="E75" s="49">
        <v>0.18</v>
      </c>
      <c r="F75" s="49">
        <v>0.17</v>
      </c>
      <c r="G75" s="49">
        <v>0.21</v>
      </c>
      <c r="H75" s="49">
        <v>0.19</v>
      </c>
      <c r="I75" s="49">
        <v>0.19</v>
      </c>
      <c r="J75" s="49">
        <v>0.16</v>
      </c>
      <c r="K75" s="49">
        <v>0.15</v>
      </c>
      <c r="L75" s="49">
        <v>0.15</v>
      </c>
      <c r="M75" s="49">
        <v>0.17</v>
      </c>
      <c r="N75" s="49"/>
    </row>
    <row r="76" spans="1:14"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</row>
    <row r="77" spans="1:14">
      <c r="A77" t="s">
        <v>708</v>
      </c>
      <c r="B77" s="49"/>
      <c r="C77" s="49">
        <v>0.2</v>
      </c>
      <c r="D77" s="49">
        <v>0.2</v>
      </c>
      <c r="E77" s="49">
        <v>0.19</v>
      </c>
      <c r="F77" s="49">
        <v>0.17</v>
      </c>
      <c r="G77" s="49">
        <v>0.14000000000000001</v>
      </c>
      <c r="H77" s="49">
        <v>0.14000000000000001</v>
      </c>
      <c r="I77" s="49">
        <v>0.19</v>
      </c>
      <c r="J77" s="49"/>
      <c r="K77" s="49"/>
      <c r="L77" s="49"/>
      <c r="M77" s="49"/>
      <c r="N77" s="49"/>
    </row>
    <row r="78" spans="1:14">
      <c r="A78" t="s">
        <v>709</v>
      </c>
      <c r="B78" s="49"/>
      <c r="C78" s="49">
        <v>0.12</v>
      </c>
      <c r="D78" s="49">
        <v>0.11</v>
      </c>
      <c r="E78" s="49">
        <v>0.16</v>
      </c>
      <c r="F78" s="49">
        <v>0.12</v>
      </c>
      <c r="G78" s="49">
        <v>0.12</v>
      </c>
      <c r="H78" s="49">
        <v>0.1</v>
      </c>
      <c r="I78" s="49">
        <v>0.11</v>
      </c>
      <c r="J78" s="49"/>
      <c r="K78" s="49"/>
      <c r="L78" s="49"/>
      <c r="M78" s="49"/>
      <c r="N78" s="49"/>
    </row>
    <row r="79" spans="1:14">
      <c r="A79" t="s">
        <v>710</v>
      </c>
      <c r="B79" s="49"/>
      <c r="C79" s="49">
        <v>0.17</v>
      </c>
      <c r="D79" s="49">
        <v>0.18</v>
      </c>
      <c r="E79" s="49">
        <v>0.18</v>
      </c>
      <c r="F79" s="49">
        <v>0.19</v>
      </c>
      <c r="G79" s="49">
        <v>0.17</v>
      </c>
      <c r="H79" s="49">
        <v>0.14000000000000001</v>
      </c>
      <c r="I79" s="49">
        <v>0.17</v>
      </c>
      <c r="J79" s="49"/>
      <c r="K79" s="49"/>
      <c r="L79" s="49"/>
      <c r="M79" s="49"/>
      <c r="N79" s="49"/>
    </row>
    <row r="80" spans="1:14">
      <c r="A80" t="s">
        <v>711</v>
      </c>
      <c r="B80" s="49"/>
      <c r="C80" s="49">
        <v>0.17</v>
      </c>
      <c r="D80" s="49">
        <v>0.17</v>
      </c>
      <c r="E80" s="49">
        <v>0.18</v>
      </c>
      <c r="F80" s="49">
        <v>0.16</v>
      </c>
      <c r="G80" s="49">
        <v>0.14000000000000001</v>
      </c>
      <c r="H80" s="49">
        <v>0.13</v>
      </c>
      <c r="I80" s="49">
        <v>0.16</v>
      </c>
      <c r="J80" s="49"/>
      <c r="K80" s="49"/>
      <c r="L80" s="49"/>
      <c r="M80" s="49"/>
      <c r="N80" s="49"/>
    </row>
    <row r="81" spans="1:14"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</row>
    <row r="82" spans="1:14">
      <c r="A82" t="s">
        <v>712</v>
      </c>
      <c r="B82" s="49"/>
      <c r="C82" s="49"/>
      <c r="D82" s="49"/>
      <c r="E82" s="49"/>
      <c r="F82" s="49"/>
      <c r="G82" s="49"/>
      <c r="H82" s="49">
        <v>0.18</v>
      </c>
      <c r="I82" s="49">
        <v>0.15</v>
      </c>
      <c r="J82" s="49">
        <v>0.15</v>
      </c>
      <c r="K82" s="49">
        <v>0.12</v>
      </c>
      <c r="L82" s="49">
        <v>0.14000000000000001</v>
      </c>
      <c r="M82" s="49">
        <v>0.17</v>
      </c>
      <c r="N82" s="49">
        <v>0.13</v>
      </c>
    </row>
    <row r="83" spans="1:14">
      <c r="A83" t="s">
        <v>713</v>
      </c>
      <c r="B83" s="49"/>
      <c r="C83" s="49"/>
      <c r="D83" s="49"/>
      <c r="E83" s="49"/>
      <c r="F83" s="49"/>
      <c r="G83" s="49"/>
      <c r="H83" s="49">
        <v>0.1</v>
      </c>
      <c r="I83" s="49">
        <v>0.08</v>
      </c>
      <c r="J83" s="49">
        <v>0.1</v>
      </c>
      <c r="K83" s="49">
        <v>0.08</v>
      </c>
      <c r="L83" s="49">
        <v>0.08</v>
      </c>
      <c r="M83" s="49">
        <v>0.08</v>
      </c>
      <c r="N83" s="49">
        <v>0.09</v>
      </c>
    </row>
    <row r="84" spans="1:14">
      <c r="A84" t="s">
        <v>714</v>
      </c>
      <c r="B84" s="49"/>
      <c r="C84" s="49"/>
      <c r="D84" s="49"/>
      <c r="E84" s="49"/>
      <c r="F84" s="49"/>
      <c r="G84" s="49"/>
      <c r="H84" s="49">
        <v>0.21</v>
      </c>
      <c r="I84" s="49">
        <v>0.15</v>
      </c>
      <c r="J84" s="49">
        <v>0.14000000000000001</v>
      </c>
      <c r="K84" s="49">
        <v>0.12</v>
      </c>
      <c r="L84" s="49">
        <v>0.13</v>
      </c>
      <c r="M84" s="49">
        <v>0.14000000000000001</v>
      </c>
      <c r="N84" s="49">
        <v>0.12</v>
      </c>
    </row>
    <row r="85" spans="1:14">
      <c r="A85" t="s">
        <v>715</v>
      </c>
      <c r="B85" s="49"/>
      <c r="C85" s="49"/>
      <c r="D85" s="49"/>
      <c r="E85" s="49"/>
      <c r="F85" s="49"/>
      <c r="G85" s="49"/>
      <c r="H85" s="49">
        <v>0.17</v>
      </c>
      <c r="I85" s="49">
        <v>0.13</v>
      </c>
      <c r="J85" s="49">
        <v>0.13</v>
      </c>
      <c r="K85" s="49">
        <v>0.11</v>
      </c>
      <c r="L85" s="49">
        <v>0.12</v>
      </c>
      <c r="M85" s="49">
        <v>0.13</v>
      </c>
      <c r="N85" s="49">
        <v>0.12</v>
      </c>
    </row>
    <row r="87" spans="1:14" s="19" customFormat="1"/>
    <row r="89" spans="1:14">
      <c r="B89" s="19">
        <v>2003</v>
      </c>
      <c r="C89" s="19">
        <v>2004</v>
      </c>
      <c r="D89" s="19">
        <v>2005</v>
      </c>
      <c r="E89" s="19">
        <v>2006</v>
      </c>
      <c r="F89" s="19">
        <v>2007</v>
      </c>
      <c r="G89" s="19">
        <v>2008</v>
      </c>
      <c r="H89" s="19">
        <v>2009</v>
      </c>
      <c r="I89" s="19">
        <v>2010</v>
      </c>
      <c r="J89" s="19">
        <v>2011</v>
      </c>
      <c r="K89" s="19">
        <v>2012</v>
      </c>
      <c r="L89" s="19">
        <v>2013</v>
      </c>
      <c r="M89" s="19">
        <v>2014</v>
      </c>
      <c r="N89" s="19">
        <v>2015</v>
      </c>
    </row>
    <row r="90" spans="1:14">
      <c r="A90" s="19" t="s">
        <v>696</v>
      </c>
      <c r="B90" s="49">
        <f t="shared" ref="B90:N90" si="25">IF(B62="","",B62)</f>
        <v>0.35</v>
      </c>
      <c r="C90" s="49">
        <f t="shared" si="25"/>
        <v>0.25</v>
      </c>
      <c r="D90" s="49">
        <f t="shared" si="25"/>
        <v>0.28000000000000003</v>
      </c>
      <c r="E90" s="49">
        <f t="shared" si="25"/>
        <v>0.19</v>
      </c>
      <c r="F90" s="49">
        <f t="shared" si="25"/>
        <v>0.25</v>
      </c>
      <c r="G90" s="49">
        <f t="shared" si="25"/>
        <v>0.2</v>
      </c>
      <c r="H90" s="49">
        <f t="shared" si="25"/>
        <v>0.25</v>
      </c>
      <c r="I90" s="49">
        <f t="shared" si="25"/>
        <v>0.19</v>
      </c>
      <c r="J90" s="49">
        <f t="shared" si="25"/>
        <v>0.15</v>
      </c>
      <c r="K90" s="49">
        <f t="shared" si="25"/>
        <v>0.23</v>
      </c>
      <c r="L90" s="49">
        <f t="shared" si="25"/>
        <v>0.16</v>
      </c>
      <c r="M90" s="49">
        <f t="shared" si="25"/>
        <v>0.17</v>
      </c>
      <c r="N90" s="49">
        <f t="shared" si="25"/>
        <v>0.18</v>
      </c>
    </row>
    <row r="91" spans="1:14">
      <c r="A91" s="19" t="s">
        <v>697</v>
      </c>
      <c r="B91" s="49">
        <f t="shared" ref="B91:N91" si="26">IF(B63="","",B63)</f>
        <v>0.2</v>
      </c>
      <c r="C91" s="49">
        <f t="shared" si="26"/>
        <v>0.13</v>
      </c>
      <c r="D91" s="49">
        <f t="shared" si="26"/>
        <v>0.17</v>
      </c>
      <c r="E91" s="49">
        <f t="shared" si="26"/>
        <v>0.17</v>
      </c>
      <c r="F91" s="49">
        <f t="shared" si="26"/>
        <v>0.15</v>
      </c>
      <c r="G91" s="49">
        <f t="shared" si="26"/>
        <v>0.14000000000000001</v>
      </c>
      <c r="H91" s="49">
        <f t="shared" si="26"/>
        <v>0.16</v>
      </c>
      <c r="I91" s="49">
        <f t="shared" si="26"/>
        <v>0.13</v>
      </c>
      <c r="J91" s="49">
        <f t="shared" si="26"/>
        <v>0.09</v>
      </c>
      <c r="K91" s="49">
        <f t="shared" si="26"/>
        <v>0.08</v>
      </c>
      <c r="L91" s="49">
        <f t="shared" si="26"/>
        <v>0.09</v>
      </c>
      <c r="M91" s="49">
        <f t="shared" si="26"/>
        <v>0.14000000000000001</v>
      </c>
      <c r="N91" s="49">
        <f t="shared" si="26"/>
        <v>0.16</v>
      </c>
    </row>
    <row r="92" spans="1:14">
      <c r="A92" s="19" t="s">
        <v>698</v>
      </c>
      <c r="B92" s="49">
        <f t="shared" ref="B92:N92" si="27">IF(B64="","",B64)</f>
        <v>0.3</v>
      </c>
      <c r="C92" s="49">
        <f t="shared" si="27"/>
        <v>0.34</v>
      </c>
      <c r="D92" s="49">
        <f t="shared" si="27"/>
        <v>0.33</v>
      </c>
      <c r="E92" s="49">
        <f t="shared" si="27"/>
        <v>0.35</v>
      </c>
      <c r="F92" s="49">
        <f t="shared" si="27"/>
        <v>0.35</v>
      </c>
      <c r="G92" s="49">
        <f t="shared" si="27"/>
        <v>0.39</v>
      </c>
      <c r="H92" s="49">
        <f t="shared" si="27"/>
        <v>0.32</v>
      </c>
      <c r="I92" s="49">
        <f t="shared" si="27"/>
        <v>0.35</v>
      </c>
      <c r="J92" s="49">
        <f t="shared" si="27"/>
        <v>0.35</v>
      </c>
      <c r="K92" s="49">
        <f t="shared" si="27"/>
        <v>0.25</v>
      </c>
      <c r="L92" s="49">
        <f t="shared" si="27"/>
        <v>0.26</v>
      </c>
      <c r="M92" s="49">
        <f t="shared" si="27"/>
        <v>0.26</v>
      </c>
      <c r="N92" s="49">
        <f t="shared" si="27"/>
        <v>0.22</v>
      </c>
    </row>
    <row r="93" spans="1:14">
      <c r="A93" s="19" t="s">
        <v>699</v>
      </c>
      <c r="B93" s="49">
        <f t="shared" ref="B93:N93" si="28">IF(B65="","",B65)</f>
        <v>0.28999999999999998</v>
      </c>
      <c r="C93" s="49">
        <f t="shared" si="28"/>
        <v>0.24</v>
      </c>
      <c r="D93" s="49">
        <f t="shared" si="28"/>
        <v>0.27</v>
      </c>
      <c r="E93" s="49">
        <f t="shared" si="28"/>
        <v>0.24</v>
      </c>
      <c r="F93" s="49">
        <f t="shared" si="28"/>
        <v>0.26</v>
      </c>
      <c r="G93" s="49">
        <f t="shared" si="28"/>
        <v>0.25</v>
      </c>
      <c r="H93" s="49">
        <f t="shared" si="28"/>
        <v>0.25</v>
      </c>
      <c r="I93" s="49">
        <f t="shared" si="28"/>
        <v>0.23</v>
      </c>
      <c r="J93" s="49">
        <f t="shared" si="28"/>
        <v>0.21</v>
      </c>
      <c r="K93" s="49">
        <f t="shared" si="28"/>
        <v>0.2</v>
      </c>
      <c r="L93" s="49">
        <f t="shared" si="28"/>
        <v>0.18</v>
      </c>
      <c r="M93" s="49">
        <f t="shared" si="28"/>
        <v>0.19</v>
      </c>
      <c r="N93" s="49">
        <f t="shared" si="28"/>
        <v>0.19</v>
      </c>
    </row>
    <row r="94" spans="1:14">
      <c r="A94" s="19"/>
      <c r="B94" s="49" t="str">
        <f t="shared" ref="B94:N94" si="29">IF(B66="","",B66)</f>
        <v/>
      </c>
      <c r="C94" s="49" t="str">
        <f t="shared" si="29"/>
        <v/>
      </c>
      <c r="D94" s="49" t="str">
        <f t="shared" si="29"/>
        <v/>
      </c>
      <c r="E94" s="49" t="str">
        <f t="shared" si="29"/>
        <v/>
      </c>
      <c r="F94" s="49" t="str">
        <f t="shared" si="29"/>
        <v/>
      </c>
      <c r="G94" s="49" t="str">
        <f t="shared" si="29"/>
        <v/>
      </c>
      <c r="H94" s="49" t="str">
        <f t="shared" si="29"/>
        <v/>
      </c>
      <c r="I94" s="49" t="str">
        <f t="shared" si="29"/>
        <v/>
      </c>
      <c r="J94" s="49" t="str">
        <f t="shared" si="29"/>
        <v/>
      </c>
      <c r="K94" s="49" t="str">
        <f t="shared" si="29"/>
        <v/>
      </c>
      <c r="L94" s="49" t="str">
        <f t="shared" si="29"/>
        <v/>
      </c>
      <c r="M94" s="49" t="str">
        <f t="shared" si="29"/>
        <v/>
      </c>
      <c r="N94" s="49" t="str">
        <f t="shared" si="29"/>
        <v/>
      </c>
    </row>
    <row r="95" spans="1:14">
      <c r="A95" s="19" t="s">
        <v>700</v>
      </c>
      <c r="B95" s="49"/>
      <c r="C95" s="49">
        <f t="shared" ref="C95:N95" si="30">IF(C67="","",C67)</f>
        <v>0.2</v>
      </c>
      <c r="D95" s="49">
        <f t="shared" si="30"/>
        <v>0.14000000000000001</v>
      </c>
      <c r="E95" s="49">
        <f t="shared" si="30"/>
        <v>0.1</v>
      </c>
      <c r="F95" s="49">
        <f t="shared" si="30"/>
        <v>0.12</v>
      </c>
      <c r="G95" s="49">
        <f t="shared" si="30"/>
        <v>0.12</v>
      </c>
      <c r="H95" s="49">
        <f t="shared" si="30"/>
        <v>0.1</v>
      </c>
      <c r="I95" s="49">
        <f t="shared" si="30"/>
        <v>0.09</v>
      </c>
      <c r="J95" s="49">
        <f t="shared" si="30"/>
        <v>0.11</v>
      </c>
      <c r="K95" s="49">
        <f t="shared" si="30"/>
        <v>0.09</v>
      </c>
      <c r="L95" s="49">
        <f t="shared" si="30"/>
        <v>0.11</v>
      </c>
      <c r="M95" s="49">
        <f t="shared" si="30"/>
        <v>0.1</v>
      </c>
      <c r="N95" s="49">
        <f t="shared" si="30"/>
        <v>0.15</v>
      </c>
    </row>
    <row r="96" spans="1:14">
      <c r="A96" s="19" t="s">
        <v>701</v>
      </c>
      <c r="B96" s="49"/>
      <c r="C96" s="49">
        <f t="shared" ref="C96:N96" si="31">IF(C68="","",C68)</f>
        <v>0.13</v>
      </c>
      <c r="D96" s="49">
        <f t="shared" si="31"/>
        <v>0.1</v>
      </c>
      <c r="E96" s="49">
        <f t="shared" si="31"/>
        <v>0.09</v>
      </c>
      <c r="F96" s="49">
        <f t="shared" si="31"/>
        <v>0.08</v>
      </c>
      <c r="G96" s="49">
        <f t="shared" si="31"/>
        <v>0.09</v>
      </c>
      <c r="H96" s="49">
        <f t="shared" si="31"/>
        <v>0.09</v>
      </c>
      <c r="I96" s="49">
        <f t="shared" si="31"/>
        <v>0.09</v>
      </c>
      <c r="J96" s="49">
        <f t="shared" si="31"/>
        <v>0.08</v>
      </c>
      <c r="K96" s="49">
        <f t="shared" si="31"/>
        <v>0.09</v>
      </c>
      <c r="L96" s="49">
        <f t="shared" si="31"/>
        <v>0.08</v>
      </c>
      <c r="M96" s="49">
        <f t="shared" si="31"/>
        <v>0.09</v>
      </c>
      <c r="N96" s="49">
        <f t="shared" si="31"/>
        <v>7.0000000000000007E-2</v>
      </c>
    </row>
    <row r="97" spans="1:14">
      <c r="A97" s="19" t="s">
        <v>702</v>
      </c>
      <c r="B97" s="49"/>
      <c r="C97" s="49">
        <f t="shared" ref="C97:N97" si="32">IF(C69="","",C69)</f>
        <v>0.17</v>
      </c>
      <c r="D97" s="49">
        <f t="shared" si="32"/>
        <v>0.12</v>
      </c>
      <c r="E97" s="49">
        <f t="shared" si="32"/>
        <v>0.18</v>
      </c>
      <c r="F97" s="49">
        <f t="shared" si="32"/>
        <v>0.18</v>
      </c>
      <c r="G97" s="49">
        <f t="shared" si="32"/>
        <v>0.18</v>
      </c>
      <c r="H97" s="49">
        <f t="shared" si="32"/>
        <v>0.12</v>
      </c>
      <c r="I97" s="49">
        <f t="shared" si="32"/>
        <v>0.12</v>
      </c>
      <c r="J97" s="49">
        <f t="shared" si="32"/>
        <v>0.1</v>
      </c>
      <c r="K97" s="49">
        <f t="shared" si="32"/>
        <v>0.11</v>
      </c>
      <c r="L97" s="49">
        <f t="shared" si="32"/>
        <v>0.08</v>
      </c>
      <c r="M97" s="49">
        <f t="shared" si="32"/>
        <v>0.11</v>
      </c>
      <c r="N97" s="49">
        <f t="shared" si="32"/>
        <v>0.12</v>
      </c>
    </row>
    <row r="98" spans="1:14">
      <c r="A98" s="19" t="s">
        <v>703</v>
      </c>
      <c r="B98" s="49"/>
      <c r="C98" s="49">
        <f t="shared" ref="C98:N98" si="33">IF(C70="","",C70)</f>
        <v>0.17</v>
      </c>
      <c r="D98" s="49">
        <f t="shared" si="33"/>
        <v>0.12</v>
      </c>
      <c r="E98" s="49">
        <f t="shared" si="33"/>
        <v>0.12</v>
      </c>
      <c r="F98" s="49">
        <f t="shared" si="33"/>
        <v>0.13</v>
      </c>
      <c r="G98" s="49">
        <f t="shared" si="33"/>
        <v>0.13</v>
      </c>
      <c r="H98" s="49">
        <f t="shared" si="33"/>
        <v>0.1</v>
      </c>
      <c r="I98" s="49">
        <f t="shared" si="33"/>
        <v>0.1</v>
      </c>
      <c r="J98" s="49">
        <f t="shared" si="33"/>
        <v>0.1</v>
      </c>
      <c r="K98" s="49">
        <f t="shared" si="33"/>
        <v>0.1</v>
      </c>
      <c r="L98" s="49">
        <f t="shared" si="33"/>
        <v>0.09</v>
      </c>
      <c r="M98" s="49">
        <f t="shared" si="33"/>
        <v>0.1</v>
      </c>
      <c r="N98" s="49">
        <f t="shared" si="33"/>
        <v>0.11</v>
      </c>
    </row>
    <row r="99" spans="1:14">
      <c r="A99" s="19"/>
      <c r="B99" s="49" t="str">
        <f>IF(B71="","",B71)</f>
        <v/>
      </c>
      <c r="C99" s="49" t="str">
        <f t="shared" ref="C99:N99" si="34">IF(C71="","",C71)</f>
        <v/>
      </c>
      <c r="D99" s="49" t="str">
        <f t="shared" si="34"/>
        <v/>
      </c>
      <c r="E99" s="49" t="str">
        <f t="shared" si="34"/>
        <v/>
      </c>
      <c r="F99" s="49" t="str">
        <f t="shared" si="34"/>
        <v/>
      </c>
      <c r="G99" s="49" t="str">
        <f t="shared" si="34"/>
        <v/>
      </c>
      <c r="H99" s="49" t="str">
        <f t="shared" si="34"/>
        <v/>
      </c>
      <c r="I99" s="49" t="str">
        <f t="shared" si="34"/>
        <v/>
      </c>
      <c r="J99" s="49" t="str">
        <f t="shared" si="34"/>
        <v/>
      </c>
      <c r="K99" s="49" t="str">
        <f t="shared" si="34"/>
        <v/>
      </c>
      <c r="L99" s="49" t="str">
        <f t="shared" si="34"/>
        <v/>
      </c>
      <c r="M99" s="49" t="str">
        <f t="shared" si="34"/>
        <v/>
      </c>
      <c r="N99" s="49" t="str">
        <f t="shared" si="34"/>
        <v/>
      </c>
    </row>
    <row r="100" spans="1:14">
      <c r="A100" s="19" t="s">
        <v>704</v>
      </c>
      <c r="B100" s="49"/>
      <c r="C100" s="49">
        <f t="shared" ref="C100:M100" si="35">IF(C72="","",C72)</f>
        <v>0.2</v>
      </c>
      <c r="D100" s="49">
        <f t="shared" si="35"/>
        <v>0.2</v>
      </c>
      <c r="E100" s="49">
        <f t="shared" si="35"/>
        <v>0.22</v>
      </c>
      <c r="F100" s="49">
        <f t="shared" si="35"/>
        <v>0.18</v>
      </c>
      <c r="G100" s="49">
        <f t="shared" si="35"/>
        <v>0.23</v>
      </c>
      <c r="H100" s="49">
        <f t="shared" si="35"/>
        <v>0.18</v>
      </c>
      <c r="I100" s="49">
        <f t="shared" si="35"/>
        <v>0.27</v>
      </c>
      <c r="J100" s="49">
        <f t="shared" si="35"/>
        <v>0.19</v>
      </c>
      <c r="K100" s="49">
        <f t="shared" si="35"/>
        <v>0.22</v>
      </c>
      <c r="L100" s="49">
        <f t="shared" si="35"/>
        <v>0.2</v>
      </c>
      <c r="M100" s="49">
        <f t="shared" si="35"/>
        <v>0.19</v>
      </c>
      <c r="N100" s="49"/>
    </row>
    <row r="101" spans="1:14">
      <c r="A101" s="19" t="s">
        <v>705</v>
      </c>
      <c r="B101" s="49"/>
      <c r="C101" s="49">
        <f t="shared" ref="C101:M101" si="36">IF(C73="","",C73)</f>
        <v>0.12</v>
      </c>
      <c r="D101" s="49">
        <f t="shared" si="36"/>
        <v>7.0000000000000007E-2</v>
      </c>
      <c r="E101" s="49">
        <f t="shared" si="36"/>
        <v>0.09</v>
      </c>
      <c r="F101" s="49">
        <f t="shared" si="36"/>
        <v>7.0000000000000007E-2</v>
      </c>
      <c r="G101" s="49">
        <f t="shared" si="36"/>
        <v>0.08</v>
      </c>
      <c r="H101" s="49">
        <f t="shared" si="36"/>
        <v>0.09</v>
      </c>
      <c r="I101" s="49">
        <f t="shared" si="36"/>
        <v>7.0000000000000007E-2</v>
      </c>
      <c r="J101" s="49">
        <f t="shared" si="36"/>
        <v>0.06</v>
      </c>
      <c r="K101" s="49">
        <f t="shared" si="36"/>
        <v>0.08</v>
      </c>
      <c r="L101" s="49">
        <f t="shared" si="36"/>
        <v>0.06</v>
      </c>
      <c r="M101" s="49">
        <f t="shared" si="36"/>
        <v>0.06</v>
      </c>
      <c r="N101" s="49"/>
    </row>
    <row r="102" spans="1:14">
      <c r="A102" s="19" t="s">
        <v>706</v>
      </c>
      <c r="B102" s="49"/>
      <c r="C102" s="49">
        <f t="shared" ref="C102:M102" si="37">IF(C74="","",C74)</f>
        <v>0.3</v>
      </c>
      <c r="D102" s="49">
        <f t="shared" si="37"/>
        <v>0.24</v>
      </c>
      <c r="E102" s="49">
        <f t="shared" si="37"/>
        <v>0.21</v>
      </c>
      <c r="F102" s="49">
        <f t="shared" si="37"/>
        <v>0.22</v>
      </c>
      <c r="G102" s="49">
        <f t="shared" si="37"/>
        <v>0.27</v>
      </c>
      <c r="H102" s="49">
        <f t="shared" si="37"/>
        <v>0.27</v>
      </c>
      <c r="I102" s="49">
        <f t="shared" si="37"/>
        <v>0.19</v>
      </c>
      <c r="J102" s="49">
        <f t="shared" si="37"/>
        <v>0.2</v>
      </c>
      <c r="K102" s="49">
        <f t="shared" si="37"/>
        <v>0.14000000000000001</v>
      </c>
      <c r="L102" s="49">
        <f t="shared" si="37"/>
        <v>0.17</v>
      </c>
      <c r="M102" s="49">
        <f t="shared" si="37"/>
        <v>0.22</v>
      </c>
      <c r="N102" s="49"/>
    </row>
    <row r="103" spans="1:14">
      <c r="A103" s="19" t="s">
        <v>707</v>
      </c>
      <c r="B103" s="49"/>
      <c r="C103" s="49">
        <f t="shared" ref="C103:M103" si="38">IF(C75="","",C75)</f>
        <v>0.22</v>
      </c>
      <c r="D103" s="49">
        <f t="shared" si="38"/>
        <v>0.18</v>
      </c>
      <c r="E103" s="49">
        <f t="shared" si="38"/>
        <v>0.18</v>
      </c>
      <c r="F103" s="49">
        <f t="shared" si="38"/>
        <v>0.17</v>
      </c>
      <c r="G103" s="49">
        <f t="shared" si="38"/>
        <v>0.21</v>
      </c>
      <c r="H103" s="49">
        <f t="shared" si="38"/>
        <v>0.19</v>
      </c>
      <c r="I103" s="49">
        <f t="shared" si="38"/>
        <v>0.19</v>
      </c>
      <c r="J103" s="49">
        <f t="shared" si="38"/>
        <v>0.16</v>
      </c>
      <c r="K103" s="49">
        <f t="shared" si="38"/>
        <v>0.15</v>
      </c>
      <c r="L103" s="49">
        <f t="shared" si="38"/>
        <v>0.15</v>
      </c>
      <c r="M103" s="49">
        <f t="shared" si="38"/>
        <v>0.17</v>
      </c>
      <c r="N103" s="49"/>
    </row>
    <row r="104" spans="1:14">
      <c r="A104" s="19"/>
      <c r="B104" s="49" t="str">
        <f>IF(B76="","",B76)</f>
        <v/>
      </c>
      <c r="C104" s="49" t="str">
        <f t="shared" ref="C104:M104" si="39">IF(C76="","",C76)</f>
        <v/>
      </c>
      <c r="D104" s="49" t="str">
        <f t="shared" si="39"/>
        <v/>
      </c>
      <c r="E104" s="49" t="str">
        <f t="shared" si="39"/>
        <v/>
      </c>
      <c r="F104" s="49" t="str">
        <f t="shared" si="39"/>
        <v/>
      </c>
      <c r="G104" s="49" t="str">
        <f t="shared" si="39"/>
        <v/>
      </c>
      <c r="H104" s="49" t="str">
        <f t="shared" si="39"/>
        <v/>
      </c>
      <c r="I104" s="49" t="str">
        <f t="shared" si="39"/>
        <v/>
      </c>
      <c r="J104" s="49" t="str">
        <f t="shared" si="39"/>
        <v/>
      </c>
      <c r="K104" s="49" t="str">
        <f t="shared" si="39"/>
        <v/>
      </c>
      <c r="L104" s="49" t="str">
        <f t="shared" si="39"/>
        <v/>
      </c>
      <c r="M104" s="49" t="str">
        <f t="shared" si="39"/>
        <v/>
      </c>
      <c r="N104" s="49" t="str">
        <f>IF(N76="","",N76)</f>
        <v/>
      </c>
    </row>
    <row r="105" spans="1:14">
      <c r="A105" s="19" t="s">
        <v>708</v>
      </c>
      <c r="B105" s="49"/>
      <c r="C105" s="49">
        <f t="shared" ref="C105:I109" si="40">IF(C77="","",C77)</f>
        <v>0.2</v>
      </c>
      <c r="D105" s="49">
        <f t="shared" si="40"/>
        <v>0.2</v>
      </c>
      <c r="E105" s="49">
        <f t="shared" si="40"/>
        <v>0.19</v>
      </c>
      <c r="F105" s="49">
        <f t="shared" si="40"/>
        <v>0.17</v>
      </c>
      <c r="G105" s="49">
        <f t="shared" si="40"/>
        <v>0.14000000000000001</v>
      </c>
      <c r="H105" s="49">
        <f t="shared" si="40"/>
        <v>0.14000000000000001</v>
      </c>
      <c r="I105" s="49">
        <f t="shared" si="40"/>
        <v>0.19</v>
      </c>
      <c r="J105" s="49"/>
      <c r="K105" s="49"/>
      <c r="L105" s="49"/>
      <c r="M105" s="49"/>
      <c r="N105" s="49"/>
    </row>
    <row r="106" spans="1:14">
      <c r="A106" s="19" t="s">
        <v>709</v>
      </c>
      <c r="B106" s="49"/>
      <c r="C106" s="49">
        <f t="shared" si="40"/>
        <v>0.12</v>
      </c>
      <c r="D106" s="49">
        <f t="shared" si="40"/>
        <v>0.11</v>
      </c>
      <c r="E106" s="49">
        <f t="shared" si="40"/>
        <v>0.16</v>
      </c>
      <c r="F106" s="49">
        <f t="shared" si="40"/>
        <v>0.12</v>
      </c>
      <c r="G106" s="49">
        <f t="shared" si="40"/>
        <v>0.12</v>
      </c>
      <c r="H106" s="49">
        <f t="shared" si="40"/>
        <v>0.1</v>
      </c>
      <c r="I106" s="49">
        <f t="shared" si="40"/>
        <v>0.11</v>
      </c>
      <c r="J106" s="49"/>
      <c r="K106" s="49"/>
      <c r="L106" s="49"/>
      <c r="M106" s="49"/>
      <c r="N106" s="49"/>
    </row>
    <row r="107" spans="1:14">
      <c r="A107" s="19" t="s">
        <v>710</v>
      </c>
      <c r="B107" s="49"/>
      <c r="C107" s="49">
        <f t="shared" si="40"/>
        <v>0.17</v>
      </c>
      <c r="D107" s="49">
        <f t="shared" si="40"/>
        <v>0.18</v>
      </c>
      <c r="E107" s="49">
        <f t="shared" si="40"/>
        <v>0.18</v>
      </c>
      <c r="F107" s="49">
        <f t="shared" si="40"/>
        <v>0.19</v>
      </c>
      <c r="G107" s="49">
        <f t="shared" si="40"/>
        <v>0.17</v>
      </c>
      <c r="H107" s="49">
        <f t="shared" si="40"/>
        <v>0.14000000000000001</v>
      </c>
      <c r="I107" s="49">
        <f t="shared" si="40"/>
        <v>0.17</v>
      </c>
      <c r="J107" s="49"/>
      <c r="K107" s="49"/>
      <c r="L107" s="49"/>
      <c r="M107" s="49"/>
      <c r="N107" s="49"/>
    </row>
    <row r="108" spans="1:14">
      <c r="A108" s="19" t="s">
        <v>711</v>
      </c>
      <c r="B108" s="49"/>
      <c r="C108" s="49">
        <f t="shared" si="40"/>
        <v>0.17</v>
      </c>
      <c r="D108" s="49">
        <f t="shared" si="40"/>
        <v>0.17</v>
      </c>
      <c r="E108" s="49">
        <f t="shared" si="40"/>
        <v>0.18</v>
      </c>
      <c r="F108" s="49">
        <f t="shared" si="40"/>
        <v>0.16</v>
      </c>
      <c r="G108" s="49">
        <f t="shared" si="40"/>
        <v>0.14000000000000001</v>
      </c>
      <c r="H108" s="49">
        <f t="shared" si="40"/>
        <v>0.13</v>
      </c>
      <c r="I108" s="49">
        <f t="shared" si="40"/>
        <v>0.16</v>
      </c>
      <c r="J108" s="49"/>
      <c r="K108" s="49"/>
      <c r="L108" s="49"/>
      <c r="M108" s="49"/>
      <c r="N108" s="49"/>
    </row>
    <row r="109" spans="1:14">
      <c r="A109" s="19"/>
      <c r="B109" s="49" t="str">
        <f>IF(B81="","",B81)</f>
        <v/>
      </c>
      <c r="C109" s="49" t="str">
        <f t="shared" si="40"/>
        <v/>
      </c>
      <c r="D109" s="49" t="str">
        <f t="shared" si="40"/>
        <v/>
      </c>
      <c r="E109" s="49" t="str">
        <f t="shared" si="40"/>
        <v/>
      </c>
      <c r="F109" s="49" t="str">
        <f t="shared" si="40"/>
        <v/>
      </c>
      <c r="G109" s="49" t="str">
        <f t="shared" si="40"/>
        <v/>
      </c>
      <c r="H109" s="49" t="str">
        <f t="shared" si="40"/>
        <v/>
      </c>
      <c r="I109" s="49" t="str">
        <f t="shared" si="40"/>
        <v/>
      </c>
      <c r="J109" s="49" t="str">
        <f t="shared" ref="J109:N113" si="41">IF(J81="","",J81)</f>
        <v/>
      </c>
      <c r="K109" s="49" t="str">
        <f t="shared" si="41"/>
        <v/>
      </c>
      <c r="L109" s="49" t="str">
        <f t="shared" si="41"/>
        <v/>
      </c>
      <c r="M109" s="49" t="str">
        <f t="shared" si="41"/>
        <v/>
      </c>
      <c r="N109" s="49" t="str">
        <f t="shared" si="41"/>
        <v/>
      </c>
    </row>
    <row r="110" spans="1:14">
      <c r="A110" s="19" t="s">
        <v>712</v>
      </c>
      <c r="B110" s="49"/>
      <c r="C110" s="49"/>
      <c r="D110" s="49"/>
      <c r="E110" s="49"/>
      <c r="F110" s="49"/>
      <c r="G110" s="49"/>
      <c r="H110" s="49">
        <f t="shared" ref="H110:I113" si="42">IF(H82="","",H82)</f>
        <v>0.18</v>
      </c>
      <c r="I110" s="49">
        <f t="shared" si="42"/>
        <v>0.15</v>
      </c>
      <c r="J110" s="49">
        <f t="shared" si="41"/>
        <v>0.15</v>
      </c>
      <c r="K110" s="49">
        <f t="shared" si="41"/>
        <v>0.12</v>
      </c>
      <c r="L110" s="49">
        <f t="shared" si="41"/>
        <v>0.14000000000000001</v>
      </c>
      <c r="M110" s="49">
        <f t="shared" si="41"/>
        <v>0.17</v>
      </c>
      <c r="N110" s="49">
        <f t="shared" si="41"/>
        <v>0.13</v>
      </c>
    </row>
    <row r="111" spans="1:14">
      <c r="A111" s="19" t="s">
        <v>713</v>
      </c>
      <c r="B111" s="49"/>
      <c r="C111" s="49"/>
      <c r="D111" s="49"/>
      <c r="E111" s="49"/>
      <c r="F111" s="49"/>
      <c r="G111" s="49"/>
      <c r="H111" s="49">
        <f t="shared" si="42"/>
        <v>0.1</v>
      </c>
      <c r="I111" s="49">
        <f t="shared" si="42"/>
        <v>0.08</v>
      </c>
      <c r="J111" s="49">
        <f t="shared" si="41"/>
        <v>0.1</v>
      </c>
      <c r="K111" s="49">
        <f t="shared" si="41"/>
        <v>0.08</v>
      </c>
      <c r="L111" s="49">
        <f t="shared" si="41"/>
        <v>0.08</v>
      </c>
      <c r="M111" s="49">
        <f t="shared" si="41"/>
        <v>0.08</v>
      </c>
      <c r="N111" s="49">
        <f t="shared" si="41"/>
        <v>0.09</v>
      </c>
    </row>
    <row r="112" spans="1:14">
      <c r="A112" s="19" t="s">
        <v>714</v>
      </c>
      <c r="B112" s="49"/>
      <c r="C112" s="49"/>
      <c r="D112" s="49"/>
      <c r="E112" s="49"/>
      <c r="F112" s="49"/>
      <c r="G112" s="49"/>
      <c r="H112" s="49">
        <f t="shared" si="42"/>
        <v>0.21</v>
      </c>
      <c r="I112" s="49">
        <f t="shared" si="42"/>
        <v>0.15</v>
      </c>
      <c r="J112" s="49">
        <f t="shared" si="41"/>
        <v>0.14000000000000001</v>
      </c>
      <c r="K112" s="49">
        <f t="shared" si="41"/>
        <v>0.12</v>
      </c>
      <c r="L112" s="49">
        <f t="shared" si="41"/>
        <v>0.13</v>
      </c>
      <c r="M112" s="49">
        <f t="shared" si="41"/>
        <v>0.14000000000000001</v>
      </c>
      <c r="N112" s="49">
        <f t="shared" si="41"/>
        <v>0.12</v>
      </c>
    </row>
    <row r="113" spans="1:14">
      <c r="A113" s="19" t="s">
        <v>715</v>
      </c>
      <c r="B113" s="49"/>
      <c r="C113" s="49"/>
      <c r="D113" s="49"/>
      <c r="E113" s="49"/>
      <c r="F113" s="49"/>
      <c r="G113" s="49"/>
      <c r="H113" s="49">
        <f t="shared" si="42"/>
        <v>0.17</v>
      </c>
      <c r="I113" s="49">
        <f t="shared" si="42"/>
        <v>0.13</v>
      </c>
      <c r="J113" s="49">
        <f t="shared" si="41"/>
        <v>0.13</v>
      </c>
      <c r="K113" s="49">
        <f t="shared" si="41"/>
        <v>0.11</v>
      </c>
      <c r="L113" s="49">
        <f t="shared" si="41"/>
        <v>0.12</v>
      </c>
      <c r="M113" s="49">
        <f t="shared" si="41"/>
        <v>0.13</v>
      </c>
      <c r="N113" s="49">
        <f t="shared" si="41"/>
        <v>0.12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Z282"/>
  <sheetViews>
    <sheetView zoomScale="70" zoomScaleNormal="70" workbookViewId="0">
      <pane xSplit="1" ySplit="2" topLeftCell="B166" activePane="bottomRight" state="frozen"/>
      <selection pane="topRight" activeCell="B1" sqref="B1"/>
      <selection pane="bottomLeft" activeCell="A3" sqref="A3"/>
      <selection pane="bottomRight" activeCell="HK294" sqref="HK294"/>
    </sheetView>
  </sheetViews>
  <sheetFormatPr defaultRowHeight="15"/>
  <cols>
    <col min="1" max="1" width="10.85546875" bestFit="1" customWidth="1"/>
    <col min="63" max="63" width="5.42578125" customWidth="1"/>
    <col min="64" max="64" width="11.42578125" bestFit="1" customWidth="1"/>
    <col min="65" max="65" width="5.28515625" customWidth="1"/>
    <col min="66" max="79" width="7.140625" customWidth="1"/>
  </cols>
  <sheetData>
    <row r="1" spans="1:17">
      <c r="A1" s="173"/>
      <c r="B1" s="301" t="s">
        <v>671</v>
      </c>
      <c r="C1" s="301"/>
      <c r="D1" s="301" t="s">
        <v>672</v>
      </c>
      <c r="E1" s="301"/>
      <c r="F1" s="301" t="s">
        <v>673</v>
      </c>
      <c r="G1" s="301"/>
      <c r="H1" s="301" t="s">
        <v>674</v>
      </c>
      <c r="I1" s="301"/>
      <c r="J1" s="301" t="s">
        <v>675</v>
      </c>
      <c r="K1" s="301"/>
      <c r="L1" s="301" t="s">
        <v>676</v>
      </c>
      <c r="M1" s="301"/>
      <c r="N1" s="301" t="s">
        <v>677</v>
      </c>
      <c r="O1" s="301"/>
      <c r="P1" s="301" t="s">
        <v>678</v>
      </c>
      <c r="Q1" s="301"/>
    </row>
    <row r="2" spans="1:17" ht="15.75" thickBot="1">
      <c r="A2" s="174" t="s">
        <v>442</v>
      </c>
      <c r="B2" s="175" t="s">
        <v>679</v>
      </c>
      <c r="C2" s="175" t="s">
        <v>680</v>
      </c>
      <c r="D2" s="175" t="s">
        <v>679</v>
      </c>
      <c r="E2" s="175" t="s">
        <v>680</v>
      </c>
      <c r="F2" s="175" t="s">
        <v>679</v>
      </c>
      <c r="G2" s="175" t="s">
        <v>680</v>
      </c>
      <c r="H2" s="175" t="s">
        <v>679</v>
      </c>
      <c r="I2" s="175" t="s">
        <v>680</v>
      </c>
      <c r="J2" s="175" t="s">
        <v>679</v>
      </c>
      <c r="K2" s="175" t="s">
        <v>680</v>
      </c>
      <c r="L2" s="175" t="s">
        <v>679</v>
      </c>
      <c r="M2" s="175" t="s">
        <v>680</v>
      </c>
      <c r="N2" s="175" t="s">
        <v>679</v>
      </c>
      <c r="O2" s="175" t="s">
        <v>680</v>
      </c>
      <c r="P2" s="175" t="s">
        <v>679</v>
      </c>
      <c r="Q2" s="175" t="s">
        <v>680</v>
      </c>
    </row>
    <row r="3" spans="1:17">
      <c r="A3" s="176">
        <v>1950</v>
      </c>
      <c r="B3" s="177">
        <v>1282</v>
      </c>
      <c r="C3" s="177">
        <v>46</v>
      </c>
      <c r="D3" s="178">
        <v>2263</v>
      </c>
      <c r="E3" s="179">
        <v>55</v>
      </c>
      <c r="F3" s="177">
        <v>1021</v>
      </c>
      <c r="G3" s="177">
        <v>47</v>
      </c>
      <c r="H3" s="178">
        <v>939</v>
      </c>
      <c r="I3" s="179">
        <v>24</v>
      </c>
      <c r="J3" s="177">
        <v>974</v>
      </c>
      <c r="K3" s="177">
        <v>57</v>
      </c>
      <c r="L3" s="178">
        <v>67</v>
      </c>
      <c r="M3" s="179">
        <v>3</v>
      </c>
      <c r="N3" s="180" t="s">
        <v>483</v>
      </c>
      <c r="O3" s="180" t="s">
        <v>483</v>
      </c>
      <c r="P3" s="178">
        <v>6546</v>
      </c>
      <c r="Q3" s="179">
        <v>232</v>
      </c>
    </row>
    <row r="4" spans="1:17">
      <c r="A4" s="181">
        <v>1951</v>
      </c>
      <c r="B4" s="182">
        <v>1387</v>
      </c>
      <c r="C4" s="183">
        <v>60</v>
      </c>
      <c r="D4" s="184">
        <v>2399</v>
      </c>
      <c r="E4" s="185">
        <v>79</v>
      </c>
      <c r="F4" s="182">
        <v>1117</v>
      </c>
      <c r="G4" s="183">
        <v>47</v>
      </c>
      <c r="H4" s="184">
        <v>1033</v>
      </c>
      <c r="I4" s="185">
        <v>32</v>
      </c>
      <c r="J4" s="182">
        <v>918</v>
      </c>
      <c r="K4" s="183">
        <v>70</v>
      </c>
      <c r="L4" s="184">
        <v>88</v>
      </c>
      <c r="M4" s="185">
        <v>4</v>
      </c>
      <c r="N4" s="186" t="s">
        <v>483</v>
      </c>
      <c r="O4" s="180" t="s">
        <v>483</v>
      </c>
      <c r="P4" s="184">
        <v>6942</v>
      </c>
      <c r="Q4" s="187">
        <v>292</v>
      </c>
    </row>
    <row r="5" spans="1:17">
      <c r="A5" s="181">
        <v>1952</v>
      </c>
      <c r="B5" s="182">
        <v>1590</v>
      </c>
      <c r="C5" s="183">
        <v>49</v>
      </c>
      <c r="D5" s="184">
        <v>2482</v>
      </c>
      <c r="E5" s="185">
        <v>62</v>
      </c>
      <c r="F5" s="182">
        <v>1338</v>
      </c>
      <c r="G5" s="183">
        <v>66</v>
      </c>
      <c r="H5" s="184">
        <v>1077</v>
      </c>
      <c r="I5" s="185">
        <v>31</v>
      </c>
      <c r="J5" s="182">
        <v>902</v>
      </c>
      <c r="K5" s="183">
        <v>64</v>
      </c>
      <c r="L5" s="184">
        <v>54</v>
      </c>
      <c r="M5" s="188" t="s">
        <v>483</v>
      </c>
      <c r="N5" s="186" t="s">
        <v>483</v>
      </c>
      <c r="O5" s="180" t="s">
        <v>483</v>
      </c>
      <c r="P5" s="184">
        <v>7443</v>
      </c>
      <c r="Q5" s="187">
        <v>272</v>
      </c>
    </row>
    <row r="6" spans="1:17">
      <c r="A6" s="181">
        <v>1953</v>
      </c>
      <c r="B6" s="182">
        <v>1643</v>
      </c>
      <c r="C6" s="183">
        <v>58</v>
      </c>
      <c r="D6" s="184">
        <v>2686</v>
      </c>
      <c r="E6" s="185">
        <v>72</v>
      </c>
      <c r="F6" s="182">
        <v>1293</v>
      </c>
      <c r="G6" s="183">
        <v>72</v>
      </c>
      <c r="H6" s="184">
        <v>1002</v>
      </c>
      <c r="I6" s="185">
        <v>26</v>
      </c>
      <c r="J6" s="182">
        <v>1012</v>
      </c>
      <c r="K6" s="183">
        <v>83</v>
      </c>
      <c r="L6" s="184">
        <v>52</v>
      </c>
      <c r="M6" s="185">
        <v>2</v>
      </c>
      <c r="N6" s="186" t="s">
        <v>483</v>
      </c>
      <c r="O6" s="180" t="s">
        <v>483</v>
      </c>
      <c r="P6" s="184">
        <v>7688</v>
      </c>
      <c r="Q6" s="187">
        <v>313</v>
      </c>
    </row>
    <row r="7" spans="1:17">
      <c r="A7" s="181">
        <v>1954</v>
      </c>
      <c r="B7" s="182">
        <v>1739</v>
      </c>
      <c r="C7" s="183">
        <v>72</v>
      </c>
      <c r="D7" s="184">
        <v>2700</v>
      </c>
      <c r="E7" s="185">
        <v>90</v>
      </c>
      <c r="F7" s="182">
        <v>1312</v>
      </c>
      <c r="G7" s="183">
        <v>73</v>
      </c>
      <c r="H7" s="184">
        <v>1055</v>
      </c>
      <c r="I7" s="185">
        <v>37</v>
      </c>
      <c r="J7" s="182">
        <v>1019</v>
      </c>
      <c r="K7" s="183">
        <v>87</v>
      </c>
      <c r="L7" s="184">
        <v>51</v>
      </c>
      <c r="M7" s="185">
        <v>1</v>
      </c>
      <c r="N7" s="186" t="s">
        <v>483</v>
      </c>
      <c r="O7" s="180" t="s">
        <v>483</v>
      </c>
      <c r="P7" s="184">
        <v>7876</v>
      </c>
      <c r="Q7" s="187">
        <v>360</v>
      </c>
    </row>
    <row r="8" spans="1:17">
      <c r="A8" s="181">
        <v>1955</v>
      </c>
      <c r="B8" s="182">
        <v>2144</v>
      </c>
      <c r="C8" s="183">
        <v>78</v>
      </c>
      <c r="D8" s="184">
        <v>3161</v>
      </c>
      <c r="E8" s="185">
        <v>67</v>
      </c>
      <c r="F8" s="182">
        <v>1295</v>
      </c>
      <c r="G8" s="183">
        <v>80</v>
      </c>
      <c r="H8" s="184">
        <v>1202</v>
      </c>
      <c r="I8" s="185">
        <v>26</v>
      </c>
      <c r="J8" s="182">
        <v>1114</v>
      </c>
      <c r="K8" s="183">
        <v>81</v>
      </c>
      <c r="L8" s="184">
        <v>61</v>
      </c>
      <c r="M8" s="185">
        <v>1</v>
      </c>
      <c r="N8" s="186" t="s">
        <v>483</v>
      </c>
      <c r="O8" s="180" t="s">
        <v>483</v>
      </c>
      <c r="P8" s="184">
        <v>8977</v>
      </c>
      <c r="Q8" s="187">
        <v>333</v>
      </c>
    </row>
    <row r="9" spans="1:17">
      <c r="A9" s="181">
        <v>1956</v>
      </c>
      <c r="B9" s="182">
        <v>2473</v>
      </c>
      <c r="C9" s="183">
        <v>87</v>
      </c>
      <c r="D9" s="184">
        <v>3605</v>
      </c>
      <c r="E9" s="185">
        <v>99</v>
      </c>
      <c r="F9" s="182">
        <v>1269</v>
      </c>
      <c r="G9" s="183">
        <v>37</v>
      </c>
      <c r="H9" s="184">
        <v>1176</v>
      </c>
      <c r="I9" s="185">
        <v>19</v>
      </c>
      <c r="J9" s="182">
        <v>1173</v>
      </c>
      <c r="K9" s="183">
        <v>86</v>
      </c>
      <c r="L9" s="184">
        <v>63</v>
      </c>
      <c r="M9" s="185">
        <v>1</v>
      </c>
      <c r="N9" s="186" t="s">
        <v>483</v>
      </c>
      <c r="O9" s="180" t="s">
        <v>483</v>
      </c>
      <c r="P9" s="184">
        <v>9759</v>
      </c>
      <c r="Q9" s="187">
        <v>329</v>
      </c>
    </row>
    <row r="10" spans="1:17">
      <c r="A10" s="181">
        <v>1957</v>
      </c>
      <c r="B10" s="182">
        <v>2964</v>
      </c>
      <c r="C10" s="183">
        <v>92</v>
      </c>
      <c r="D10" s="184">
        <v>4098</v>
      </c>
      <c r="E10" s="185">
        <v>103</v>
      </c>
      <c r="F10" s="182">
        <v>1397</v>
      </c>
      <c r="G10" s="183">
        <v>48</v>
      </c>
      <c r="H10" s="184">
        <v>1304</v>
      </c>
      <c r="I10" s="185">
        <v>41</v>
      </c>
      <c r="J10" s="182">
        <v>1243</v>
      </c>
      <c r="K10" s="183">
        <v>98</v>
      </c>
      <c r="L10" s="184">
        <v>49</v>
      </c>
      <c r="M10" s="185">
        <v>2</v>
      </c>
      <c r="N10" s="186" t="s">
        <v>483</v>
      </c>
      <c r="O10" s="180" t="s">
        <v>483</v>
      </c>
      <c r="P10" s="184">
        <v>11055</v>
      </c>
      <c r="Q10" s="187">
        <v>384</v>
      </c>
    </row>
    <row r="11" spans="1:17">
      <c r="A11" s="181">
        <v>1958</v>
      </c>
      <c r="B11" s="182">
        <v>2992</v>
      </c>
      <c r="C11" s="183">
        <v>101</v>
      </c>
      <c r="D11" s="184">
        <v>4148</v>
      </c>
      <c r="E11" s="185">
        <v>104</v>
      </c>
      <c r="F11" s="182">
        <v>1629</v>
      </c>
      <c r="G11" s="183">
        <v>46</v>
      </c>
      <c r="H11" s="184">
        <v>1329</v>
      </c>
      <c r="I11" s="185">
        <v>38</v>
      </c>
      <c r="J11" s="182">
        <v>1272</v>
      </c>
      <c r="K11" s="183">
        <v>89</v>
      </c>
      <c r="L11" s="184">
        <v>39</v>
      </c>
      <c r="M11" s="185">
        <v>1</v>
      </c>
      <c r="N11" s="186" t="s">
        <v>483</v>
      </c>
      <c r="O11" s="180" t="s">
        <v>483</v>
      </c>
      <c r="P11" s="184">
        <v>11409</v>
      </c>
      <c r="Q11" s="187">
        <v>379</v>
      </c>
    </row>
    <row r="12" spans="1:17">
      <c r="A12" s="181">
        <v>1959</v>
      </c>
      <c r="B12" s="182">
        <v>3076</v>
      </c>
      <c r="C12" s="183">
        <v>93</v>
      </c>
      <c r="D12" s="184">
        <v>4307</v>
      </c>
      <c r="E12" s="185">
        <v>99</v>
      </c>
      <c r="F12" s="182">
        <v>1673</v>
      </c>
      <c r="G12" s="183">
        <v>37</v>
      </c>
      <c r="H12" s="184">
        <v>1291</v>
      </c>
      <c r="I12" s="185">
        <v>27</v>
      </c>
      <c r="J12" s="182">
        <v>1313</v>
      </c>
      <c r="K12" s="183">
        <v>93</v>
      </c>
      <c r="L12" s="184">
        <v>43</v>
      </c>
      <c r="M12" s="188" t="s">
        <v>483</v>
      </c>
      <c r="N12" s="186" t="s">
        <v>483</v>
      </c>
      <c r="O12" s="180" t="s">
        <v>483</v>
      </c>
      <c r="P12" s="184">
        <v>11703</v>
      </c>
      <c r="Q12" s="187">
        <v>349</v>
      </c>
    </row>
    <row r="13" spans="1:17">
      <c r="A13" s="181">
        <v>1960</v>
      </c>
      <c r="B13" s="182">
        <v>3478</v>
      </c>
      <c r="C13" s="183">
        <v>92</v>
      </c>
      <c r="D13" s="184">
        <v>4685</v>
      </c>
      <c r="E13" s="185">
        <v>123</v>
      </c>
      <c r="F13" s="182">
        <v>1625</v>
      </c>
      <c r="G13" s="183">
        <v>36</v>
      </c>
      <c r="H13" s="184">
        <v>1281</v>
      </c>
      <c r="I13" s="185">
        <v>30</v>
      </c>
      <c r="J13" s="182">
        <v>1347</v>
      </c>
      <c r="K13" s="183">
        <v>92</v>
      </c>
      <c r="L13" s="184">
        <v>28</v>
      </c>
      <c r="M13" s="185">
        <v>1</v>
      </c>
      <c r="N13" s="186" t="s">
        <v>483</v>
      </c>
      <c r="O13" s="180" t="s">
        <v>483</v>
      </c>
      <c r="P13" s="184">
        <v>12444</v>
      </c>
      <c r="Q13" s="187">
        <v>374</v>
      </c>
    </row>
    <row r="14" spans="1:17">
      <c r="A14" s="181">
        <v>1961</v>
      </c>
      <c r="B14" s="182">
        <v>3679</v>
      </c>
      <c r="C14" s="183">
        <v>103</v>
      </c>
      <c r="D14" s="184">
        <v>4757</v>
      </c>
      <c r="E14" s="185">
        <v>113</v>
      </c>
      <c r="F14" s="182">
        <v>1629</v>
      </c>
      <c r="G14" s="183">
        <v>43</v>
      </c>
      <c r="H14" s="184">
        <v>1354</v>
      </c>
      <c r="I14" s="185">
        <v>32</v>
      </c>
      <c r="J14" s="182">
        <v>1341</v>
      </c>
      <c r="K14" s="183">
        <v>101</v>
      </c>
      <c r="L14" s="184">
        <v>37</v>
      </c>
      <c r="M14" s="185">
        <v>1</v>
      </c>
      <c r="N14" s="186" t="s">
        <v>483</v>
      </c>
      <c r="O14" s="180" t="s">
        <v>483</v>
      </c>
      <c r="P14" s="184">
        <v>12797</v>
      </c>
      <c r="Q14" s="187">
        <v>393</v>
      </c>
    </row>
    <row r="15" spans="1:17">
      <c r="A15" s="181">
        <v>1962</v>
      </c>
      <c r="B15" s="182">
        <v>4038</v>
      </c>
      <c r="C15" s="183">
        <v>124</v>
      </c>
      <c r="D15" s="184">
        <v>5087</v>
      </c>
      <c r="E15" s="185">
        <v>108</v>
      </c>
      <c r="F15" s="182">
        <v>1749</v>
      </c>
      <c r="G15" s="183">
        <v>46</v>
      </c>
      <c r="H15" s="184">
        <v>1401</v>
      </c>
      <c r="I15" s="185">
        <v>31</v>
      </c>
      <c r="J15" s="182">
        <v>1447</v>
      </c>
      <c r="K15" s="183">
        <v>88</v>
      </c>
      <c r="L15" s="184">
        <v>55</v>
      </c>
      <c r="M15" s="185">
        <v>1</v>
      </c>
      <c r="N15" s="186" t="s">
        <v>483</v>
      </c>
      <c r="O15" s="180" t="s">
        <v>483</v>
      </c>
      <c r="P15" s="184">
        <v>13777</v>
      </c>
      <c r="Q15" s="187">
        <v>398</v>
      </c>
    </row>
    <row r="16" spans="1:17">
      <c r="A16" s="181">
        <v>1963</v>
      </c>
      <c r="B16" s="182">
        <v>4477</v>
      </c>
      <c r="C16" s="183">
        <v>115</v>
      </c>
      <c r="D16" s="184">
        <v>5409</v>
      </c>
      <c r="E16" s="185">
        <v>110</v>
      </c>
      <c r="F16" s="182">
        <v>1711</v>
      </c>
      <c r="G16" s="183">
        <v>44</v>
      </c>
      <c r="H16" s="184">
        <v>1320</v>
      </c>
      <c r="I16" s="185">
        <v>27</v>
      </c>
      <c r="J16" s="182">
        <v>1517</v>
      </c>
      <c r="K16" s="183">
        <v>95</v>
      </c>
      <c r="L16" s="184">
        <v>46</v>
      </c>
      <c r="M16" s="185">
        <v>3</v>
      </c>
      <c r="N16" s="186" t="s">
        <v>483</v>
      </c>
      <c r="O16" s="180" t="s">
        <v>483</v>
      </c>
      <c r="P16" s="184">
        <v>14480</v>
      </c>
      <c r="Q16" s="187">
        <v>394</v>
      </c>
    </row>
    <row r="17" spans="1:17">
      <c r="A17" s="181">
        <v>1964</v>
      </c>
      <c r="B17" s="182">
        <v>5166</v>
      </c>
      <c r="C17" s="183">
        <v>148</v>
      </c>
      <c r="D17" s="184">
        <v>6204</v>
      </c>
      <c r="E17" s="185">
        <v>116</v>
      </c>
      <c r="F17" s="182">
        <v>2016</v>
      </c>
      <c r="G17" s="183">
        <v>40</v>
      </c>
      <c r="H17" s="184">
        <v>1315</v>
      </c>
      <c r="I17" s="185">
        <v>26</v>
      </c>
      <c r="J17" s="182">
        <v>1524</v>
      </c>
      <c r="K17" s="183">
        <v>97</v>
      </c>
      <c r="L17" s="184">
        <v>44</v>
      </c>
      <c r="M17" s="185">
        <v>1</v>
      </c>
      <c r="N17" s="186" t="s">
        <v>483</v>
      </c>
      <c r="O17" s="180" t="s">
        <v>483</v>
      </c>
      <c r="P17" s="184">
        <v>16269</v>
      </c>
      <c r="Q17" s="187">
        <v>428</v>
      </c>
    </row>
    <row r="18" spans="1:17">
      <c r="A18" s="181">
        <v>1965</v>
      </c>
      <c r="B18" s="182">
        <v>5570</v>
      </c>
      <c r="C18" s="183">
        <v>181</v>
      </c>
      <c r="D18" s="184">
        <v>6540</v>
      </c>
      <c r="E18" s="185">
        <v>170</v>
      </c>
      <c r="F18" s="182">
        <v>2061</v>
      </c>
      <c r="G18" s="183">
        <v>48</v>
      </c>
      <c r="H18" s="184">
        <v>1289</v>
      </c>
      <c r="I18" s="185">
        <v>33</v>
      </c>
      <c r="J18" s="182">
        <v>1587</v>
      </c>
      <c r="K18" s="183">
        <v>123</v>
      </c>
      <c r="L18" s="184">
        <v>50</v>
      </c>
      <c r="M18" s="185">
        <v>4</v>
      </c>
      <c r="N18" s="186" t="s">
        <v>483</v>
      </c>
      <c r="O18" s="180" t="s">
        <v>483</v>
      </c>
      <c r="P18" s="184">
        <v>17097</v>
      </c>
      <c r="Q18" s="187">
        <v>559</v>
      </c>
    </row>
    <row r="19" spans="1:17">
      <c r="A19" s="181">
        <v>1966</v>
      </c>
      <c r="B19" s="182">
        <v>6144</v>
      </c>
      <c r="C19" s="183">
        <v>196</v>
      </c>
      <c r="D19" s="184">
        <v>7120</v>
      </c>
      <c r="E19" s="185">
        <v>162</v>
      </c>
      <c r="F19" s="182">
        <v>2072</v>
      </c>
      <c r="G19" s="183">
        <v>42</v>
      </c>
      <c r="H19" s="184">
        <v>1205</v>
      </c>
      <c r="I19" s="185">
        <v>29</v>
      </c>
      <c r="J19" s="182">
        <v>1609</v>
      </c>
      <c r="K19" s="183">
        <v>114</v>
      </c>
      <c r="L19" s="184">
        <v>50</v>
      </c>
      <c r="M19" s="185">
        <v>6</v>
      </c>
      <c r="N19" s="186" t="s">
        <v>483</v>
      </c>
      <c r="O19" s="180" t="s">
        <v>483</v>
      </c>
      <c r="P19" s="184">
        <v>18200</v>
      </c>
      <c r="Q19" s="187">
        <v>549</v>
      </c>
    </row>
    <row r="20" spans="1:17">
      <c r="A20" s="181">
        <v>1967</v>
      </c>
      <c r="B20" s="182">
        <v>5944</v>
      </c>
      <c r="C20" s="183">
        <v>198</v>
      </c>
      <c r="D20" s="184">
        <v>6812</v>
      </c>
      <c r="E20" s="185">
        <v>188</v>
      </c>
      <c r="F20" s="182">
        <v>1918</v>
      </c>
      <c r="G20" s="183">
        <v>46</v>
      </c>
      <c r="H20" s="184">
        <v>1132</v>
      </c>
      <c r="I20" s="185">
        <v>25</v>
      </c>
      <c r="J20" s="182">
        <v>1566</v>
      </c>
      <c r="K20" s="183">
        <v>109</v>
      </c>
      <c r="L20" s="184">
        <v>41</v>
      </c>
      <c r="M20" s="185">
        <v>4</v>
      </c>
      <c r="N20" s="186" t="s">
        <v>483</v>
      </c>
      <c r="O20" s="180" t="s">
        <v>483</v>
      </c>
      <c r="P20" s="184">
        <v>17413</v>
      </c>
      <c r="Q20" s="187">
        <v>570</v>
      </c>
    </row>
    <row r="21" spans="1:17">
      <c r="A21" s="181">
        <v>1968</v>
      </c>
      <c r="B21" s="182">
        <v>6282</v>
      </c>
      <c r="C21" s="183">
        <v>174</v>
      </c>
      <c r="D21" s="184">
        <v>6828</v>
      </c>
      <c r="E21" s="185">
        <v>179</v>
      </c>
      <c r="F21" s="182">
        <v>1807</v>
      </c>
      <c r="G21" s="183">
        <v>28</v>
      </c>
      <c r="H21" s="184">
        <v>1083</v>
      </c>
      <c r="I21" s="185">
        <v>24</v>
      </c>
      <c r="J21" s="182">
        <v>1658</v>
      </c>
      <c r="K21" s="183">
        <v>116</v>
      </c>
      <c r="L21" s="184">
        <v>41</v>
      </c>
      <c r="M21" s="185">
        <v>1</v>
      </c>
      <c r="N21" s="186" t="s">
        <v>483</v>
      </c>
      <c r="O21" s="180" t="s">
        <v>483</v>
      </c>
      <c r="P21" s="184">
        <v>17699</v>
      </c>
      <c r="Q21" s="187">
        <v>522</v>
      </c>
    </row>
    <row r="22" spans="1:17">
      <c r="A22" s="181">
        <v>1969</v>
      </c>
      <c r="B22" s="182">
        <v>6566</v>
      </c>
      <c r="C22" s="183">
        <v>204</v>
      </c>
      <c r="D22" s="184">
        <v>7474</v>
      </c>
      <c r="E22" s="185">
        <v>179</v>
      </c>
      <c r="F22" s="182">
        <v>1909</v>
      </c>
      <c r="G22" s="183">
        <v>36</v>
      </c>
      <c r="H22" s="184">
        <v>1039</v>
      </c>
      <c r="I22" s="185">
        <v>33</v>
      </c>
      <c r="J22" s="182">
        <v>1696</v>
      </c>
      <c r="K22" s="183">
        <v>118</v>
      </c>
      <c r="L22" s="184">
        <v>42</v>
      </c>
      <c r="M22" s="188" t="s">
        <v>483</v>
      </c>
      <c r="N22" s="186" t="s">
        <v>483</v>
      </c>
      <c r="O22" s="180" t="s">
        <v>483</v>
      </c>
      <c r="P22" s="184">
        <v>18726</v>
      </c>
      <c r="Q22" s="187">
        <v>570</v>
      </c>
    </row>
    <row r="23" spans="1:17">
      <c r="A23" s="181">
        <v>1970</v>
      </c>
      <c r="B23" s="182">
        <v>7701</v>
      </c>
      <c r="C23" s="183">
        <v>269</v>
      </c>
      <c r="D23" s="184">
        <v>8122</v>
      </c>
      <c r="E23" s="185">
        <v>211</v>
      </c>
      <c r="F23" s="182">
        <v>2077</v>
      </c>
      <c r="G23" s="183">
        <v>43</v>
      </c>
      <c r="H23" s="184">
        <v>1041</v>
      </c>
      <c r="I23" s="185">
        <v>28</v>
      </c>
      <c r="J23" s="182">
        <v>1786</v>
      </c>
      <c r="K23" s="183">
        <v>101</v>
      </c>
      <c r="L23" s="184">
        <v>67</v>
      </c>
      <c r="M23" s="185">
        <v>3</v>
      </c>
      <c r="N23" s="186" t="s">
        <v>483</v>
      </c>
      <c r="O23" s="180" t="s">
        <v>483</v>
      </c>
      <c r="P23" s="184">
        <v>20794</v>
      </c>
      <c r="Q23" s="187">
        <v>655</v>
      </c>
    </row>
    <row r="24" spans="1:17">
      <c r="A24" s="181">
        <v>1971</v>
      </c>
      <c r="B24" s="182">
        <v>7558</v>
      </c>
      <c r="C24" s="183">
        <v>253</v>
      </c>
      <c r="D24" s="184">
        <v>8148</v>
      </c>
      <c r="E24" s="185">
        <v>227</v>
      </c>
      <c r="F24" s="182">
        <v>2911</v>
      </c>
      <c r="G24" s="183">
        <v>52</v>
      </c>
      <c r="H24" s="184">
        <v>1083</v>
      </c>
      <c r="I24" s="185">
        <v>29</v>
      </c>
      <c r="J24" s="182">
        <v>1861</v>
      </c>
      <c r="K24" s="183">
        <v>113</v>
      </c>
      <c r="L24" s="184">
        <v>49</v>
      </c>
      <c r="M24" s="185">
        <v>3</v>
      </c>
      <c r="N24" s="186" t="s">
        <v>483</v>
      </c>
      <c r="O24" s="180" t="s">
        <v>483</v>
      </c>
      <c r="P24" s="184">
        <v>21610</v>
      </c>
      <c r="Q24" s="187">
        <v>677</v>
      </c>
    </row>
    <row r="25" spans="1:17">
      <c r="A25" s="181">
        <v>1972</v>
      </c>
      <c r="B25" s="182">
        <v>7324</v>
      </c>
      <c r="C25" s="183">
        <v>260</v>
      </c>
      <c r="D25" s="184">
        <v>8147</v>
      </c>
      <c r="E25" s="185">
        <v>225</v>
      </c>
      <c r="F25" s="182">
        <v>3766</v>
      </c>
      <c r="G25" s="183">
        <v>79</v>
      </c>
      <c r="H25" s="184">
        <v>1029</v>
      </c>
      <c r="I25" s="185">
        <v>22</v>
      </c>
      <c r="J25" s="182">
        <v>1994</v>
      </c>
      <c r="K25" s="183">
        <v>125</v>
      </c>
      <c r="L25" s="184">
        <v>57</v>
      </c>
      <c r="M25" s="185">
        <v>2</v>
      </c>
      <c r="N25" s="186" t="s">
        <v>483</v>
      </c>
      <c r="O25" s="180" t="s">
        <v>483</v>
      </c>
      <c r="P25" s="184">
        <v>22317</v>
      </c>
      <c r="Q25" s="187">
        <v>713</v>
      </c>
    </row>
    <row r="26" spans="1:17">
      <c r="A26" s="181">
        <v>1973</v>
      </c>
      <c r="B26" s="182">
        <v>7682</v>
      </c>
      <c r="C26" s="183">
        <v>273</v>
      </c>
      <c r="D26" s="184">
        <v>8236</v>
      </c>
      <c r="E26" s="185">
        <v>250</v>
      </c>
      <c r="F26" s="182">
        <v>4224</v>
      </c>
      <c r="G26" s="183">
        <v>130</v>
      </c>
      <c r="H26" s="184">
        <v>1018</v>
      </c>
      <c r="I26" s="185">
        <v>30</v>
      </c>
      <c r="J26" s="182">
        <v>2180</v>
      </c>
      <c r="K26" s="183">
        <v>157</v>
      </c>
      <c r="L26" s="184">
        <v>48</v>
      </c>
      <c r="M26" s="185">
        <v>3</v>
      </c>
      <c r="N26" s="186" t="s">
        <v>483</v>
      </c>
      <c r="O26" s="180" t="s">
        <v>483</v>
      </c>
      <c r="P26" s="184">
        <v>23388</v>
      </c>
      <c r="Q26" s="187">
        <v>843</v>
      </c>
    </row>
    <row r="27" spans="1:17">
      <c r="A27" s="181">
        <v>1974</v>
      </c>
      <c r="B27" s="182">
        <v>6819</v>
      </c>
      <c r="C27" s="183">
        <v>225</v>
      </c>
      <c r="D27" s="184">
        <v>6896</v>
      </c>
      <c r="E27" s="185">
        <v>190</v>
      </c>
      <c r="F27" s="182">
        <v>4092</v>
      </c>
      <c r="G27" s="183">
        <v>107</v>
      </c>
      <c r="H27" s="184">
        <v>969</v>
      </c>
      <c r="I27" s="185">
        <v>26</v>
      </c>
      <c r="J27" s="182">
        <v>2024</v>
      </c>
      <c r="K27" s="183">
        <v>125</v>
      </c>
      <c r="L27" s="184">
        <v>32</v>
      </c>
      <c r="M27" s="185">
        <v>3</v>
      </c>
      <c r="N27" s="186" t="s">
        <v>483</v>
      </c>
      <c r="O27" s="180" t="s">
        <v>483</v>
      </c>
      <c r="P27" s="184">
        <v>20832</v>
      </c>
      <c r="Q27" s="187">
        <v>676</v>
      </c>
    </row>
    <row r="28" spans="1:17">
      <c r="A28" s="181">
        <v>1975</v>
      </c>
      <c r="B28" s="182">
        <v>6266</v>
      </c>
      <c r="C28" s="183">
        <v>230</v>
      </c>
      <c r="D28" s="184">
        <v>6000</v>
      </c>
      <c r="E28" s="185">
        <v>170</v>
      </c>
      <c r="F28" s="182">
        <v>3625</v>
      </c>
      <c r="G28" s="183">
        <v>96</v>
      </c>
      <c r="H28" s="184">
        <v>745</v>
      </c>
      <c r="I28" s="185">
        <v>18</v>
      </c>
      <c r="J28" s="182">
        <v>1747</v>
      </c>
      <c r="K28" s="183">
        <v>112</v>
      </c>
      <c r="L28" s="184">
        <v>38</v>
      </c>
      <c r="M28" s="185">
        <v>2</v>
      </c>
      <c r="N28" s="186">
        <v>1420</v>
      </c>
      <c r="O28" s="180" t="s">
        <v>483</v>
      </c>
      <c r="P28" s="184">
        <v>19841</v>
      </c>
      <c r="Q28" s="187">
        <v>628</v>
      </c>
    </row>
    <row r="29" spans="1:17">
      <c r="A29" s="181">
        <v>1976</v>
      </c>
      <c r="B29" s="182">
        <v>5796</v>
      </c>
      <c r="C29" s="183">
        <v>221</v>
      </c>
      <c r="D29" s="184">
        <v>5746</v>
      </c>
      <c r="E29" s="185">
        <v>180</v>
      </c>
      <c r="F29" s="182">
        <v>3330</v>
      </c>
      <c r="G29" s="183">
        <v>92</v>
      </c>
      <c r="H29" s="184">
        <v>736</v>
      </c>
      <c r="I29" s="185">
        <v>14</v>
      </c>
      <c r="J29" s="182">
        <v>1476</v>
      </c>
      <c r="K29" s="183">
        <v>102</v>
      </c>
      <c r="L29" s="184">
        <v>29</v>
      </c>
      <c r="M29" s="188" t="s">
        <v>483</v>
      </c>
      <c r="N29" s="186">
        <v>782</v>
      </c>
      <c r="O29" s="180" t="s">
        <v>483</v>
      </c>
      <c r="P29" s="184">
        <v>17895</v>
      </c>
      <c r="Q29" s="187">
        <v>609</v>
      </c>
    </row>
    <row r="30" spans="1:17">
      <c r="A30" s="181">
        <v>1977</v>
      </c>
      <c r="B30" s="182">
        <v>5937</v>
      </c>
      <c r="C30" s="183">
        <v>252</v>
      </c>
      <c r="D30" s="184">
        <v>5526</v>
      </c>
      <c r="E30" s="185">
        <v>207</v>
      </c>
      <c r="F30" s="182">
        <v>3016</v>
      </c>
      <c r="G30" s="183">
        <v>98</v>
      </c>
      <c r="H30" s="184">
        <v>631</v>
      </c>
      <c r="I30" s="185">
        <v>21</v>
      </c>
      <c r="J30" s="182">
        <v>1448</v>
      </c>
      <c r="K30" s="183">
        <v>124</v>
      </c>
      <c r="L30" s="184">
        <v>21</v>
      </c>
      <c r="M30" s="188" t="s">
        <v>483</v>
      </c>
      <c r="N30" s="186">
        <v>946</v>
      </c>
      <c r="O30" s="180" t="s">
        <v>483</v>
      </c>
      <c r="P30" s="184">
        <v>17525</v>
      </c>
      <c r="Q30" s="187">
        <v>702</v>
      </c>
    </row>
    <row r="31" spans="1:17">
      <c r="A31" s="181">
        <v>1978</v>
      </c>
      <c r="B31" s="182">
        <v>4990</v>
      </c>
      <c r="C31" s="183">
        <v>228</v>
      </c>
      <c r="D31" s="184">
        <v>4831</v>
      </c>
      <c r="E31" s="185">
        <v>176</v>
      </c>
      <c r="F31" s="182">
        <v>2713</v>
      </c>
      <c r="G31" s="183">
        <v>104</v>
      </c>
      <c r="H31" s="184">
        <v>588</v>
      </c>
      <c r="I31" s="185">
        <v>30</v>
      </c>
      <c r="J31" s="182">
        <v>1224</v>
      </c>
      <c r="K31" s="183">
        <v>116</v>
      </c>
      <c r="L31" s="184">
        <v>7</v>
      </c>
      <c r="M31" s="188" t="s">
        <v>483</v>
      </c>
      <c r="N31" s="186">
        <v>825</v>
      </c>
      <c r="O31" s="180" t="s">
        <v>483</v>
      </c>
      <c r="P31" s="184">
        <v>15178</v>
      </c>
      <c r="Q31" s="187">
        <v>654</v>
      </c>
    </row>
    <row r="32" spans="1:17">
      <c r="A32" s="181">
        <v>1979</v>
      </c>
      <c r="B32" s="182">
        <v>4465</v>
      </c>
      <c r="C32" s="183">
        <v>200</v>
      </c>
      <c r="D32" s="184">
        <v>4071</v>
      </c>
      <c r="E32" s="185">
        <v>140</v>
      </c>
      <c r="F32" s="182">
        <v>2810</v>
      </c>
      <c r="G32" s="183">
        <v>90</v>
      </c>
      <c r="H32" s="184">
        <v>623</v>
      </c>
      <c r="I32" s="185">
        <v>15</v>
      </c>
      <c r="J32" s="182">
        <v>1157</v>
      </c>
      <c r="K32" s="183">
        <v>106</v>
      </c>
      <c r="L32" s="184">
        <v>14</v>
      </c>
      <c r="M32" s="185">
        <v>3</v>
      </c>
      <c r="N32" s="186">
        <v>766</v>
      </c>
      <c r="O32" s="180" t="s">
        <v>483</v>
      </c>
      <c r="P32" s="184">
        <v>13906</v>
      </c>
      <c r="Q32" s="187">
        <v>554</v>
      </c>
    </row>
    <row r="33" spans="1:17">
      <c r="A33" s="181">
        <v>1980</v>
      </c>
      <c r="B33" s="182">
        <v>5592</v>
      </c>
      <c r="C33" s="183">
        <v>223</v>
      </c>
      <c r="D33" s="184">
        <v>5054</v>
      </c>
      <c r="E33" s="185">
        <v>163</v>
      </c>
      <c r="F33" s="182">
        <v>3222</v>
      </c>
      <c r="G33" s="183">
        <v>91</v>
      </c>
      <c r="H33" s="184">
        <v>741</v>
      </c>
      <c r="I33" s="185">
        <v>22</v>
      </c>
      <c r="J33" s="182">
        <v>1249</v>
      </c>
      <c r="K33" s="183">
        <v>98</v>
      </c>
      <c r="L33" s="184">
        <v>12</v>
      </c>
      <c r="M33" s="185">
        <v>1</v>
      </c>
      <c r="N33" s="186">
        <v>2</v>
      </c>
      <c r="O33" s="186">
        <v>1</v>
      </c>
      <c r="P33" s="184">
        <v>15872</v>
      </c>
      <c r="Q33" s="187">
        <v>599</v>
      </c>
    </row>
    <row r="34" spans="1:17">
      <c r="A34" s="181">
        <v>1981</v>
      </c>
      <c r="B34" s="182">
        <v>5509</v>
      </c>
      <c r="C34" s="183">
        <v>223</v>
      </c>
      <c r="D34" s="184">
        <v>4692</v>
      </c>
      <c r="E34" s="185">
        <v>205</v>
      </c>
      <c r="F34" s="182">
        <v>3377</v>
      </c>
      <c r="G34" s="183">
        <v>116</v>
      </c>
      <c r="H34" s="184">
        <v>756</v>
      </c>
      <c r="I34" s="185">
        <v>21</v>
      </c>
      <c r="J34" s="182">
        <v>1123</v>
      </c>
      <c r="K34" s="183">
        <v>104</v>
      </c>
      <c r="L34" s="184">
        <v>20</v>
      </c>
      <c r="M34" s="188" t="s">
        <v>483</v>
      </c>
      <c r="N34" s="186">
        <v>2</v>
      </c>
      <c r="O34" s="180" t="s">
        <v>483</v>
      </c>
      <c r="P34" s="184">
        <v>15479</v>
      </c>
      <c r="Q34" s="187">
        <v>669</v>
      </c>
    </row>
    <row r="35" spans="1:17">
      <c r="A35" s="181">
        <v>1982</v>
      </c>
      <c r="B35" s="182">
        <v>5668</v>
      </c>
      <c r="C35" s="183">
        <v>264</v>
      </c>
      <c r="D35" s="184">
        <v>4934</v>
      </c>
      <c r="E35" s="185">
        <v>177</v>
      </c>
      <c r="F35" s="182">
        <v>3568</v>
      </c>
      <c r="G35" s="183">
        <v>113</v>
      </c>
      <c r="H35" s="184">
        <v>886</v>
      </c>
      <c r="I35" s="185">
        <v>30</v>
      </c>
      <c r="J35" s="182">
        <v>1128</v>
      </c>
      <c r="K35" s="183">
        <v>89</v>
      </c>
      <c r="L35" s="184">
        <v>10</v>
      </c>
      <c r="M35" s="188" t="s">
        <v>483</v>
      </c>
      <c r="N35" s="186" t="s">
        <v>483</v>
      </c>
      <c r="O35" s="180" t="s">
        <v>483</v>
      </c>
      <c r="P35" s="184">
        <v>16194</v>
      </c>
      <c r="Q35" s="187">
        <v>673</v>
      </c>
    </row>
    <row r="36" spans="1:17">
      <c r="A36" s="181">
        <v>1983</v>
      </c>
      <c r="B36" s="182">
        <v>6121</v>
      </c>
      <c r="C36" s="183">
        <v>218</v>
      </c>
      <c r="D36" s="184">
        <v>4851</v>
      </c>
      <c r="E36" s="185">
        <v>196</v>
      </c>
      <c r="F36" s="182">
        <v>3451</v>
      </c>
      <c r="G36" s="183">
        <v>108</v>
      </c>
      <c r="H36" s="184">
        <v>912</v>
      </c>
      <c r="I36" s="185">
        <v>19</v>
      </c>
      <c r="J36" s="182">
        <v>1147</v>
      </c>
      <c r="K36" s="183">
        <v>102</v>
      </c>
      <c r="L36" s="184">
        <v>9</v>
      </c>
      <c r="M36" s="185">
        <v>1</v>
      </c>
      <c r="N36" s="186" t="s">
        <v>483</v>
      </c>
      <c r="O36" s="180" t="s">
        <v>483</v>
      </c>
      <c r="P36" s="184">
        <v>16491</v>
      </c>
      <c r="Q36" s="187">
        <v>644</v>
      </c>
    </row>
    <row r="37" spans="1:17">
      <c r="A37" s="181">
        <v>1984</v>
      </c>
      <c r="B37" s="182">
        <v>6687</v>
      </c>
      <c r="C37" s="183">
        <v>217</v>
      </c>
      <c r="D37" s="184">
        <v>4778</v>
      </c>
      <c r="E37" s="185">
        <v>176</v>
      </c>
      <c r="F37" s="182">
        <v>3746</v>
      </c>
      <c r="G37" s="183">
        <v>125</v>
      </c>
      <c r="H37" s="184">
        <v>957</v>
      </c>
      <c r="I37" s="185">
        <v>31</v>
      </c>
      <c r="J37" s="182">
        <v>1343</v>
      </c>
      <c r="K37" s="183">
        <v>119</v>
      </c>
      <c r="L37" s="184">
        <v>12</v>
      </c>
      <c r="M37" s="185">
        <v>1</v>
      </c>
      <c r="N37" s="186">
        <v>1</v>
      </c>
      <c r="O37" s="180" t="s">
        <v>483</v>
      </c>
      <c r="P37" s="184">
        <v>17524</v>
      </c>
      <c r="Q37" s="187">
        <v>669</v>
      </c>
    </row>
    <row r="38" spans="1:17">
      <c r="A38" s="181">
        <v>1985</v>
      </c>
      <c r="B38" s="182">
        <v>7358</v>
      </c>
      <c r="C38" s="183">
        <v>284</v>
      </c>
      <c r="D38" s="184">
        <v>5240</v>
      </c>
      <c r="E38" s="185">
        <v>185</v>
      </c>
      <c r="F38" s="182">
        <v>3940</v>
      </c>
      <c r="G38" s="183">
        <v>132</v>
      </c>
      <c r="H38" s="184">
        <v>1120</v>
      </c>
      <c r="I38" s="185">
        <v>21</v>
      </c>
      <c r="J38" s="182">
        <v>1229</v>
      </c>
      <c r="K38" s="183">
        <v>125</v>
      </c>
      <c r="L38" s="184">
        <v>10</v>
      </c>
      <c r="M38" s="188" t="s">
        <v>483</v>
      </c>
      <c r="N38" s="186">
        <v>15</v>
      </c>
      <c r="O38" s="180" t="s">
        <v>483</v>
      </c>
      <c r="P38" s="184">
        <v>18912</v>
      </c>
      <c r="Q38" s="187">
        <v>747</v>
      </c>
    </row>
    <row r="39" spans="1:17">
      <c r="A39" s="181">
        <v>1986</v>
      </c>
      <c r="B39" s="182">
        <v>7601</v>
      </c>
      <c r="C39" s="183">
        <v>287</v>
      </c>
      <c r="D39" s="184">
        <v>5382</v>
      </c>
      <c r="E39" s="185">
        <v>218</v>
      </c>
      <c r="F39" s="182">
        <v>3593</v>
      </c>
      <c r="G39" s="183">
        <v>127</v>
      </c>
      <c r="H39" s="184">
        <v>1012</v>
      </c>
      <c r="I39" s="185">
        <v>22</v>
      </c>
      <c r="J39" s="182">
        <v>1268</v>
      </c>
      <c r="K39" s="183">
        <v>112</v>
      </c>
      <c r="L39" s="184">
        <v>17</v>
      </c>
      <c r="M39" s="188" t="s">
        <v>483</v>
      </c>
      <c r="N39" s="186">
        <v>1</v>
      </c>
      <c r="O39" s="180" t="s">
        <v>483</v>
      </c>
      <c r="P39" s="184">
        <v>18874</v>
      </c>
      <c r="Q39" s="187">
        <v>766</v>
      </c>
    </row>
    <row r="40" spans="1:17">
      <c r="A40" s="181">
        <v>1987</v>
      </c>
      <c r="B40" s="182">
        <v>7814</v>
      </c>
      <c r="C40" s="183">
        <v>307</v>
      </c>
      <c r="D40" s="184">
        <v>5196</v>
      </c>
      <c r="E40" s="185">
        <v>216</v>
      </c>
      <c r="F40" s="182">
        <v>3389</v>
      </c>
      <c r="G40" s="183">
        <v>144</v>
      </c>
      <c r="H40" s="184">
        <v>1058</v>
      </c>
      <c r="I40" s="185">
        <v>18</v>
      </c>
      <c r="J40" s="182">
        <v>1261</v>
      </c>
      <c r="K40" s="183">
        <v>110</v>
      </c>
      <c r="L40" s="184">
        <v>10</v>
      </c>
      <c r="M40" s="188" t="s">
        <v>483</v>
      </c>
      <c r="N40" s="186" t="s">
        <v>483</v>
      </c>
      <c r="O40" s="180" t="s">
        <v>483</v>
      </c>
      <c r="P40" s="184">
        <v>18728</v>
      </c>
      <c r="Q40" s="187">
        <v>795</v>
      </c>
    </row>
    <row r="41" spans="1:17">
      <c r="A41" s="181">
        <v>1988</v>
      </c>
      <c r="B41" s="182">
        <v>7381</v>
      </c>
      <c r="C41" s="183">
        <v>270</v>
      </c>
      <c r="D41" s="184">
        <v>4862</v>
      </c>
      <c r="E41" s="185">
        <v>206</v>
      </c>
      <c r="F41" s="182">
        <v>2862</v>
      </c>
      <c r="G41" s="183">
        <v>146</v>
      </c>
      <c r="H41" s="184">
        <v>1097</v>
      </c>
      <c r="I41" s="185">
        <v>20</v>
      </c>
      <c r="J41" s="182">
        <v>1122</v>
      </c>
      <c r="K41" s="183">
        <v>83</v>
      </c>
      <c r="L41" s="184">
        <v>15</v>
      </c>
      <c r="M41" s="185">
        <v>2</v>
      </c>
      <c r="N41" s="186">
        <v>7</v>
      </c>
      <c r="O41" s="180" t="s">
        <v>483</v>
      </c>
      <c r="P41" s="184">
        <v>17346</v>
      </c>
      <c r="Q41" s="187">
        <v>727</v>
      </c>
    </row>
    <row r="42" spans="1:17">
      <c r="A42" s="181">
        <v>1989</v>
      </c>
      <c r="B42" s="182">
        <v>7295</v>
      </c>
      <c r="C42" s="183">
        <v>289</v>
      </c>
      <c r="D42" s="184">
        <v>4722</v>
      </c>
      <c r="E42" s="185">
        <v>224</v>
      </c>
      <c r="F42" s="182">
        <v>2467</v>
      </c>
      <c r="G42" s="183">
        <v>139</v>
      </c>
      <c r="H42" s="184">
        <v>1054</v>
      </c>
      <c r="I42" s="185">
        <v>20</v>
      </c>
      <c r="J42" s="182">
        <v>1044</v>
      </c>
      <c r="K42" s="183">
        <v>81</v>
      </c>
      <c r="L42" s="184">
        <v>12</v>
      </c>
      <c r="M42" s="185">
        <v>1</v>
      </c>
      <c r="N42" s="186" t="s">
        <v>483</v>
      </c>
      <c r="O42" s="180" t="s">
        <v>483</v>
      </c>
      <c r="P42" s="184">
        <v>16594</v>
      </c>
      <c r="Q42" s="187">
        <v>754</v>
      </c>
    </row>
    <row r="43" spans="1:17">
      <c r="A43" s="181">
        <v>1990</v>
      </c>
      <c r="B43" s="182">
        <v>8236</v>
      </c>
      <c r="C43" s="183">
        <v>278</v>
      </c>
      <c r="D43" s="184">
        <v>5054</v>
      </c>
      <c r="E43" s="185">
        <v>205</v>
      </c>
      <c r="F43" s="182">
        <v>2203</v>
      </c>
      <c r="G43" s="183">
        <v>114</v>
      </c>
      <c r="H43" s="184">
        <v>1053</v>
      </c>
      <c r="I43" s="185">
        <v>27</v>
      </c>
      <c r="J43" s="182">
        <v>1161</v>
      </c>
      <c r="K43" s="183">
        <v>104</v>
      </c>
      <c r="L43" s="184">
        <v>12</v>
      </c>
      <c r="M43" s="185">
        <v>1</v>
      </c>
      <c r="N43" s="186" t="s">
        <v>483</v>
      </c>
      <c r="O43" s="180" t="s">
        <v>483</v>
      </c>
      <c r="P43" s="184">
        <v>17719</v>
      </c>
      <c r="Q43" s="187">
        <v>729</v>
      </c>
    </row>
    <row r="44" spans="1:17">
      <c r="A44" s="181">
        <v>1991</v>
      </c>
      <c r="B44" s="182">
        <v>7838</v>
      </c>
      <c r="C44" s="183">
        <v>278</v>
      </c>
      <c r="D44" s="184">
        <v>4858</v>
      </c>
      <c r="E44" s="185">
        <v>183</v>
      </c>
      <c r="F44" s="182">
        <v>2061</v>
      </c>
      <c r="G44" s="183">
        <v>78</v>
      </c>
      <c r="H44" s="184">
        <v>1000</v>
      </c>
      <c r="I44" s="185">
        <v>22</v>
      </c>
      <c r="J44" s="182">
        <v>1015</v>
      </c>
      <c r="K44" s="183">
        <v>88</v>
      </c>
      <c r="L44" s="184">
        <v>5</v>
      </c>
      <c r="M44" s="185">
        <v>1</v>
      </c>
      <c r="N44" s="186" t="s">
        <v>483</v>
      </c>
      <c r="O44" s="180" t="s">
        <v>483</v>
      </c>
      <c r="P44" s="184">
        <v>16777</v>
      </c>
      <c r="Q44" s="187">
        <v>650</v>
      </c>
    </row>
    <row r="45" spans="1:17">
      <c r="A45" s="181">
        <v>1992</v>
      </c>
      <c r="B45" s="182">
        <v>7788</v>
      </c>
      <c r="C45" s="183">
        <v>286</v>
      </c>
      <c r="D45" s="184">
        <v>4564</v>
      </c>
      <c r="E45" s="185">
        <v>179</v>
      </c>
      <c r="F45" s="182">
        <v>1816</v>
      </c>
      <c r="G45" s="183">
        <v>88</v>
      </c>
      <c r="H45" s="184">
        <v>941</v>
      </c>
      <c r="I45" s="185">
        <v>17</v>
      </c>
      <c r="J45" s="182">
        <v>1007</v>
      </c>
      <c r="K45" s="183">
        <v>76</v>
      </c>
      <c r="L45" s="184">
        <v>5</v>
      </c>
      <c r="M45" s="188" t="s">
        <v>483</v>
      </c>
      <c r="N45" s="186" t="s">
        <v>483</v>
      </c>
      <c r="O45" s="180" t="s">
        <v>483</v>
      </c>
      <c r="P45" s="184">
        <v>16121</v>
      </c>
      <c r="Q45" s="187">
        <v>646</v>
      </c>
    </row>
    <row r="46" spans="1:17">
      <c r="A46" s="181">
        <v>1993</v>
      </c>
      <c r="B46" s="182">
        <v>7515</v>
      </c>
      <c r="C46" s="183">
        <v>259</v>
      </c>
      <c r="D46" s="184">
        <v>4159</v>
      </c>
      <c r="E46" s="185">
        <v>167</v>
      </c>
      <c r="F46" s="182">
        <v>1561</v>
      </c>
      <c r="G46" s="183">
        <v>80</v>
      </c>
      <c r="H46" s="184">
        <v>910</v>
      </c>
      <c r="I46" s="185">
        <v>17</v>
      </c>
      <c r="J46" s="182">
        <v>949</v>
      </c>
      <c r="K46" s="183">
        <v>74</v>
      </c>
      <c r="L46" s="184">
        <v>14</v>
      </c>
      <c r="M46" s="185">
        <v>3</v>
      </c>
      <c r="N46" s="186" t="s">
        <v>483</v>
      </c>
      <c r="O46" s="180" t="s">
        <v>483</v>
      </c>
      <c r="P46" s="184">
        <v>15108</v>
      </c>
      <c r="Q46" s="187">
        <v>600</v>
      </c>
    </row>
    <row r="47" spans="1:17">
      <c r="A47" s="181">
        <v>1994</v>
      </c>
      <c r="B47" s="182">
        <v>8324</v>
      </c>
      <c r="C47" s="183">
        <v>272</v>
      </c>
      <c r="D47" s="184">
        <v>4606</v>
      </c>
      <c r="E47" s="185">
        <v>166</v>
      </c>
      <c r="F47" s="182">
        <v>1721</v>
      </c>
      <c r="G47" s="183">
        <v>72</v>
      </c>
      <c r="H47" s="184">
        <v>882</v>
      </c>
      <c r="I47" s="185">
        <v>15</v>
      </c>
      <c r="J47" s="182">
        <v>1063</v>
      </c>
      <c r="K47" s="183">
        <v>54</v>
      </c>
      <c r="L47" s="184">
        <v>4</v>
      </c>
      <c r="M47" s="185">
        <v>1</v>
      </c>
      <c r="N47" s="186" t="s">
        <v>483</v>
      </c>
      <c r="O47" s="180" t="s">
        <v>483</v>
      </c>
      <c r="P47" s="184">
        <v>16600</v>
      </c>
      <c r="Q47" s="187">
        <v>580</v>
      </c>
    </row>
    <row r="48" spans="1:17">
      <c r="A48" s="181">
        <v>1995</v>
      </c>
      <c r="B48" s="182">
        <v>8818</v>
      </c>
      <c r="C48" s="183">
        <v>249</v>
      </c>
      <c r="D48" s="184">
        <v>4637</v>
      </c>
      <c r="E48" s="185">
        <v>168</v>
      </c>
      <c r="F48" s="182">
        <v>1539</v>
      </c>
      <c r="G48" s="183">
        <v>78</v>
      </c>
      <c r="H48" s="184">
        <v>813</v>
      </c>
      <c r="I48" s="185">
        <v>15</v>
      </c>
      <c r="J48" s="182">
        <v>1053</v>
      </c>
      <c r="K48" s="183">
        <v>71</v>
      </c>
      <c r="L48" s="184">
        <v>10</v>
      </c>
      <c r="M48" s="185">
        <v>1</v>
      </c>
      <c r="N48" s="186" t="s">
        <v>483</v>
      </c>
      <c r="O48" s="180" t="s">
        <v>483</v>
      </c>
      <c r="P48" s="184">
        <v>16870</v>
      </c>
      <c r="Q48" s="187">
        <v>582</v>
      </c>
    </row>
    <row r="49" spans="1:73">
      <c r="A49" s="181">
        <v>1996</v>
      </c>
      <c r="B49" s="182">
        <v>7653</v>
      </c>
      <c r="C49" s="183">
        <v>238</v>
      </c>
      <c r="D49" s="184">
        <v>4184</v>
      </c>
      <c r="E49" s="185">
        <v>151</v>
      </c>
      <c r="F49" s="182">
        <v>1223</v>
      </c>
      <c r="G49" s="183">
        <v>48</v>
      </c>
      <c r="H49" s="184">
        <v>754</v>
      </c>
      <c r="I49" s="185">
        <v>13</v>
      </c>
      <c r="J49" s="182">
        <v>969</v>
      </c>
      <c r="K49" s="183">
        <v>63</v>
      </c>
      <c r="L49" s="184">
        <v>13</v>
      </c>
      <c r="M49" s="185">
        <v>1</v>
      </c>
      <c r="N49" s="186" t="s">
        <v>483</v>
      </c>
      <c r="O49" s="180" t="s">
        <v>483</v>
      </c>
      <c r="P49" s="184">
        <v>14796</v>
      </c>
      <c r="Q49" s="187">
        <v>514</v>
      </c>
    </row>
    <row r="50" spans="1:73">
      <c r="A50" s="181">
        <v>1997</v>
      </c>
      <c r="B50" s="182">
        <v>6825</v>
      </c>
      <c r="C50" s="183">
        <v>252</v>
      </c>
      <c r="D50" s="184">
        <v>3747</v>
      </c>
      <c r="E50" s="185">
        <v>165</v>
      </c>
      <c r="F50" s="182">
        <v>1142</v>
      </c>
      <c r="G50" s="183">
        <v>56</v>
      </c>
      <c r="H50" s="184">
        <v>724</v>
      </c>
      <c r="I50" s="185">
        <v>12</v>
      </c>
      <c r="J50" s="182">
        <v>925</v>
      </c>
      <c r="K50" s="183">
        <v>54</v>
      </c>
      <c r="L50" s="184">
        <v>12</v>
      </c>
      <c r="M50" s="188" t="s">
        <v>483</v>
      </c>
      <c r="N50" s="186" t="s">
        <v>483</v>
      </c>
      <c r="O50" s="180" t="s">
        <v>483</v>
      </c>
      <c r="P50" s="184">
        <v>13375</v>
      </c>
      <c r="Q50" s="187">
        <v>539</v>
      </c>
    </row>
    <row r="51" spans="1:73">
      <c r="A51" s="181">
        <v>1998</v>
      </c>
      <c r="B51" s="182">
        <v>6403</v>
      </c>
      <c r="C51" s="183">
        <v>221</v>
      </c>
      <c r="D51" s="184">
        <v>3471</v>
      </c>
      <c r="E51" s="185">
        <v>139</v>
      </c>
      <c r="F51" s="182">
        <v>969</v>
      </c>
      <c r="G51" s="183">
        <v>54</v>
      </c>
      <c r="H51" s="184">
        <v>626</v>
      </c>
      <c r="I51" s="185">
        <v>16</v>
      </c>
      <c r="J51" s="182">
        <v>930</v>
      </c>
      <c r="K51" s="183">
        <v>71</v>
      </c>
      <c r="L51" s="184">
        <v>13</v>
      </c>
      <c r="M51" s="188" t="s">
        <v>483</v>
      </c>
      <c r="N51" s="186" t="s">
        <v>483</v>
      </c>
      <c r="O51" s="180" t="s">
        <v>483</v>
      </c>
      <c r="P51" s="184">
        <v>12412</v>
      </c>
      <c r="Q51" s="187">
        <v>501</v>
      </c>
      <c r="AT51" s="295"/>
      <c r="AU51" s="295"/>
      <c r="AV51" s="295"/>
      <c r="AW51" s="295"/>
      <c r="AX51" s="295"/>
      <c r="AY51" s="295"/>
      <c r="AZ51" s="295"/>
      <c r="BA51" s="295"/>
      <c r="BB51" s="295"/>
      <c r="BC51" s="295"/>
      <c r="BD51" s="295"/>
      <c r="BE51" s="295"/>
      <c r="BF51" s="295"/>
      <c r="BG51" s="295"/>
      <c r="BH51" s="295"/>
    </row>
    <row r="52" spans="1:73">
      <c r="A52" s="181">
        <v>1999</v>
      </c>
      <c r="B52" s="182">
        <v>6311</v>
      </c>
      <c r="C52" s="183">
        <v>255</v>
      </c>
      <c r="D52" s="184">
        <v>3367</v>
      </c>
      <c r="E52" s="185">
        <v>141</v>
      </c>
      <c r="F52" s="182">
        <v>791</v>
      </c>
      <c r="G52" s="183">
        <v>42</v>
      </c>
      <c r="H52" s="184">
        <v>619</v>
      </c>
      <c r="I52" s="185">
        <v>8</v>
      </c>
      <c r="J52" s="182">
        <v>895</v>
      </c>
      <c r="K52" s="183">
        <v>63</v>
      </c>
      <c r="L52" s="184">
        <v>16</v>
      </c>
      <c r="M52" s="188" t="s">
        <v>483</v>
      </c>
      <c r="N52" s="186" t="s">
        <v>483</v>
      </c>
      <c r="O52" s="180" t="s">
        <v>483</v>
      </c>
      <c r="P52" s="184">
        <v>11999</v>
      </c>
      <c r="Q52" s="187">
        <v>509</v>
      </c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</row>
    <row r="53" spans="1:73">
      <c r="A53" s="181">
        <v>2000</v>
      </c>
      <c r="B53" s="182">
        <v>5667</v>
      </c>
      <c r="C53" s="183">
        <v>244</v>
      </c>
      <c r="D53" s="189">
        <v>3068</v>
      </c>
      <c r="E53" s="185">
        <v>132</v>
      </c>
      <c r="F53" s="182">
        <v>697</v>
      </c>
      <c r="G53" s="183">
        <v>31</v>
      </c>
      <c r="H53" s="189">
        <v>559</v>
      </c>
      <c r="I53" s="185">
        <v>19</v>
      </c>
      <c r="J53" s="182">
        <v>953</v>
      </c>
      <c r="K53" s="183">
        <v>35</v>
      </c>
      <c r="L53" s="184">
        <v>18</v>
      </c>
      <c r="M53" s="185">
        <v>1</v>
      </c>
      <c r="N53" s="186" t="s">
        <v>483</v>
      </c>
      <c r="O53" s="180" t="s">
        <v>483</v>
      </c>
      <c r="P53" s="184">
        <v>10962</v>
      </c>
      <c r="Q53" s="187">
        <v>462</v>
      </c>
      <c r="S53" s="19" t="s">
        <v>684</v>
      </c>
      <c r="T53" s="19" t="s">
        <v>681</v>
      </c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t="s">
        <v>684</v>
      </c>
      <c r="AF53" t="s">
        <v>681</v>
      </c>
      <c r="AG53" t="s">
        <v>682</v>
      </c>
      <c r="AH53" t="s">
        <v>675</v>
      </c>
      <c r="AI53" t="s">
        <v>683</v>
      </c>
      <c r="AK53" s="19" t="s">
        <v>684</v>
      </c>
      <c r="AL53" s="19" t="s">
        <v>681</v>
      </c>
      <c r="AM53" s="19"/>
      <c r="AO53" s="20" t="s">
        <v>685</v>
      </c>
      <c r="AT53" s="202" t="s">
        <v>686</v>
      </c>
      <c r="AU53" s="202" t="s">
        <v>687</v>
      </c>
      <c r="AV53" s="202"/>
      <c r="AW53" s="202"/>
      <c r="AX53" s="52">
        <v>2001</v>
      </c>
      <c r="AY53" s="52">
        <v>2002</v>
      </c>
      <c r="AZ53" s="52">
        <v>2003</v>
      </c>
      <c r="BA53" s="52">
        <v>2004</v>
      </c>
      <c r="BB53" s="52">
        <v>2005</v>
      </c>
      <c r="BC53" s="52">
        <v>2006</v>
      </c>
      <c r="BD53" s="52">
        <v>2007</v>
      </c>
      <c r="BE53" s="52">
        <v>2008</v>
      </c>
      <c r="BF53" s="52">
        <v>2009</v>
      </c>
      <c r="BG53" s="52">
        <v>2010</v>
      </c>
      <c r="BH53" s="52">
        <v>2011</v>
      </c>
      <c r="BI53" s="52">
        <v>2012</v>
      </c>
      <c r="BJ53" s="52">
        <v>2013</v>
      </c>
      <c r="BK53" s="52">
        <v>2014</v>
      </c>
      <c r="BL53" s="52"/>
    </row>
    <row r="54" spans="1:73">
      <c r="A54" s="181">
        <v>2001</v>
      </c>
      <c r="B54" s="182">
        <v>6655</v>
      </c>
      <c r="C54" s="183">
        <v>233</v>
      </c>
      <c r="D54" s="189">
        <v>3336</v>
      </c>
      <c r="E54" s="185">
        <v>125</v>
      </c>
      <c r="F54" s="182">
        <v>669</v>
      </c>
      <c r="G54" s="183">
        <v>35</v>
      </c>
      <c r="H54" s="189">
        <v>696</v>
      </c>
      <c r="I54" s="185">
        <v>10</v>
      </c>
      <c r="J54" s="182">
        <v>986</v>
      </c>
      <c r="K54" s="183">
        <v>52</v>
      </c>
      <c r="L54" s="184">
        <v>26</v>
      </c>
      <c r="M54" s="188" t="s">
        <v>483</v>
      </c>
      <c r="N54" s="186" t="s">
        <v>483</v>
      </c>
      <c r="O54" s="180" t="s">
        <v>483</v>
      </c>
      <c r="P54" s="184">
        <v>12368</v>
      </c>
      <c r="Q54" s="187">
        <v>455</v>
      </c>
      <c r="R54" s="104"/>
      <c r="S54" s="182">
        <f>SUM(B54+D54)</f>
        <v>9991</v>
      </c>
      <c r="T54" s="182">
        <f>F54</f>
        <v>669</v>
      </c>
      <c r="U54" s="19">
        <f>S54/('veh fleet stats'!AZ8)</f>
        <v>349.42737792866228</v>
      </c>
      <c r="V54" s="19">
        <f>T54/'veh fleet stats'!BD8</f>
        <v>2978.7201514697986</v>
      </c>
      <c r="W54" s="19">
        <f>S54/('veh fleet stats'!AZ8+'veh fleet stats'!BA8)</f>
        <v>295.8693815898057</v>
      </c>
      <c r="X54" s="104">
        <f>U54/U$54-1</f>
        <v>0</v>
      </c>
      <c r="Y54" s="104">
        <f t="shared" ref="Y54:Z68" si="0">V54/V$54-1</f>
        <v>0</v>
      </c>
      <c r="Z54" s="104">
        <f t="shared" si="0"/>
        <v>0</v>
      </c>
      <c r="AA54" s="19"/>
      <c r="AB54" s="19"/>
      <c r="AC54" s="19"/>
      <c r="AD54" s="19"/>
      <c r="AE54" s="182">
        <f>C54+E54</f>
        <v>358</v>
      </c>
      <c r="AF54" s="182">
        <f>G54</f>
        <v>35</v>
      </c>
      <c r="AG54" s="182">
        <f>I54</f>
        <v>10</v>
      </c>
      <c r="AH54" s="182">
        <f>K54</f>
        <v>52</v>
      </c>
      <c r="AI54" s="182" t="str">
        <f>M54</f>
        <v>-</v>
      </c>
      <c r="AK54">
        <f>AE54/('veh fleet stats'!AZ8)</f>
        <v>12.520768821785715</v>
      </c>
      <c r="AL54">
        <f>AF54/'veh fleet stats'!BD8</f>
        <v>155.83737713220174</v>
      </c>
      <c r="AM54">
        <f>AK54/AK$54-1</f>
        <v>0</v>
      </c>
      <c r="AN54" s="19">
        <f>AL54/AL$54-1</f>
        <v>0</v>
      </c>
      <c r="AO54" s="20">
        <f>AE54/('veh fleet stats'!BI8)</f>
        <v>12.390660987282835</v>
      </c>
      <c r="AP54">
        <f>AO54/AO$54-1</f>
        <v>0</v>
      </c>
      <c r="AS54">
        <v>2001</v>
      </c>
      <c r="AT54" s="201">
        <f>AQ71</f>
        <v>28.592493407999999</v>
      </c>
      <c r="AU54" s="182">
        <f>AS88</f>
        <v>358</v>
      </c>
      <c r="AV54" s="201">
        <f>AU54/AT54</f>
        <v>12.520768821785715</v>
      </c>
      <c r="AW54">
        <v>2001</v>
      </c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</row>
    <row r="55" spans="1:73">
      <c r="A55" s="181">
        <v>2002</v>
      </c>
      <c r="B55" s="182">
        <v>7662</v>
      </c>
      <c r="C55" s="183">
        <v>220</v>
      </c>
      <c r="D55" s="189">
        <v>3641</v>
      </c>
      <c r="E55" s="185">
        <v>96</v>
      </c>
      <c r="F55" s="182">
        <v>744</v>
      </c>
      <c r="G55" s="183">
        <v>30</v>
      </c>
      <c r="H55" s="189">
        <v>771</v>
      </c>
      <c r="I55" s="185">
        <v>14</v>
      </c>
      <c r="J55" s="182">
        <v>1065</v>
      </c>
      <c r="K55" s="183">
        <v>45</v>
      </c>
      <c r="L55" s="184">
        <v>35</v>
      </c>
      <c r="M55" s="188" t="s">
        <v>483</v>
      </c>
      <c r="N55" s="186" t="s">
        <v>483</v>
      </c>
      <c r="O55" s="180" t="s">
        <v>483</v>
      </c>
      <c r="P55" s="184">
        <v>13918</v>
      </c>
      <c r="Q55" s="187">
        <v>405</v>
      </c>
      <c r="S55" s="182">
        <f t="shared" ref="S55:S68" si="1">SUM(B55+D55)</f>
        <v>11303</v>
      </c>
      <c r="T55" s="182">
        <f t="shared" ref="T55:T68" si="2">F55</f>
        <v>744</v>
      </c>
      <c r="U55" s="19">
        <f>S55/('veh fleet stats'!AZ9)</f>
        <v>382.12144800766816</v>
      </c>
      <c r="V55" s="19">
        <f>T55/'veh fleet stats'!BD9</f>
        <v>3299.3760500727144</v>
      </c>
      <c r="W55" s="19">
        <f>S55/('veh fleet stats'!AZ9+'veh fleet stats'!BA9)</f>
        <v>324.30032680269557</v>
      </c>
      <c r="X55" s="104">
        <f t="shared" ref="X55:X68" si="3">U55/U$54-1</f>
        <v>9.3564706557368149E-2</v>
      </c>
      <c r="Y55" s="104">
        <f t="shared" si="0"/>
        <v>0.10764888351283819</v>
      </c>
      <c r="Z55" s="104">
        <f t="shared" si="0"/>
        <v>9.6092894303968945E-2</v>
      </c>
      <c r="AA55" s="19"/>
      <c r="AB55" s="19"/>
      <c r="AC55" s="19"/>
      <c r="AD55" s="19"/>
      <c r="AE55" s="182">
        <f t="shared" ref="AE55:AE70" si="4">C55+E55</f>
        <v>316</v>
      </c>
      <c r="AF55" s="182">
        <f t="shared" ref="AF55:AF68" si="5">G55</f>
        <v>30</v>
      </c>
      <c r="AG55" s="182">
        <f t="shared" ref="AG55:AG68" si="6">I55</f>
        <v>14</v>
      </c>
      <c r="AH55" s="182">
        <f t="shared" ref="AH55:AH68" si="7">K55</f>
        <v>45</v>
      </c>
      <c r="AI55" s="182" t="str">
        <f t="shared" ref="AI55:AI68" si="8">M55</f>
        <v>-</v>
      </c>
      <c r="AK55" s="19">
        <f>AE55/('veh fleet stats'!AZ9)</f>
        <v>10.683037916519787</v>
      </c>
      <c r="AL55" s="19">
        <f>AF55/'veh fleet stats'!BD9</f>
        <v>133.03935685777074</v>
      </c>
      <c r="AM55" s="19">
        <f t="shared" ref="AM55:AN67" si="9">AK55/AK$54-1</f>
        <v>-0.14677460557121214</v>
      </c>
      <c r="AN55" s="19">
        <f t="shared" si="9"/>
        <v>-0.14629366005750166</v>
      </c>
      <c r="AO55" s="20">
        <f>AE55/('veh fleet stats'!BI9)</f>
        <v>10.56525628831294</v>
      </c>
      <c r="AP55" s="19">
        <f t="shared" ref="AP55:AP67" si="10">AO55/AO$54-1</f>
        <v>-0.1473210106259385</v>
      </c>
      <c r="AS55" s="19">
        <v>2002</v>
      </c>
      <c r="AT55" s="201">
        <f t="shared" ref="AT55:AT68" si="11">AQ72</f>
        <v>29.579601090000001</v>
      </c>
      <c r="AU55" s="182">
        <f t="shared" ref="AU55:AU68" si="12">AS89</f>
        <v>316</v>
      </c>
      <c r="AV55" s="201">
        <f t="shared" ref="AV55:AV68" si="13">AU55/AT55</f>
        <v>10.683037916519787</v>
      </c>
      <c r="AW55">
        <v>2002</v>
      </c>
      <c r="AX55" s="22">
        <f>AT55/AT$54</f>
        <v>1.0345233158897509</v>
      </c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</row>
    <row r="56" spans="1:73">
      <c r="A56" s="181">
        <v>2003</v>
      </c>
      <c r="B56" s="182">
        <v>8204</v>
      </c>
      <c r="C56" s="183">
        <v>235</v>
      </c>
      <c r="D56" s="189">
        <v>3601</v>
      </c>
      <c r="E56" s="185">
        <v>133</v>
      </c>
      <c r="F56" s="182">
        <v>761</v>
      </c>
      <c r="G56" s="183">
        <v>28</v>
      </c>
      <c r="H56" s="189">
        <v>722</v>
      </c>
      <c r="I56" s="185">
        <v>6</v>
      </c>
      <c r="J56" s="182">
        <v>1058</v>
      </c>
      <c r="K56" s="183">
        <v>58</v>
      </c>
      <c r="L56" s="184">
        <v>26</v>
      </c>
      <c r="M56" s="185">
        <v>1</v>
      </c>
      <c r="N56" s="186" t="s">
        <v>483</v>
      </c>
      <c r="O56" s="180" t="s">
        <v>483</v>
      </c>
      <c r="P56" s="184">
        <v>14372</v>
      </c>
      <c r="Q56" s="187">
        <v>461</v>
      </c>
      <c r="R56" s="104"/>
      <c r="S56" s="182">
        <f t="shared" si="1"/>
        <v>11805</v>
      </c>
      <c r="T56" s="182">
        <f t="shared" si="2"/>
        <v>761</v>
      </c>
      <c r="U56" s="19">
        <f>S56/('veh fleet stats'!AZ10)</f>
        <v>387.08412479777553</v>
      </c>
      <c r="V56" s="19">
        <f>T56/'veh fleet stats'!BD10</f>
        <v>3313.2844156771321</v>
      </c>
      <c r="W56" s="19">
        <f>S56/('veh fleet stats'!AZ10+'veh fleet stats'!BA10)</f>
        <v>328.97101898446351</v>
      </c>
      <c r="X56" s="104">
        <f t="shared" si="3"/>
        <v>0.10776701897926588</v>
      </c>
      <c r="Y56" s="104">
        <f t="shared" si="0"/>
        <v>0.11231812563602128</v>
      </c>
      <c r="Z56" s="104">
        <f t="shared" si="0"/>
        <v>0.11187922595028787</v>
      </c>
      <c r="AA56" s="19"/>
      <c r="AB56" s="19"/>
      <c r="AC56" s="19"/>
      <c r="AD56" s="19"/>
      <c r="AE56" s="182">
        <f t="shared" si="4"/>
        <v>368</v>
      </c>
      <c r="AF56" s="182">
        <f t="shared" si="5"/>
        <v>28</v>
      </c>
      <c r="AG56" s="182">
        <f t="shared" si="6"/>
        <v>6</v>
      </c>
      <c r="AH56" s="182">
        <f t="shared" si="7"/>
        <v>58</v>
      </c>
      <c r="AI56" s="182">
        <f t="shared" si="8"/>
        <v>1</v>
      </c>
      <c r="AK56" s="19">
        <f>AE56/('veh fleet stats'!AZ10)</f>
        <v>12.066663102548191</v>
      </c>
      <c r="AL56" s="19">
        <f>AF56/'veh fleet stats'!BD10</f>
        <v>121.9079679881205</v>
      </c>
      <c r="AM56" s="19">
        <f t="shared" si="9"/>
        <v>-3.626819772020673E-2</v>
      </c>
      <c r="AN56" s="19">
        <f t="shared" si="9"/>
        <v>-0.21772317892194659</v>
      </c>
      <c r="AO56" s="20">
        <f>AE56/('veh fleet stats'!BI10)</f>
        <v>11.911882057699183</v>
      </c>
      <c r="AP56" s="19">
        <f t="shared" si="10"/>
        <v>-3.8640305797652652E-2</v>
      </c>
      <c r="AQ56">
        <f>AM56</f>
        <v>-3.626819772020673E-2</v>
      </c>
      <c r="AS56" s="19">
        <v>2003</v>
      </c>
      <c r="AT56" s="201">
        <f t="shared" si="11"/>
        <v>30.497246576999999</v>
      </c>
      <c r="AU56" s="182">
        <f t="shared" si="12"/>
        <v>368</v>
      </c>
      <c r="AV56" s="201">
        <f t="shared" si="13"/>
        <v>12.066663102548191</v>
      </c>
      <c r="AW56" s="19">
        <v>2003</v>
      </c>
      <c r="AX56" s="22">
        <f t="shared" ref="AX56:AX68" si="14">AT56/AT$54</f>
        <v>1.0666172460659573</v>
      </c>
      <c r="AY56" s="22">
        <f>AT56/$AT$55</f>
        <v>1.0310229162390641</v>
      </c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</row>
    <row r="57" spans="1:73">
      <c r="A57" s="190">
        <v>2004</v>
      </c>
      <c r="B57" s="19">
        <v>8043</v>
      </c>
      <c r="C57" s="183">
        <v>222</v>
      </c>
      <c r="D57" s="189">
        <v>3384</v>
      </c>
      <c r="E57" s="185">
        <v>133</v>
      </c>
      <c r="F57" s="19">
        <v>721</v>
      </c>
      <c r="G57" s="183">
        <v>34</v>
      </c>
      <c r="H57" s="189">
        <v>716</v>
      </c>
      <c r="I57" s="185">
        <v>7</v>
      </c>
      <c r="J57" s="19">
        <v>999</v>
      </c>
      <c r="K57" s="183">
        <v>38</v>
      </c>
      <c r="L57" s="189">
        <v>27</v>
      </c>
      <c r="M57" s="185">
        <v>1</v>
      </c>
      <c r="N57" s="191" t="s">
        <v>483</v>
      </c>
      <c r="O57" s="180" t="s">
        <v>483</v>
      </c>
      <c r="P57" s="189">
        <v>13890</v>
      </c>
      <c r="Q57" s="187">
        <v>435</v>
      </c>
      <c r="S57" s="182">
        <f t="shared" si="1"/>
        <v>11427</v>
      </c>
      <c r="T57" s="182">
        <f t="shared" si="2"/>
        <v>721</v>
      </c>
      <c r="U57" s="19">
        <f>S57/('veh fleet stats'!AZ11)</f>
        <v>364.92944092038215</v>
      </c>
      <c r="V57" s="19">
        <f>T57/'veh fleet stats'!BD11</f>
        <v>3049.4491247344026</v>
      </c>
      <c r="W57" s="19">
        <f>S57/('veh fleet stats'!AZ11+'veh fleet stats'!BA11)</f>
        <v>310.00340990115848</v>
      </c>
      <c r="X57" s="104">
        <f t="shared" si="3"/>
        <v>4.436419116216106E-2</v>
      </c>
      <c r="Y57" s="104">
        <f t="shared" si="0"/>
        <v>2.3744752668257263E-2</v>
      </c>
      <c r="Z57" s="104">
        <f t="shared" si="0"/>
        <v>4.7771176035201313E-2</v>
      </c>
      <c r="AA57" s="19"/>
      <c r="AB57" s="19"/>
      <c r="AC57" s="19"/>
      <c r="AD57" s="19"/>
      <c r="AE57" s="182">
        <f t="shared" si="4"/>
        <v>355</v>
      </c>
      <c r="AF57" s="182">
        <f t="shared" si="5"/>
        <v>34</v>
      </c>
      <c r="AG57" s="182">
        <f t="shared" si="6"/>
        <v>7</v>
      </c>
      <c r="AH57" s="182">
        <f t="shared" si="7"/>
        <v>38</v>
      </c>
      <c r="AI57" s="182">
        <f t="shared" si="8"/>
        <v>1</v>
      </c>
      <c r="AK57" s="19">
        <f>AE57/('veh fleet stats'!AZ11)</f>
        <v>11.337179620787229</v>
      </c>
      <c r="AL57" s="19">
        <f>AF57/'veh fleet stats'!BD11</f>
        <v>143.80203916916739</v>
      </c>
      <c r="AM57" s="19">
        <f t="shared" si="9"/>
        <v>-9.4530073819355409E-2</v>
      </c>
      <c r="AN57" s="19">
        <f t="shared" si="9"/>
        <v>-7.7230111187153727E-2</v>
      </c>
      <c r="AO57" s="20">
        <f>AE57/('veh fleet stats'!BI11)</f>
        <v>11.199712429091571</v>
      </c>
      <c r="AP57" s="19">
        <f t="shared" si="10"/>
        <v>-9.6116628436012874E-2</v>
      </c>
      <c r="AS57" s="19">
        <v>2004</v>
      </c>
      <c r="AT57" s="201">
        <f t="shared" si="11"/>
        <v>31.312902491999999</v>
      </c>
      <c r="AU57" s="182">
        <f t="shared" si="12"/>
        <v>355</v>
      </c>
      <c r="AV57" s="201">
        <f t="shared" si="13"/>
        <v>11.337179620787229</v>
      </c>
      <c r="AW57" s="19">
        <v>2004</v>
      </c>
      <c r="AX57" s="22">
        <f>AT57/AT$54</f>
        <v>1.0951441710655023</v>
      </c>
      <c r="AY57" s="22">
        <f t="shared" ref="AY57:AY68" si="15">AT57/$AT$55</f>
        <v>1.0585978626529204</v>
      </c>
      <c r="AZ57" s="22">
        <f>AT57/$AT$56</f>
        <v>1.026745231342135</v>
      </c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U57">
        <v>1.645</v>
      </c>
    </row>
    <row r="58" spans="1:73">
      <c r="A58" s="190">
        <v>2005</v>
      </c>
      <c r="B58" s="19">
        <v>8308</v>
      </c>
      <c r="C58" s="183">
        <v>203</v>
      </c>
      <c r="D58" s="189">
        <v>3521</v>
      </c>
      <c r="E58" s="185">
        <v>123</v>
      </c>
      <c r="F58" s="19">
        <v>903</v>
      </c>
      <c r="G58" s="183">
        <v>36</v>
      </c>
      <c r="H58" s="189">
        <v>751</v>
      </c>
      <c r="I58" s="185">
        <v>12</v>
      </c>
      <c r="J58" s="19">
        <v>943</v>
      </c>
      <c r="K58" s="183">
        <v>31</v>
      </c>
      <c r="L58" s="189">
        <v>25</v>
      </c>
      <c r="M58" s="188" t="s">
        <v>483</v>
      </c>
      <c r="N58" s="191" t="s">
        <v>483</v>
      </c>
      <c r="O58" s="180" t="s">
        <v>483</v>
      </c>
      <c r="P58" s="189">
        <v>14451</v>
      </c>
      <c r="Q58" s="187">
        <v>405</v>
      </c>
      <c r="S58" s="182">
        <f t="shared" si="1"/>
        <v>11829</v>
      </c>
      <c r="T58" s="182">
        <f t="shared" si="2"/>
        <v>903</v>
      </c>
      <c r="U58" s="19">
        <f>S58/('veh fleet stats'!AZ12)</f>
        <v>375.63597881546605</v>
      </c>
      <c r="V58" s="19">
        <f>T58/'veh fleet stats'!BD12</f>
        <v>3376.4248299652645</v>
      </c>
      <c r="W58" s="19">
        <f>S58/('veh fleet stats'!AZ12+'veh fleet stats'!BA12)</f>
        <v>318.50068934683236</v>
      </c>
      <c r="X58" s="104">
        <f t="shared" si="3"/>
        <v>7.5004428794799294E-2</v>
      </c>
      <c r="Y58" s="104">
        <f t="shared" si="0"/>
        <v>0.13351528786590627</v>
      </c>
      <c r="Z58" s="104">
        <f t="shared" si="0"/>
        <v>7.6490874572492151E-2</v>
      </c>
      <c r="AA58" s="19"/>
      <c r="AB58" s="19"/>
      <c r="AC58" s="19"/>
      <c r="AD58" s="19"/>
      <c r="AE58" s="182">
        <f t="shared" si="4"/>
        <v>326</v>
      </c>
      <c r="AF58" s="182">
        <f t="shared" si="5"/>
        <v>36</v>
      </c>
      <c r="AG58" s="182">
        <f t="shared" si="6"/>
        <v>12</v>
      </c>
      <c r="AH58" s="182">
        <f t="shared" si="7"/>
        <v>31</v>
      </c>
      <c r="AI58" s="182" t="str">
        <f t="shared" si="8"/>
        <v>-</v>
      </c>
      <c r="AK58" s="19">
        <f>AE58/('veh fleet stats'!AZ12)</f>
        <v>10.352297666230614</v>
      </c>
      <c r="AL58" s="19">
        <f>AF58/'veh fleet stats'!BD12</f>
        <v>134.60829886904708</v>
      </c>
      <c r="AM58" s="19">
        <f t="shared" si="9"/>
        <v>-0.17318993637052338</v>
      </c>
      <c r="AN58" s="19">
        <f t="shared" si="9"/>
        <v>-0.13622584423469453</v>
      </c>
      <c r="AO58" s="20">
        <f>AE58/('veh fleet stats'!BI12)</f>
        <v>10.224293894856613</v>
      </c>
      <c r="AP58" s="19">
        <f t="shared" si="10"/>
        <v>-0.17483870268500401</v>
      </c>
      <c r="AS58" s="19">
        <v>2005</v>
      </c>
      <c r="AT58" s="201">
        <f t="shared" si="11"/>
        <v>31.490593732000001</v>
      </c>
      <c r="AU58" s="182">
        <f t="shared" si="12"/>
        <v>326</v>
      </c>
      <c r="AV58" s="201">
        <f t="shared" si="13"/>
        <v>10.352297666230614</v>
      </c>
      <c r="AW58" s="19">
        <v>2005</v>
      </c>
      <c r="AX58" s="22">
        <f t="shared" si="14"/>
        <v>1.1013587826233138</v>
      </c>
      <c r="AY58" s="22">
        <f t="shared" si="15"/>
        <v>1.0646050849768238</v>
      </c>
      <c r="AZ58" s="22">
        <f t="shared" ref="AZ58:AZ68" si="16">AT58/$AT$56</f>
        <v>1.0325716996284233</v>
      </c>
      <c r="BA58" s="22">
        <f>AT58/$AT$57</f>
        <v>1.005674697196959</v>
      </c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U58">
        <v>1.96</v>
      </c>
    </row>
    <row r="59" spans="1:73">
      <c r="A59" s="190">
        <v>2006</v>
      </c>
      <c r="B59" s="19">
        <v>8612</v>
      </c>
      <c r="C59" s="183">
        <v>191</v>
      </c>
      <c r="D59" s="189">
        <v>3713</v>
      </c>
      <c r="E59" s="185">
        <v>108</v>
      </c>
      <c r="F59" s="19">
        <v>1017</v>
      </c>
      <c r="G59" s="183">
        <v>38</v>
      </c>
      <c r="H59" s="189">
        <v>833</v>
      </c>
      <c r="I59" s="185">
        <v>9</v>
      </c>
      <c r="J59" s="19">
        <v>960</v>
      </c>
      <c r="K59" s="183">
        <v>44</v>
      </c>
      <c r="L59" s="189">
        <v>39</v>
      </c>
      <c r="M59" s="185">
        <v>3</v>
      </c>
      <c r="N59" s="191" t="s">
        <v>483</v>
      </c>
      <c r="O59" s="180" t="s">
        <v>483</v>
      </c>
      <c r="P59" s="189">
        <v>15174</v>
      </c>
      <c r="Q59" s="187">
        <v>393</v>
      </c>
      <c r="S59" s="182">
        <f t="shared" si="1"/>
        <v>12325</v>
      </c>
      <c r="T59" s="182">
        <f t="shared" si="2"/>
        <v>1017</v>
      </c>
      <c r="U59" s="19">
        <f>S59/('veh fleet stats'!AZ13)</f>
        <v>393.28145924124721</v>
      </c>
      <c r="V59" s="19">
        <f>T59/'veh fleet stats'!BD13</f>
        <v>3214.9851676374778</v>
      </c>
      <c r="W59" s="19">
        <f>S59/('veh fleet stats'!AZ13+'veh fleet stats'!BA13)</f>
        <v>332.38716436150924</v>
      </c>
      <c r="X59" s="104">
        <f t="shared" si="3"/>
        <v>0.12550270551936538</v>
      </c>
      <c r="Y59" s="104">
        <f t="shared" si="0"/>
        <v>7.9317627757377052E-2</v>
      </c>
      <c r="Z59" s="104">
        <f t="shared" si="0"/>
        <v>0.12342535268597654</v>
      </c>
      <c r="AA59" s="19"/>
      <c r="AB59" s="19"/>
      <c r="AC59" s="19"/>
      <c r="AD59" s="19"/>
      <c r="AE59" s="182">
        <f t="shared" si="4"/>
        <v>299</v>
      </c>
      <c r="AF59" s="182">
        <f t="shared" si="5"/>
        <v>38</v>
      </c>
      <c r="AG59" s="182">
        <f t="shared" si="6"/>
        <v>9</v>
      </c>
      <c r="AH59" s="182">
        <f t="shared" si="7"/>
        <v>44</v>
      </c>
      <c r="AI59" s="182">
        <f t="shared" si="8"/>
        <v>3</v>
      </c>
      <c r="AK59" s="19">
        <f>AE59/('veh fleet stats'!AZ13)</f>
        <v>9.5408646095848209</v>
      </c>
      <c r="AL59" s="19">
        <f>AF59/'veh fleet stats'!BD13</f>
        <v>120.1272727337504</v>
      </c>
      <c r="AM59" s="19">
        <f t="shared" si="9"/>
        <v>-0.23799690375370253</v>
      </c>
      <c r="AN59" s="19">
        <f t="shared" si="9"/>
        <v>-0.22914980382503058</v>
      </c>
      <c r="AO59" s="20">
        <f>AE59/('veh fleet stats'!BI13)</f>
        <v>9.4454354033317109</v>
      </c>
      <c r="AP59" s="19">
        <f t="shared" si="10"/>
        <v>-0.23769721300372593</v>
      </c>
      <c r="AR59">
        <f>AM59</f>
        <v>-0.23799690375370253</v>
      </c>
      <c r="AS59" s="19">
        <v>2006</v>
      </c>
      <c r="AT59" s="201">
        <f t="shared" si="11"/>
        <v>31.338878836999999</v>
      </c>
      <c r="AU59" s="182">
        <f t="shared" si="12"/>
        <v>299</v>
      </c>
      <c r="AV59" s="201">
        <f t="shared" si="13"/>
        <v>9.5408646095848209</v>
      </c>
      <c r="AW59" s="19">
        <v>2006</v>
      </c>
      <c r="AX59" s="22">
        <f t="shared" si="14"/>
        <v>1.0960526733296923</v>
      </c>
      <c r="AY59" s="22">
        <f t="shared" si="15"/>
        <v>1.0594760470787674</v>
      </c>
      <c r="AZ59" s="22">
        <f t="shared" si="16"/>
        <v>1.0275969916784138</v>
      </c>
      <c r="BA59" s="22">
        <f t="shared" ref="BA59:BA68" si="17">AT59/$AT$57</f>
        <v>1.0008295732088917</v>
      </c>
      <c r="BB59" s="22">
        <f>AT59/$AT$58</f>
        <v>0.99518221548024255</v>
      </c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U59">
        <v>2.5750000000000002</v>
      </c>
    </row>
    <row r="60" spans="1:73">
      <c r="A60" s="190">
        <v>2007</v>
      </c>
      <c r="B60" s="19">
        <v>9131</v>
      </c>
      <c r="C60" s="183">
        <v>202</v>
      </c>
      <c r="D60" s="189">
        <v>3758</v>
      </c>
      <c r="E60" s="185">
        <v>119</v>
      </c>
      <c r="F60" s="19">
        <v>1336</v>
      </c>
      <c r="G60" s="183">
        <v>41</v>
      </c>
      <c r="H60" s="189">
        <v>880</v>
      </c>
      <c r="I60" s="185">
        <v>12</v>
      </c>
      <c r="J60" s="19">
        <v>868</v>
      </c>
      <c r="K60" s="183">
        <v>45</v>
      </c>
      <c r="L60" s="189">
        <v>40</v>
      </c>
      <c r="M60" s="185">
        <v>2</v>
      </c>
      <c r="N60" s="191" t="s">
        <v>483</v>
      </c>
      <c r="O60" s="180" t="s">
        <v>483</v>
      </c>
      <c r="P60" s="189">
        <v>16013</v>
      </c>
      <c r="Q60" s="187">
        <v>421</v>
      </c>
      <c r="S60" s="182">
        <f t="shared" si="1"/>
        <v>12889</v>
      </c>
      <c r="T60" s="182">
        <f t="shared" si="2"/>
        <v>1336</v>
      </c>
      <c r="U60" s="19">
        <f>S60/('veh fleet stats'!AZ14)</f>
        <v>406.49990713629626</v>
      </c>
      <c r="V60" s="19">
        <f>T60/'veh fleet stats'!BD14</f>
        <v>3921.8025300254394</v>
      </c>
      <c r="W60" s="19">
        <f>S60/('veh fleet stats'!AZ14+'veh fleet stats'!BA14)</f>
        <v>342.59074088111282</v>
      </c>
      <c r="X60" s="104">
        <f t="shared" si="3"/>
        <v>0.16333158994566732</v>
      </c>
      <c r="Y60" s="104">
        <f t="shared" si="0"/>
        <v>0.31660657282299343</v>
      </c>
      <c r="Z60" s="104">
        <f t="shared" si="0"/>
        <v>0.15791211324489729</v>
      </c>
      <c r="AA60" s="19"/>
      <c r="AB60" s="19"/>
      <c r="AC60" s="19"/>
      <c r="AD60" s="19"/>
      <c r="AE60" s="182">
        <f t="shared" si="4"/>
        <v>321</v>
      </c>
      <c r="AF60" s="182">
        <f t="shared" si="5"/>
        <v>41</v>
      </c>
      <c r="AG60" s="182">
        <f t="shared" si="6"/>
        <v>12</v>
      </c>
      <c r="AH60" s="182">
        <f t="shared" si="7"/>
        <v>45</v>
      </c>
      <c r="AI60" s="182">
        <f t="shared" si="8"/>
        <v>2</v>
      </c>
      <c r="AK60" s="19">
        <f>AE60/('veh fleet stats'!AZ14)</f>
        <v>10.12386299873932</v>
      </c>
      <c r="AL60" s="19">
        <f>AF60/'veh fleet stats'!BD14</f>
        <v>120.35471836155915</v>
      </c>
      <c r="AM60" s="19">
        <f t="shared" si="9"/>
        <v>-0.19143439649455551</v>
      </c>
      <c r="AN60" s="19">
        <f t="shared" si="9"/>
        <v>-0.22769029756283399</v>
      </c>
      <c r="AO60" s="20">
        <f>AE60/('veh fleet stats'!BI14)</f>
        <v>10.028569379387923</v>
      </c>
      <c r="AP60" s="19">
        <f t="shared" si="10"/>
        <v>-0.19063483459996577</v>
      </c>
      <c r="AQ60">
        <f>AM60</f>
        <v>-0.19143439649455551</v>
      </c>
      <c r="AS60" s="19">
        <v>2007</v>
      </c>
      <c r="AT60" s="201">
        <f t="shared" si="11"/>
        <v>31.707264316</v>
      </c>
      <c r="AU60" s="182">
        <f t="shared" si="12"/>
        <v>321</v>
      </c>
      <c r="AV60" s="201">
        <f t="shared" si="13"/>
        <v>10.12386299873932</v>
      </c>
      <c r="AW60" s="19">
        <v>2007</v>
      </c>
      <c r="AX60" s="22">
        <f t="shared" si="14"/>
        <v>1.1089366661226021</v>
      </c>
      <c r="AY60" s="22">
        <f t="shared" si="15"/>
        <v>1.0719300851801987</v>
      </c>
      <c r="AZ60" s="22">
        <f t="shared" si="16"/>
        <v>1.039676294577772</v>
      </c>
      <c r="BA60" s="22">
        <f t="shared" si="17"/>
        <v>1.0125942277021671</v>
      </c>
      <c r="BB60" s="22">
        <f t="shared" ref="BB60:BB68" si="18">AT60/$AT$58</f>
        <v>1.0068804858315461</v>
      </c>
      <c r="BC60" s="22">
        <f>AT60/$AT$59</f>
        <v>1.0117549029407227</v>
      </c>
      <c r="BD60" s="22"/>
      <c r="BE60" s="22"/>
      <c r="BF60" s="22"/>
      <c r="BG60" s="22"/>
      <c r="BH60" s="22"/>
      <c r="BI60" s="22"/>
      <c r="BJ60" s="22"/>
      <c r="BK60" s="22"/>
      <c r="BL60" s="22"/>
    </row>
    <row r="61" spans="1:73">
      <c r="A61" s="190">
        <v>2008</v>
      </c>
      <c r="B61" s="19">
        <v>8536</v>
      </c>
      <c r="C61" s="183">
        <v>163</v>
      </c>
      <c r="D61" s="189">
        <v>3365</v>
      </c>
      <c r="E61" s="185">
        <v>104</v>
      </c>
      <c r="F61" s="19">
        <v>1396</v>
      </c>
      <c r="G61" s="183">
        <v>51</v>
      </c>
      <c r="H61" s="189">
        <v>895</v>
      </c>
      <c r="I61" s="185">
        <v>10</v>
      </c>
      <c r="J61" s="19">
        <v>939</v>
      </c>
      <c r="K61" s="183">
        <v>31</v>
      </c>
      <c r="L61" s="189">
        <v>43</v>
      </c>
      <c r="M61" s="185">
        <v>7</v>
      </c>
      <c r="N61" s="191" t="s">
        <v>483</v>
      </c>
      <c r="O61" s="180" t="s">
        <v>483</v>
      </c>
      <c r="P61" s="189">
        <v>15174</v>
      </c>
      <c r="Q61" s="187">
        <v>366</v>
      </c>
      <c r="S61" s="182">
        <f t="shared" si="1"/>
        <v>11901</v>
      </c>
      <c r="T61" s="182">
        <f t="shared" si="2"/>
        <v>1396</v>
      </c>
      <c r="U61" s="19">
        <f>S61/('veh fleet stats'!AZ15)</f>
        <v>383.03858613368703</v>
      </c>
      <c r="V61" s="19">
        <f>T61/'veh fleet stats'!BD15</f>
        <v>3677.5147447240338</v>
      </c>
      <c r="W61" s="19">
        <f>S61/('veh fleet stats'!AZ15+'veh fleet stats'!BA15)</f>
        <v>320.96575086807263</v>
      </c>
      <c r="X61" s="104">
        <f t="shared" si="3"/>
        <v>9.6189395359532082E-2</v>
      </c>
      <c r="Y61" s="104">
        <f t="shared" si="0"/>
        <v>0.23459558391526869</v>
      </c>
      <c r="Z61" s="104">
        <f t="shared" si="0"/>
        <v>8.4822461666752114E-2</v>
      </c>
      <c r="AA61" s="19"/>
      <c r="AB61" s="19"/>
      <c r="AC61" s="19"/>
      <c r="AD61" s="19"/>
      <c r="AE61" s="182">
        <f t="shared" si="4"/>
        <v>267</v>
      </c>
      <c r="AF61" s="182">
        <f t="shared" si="5"/>
        <v>51</v>
      </c>
      <c r="AG61" s="182">
        <f t="shared" si="6"/>
        <v>10</v>
      </c>
      <c r="AH61" s="182">
        <f t="shared" si="7"/>
        <v>31</v>
      </c>
      <c r="AI61" s="182">
        <f t="shared" si="8"/>
        <v>7</v>
      </c>
      <c r="AK61" s="19">
        <f>AE61/('veh fleet stats'!AZ15)</f>
        <v>8.5935049573728612</v>
      </c>
      <c r="AL61" s="19">
        <f>AF61/'veh fleet stats'!BD15</f>
        <v>134.35046703504707</v>
      </c>
      <c r="AM61" s="19">
        <f t="shared" si="9"/>
        <v>-0.31365996132598084</v>
      </c>
      <c r="AN61" s="19">
        <f t="shared" si="9"/>
        <v>-0.13788033713456715</v>
      </c>
      <c r="AO61" s="20">
        <f>AE61/('veh fleet stats'!BI15)</f>
        <v>8.5301348905507304</v>
      </c>
      <c r="AP61" s="19">
        <f t="shared" si="10"/>
        <v>-0.31156740553989482</v>
      </c>
      <c r="AR61">
        <f>AM61</f>
        <v>-0.31365996132598084</v>
      </c>
      <c r="AS61" s="19">
        <v>2008</v>
      </c>
      <c r="AT61" s="201">
        <f t="shared" si="11"/>
        <v>31.069976839999999</v>
      </c>
      <c r="AU61" s="182">
        <f t="shared" si="12"/>
        <v>267</v>
      </c>
      <c r="AV61" s="201">
        <f t="shared" si="13"/>
        <v>8.5935049573728612</v>
      </c>
      <c r="AW61" s="19">
        <v>2008</v>
      </c>
      <c r="AX61" s="22">
        <f t="shared" si="14"/>
        <v>1.0866480371840119</v>
      </c>
      <c r="AY61" s="22">
        <f t="shared" si="15"/>
        <v>1.0503852552123785</v>
      </c>
      <c r="AZ61" s="22">
        <f t="shared" si="16"/>
        <v>1.0187797367724316</v>
      </c>
      <c r="BA61" s="22">
        <f t="shared" si="17"/>
        <v>0.99224199506698352</v>
      </c>
      <c r="BB61" s="22">
        <f t="shared" si="18"/>
        <v>0.98664309426555585</v>
      </c>
      <c r="BC61" s="22">
        <f t="shared" ref="BC61:BC68" si="19">AT61/$AT$59</f>
        <v>0.99141953997784615</v>
      </c>
      <c r="BD61" s="22">
        <f>AT61/$AT$60</f>
        <v>0.97990090000674024</v>
      </c>
      <c r="BE61" s="22"/>
      <c r="BF61" s="22"/>
      <c r="BG61" s="22"/>
      <c r="BH61" s="22"/>
      <c r="BI61" s="22"/>
      <c r="BJ61" s="22"/>
      <c r="BK61" s="22"/>
      <c r="BL61" s="22"/>
    </row>
    <row r="62" spans="1:73">
      <c r="A62" s="190">
        <v>2009</v>
      </c>
      <c r="B62" s="19">
        <v>8017</v>
      </c>
      <c r="C62" s="183">
        <v>192</v>
      </c>
      <c r="D62" s="189">
        <v>3370</v>
      </c>
      <c r="E62" s="185">
        <v>103</v>
      </c>
      <c r="F62" s="19">
        <v>1369</v>
      </c>
      <c r="G62" s="183">
        <v>48</v>
      </c>
      <c r="H62" s="189">
        <v>825</v>
      </c>
      <c r="I62" s="185">
        <v>8</v>
      </c>
      <c r="J62" s="19">
        <v>914</v>
      </c>
      <c r="K62" s="183">
        <v>31</v>
      </c>
      <c r="L62" s="189">
        <v>46</v>
      </c>
      <c r="M62" s="185">
        <v>2</v>
      </c>
      <c r="N62" s="191" t="s">
        <v>483</v>
      </c>
      <c r="O62" s="180" t="s">
        <v>483</v>
      </c>
      <c r="P62" s="189">
        <v>14541</v>
      </c>
      <c r="Q62" s="187">
        <v>384</v>
      </c>
      <c r="S62" s="182">
        <f t="shared" si="1"/>
        <v>11387</v>
      </c>
      <c r="T62" s="182">
        <f t="shared" si="2"/>
        <v>1369</v>
      </c>
      <c r="U62" s="19">
        <f>S62/('veh fleet stats'!AZ16)</f>
        <v>365.04547224317128</v>
      </c>
      <c r="V62" s="19">
        <f>T62/'veh fleet stats'!BD16</f>
        <v>3461.7937292907054</v>
      </c>
      <c r="W62" s="19">
        <f>S62/('veh fleet stats'!AZ16+'veh fleet stats'!BA16)</f>
        <v>306.09261020777774</v>
      </c>
      <c r="X62" s="104">
        <f t="shared" si="3"/>
        <v>4.4696252500562528E-2</v>
      </c>
      <c r="Y62" s="104">
        <f t="shared" si="0"/>
        <v>0.16217487822162235</v>
      </c>
      <c r="Z62" s="104">
        <f t="shared" si="0"/>
        <v>3.4553182093527868E-2</v>
      </c>
      <c r="AA62" s="19"/>
      <c r="AB62" s="19"/>
      <c r="AC62" s="19"/>
      <c r="AD62" s="19"/>
      <c r="AE62" s="182">
        <f t="shared" si="4"/>
        <v>295</v>
      </c>
      <c r="AF62" s="182">
        <f t="shared" si="5"/>
        <v>48</v>
      </c>
      <c r="AG62" s="182">
        <f t="shared" si="6"/>
        <v>8</v>
      </c>
      <c r="AH62" s="182">
        <f t="shared" si="7"/>
        <v>31</v>
      </c>
      <c r="AI62" s="182">
        <f t="shared" si="8"/>
        <v>2</v>
      </c>
      <c r="AK62" s="19">
        <f>AE62/('veh fleet stats'!AZ16)</f>
        <v>9.4571365866106554</v>
      </c>
      <c r="AL62" s="19">
        <f>AF62/'veh fleet stats'!BD16</f>
        <v>121.37772023809632</v>
      </c>
      <c r="AM62" s="19">
        <f t="shared" si="9"/>
        <v>-0.24468403488485813</v>
      </c>
      <c r="AN62" s="19">
        <f t="shared" si="9"/>
        <v>-0.22112574998533385</v>
      </c>
      <c r="AO62" s="20">
        <f>AE62/('veh fleet stats'!BI16)</f>
        <v>9.4034702155790999</v>
      </c>
      <c r="AP62" s="19">
        <f t="shared" si="10"/>
        <v>-0.24108405312433623</v>
      </c>
      <c r="AQ62">
        <f>AM62</f>
        <v>-0.24468403488485813</v>
      </c>
      <c r="AS62" s="19">
        <v>2009</v>
      </c>
      <c r="AT62" s="201">
        <f t="shared" si="11"/>
        <v>31.193374157000001</v>
      </c>
      <c r="AU62" s="182">
        <f t="shared" si="12"/>
        <v>295</v>
      </c>
      <c r="AV62" s="201">
        <f t="shared" si="13"/>
        <v>9.4571365866106554</v>
      </c>
      <c r="AW62" s="19">
        <v>2009</v>
      </c>
      <c r="AX62" s="22">
        <f t="shared" si="14"/>
        <v>1.0909637614281058</v>
      </c>
      <c r="AY62" s="22">
        <f t="shared" si="15"/>
        <v>1.0545569584285426</v>
      </c>
      <c r="AZ62" s="22">
        <f t="shared" si="16"/>
        <v>1.0228259157180766</v>
      </c>
      <c r="BA62" s="22">
        <f t="shared" si="17"/>
        <v>0.99618277689107437</v>
      </c>
      <c r="BB62" s="22">
        <f t="shared" si="18"/>
        <v>0.99056163953180809</v>
      </c>
      <c r="BC62" s="22">
        <f t="shared" si="19"/>
        <v>0.99535705534467911</v>
      </c>
      <c r="BD62" s="22">
        <f t="shared" ref="BD62:BD68" si="20">AT62/$AT$60</f>
        <v>0.9837926680183291</v>
      </c>
      <c r="BE62" s="22">
        <f>AT62/$AT$61</f>
        <v>1.0039715934657905</v>
      </c>
      <c r="BF62" s="22"/>
      <c r="BG62" s="22"/>
      <c r="BH62" s="22"/>
      <c r="BI62" s="22"/>
      <c r="BJ62" s="22"/>
      <c r="BK62" s="22"/>
      <c r="BL62" s="22"/>
    </row>
    <row r="63" spans="1:73">
      <c r="A63" s="190">
        <v>2010</v>
      </c>
      <c r="B63" s="19">
        <v>7848</v>
      </c>
      <c r="C63" s="183">
        <v>180</v>
      </c>
      <c r="D63" s="189">
        <v>3022</v>
      </c>
      <c r="E63" s="185">
        <v>98</v>
      </c>
      <c r="F63" s="19">
        <v>1300</v>
      </c>
      <c r="G63" s="183">
        <v>50</v>
      </c>
      <c r="H63" s="189">
        <v>844</v>
      </c>
      <c r="I63" s="185">
        <v>10</v>
      </c>
      <c r="J63" s="19">
        <v>967</v>
      </c>
      <c r="K63" s="183">
        <v>35</v>
      </c>
      <c r="L63" s="189">
        <v>50</v>
      </c>
      <c r="M63" s="185">
        <v>2</v>
      </c>
      <c r="N63" s="191" t="s">
        <v>483</v>
      </c>
      <c r="O63" s="180" t="s">
        <v>483</v>
      </c>
      <c r="P63" s="189">
        <v>14031</v>
      </c>
      <c r="Q63" s="187">
        <v>375</v>
      </c>
      <c r="S63" s="182">
        <f t="shared" si="1"/>
        <v>10870</v>
      </c>
      <c r="T63" s="182">
        <f t="shared" si="2"/>
        <v>1300</v>
      </c>
      <c r="U63" s="19">
        <f>S63/('veh fleet stats'!AZ17)</f>
        <v>349.61283353771904</v>
      </c>
      <c r="V63" s="19">
        <f>T63/'veh fleet stats'!BD17</f>
        <v>3304.6421547588707</v>
      </c>
      <c r="W63" s="19">
        <f>S63/('veh fleet stats'!AZ17+'veh fleet stats'!BA17)</f>
        <v>292.72906336044736</v>
      </c>
      <c r="X63" s="104">
        <f t="shared" si="3"/>
        <v>5.3074149528886672E-4</v>
      </c>
      <c r="Y63" s="104">
        <f t="shared" si="0"/>
        <v>0.10941679201661536</v>
      </c>
      <c r="Z63" s="104">
        <f t="shared" si="0"/>
        <v>-1.0613866877621336E-2</v>
      </c>
      <c r="AA63" s="19"/>
      <c r="AB63" s="19"/>
      <c r="AC63" s="19"/>
      <c r="AD63" s="19"/>
      <c r="AE63" s="182">
        <f t="shared" si="4"/>
        <v>278</v>
      </c>
      <c r="AF63" s="182">
        <f t="shared" si="5"/>
        <v>50</v>
      </c>
      <c r="AG63" s="182">
        <f t="shared" si="6"/>
        <v>10</v>
      </c>
      <c r="AH63" s="182">
        <f t="shared" si="7"/>
        <v>35</v>
      </c>
      <c r="AI63" s="182">
        <f t="shared" si="8"/>
        <v>2</v>
      </c>
      <c r="AK63" s="19">
        <f>AE63/('veh fleet stats'!AZ17)</f>
        <v>8.9413401769536254</v>
      </c>
      <c r="AL63" s="19">
        <f>AF63/'veh fleet stats'!BD17</f>
        <v>127.10162133687965</v>
      </c>
      <c r="AM63" s="19">
        <f t="shared" si="9"/>
        <v>-0.28587930148538521</v>
      </c>
      <c r="AN63" s="19">
        <f t="shared" si="9"/>
        <v>-0.18439578696800474</v>
      </c>
      <c r="AO63" s="20">
        <f>AE63/('veh fleet stats'!BI17)</f>
        <v>8.8778363975825894</v>
      </c>
      <c r="AP63" s="19">
        <f t="shared" si="10"/>
        <v>-0.28350582695351256</v>
      </c>
      <c r="AQ63">
        <f>AM63</f>
        <v>-0.28587930148538521</v>
      </c>
      <c r="AS63" s="19">
        <v>2010</v>
      </c>
      <c r="AT63" s="201">
        <f t="shared" si="11"/>
        <v>31.091536000000001</v>
      </c>
      <c r="AU63" s="182">
        <f t="shared" si="12"/>
        <v>278</v>
      </c>
      <c r="AV63" s="201">
        <f t="shared" si="13"/>
        <v>8.9413401769536254</v>
      </c>
      <c r="AW63" s="19">
        <v>2010</v>
      </c>
      <c r="AX63" s="22">
        <f t="shared" si="14"/>
        <v>1.0874020518721457</v>
      </c>
      <c r="AY63" s="22">
        <f t="shared" si="15"/>
        <v>1.051114107502658</v>
      </c>
      <c r="AZ63" s="22">
        <f t="shared" si="16"/>
        <v>1.0194866582955131</v>
      </c>
      <c r="BA63" s="22">
        <f t="shared" si="17"/>
        <v>0.99293050230471114</v>
      </c>
      <c r="BB63" s="22">
        <f t="shared" si="18"/>
        <v>0.98732771647952489</v>
      </c>
      <c r="BC63" s="22">
        <f t="shared" si="19"/>
        <v>0.9921074765218475</v>
      </c>
      <c r="BD63" s="22">
        <f t="shared" si="20"/>
        <v>0.98058084387654687</v>
      </c>
      <c r="BE63" s="22">
        <f t="shared" ref="BE63:BE68" si="21">AT63/$AT$61</f>
        <v>1.000693890443209</v>
      </c>
      <c r="BF63" s="22">
        <f t="shared" ref="BF63:BF68" si="22">AT63/$AT$62</f>
        <v>0.99673526318482142</v>
      </c>
      <c r="BG63" s="22"/>
      <c r="BH63" s="22"/>
      <c r="BI63" s="22"/>
      <c r="BJ63" s="22"/>
      <c r="BK63" s="22"/>
      <c r="BL63" s="22"/>
    </row>
    <row r="64" spans="1:73">
      <c r="A64" s="190">
        <v>2011</v>
      </c>
      <c r="B64" s="19">
        <v>6996</v>
      </c>
      <c r="C64" s="183">
        <v>150</v>
      </c>
      <c r="D64" s="189">
        <v>2685</v>
      </c>
      <c r="E64" s="185">
        <v>61</v>
      </c>
      <c r="F64" s="19">
        <v>1178</v>
      </c>
      <c r="G64" s="183">
        <v>33</v>
      </c>
      <c r="H64" s="189">
        <v>783</v>
      </c>
      <c r="I64" s="185">
        <v>9</v>
      </c>
      <c r="J64" s="19">
        <v>884</v>
      </c>
      <c r="K64" s="183">
        <v>31</v>
      </c>
      <c r="L64" s="189">
        <v>48</v>
      </c>
      <c r="M64" s="188" t="s">
        <v>483</v>
      </c>
      <c r="N64" s="191" t="s">
        <v>483</v>
      </c>
      <c r="O64" s="180" t="s">
        <v>483</v>
      </c>
      <c r="P64" s="189">
        <v>12574</v>
      </c>
      <c r="Q64" s="187">
        <v>284</v>
      </c>
      <c r="S64" s="182">
        <f t="shared" si="1"/>
        <v>9681</v>
      </c>
      <c r="T64" s="182">
        <f t="shared" si="2"/>
        <v>1178</v>
      </c>
      <c r="U64" s="19">
        <f>S64/('veh fleet stats'!AZ18)</f>
        <v>316.08701272567049</v>
      </c>
      <c r="V64" s="19">
        <f>T64/'veh fleet stats'!BD18</f>
        <v>3089.9346898052718</v>
      </c>
      <c r="W64" s="19">
        <f>S64/('veh fleet stats'!AZ18+'veh fleet stats'!BA18)</f>
        <v>263.79958597914111</v>
      </c>
      <c r="X64" s="104">
        <f t="shared" si="3"/>
        <v>-9.5414290089766318E-2</v>
      </c>
      <c r="Y64" s="104">
        <f t="shared" si="0"/>
        <v>3.73363500698769E-2</v>
      </c>
      <c r="Z64" s="104">
        <f t="shared" si="0"/>
        <v>-0.10839173502287658</v>
      </c>
      <c r="AA64" s="19"/>
      <c r="AB64" s="19"/>
      <c r="AC64" s="19"/>
      <c r="AD64" s="19"/>
      <c r="AE64" s="182">
        <f t="shared" si="4"/>
        <v>211</v>
      </c>
      <c r="AF64" s="182">
        <f t="shared" si="5"/>
        <v>33</v>
      </c>
      <c r="AG64" s="182">
        <f t="shared" si="6"/>
        <v>9</v>
      </c>
      <c r="AH64" s="182">
        <f t="shared" si="7"/>
        <v>31</v>
      </c>
      <c r="AI64" s="182" t="str">
        <f t="shared" si="8"/>
        <v>-</v>
      </c>
      <c r="AK64" s="19">
        <f>AE64/('veh fleet stats'!AZ18)</f>
        <v>6.8892014962417596</v>
      </c>
      <c r="AL64" s="19">
        <f>AF64/'veh fleet stats'!BD18</f>
        <v>86.560139867210495</v>
      </c>
      <c r="AM64" s="19">
        <f t="shared" si="9"/>
        <v>-0.44977807718526186</v>
      </c>
      <c r="AN64" s="19">
        <f t="shared" si="9"/>
        <v>-0.44454827551557918</v>
      </c>
      <c r="AO64" s="20">
        <f>AE64/('veh fleet stats'!BI18)</f>
        <v>6.843352719796874</v>
      </c>
      <c r="AP64" s="19">
        <f t="shared" si="10"/>
        <v>-0.4477007540743343</v>
      </c>
      <c r="AR64">
        <f>AM64</f>
        <v>-0.44977807718526186</v>
      </c>
      <c r="AS64" s="19">
        <v>2011</v>
      </c>
      <c r="AT64" s="201">
        <f t="shared" si="11"/>
        <v>30.627642422000001</v>
      </c>
      <c r="AU64" s="182">
        <f t="shared" si="12"/>
        <v>211</v>
      </c>
      <c r="AV64" s="201">
        <f t="shared" si="13"/>
        <v>6.8892014962417596</v>
      </c>
      <c r="AW64" s="19">
        <v>2011</v>
      </c>
      <c r="AX64" s="22">
        <f t="shared" si="14"/>
        <v>1.0711777383301093</v>
      </c>
      <c r="AY64" s="22">
        <f t="shared" si="15"/>
        <v>1.0354312192653035</v>
      </c>
      <c r="AZ64" s="22">
        <f t="shared" si="16"/>
        <v>1.0042756595967042</v>
      </c>
      <c r="BA64" s="22">
        <f t="shared" si="17"/>
        <v>0.97811572816748393</v>
      </c>
      <c r="BB64" s="22">
        <f t="shared" si="18"/>
        <v>0.97259653732336304</v>
      </c>
      <c r="BC64" s="22">
        <f t="shared" si="19"/>
        <v>0.97730498213738637</v>
      </c>
      <c r="BD64" s="22">
        <f t="shared" si="20"/>
        <v>0.96595032976543471</v>
      </c>
      <c r="BE64" s="22">
        <f t="shared" si="21"/>
        <v>0.98576328459213625</v>
      </c>
      <c r="BF64" s="22">
        <f t="shared" si="22"/>
        <v>0.98186372105330433</v>
      </c>
      <c r="BG64" s="22">
        <f>AT64/$AT$63</f>
        <v>0.98507974716977631</v>
      </c>
      <c r="BH64" s="22"/>
      <c r="BI64" s="22"/>
      <c r="BJ64" s="22"/>
      <c r="BK64" s="22"/>
      <c r="BL64" s="22"/>
    </row>
    <row r="65" spans="1:66">
      <c r="A65" s="190">
        <v>2012</v>
      </c>
      <c r="B65" s="19">
        <v>6799</v>
      </c>
      <c r="C65" s="183">
        <v>135</v>
      </c>
      <c r="D65" s="189">
        <v>2422</v>
      </c>
      <c r="E65" s="185">
        <v>82</v>
      </c>
      <c r="F65" s="19">
        <v>1138</v>
      </c>
      <c r="G65" s="183">
        <v>50</v>
      </c>
      <c r="H65" s="189">
        <v>798</v>
      </c>
      <c r="I65" s="185">
        <v>8</v>
      </c>
      <c r="J65" s="19">
        <v>917</v>
      </c>
      <c r="K65" s="183">
        <v>33</v>
      </c>
      <c r="L65" s="189">
        <v>48</v>
      </c>
      <c r="M65" s="188" t="s">
        <v>483</v>
      </c>
      <c r="N65" s="191" t="s">
        <v>483</v>
      </c>
      <c r="O65" s="180" t="s">
        <v>483</v>
      </c>
      <c r="P65" s="189">
        <v>12122</v>
      </c>
      <c r="Q65" s="187">
        <v>308</v>
      </c>
      <c r="S65" s="182">
        <f t="shared" si="1"/>
        <v>9221</v>
      </c>
      <c r="T65" s="182">
        <f t="shared" si="2"/>
        <v>1138</v>
      </c>
      <c r="U65" s="19">
        <f>S65/('veh fleet stats'!AZ19)</f>
        <v>301.27663132597604</v>
      </c>
      <c r="V65" s="19">
        <f>T65/'veh fleet stats'!BD19</f>
        <v>2984.8502514372803</v>
      </c>
      <c r="W65" s="19">
        <f>S65/('veh fleet stats'!AZ19+'veh fleet stats'!BA19)</f>
        <v>250.68820813106731</v>
      </c>
      <c r="X65" s="104">
        <f t="shared" si="3"/>
        <v>-0.13779900959139069</v>
      </c>
      <c r="Y65" s="104">
        <f t="shared" si="0"/>
        <v>2.0579643792508762E-3</v>
      </c>
      <c r="Z65" s="104">
        <f t="shared" si="0"/>
        <v>-0.15270648559835676</v>
      </c>
      <c r="AA65" s="19"/>
      <c r="AB65" s="19"/>
      <c r="AC65" s="19"/>
      <c r="AD65" s="19"/>
      <c r="AE65" s="182">
        <f t="shared" si="4"/>
        <v>217</v>
      </c>
      <c r="AF65" s="182">
        <f t="shared" si="5"/>
        <v>50</v>
      </c>
      <c r="AG65" s="182">
        <f t="shared" si="6"/>
        <v>8</v>
      </c>
      <c r="AH65" s="182">
        <f t="shared" si="7"/>
        <v>33</v>
      </c>
      <c r="AI65" s="182" t="str">
        <f t="shared" si="8"/>
        <v>-</v>
      </c>
      <c r="AK65" s="19">
        <f>AE65/('veh fleet stats'!AZ19)</f>
        <v>7.0900150740415144</v>
      </c>
      <c r="AL65" s="19">
        <f>AF65/'veh fleet stats'!BD19</f>
        <v>131.14456289267488</v>
      </c>
      <c r="AM65" s="19">
        <f t="shared" si="9"/>
        <v>-0.43373963891856804</v>
      </c>
      <c r="AN65" s="19">
        <f t="shared" si="9"/>
        <v>-0.15845245020120668</v>
      </c>
      <c r="AO65" s="20">
        <f>AE65/('veh fleet stats'!BI19)</f>
        <v>7.0440016839724118</v>
      </c>
      <c r="AP65" s="19">
        <f t="shared" si="10"/>
        <v>-0.43150718987453307</v>
      </c>
      <c r="AQ65">
        <f>AM65</f>
        <v>-0.43373963891856804</v>
      </c>
      <c r="AS65" s="19">
        <v>2012</v>
      </c>
      <c r="AT65" s="201">
        <f t="shared" si="11"/>
        <v>30.606422939000002</v>
      </c>
      <c r="AU65" s="182">
        <f t="shared" si="12"/>
        <v>217</v>
      </c>
      <c r="AV65" s="201">
        <f t="shared" si="13"/>
        <v>7.0900150740415144</v>
      </c>
      <c r="AW65" s="19">
        <v>2012</v>
      </c>
      <c r="AX65" s="22">
        <f t="shared" si="14"/>
        <v>1.0704356035782636</v>
      </c>
      <c r="AY65" s="22">
        <f t="shared" si="15"/>
        <v>1.0347138504632214</v>
      </c>
      <c r="AZ65" s="22">
        <f t="shared" si="16"/>
        <v>1.0035798760299344</v>
      </c>
      <c r="BA65" s="22">
        <f t="shared" si="17"/>
        <v>0.9774380687583818</v>
      </c>
      <c r="BB65" s="22">
        <f t="shared" si="18"/>
        <v>0.97192270172722961</v>
      </c>
      <c r="BC65" s="22">
        <f t="shared" si="19"/>
        <v>0.97662788443040183</v>
      </c>
      <c r="BD65" s="22">
        <f t="shared" si="20"/>
        <v>0.96528109880345314</v>
      </c>
      <c r="BE65" s="22">
        <f t="shared" si="21"/>
        <v>0.9850803267930599</v>
      </c>
      <c r="BF65" s="22">
        <f t="shared" si="22"/>
        <v>0.98118346495490349</v>
      </c>
      <c r="BG65" s="22">
        <f>AT65/$AT$63</f>
        <v>0.98439726293998475</v>
      </c>
      <c r="BH65" s="22">
        <f>AT65/$AT$64</f>
        <v>0.99930717870126506</v>
      </c>
      <c r="BI65" s="22"/>
      <c r="BJ65" s="22"/>
      <c r="BK65" s="22"/>
      <c r="BL65" s="22"/>
    </row>
    <row r="66" spans="1:66">
      <c r="A66" s="190">
        <v>2013</v>
      </c>
      <c r="B66" s="19">
        <v>6569</v>
      </c>
      <c r="C66" s="182">
        <v>125</v>
      </c>
      <c r="D66" s="189">
        <v>2307</v>
      </c>
      <c r="E66" s="192">
        <v>49</v>
      </c>
      <c r="F66" s="19">
        <v>1188</v>
      </c>
      <c r="G66" s="182">
        <v>39</v>
      </c>
      <c r="H66" s="189">
        <v>817</v>
      </c>
      <c r="I66" s="192">
        <v>8</v>
      </c>
      <c r="J66" s="19">
        <v>839</v>
      </c>
      <c r="K66" s="182">
        <v>30</v>
      </c>
      <c r="L66" s="189">
        <v>61</v>
      </c>
      <c r="M66" s="192">
        <v>2</v>
      </c>
      <c r="N66" s="191" t="s">
        <v>483</v>
      </c>
      <c r="O66" s="180" t="s">
        <v>483</v>
      </c>
      <c r="P66" s="189">
        <v>11781</v>
      </c>
      <c r="Q66" s="192">
        <v>253</v>
      </c>
      <c r="S66" s="182">
        <f t="shared" si="1"/>
        <v>8876</v>
      </c>
      <c r="T66" s="182">
        <f t="shared" si="2"/>
        <v>1188</v>
      </c>
      <c r="U66" s="19">
        <f>S66/('veh fleet stats'!AZ20)</f>
        <v>287.34117047451696</v>
      </c>
      <c r="V66" s="19">
        <f>T66/'veh fleet stats'!BD20</f>
        <v>3034.6018281801366</v>
      </c>
      <c r="W66" s="19">
        <f>S66/('veh fleet stats'!AZ20+'veh fleet stats'!BA20)</f>
        <v>237.7687416557136</v>
      </c>
      <c r="X66" s="104">
        <f t="shared" si="3"/>
        <v>-0.1776798596096858</v>
      </c>
      <c r="Y66" s="104">
        <f t="shared" si="0"/>
        <v>1.8760297667695935E-2</v>
      </c>
      <c r="Z66" s="104">
        <f t="shared" si="0"/>
        <v>-0.19637260071284779</v>
      </c>
      <c r="AA66" s="19"/>
      <c r="AB66" s="19"/>
      <c r="AC66" s="19"/>
      <c r="AD66" s="19"/>
      <c r="AE66" s="182">
        <f t="shared" si="4"/>
        <v>174</v>
      </c>
      <c r="AF66" s="182">
        <f t="shared" si="5"/>
        <v>39</v>
      </c>
      <c r="AG66" s="182">
        <f t="shared" si="6"/>
        <v>8</v>
      </c>
      <c r="AH66" s="182">
        <f t="shared" si="7"/>
        <v>30</v>
      </c>
      <c r="AI66" s="182">
        <f t="shared" si="8"/>
        <v>2</v>
      </c>
      <c r="AK66" s="19">
        <f>AE66/('veh fleet stats'!AZ20)</f>
        <v>5.6328710750975608</v>
      </c>
      <c r="AL66" s="19">
        <f>AF66/'veh fleet stats'!BD20</f>
        <v>99.620767086721656</v>
      </c>
      <c r="AM66" s="19">
        <f t="shared" si="9"/>
        <v>-0.55011779585798637</v>
      </c>
      <c r="AN66" s="19">
        <f t="shared" si="9"/>
        <v>-0.36073893875786789</v>
      </c>
      <c r="AO66" s="20">
        <f>AE66/('veh fleet stats'!BI20)</f>
        <v>5.5927892605972094</v>
      </c>
      <c r="AP66" s="19">
        <f t="shared" si="10"/>
        <v>-0.54862865941232886</v>
      </c>
      <c r="AS66" s="19">
        <v>2013</v>
      </c>
      <c r="AT66" s="201">
        <f t="shared" si="11"/>
        <v>30.890108734999998</v>
      </c>
      <c r="AU66" s="182">
        <f t="shared" si="12"/>
        <v>174</v>
      </c>
      <c r="AV66" s="201">
        <f t="shared" si="13"/>
        <v>5.6328710750975608</v>
      </c>
      <c r="AW66" s="19">
        <v>2013</v>
      </c>
      <c r="AX66" s="22">
        <f t="shared" si="14"/>
        <v>1.0803572914825659</v>
      </c>
      <c r="AY66" s="22">
        <f t="shared" si="15"/>
        <v>1.0443044394348862</v>
      </c>
      <c r="AZ66" s="22">
        <f t="shared" si="16"/>
        <v>1.0128818894193643</v>
      </c>
      <c r="BA66" s="22">
        <f t="shared" si="17"/>
        <v>0.98649777812491135</v>
      </c>
      <c r="BB66" s="22">
        <f t="shared" si="18"/>
        <v>0.98093129008266988</v>
      </c>
      <c r="BC66" s="22">
        <f t="shared" si="19"/>
        <v>0.98568008433440946</v>
      </c>
      <c r="BD66" s="22">
        <f t="shared" si="20"/>
        <v>0.97422812725638863</v>
      </c>
      <c r="BE66" s="22">
        <f t="shared" si="21"/>
        <v>0.99421087096632677</v>
      </c>
      <c r="BF66" s="22">
        <f t="shared" si="22"/>
        <v>0.99027788976999953</v>
      </c>
      <c r="BG66" s="22">
        <f>AT66/$AT$63</f>
        <v>0.99352147590907047</v>
      </c>
      <c r="BH66" s="22">
        <f>AT66/$AT$64</f>
        <v>1.0085695891764581</v>
      </c>
      <c r="BI66" s="22">
        <f>AT66/$AT$65</f>
        <v>1.0092688321194998</v>
      </c>
      <c r="BJ66" s="22"/>
      <c r="BK66" s="22"/>
      <c r="BL66" s="22"/>
    </row>
    <row r="67" spans="1:66">
      <c r="A67" s="190">
        <v>2014</v>
      </c>
      <c r="B67" s="7">
        <v>6288</v>
      </c>
      <c r="C67" s="193">
        <v>127</v>
      </c>
      <c r="D67" s="189">
        <v>2157</v>
      </c>
      <c r="E67" s="192">
        <v>70</v>
      </c>
      <c r="F67" s="7">
        <v>1165</v>
      </c>
      <c r="G67" s="193">
        <v>43</v>
      </c>
      <c r="H67" s="189">
        <v>731</v>
      </c>
      <c r="I67" s="192">
        <v>10</v>
      </c>
      <c r="J67" s="7">
        <v>835</v>
      </c>
      <c r="K67" s="193">
        <v>43</v>
      </c>
      <c r="L67" s="189">
        <v>43</v>
      </c>
      <c r="M67" s="188" t="s">
        <v>483</v>
      </c>
      <c r="N67" s="194" t="s">
        <v>483</v>
      </c>
      <c r="O67" s="180" t="s">
        <v>483</v>
      </c>
      <c r="P67" s="189">
        <v>11219</v>
      </c>
      <c r="Q67" s="192">
        <v>293</v>
      </c>
      <c r="S67" s="182">
        <f t="shared" si="1"/>
        <v>8445</v>
      </c>
      <c r="T67" s="182">
        <f t="shared" si="2"/>
        <v>1165</v>
      </c>
      <c r="U67" s="19">
        <f>S67/('veh fleet stats'!AZ21)</f>
        <v>268.0473447571872</v>
      </c>
      <c r="V67" s="19">
        <f>T67/'veh fleet stats'!BD21</f>
        <v>2892.3207704025131</v>
      </c>
      <c r="W67" s="19">
        <f>S67/('veh fleet stats'!AZ21+'veh fleet stats'!BA21)</f>
        <v>220.2988466223278</v>
      </c>
      <c r="X67" s="104">
        <f t="shared" si="3"/>
        <v>-0.23289541207068587</v>
      </c>
      <c r="Y67" s="104">
        <f t="shared" si="0"/>
        <v>-2.9005538175398304E-2</v>
      </c>
      <c r="Z67" s="104">
        <f t="shared" si="0"/>
        <v>-0.25541857207870577</v>
      </c>
      <c r="AA67" s="19"/>
      <c r="AB67" s="19"/>
      <c r="AC67" s="19"/>
      <c r="AD67" s="19"/>
      <c r="AE67" s="182">
        <f t="shared" si="4"/>
        <v>197</v>
      </c>
      <c r="AF67" s="182">
        <f t="shared" si="5"/>
        <v>43</v>
      </c>
      <c r="AG67" s="182">
        <f t="shared" si="6"/>
        <v>10</v>
      </c>
      <c r="AH67" s="182">
        <f t="shared" si="7"/>
        <v>43</v>
      </c>
      <c r="AI67" s="182" t="str">
        <f t="shared" si="8"/>
        <v>-</v>
      </c>
      <c r="AK67" s="19">
        <f>AE67/('veh fleet stats'!AZ21)</f>
        <v>6.2528510263073862</v>
      </c>
      <c r="AL67" s="19">
        <f>AF67/'veh fleet stats'!BD21</f>
        <v>106.75518723374083</v>
      </c>
      <c r="AM67" s="19">
        <f t="shared" si="9"/>
        <v>-0.50060167108687159</v>
      </c>
      <c r="AN67" s="19">
        <f t="shared" si="9"/>
        <v>-0.31495775148232219</v>
      </c>
      <c r="AO67" s="20">
        <f>AE67/('veh fleet stats'!BI21)</f>
        <v>6.2074161943848978</v>
      </c>
      <c r="AP67" s="19">
        <f t="shared" si="10"/>
        <v>-0.49902461210456128</v>
      </c>
      <c r="AQ67">
        <f>AM67</f>
        <v>-0.50060167108687159</v>
      </c>
      <c r="AS67" s="19">
        <v>2014</v>
      </c>
      <c r="AT67" s="201">
        <f t="shared" si="11"/>
        <v>31.505628260000002</v>
      </c>
      <c r="AU67" s="182">
        <f t="shared" si="12"/>
        <v>197</v>
      </c>
      <c r="AV67" s="201">
        <f t="shared" si="13"/>
        <v>6.2528510263073862</v>
      </c>
      <c r="AW67" s="19">
        <v>2014</v>
      </c>
      <c r="AX67" s="22">
        <f t="shared" si="14"/>
        <v>1.1018846034317848</v>
      </c>
      <c r="AY67" s="22">
        <f t="shared" si="15"/>
        <v>1.0651133584979662</v>
      </c>
      <c r="AZ67" s="22">
        <f t="shared" si="16"/>
        <v>1.0330646794770151</v>
      </c>
      <c r="BA67" s="22">
        <f t="shared" si="17"/>
        <v>1.0061548356320287</v>
      </c>
      <c r="BB67" s="22">
        <f t="shared" si="18"/>
        <v>1.0004774291691021</v>
      </c>
      <c r="BC67" s="22">
        <f t="shared" si="19"/>
        <v>1.0053208483898644</v>
      </c>
      <c r="BD67" s="22">
        <f t="shared" si="20"/>
        <v>0.99364069842196223</v>
      </c>
      <c r="BE67" s="22">
        <f t="shared" si="21"/>
        <v>1.0140216203650059</v>
      </c>
      <c r="BF67" s="22">
        <f t="shared" si="22"/>
        <v>1.0100102701755953</v>
      </c>
      <c r="BG67" s="22">
        <f>AT67/$AT$63</f>
        <v>1.0133184883500126</v>
      </c>
      <c r="BH67" s="22">
        <f>AT67/$AT$64</f>
        <v>1.0286664518901834</v>
      </c>
      <c r="BI67" s="22">
        <f>AT67/$AT$65</f>
        <v>1.0293796280209602</v>
      </c>
      <c r="BJ67" s="22">
        <f>AT67/$AT$66</f>
        <v>1.0199261041869558</v>
      </c>
      <c r="BK67" s="22"/>
      <c r="BL67" s="22"/>
    </row>
    <row r="68" spans="1:66" ht="15.75" thickBot="1">
      <c r="A68" s="195">
        <v>2015</v>
      </c>
      <c r="B68" s="196">
        <v>6968</v>
      </c>
      <c r="C68" s="197">
        <v>157</v>
      </c>
      <c r="D68" s="198">
        <v>2413</v>
      </c>
      <c r="E68" s="199">
        <v>75</v>
      </c>
      <c r="F68" s="196">
        <v>1232</v>
      </c>
      <c r="G68" s="197">
        <v>54</v>
      </c>
      <c r="H68" s="198">
        <v>745</v>
      </c>
      <c r="I68" s="199">
        <v>6</v>
      </c>
      <c r="J68" s="196">
        <v>862</v>
      </c>
      <c r="K68" s="197">
        <v>25</v>
      </c>
      <c r="L68" s="198">
        <v>50</v>
      </c>
      <c r="M68" s="199">
        <v>2</v>
      </c>
      <c r="N68" s="200" t="s">
        <v>483</v>
      </c>
      <c r="O68" s="200" t="s">
        <v>483</v>
      </c>
      <c r="P68" s="198">
        <v>12270</v>
      </c>
      <c r="Q68" s="199">
        <v>319</v>
      </c>
      <c r="S68" s="182">
        <f t="shared" si="1"/>
        <v>9381</v>
      </c>
      <c r="T68" s="182">
        <f t="shared" si="2"/>
        <v>1232</v>
      </c>
      <c r="U68" s="19">
        <f>S68/('veh fleet stats'!AZ22)</f>
        <v>288.02488033303558</v>
      </c>
      <c r="V68" s="19">
        <f>T68/'veh fleet stats'!BD22</f>
        <v>2940.2857215299182</v>
      </c>
      <c r="W68" s="19">
        <f>S68/('veh fleet stats'!AZ22+'veh fleet stats'!BA22)</f>
        <v>236.54941197738464</v>
      </c>
      <c r="X68" s="104">
        <f t="shared" si="3"/>
        <v>-0.1757232016552589</v>
      </c>
      <c r="Y68" s="104">
        <f t="shared" si="0"/>
        <v>-1.2903001284264803E-2</v>
      </c>
      <c r="Z68" s="104">
        <f t="shared" si="0"/>
        <v>-0.20049377632006027</v>
      </c>
      <c r="AA68" s="19"/>
      <c r="AB68" s="19"/>
      <c r="AC68" s="19"/>
      <c r="AD68" s="19"/>
      <c r="AE68" s="182">
        <f>C68+E68</f>
        <v>232</v>
      </c>
      <c r="AF68" s="182">
        <f t="shared" si="5"/>
        <v>54</v>
      </c>
      <c r="AG68" s="182">
        <f t="shared" si="6"/>
        <v>6</v>
      </c>
      <c r="AH68" s="182">
        <f t="shared" si="7"/>
        <v>25</v>
      </c>
      <c r="AI68" s="182">
        <f t="shared" si="8"/>
        <v>2</v>
      </c>
      <c r="AK68" s="19">
        <f>AE68/('veh fleet stats'!AZ22)</f>
        <v>7.1230969232772896</v>
      </c>
      <c r="AL68" s="19">
        <f>AF68/'veh fleet stats'!BD22</f>
        <v>128.87615987225291</v>
      </c>
      <c r="AM68" s="19">
        <f>AK68/AK$54-1</f>
        <v>-0.43109748094036038</v>
      </c>
      <c r="AN68" s="19">
        <f>AL68/AL$54-1</f>
        <v>-0.17300866939692383</v>
      </c>
      <c r="AO68" s="20">
        <f>AE68/('veh fleet stats'!BI22)</f>
        <v>7.0945455117389455</v>
      </c>
      <c r="AP68" s="19">
        <f>AO68/AO$54-1</f>
        <v>-0.42742800250765978</v>
      </c>
      <c r="AS68" s="19">
        <v>2015</v>
      </c>
      <c r="AT68" s="201">
        <f t="shared" si="11"/>
        <v>32.570102933999998</v>
      </c>
      <c r="AU68" s="182">
        <f t="shared" si="12"/>
        <v>232</v>
      </c>
      <c r="AV68" s="201">
        <f t="shared" si="13"/>
        <v>7.1230969232772896</v>
      </c>
      <c r="AW68" s="19">
        <v>2015</v>
      </c>
      <c r="AX68" s="22">
        <f t="shared" si="14"/>
        <v>1.1391137691016162</v>
      </c>
      <c r="AY68" s="22">
        <f t="shared" si="15"/>
        <v>1.1011001411040326</v>
      </c>
      <c r="AZ68" s="22">
        <f t="shared" si="16"/>
        <v>1.0679686394562347</v>
      </c>
      <c r="BA68" s="22">
        <f t="shared" si="17"/>
        <v>1.0401495978317945</v>
      </c>
      <c r="BB68" s="22">
        <f t="shared" si="18"/>
        <v>1.0342803699157639</v>
      </c>
      <c r="BC68" s="22">
        <f t="shared" si="19"/>
        <v>1.0392874328211883</v>
      </c>
      <c r="BD68" s="22">
        <f t="shared" si="20"/>
        <v>1.0272126478462726</v>
      </c>
      <c r="BE68" s="22">
        <f t="shared" si="21"/>
        <v>1.0482821761253684</v>
      </c>
      <c r="BF68" s="22">
        <f t="shared" si="22"/>
        <v>1.0441352952095133</v>
      </c>
      <c r="BG68" s="22">
        <f>AT68/$AT$63</f>
        <v>1.0475552875226235</v>
      </c>
      <c r="BH68" s="22">
        <f>AT68/$AT$64</f>
        <v>1.0634218097898622</v>
      </c>
      <c r="BI68" s="22">
        <f>AT68/$AT$65</f>
        <v>1.0641590818670219</v>
      </c>
      <c r="BJ68" s="22">
        <f>AT68/$AT$66</f>
        <v>1.054386153619993</v>
      </c>
      <c r="BK68" s="22">
        <f>AT68/$AT$67</f>
        <v>1.0337868099380665</v>
      </c>
      <c r="BL68" s="22"/>
    </row>
    <row r="69" spans="1:66">
      <c r="A69" s="234">
        <v>2016</v>
      </c>
      <c r="C69" s="236">
        <v>163</v>
      </c>
      <c r="E69" s="237">
        <v>77</v>
      </c>
      <c r="AE69" s="182">
        <f t="shared" si="4"/>
        <v>240</v>
      </c>
      <c r="AO69" s="20">
        <f>AE69/('veh fleet stats'!BI23)</f>
        <v>7.056725175651855</v>
      </c>
      <c r="AP69" s="19">
        <f>AO69/AO$54-1</f>
        <v>-0.43048032845910877</v>
      </c>
    </row>
    <row r="70" spans="1:66">
      <c r="A70" s="235">
        <v>43004</v>
      </c>
      <c r="C70" s="236">
        <v>151</v>
      </c>
      <c r="E70" s="236">
        <v>55</v>
      </c>
      <c r="AE70" s="182">
        <f t="shared" si="4"/>
        <v>206</v>
      </c>
      <c r="AO70" s="20">
        <f>AE70/('veh fleet stats'!BI24*(1+AL72))</f>
        <v>7.8886396273112762</v>
      </c>
      <c r="AP70" s="19">
        <f>AO70/AO$54-1</f>
        <v>-0.3633398867576324</v>
      </c>
      <c r="AQ70" t="s">
        <v>693</v>
      </c>
      <c r="AW70" s="202"/>
      <c r="AX70" s="52">
        <v>2001</v>
      </c>
      <c r="AY70" s="52">
        <v>2002</v>
      </c>
      <c r="AZ70" s="52">
        <v>2003</v>
      </c>
      <c r="BA70" s="52">
        <v>2004</v>
      </c>
      <c r="BB70" s="52">
        <v>2005</v>
      </c>
      <c r="BC70" s="52">
        <v>2006</v>
      </c>
      <c r="BD70" s="52">
        <v>2007</v>
      </c>
      <c r="BE70" s="52">
        <v>2008</v>
      </c>
      <c r="BF70" s="52">
        <v>2009</v>
      </c>
      <c r="BG70" s="52">
        <v>2010</v>
      </c>
      <c r="BH70" s="52">
        <v>2011</v>
      </c>
      <c r="BI70" s="52">
        <v>2012</v>
      </c>
      <c r="BJ70" s="52">
        <v>2013</v>
      </c>
      <c r="BK70" s="52">
        <v>2014</v>
      </c>
    </row>
    <row r="71" spans="1:66">
      <c r="AQ71" s="19">
        <f>'veh fleet stats'!AZ8</f>
        <v>28.592493407999999</v>
      </c>
      <c r="AR71">
        <f>'veh fleet stats'!AZ8+'veh fleet stats'!BA8</f>
        <v>33.768279591199999</v>
      </c>
      <c r="AS71">
        <f>'veh fleet stats'!AQ8</f>
        <v>28.53</v>
      </c>
      <c r="AT71">
        <f>'veh fleet stats'!AQ8+'veh fleet stats'!AR8</f>
        <v>33.65</v>
      </c>
      <c r="AW71" s="19">
        <v>2001</v>
      </c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</row>
    <row r="72" spans="1:66">
      <c r="AL72">
        <v>0</v>
      </c>
      <c r="AM72">
        <f>AO70/AO69-1</f>
        <v>0.11788959197813376</v>
      </c>
      <c r="AO72">
        <f>AP72-AP54</f>
        <v>0</v>
      </c>
      <c r="AP72">
        <v>0</v>
      </c>
      <c r="AQ72" s="19">
        <f>'veh fleet stats'!AZ9</f>
        <v>29.579601090000001</v>
      </c>
      <c r="AR72" s="19">
        <f>'veh fleet stats'!AZ9+'veh fleet stats'!BA9</f>
        <v>34.853495559000002</v>
      </c>
      <c r="AS72" s="19">
        <f>'veh fleet stats'!AQ9</f>
        <v>29.56</v>
      </c>
      <c r="AT72" s="19">
        <f>'veh fleet stats'!AQ9+'veh fleet stats'!AR9</f>
        <v>34.78</v>
      </c>
      <c r="AW72" s="19">
        <v>2002</v>
      </c>
      <c r="AX72" s="52">
        <f>AX55*$AU$54-AU55</f>
        <v>54.359347088530797</v>
      </c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</row>
    <row r="73" spans="1:66">
      <c r="AM73">
        <f>AO70/AO66-1</f>
        <v>0.41050185510993331</v>
      </c>
      <c r="AO73" s="19">
        <f t="shared" ref="AO73:AO87" si="23">AP73-AP55</f>
        <v>0</v>
      </c>
      <c r="AP73">
        <v>-0.1473210106259385</v>
      </c>
      <c r="AQ73" s="19">
        <f>'veh fleet stats'!AZ10</f>
        <v>30.497246576999999</v>
      </c>
      <c r="AR73" s="19">
        <f>'veh fleet stats'!AZ10+'veh fleet stats'!BA10</f>
        <v>35.884619977900002</v>
      </c>
      <c r="AS73" s="19">
        <f>'veh fleet stats'!AQ10</f>
        <v>30.47</v>
      </c>
      <c r="AT73" s="19">
        <f>'veh fleet stats'!AQ10+'veh fleet stats'!AR10</f>
        <v>35.799999999999997</v>
      </c>
      <c r="AW73" s="19">
        <v>2003</v>
      </c>
      <c r="AX73" s="52">
        <f t="shared" ref="AX73:AX85" si="24">AX56*$AU$54-AU56</f>
        <v>13.848974091612718</v>
      </c>
      <c r="AY73" s="52">
        <f>AY56*$AU$55-AU56</f>
        <v>-42.196758468455755</v>
      </c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</row>
    <row r="74" spans="1:66">
      <c r="AO74" s="19">
        <f t="shared" si="23"/>
        <v>0</v>
      </c>
      <c r="AP74">
        <v>-3.8640305797652652E-2</v>
      </c>
      <c r="AQ74" s="19">
        <f>'veh fleet stats'!AZ11</f>
        <v>31.312902491999999</v>
      </c>
      <c r="AR74" s="19">
        <f>'veh fleet stats'!AZ11+'veh fleet stats'!BA11</f>
        <v>36.860884864599996</v>
      </c>
      <c r="AS74" s="19">
        <f>'veh fleet stats'!AQ11</f>
        <v>31.3</v>
      </c>
      <c r="AT74" s="19">
        <f>'veh fleet stats'!AQ11+'veh fleet stats'!AR11</f>
        <v>36.799999999999997</v>
      </c>
      <c r="AW74" s="19">
        <v>2004</v>
      </c>
      <c r="AX74" s="52">
        <f t="shared" si="24"/>
        <v>37.061613241449834</v>
      </c>
      <c r="AY74" s="52">
        <f t="shared" ref="AY74:AY85" si="25">AY57*$AU$55-AU57</f>
        <v>-20.483075401677127</v>
      </c>
      <c r="AZ74" s="52">
        <f>AZ57*$AU$56-AU57</f>
        <v>22.842245133905692</v>
      </c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</row>
    <row r="75" spans="1:66">
      <c r="AM75">
        <f>AO54/$AO$66-1</f>
        <v>1.2154707445493371</v>
      </c>
      <c r="AO75" s="19">
        <f t="shared" si="23"/>
        <v>0</v>
      </c>
      <c r="AP75">
        <v>-9.6116628436012874E-2</v>
      </c>
      <c r="AQ75" s="19">
        <f>'veh fleet stats'!AZ12</f>
        <v>31.490593732000001</v>
      </c>
      <c r="AR75" s="19">
        <f>'veh fleet stats'!AZ12+'veh fleet stats'!BA12</f>
        <v>37.139637042099999</v>
      </c>
      <c r="AS75" s="19">
        <f>'veh fleet stats'!AQ12</f>
        <v>31.48</v>
      </c>
      <c r="AT75" s="19">
        <f>'veh fleet stats'!AQ12+'veh fleet stats'!AR12</f>
        <v>37.090000000000003</v>
      </c>
      <c r="AW75" s="19">
        <v>2005</v>
      </c>
      <c r="AX75" s="52">
        <f t="shared" si="24"/>
        <v>68.286444179146315</v>
      </c>
      <c r="AY75" s="52">
        <f t="shared" si="25"/>
        <v>10.415206852676306</v>
      </c>
      <c r="AZ75" s="52">
        <f t="shared" ref="AZ75:AZ85" si="26">AZ58*$AU$56-AU58</f>
        <v>53.986385463259808</v>
      </c>
      <c r="BA75" s="52">
        <f>BA58*$AU$57-AU58</f>
        <v>31.014517504920434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</row>
    <row r="76" spans="1:66">
      <c r="AM76" s="19">
        <f t="shared" ref="AM76:AM91" si="27">AO55/$AO$66-1</f>
        <v>0.88908535545012835</v>
      </c>
      <c r="AO76" s="19">
        <f t="shared" si="23"/>
        <v>0</v>
      </c>
      <c r="AP76">
        <v>-0.17483870268500401</v>
      </c>
      <c r="AQ76" s="19">
        <f>'veh fleet stats'!AZ13</f>
        <v>31.338878836999999</v>
      </c>
      <c r="AR76" s="19">
        <f>'veh fleet stats'!AZ13+'veh fleet stats'!BA13</f>
        <v>37.080252553299999</v>
      </c>
      <c r="AS76" s="19">
        <f>'veh fleet stats'!AQ13</f>
        <v>31.34</v>
      </c>
      <c r="AT76" s="19">
        <f>'veh fleet stats'!AQ13+'veh fleet stats'!AR13</f>
        <v>37.04</v>
      </c>
      <c r="AW76" s="19">
        <v>2006</v>
      </c>
      <c r="AX76" s="52">
        <f t="shared" si="24"/>
        <v>93.386857052029825</v>
      </c>
      <c r="AY76" s="52">
        <f t="shared" si="25"/>
        <v>35.794430876890488</v>
      </c>
      <c r="AZ76" s="52">
        <f t="shared" si="26"/>
        <v>79.155692937656283</v>
      </c>
      <c r="BA76" s="52">
        <f t="shared" ref="BA76:BA85" si="28">BA59*$AU$57-AU59</f>
        <v>56.294498489156524</v>
      </c>
      <c r="BB76" s="52">
        <f>BB59*$AU$58-AU59</f>
        <v>25.42940224655905</v>
      </c>
      <c r="BC76" s="52"/>
      <c r="BD76" s="52"/>
      <c r="BE76" s="52"/>
      <c r="BF76" s="52"/>
      <c r="BG76" s="52"/>
      <c r="BH76" s="52"/>
      <c r="BI76" s="52"/>
      <c r="BJ76" s="52"/>
      <c r="BK76" s="52"/>
      <c r="BN76" s="19"/>
    </row>
    <row r="77" spans="1:66">
      <c r="AM77" s="19">
        <f t="shared" si="27"/>
        <v>1.1298642774941974</v>
      </c>
      <c r="AO77" s="19">
        <f t="shared" si="23"/>
        <v>0</v>
      </c>
      <c r="AP77">
        <v>-0.23769721300372593</v>
      </c>
      <c r="AQ77" s="19">
        <f>'veh fleet stats'!AZ14</f>
        <v>31.707264316</v>
      </c>
      <c r="AR77" s="19">
        <f>'veh fleet stats'!AZ14+'veh fleet stats'!BA14</f>
        <v>37.622149293500001</v>
      </c>
      <c r="AS77" s="19">
        <f>'veh fleet stats'!AQ14</f>
        <v>31.71</v>
      </c>
      <c r="AT77" s="19">
        <f>'veh fleet stats'!AQ14+'veh fleet stats'!AR14</f>
        <v>37.590000000000003</v>
      </c>
      <c r="AW77" s="19">
        <v>2007</v>
      </c>
      <c r="AX77" s="52">
        <f t="shared" si="24"/>
        <v>75.99932647189155</v>
      </c>
      <c r="AY77" s="52">
        <f t="shared" si="25"/>
        <v>17.729906916942809</v>
      </c>
      <c r="AZ77" s="52">
        <f t="shared" si="26"/>
        <v>61.600876404620067</v>
      </c>
      <c r="BA77" s="52">
        <f t="shared" si="28"/>
        <v>38.470950834269331</v>
      </c>
      <c r="BB77" s="52">
        <f t="shared" ref="BB77:BB85" si="29">BB60*$AU$58-AU60</f>
        <v>7.243038381084034</v>
      </c>
      <c r="BC77" s="52">
        <f>BC60*$AU$59-AU60</f>
        <v>-18.485284020723896</v>
      </c>
      <c r="BD77" s="52"/>
      <c r="BE77" s="52"/>
      <c r="BF77" s="52"/>
      <c r="BG77" s="52"/>
      <c r="BH77" s="52"/>
      <c r="BI77" s="52"/>
      <c r="BJ77" s="52"/>
      <c r="BK77" s="52"/>
    </row>
    <row r="78" spans="1:66">
      <c r="AM78" s="19">
        <f t="shared" si="27"/>
        <v>1.0025271661846316</v>
      </c>
      <c r="AO78" s="19">
        <f t="shared" si="23"/>
        <v>0</v>
      </c>
      <c r="AP78">
        <v>-0.19063483459996577</v>
      </c>
      <c r="AQ78" s="19">
        <f>'veh fleet stats'!AZ15</f>
        <v>31.069976839999999</v>
      </c>
      <c r="AR78" s="19">
        <f>'veh fleet stats'!AZ15+'veh fleet stats'!BA15</f>
        <v>37.078722473699997</v>
      </c>
      <c r="AS78" s="19">
        <f>'veh fleet stats'!AQ15</f>
        <v>31.08</v>
      </c>
      <c r="AT78" s="19">
        <f>'veh fleet stats'!AQ15+'veh fleet stats'!AR15</f>
        <v>37.06</v>
      </c>
      <c r="AW78" s="19">
        <v>2008</v>
      </c>
      <c r="AX78" s="52">
        <f t="shared" si="24"/>
        <v>122.0199973118763</v>
      </c>
      <c r="AY78" s="52">
        <f t="shared" si="25"/>
        <v>64.921740647111619</v>
      </c>
      <c r="AZ78" s="52">
        <f t="shared" si="26"/>
        <v>107.91094313225483</v>
      </c>
      <c r="BA78" s="52">
        <f t="shared" si="28"/>
        <v>85.245908248779131</v>
      </c>
      <c r="BB78" s="52">
        <f t="shared" si="29"/>
        <v>54.645648730571224</v>
      </c>
      <c r="BC78" s="52">
        <f t="shared" ref="BC78:BC85" si="30">BC61*$AU$59-AU61</f>
        <v>29.434442453375993</v>
      </c>
      <c r="BD78" s="52">
        <f>BD61*$AU$60-AU61</f>
        <v>47.548188902163645</v>
      </c>
      <c r="BE78" s="52"/>
      <c r="BF78" s="52"/>
      <c r="BG78" s="52"/>
      <c r="BH78" s="52"/>
      <c r="BI78" s="52"/>
      <c r="BJ78" s="52"/>
      <c r="BK78" s="52"/>
    </row>
    <row r="79" spans="1:66">
      <c r="AM79" s="19">
        <f t="shared" si="27"/>
        <v>0.82812071373575091</v>
      </c>
      <c r="AO79" s="19">
        <f t="shared" si="23"/>
        <v>0</v>
      </c>
      <c r="AP79">
        <v>-0.31156740553989482</v>
      </c>
      <c r="AQ79" s="19">
        <f>'veh fleet stats'!AZ16</f>
        <v>31.193374157000001</v>
      </c>
      <c r="AR79" s="19">
        <f>'veh fleet stats'!AZ16+'veh fleet stats'!BA16</f>
        <v>37.201159453900004</v>
      </c>
      <c r="AS79" s="19">
        <f>'veh fleet stats'!AQ16</f>
        <v>31.21</v>
      </c>
      <c r="AT79" s="19">
        <f>'veh fleet stats'!AQ16+'veh fleet stats'!AR16</f>
        <v>37.19</v>
      </c>
      <c r="AW79" s="19">
        <v>2009</v>
      </c>
      <c r="AX79" s="52">
        <f t="shared" si="24"/>
        <v>95.565026591261869</v>
      </c>
      <c r="AY79" s="52">
        <f t="shared" si="25"/>
        <v>38.23999886341943</v>
      </c>
      <c r="AZ79" s="52">
        <f t="shared" si="26"/>
        <v>81.399936984252179</v>
      </c>
      <c r="BA79" s="52">
        <f t="shared" si="28"/>
        <v>58.64488579633138</v>
      </c>
      <c r="BB79" s="52">
        <f t="shared" si="29"/>
        <v>27.92309448736944</v>
      </c>
      <c r="BC79" s="52">
        <f t="shared" si="30"/>
        <v>2.6117595480590694</v>
      </c>
      <c r="BD79" s="52">
        <f t="shared" ref="BD79:BD85" si="31">BD62*$AU$60-AU62</f>
        <v>20.797446433883636</v>
      </c>
      <c r="BE79" s="52">
        <f>BE62*$AU$61-AU62</f>
        <v>-26.939584544633931</v>
      </c>
      <c r="BF79" s="52"/>
      <c r="BG79" s="52"/>
      <c r="BH79" s="52"/>
      <c r="BI79" s="52"/>
      <c r="BJ79" s="52"/>
      <c r="BK79" s="52"/>
    </row>
    <row r="80" spans="1:66">
      <c r="AM80" s="19">
        <f t="shared" si="27"/>
        <v>0.68885952307867004</v>
      </c>
      <c r="AO80" s="19">
        <f t="shared" si="23"/>
        <v>0</v>
      </c>
      <c r="AP80">
        <v>-0.24108405312433623</v>
      </c>
      <c r="AQ80" s="19">
        <f>'veh fleet stats'!AZ17</f>
        <v>31.091536000000001</v>
      </c>
      <c r="AR80" s="19">
        <f>'veh fleet stats'!AZ17+'veh fleet stats'!BA17</f>
        <v>37.133313225599998</v>
      </c>
      <c r="AS80" s="19">
        <f>'veh fleet stats'!AQ17</f>
        <v>31.12</v>
      </c>
      <c r="AT80" s="19">
        <f>'veh fleet stats'!AQ17+'veh fleet stats'!AR17</f>
        <v>37.130000000000003</v>
      </c>
      <c r="AW80" s="19">
        <v>2010</v>
      </c>
      <c r="AX80" s="52">
        <f t="shared" si="24"/>
        <v>111.28993457022813</v>
      </c>
      <c r="AY80" s="52">
        <f t="shared" si="25"/>
        <v>54.152057970839905</v>
      </c>
      <c r="AZ80" s="52">
        <f t="shared" si="26"/>
        <v>97.171090252748797</v>
      </c>
      <c r="BA80" s="52">
        <f t="shared" si="28"/>
        <v>74.49032831817243</v>
      </c>
      <c r="BB80" s="52">
        <f t="shared" si="29"/>
        <v>43.868835572325111</v>
      </c>
      <c r="BC80" s="52">
        <f t="shared" si="30"/>
        <v>18.640135480032427</v>
      </c>
      <c r="BD80" s="52">
        <f t="shared" si="31"/>
        <v>36.766450884371523</v>
      </c>
      <c r="BE80" s="52">
        <f t="shared" ref="BE80:BE85" si="32">BE63*$AU$61-AU63</f>
        <v>-10.814731251663204</v>
      </c>
      <c r="BF80" s="52">
        <f t="shared" ref="BF80:BF85" si="33">BF63*$AU$62-AU63</f>
        <v>16.036902639522339</v>
      </c>
      <c r="BG80" s="52"/>
      <c r="BH80" s="52"/>
      <c r="BI80" s="52"/>
      <c r="BJ80" s="52"/>
      <c r="BK80" s="52"/>
    </row>
    <row r="81" spans="39:64">
      <c r="AM81" s="19">
        <f t="shared" si="27"/>
        <v>0.79312484560111107</v>
      </c>
      <c r="AO81" s="19">
        <f t="shared" si="23"/>
        <v>0</v>
      </c>
      <c r="AP81">
        <v>-0.28350582695351256</v>
      </c>
      <c r="AQ81" s="19">
        <f>'veh fleet stats'!AZ18</f>
        <v>30.627642422000001</v>
      </c>
      <c r="AR81" s="19">
        <f>'veh fleet stats'!AZ18+'veh fleet stats'!BA18</f>
        <v>36.6983138509</v>
      </c>
      <c r="AS81" s="19">
        <f>'veh fleet stats'!AQ18</f>
        <v>30.66</v>
      </c>
      <c r="AT81" s="19">
        <f>'veh fleet stats'!AQ18+'veh fleet stats'!AR18</f>
        <v>36.700000000000003</v>
      </c>
      <c r="AW81" s="19">
        <v>2011</v>
      </c>
      <c r="AX81" s="52">
        <f t="shared" si="24"/>
        <v>172.48163032217911</v>
      </c>
      <c r="AY81" s="52">
        <f t="shared" si="25"/>
        <v>116.1962652878359</v>
      </c>
      <c r="AZ81" s="52">
        <f t="shared" si="26"/>
        <v>158.57344273158714</v>
      </c>
      <c r="BA81" s="52">
        <f t="shared" si="28"/>
        <v>136.23108349945682</v>
      </c>
      <c r="BB81" s="52">
        <f t="shared" si="29"/>
        <v>106.06647116741635</v>
      </c>
      <c r="BC81" s="52">
        <f t="shared" si="30"/>
        <v>81.2141896590785</v>
      </c>
      <c r="BD81" s="52">
        <f t="shared" si="31"/>
        <v>99.070055854704549</v>
      </c>
      <c r="BE81" s="52">
        <f t="shared" si="32"/>
        <v>52.198796986100376</v>
      </c>
      <c r="BF81" s="52">
        <f t="shared" si="33"/>
        <v>78.649797710724783</v>
      </c>
      <c r="BG81" s="52">
        <f>BG64*$AU$63-AU64</f>
        <v>62.852169713197839</v>
      </c>
      <c r="BH81" s="52"/>
      <c r="BI81" s="52"/>
      <c r="BJ81" s="52"/>
      <c r="BK81" s="52"/>
    </row>
    <row r="82" spans="39:64">
      <c r="AM82" s="19">
        <f t="shared" si="27"/>
        <v>0.52520227262056096</v>
      </c>
      <c r="AO82" s="19">
        <f t="shared" si="23"/>
        <v>0</v>
      </c>
      <c r="AP82">
        <v>-0.4477007540743343</v>
      </c>
      <c r="AQ82" s="19">
        <f>'veh fleet stats'!AZ19</f>
        <v>30.606422939000002</v>
      </c>
      <c r="AR82" s="19">
        <f>'veh fleet stats'!AZ19+'veh fleet stats'!BA19</f>
        <v>36.782743268000004</v>
      </c>
      <c r="AS82" s="19">
        <f>'veh fleet stats'!AQ19</f>
        <v>30.65</v>
      </c>
      <c r="AT82" s="19">
        <f>'veh fleet stats'!AQ19+'veh fleet stats'!AR19</f>
        <v>36.79</v>
      </c>
      <c r="AW82" s="19">
        <v>2012</v>
      </c>
      <c r="AX82" s="52">
        <f t="shared" si="24"/>
        <v>166.21594608101839</v>
      </c>
      <c r="AY82" s="52">
        <f t="shared" si="25"/>
        <v>109.96957674637798</v>
      </c>
      <c r="AZ82" s="52">
        <f t="shared" si="26"/>
        <v>152.31739437901587</v>
      </c>
      <c r="BA82" s="52">
        <f t="shared" si="28"/>
        <v>129.99051440922551</v>
      </c>
      <c r="BB82" s="52">
        <f t="shared" si="29"/>
        <v>99.846800763076828</v>
      </c>
      <c r="BC82" s="52">
        <f t="shared" si="30"/>
        <v>75.011737444690141</v>
      </c>
      <c r="BD82" s="52">
        <f t="shared" si="31"/>
        <v>92.855232715908471</v>
      </c>
      <c r="BE82" s="52">
        <f t="shared" si="32"/>
        <v>46.016447253747003</v>
      </c>
      <c r="BF82" s="52">
        <f t="shared" si="33"/>
        <v>72.44912216169655</v>
      </c>
      <c r="BG82" s="52">
        <f>BG65*$AU$63-AU65</f>
        <v>56.662439097315769</v>
      </c>
      <c r="BH82" s="52">
        <f>BH65*$AU$64-AU65</f>
        <v>-6.1461852940330743</v>
      </c>
      <c r="BI82" s="52"/>
      <c r="BJ82" s="52"/>
      <c r="BK82" s="52"/>
    </row>
    <row r="83" spans="39:64">
      <c r="AM83" s="19">
        <f t="shared" si="27"/>
        <v>0.68135607787499186</v>
      </c>
      <c r="AO83" s="19">
        <f t="shared" si="23"/>
        <v>0</v>
      </c>
      <c r="AP83">
        <v>-0.43150718987453307</v>
      </c>
      <c r="AQ83" s="19">
        <f>'veh fleet stats'!AZ20</f>
        <v>30.890108734999998</v>
      </c>
      <c r="AR83" s="19">
        <f>'veh fleet stats'!AZ20+'veh fleet stats'!BA20</f>
        <v>37.330390606400002</v>
      </c>
      <c r="AS83" s="19">
        <f>'veh fleet stats'!AQ20</f>
        <v>30.97</v>
      </c>
      <c r="AT83" s="19">
        <f>'veh fleet stats'!AQ20+'veh fleet stats'!AR20</f>
        <v>37.39</v>
      </c>
      <c r="AW83" s="19">
        <v>2013</v>
      </c>
      <c r="AX83" s="52">
        <f t="shared" si="24"/>
        <v>212.7679103507586</v>
      </c>
      <c r="AY83" s="52">
        <f t="shared" si="25"/>
        <v>156.00020286142404</v>
      </c>
      <c r="AZ83" s="52">
        <f t="shared" si="26"/>
        <v>198.74053530632608</v>
      </c>
      <c r="BA83" s="52">
        <f t="shared" si="28"/>
        <v>176.20671123434352</v>
      </c>
      <c r="BB83" s="52">
        <f t="shared" si="29"/>
        <v>145.78360056695038</v>
      </c>
      <c r="BC83" s="52">
        <f t="shared" si="30"/>
        <v>120.71834521598845</v>
      </c>
      <c r="BD83" s="52">
        <f t="shared" si="31"/>
        <v>138.72722884930073</v>
      </c>
      <c r="BE83" s="52">
        <f t="shared" si="32"/>
        <v>91.454302548009252</v>
      </c>
      <c r="BF83" s="52">
        <f t="shared" si="33"/>
        <v>118.13197748214986</v>
      </c>
      <c r="BG83" s="52">
        <f>BG66*$AU$63-AU66</f>
        <v>102.19897030272159</v>
      </c>
      <c r="BH83" s="52">
        <f>BH66*$AU$64-AU66</f>
        <v>38.808183316232657</v>
      </c>
      <c r="BI83" s="52">
        <f>BI66*$AU$65-AU66</f>
        <v>45.011336569931444</v>
      </c>
      <c r="BJ83" s="52"/>
      <c r="BK83" s="52"/>
    </row>
    <row r="84" spans="39:64">
      <c r="AM84" s="19">
        <f t="shared" si="27"/>
        <v>0.58737187902456323</v>
      </c>
      <c r="AO84" s="19">
        <f t="shared" si="23"/>
        <v>0</v>
      </c>
      <c r="AP84">
        <v>-0.54862865941232886</v>
      </c>
      <c r="AQ84" s="19">
        <f>'veh fleet stats'!AZ21</f>
        <v>31.505628260000002</v>
      </c>
      <c r="AR84" s="19">
        <f>'veh fleet stats'!AZ21+'veh fleet stats'!BA21</f>
        <v>38.334290576100003</v>
      </c>
      <c r="AS84" s="19">
        <f>'veh fleet stats'!AQ21</f>
        <v>31.54</v>
      </c>
      <c r="AT84" s="19">
        <f>'veh fleet stats'!AQ21+'veh fleet stats'!AR21</f>
        <v>38.22</v>
      </c>
      <c r="AW84" s="19">
        <v>2014</v>
      </c>
      <c r="AX84" s="52">
        <f t="shared" si="24"/>
        <v>197.47468802857895</v>
      </c>
      <c r="AY84" s="52">
        <f t="shared" si="25"/>
        <v>139.57582128535734</v>
      </c>
      <c r="AZ84" s="52">
        <f t="shared" si="26"/>
        <v>183.16780204754156</v>
      </c>
      <c r="BA84" s="52">
        <f t="shared" si="28"/>
        <v>160.18496664937015</v>
      </c>
      <c r="BB84" s="52">
        <f t="shared" si="29"/>
        <v>129.15564190912727</v>
      </c>
      <c r="BC84" s="52">
        <f t="shared" si="30"/>
        <v>103.59093366856945</v>
      </c>
      <c r="BD84" s="52">
        <f t="shared" si="31"/>
        <v>121.95866419344986</v>
      </c>
      <c r="BE84" s="52">
        <f t="shared" si="32"/>
        <v>73.743772637456573</v>
      </c>
      <c r="BF84" s="52">
        <f t="shared" si="33"/>
        <v>100.95302970180063</v>
      </c>
      <c r="BG84" s="52">
        <f>BG67*$AU$63-AU67</f>
        <v>84.702539761303512</v>
      </c>
      <c r="BH84" s="52">
        <f>BH67*$AU$64-AU67</f>
        <v>20.048621348828675</v>
      </c>
      <c r="BI84" s="52">
        <f>BI67*$AU$65-AU67</f>
        <v>26.375379280548344</v>
      </c>
      <c r="BJ84" s="52">
        <f>BJ67*$AU$66-AU67</f>
        <v>-19.532857871469673</v>
      </c>
      <c r="BK84" s="52"/>
    </row>
    <row r="85" spans="39:64">
      <c r="AM85" s="19">
        <f t="shared" si="27"/>
        <v>0.22360282158497191</v>
      </c>
      <c r="AO85" s="19">
        <f t="shared" si="23"/>
        <v>0</v>
      </c>
      <c r="AP85">
        <v>-0.49902461210456128</v>
      </c>
      <c r="AQ85" s="19">
        <f>'veh fleet stats'!AZ22</f>
        <v>32.570102933999998</v>
      </c>
      <c r="AR85" s="19">
        <f>'veh fleet stats'!AZ22+'veh fleet stats'!BA22</f>
        <v>39.657676261299997</v>
      </c>
      <c r="AS85" s="19"/>
      <c r="AW85" s="19">
        <v>2015</v>
      </c>
      <c r="AX85" s="52">
        <f t="shared" si="24"/>
        <v>175.80272933837858</v>
      </c>
      <c r="AY85" s="52">
        <f t="shared" si="25"/>
        <v>115.94764458887431</v>
      </c>
      <c r="AZ85" s="52">
        <f t="shared" si="26"/>
        <v>161.01245931989433</v>
      </c>
      <c r="BA85" s="52">
        <f t="shared" si="28"/>
        <v>137.25310723028707</v>
      </c>
      <c r="BB85" s="52">
        <f t="shared" si="29"/>
        <v>105.17540059253901</v>
      </c>
      <c r="BC85" s="52">
        <f t="shared" si="30"/>
        <v>78.746942413535294</v>
      </c>
      <c r="BD85" s="52">
        <f t="shared" si="31"/>
        <v>97.735259958653501</v>
      </c>
      <c r="BE85" s="52">
        <f t="shared" si="32"/>
        <v>47.891341025473366</v>
      </c>
      <c r="BF85" s="52">
        <f t="shared" si="33"/>
        <v>76.019912086806414</v>
      </c>
      <c r="BG85" s="52">
        <f>BG68*$AU$63-AU68</f>
        <v>59.220369931289326</v>
      </c>
      <c r="BH85" s="52">
        <f>BH68*$AU$64-AU68</f>
        <v>-7.617998134339075</v>
      </c>
      <c r="BI85" s="52">
        <f>BI68*$AU$65-AU68</f>
        <v>-1.0774792348562414</v>
      </c>
      <c r="BJ85" s="52">
        <f>BJ68*$AU$66-AU68</f>
        <v>-48.536809270121211</v>
      </c>
      <c r="BK85" s="52">
        <f>BK68*$AU$67 -AU68</f>
        <v>-28.343998442200899</v>
      </c>
    </row>
    <row r="86" spans="39:64">
      <c r="AM86" s="19">
        <f t="shared" si="27"/>
        <v>0.25947918931961311</v>
      </c>
      <c r="AO86" s="19">
        <f t="shared" si="23"/>
        <v>0</v>
      </c>
      <c r="AP86">
        <v>-0.42742800250765978</v>
      </c>
      <c r="AQ86" s="19"/>
      <c r="AW86" s="19">
        <v>2016</v>
      </c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19"/>
    </row>
    <row r="87" spans="39:64" ht="30">
      <c r="AM87" s="19">
        <f t="shared" si="27"/>
        <v>0</v>
      </c>
      <c r="AO87" s="19">
        <f t="shared" si="23"/>
        <v>0</v>
      </c>
      <c r="AP87">
        <v>-0.43048032845910877</v>
      </c>
      <c r="AQ87" s="182" t="s">
        <v>694</v>
      </c>
      <c r="AS87" t="s">
        <v>680</v>
      </c>
      <c r="AW87" s="17" t="s">
        <v>742</v>
      </c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19"/>
    </row>
    <row r="88" spans="39:64">
      <c r="AM88" s="19">
        <f t="shared" si="27"/>
        <v>0.1098963156216004</v>
      </c>
      <c r="AQ88" s="182">
        <f>S54</f>
        <v>9991</v>
      </c>
      <c r="AS88" s="182">
        <f>AE54</f>
        <v>358</v>
      </c>
    </row>
    <row r="89" spans="39:64">
      <c r="AM89" s="19">
        <f t="shared" si="27"/>
        <v>0.26851650959245621</v>
      </c>
      <c r="AQ89" s="182">
        <f t="shared" ref="AQ89:AQ102" si="34">S55</f>
        <v>11303</v>
      </c>
      <c r="AS89" s="182">
        <f t="shared" ref="AS89:AS102" si="35">AE55</f>
        <v>316</v>
      </c>
      <c r="AW89" s="202"/>
      <c r="AX89" s="52">
        <v>2001</v>
      </c>
      <c r="AY89" s="52">
        <v>2002</v>
      </c>
      <c r="AZ89" s="52">
        <v>2003</v>
      </c>
      <c r="BA89" s="52">
        <v>2004</v>
      </c>
      <c r="BB89" s="52">
        <v>2005</v>
      </c>
      <c r="BC89" s="52">
        <v>2006</v>
      </c>
      <c r="BD89" s="52">
        <v>2007</v>
      </c>
      <c r="BE89" s="52">
        <v>2008</v>
      </c>
      <c r="BF89" s="52">
        <v>2009</v>
      </c>
      <c r="BG89" s="52">
        <v>2010</v>
      </c>
      <c r="BH89" s="52">
        <v>2011</v>
      </c>
      <c r="BI89" s="52">
        <v>2012</v>
      </c>
      <c r="BJ89" s="52">
        <v>2013</v>
      </c>
      <c r="BK89" s="52">
        <v>2014</v>
      </c>
    </row>
    <row r="90" spans="39:64">
      <c r="AM90" s="19">
        <f t="shared" si="27"/>
        <v>0.26175417074419216</v>
      </c>
      <c r="AQ90" s="182">
        <f t="shared" si="34"/>
        <v>11805</v>
      </c>
      <c r="AS90" s="182">
        <f t="shared" si="35"/>
        <v>368</v>
      </c>
      <c r="AW90" s="19">
        <v>2001</v>
      </c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</row>
    <row r="91" spans="39:64">
      <c r="AM91" s="19">
        <f t="shared" si="27"/>
        <v>0.41050185510993331</v>
      </c>
      <c r="AQ91" s="182">
        <f t="shared" si="34"/>
        <v>11427</v>
      </c>
      <c r="AS91" s="182">
        <f t="shared" si="35"/>
        <v>355</v>
      </c>
      <c r="AW91" s="19">
        <v>2002</v>
      </c>
      <c r="AX91" s="52">
        <f t="shared" ref="AX91:AX104" si="36">(AX55^2*$AU$54+$AU55)^(1/2)</f>
        <v>26.441357374779194</v>
      </c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</row>
    <row r="92" spans="39:64">
      <c r="AQ92" s="182">
        <f t="shared" si="34"/>
        <v>11829</v>
      </c>
      <c r="AS92" s="182">
        <f t="shared" si="35"/>
        <v>326</v>
      </c>
      <c r="AW92" s="19">
        <v>2003</v>
      </c>
      <c r="AX92" s="52">
        <f t="shared" si="36"/>
        <v>27.843970642828712</v>
      </c>
      <c r="AY92" s="52">
        <f t="shared" ref="AY92:AY104" si="37">(AY56^2*$AU$55+$AU56)^(1/2)</f>
        <v>26.53131372932733</v>
      </c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</row>
    <row r="93" spans="39:64">
      <c r="AQ93" s="182">
        <f t="shared" si="34"/>
        <v>12325</v>
      </c>
      <c r="AS93" s="182">
        <f t="shared" si="35"/>
        <v>299</v>
      </c>
      <c r="AW93" s="19">
        <v>2004</v>
      </c>
      <c r="AX93" s="52">
        <f t="shared" si="36"/>
        <v>28.006499075034551</v>
      </c>
      <c r="AY93" s="52">
        <f t="shared" si="37"/>
        <v>26.629286535711255</v>
      </c>
      <c r="AZ93" s="52">
        <f t="shared" ref="AZ93:AZ104" si="38">(AZ57^2*$AU$56+$AU57)^(1/2)</f>
        <v>27.25706740261769</v>
      </c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</row>
    <row r="94" spans="39:64">
      <c r="AQ94" s="182">
        <f t="shared" si="34"/>
        <v>12889</v>
      </c>
      <c r="AS94" s="182">
        <f t="shared" si="35"/>
        <v>321</v>
      </c>
      <c r="AW94" s="19">
        <v>2005</v>
      </c>
      <c r="AX94" s="52">
        <f t="shared" si="36"/>
        <v>27.572646557159139</v>
      </c>
      <c r="AY94" s="52">
        <f t="shared" si="37"/>
        <v>26.156248581914213</v>
      </c>
      <c r="AZ94" s="52">
        <f t="shared" si="38"/>
        <v>26.802298182683128</v>
      </c>
      <c r="BA94" s="52">
        <f t="shared" ref="BA94:BA104" si="39">(BA58^2*$AU$57+$AU58)^(1/2)</f>
        <v>26.173277723408646</v>
      </c>
      <c r="BB94" s="52"/>
      <c r="BC94" s="52"/>
      <c r="BD94" s="52"/>
      <c r="BE94" s="52"/>
      <c r="BF94" s="52"/>
      <c r="BG94" s="52"/>
      <c r="BH94" s="52"/>
      <c r="BI94" s="52"/>
      <c r="BJ94" s="52"/>
      <c r="BK94" s="52"/>
    </row>
    <row r="95" spans="39:64">
      <c r="AQ95" s="182">
        <f t="shared" si="34"/>
        <v>11901</v>
      </c>
      <c r="AS95" s="182">
        <f t="shared" si="35"/>
        <v>267</v>
      </c>
      <c r="AW95" s="19">
        <v>2006</v>
      </c>
      <c r="AX95" s="52">
        <f t="shared" si="36"/>
        <v>27.00141965992368</v>
      </c>
      <c r="AY95" s="52">
        <f t="shared" si="37"/>
        <v>25.567688206199509</v>
      </c>
      <c r="AZ95" s="52">
        <f t="shared" si="38"/>
        <v>26.221968889631487</v>
      </c>
      <c r="BA95" s="52">
        <f t="shared" si="39"/>
        <v>25.584941690110803</v>
      </c>
      <c r="BB95" s="52">
        <f t="shared" ref="BB95:BB104" si="40">(BB59^2*$AU$58+$AU59)^(1/2)</f>
        <v>24.937248671308176</v>
      </c>
      <c r="BC95" s="52"/>
      <c r="BD95" s="52"/>
      <c r="BE95" s="52"/>
      <c r="BF95" s="52"/>
      <c r="BG95" s="52"/>
      <c r="BH95" s="52"/>
      <c r="BI95" s="52"/>
      <c r="BJ95" s="52"/>
      <c r="BK95" s="52"/>
    </row>
    <row r="96" spans="39:64">
      <c r="AQ96" s="182">
        <f t="shared" si="34"/>
        <v>11387</v>
      </c>
      <c r="AS96" s="182">
        <f t="shared" si="35"/>
        <v>295</v>
      </c>
      <c r="AW96" s="19">
        <v>2007</v>
      </c>
      <c r="AX96" s="52">
        <f t="shared" si="36"/>
        <v>27.5907069418429</v>
      </c>
      <c r="AY96" s="52">
        <f t="shared" si="37"/>
        <v>26.15520556169573</v>
      </c>
      <c r="AZ96" s="52">
        <f t="shared" si="38"/>
        <v>26.810092530287235</v>
      </c>
      <c r="BA96" s="52">
        <f t="shared" si="39"/>
        <v>26.172470457360166</v>
      </c>
      <c r="BB96" s="52">
        <f t="shared" si="40"/>
        <v>25.524527614746734</v>
      </c>
      <c r="BC96" s="52">
        <f t="shared" ref="BC96:BC104" si="41">(BC60^2*$AU$59+$AU60)^(1/2)</f>
        <v>25.041380694836953</v>
      </c>
      <c r="BD96" s="52"/>
      <c r="BE96" s="52"/>
      <c r="BF96" s="52"/>
      <c r="BG96" s="52"/>
      <c r="BH96" s="52"/>
      <c r="BI96" s="52"/>
      <c r="BJ96" s="52"/>
      <c r="BK96" s="52"/>
    </row>
    <row r="97" spans="2:111">
      <c r="AQ97" s="182">
        <f t="shared" si="34"/>
        <v>10870</v>
      </c>
      <c r="AS97" s="182">
        <f t="shared" si="35"/>
        <v>278</v>
      </c>
      <c r="AW97" s="19">
        <v>2008</v>
      </c>
      <c r="AX97" s="52">
        <f t="shared" si="36"/>
        <v>26.262669637801103</v>
      </c>
      <c r="AY97" s="52">
        <f t="shared" si="37"/>
        <v>24.812208734011435</v>
      </c>
      <c r="AZ97" s="52">
        <f t="shared" si="38"/>
        <v>25.474529867249416</v>
      </c>
      <c r="BA97" s="52">
        <f t="shared" si="39"/>
        <v>24.829683500901705</v>
      </c>
      <c r="BB97" s="52">
        <f t="shared" si="40"/>
        <v>24.17332120583729</v>
      </c>
      <c r="BC97" s="52">
        <f t="shared" si="41"/>
        <v>23.68313531968931</v>
      </c>
      <c r="BD97" s="52">
        <f t="shared" ref="BD97:BD104" si="42">(BD61^2*$AU$60+$AU61)^(1/2)</f>
        <v>23.983870692628415</v>
      </c>
      <c r="BE97" s="52"/>
      <c r="BF97" s="52"/>
      <c r="BG97" s="52"/>
      <c r="BH97" s="52"/>
      <c r="BI97" s="52"/>
      <c r="BJ97" s="52"/>
      <c r="BK97" s="52"/>
    </row>
    <row r="98" spans="2:111">
      <c r="AQ98" s="182">
        <f t="shared" si="34"/>
        <v>9681</v>
      </c>
      <c r="AS98" s="182">
        <f t="shared" si="35"/>
        <v>211</v>
      </c>
      <c r="AW98" s="19">
        <v>2009</v>
      </c>
      <c r="AX98" s="52">
        <f t="shared" si="36"/>
        <v>26.853161647974925</v>
      </c>
      <c r="AY98" s="52">
        <f t="shared" si="37"/>
        <v>25.424802056813316</v>
      </c>
      <c r="AZ98" s="52">
        <f t="shared" si="38"/>
        <v>26.07664875366741</v>
      </c>
      <c r="BA98" s="52">
        <f t="shared" si="39"/>
        <v>25.441991753121773</v>
      </c>
      <c r="BB98" s="52">
        <f t="shared" si="40"/>
        <v>24.796677800021794</v>
      </c>
      <c r="BC98" s="52">
        <f t="shared" si="41"/>
        <v>24.315220842503258</v>
      </c>
      <c r="BD98" s="52">
        <f t="shared" si="42"/>
        <v>24.610550834562112</v>
      </c>
      <c r="BE98" s="52">
        <f t="shared" ref="BE98:BE104" si="43">(BE62^2*$AU$61+$AU62)^(1/2)</f>
        <v>23.75131664665826</v>
      </c>
      <c r="BF98" s="52"/>
      <c r="BG98" s="52"/>
      <c r="BH98" s="52"/>
      <c r="BI98" s="52"/>
      <c r="BJ98" s="52"/>
      <c r="BK98" s="52"/>
    </row>
    <row r="99" spans="2:111">
      <c r="AQ99" s="182">
        <f t="shared" si="34"/>
        <v>9221</v>
      </c>
      <c r="AS99" s="182">
        <f t="shared" si="35"/>
        <v>217</v>
      </c>
      <c r="AW99" s="19">
        <v>2010</v>
      </c>
      <c r="AX99" s="52">
        <f t="shared" si="36"/>
        <v>26.482346452398048</v>
      </c>
      <c r="AY99" s="52">
        <f t="shared" si="37"/>
        <v>25.042558055621846</v>
      </c>
      <c r="AZ99" s="52">
        <f t="shared" si="38"/>
        <v>25.699842822298724</v>
      </c>
      <c r="BA99" s="52">
        <f t="shared" si="39"/>
        <v>25.059896223937471</v>
      </c>
      <c r="BB99" s="52">
        <f t="shared" si="40"/>
        <v>24.408810344454466</v>
      </c>
      <c r="BC99" s="52">
        <f t="shared" si="41"/>
        <v>23.922769410045188</v>
      </c>
      <c r="BD99" s="52">
        <f t="shared" si="42"/>
        <v>24.220940362261384</v>
      </c>
      <c r="BE99" s="52">
        <f t="shared" si="43"/>
        <v>23.353172505098478</v>
      </c>
      <c r="BF99" s="52">
        <f t="shared" ref="BF99:BF104" si="44">(BF63^2*$AU$62+$AU63)^(1/2)</f>
        <v>23.897216355434665</v>
      </c>
      <c r="BG99" s="52"/>
      <c r="BH99" s="52"/>
      <c r="BI99" s="52"/>
      <c r="BJ99" s="52"/>
      <c r="BK99" s="52"/>
    </row>
    <row r="100" spans="2:111">
      <c r="AQ100" s="182">
        <f t="shared" si="34"/>
        <v>8876</v>
      </c>
      <c r="AS100" s="182">
        <f t="shared" si="35"/>
        <v>174</v>
      </c>
      <c r="AW100" s="19">
        <v>2011</v>
      </c>
      <c r="AX100" s="52">
        <f t="shared" si="36"/>
        <v>24.935456391645509</v>
      </c>
      <c r="AY100" s="52">
        <f t="shared" si="37"/>
        <v>23.447584692373706</v>
      </c>
      <c r="AZ100" s="52">
        <f t="shared" si="38"/>
        <v>24.127859684785335</v>
      </c>
      <c r="BA100" s="52">
        <f t="shared" si="39"/>
        <v>23.465553138152433</v>
      </c>
      <c r="BB100" s="52">
        <f t="shared" si="40"/>
        <v>22.789860727059459</v>
      </c>
      <c r="BC100" s="52">
        <f t="shared" si="41"/>
        <v>22.284128508987212</v>
      </c>
      <c r="BD100" s="52">
        <f t="shared" si="42"/>
        <v>22.594518642875283</v>
      </c>
      <c r="BE100" s="52">
        <f t="shared" si="43"/>
        <v>21.68989881529458</v>
      </c>
      <c r="BF100" s="52">
        <f t="shared" si="44"/>
        <v>22.257507232001277</v>
      </c>
      <c r="BG100" s="52">
        <f>(BG64^2*$AU$63+$AU64)^(1/2)</f>
        <v>21.926381965636089</v>
      </c>
      <c r="BH100" s="52"/>
      <c r="BI100" s="52"/>
      <c r="BJ100" s="52"/>
      <c r="BK100" s="52"/>
    </row>
    <row r="101" spans="2:111">
      <c r="AQ101" s="182">
        <f t="shared" si="34"/>
        <v>8445</v>
      </c>
      <c r="AS101" s="182">
        <f t="shared" si="35"/>
        <v>197</v>
      </c>
      <c r="AW101" s="19">
        <v>2012</v>
      </c>
      <c r="AX101" s="52">
        <f t="shared" si="36"/>
        <v>25.044120917773302</v>
      </c>
      <c r="AY101" s="52">
        <f t="shared" si="37"/>
        <v>23.565227555438003</v>
      </c>
      <c r="AZ101" s="52">
        <f t="shared" si="38"/>
        <v>24.24127688193407</v>
      </c>
      <c r="BA101" s="52">
        <f t="shared" si="39"/>
        <v>23.583081611223559</v>
      </c>
      <c r="BB101" s="52">
        <f t="shared" si="40"/>
        <v>22.911800423172309</v>
      </c>
      <c r="BC101" s="52">
        <f t="shared" si="41"/>
        <v>22.409524880493422</v>
      </c>
      <c r="BD101" s="52">
        <f t="shared" si="42"/>
        <v>22.717777169124883</v>
      </c>
      <c r="BE101" s="52">
        <f t="shared" si="43"/>
        <v>21.819540045855017</v>
      </c>
      <c r="BF101" s="52">
        <f t="shared" si="44"/>
        <v>22.383089434007285</v>
      </c>
      <c r="BG101" s="52">
        <f>(BG65^2*$AU$63+$AU65)^(1/2)</f>
        <v>22.05430923916861</v>
      </c>
      <c r="BH101" s="52">
        <f>(BH65^2*$AU$64+$AU65)^(1/2)</f>
        <v>20.681095974155216</v>
      </c>
      <c r="BI101" s="52"/>
      <c r="BJ101" s="52"/>
      <c r="BK101" s="52"/>
    </row>
    <row r="102" spans="2:111">
      <c r="AQ102" s="182">
        <f t="shared" si="34"/>
        <v>9381</v>
      </c>
      <c r="AS102" s="182">
        <f t="shared" si="35"/>
        <v>232</v>
      </c>
      <c r="AW102" s="19">
        <v>2013</v>
      </c>
      <c r="AX102" s="52">
        <f t="shared" si="36"/>
        <v>24.327916722541563</v>
      </c>
      <c r="AY102" s="52">
        <f t="shared" si="37"/>
        <v>22.773244759203688</v>
      </c>
      <c r="AZ102" s="52">
        <f t="shared" si="38"/>
        <v>23.484934269958195</v>
      </c>
      <c r="BA102" s="52">
        <f t="shared" si="39"/>
        <v>22.792063147444818</v>
      </c>
      <c r="BB102" s="52">
        <f t="shared" si="40"/>
        <v>22.08360794461403</v>
      </c>
      <c r="BC102" s="52">
        <f t="shared" si="41"/>
        <v>21.552215741482197</v>
      </c>
      <c r="BD102" s="52">
        <f t="shared" si="42"/>
        <v>21.878474866953919</v>
      </c>
      <c r="BE102" s="52">
        <f t="shared" si="43"/>
        <v>20.926479716808917</v>
      </c>
      <c r="BF102" s="52">
        <f t="shared" si="44"/>
        <v>21.52421515863843</v>
      </c>
      <c r="BG102" s="52">
        <f>(BG66^2*$AU$63+$AU66)^(1/2)</f>
        <v>21.175684371932952</v>
      </c>
      <c r="BH102" s="52">
        <f>(BH66^2*$AU$64+$AU66)^(1/2)</f>
        <v>19.713748045986616</v>
      </c>
      <c r="BI102" s="52">
        <f>(BI66^2*$AU$65+$AU66)^(1/2)</f>
        <v>19.87564630096001</v>
      </c>
      <c r="BJ102" s="52"/>
      <c r="BK102" s="52"/>
    </row>
    <row r="103" spans="2:111">
      <c r="C103" s="19"/>
      <c r="D103" s="19">
        <v>2000</v>
      </c>
      <c r="E103" s="19">
        <v>2001</v>
      </c>
      <c r="F103" s="19">
        <v>2002</v>
      </c>
      <c r="G103" s="19">
        <v>2003</v>
      </c>
      <c r="H103" s="19">
        <v>2004</v>
      </c>
      <c r="I103" s="19">
        <v>2005</v>
      </c>
      <c r="J103" s="19">
        <v>2006</v>
      </c>
      <c r="K103" s="19">
        <v>2007</v>
      </c>
      <c r="L103" s="19">
        <v>2008</v>
      </c>
      <c r="M103" s="19">
        <v>2009</v>
      </c>
      <c r="N103" s="19">
        <v>2010</v>
      </c>
      <c r="O103" s="19">
        <v>2011</v>
      </c>
      <c r="P103" s="19">
        <v>2012</v>
      </c>
      <c r="Q103" s="19">
        <v>2013</v>
      </c>
      <c r="R103" s="19">
        <v>2014</v>
      </c>
      <c r="S103" s="19">
        <v>2015</v>
      </c>
      <c r="U103" s="19"/>
      <c r="V103" s="19" t="s">
        <v>294</v>
      </c>
      <c r="W103" s="19">
        <v>2002</v>
      </c>
      <c r="X103" s="19">
        <v>2003</v>
      </c>
      <c r="Y103" s="19">
        <v>2004</v>
      </c>
      <c r="Z103" s="19">
        <v>2005</v>
      </c>
      <c r="AA103" s="19">
        <v>2006</v>
      </c>
      <c r="AB103" s="19">
        <v>2007</v>
      </c>
      <c r="AC103" s="19">
        <v>2008</v>
      </c>
      <c r="AD103" s="19">
        <v>2009</v>
      </c>
      <c r="AE103" s="19">
        <v>2010</v>
      </c>
      <c r="AF103" s="19">
        <v>2011</v>
      </c>
      <c r="AG103" s="19">
        <v>2012</v>
      </c>
      <c r="AH103" s="19">
        <v>2013</v>
      </c>
      <c r="AI103" s="19">
        <v>2014</v>
      </c>
      <c r="AJ103" s="19">
        <v>2015</v>
      </c>
      <c r="AK103" t="s">
        <v>747</v>
      </c>
      <c r="AW103" s="19">
        <v>2014</v>
      </c>
      <c r="AX103" s="52">
        <f t="shared" si="36"/>
        <v>25.132958146271754</v>
      </c>
      <c r="AY103" s="52">
        <f t="shared" si="37"/>
        <v>23.568865127503663</v>
      </c>
      <c r="AZ103" s="52">
        <f t="shared" si="38"/>
        <v>24.284520348767952</v>
      </c>
      <c r="BA103" s="52">
        <f t="shared" si="39"/>
        <v>23.587780340874144</v>
      </c>
      <c r="BB103" s="52">
        <f t="shared" si="40"/>
        <v>22.875999609333839</v>
      </c>
      <c r="BC103" s="52">
        <f t="shared" si="41"/>
        <v>22.342567722936135</v>
      </c>
      <c r="BD103" s="52">
        <f t="shared" si="42"/>
        <v>22.670031095190751</v>
      </c>
      <c r="BE103" s="52">
        <f t="shared" si="43"/>
        <v>21.714972692443535</v>
      </c>
      <c r="BF103" s="52">
        <f t="shared" si="44"/>
        <v>22.314471090051693</v>
      </c>
      <c r="BG103" s="52">
        <f>(BG67^2*$AU$63+$AU67)^(1/2)</f>
        <v>21.964844450969448</v>
      </c>
      <c r="BH103" s="52">
        <f>(BH67^2*$AU$64+$AU67)^(1/2)</f>
        <v>20.500503291640317</v>
      </c>
      <c r="BI103" s="52">
        <f>(BI67^2*$AU$65+$AU67)^(1/2)</f>
        <v>20.662479639018443</v>
      </c>
      <c r="BJ103" s="52">
        <f>(BJ67^2*$AU$66+$AU67)^(1/2)</f>
        <v>19.442308785027173</v>
      </c>
      <c r="BK103" s="52"/>
    </row>
    <row r="104" spans="2:111">
      <c r="C104" s="19" t="s">
        <v>727</v>
      </c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AQ104" t="s">
        <v>695</v>
      </c>
      <c r="AW104" s="19">
        <v>2015</v>
      </c>
      <c r="AX104" s="52">
        <f t="shared" si="36"/>
        <v>26.391924978420324</v>
      </c>
      <c r="AY104" s="52">
        <f t="shared" si="37"/>
        <v>24.801717693611973</v>
      </c>
      <c r="AZ104" s="52">
        <f t="shared" si="38"/>
        <v>25.528904823145396</v>
      </c>
      <c r="BA104" s="52">
        <f t="shared" si="39"/>
        <v>24.820928084657179</v>
      </c>
      <c r="BB104" s="52">
        <f t="shared" si="40"/>
        <v>24.098421069674817</v>
      </c>
      <c r="BC104" s="52">
        <f t="shared" si="41"/>
        <v>23.557491208488155</v>
      </c>
      <c r="BD104" s="52">
        <f t="shared" si="42"/>
        <v>23.889500402277307</v>
      </c>
      <c r="BE104" s="52">
        <f t="shared" si="43"/>
        <v>22.921716865209529</v>
      </c>
      <c r="BF104" s="52">
        <f t="shared" si="44"/>
        <v>23.529013193016958</v>
      </c>
      <c r="BG104" s="52">
        <f>(BG68^2*$AU$63+$AU68)^(1/2)</f>
        <v>23.174758647196665</v>
      </c>
      <c r="BH104" s="52">
        <f>(BH68^2*$AU$64+$AU68)^(1/2)</f>
        <v>21.693609992535901</v>
      </c>
      <c r="BI104" s="52">
        <f>(BI68^2*$AU$65+$AU68)^(1/2)</f>
        <v>21.857225296909341</v>
      </c>
      <c r="BJ104" s="52">
        <f>(BJ68^2*$AU$66+$AU68)^(1/2)</f>
        <v>20.626222339646397</v>
      </c>
      <c r="BK104" s="52">
        <f>(BK68^2*$AU$67+$AU68)^(1/2)</f>
        <v>21.036560749684796</v>
      </c>
      <c r="BM104" s="210"/>
      <c r="BN104" s="211">
        <v>2001</v>
      </c>
      <c r="BO104" s="211">
        <v>2002</v>
      </c>
      <c r="BP104" s="211">
        <v>2003</v>
      </c>
      <c r="BQ104" s="211">
        <v>2004</v>
      </c>
      <c r="BR104" s="211">
        <v>2005</v>
      </c>
      <c r="BS104" s="211">
        <v>2006</v>
      </c>
      <c r="BT104" s="211">
        <v>2007</v>
      </c>
      <c r="BU104" s="211">
        <v>2008</v>
      </c>
      <c r="BV104" s="211">
        <v>2009</v>
      </c>
      <c r="BW104" s="211">
        <v>2010</v>
      </c>
      <c r="BX104" s="211">
        <v>2011</v>
      </c>
      <c r="BY104" s="211">
        <v>2012</v>
      </c>
      <c r="BZ104" s="211">
        <v>2013</v>
      </c>
      <c r="CA104" s="211">
        <v>2014</v>
      </c>
      <c r="CB104" s="212"/>
      <c r="CC104" s="202"/>
      <c r="CD104" s="52"/>
      <c r="CE104" s="52"/>
      <c r="CF104" s="52"/>
      <c r="CG104" s="52"/>
      <c r="CH104" s="52"/>
      <c r="CI104" s="52"/>
      <c r="CJ104" s="52"/>
      <c r="CK104" s="52"/>
      <c r="CL104" s="52"/>
      <c r="CM104" s="52"/>
      <c r="CN104" s="52"/>
      <c r="CO104" s="52"/>
      <c r="CP104" s="52"/>
      <c r="CQ104" s="52"/>
      <c r="CS104" s="202"/>
      <c r="CT104" s="52"/>
      <c r="CU104" s="52"/>
      <c r="CV104" s="52"/>
      <c r="CW104" s="52"/>
      <c r="CX104" s="52"/>
      <c r="CY104" s="52"/>
      <c r="CZ104" s="52"/>
      <c r="DA104" s="52"/>
      <c r="DB104" s="52"/>
      <c r="DC104" s="52"/>
      <c r="DD104" s="52"/>
      <c r="DE104" s="52"/>
      <c r="DF104" s="52"/>
      <c r="DG104" s="52"/>
    </row>
    <row r="105" spans="2:111">
      <c r="B105" s="45"/>
      <c r="C105" s="19" t="s">
        <v>643</v>
      </c>
      <c r="D105" s="19">
        <v>46</v>
      </c>
      <c r="E105" s="19">
        <v>27</v>
      </c>
      <c r="F105" s="19">
        <v>36</v>
      </c>
      <c r="G105" s="19">
        <v>33</v>
      </c>
      <c r="H105" s="19">
        <v>30</v>
      </c>
      <c r="I105" s="19">
        <v>23</v>
      </c>
      <c r="J105" s="19">
        <v>30</v>
      </c>
      <c r="K105" s="19">
        <v>30</v>
      </c>
      <c r="L105" s="19">
        <v>29</v>
      </c>
      <c r="M105" s="19">
        <v>34</v>
      </c>
      <c r="N105" s="19">
        <v>22</v>
      </c>
      <c r="O105" s="19">
        <v>7</v>
      </c>
      <c r="P105" s="19">
        <v>18</v>
      </c>
      <c r="Q105" s="19">
        <v>21</v>
      </c>
      <c r="R105" s="19">
        <v>18</v>
      </c>
      <c r="S105" s="19">
        <v>23</v>
      </c>
      <c r="V105">
        <f t="array" ref="V105:AK105">TRANSPOSE(C219:C234)</f>
        <v>30</v>
      </c>
      <c r="W105" s="19">
        <v>34</v>
      </c>
      <c r="X105" s="19">
        <v>35</v>
      </c>
      <c r="Y105" s="19">
        <v>22</v>
      </c>
      <c r="Z105" s="19">
        <v>26</v>
      </c>
      <c r="AA105" s="19">
        <v>34</v>
      </c>
      <c r="AB105" s="19">
        <v>25</v>
      </c>
      <c r="AC105" s="19">
        <v>33</v>
      </c>
      <c r="AD105" s="19">
        <v>31</v>
      </c>
      <c r="AE105" s="19">
        <v>14</v>
      </c>
      <c r="AF105" s="19">
        <v>9</v>
      </c>
      <c r="AG105" s="19">
        <v>20</v>
      </c>
      <c r="AH105" s="19">
        <v>20</v>
      </c>
      <c r="AI105" s="19">
        <v>21</v>
      </c>
      <c r="AJ105" s="19">
        <v>30</v>
      </c>
      <c r="AK105" s="19">
        <v>26</v>
      </c>
      <c r="AQ105">
        <f>'veh fleet stats'!BD8</f>
        <v>0.22459310239999999</v>
      </c>
      <c r="AR105">
        <f>'veh fleet stats'!AU8</f>
        <v>0.22</v>
      </c>
      <c r="BM105" s="212">
        <v>2001</v>
      </c>
      <c r="BN105" s="203" t="str">
        <f t="shared" ref="BN105:BN119" si="45">IF(AX107="","",IF(ABS(AX107)&gt;=$BU$59,0.99,IF(ABS(AX107)&gt;=$BU$58,0.95,IF(ABS(AX107)&gt;=$BU$57,0.9,""))))</f>
        <v/>
      </c>
      <c r="BO105" s="203" t="str">
        <f t="shared" ref="BO105:BO119" si="46">IF(AY107="","",IF(ABS(AY107)&gt;=$BU$59,0.99,IF(ABS(AY107)&gt;=$BU$58,0.95,IF(ABS(AY107)&gt;=$BU$57,0.9,""))))</f>
        <v/>
      </c>
      <c r="BP105" s="203" t="str">
        <f t="shared" ref="BP105:BP119" si="47">IF(AZ107="","",IF(ABS(AZ107)&gt;=$BU$59,0.99,IF(ABS(AZ107)&gt;=$BU$58,0.95,IF(ABS(AZ107)&gt;=$BU$57,0.9,""))))</f>
        <v/>
      </c>
      <c r="BQ105" s="203" t="str">
        <f t="shared" ref="BQ105:BQ119" si="48">IF(BA107="","",IF(ABS(BA107)&gt;=$BU$59,0.99,IF(ABS(BA107)&gt;=$BU$58,0.95,IF(ABS(BA107)&gt;=$BU$57,0.9,""))))</f>
        <v/>
      </c>
      <c r="BR105" s="203" t="str">
        <f t="shared" ref="BR105:BR119" si="49">IF(BB107="","",IF(ABS(BB107)&gt;=$BU$59,0.99,IF(ABS(BB107)&gt;=$BU$58,0.95,IF(ABS(BB107)&gt;=$BU$57,0.9,""))))</f>
        <v/>
      </c>
      <c r="BS105" s="203" t="str">
        <f t="shared" ref="BS105:BS119" si="50">IF(BC107="","",IF(ABS(BC107)&gt;=$BU$59,0.99,IF(ABS(BC107)&gt;=$BU$58,0.95,IF(ABS(BC107)&gt;=$BU$57,0.9,""))))</f>
        <v/>
      </c>
      <c r="BT105" s="203" t="str">
        <f t="shared" ref="BT105:BT119" si="51">IF(BD107="","",IF(ABS(BD107)&gt;=$BU$59,0.99,IF(ABS(BD107)&gt;=$BU$58,0.95,IF(ABS(BD107)&gt;=$BU$57,0.9,""))))</f>
        <v/>
      </c>
      <c r="BU105" s="203" t="str">
        <f t="shared" ref="BU105:BU119" si="52">IF(BE107="","",IF(ABS(BE107)&gt;=$BU$59,0.99,IF(ABS(BE107)&gt;=$BU$58,0.95,IF(ABS(BE107)&gt;=$BU$57,0.9,""))))</f>
        <v/>
      </c>
      <c r="BV105" s="203" t="str">
        <f t="shared" ref="BV105:BV119" si="53">IF(BF107="","",IF(ABS(BF107)&gt;=$BU$59,0.99,IF(ABS(BF107)&gt;=$BU$58,0.95,IF(ABS(BF107)&gt;=$BU$57,0.9,""))))</f>
        <v/>
      </c>
      <c r="BW105" s="203" t="str">
        <f t="shared" ref="BW105:BW119" si="54">IF(BG107="","",IF(ABS(BG107)&gt;=$BU$59,0.99,IF(ABS(BG107)&gt;=$BU$58,0.95,IF(ABS(BG107)&gt;=$BU$57,0.9,""))))</f>
        <v/>
      </c>
      <c r="BX105" s="203" t="str">
        <f t="shared" ref="BX105:BX119" si="55">IF(BH107="","",IF(ABS(BH107)&gt;=$BU$59,0.99,IF(ABS(BH107)&gt;=$BU$58,0.95,IF(ABS(BH107)&gt;=$BU$57,0.9,""))))</f>
        <v/>
      </c>
      <c r="BY105" s="203" t="str">
        <f t="shared" ref="BY105:BY119" si="56">IF(BI107="","",IF(ABS(BI107)&gt;=$BU$59,0.99,IF(ABS(BI107)&gt;=$BU$58,0.95,IF(ABS(BI107)&gt;=$BU$57,0.9,""))))</f>
        <v/>
      </c>
      <c r="BZ105" s="203" t="str">
        <f t="shared" ref="BZ105:BZ119" si="57">IF(BJ107="","",IF(ABS(BJ107)&gt;=$BU$59,0.99,IF(ABS(BJ107)&gt;=$BU$58,0.95,IF(ABS(BJ107)&gt;=$BU$57,0.9,""))))</f>
        <v/>
      </c>
      <c r="CA105" s="203" t="str">
        <f t="shared" ref="CA105:CA119" si="58">IF(BK107="","",IF(ABS(BK107)&gt;=$BU$59,0.99,IF(ABS(BK107)&gt;=$BU$58,0.95,IF(ABS(BK107)&gt;=$BU$57,0.9,""))))</f>
        <v/>
      </c>
      <c r="CB105" s="212"/>
      <c r="CC105" s="19"/>
      <c r="CD105" s="201"/>
      <c r="CE105" s="201"/>
      <c r="CF105" s="201"/>
      <c r="CG105" s="201"/>
      <c r="CH105" s="201"/>
      <c r="CI105" s="201"/>
      <c r="CJ105" s="201"/>
      <c r="CK105" s="201"/>
      <c r="CL105" s="201"/>
      <c r="CM105" s="201"/>
      <c r="CN105" s="201"/>
      <c r="CO105" s="201"/>
      <c r="CP105" s="201"/>
      <c r="CQ105" s="201"/>
      <c r="CS105" s="19"/>
      <c r="CT105" s="201"/>
      <c r="CU105" s="201"/>
      <c r="CV105" s="201"/>
      <c r="CW105" s="201"/>
      <c r="CX105" s="201"/>
      <c r="CY105" s="201"/>
      <c r="CZ105" s="201"/>
      <c r="DA105" s="201"/>
      <c r="DB105" s="201"/>
      <c r="DC105" s="201"/>
      <c r="DD105" s="201"/>
      <c r="DE105" s="201"/>
      <c r="DF105" s="201"/>
      <c r="DG105" s="201"/>
    </row>
    <row r="106" spans="2:111">
      <c r="B106" s="45"/>
      <c r="C106" s="19" t="s">
        <v>657</v>
      </c>
      <c r="D106" s="19">
        <v>66</v>
      </c>
      <c r="E106" s="19">
        <v>65</v>
      </c>
      <c r="F106" s="19">
        <v>77</v>
      </c>
      <c r="G106" s="19">
        <v>79</v>
      </c>
      <c r="H106" s="19">
        <v>80</v>
      </c>
      <c r="I106" s="19">
        <v>74</v>
      </c>
      <c r="J106" s="19">
        <v>81</v>
      </c>
      <c r="K106" s="19">
        <v>54</v>
      </c>
      <c r="L106" s="19">
        <v>52</v>
      </c>
      <c r="M106" s="19">
        <v>69</v>
      </c>
      <c r="N106" s="19">
        <v>53</v>
      </c>
      <c r="O106" s="19">
        <v>51</v>
      </c>
      <c r="P106" s="19">
        <v>41</v>
      </c>
      <c r="Q106" s="19">
        <v>48</v>
      </c>
      <c r="R106" s="19">
        <v>36</v>
      </c>
      <c r="S106" s="19">
        <v>52</v>
      </c>
      <c r="V106" s="19">
        <f t="array" ref="V106:AK106">TRANSPOSE($D$219:$D$234)</f>
        <v>84</v>
      </c>
      <c r="W106" s="19">
        <v>69</v>
      </c>
      <c r="X106" s="19">
        <v>74</v>
      </c>
      <c r="Y106" s="19">
        <v>83</v>
      </c>
      <c r="Z106" s="19">
        <v>70</v>
      </c>
      <c r="AA106" s="19">
        <v>66</v>
      </c>
      <c r="AB106" s="19">
        <v>62</v>
      </c>
      <c r="AC106" s="19">
        <v>64</v>
      </c>
      <c r="AD106" s="19">
        <v>55</v>
      </c>
      <c r="AE106" s="19">
        <v>49</v>
      </c>
      <c r="AF106" s="19">
        <v>48</v>
      </c>
      <c r="AG106" s="19">
        <v>48</v>
      </c>
      <c r="AH106" s="19">
        <v>40</v>
      </c>
      <c r="AI106" s="19">
        <v>42</v>
      </c>
      <c r="AJ106" s="19">
        <v>48</v>
      </c>
      <c r="AK106" s="19">
        <v>55</v>
      </c>
      <c r="AQ106" s="19">
        <f>'veh fleet stats'!BD9</f>
        <v>0.2254971815</v>
      </c>
      <c r="AR106" s="19">
        <f>'veh fleet stats'!AU9</f>
        <v>0.22</v>
      </c>
      <c r="AW106" s="202"/>
      <c r="AX106" s="52">
        <v>2001</v>
      </c>
      <c r="AY106" s="52">
        <v>2002</v>
      </c>
      <c r="AZ106" s="52">
        <v>2003</v>
      </c>
      <c r="BA106" s="52">
        <v>2004</v>
      </c>
      <c r="BB106" s="52">
        <v>2005</v>
      </c>
      <c r="BC106" s="52">
        <v>2006</v>
      </c>
      <c r="BD106" s="52">
        <v>2007</v>
      </c>
      <c r="BE106" s="52">
        <v>2008</v>
      </c>
      <c r="BF106" s="52">
        <v>2009</v>
      </c>
      <c r="BG106" s="52">
        <v>2010</v>
      </c>
      <c r="BH106" s="52">
        <v>2011</v>
      </c>
      <c r="BI106" s="52">
        <v>2012</v>
      </c>
      <c r="BJ106" s="52">
        <v>2013</v>
      </c>
      <c r="BK106" s="52">
        <v>2014</v>
      </c>
      <c r="BM106" s="212">
        <v>2002</v>
      </c>
      <c r="BN106" s="204">
        <f t="shared" si="45"/>
        <v>0.95</v>
      </c>
      <c r="BO106" s="203" t="str">
        <f t="shared" si="46"/>
        <v/>
      </c>
      <c r="BP106" s="203" t="str">
        <f t="shared" si="47"/>
        <v/>
      </c>
      <c r="BQ106" s="203" t="str">
        <f t="shared" si="48"/>
        <v/>
      </c>
      <c r="BR106" s="203" t="str">
        <f t="shared" si="49"/>
        <v/>
      </c>
      <c r="BS106" s="203" t="str">
        <f t="shared" si="50"/>
        <v/>
      </c>
      <c r="BT106" s="203" t="str">
        <f t="shared" si="51"/>
        <v/>
      </c>
      <c r="BU106" s="203" t="str">
        <f t="shared" si="52"/>
        <v/>
      </c>
      <c r="BV106" s="203" t="str">
        <f t="shared" si="53"/>
        <v/>
      </c>
      <c r="BW106" s="203" t="str">
        <f t="shared" si="54"/>
        <v/>
      </c>
      <c r="BX106" s="203" t="str">
        <f t="shared" si="55"/>
        <v/>
      </c>
      <c r="BY106" s="203" t="str">
        <f t="shared" si="56"/>
        <v/>
      </c>
      <c r="BZ106" s="203" t="str">
        <f t="shared" si="57"/>
        <v/>
      </c>
      <c r="CA106" s="203" t="str">
        <f t="shared" si="58"/>
        <v/>
      </c>
      <c r="CB106" s="212"/>
      <c r="CC106" s="19"/>
      <c r="CD106" s="201"/>
      <c r="CE106" s="201"/>
      <c r="CF106" s="201"/>
      <c r="CG106" s="201"/>
      <c r="CH106" s="201"/>
      <c r="CI106" s="201"/>
      <c r="CJ106" s="201"/>
      <c r="CK106" s="201"/>
      <c r="CL106" s="201"/>
      <c r="CM106" s="201"/>
      <c r="CN106" s="201"/>
      <c r="CO106" s="201"/>
      <c r="CP106" s="201"/>
      <c r="CQ106" s="201"/>
      <c r="CS106" s="19"/>
      <c r="CT106" s="201"/>
      <c r="CU106" s="201"/>
      <c r="CV106" s="201"/>
      <c r="CW106" s="201"/>
      <c r="CX106" s="201"/>
      <c r="CY106" s="201"/>
      <c r="CZ106" s="201"/>
      <c r="DA106" s="201"/>
      <c r="DB106" s="201"/>
      <c r="DC106" s="201"/>
      <c r="DD106" s="201"/>
      <c r="DE106" s="201"/>
      <c r="DF106" s="201"/>
      <c r="DG106" s="201"/>
    </row>
    <row r="107" spans="2:111">
      <c r="B107" s="45"/>
      <c r="C107" s="19" t="s">
        <v>644</v>
      </c>
      <c r="D107" s="19">
        <v>107</v>
      </c>
      <c r="E107" s="19">
        <v>93</v>
      </c>
      <c r="F107" s="19">
        <v>65</v>
      </c>
      <c r="G107" s="19">
        <v>81</v>
      </c>
      <c r="H107" s="19">
        <v>84</v>
      </c>
      <c r="I107" s="19">
        <v>98</v>
      </c>
      <c r="J107" s="19">
        <v>68</v>
      </c>
      <c r="K107" s="19">
        <v>95</v>
      </c>
      <c r="L107" s="19">
        <v>75</v>
      </c>
      <c r="M107" s="19">
        <v>71</v>
      </c>
      <c r="N107" s="19">
        <v>67</v>
      </c>
      <c r="O107" s="19">
        <v>65</v>
      </c>
      <c r="P107" s="19">
        <v>65</v>
      </c>
      <c r="Q107" s="19">
        <v>33</v>
      </c>
      <c r="R107" s="19">
        <v>48</v>
      </c>
      <c r="S107" s="19">
        <v>69</v>
      </c>
      <c r="V107" s="19">
        <f t="array" ref="V107:AK107">TRANSPOSE($E$219:$E$234)</f>
        <v>72</v>
      </c>
      <c r="W107" s="19">
        <v>72</v>
      </c>
      <c r="X107" s="19">
        <v>82</v>
      </c>
      <c r="Y107" s="19">
        <v>116</v>
      </c>
      <c r="Z107" s="19">
        <v>63</v>
      </c>
      <c r="AA107" s="19">
        <v>83</v>
      </c>
      <c r="AB107" s="19">
        <v>87</v>
      </c>
      <c r="AC107" s="19">
        <v>82</v>
      </c>
      <c r="AD107" s="19">
        <v>64</v>
      </c>
      <c r="AE107" s="19">
        <v>64</v>
      </c>
      <c r="AF107" s="19">
        <v>55</v>
      </c>
      <c r="AG107" s="19">
        <v>58</v>
      </c>
      <c r="AH107" s="19">
        <v>44</v>
      </c>
      <c r="AI107" s="19">
        <v>48</v>
      </c>
      <c r="AJ107" s="19">
        <v>79</v>
      </c>
      <c r="AK107" s="19">
        <v>73</v>
      </c>
      <c r="AQ107" s="19">
        <f>'veh fleet stats'!BD10</f>
        <v>0.22968145940000001</v>
      </c>
      <c r="AR107" s="19">
        <f>'veh fleet stats'!AU10</f>
        <v>0.23</v>
      </c>
      <c r="AW107" s="19">
        <v>2001</v>
      </c>
      <c r="AX107" s="201" t="str">
        <f t="shared" ref="AX107:BK107" si="59">IF(AX71="","",AX71/AX90)</f>
        <v/>
      </c>
      <c r="AY107" s="201" t="str">
        <f t="shared" si="59"/>
        <v/>
      </c>
      <c r="AZ107" s="201" t="str">
        <f t="shared" si="59"/>
        <v/>
      </c>
      <c r="BA107" s="201" t="str">
        <f t="shared" si="59"/>
        <v/>
      </c>
      <c r="BB107" s="201" t="str">
        <f t="shared" si="59"/>
        <v/>
      </c>
      <c r="BC107" s="201" t="str">
        <f t="shared" si="59"/>
        <v/>
      </c>
      <c r="BD107" s="201" t="str">
        <f t="shared" si="59"/>
        <v/>
      </c>
      <c r="BE107" s="201" t="str">
        <f t="shared" si="59"/>
        <v/>
      </c>
      <c r="BF107" s="201" t="str">
        <f t="shared" si="59"/>
        <v/>
      </c>
      <c r="BG107" s="201" t="str">
        <f t="shared" si="59"/>
        <v/>
      </c>
      <c r="BH107" s="201" t="str">
        <f t="shared" si="59"/>
        <v/>
      </c>
      <c r="BI107" s="201" t="str">
        <f t="shared" si="59"/>
        <v/>
      </c>
      <c r="BJ107" s="201" t="str">
        <f t="shared" si="59"/>
        <v/>
      </c>
      <c r="BK107" s="201" t="str">
        <f t="shared" si="59"/>
        <v/>
      </c>
      <c r="BM107" s="212">
        <v>2003</v>
      </c>
      <c r="BN107" s="205" t="str">
        <f t="shared" si="45"/>
        <v/>
      </c>
      <c r="BO107" s="206" t="str">
        <f t="shared" si="46"/>
        <v/>
      </c>
      <c r="BP107" s="203" t="str">
        <f t="shared" si="47"/>
        <v/>
      </c>
      <c r="BQ107" s="203" t="str">
        <f t="shared" si="48"/>
        <v/>
      </c>
      <c r="BR107" s="203" t="str">
        <f t="shared" si="49"/>
        <v/>
      </c>
      <c r="BS107" s="203" t="str">
        <f t="shared" si="50"/>
        <v/>
      </c>
      <c r="BT107" s="203" t="str">
        <f t="shared" si="51"/>
        <v/>
      </c>
      <c r="BU107" s="203" t="str">
        <f t="shared" si="52"/>
        <v/>
      </c>
      <c r="BV107" s="203" t="str">
        <f t="shared" si="53"/>
        <v/>
      </c>
      <c r="BW107" s="203" t="str">
        <f t="shared" si="54"/>
        <v/>
      </c>
      <c r="BX107" s="203" t="str">
        <f t="shared" si="55"/>
        <v/>
      </c>
      <c r="BY107" s="203" t="str">
        <f t="shared" si="56"/>
        <v/>
      </c>
      <c r="BZ107" s="203" t="str">
        <f t="shared" si="57"/>
        <v/>
      </c>
      <c r="CA107" s="203" t="str">
        <f t="shared" si="58"/>
        <v/>
      </c>
      <c r="CB107" s="212"/>
      <c r="CC107" s="19"/>
      <c r="CD107" s="201"/>
      <c r="CE107" s="201"/>
      <c r="CF107" s="201"/>
      <c r="CG107" s="201"/>
      <c r="CH107" s="201"/>
      <c r="CI107" s="201"/>
      <c r="CJ107" s="201"/>
      <c r="CK107" s="201"/>
      <c r="CL107" s="201"/>
      <c r="CM107" s="201"/>
      <c r="CN107" s="201"/>
      <c r="CO107" s="201"/>
      <c r="CP107" s="201"/>
      <c r="CQ107" s="201"/>
      <c r="CS107" s="19"/>
      <c r="CT107" s="201"/>
      <c r="CU107" s="201"/>
      <c r="CV107" s="201"/>
      <c r="CW107" s="201"/>
      <c r="CX107" s="201"/>
      <c r="CY107" s="201"/>
      <c r="CZ107" s="201"/>
      <c r="DA107" s="201"/>
      <c r="DB107" s="201"/>
      <c r="DC107" s="201"/>
      <c r="DD107" s="201"/>
      <c r="DE107" s="201"/>
      <c r="DF107" s="201"/>
      <c r="DG107" s="201"/>
    </row>
    <row r="108" spans="2:111">
      <c r="B108" s="45"/>
      <c r="C108" s="19" t="s">
        <v>645</v>
      </c>
      <c r="D108" s="19">
        <v>39</v>
      </c>
      <c r="E108" s="19">
        <v>43</v>
      </c>
      <c r="F108" s="19">
        <v>30</v>
      </c>
      <c r="G108" s="19">
        <v>52</v>
      </c>
      <c r="H108" s="19">
        <v>35</v>
      </c>
      <c r="I108" s="19">
        <v>23</v>
      </c>
      <c r="J108" s="19">
        <v>36</v>
      </c>
      <c r="K108" s="19">
        <v>35</v>
      </c>
      <c r="L108" s="19">
        <v>29</v>
      </c>
      <c r="M108" s="19">
        <v>28</v>
      </c>
      <c r="N108" s="19">
        <v>37</v>
      </c>
      <c r="O108" s="19">
        <v>19</v>
      </c>
      <c r="P108" s="19">
        <v>23</v>
      </c>
      <c r="Q108" s="19">
        <v>18</v>
      </c>
      <c r="R108" s="19">
        <v>30</v>
      </c>
      <c r="S108" s="19">
        <v>29</v>
      </c>
      <c r="V108" s="19">
        <f t="array" ref="V108:AK108">TRANSPOSE($F$219:$F$234)</f>
        <v>41</v>
      </c>
      <c r="W108" s="19">
        <v>40</v>
      </c>
      <c r="X108" s="19">
        <v>40</v>
      </c>
      <c r="Y108" s="19">
        <v>27</v>
      </c>
      <c r="Z108" s="19">
        <v>27</v>
      </c>
      <c r="AA108" s="19">
        <v>46</v>
      </c>
      <c r="AB108" s="19">
        <v>34</v>
      </c>
      <c r="AC108" s="19">
        <v>25</v>
      </c>
      <c r="AD108" s="19">
        <v>34</v>
      </c>
      <c r="AE108" s="19">
        <v>21</v>
      </c>
      <c r="AF108" s="19">
        <v>21</v>
      </c>
      <c r="AG108" s="19">
        <v>24</v>
      </c>
      <c r="AH108" s="19">
        <v>25</v>
      </c>
      <c r="AI108" s="19">
        <v>34</v>
      </c>
      <c r="AJ108" s="19">
        <v>20</v>
      </c>
      <c r="AK108" s="19">
        <v>30</v>
      </c>
      <c r="AQ108" s="19">
        <f>'veh fleet stats'!BD11</f>
        <v>0.2364361465</v>
      </c>
      <c r="AR108" s="19">
        <f>'veh fleet stats'!AU11</f>
        <v>0.24</v>
      </c>
      <c r="AW108" s="19">
        <v>2002</v>
      </c>
      <c r="AX108" s="201">
        <f t="shared" ref="AX108:BK108" si="60">IF(AX72="","",AX72/AX91)</f>
        <v>2.055845557323047</v>
      </c>
      <c r="AY108" s="201" t="str">
        <f t="shared" si="60"/>
        <v/>
      </c>
      <c r="AZ108" s="201" t="str">
        <f t="shared" si="60"/>
        <v/>
      </c>
      <c r="BA108" s="201" t="str">
        <f t="shared" si="60"/>
        <v/>
      </c>
      <c r="BB108" s="201" t="str">
        <f t="shared" si="60"/>
        <v/>
      </c>
      <c r="BC108" s="201" t="str">
        <f t="shared" si="60"/>
        <v/>
      </c>
      <c r="BD108" s="201" t="str">
        <f t="shared" si="60"/>
        <v/>
      </c>
      <c r="BE108" s="201" t="str">
        <f t="shared" si="60"/>
        <v/>
      </c>
      <c r="BF108" s="201" t="str">
        <f t="shared" si="60"/>
        <v/>
      </c>
      <c r="BG108" s="201" t="str">
        <f t="shared" si="60"/>
        <v/>
      </c>
      <c r="BH108" s="201" t="str">
        <f t="shared" si="60"/>
        <v/>
      </c>
      <c r="BI108" s="201" t="str">
        <f t="shared" si="60"/>
        <v/>
      </c>
      <c r="BJ108" s="201" t="str">
        <f t="shared" si="60"/>
        <v/>
      </c>
      <c r="BK108" s="201" t="str">
        <f t="shared" si="60"/>
        <v/>
      </c>
      <c r="BM108" s="212">
        <v>2004</v>
      </c>
      <c r="BN108" s="205" t="str">
        <f t="shared" si="45"/>
        <v/>
      </c>
      <c r="BO108" s="203" t="str">
        <f t="shared" si="46"/>
        <v/>
      </c>
      <c r="BP108" s="206" t="str">
        <f t="shared" si="47"/>
        <v/>
      </c>
      <c r="BQ108" s="203" t="str">
        <f t="shared" si="48"/>
        <v/>
      </c>
      <c r="BR108" s="203" t="str">
        <f t="shared" si="49"/>
        <v/>
      </c>
      <c r="BS108" s="203" t="str">
        <f t="shared" si="50"/>
        <v/>
      </c>
      <c r="BT108" s="203" t="str">
        <f t="shared" si="51"/>
        <v/>
      </c>
      <c r="BU108" s="203" t="str">
        <f t="shared" si="52"/>
        <v/>
      </c>
      <c r="BV108" s="203" t="str">
        <f t="shared" si="53"/>
        <v/>
      </c>
      <c r="BW108" s="203" t="str">
        <f t="shared" si="54"/>
        <v/>
      </c>
      <c r="BX108" s="203" t="str">
        <f t="shared" si="55"/>
        <v/>
      </c>
      <c r="BY108" s="203" t="str">
        <f t="shared" si="56"/>
        <v/>
      </c>
      <c r="BZ108" s="203" t="str">
        <f t="shared" si="57"/>
        <v/>
      </c>
      <c r="CA108" s="203" t="str">
        <f t="shared" si="58"/>
        <v/>
      </c>
      <c r="CB108" s="212"/>
      <c r="CC108" s="19"/>
      <c r="CD108" s="201"/>
      <c r="CE108" s="201"/>
      <c r="CF108" s="201"/>
      <c r="CG108" s="201"/>
      <c r="CH108" s="201"/>
      <c r="CI108" s="201"/>
      <c r="CJ108" s="201"/>
      <c r="CK108" s="201"/>
      <c r="CL108" s="201"/>
      <c r="CM108" s="201"/>
      <c r="CN108" s="201"/>
      <c r="CO108" s="201"/>
      <c r="CP108" s="201"/>
      <c r="CQ108" s="201"/>
      <c r="CS108" s="19"/>
      <c r="CT108" s="201"/>
      <c r="CU108" s="201"/>
      <c r="CV108" s="201"/>
      <c r="CW108" s="201"/>
      <c r="CX108" s="201"/>
      <c r="CY108" s="201"/>
      <c r="CZ108" s="201"/>
      <c r="DA108" s="201"/>
      <c r="DB108" s="201"/>
      <c r="DC108" s="201"/>
      <c r="DD108" s="201"/>
      <c r="DE108" s="201"/>
      <c r="DF108" s="201"/>
      <c r="DG108" s="201"/>
    </row>
    <row r="109" spans="2:111">
      <c r="B109" s="45"/>
      <c r="C109" s="19" t="s">
        <v>646</v>
      </c>
      <c r="D109" s="19">
        <v>10</v>
      </c>
      <c r="E109" s="19">
        <v>2</v>
      </c>
      <c r="F109" s="19">
        <v>4</v>
      </c>
      <c r="G109" s="19">
        <v>5</v>
      </c>
      <c r="H109" s="19">
        <v>1</v>
      </c>
      <c r="I109" s="19">
        <v>9</v>
      </c>
      <c r="J109" s="19">
        <v>4</v>
      </c>
      <c r="K109" s="19">
        <v>7</v>
      </c>
      <c r="L109" s="19">
        <v>8</v>
      </c>
      <c r="M109" s="19">
        <v>5</v>
      </c>
      <c r="N109" s="19">
        <v>6</v>
      </c>
      <c r="O109" s="19">
        <v>1</v>
      </c>
      <c r="P109" s="19">
        <v>10</v>
      </c>
      <c r="Q109" s="19">
        <v>4</v>
      </c>
      <c r="R109" s="19">
        <v>3</v>
      </c>
      <c r="S109" s="19">
        <v>1</v>
      </c>
      <c r="V109" s="19">
        <f t="array" ref="V109:AK109">TRANSPOSE($G$219:$G$234)</f>
        <v>2</v>
      </c>
      <c r="W109" s="19">
        <v>4</v>
      </c>
      <c r="X109" s="19">
        <v>3</v>
      </c>
      <c r="Y109" s="19">
        <v>9</v>
      </c>
      <c r="Z109" s="19">
        <v>3</v>
      </c>
      <c r="AA109" s="19">
        <v>5</v>
      </c>
      <c r="AB109" s="19">
        <v>9</v>
      </c>
      <c r="AC109" s="19">
        <v>4</v>
      </c>
      <c r="AD109" s="19">
        <v>7</v>
      </c>
      <c r="AE109" s="19">
        <v>4</v>
      </c>
      <c r="AF109" s="19">
        <v>2</v>
      </c>
      <c r="AG109" s="19">
        <v>11</v>
      </c>
      <c r="AH109" s="19">
        <v>3</v>
      </c>
      <c r="AI109" s="19">
        <v>2</v>
      </c>
      <c r="AJ109" s="19">
        <v>0</v>
      </c>
      <c r="AK109" s="19">
        <v>11</v>
      </c>
      <c r="AQ109" s="19">
        <f>'veh fleet stats'!BD12</f>
        <v>0.26744264880000002</v>
      </c>
      <c r="AR109" s="19">
        <f>'veh fleet stats'!AU12</f>
        <v>0.27</v>
      </c>
      <c r="AW109" s="19">
        <v>2003</v>
      </c>
      <c r="AX109" s="201">
        <f t="shared" ref="AX109:BK109" si="61">IF(AX73="","",AX73/AX92)</f>
        <v>0.49737784417538011</v>
      </c>
      <c r="AY109" s="201">
        <f t="shared" si="61"/>
        <v>-1.5904511513808708</v>
      </c>
      <c r="AZ109" s="201" t="str">
        <f t="shared" si="61"/>
        <v/>
      </c>
      <c r="BA109" s="201" t="str">
        <f t="shared" si="61"/>
        <v/>
      </c>
      <c r="BB109" s="201" t="str">
        <f t="shared" si="61"/>
        <v/>
      </c>
      <c r="BC109" s="201" t="str">
        <f t="shared" si="61"/>
        <v/>
      </c>
      <c r="BD109" s="201" t="str">
        <f t="shared" si="61"/>
        <v/>
      </c>
      <c r="BE109" s="201" t="str">
        <f t="shared" si="61"/>
        <v/>
      </c>
      <c r="BF109" s="201" t="str">
        <f t="shared" si="61"/>
        <v/>
      </c>
      <c r="BG109" s="201" t="str">
        <f t="shared" si="61"/>
        <v/>
      </c>
      <c r="BH109" s="201" t="str">
        <f t="shared" si="61"/>
        <v/>
      </c>
      <c r="BI109" s="201" t="str">
        <f t="shared" si="61"/>
        <v/>
      </c>
      <c r="BJ109" s="201" t="str">
        <f t="shared" si="61"/>
        <v/>
      </c>
      <c r="BK109" s="201" t="str">
        <f t="shared" si="61"/>
        <v/>
      </c>
      <c r="BM109" s="212">
        <v>2005</v>
      </c>
      <c r="BN109" s="205">
        <f t="shared" si="45"/>
        <v>0.95</v>
      </c>
      <c r="BO109" s="203" t="str">
        <f t="shared" si="46"/>
        <v/>
      </c>
      <c r="BP109" s="203">
        <f t="shared" si="47"/>
        <v>0.95</v>
      </c>
      <c r="BQ109" s="206" t="str">
        <f t="shared" si="48"/>
        <v/>
      </c>
      <c r="BR109" s="203" t="str">
        <f t="shared" si="49"/>
        <v/>
      </c>
      <c r="BS109" s="203" t="str">
        <f t="shared" si="50"/>
        <v/>
      </c>
      <c r="BT109" s="203" t="str">
        <f t="shared" si="51"/>
        <v/>
      </c>
      <c r="BU109" s="203" t="str">
        <f t="shared" si="52"/>
        <v/>
      </c>
      <c r="BV109" s="203" t="str">
        <f t="shared" si="53"/>
        <v/>
      </c>
      <c r="BW109" s="203" t="str">
        <f t="shared" si="54"/>
        <v/>
      </c>
      <c r="BX109" s="203" t="str">
        <f t="shared" si="55"/>
        <v/>
      </c>
      <c r="BY109" s="203" t="str">
        <f t="shared" si="56"/>
        <v/>
      </c>
      <c r="BZ109" s="203" t="str">
        <f t="shared" si="57"/>
        <v/>
      </c>
      <c r="CA109" s="203" t="str">
        <f t="shared" si="58"/>
        <v/>
      </c>
      <c r="CB109" s="212"/>
      <c r="CC109" s="19"/>
      <c r="CD109" s="201"/>
      <c r="CE109" s="201"/>
      <c r="CF109" s="201"/>
      <c r="CG109" s="201"/>
      <c r="CH109" s="201"/>
      <c r="CI109" s="201"/>
      <c r="CJ109" s="201"/>
      <c r="CK109" s="201"/>
      <c r="CL109" s="201"/>
      <c r="CM109" s="201"/>
      <c r="CN109" s="201"/>
      <c r="CO109" s="201"/>
      <c r="CP109" s="201"/>
      <c r="CQ109" s="201"/>
      <c r="CS109" s="19"/>
      <c r="CT109" s="201"/>
      <c r="CU109" s="201"/>
      <c r="CV109" s="201"/>
      <c r="CW109" s="201"/>
      <c r="CX109" s="201"/>
      <c r="CY109" s="201"/>
      <c r="CZ109" s="201"/>
      <c r="DA109" s="201"/>
      <c r="DB109" s="201"/>
      <c r="DC109" s="201"/>
      <c r="DD109" s="201"/>
      <c r="DE109" s="201"/>
      <c r="DF109" s="201"/>
      <c r="DG109" s="201"/>
    </row>
    <row r="110" spans="2:111">
      <c r="B110" s="45"/>
      <c r="C110" s="19" t="s">
        <v>647</v>
      </c>
      <c r="D110" s="19">
        <v>22</v>
      </c>
      <c r="E110" s="19">
        <v>18</v>
      </c>
      <c r="F110" s="19">
        <v>14</v>
      </c>
      <c r="G110" s="19">
        <v>28</v>
      </c>
      <c r="H110" s="19">
        <v>19</v>
      </c>
      <c r="I110" s="19">
        <v>32</v>
      </c>
      <c r="J110" s="19">
        <v>25</v>
      </c>
      <c r="K110" s="19">
        <v>28</v>
      </c>
      <c r="L110" s="19">
        <v>14</v>
      </c>
      <c r="M110" s="19">
        <v>19</v>
      </c>
      <c r="N110" s="19">
        <v>19</v>
      </c>
      <c r="O110" s="19">
        <v>16</v>
      </c>
      <c r="P110" s="19">
        <v>21</v>
      </c>
      <c r="Q110" s="19">
        <v>6</v>
      </c>
      <c r="R110" s="19">
        <v>16</v>
      </c>
      <c r="S110" s="19">
        <v>14</v>
      </c>
      <c r="V110" s="19">
        <f t="array" ref="V110:AK110">TRANSPOSE($H$219:$H$234)</f>
        <v>10</v>
      </c>
      <c r="W110" s="19">
        <v>25</v>
      </c>
      <c r="X110" s="19">
        <v>24</v>
      </c>
      <c r="Y110" s="19">
        <v>19</v>
      </c>
      <c r="Z110" s="19">
        <v>31</v>
      </c>
      <c r="AA110" s="19">
        <v>26</v>
      </c>
      <c r="AB110" s="19">
        <v>24</v>
      </c>
      <c r="AC110" s="19">
        <v>13</v>
      </c>
      <c r="AD110" s="19">
        <v>20</v>
      </c>
      <c r="AE110" s="19">
        <v>18</v>
      </c>
      <c r="AF110" s="19">
        <v>24</v>
      </c>
      <c r="AG110" s="19">
        <v>11</v>
      </c>
      <c r="AH110" s="19">
        <v>9</v>
      </c>
      <c r="AI110" s="19">
        <v>14</v>
      </c>
      <c r="AJ110" s="19">
        <v>17</v>
      </c>
      <c r="AK110" s="19">
        <v>13</v>
      </c>
      <c r="AQ110" s="19">
        <f>'veh fleet stats'!BD13</f>
        <v>0.31633116389999999</v>
      </c>
      <c r="AR110" s="19">
        <f>'veh fleet stats'!AU13</f>
        <v>0.32</v>
      </c>
      <c r="AW110" s="19">
        <v>2004</v>
      </c>
      <c r="AX110" s="201">
        <f t="shared" ref="AX110:BK110" si="62">IF(AX74="","",AX74/AX93)</f>
        <v>1.3233218883286686</v>
      </c>
      <c r="AY110" s="201">
        <f t="shared" si="62"/>
        <v>-0.76919354839673448</v>
      </c>
      <c r="AZ110" s="201">
        <f t="shared" si="62"/>
        <v>0.83803018118200012</v>
      </c>
      <c r="BA110" s="201" t="str">
        <f t="shared" si="62"/>
        <v/>
      </c>
      <c r="BB110" s="201" t="str">
        <f t="shared" si="62"/>
        <v/>
      </c>
      <c r="BC110" s="201" t="str">
        <f t="shared" si="62"/>
        <v/>
      </c>
      <c r="BD110" s="201" t="str">
        <f t="shared" si="62"/>
        <v/>
      </c>
      <c r="BE110" s="201" t="str">
        <f t="shared" si="62"/>
        <v/>
      </c>
      <c r="BF110" s="201" t="str">
        <f t="shared" si="62"/>
        <v/>
      </c>
      <c r="BG110" s="201" t="str">
        <f t="shared" si="62"/>
        <v/>
      </c>
      <c r="BH110" s="201" t="str">
        <f t="shared" si="62"/>
        <v/>
      </c>
      <c r="BI110" s="201" t="str">
        <f t="shared" si="62"/>
        <v/>
      </c>
      <c r="BJ110" s="201" t="str">
        <f t="shared" si="62"/>
        <v/>
      </c>
      <c r="BK110" s="201" t="str">
        <f t="shared" si="62"/>
        <v/>
      </c>
      <c r="BM110" s="212">
        <v>2006</v>
      </c>
      <c r="BN110" s="205">
        <f t="shared" si="45"/>
        <v>0.99</v>
      </c>
      <c r="BO110" s="203" t="str">
        <f t="shared" si="46"/>
        <v/>
      </c>
      <c r="BP110" s="203">
        <f t="shared" si="47"/>
        <v>0.99</v>
      </c>
      <c r="BQ110" s="203">
        <f t="shared" si="48"/>
        <v>0.95</v>
      </c>
      <c r="BR110" s="206" t="str">
        <f t="shared" si="49"/>
        <v/>
      </c>
      <c r="BS110" s="203" t="str">
        <f t="shared" si="50"/>
        <v/>
      </c>
      <c r="BT110" s="203" t="str">
        <f t="shared" si="51"/>
        <v/>
      </c>
      <c r="BU110" s="203" t="str">
        <f t="shared" si="52"/>
        <v/>
      </c>
      <c r="BV110" s="203" t="str">
        <f t="shared" si="53"/>
        <v/>
      </c>
      <c r="BW110" s="203" t="str">
        <f t="shared" si="54"/>
        <v/>
      </c>
      <c r="BX110" s="203" t="str">
        <f t="shared" si="55"/>
        <v/>
      </c>
      <c r="BY110" s="203" t="str">
        <f t="shared" si="56"/>
        <v/>
      </c>
      <c r="BZ110" s="203" t="str">
        <f t="shared" si="57"/>
        <v/>
      </c>
      <c r="CA110" s="203" t="str">
        <f t="shared" si="58"/>
        <v/>
      </c>
      <c r="CB110" s="212"/>
      <c r="CC110" s="19"/>
      <c r="CD110" s="201"/>
      <c r="CE110" s="201"/>
      <c r="CF110" s="201"/>
      <c r="CG110" s="201"/>
      <c r="CH110" s="201"/>
      <c r="CI110" s="201"/>
      <c r="CJ110" s="201"/>
      <c r="CK110" s="201"/>
      <c r="CL110" s="201"/>
      <c r="CM110" s="201"/>
      <c r="CN110" s="201"/>
      <c r="CO110" s="201"/>
      <c r="CP110" s="201"/>
      <c r="CQ110" s="201"/>
      <c r="CS110" s="19"/>
      <c r="CT110" s="201"/>
      <c r="CU110" s="201"/>
      <c r="CV110" s="201"/>
      <c r="CW110" s="201"/>
      <c r="CX110" s="201"/>
      <c r="CY110" s="201"/>
      <c r="CZ110" s="201"/>
      <c r="DA110" s="201"/>
      <c r="DB110" s="201"/>
      <c r="DC110" s="201"/>
      <c r="DD110" s="201"/>
      <c r="DE110" s="201"/>
      <c r="DF110" s="201"/>
      <c r="DG110" s="201"/>
    </row>
    <row r="111" spans="2:111">
      <c r="B111" s="45"/>
      <c r="C111" s="19" t="s">
        <v>648</v>
      </c>
      <c r="D111" s="19">
        <v>15</v>
      </c>
      <c r="E111" s="19">
        <v>17</v>
      </c>
      <c r="F111" s="19">
        <v>13</v>
      </c>
      <c r="G111" s="19">
        <v>10</v>
      </c>
      <c r="H111" s="19">
        <v>15</v>
      </c>
      <c r="I111" s="19">
        <v>13</v>
      </c>
      <c r="J111" s="19">
        <v>12</v>
      </c>
      <c r="K111" s="19">
        <v>10</v>
      </c>
      <c r="L111" s="19">
        <v>7</v>
      </c>
      <c r="M111" s="19">
        <v>17</v>
      </c>
      <c r="N111" s="19">
        <v>11</v>
      </c>
      <c r="O111" s="19">
        <v>9</v>
      </c>
      <c r="P111" s="19">
        <v>17</v>
      </c>
      <c r="Q111" s="19">
        <v>7</v>
      </c>
      <c r="R111" s="19">
        <v>11</v>
      </c>
      <c r="S111" s="19">
        <v>8</v>
      </c>
      <c r="V111" s="19">
        <f t="array" ref="V111:AK111">TRANSPOSE($I$219:$I$234)</f>
        <v>19</v>
      </c>
      <c r="W111" s="19">
        <v>7</v>
      </c>
      <c r="X111" s="19">
        <v>12</v>
      </c>
      <c r="Y111" s="19">
        <v>18</v>
      </c>
      <c r="Z111" s="19">
        <v>12</v>
      </c>
      <c r="AA111" s="19">
        <v>11</v>
      </c>
      <c r="AB111" s="19">
        <v>8</v>
      </c>
      <c r="AC111" s="19">
        <v>14</v>
      </c>
      <c r="AD111" s="19">
        <v>11</v>
      </c>
      <c r="AE111" s="19">
        <v>10</v>
      </c>
      <c r="AF111" s="19">
        <v>11</v>
      </c>
      <c r="AG111" s="19">
        <v>15</v>
      </c>
      <c r="AH111" s="19">
        <v>10</v>
      </c>
      <c r="AI111" s="19">
        <v>11</v>
      </c>
      <c r="AJ111" s="19">
        <v>8</v>
      </c>
      <c r="AK111" s="19">
        <v>7</v>
      </c>
      <c r="AQ111" s="19">
        <f>'veh fleet stats'!BD14</f>
        <v>0.34065968130000002</v>
      </c>
      <c r="AR111" s="19">
        <f>'veh fleet stats'!AU14</f>
        <v>0.34</v>
      </c>
      <c r="AW111" s="19">
        <v>2005</v>
      </c>
      <c r="AX111" s="201">
        <f t="shared" ref="AX111:BK111" si="63">IF(AX75="","",AX75/AX94)</f>
        <v>2.4766010051877294</v>
      </c>
      <c r="AY111" s="201">
        <f t="shared" si="63"/>
        <v>0.3981919203764534</v>
      </c>
      <c r="AZ111" s="201">
        <f t="shared" si="63"/>
        <v>2.0142446403398431</v>
      </c>
      <c r="BA111" s="201">
        <f t="shared" si="63"/>
        <v>1.1849688003418051</v>
      </c>
      <c r="BB111" s="201" t="str">
        <f t="shared" si="63"/>
        <v/>
      </c>
      <c r="BC111" s="201" t="str">
        <f t="shared" si="63"/>
        <v/>
      </c>
      <c r="BD111" s="201" t="str">
        <f t="shared" si="63"/>
        <v/>
      </c>
      <c r="BE111" s="201" t="str">
        <f t="shared" si="63"/>
        <v/>
      </c>
      <c r="BF111" s="201" t="str">
        <f t="shared" si="63"/>
        <v/>
      </c>
      <c r="BG111" s="201" t="str">
        <f t="shared" si="63"/>
        <v/>
      </c>
      <c r="BH111" s="201" t="str">
        <f t="shared" si="63"/>
        <v/>
      </c>
      <c r="BI111" s="201" t="str">
        <f t="shared" si="63"/>
        <v/>
      </c>
      <c r="BJ111" s="201" t="str">
        <f t="shared" si="63"/>
        <v/>
      </c>
      <c r="BK111" s="201" t="str">
        <f t="shared" si="63"/>
        <v/>
      </c>
      <c r="BM111" s="212">
        <v>2007</v>
      </c>
      <c r="BN111" s="205">
        <f t="shared" si="45"/>
        <v>0.99</v>
      </c>
      <c r="BO111" s="203" t="str">
        <f t="shared" si="46"/>
        <v/>
      </c>
      <c r="BP111" s="203">
        <f t="shared" si="47"/>
        <v>0.95</v>
      </c>
      <c r="BQ111" s="203" t="str">
        <f t="shared" si="48"/>
        <v/>
      </c>
      <c r="BR111" s="203" t="str">
        <f t="shared" si="49"/>
        <v/>
      </c>
      <c r="BS111" s="206" t="str">
        <f t="shared" si="50"/>
        <v/>
      </c>
      <c r="BT111" s="203" t="str">
        <f t="shared" si="51"/>
        <v/>
      </c>
      <c r="BU111" s="203" t="str">
        <f t="shared" si="52"/>
        <v/>
      </c>
      <c r="BV111" s="203" t="str">
        <f t="shared" si="53"/>
        <v/>
      </c>
      <c r="BW111" s="203" t="str">
        <f t="shared" si="54"/>
        <v/>
      </c>
      <c r="BX111" s="203" t="str">
        <f t="shared" si="55"/>
        <v/>
      </c>
      <c r="BY111" s="203" t="str">
        <f t="shared" si="56"/>
        <v/>
      </c>
      <c r="BZ111" s="203" t="str">
        <f t="shared" si="57"/>
        <v/>
      </c>
      <c r="CA111" s="203" t="str">
        <f t="shared" si="58"/>
        <v/>
      </c>
      <c r="CB111" s="212"/>
      <c r="CC111" s="19"/>
      <c r="CD111" s="201"/>
      <c r="CE111" s="201"/>
      <c r="CF111" s="201"/>
      <c r="CG111" s="201"/>
      <c r="CH111" s="201"/>
      <c r="CI111" s="201"/>
      <c r="CJ111" s="201"/>
      <c r="CK111" s="201"/>
      <c r="CL111" s="201"/>
      <c r="CM111" s="201"/>
      <c r="CN111" s="201"/>
      <c r="CO111" s="201"/>
      <c r="CP111" s="201"/>
      <c r="CQ111" s="201"/>
      <c r="CS111" s="19"/>
      <c r="CT111" s="201"/>
      <c r="CU111" s="201"/>
      <c r="CV111" s="201"/>
      <c r="CW111" s="201"/>
      <c r="CX111" s="201"/>
      <c r="CY111" s="201"/>
      <c r="CZ111" s="201"/>
      <c r="DA111" s="201"/>
      <c r="DB111" s="201"/>
      <c r="DC111" s="201"/>
      <c r="DD111" s="201"/>
      <c r="DE111" s="201"/>
      <c r="DF111" s="201"/>
      <c r="DG111" s="201"/>
    </row>
    <row r="112" spans="2:111">
      <c r="B112" s="45"/>
      <c r="C112" s="19" t="s">
        <v>728</v>
      </c>
      <c r="D112" s="19">
        <v>42</v>
      </c>
      <c r="E112" s="19">
        <v>45</v>
      </c>
      <c r="F112" s="19">
        <v>28</v>
      </c>
      <c r="G112" s="19">
        <v>31</v>
      </c>
      <c r="H112" s="19">
        <v>40</v>
      </c>
      <c r="I112" s="19">
        <v>32</v>
      </c>
      <c r="J112" s="19">
        <v>31</v>
      </c>
      <c r="K112" s="19">
        <v>41</v>
      </c>
      <c r="L112" s="19">
        <v>31</v>
      </c>
      <c r="M112" s="19">
        <v>42</v>
      </c>
      <c r="N112" s="19">
        <v>41</v>
      </c>
      <c r="O112" s="19">
        <v>28</v>
      </c>
      <c r="P112" s="19">
        <v>29</v>
      </c>
      <c r="Q112" s="19">
        <v>15</v>
      </c>
      <c r="R112" s="19">
        <v>34</v>
      </c>
      <c r="S112" s="19">
        <v>28</v>
      </c>
      <c r="V112" s="19">
        <f t="array" ref="V112:AK112">TRANSPOSE($J$219:$J$234)</f>
        <v>33</v>
      </c>
      <c r="W112" s="19">
        <v>30</v>
      </c>
      <c r="X112" s="19">
        <v>32</v>
      </c>
      <c r="Y112" s="19">
        <v>42</v>
      </c>
      <c r="Z112" s="19">
        <v>30</v>
      </c>
      <c r="AA112" s="19">
        <v>31</v>
      </c>
      <c r="AB112" s="19">
        <v>41</v>
      </c>
      <c r="AC112" s="19">
        <v>36</v>
      </c>
      <c r="AD112" s="19">
        <v>37</v>
      </c>
      <c r="AE112" s="19">
        <v>32</v>
      </c>
      <c r="AF112" s="19">
        <v>28</v>
      </c>
      <c r="AG112" s="19">
        <v>24</v>
      </c>
      <c r="AH112" s="19">
        <v>24</v>
      </c>
      <c r="AI112" s="19">
        <v>35</v>
      </c>
      <c r="AJ112" s="19">
        <v>22</v>
      </c>
      <c r="AK112" s="19">
        <v>19</v>
      </c>
      <c r="AQ112" s="19">
        <f>'veh fleet stats'!BD15</f>
        <v>0.37960418839999999</v>
      </c>
      <c r="AR112" s="19">
        <f>'veh fleet stats'!AU15</f>
        <v>0.38</v>
      </c>
      <c r="AW112" s="19">
        <v>2006</v>
      </c>
      <c r="AX112" s="201">
        <f t="shared" ref="AX112:BK112" si="64">IF(AX76="","",AX76/AX95)</f>
        <v>3.4585906307229251</v>
      </c>
      <c r="AY112" s="201">
        <f t="shared" si="64"/>
        <v>1.3999869909322211</v>
      </c>
      <c r="AZ112" s="201">
        <f t="shared" si="64"/>
        <v>3.0186784703628984</v>
      </c>
      <c r="BA112" s="201">
        <f t="shared" si="64"/>
        <v>2.200298096083436</v>
      </c>
      <c r="BB112" s="201">
        <f t="shared" si="64"/>
        <v>1.0197356806172899</v>
      </c>
      <c r="BC112" s="201" t="str">
        <f t="shared" si="64"/>
        <v/>
      </c>
      <c r="BD112" s="201" t="str">
        <f t="shared" si="64"/>
        <v/>
      </c>
      <c r="BE112" s="201" t="str">
        <f t="shared" si="64"/>
        <v/>
      </c>
      <c r="BF112" s="201" t="str">
        <f t="shared" si="64"/>
        <v/>
      </c>
      <c r="BG112" s="201" t="str">
        <f t="shared" si="64"/>
        <v/>
      </c>
      <c r="BH112" s="201" t="str">
        <f t="shared" si="64"/>
        <v/>
      </c>
      <c r="BI112" s="201" t="str">
        <f t="shared" si="64"/>
        <v/>
      </c>
      <c r="BJ112" s="201" t="str">
        <f t="shared" si="64"/>
        <v/>
      </c>
      <c r="BK112" s="201" t="str">
        <f t="shared" si="64"/>
        <v/>
      </c>
      <c r="BM112" s="212">
        <v>2008</v>
      </c>
      <c r="BN112" s="205">
        <f t="shared" si="45"/>
        <v>0.99</v>
      </c>
      <c r="BO112" s="203">
        <f t="shared" si="46"/>
        <v>0.99</v>
      </c>
      <c r="BP112" s="203">
        <f t="shared" si="47"/>
        <v>0.99</v>
      </c>
      <c r="BQ112" s="203">
        <f t="shared" si="48"/>
        <v>0.99</v>
      </c>
      <c r="BR112" s="203">
        <f t="shared" si="49"/>
        <v>0.95</v>
      </c>
      <c r="BS112" s="203" t="str">
        <f t="shared" si="50"/>
        <v/>
      </c>
      <c r="BT112" s="206">
        <f t="shared" si="51"/>
        <v>0.95</v>
      </c>
      <c r="BU112" s="203" t="str">
        <f t="shared" si="52"/>
        <v/>
      </c>
      <c r="BV112" s="203" t="str">
        <f t="shared" si="53"/>
        <v/>
      </c>
      <c r="BW112" s="203" t="str">
        <f t="shared" si="54"/>
        <v/>
      </c>
      <c r="BX112" s="203" t="str">
        <f t="shared" si="55"/>
        <v/>
      </c>
      <c r="BY112" s="203" t="str">
        <f t="shared" si="56"/>
        <v/>
      </c>
      <c r="BZ112" s="203" t="str">
        <f t="shared" si="57"/>
        <v/>
      </c>
      <c r="CA112" s="203" t="str">
        <f t="shared" si="58"/>
        <v/>
      </c>
      <c r="CB112" s="212"/>
      <c r="CC112" s="19"/>
      <c r="CD112" s="201"/>
      <c r="CE112" s="201"/>
      <c r="CF112" s="201"/>
      <c r="CG112" s="201"/>
      <c r="CH112" s="201"/>
      <c r="CI112" s="201"/>
      <c r="CJ112" s="201"/>
      <c r="CK112" s="201"/>
      <c r="CL112" s="201"/>
      <c r="CM112" s="201"/>
      <c r="CN112" s="201"/>
      <c r="CO112" s="201"/>
      <c r="CP112" s="201"/>
      <c r="CQ112" s="201"/>
      <c r="CS112" s="19"/>
      <c r="CT112" s="201"/>
      <c r="CU112" s="201"/>
      <c r="CV112" s="201"/>
      <c r="CW112" s="201"/>
      <c r="CX112" s="201"/>
      <c r="CY112" s="201"/>
      <c r="CZ112" s="201"/>
      <c r="DA112" s="201"/>
      <c r="DB112" s="201"/>
      <c r="DC112" s="201"/>
      <c r="DD112" s="201"/>
      <c r="DE112" s="201"/>
      <c r="DF112" s="201"/>
      <c r="DG112" s="201"/>
    </row>
    <row r="113" spans="2:112">
      <c r="B113" s="45"/>
      <c r="C113" s="19" t="s">
        <v>651</v>
      </c>
      <c r="D113" s="19">
        <v>32</v>
      </c>
      <c r="E113" s="19">
        <v>30</v>
      </c>
      <c r="F113" s="19">
        <v>23</v>
      </c>
      <c r="G113" s="19">
        <v>34</v>
      </c>
      <c r="H113" s="19">
        <v>32</v>
      </c>
      <c r="I113" s="19">
        <v>20</v>
      </c>
      <c r="J113" s="19">
        <v>32</v>
      </c>
      <c r="K113" s="19">
        <v>15</v>
      </c>
      <c r="L113" s="19">
        <v>22</v>
      </c>
      <c r="M113" s="19">
        <v>20</v>
      </c>
      <c r="N113" s="19">
        <v>10</v>
      </c>
      <c r="O113" s="19">
        <v>13</v>
      </c>
      <c r="P113" s="19">
        <v>11</v>
      </c>
      <c r="Q113" s="19">
        <v>18</v>
      </c>
      <c r="R113" s="19">
        <v>12</v>
      </c>
      <c r="S113" s="19">
        <v>10</v>
      </c>
      <c r="V113" s="19">
        <f t="array" ref="V113:AK113">TRANSPOSE($K$219:$K$234)</f>
        <v>20</v>
      </c>
      <c r="W113" s="19">
        <v>32</v>
      </c>
      <c r="X113" s="19">
        <v>35</v>
      </c>
      <c r="Y113" s="19">
        <v>28</v>
      </c>
      <c r="Z113" s="19">
        <v>25</v>
      </c>
      <c r="AA113" s="19">
        <v>24</v>
      </c>
      <c r="AB113" s="19">
        <v>15</v>
      </c>
      <c r="AC113" s="19">
        <v>22</v>
      </c>
      <c r="AD113" s="19">
        <v>15</v>
      </c>
      <c r="AE113" s="19">
        <v>14</v>
      </c>
      <c r="AF113" s="19">
        <v>11</v>
      </c>
      <c r="AG113" s="19">
        <v>12</v>
      </c>
      <c r="AH113" s="19">
        <v>15</v>
      </c>
      <c r="AI113" s="19">
        <v>13</v>
      </c>
      <c r="AJ113" s="19">
        <v>15</v>
      </c>
      <c r="AK113" s="19">
        <v>12</v>
      </c>
      <c r="AQ113" s="19">
        <f>'veh fleet stats'!BD16</f>
        <v>0.39545972610000002</v>
      </c>
      <c r="AR113" s="19">
        <f>'veh fleet stats'!AU16</f>
        <v>0.4</v>
      </c>
      <c r="AW113" s="19">
        <v>2007</v>
      </c>
      <c r="AX113" s="201">
        <f t="shared" ref="AX113:BK113" si="65">IF(AX77="","",AX77/AX96)</f>
        <v>2.7545262479894701</v>
      </c>
      <c r="AY113" s="201">
        <f t="shared" si="65"/>
        <v>0.67787297160104287</v>
      </c>
      <c r="AZ113" s="201">
        <f t="shared" si="65"/>
        <v>2.2976748899702546</v>
      </c>
      <c r="BA113" s="201">
        <f t="shared" si="65"/>
        <v>1.4699013949388415</v>
      </c>
      <c r="BB113" s="201">
        <f t="shared" si="65"/>
        <v>0.28376777389993246</v>
      </c>
      <c r="BC113" s="201">
        <f t="shared" si="65"/>
        <v>-0.73818948906979409</v>
      </c>
      <c r="BD113" s="201" t="str">
        <f t="shared" si="65"/>
        <v/>
      </c>
      <c r="BE113" s="201" t="str">
        <f t="shared" si="65"/>
        <v/>
      </c>
      <c r="BF113" s="201" t="str">
        <f t="shared" si="65"/>
        <v/>
      </c>
      <c r="BG113" s="201" t="str">
        <f t="shared" si="65"/>
        <v/>
      </c>
      <c r="BH113" s="201" t="str">
        <f t="shared" si="65"/>
        <v/>
      </c>
      <c r="BI113" s="201" t="str">
        <f t="shared" si="65"/>
        <v/>
      </c>
      <c r="BJ113" s="201" t="str">
        <f t="shared" si="65"/>
        <v/>
      </c>
      <c r="BK113" s="201" t="str">
        <f t="shared" si="65"/>
        <v/>
      </c>
      <c r="BM113" s="212">
        <v>2009</v>
      </c>
      <c r="BN113" s="205">
        <f t="shared" si="45"/>
        <v>0.99</v>
      </c>
      <c r="BO113" s="203" t="str">
        <f t="shared" si="46"/>
        <v/>
      </c>
      <c r="BP113" s="203">
        <f t="shared" si="47"/>
        <v>0.99</v>
      </c>
      <c r="BQ113" s="203">
        <f t="shared" si="48"/>
        <v>0.95</v>
      </c>
      <c r="BR113" s="203" t="str">
        <f t="shared" si="49"/>
        <v/>
      </c>
      <c r="BS113" s="203" t="str">
        <f t="shared" si="50"/>
        <v/>
      </c>
      <c r="BT113" s="203" t="str">
        <f t="shared" si="51"/>
        <v/>
      </c>
      <c r="BU113" s="206" t="str">
        <f t="shared" si="52"/>
        <v/>
      </c>
      <c r="BV113" s="203" t="str">
        <f t="shared" si="53"/>
        <v/>
      </c>
      <c r="BW113" s="203" t="str">
        <f t="shared" si="54"/>
        <v/>
      </c>
      <c r="BX113" s="203" t="str">
        <f t="shared" si="55"/>
        <v/>
      </c>
      <c r="BY113" s="203" t="str">
        <f t="shared" si="56"/>
        <v/>
      </c>
      <c r="BZ113" s="203" t="str">
        <f t="shared" si="57"/>
        <v/>
      </c>
      <c r="CA113" s="203" t="str">
        <f t="shared" si="58"/>
        <v/>
      </c>
      <c r="CB113" s="212"/>
      <c r="CC113" s="19"/>
      <c r="CD113" s="201"/>
      <c r="CE113" s="201"/>
      <c r="CF113" s="201"/>
      <c r="CG113" s="201"/>
      <c r="CH113" s="201"/>
      <c r="CI113" s="201"/>
      <c r="CJ113" s="201"/>
      <c r="CK113" s="201"/>
      <c r="CL113" s="201"/>
      <c r="CM113" s="201"/>
      <c r="CN113" s="201"/>
      <c r="CO113" s="201"/>
      <c r="CP113" s="201"/>
      <c r="CQ113" s="201"/>
      <c r="CS113" s="19"/>
      <c r="CT113" s="201"/>
      <c r="CU113" s="201"/>
      <c r="CV113" s="201"/>
      <c r="CW113" s="201"/>
      <c r="CX113" s="201"/>
      <c r="CY113" s="201"/>
      <c r="CZ113" s="201"/>
      <c r="DA113" s="201"/>
      <c r="DB113" s="201"/>
      <c r="DC113" s="201"/>
      <c r="DD113" s="201"/>
      <c r="DE113" s="201"/>
      <c r="DF113" s="201"/>
      <c r="DG113" s="201"/>
    </row>
    <row r="114" spans="2:112">
      <c r="B114" s="45"/>
      <c r="C114" s="19" t="s">
        <v>729</v>
      </c>
      <c r="D114" s="19">
        <v>13</v>
      </c>
      <c r="E114" s="19">
        <v>13</v>
      </c>
      <c r="F114" s="19">
        <v>22</v>
      </c>
      <c r="G114" s="19">
        <v>15</v>
      </c>
      <c r="H114" s="19">
        <v>18</v>
      </c>
      <c r="I114" s="19">
        <v>8</v>
      </c>
      <c r="J114" s="19">
        <v>10</v>
      </c>
      <c r="K114" s="19">
        <v>10</v>
      </c>
      <c r="L114" s="19">
        <v>10</v>
      </c>
      <c r="M114" s="19">
        <v>14</v>
      </c>
      <c r="N114" s="19">
        <v>24</v>
      </c>
      <c r="O114" s="19">
        <v>10</v>
      </c>
      <c r="P114" s="19">
        <v>9</v>
      </c>
      <c r="Q114" s="19">
        <v>9</v>
      </c>
      <c r="R114" s="19">
        <v>7</v>
      </c>
      <c r="S114" s="19">
        <v>5</v>
      </c>
      <c r="V114" s="19">
        <f t="array" ref="V114:AK114">TRANSPOSE($L$219:$L$234)</f>
        <v>20</v>
      </c>
      <c r="W114" s="19">
        <v>14</v>
      </c>
      <c r="X114" s="19">
        <v>21</v>
      </c>
      <c r="Y114" s="19">
        <v>11</v>
      </c>
      <c r="Z114" s="19">
        <v>8</v>
      </c>
      <c r="AA114" s="19">
        <v>11</v>
      </c>
      <c r="AB114" s="19">
        <v>10</v>
      </c>
      <c r="AC114" s="19">
        <v>13</v>
      </c>
      <c r="AD114" s="19">
        <v>25</v>
      </c>
      <c r="AE114" s="19">
        <v>10</v>
      </c>
      <c r="AF114" s="19">
        <v>8</v>
      </c>
      <c r="AG114" s="19">
        <v>10</v>
      </c>
      <c r="AH114" s="19">
        <v>8</v>
      </c>
      <c r="AI114" s="19">
        <v>5</v>
      </c>
      <c r="AJ114" s="19">
        <v>10</v>
      </c>
      <c r="AK114" s="19">
        <v>12</v>
      </c>
      <c r="AQ114" s="19">
        <f>'veh fleet stats'!BD17</f>
        <v>0.39338601249999999</v>
      </c>
      <c r="AR114" s="19">
        <f>'veh fleet stats'!AU17</f>
        <v>0.4</v>
      </c>
      <c r="AW114" s="19">
        <v>2008</v>
      </c>
      <c r="AX114" s="201">
        <f t="shared" ref="AX114:BK114" si="66">IF(AX78="","",AX78/AX97)</f>
        <v>4.646138377960142</v>
      </c>
      <c r="AY114" s="201">
        <f t="shared" si="66"/>
        <v>2.6165240403656562</v>
      </c>
      <c r="AZ114" s="201">
        <f t="shared" si="66"/>
        <v>4.2360327627081107</v>
      </c>
      <c r="BA114" s="201">
        <f t="shared" si="66"/>
        <v>3.4332257294251605</v>
      </c>
      <c r="BB114" s="201">
        <f t="shared" si="66"/>
        <v>2.2605767848472382</v>
      </c>
      <c r="BC114" s="201">
        <f t="shared" si="66"/>
        <v>1.2428439924043864</v>
      </c>
      <c r="BD114" s="201">
        <f t="shared" si="66"/>
        <v>1.982506890215092</v>
      </c>
      <c r="BE114" s="201" t="str">
        <f t="shared" si="66"/>
        <v/>
      </c>
      <c r="BF114" s="201" t="str">
        <f t="shared" si="66"/>
        <v/>
      </c>
      <c r="BG114" s="201" t="str">
        <f t="shared" si="66"/>
        <v/>
      </c>
      <c r="BH114" s="201" t="str">
        <f t="shared" si="66"/>
        <v/>
      </c>
      <c r="BI114" s="201" t="str">
        <f t="shared" si="66"/>
        <v/>
      </c>
      <c r="BJ114" s="201" t="str">
        <f t="shared" si="66"/>
        <v/>
      </c>
      <c r="BK114" s="201" t="str">
        <f t="shared" si="66"/>
        <v/>
      </c>
      <c r="BM114" s="212">
        <v>2010</v>
      </c>
      <c r="BN114" s="205">
        <f t="shared" si="45"/>
        <v>0.99</v>
      </c>
      <c r="BO114" s="203">
        <f t="shared" si="46"/>
        <v>0.95</v>
      </c>
      <c r="BP114" s="203">
        <f t="shared" si="47"/>
        <v>0.99</v>
      </c>
      <c r="BQ114" s="203">
        <f t="shared" si="48"/>
        <v>0.99</v>
      </c>
      <c r="BR114" s="203">
        <f t="shared" si="49"/>
        <v>0.9</v>
      </c>
      <c r="BS114" s="203" t="str">
        <f t="shared" si="50"/>
        <v/>
      </c>
      <c r="BT114" s="203" t="str">
        <f t="shared" si="51"/>
        <v/>
      </c>
      <c r="BU114" s="203" t="str">
        <f t="shared" si="52"/>
        <v/>
      </c>
      <c r="BV114" s="206" t="str">
        <f t="shared" si="53"/>
        <v/>
      </c>
      <c r="BW114" s="203" t="str">
        <f t="shared" si="54"/>
        <v/>
      </c>
      <c r="BX114" s="203" t="str">
        <f t="shared" si="55"/>
        <v/>
      </c>
      <c r="BY114" s="203" t="str">
        <f t="shared" si="56"/>
        <v/>
      </c>
      <c r="BZ114" s="203" t="str">
        <f t="shared" si="57"/>
        <v/>
      </c>
      <c r="CA114" s="203" t="str">
        <f t="shared" si="58"/>
        <v/>
      </c>
      <c r="CB114" s="212"/>
      <c r="CC114" s="19"/>
      <c r="CD114" s="201"/>
      <c r="CE114" s="201"/>
      <c r="CF114" s="201"/>
      <c r="CG114" s="201"/>
      <c r="CH114" s="201"/>
      <c r="CI114" s="201"/>
      <c r="CJ114" s="201"/>
      <c r="CK114" s="201"/>
      <c r="CL114" s="201"/>
      <c r="CM114" s="201"/>
      <c r="CN114" s="201"/>
      <c r="CO114" s="201"/>
      <c r="CP114" s="201"/>
      <c r="CQ114" s="201"/>
      <c r="CS114" s="19"/>
      <c r="CT114" s="201"/>
      <c r="CU114" s="201"/>
      <c r="CV114" s="201"/>
      <c r="CW114" s="201"/>
      <c r="CX114" s="201"/>
      <c r="CY114" s="201"/>
      <c r="CZ114" s="201"/>
      <c r="DA114" s="201"/>
      <c r="DB114" s="201"/>
      <c r="DC114" s="201"/>
      <c r="DD114" s="201"/>
      <c r="DE114" s="201"/>
      <c r="DF114" s="201"/>
      <c r="DG114" s="201"/>
    </row>
    <row r="115" spans="2:112">
      <c r="B115" s="45"/>
      <c r="C115" s="19" t="s">
        <v>653</v>
      </c>
      <c r="D115" s="19">
        <v>5</v>
      </c>
      <c r="E115" s="19">
        <v>18</v>
      </c>
      <c r="F115" s="19">
        <v>16</v>
      </c>
      <c r="G115" s="19">
        <v>5</v>
      </c>
      <c r="H115" s="19">
        <v>10</v>
      </c>
      <c r="I115" s="19">
        <v>6</v>
      </c>
      <c r="J115" s="19">
        <v>4</v>
      </c>
      <c r="K115" s="19">
        <v>6</v>
      </c>
      <c r="L115" s="19">
        <v>8</v>
      </c>
      <c r="M115" s="19">
        <v>6</v>
      </c>
      <c r="N115" s="19">
        <v>7</v>
      </c>
      <c r="O115" s="19">
        <v>9</v>
      </c>
      <c r="P115" s="19">
        <v>7</v>
      </c>
      <c r="Q115" s="19">
        <v>9</v>
      </c>
      <c r="R115" s="19">
        <v>9</v>
      </c>
      <c r="S115" s="19">
        <v>7</v>
      </c>
      <c r="V115" s="19">
        <f t="array" ref="V115:AK115">TRANSPOSE($M$219:$M$234)</f>
        <v>13</v>
      </c>
      <c r="W115" s="19">
        <v>13</v>
      </c>
      <c r="X115" s="19">
        <v>5</v>
      </c>
      <c r="Y115" s="19">
        <v>11</v>
      </c>
      <c r="Z115" s="19">
        <v>5</v>
      </c>
      <c r="AA115" s="19">
        <v>3</v>
      </c>
      <c r="AB115" s="19">
        <v>8</v>
      </c>
      <c r="AC115" s="19">
        <v>5</v>
      </c>
      <c r="AD115" s="19">
        <v>5</v>
      </c>
      <c r="AE115" s="19">
        <v>11</v>
      </c>
      <c r="AF115" s="19">
        <v>9</v>
      </c>
      <c r="AG115" s="19">
        <v>4</v>
      </c>
      <c r="AH115" s="19">
        <v>11</v>
      </c>
      <c r="AI115" s="19">
        <v>8</v>
      </c>
      <c r="AJ115" s="19">
        <v>6</v>
      </c>
      <c r="AK115" s="19">
        <v>5</v>
      </c>
      <c r="AQ115" s="19">
        <f>'veh fleet stats'!BD18</f>
        <v>0.3812378313</v>
      </c>
      <c r="AR115" s="19">
        <f>'veh fleet stats'!AU18</f>
        <v>0.39</v>
      </c>
      <c r="AW115" s="19">
        <v>2009</v>
      </c>
      <c r="AX115" s="201">
        <f t="shared" ref="AX115:BK115" si="67">IF(AX79="","",AX79/AX98)</f>
        <v>3.5587998107652514</v>
      </c>
      <c r="AY115" s="201">
        <f t="shared" si="67"/>
        <v>1.5040431299315429</v>
      </c>
      <c r="AZ115" s="201">
        <f t="shared" si="67"/>
        <v>3.1215643449123855</v>
      </c>
      <c r="BA115" s="201">
        <f t="shared" si="67"/>
        <v>2.3050430314338719</v>
      </c>
      <c r="BB115" s="201">
        <f t="shared" si="67"/>
        <v>1.1260820789204633</v>
      </c>
      <c r="BC115" s="201">
        <f t="shared" si="67"/>
        <v>0.10741253657436196</v>
      </c>
      <c r="BD115" s="201">
        <f t="shared" si="67"/>
        <v>0.84506220822479527</v>
      </c>
      <c r="BE115" s="201">
        <f t="shared" si="67"/>
        <v>-1.134235417152095</v>
      </c>
      <c r="BF115" s="201" t="str">
        <f t="shared" si="67"/>
        <v/>
      </c>
      <c r="BG115" s="201" t="str">
        <f t="shared" si="67"/>
        <v/>
      </c>
      <c r="BH115" s="201" t="str">
        <f t="shared" si="67"/>
        <v/>
      </c>
      <c r="BI115" s="201" t="str">
        <f t="shared" si="67"/>
        <v/>
      </c>
      <c r="BJ115" s="201" t="str">
        <f t="shared" si="67"/>
        <v/>
      </c>
      <c r="BK115" s="201" t="str">
        <f t="shared" si="67"/>
        <v/>
      </c>
      <c r="BM115" s="212">
        <v>2011</v>
      </c>
      <c r="BN115" s="205">
        <f t="shared" si="45"/>
        <v>0.99</v>
      </c>
      <c r="BO115" s="203">
        <f t="shared" si="46"/>
        <v>0.99</v>
      </c>
      <c r="BP115" s="203">
        <f t="shared" si="47"/>
        <v>0.99</v>
      </c>
      <c r="BQ115" s="203">
        <f t="shared" si="48"/>
        <v>0.99</v>
      </c>
      <c r="BR115" s="203">
        <f t="shared" si="49"/>
        <v>0.99</v>
      </c>
      <c r="BS115" s="203">
        <f t="shared" si="50"/>
        <v>0.99</v>
      </c>
      <c r="BT115" s="203">
        <f t="shared" si="51"/>
        <v>0.99</v>
      </c>
      <c r="BU115" s="203">
        <f t="shared" si="52"/>
        <v>0.95</v>
      </c>
      <c r="BV115" s="203">
        <f t="shared" si="53"/>
        <v>0.99</v>
      </c>
      <c r="BW115" s="206">
        <f t="shared" si="54"/>
        <v>0.99</v>
      </c>
      <c r="BX115" s="203" t="str">
        <f t="shared" si="55"/>
        <v/>
      </c>
      <c r="BY115" s="203" t="str">
        <f t="shared" si="56"/>
        <v/>
      </c>
      <c r="BZ115" s="203" t="str">
        <f t="shared" si="57"/>
        <v/>
      </c>
      <c r="CA115" s="203" t="str">
        <f t="shared" si="58"/>
        <v/>
      </c>
      <c r="CB115" s="212"/>
      <c r="CC115" s="19"/>
      <c r="CD115" s="201"/>
      <c r="CE115" s="201"/>
      <c r="CF115" s="201"/>
      <c r="CG115" s="201"/>
      <c r="CH115" s="201"/>
      <c r="CI115" s="201"/>
      <c r="CJ115" s="201"/>
      <c r="CK115" s="201"/>
      <c r="CL115" s="201"/>
      <c r="CM115" s="201"/>
      <c r="CN115" s="201"/>
      <c r="CO115" s="201"/>
      <c r="CP115" s="201"/>
      <c r="CQ115" s="201"/>
      <c r="CS115" s="19"/>
      <c r="CT115" s="201"/>
      <c r="CU115" s="201"/>
      <c r="CV115" s="201"/>
      <c r="CW115" s="201"/>
      <c r="CX115" s="201"/>
      <c r="CY115" s="201"/>
      <c r="CZ115" s="201"/>
      <c r="DA115" s="201"/>
      <c r="DB115" s="201"/>
      <c r="DC115" s="201"/>
      <c r="DD115" s="201"/>
      <c r="DE115" s="201"/>
      <c r="DF115" s="201"/>
      <c r="DG115" s="201"/>
    </row>
    <row r="116" spans="2:112">
      <c r="B116" s="45"/>
      <c r="C116" s="19" t="s">
        <v>652</v>
      </c>
      <c r="D116" s="19">
        <v>32</v>
      </c>
      <c r="E116" s="19">
        <v>46</v>
      </c>
      <c r="F116" s="19">
        <v>45</v>
      </c>
      <c r="G116" s="19">
        <v>54</v>
      </c>
      <c r="H116" s="19">
        <v>45</v>
      </c>
      <c r="I116" s="19">
        <v>45</v>
      </c>
      <c r="J116" s="19">
        <v>36</v>
      </c>
      <c r="K116" s="19">
        <v>55</v>
      </c>
      <c r="L116" s="19">
        <v>48</v>
      </c>
      <c r="M116" s="19">
        <v>32</v>
      </c>
      <c r="N116" s="19">
        <v>48</v>
      </c>
      <c r="O116" s="19">
        <v>35</v>
      </c>
      <c r="P116" s="19">
        <v>33</v>
      </c>
      <c r="Q116" s="19">
        <v>49</v>
      </c>
      <c r="R116" s="19">
        <v>38</v>
      </c>
      <c r="S116" s="19">
        <v>47</v>
      </c>
      <c r="V116" s="19">
        <f t="array" ref="V116:AK116">TRANSPOSE($N$219:$N$234)</f>
        <v>49</v>
      </c>
      <c r="W116" s="19">
        <v>46</v>
      </c>
      <c r="X116" s="19">
        <v>51</v>
      </c>
      <c r="Y116" s="19">
        <v>44</v>
      </c>
      <c r="Z116" s="19">
        <v>42</v>
      </c>
      <c r="AA116" s="19">
        <v>34</v>
      </c>
      <c r="AB116" s="19">
        <v>56</v>
      </c>
      <c r="AC116" s="19">
        <v>41</v>
      </c>
      <c r="AD116" s="19">
        <v>38</v>
      </c>
      <c r="AE116" s="19">
        <v>43</v>
      </c>
      <c r="AF116" s="19">
        <v>38</v>
      </c>
      <c r="AG116" s="19">
        <v>38</v>
      </c>
      <c r="AH116" s="19">
        <v>42</v>
      </c>
      <c r="AI116" s="19">
        <v>46</v>
      </c>
      <c r="AJ116" s="19">
        <v>41</v>
      </c>
      <c r="AK116" s="19">
        <v>41</v>
      </c>
      <c r="AQ116" s="19">
        <f>'veh fleet stats'!BD19</f>
        <v>0.38125865759999999</v>
      </c>
      <c r="AR116" s="19">
        <f>'veh fleet stats'!AU19</f>
        <v>0.39</v>
      </c>
      <c r="AW116" s="19">
        <v>2010</v>
      </c>
      <c r="AX116" s="201">
        <f t="shared" ref="AX116:BK116" si="68">IF(AX80="","",AX80/AX99)</f>
        <v>4.2024197051523178</v>
      </c>
      <c r="AY116" s="201">
        <f t="shared" si="68"/>
        <v>2.1624012151858909</v>
      </c>
      <c r="AZ116" s="201">
        <f t="shared" si="68"/>
        <v>3.7809993985036101</v>
      </c>
      <c r="BA116" s="201">
        <f t="shared" si="68"/>
        <v>2.9724914920844125</v>
      </c>
      <c r="BB116" s="201">
        <f t="shared" si="68"/>
        <v>1.7972541452554587</v>
      </c>
      <c r="BC116" s="201">
        <f t="shared" si="68"/>
        <v>0.77917966605511069</v>
      </c>
      <c r="BD116" s="201">
        <f t="shared" si="68"/>
        <v>1.5179613315780787</v>
      </c>
      <c r="BE116" s="201">
        <f t="shared" si="68"/>
        <v>-0.46309473581382254</v>
      </c>
      <c r="BF116" s="201">
        <f t="shared" si="68"/>
        <v>0.67107827125125619</v>
      </c>
      <c r="BG116" s="201" t="str">
        <f t="shared" si="68"/>
        <v/>
      </c>
      <c r="BH116" s="201" t="str">
        <f t="shared" si="68"/>
        <v/>
      </c>
      <c r="BI116" s="201" t="str">
        <f t="shared" si="68"/>
        <v/>
      </c>
      <c r="BJ116" s="201" t="str">
        <f t="shared" si="68"/>
        <v/>
      </c>
      <c r="BK116" s="201" t="str">
        <f t="shared" si="68"/>
        <v/>
      </c>
      <c r="BM116" s="212">
        <v>2012</v>
      </c>
      <c r="BN116" s="205">
        <f t="shared" si="45"/>
        <v>0.99</v>
      </c>
      <c r="BO116" s="203">
        <f t="shared" si="46"/>
        <v>0.99</v>
      </c>
      <c r="BP116" s="203">
        <f t="shared" si="47"/>
        <v>0.99</v>
      </c>
      <c r="BQ116" s="203">
        <f t="shared" si="48"/>
        <v>0.99</v>
      </c>
      <c r="BR116" s="203">
        <f t="shared" si="49"/>
        <v>0.99</v>
      </c>
      <c r="BS116" s="203">
        <f t="shared" si="50"/>
        <v>0.99</v>
      </c>
      <c r="BT116" s="203">
        <f t="shared" si="51"/>
        <v>0.99</v>
      </c>
      <c r="BU116" s="203">
        <f t="shared" si="52"/>
        <v>0.95</v>
      </c>
      <c r="BV116" s="203">
        <f t="shared" si="53"/>
        <v>0.99</v>
      </c>
      <c r="BW116" s="203">
        <f t="shared" si="54"/>
        <v>0.95</v>
      </c>
      <c r="BX116" s="206" t="str">
        <f t="shared" si="55"/>
        <v/>
      </c>
      <c r="BY116" s="203" t="str">
        <f t="shared" si="56"/>
        <v/>
      </c>
      <c r="BZ116" s="203" t="str">
        <f t="shared" si="57"/>
        <v/>
      </c>
      <c r="CA116" s="203" t="str">
        <f t="shared" si="58"/>
        <v/>
      </c>
      <c r="CB116" s="212"/>
      <c r="CC116" s="19"/>
      <c r="CD116" s="201"/>
      <c r="CE116" s="201"/>
      <c r="CF116" s="201"/>
      <c r="CG116" s="201"/>
      <c r="CH116" s="201"/>
      <c r="CI116" s="201"/>
      <c r="CJ116" s="201"/>
      <c r="CK116" s="201"/>
      <c r="CL116" s="201"/>
      <c r="CM116" s="201"/>
      <c r="CN116" s="201"/>
      <c r="CO116" s="201"/>
      <c r="CP116" s="201"/>
      <c r="CQ116" s="201"/>
      <c r="CS116" s="19"/>
      <c r="CT116" s="201"/>
      <c r="CU116" s="201"/>
      <c r="CV116" s="201"/>
      <c r="CW116" s="201"/>
      <c r="CX116" s="201"/>
      <c r="CY116" s="201"/>
      <c r="CZ116" s="201"/>
      <c r="DA116" s="201"/>
      <c r="DB116" s="201"/>
      <c r="DC116" s="201"/>
      <c r="DD116" s="201"/>
      <c r="DE116" s="201"/>
      <c r="DF116" s="201"/>
      <c r="DG116" s="201"/>
    </row>
    <row r="117" spans="2:112">
      <c r="B117" s="45"/>
      <c r="C117" s="19" t="s">
        <v>654</v>
      </c>
      <c r="D117" s="19">
        <v>21</v>
      </c>
      <c r="E117" s="19">
        <v>23</v>
      </c>
      <c r="F117" s="19">
        <v>11</v>
      </c>
      <c r="G117" s="19">
        <v>19</v>
      </c>
      <c r="H117" s="19">
        <v>18</v>
      </c>
      <c r="I117" s="19">
        <v>16</v>
      </c>
      <c r="J117" s="19">
        <v>14</v>
      </c>
      <c r="K117" s="19">
        <v>24</v>
      </c>
      <c r="L117" s="19">
        <v>21</v>
      </c>
      <c r="M117" s="19">
        <v>11</v>
      </c>
      <c r="N117" s="19">
        <v>18</v>
      </c>
      <c r="O117" s="19">
        <v>14</v>
      </c>
      <c r="P117" s="19">
        <v>17</v>
      </c>
      <c r="Q117" s="19">
        <v>14</v>
      </c>
      <c r="R117" s="19">
        <v>19</v>
      </c>
      <c r="S117" s="19">
        <v>18</v>
      </c>
      <c r="V117" s="19">
        <f t="array" ref="V117:AK117">TRANSPOSE($O$219:$O$234)</f>
        <v>17</v>
      </c>
      <c r="W117" s="19">
        <v>15</v>
      </c>
      <c r="X117" s="19">
        <v>20</v>
      </c>
      <c r="Y117" s="19">
        <v>15</v>
      </c>
      <c r="Z117" s="19">
        <v>15</v>
      </c>
      <c r="AA117" s="19">
        <v>20</v>
      </c>
      <c r="AB117" s="19">
        <v>23</v>
      </c>
      <c r="AC117" s="19">
        <v>16</v>
      </c>
      <c r="AD117" s="19">
        <v>16</v>
      </c>
      <c r="AE117" s="19">
        <v>17</v>
      </c>
      <c r="AF117" s="19">
        <v>12</v>
      </c>
      <c r="AG117" s="19">
        <v>14</v>
      </c>
      <c r="AH117" s="19">
        <v>17</v>
      </c>
      <c r="AI117" s="19">
        <v>19</v>
      </c>
      <c r="AJ117" s="19">
        <v>19</v>
      </c>
      <c r="AK117" s="19">
        <v>23</v>
      </c>
      <c r="AQ117" s="19">
        <f>'veh fleet stats'!BD20</f>
        <v>0.39148463859999999</v>
      </c>
      <c r="AR117" s="19">
        <f>'veh fleet stats'!AU20</f>
        <v>0.4</v>
      </c>
      <c r="AW117" s="19">
        <v>2011</v>
      </c>
      <c r="AX117" s="201">
        <f t="shared" ref="AX117:BK117" si="69">IF(AX81="","",AX81/AX100)</f>
        <v>6.9171234571815639</v>
      </c>
      <c r="AY117" s="201">
        <f t="shared" si="69"/>
        <v>4.9555750330919404</v>
      </c>
      <c r="AZ117" s="201">
        <f t="shared" si="69"/>
        <v>6.5722133999138412</v>
      </c>
      <c r="BA117" s="201">
        <f t="shared" si="69"/>
        <v>5.8055773370183168</v>
      </c>
      <c r="BB117" s="201">
        <f t="shared" si="69"/>
        <v>4.6541079139408126</v>
      </c>
      <c r="BC117" s="201">
        <f t="shared" si="69"/>
        <v>3.6444857884536401</v>
      </c>
      <c r="BD117" s="201">
        <f t="shared" si="69"/>
        <v>4.3846942446788644</v>
      </c>
      <c r="BE117" s="201">
        <f t="shared" si="69"/>
        <v>2.4065947670208825</v>
      </c>
      <c r="BF117" s="201">
        <f t="shared" si="69"/>
        <v>3.5336301091994753</v>
      </c>
      <c r="BG117" s="201">
        <f t="shared" si="69"/>
        <v>2.866508930278707</v>
      </c>
      <c r="BH117" s="201" t="str">
        <f t="shared" si="69"/>
        <v/>
      </c>
      <c r="BI117" s="201" t="str">
        <f t="shared" si="69"/>
        <v/>
      </c>
      <c r="BJ117" s="201" t="str">
        <f t="shared" si="69"/>
        <v/>
      </c>
      <c r="BK117" s="201" t="str">
        <f t="shared" si="69"/>
        <v/>
      </c>
      <c r="BM117" s="212">
        <v>2013</v>
      </c>
      <c r="BN117" s="205">
        <f t="shared" si="45"/>
        <v>0.99</v>
      </c>
      <c r="BO117" s="203">
        <f t="shared" si="46"/>
        <v>0.99</v>
      </c>
      <c r="BP117" s="203">
        <f t="shared" si="47"/>
        <v>0.99</v>
      </c>
      <c r="BQ117" s="203">
        <f t="shared" si="48"/>
        <v>0.99</v>
      </c>
      <c r="BR117" s="203">
        <f t="shared" si="49"/>
        <v>0.99</v>
      </c>
      <c r="BS117" s="203">
        <f t="shared" si="50"/>
        <v>0.99</v>
      </c>
      <c r="BT117" s="203">
        <f t="shared" si="51"/>
        <v>0.99</v>
      </c>
      <c r="BU117" s="203">
        <f t="shared" si="52"/>
        <v>0.99</v>
      </c>
      <c r="BV117" s="203">
        <f t="shared" si="53"/>
        <v>0.99</v>
      </c>
      <c r="BW117" s="203">
        <f t="shared" si="54"/>
        <v>0.99</v>
      </c>
      <c r="BX117" s="203">
        <f t="shared" si="55"/>
        <v>0.95</v>
      </c>
      <c r="BY117" s="206">
        <f t="shared" si="56"/>
        <v>0.95</v>
      </c>
      <c r="BZ117" s="203" t="str">
        <f t="shared" si="57"/>
        <v/>
      </c>
      <c r="CA117" s="203" t="str">
        <f t="shared" si="58"/>
        <v/>
      </c>
      <c r="CB117" s="212"/>
      <c r="CC117" s="19"/>
      <c r="CD117" s="201"/>
      <c r="CE117" s="201"/>
      <c r="CF117" s="201"/>
      <c r="CG117" s="201"/>
      <c r="CH117" s="201"/>
      <c r="CI117" s="201"/>
      <c r="CJ117" s="201"/>
      <c r="CK117" s="201"/>
      <c r="CL117" s="201"/>
      <c r="CM117" s="201"/>
      <c r="CN117" s="201"/>
      <c r="CO117" s="201"/>
      <c r="CP117" s="201"/>
      <c r="CQ117" s="201"/>
      <c r="CS117" s="19"/>
      <c r="CT117" s="201"/>
      <c r="CU117" s="201"/>
      <c r="CV117" s="201"/>
      <c r="CW117" s="201"/>
      <c r="CX117" s="201"/>
      <c r="CY117" s="201"/>
      <c r="CZ117" s="201"/>
      <c r="DA117" s="201"/>
      <c r="DB117" s="201"/>
      <c r="DC117" s="201"/>
      <c r="DD117" s="201"/>
      <c r="DE117" s="201"/>
      <c r="DF117" s="201"/>
      <c r="DG117" s="201"/>
    </row>
    <row r="118" spans="2:112">
      <c r="B118" s="45"/>
      <c r="C118" s="19" t="s">
        <v>655</v>
      </c>
      <c r="D118" s="19">
        <v>12</v>
      </c>
      <c r="E118" s="19">
        <v>15</v>
      </c>
      <c r="F118" s="19">
        <v>21</v>
      </c>
      <c r="G118" s="19">
        <v>15</v>
      </c>
      <c r="H118" s="19">
        <v>8</v>
      </c>
      <c r="I118" s="19">
        <v>6</v>
      </c>
      <c r="J118" s="19">
        <v>10</v>
      </c>
      <c r="K118" s="19">
        <v>11</v>
      </c>
      <c r="L118" s="19">
        <v>12</v>
      </c>
      <c r="M118" s="19">
        <v>16</v>
      </c>
      <c r="N118" s="19">
        <v>12</v>
      </c>
      <c r="O118" s="19">
        <v>7</v>
      </c>
      <c r="P118" s="19">
        <v>7</v>
      </c>
      <c r="Q118" s="19">
        <v>2</v>
      </c>
      <c r="R118" s="19">
        <v>12</v>
      </c>
      <c r="S118" s="19">
        <v>8</v>
      </c>
      <c r="V118" s="19">
        <f t="array" ref="V118:AK118">TRANSPOSE($P$219:$P$234)</f>
        <v>19</v>
      </c>
      <c r="W118" s="19">
        <v>16</v>
      </c>
      <c r="X118" s="19">
        <v>12</v>
      </c>
      <c r="Y118" s="19">
        <v>6</v>
      </c>
      <c r="Z118" s="19">
        <v>8</v>
      </c>
      <c r="AA118" s="19">
        <v>8</v>
      </c>
      <c r="AB118" s="19">
        <v>15</v>
      </c>
      <c r="AC118" s="19">
        <v>13</v>
      </c>
      <c r="AD118" s="19">
        <v>13</v>
      </c>
      <c r="AE118" s="19">
        <v>8</v>
      </c>
      <c r="AF118" s="19">
        <v>9</v>
      </c>
      <c r="AG118" s="19">
        <v>5</v>
      </c>
      <c r="AH118" s="19">
        <v>8</v>
      </c>
      <c r="AI118" s="19">
        <v>7</v>
      </c>
      <c r="AJ118" s="19">
        <v>13</v>
      </c>
      <c r="AK118" s="19">
        <v>18</v>
      </c>
      <c r="AQ118" s="19">
        <f>'veh fleet stats'!BD21</f>
        <v>0.40279073189999998</v>
      </c>
      <c r="AR118" s="19">
        <f>'veh fleet stats'!AU21</f>
        <v>0.41</v>
      </c>
      <c r="AW118" s="19">
        <v>2012</v>
      </c>
      <c r="AX118" s="201">
        <f t="shared" ref="AX118:BK118" si="70">IF(AX82="","",AX82/AX101)</f>
        <v>6.6369247547857952</v>
      </c>
      <c r="AY118" s="201">
        <f t="shared" si="70"/>
        <v>4.6666036424927704</v>
      </c>
      <c r="AZ118" s="201">
        <f t="shared" si="70"/>
        <v>6.2833899023087829</v>
      </c>
      <c r="BA118" s="201">
        <f t="shared" si="70"/>
        <v>5.5120241091546314</v>
      </c>
      <c r="BB118" s="201">
        <f t="shared" si="70"/>
        <v>4.3578766800925326</v>
      </c>
      <c r="BC118" s="201">
        <f t="shared" si="70"/>
        <v>3.3473149406208429</v>
      </c>
      <c r="BD118" s="201">
        <f t="shared" si="70"/>
        <v>4.087337947926768</v>
      </c>
      <c r="BE118" s="201">
        <f t="shared" si="70"/>
        <v>2.1089558788609106</v>
      </c>
      <c r="BF118" s="201">
        <f t="shared" si="70"/>
        <v>3.2367793720031548</v>
      </c>
      <c r="BG118" s="201">
        <f t="shared" si="70"/>
        <v>2.5692230249806634</v>
      </c>
      <c r="BH118" s="201">
        <f t="shared" si="70"/>
        <v>-0.29718856784542991</v>
      </c>
      <c r="BI118" s="201" t="str">
        <f t="shared" si="70"/>
        <v/>
      </c>
      <c r="BJ118" s="201" t="str">
        <f t="shared" si="70"/>
        <v/>
      </c>
      <c r="BK118" s="201" t="str">
        <f t="shared" si="70"/>
        <v/>
      </c>
      <c r="BM118" s="212">
        <v>2014</v>
      </c>
      <c r="BN118" s="205">
        <f t="shared" si="45"/>
        <v>0.99</v>
      </c>
      <c r="BO118" s="203">
        <f t="shared" si="46"/>
        <v>0.99</v>
      </c>
      <c r="BP118" s="203">
        <f t="shared" si="47"/>
        <v>0.99</v>
      </c>
      <c r="BQ118" s="203">
        <f t="shared" si="48"/>
        <v>0.99</v>
      </c>
      <c r="BR118" s="203">
        <f t="shared" si="49"/>
        <v>0.99</v>
      </c>
      <c r="BS118" s="203">
        <f t="shared" si="50"/>
        <v>0.99</v>
      </c>
      <c r="BT118" s="203">
        <f t="shared" si="51"/>
        <v>0.99</v>
      </c>
      <c r="BU118" s="203">
        <f t="shared" si="52"/>
        <v>0.99</v>
      </c>
      <c r="BV118" s="203">
        <f t="shared" si="53"/>
        <v>0.99</v>
      </c>
      <c r="BW118" s="203">
        <f t="shared" si="54"/>
        <v>0.99</v>
      </c>
      <c r="BX118" s="203" t="str">
        <f t="shared" si="55"/>
        <v/>
      </c>
      <c r="BY118" s="203" t="str">
        <f t="shared" si="56"/>
        <v/>
      </c>
      <c r="BZ118" s="206" t="str">
        <f t="shared" si="57"/>
        <v/>
      </c>
      <c r="CA118" s="203" t="str">
        <f t="shared" si="58"/>
        <v/>
      </c>
      <c r="CB118" s="212"/>
      <c r="CC118" s="19"/>
      <c r="CD118" s="201"/>
      <c r="CE118" s="201"/>
      <c r="CF118" s="201"/>
      <c r="CG118" s="201"/>
      <c r="CH118" s="201"/>
      <c r="CI118" s="201"/>
      <c r="CJ118" s="201"/>
      <c r="CK118" s="201"/>
      <c r="CL118" s="201"/>
      <c r="CM118" s="201"/>
      <c r="CN118" s="201"/>
      <c r="CO118" s="201"/>
      <c r="CP118" s="201"/>
      <c r="CQ118" s="201"/>
      <c r="CS118" s="19"/>
      <c r="CT118" s="201"/>
      <c r="CU118" s="201"/>
      <c r="CV118" s="201"/>
      <c r="CW118" s="201"/>
      <c r="CX118" s="201"/>
      <c r="CY118" s="201"/>
      <c r="CZ118" s="201"/>
      <c r="DA118" s="201"/>
      <c r="DB118" s="201"/>
      <c r="DC118" s="201"/>
      <c r="DD118" s="201"/>
      <c r="DE118" s="201"/>
      <c r="DF118" s="201"/>
      <c r="DG118" s="201"/>
    </row>
    <row r="119" spans="2:112">
      <c r="C119" s="19" t="s">
        <v>730</v>
      </c>
      <c r="D119" s="19">
        <v>462</v>
      </c>
      <c r="E119" s="19">
        <v>455</v>
      </c>
      <c r="F119" s="19">
        <v>405</v>
      </c>
      <c r="G119" s="19">
        <v>461</v>
      </c>
      <c r="H119" s="19">
        <v>435</v>
      </c>
      <c r="I119" s="19">
        <v>405</v>
      </c>
      <c r="J119" s="19">
        <v>393</v>
      </c>
      <c r="K119" s="19">
        <v>421</v>
      </c>
      <c r="L119" s="19">
        <v>366</v>
      </c>
      <c r="M119" s="19">
        <v>384</v>
      </c>
      <c r="N119" s="19">
        <v>375</v>
      </c>
      <c r="O119" s="19">
        <v>284</v>
      </c>
      <c r="P119" s="19">
        <v>308</v>
      </c>
      <c r="Q119" s="19">
        <v>253</v>
      </c>
      <c r="R119" s="19">
        <v>293</v>
      </c>
      <c r="S119" s="19">
        <v>319</v>
      </c>
      <c r="V119" s="19">
        <f>SUM(V105:V118)</f>
        <v>429</v>
      </c>
      <c r="W119" s="19">
        <f t="shared" ref="W119:AK119" si="71">SUM(W105:W118)</f>
        <v>417</v>
      </c>
      <c r="X119" s="19">
        <f t="shared" si="71"/>
        <v>446</v>
      </c>
      <c r="Y119" s="19">
        <f t="shared" si="71"/>
        <v>451</v>
      </c>
      <c r="Z119" s="19">
        <f t="shared" si="71"/>
        <v>365</v>
      </c>
      <c r="AA119" s="19">
        <f t="shared" si="71"/>
        <v>402</v>
      </c>
      <c r="AB119" s="19">
        <f t="shared" si="71"/>
        <v>417</v>
      </c>
      <c r="AC119" s="19">
        <f t="shared" si="71"/>
        <v>381</v>
      </c>
      <c r="AD119" s="19">
        <f t="shared" si="71"/>
        <v>371</v>
      </c>
      <c r="AE119" s="19">
        <f t="shared" si="71"/>
        <v>315</v>
      </c>
      <c r="AF119" s="19">
        <f t="shared" si="71"/>
        <v>285</v>
      </c>
      <c r="AG119" s="19">
        <f t="shared" si="71"/>
        <v>294</v>
      </c>
      <c r="AH119" s="19">
        <f t="shared" si="71"/>
        <v>276</v>
      </c>
      <c r="AI119" s="19">
        <f t="shared" si="71"/>
        <v>305</v>
      </c>
      <c r="AJ119" s="19">
        <f t="shared" si="71"/>
        <v>328</v>
      </c>
      <c r="AK119" s="19">
        <f t="shared" si="71"/>
        <v>345</v>
      </c>
      <c r="AQ119" s="19">
        <f>'veh fleet stats'!BD22</f>
        <v>0.41900689819999998</v>
      </c>
      <c r="AW119" s="19">
        <v>2013</v>
      </c>
      <c r="AX119" s="201">
        <f t="shared" ref="AX119:BK119" si="72">IF(AX83="","",AX83/AX102)</f>
        <v>8.7458335531711953</v>
      </c>
      <c r="AY119" s="201">
        <f t="shared" si="72"/>
        <v>6.8501526467095726</v>
      </c>
      <c r="AZ119" s="201">
        <f t="shared" si="72"/>
        <v>8.4624693014599544</v>
      </c>
      <c r="BA119" s="201">
        <f t="shared" si="72"/>
        <v>7.7310557668447739</v>
      </c>
      <c r="BB119" s="201">
        <f t="shared" si="72"/>
        <v>6.6014394447038507</v>
      </c>
      <c r="BC119" s="201">
        <f t="shared" si="72"/>
        <v>5.6012034523038956</v>
      </c>
      <c r="BD119" s="201">
        <f t="shared" si="72"/>
        <v>6.3408089317432088</v>
      </c>
      <c r="BE119" s="201">
        <f t="shared" si="72"/>
        <v>4.3702669433956345</v>
      </c>
      <c r="BF119" s="201">
        <f t="shared" si="72"/>
        <v>5.4883291498198634</v>
      </c>
      <c r="BG119" s="201">
        <f t="shared" si="72"/>
        <v>4.8262416698172901</v>
      </c>
      <c r="BH119" s="201">
        <f t="shared" si="72"/>
        <v>1.9685847270495751</v>
      </c>
      <c r="BI119" s="201">
        <f t="shared" si="72"/>
        <v>2.2646476943875458</v>
      </c>
      <c r="BJ119" s="201" t="str">
        <f t="shared" si="72"/>
        <v/>
      </c>
      <c r="BK119" s="201" t="str">
        <f t="shared" si="72"/>
        <v/>
      </c>
      <c r="BM119" s="212">
        <v>2015</v>
      </c>
      <c r="BN119" s="207">
        <f t="shared" si="45"/>
        <v>0.99</v>
      </c>
      <c r="BO119" s="208">
        <f t="shared" si="46"/>
        <v>0.99</v>
      </c>
      <c r="BP119" s="208">
        <f t="shared" si="47"/>
        <v>0.99</v>
      </c>
      <c r="BQ119" s="208">
        <f t="shared" si="48"/>
        <v>0.99</v>
      </c>
      <c r="BR119" s="208">
        <f t="shared" si="49"/>
        <v>0.99</v>
      </c>
      <c r="BS119" s="208">
        <f t="shared" si="50"/>
        <v>0.99</v>
      </c>
      <c r="BT119" s="208">
        <f t="shared" si="51"/>
        <v>0.99</v>
      </c>
      <c r="BU119" s="208">
        <f t="shared" si="52"/>
        <v>0.95</v>
      </c>
      <c r="BV119" s="208">
        <f t="shared" si="53"/>
        <v>0.99</v>
      </c>
      <c r="BW119" s="208">
        <f t="shared" si="54"/>
        <v>0.95</v>
      </c>
      <c r="BX119" s="208" t="str">
        <f t="shared" si="55"/>
        <v/>
      </c>
      <c r="BY119" s="208" t="str">
        <f t="shared" si="56"/>
        <v/>
      </c>
      <c r="BZ119" s="208">
        <f t="shared" si="57"/>
        <v>0.95</v>
      </c>
      <c r="CA119" s="209" t="str">
        <f t="shared" si="58"/>
        <v/>
      </c>
      <c r="CB119" s="212"/>
      <c r="CC119" s="19"/>
      <c r="CD119" s="201"/>
      <c r="CE119" s="201"/>
      <c r="CF119" s="201"/>
      <c r="CG119" s="201"/>
      <c r="CH119" s="201"/>
      <c r="CI119" s="201"/>
      <c r="CJ119" s="201"/>
      <c r="CK119" s="201"/>
      <c r="CL119" s="201"/>
      <c r="CM119" s="201"/>
      <c r="CN119" s="201"/>
      <c r="CO119" s="201"/>
      <c r="CP119" s="201"/>
      <c r="CQ119" s="201"/>
      <c r="CS119" s="19"/>
      <c r="CT119" s="201"/>
      <c r="CU119" s="201"/>
      <c r="CV119" s="201"/>
      <c r="CW119" s="201"/>
      <c r="CX119" s="201"/>
      <c r="CY119" s="201"/>
      <c r="CZ119" s="201"/>
      <c r="DA119" s="201"/>
      <c r="DB119" s="201"/>
      <c r="DC119" s="201"/>
      <c r="DD119" s="201"/>
      <c r="DE119" s="201"/>
      <c r="DF119" s="201"/>
      <c r="DG119" s="201"/>
    </row>
    <row r="120" spans="2:112">
      <c r="AQ120" s="19"/>
      <c r="AR120" s="19"/>
      <c r="AS120" s="19"/>
      <c r="AW120" s="19">
        <v>2014</v>
      </c>
      <c r="AX120" s="201">
        <f t="shared" ref="AX120:BK120" si="73">IF(AX84="","",AX84/AX103)</f>
        <v>7.8572003693036239</v>
      </c>
      <c r="AY120" s="201">
        <f t="shared" si="73"/>
        <v>5.9220425137262751</v>
      </c>
      <c r="AZ120" s="201">
        <f t="shared" si="73"/>
        <v>7.5425744225923887</v>
      </c>
      <c r="BA120" s="201">
        <f t="shared" si="73"/>
        <v>6.7910148532201324</v>
      </c>
      <c r="BB120" s="201">
        <f t="shared" si="73"/>
        <v>5.6459015612340426</v>
      </c>
      <c r="BC120" s="201">
        <f t="shared" si="73"/>
        <v>4.6364829214426617</v>
      </c>
      <c r="BD120" s="201">
        <f t="shared" si="73"/>
        <v>5.379730785606303</v>
      </c>
      <c r="BE120" s="201">
        <f t="shared" si="73"/>
        <v>3.3959873531463494</v>
      </c>
      <c r="BF120" s="201">
        <f t="shared" si="73"/>
        <v>4.5241058725701917</v>
      </c>
      <c r="BG120" s="201">
        <f t="shared" si="73"/>
        <v>3.8562776964061336</v>
      </c>
      <c r="BH120" s="201">
        <f t="shared" si="73"/>
        <v>0.97795751956021926</v>
      </c>
      <c r="BI120" s="201">
        <f t="shared" si="73"/>
        <v>1.2764866434879298</v>
      </c>
      <c r="BJ120" s="201">
        <f t="shared" si="73"/>
        <v>-1.0046573216917649</v>
      </c>
      <c r="BK120" s="201" t="str">
        <f t="shared" si="73"/>
        <v/>
      </c>
    </row>
    <row r="121" spans="2:112">
      <c r="C121" s="19"/>
      <c r="D121" s="19">
        <v>2000</v>
      </c>
      <c r="E121" s="19">
        <v>2001</v>
      </c>
      <c r="F121" s="19">
        <v>2002</v>
      </c>
      <c r="G121" s="19">
        <v>2003</v>
      </c>
      <c r="H121" s="19">
        <v>2004</v>
      </c>
      <c r="I121" s="19">
        <v>2005</v>
      </c>
      <c r="J121" s="19">
        <v>2006</v>
      </c>
      <c r="K121" s="19">
        <v>2007</v>
      </c>
      <c r="L121" s="19">
        <v>2008</v>
      </c>
      <c r="M121" s="19">
        <v>2009</v>
      </c>
      <c r="N121" s="19">
        <v>2010</v>
      </c>
      <c r="O121" s="19">
        <v>2011</v>
      </c>
      <c r="P121" s="19">
        <v>2012</v>
      </c>
      <c r="Q121" s="19">
        <v>2013</v>
      </c>
      <c r="R121" s="19">
        <v>2014</v>
      </c>
      <c r="S121" s="19">
        <v>2015</v>
      </c>
      <c r="AQ121" s="19" t="s">
        <v>694</v>
      </c>
      <c r="AS121" t="s">
        <v>680</v>
      </c>
      <c r="AW121" s="19">
        <v>2015</v>
      </c>
      <c r="AX121" s="201">
        <f t="shared" ref="AX121:BK121" si="74">IF(AX85="","",AX85/AX104)</f>
        <v>6.6612317776034073</v>
      </c>
      <c r="AY121" s="201">
        <f t="shared" si="74"/>
        <v>4.674984451530074</v>
      </c>
      <c r="AZ121" s="201">
        <f t="shared" si="74"/>
        <v>6.3070648911626952</v>
      </c>
      <c r="BA121" s="201">
        <f t="shared" si="74"/>
        <v>5.5297330850061472</v>
      </c>
      <c r="BB121" s="201">
        <f t="shared" si="74"/>
        <v>4.3644104436738616</v>
      </c>
      <c r="BC121" s="201">
        <f t="shared" si="74"/>
        <v>3.3427558867202913</v>
      </c>
      <c r="BD121" s="201">
        <f t="shared" si="74"/>
        <v>4.0911387142000137</v>
      </c>
      <c r="BE121" s="201">
        <f t="shared" si="74"/>
        <v>2.0893435385794601</v>
      </c>
      <c r="BF121" s="201">
        <f t="shared" si="74"/>
        <v>3.2309009928800556</v>
      </c>
      <c r="BG121" s="201">
        <f t="shared" si="74"/>
        <v>2.5553823810136169</v>
      </c>
      <c r="BH121" s="201">
        <f t="shared" si="74"/>
        <v>-0.35116322903196806</v>
      </c>
      <c r="BI121" s="201">
        <f t="shared" si="74"/>
        <v>-4.9296249648330216E-2</v>
      </c>
      <c r="BJ121" s="201">
        <f t="shared" si="74"/>
        <v>-2.3531603834613417</v>
      </c>
      <c r="BK121" s="201">
        <f t="shared" si="74"/>
        <v>-1.3473684591063964</v>
      </c>
    </row>
    <row r="122" spans="2:112">
      <c r="C122" s="19" t="s">
        <v>727</v>
      </c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AQ122" s="182">
        <f t="shared" ref="AQ122:AQ136" si="75">T54</f>
        <v>669</v>
      </c>
      <c r="AS122" s="182">
        <f t="shared" ref="AS122:AS136" si="76">AF54</f>
        <v>35</v>
      </c>
    </row>
    <row r="123" spans="2:112">
      <c r="C123" s="19" t="s">
        <v>643</v>
      </c>
      <c r="D123" s="19">
        <v>209</v>
      </c>
      <c r="E123" s="19">
        <v>204</v>
      </c>
      <c r="F123" s="19">
        <v>174</v>
      </c>
      <c r="G123" s="19">
        <v>174</v>
      </c>
      <c r="H123" s="19">
        <v>191</v>
      </c>
      <c r="I123" s="19">
        <v>202</v>
      </c>
      <c r="J123" s="19">
        <v>220</v>
      </c>
      <c r="K123" s="19">
        <v>225</v>
      </c>
      <c r="L123" s="19">
        <v>151</v>
      </c>
      <c r="M123" s="19">
        <v>179</v>
      </c>
      <c r="N123" s="19">
        <v>141</v>
      </c>
      <c r="O123" s="19">
        <v>111</v>
      </c>
      <c r="P123" s="19">
        <v>159</v>
      </c>
      <c r="Q123" s="19">
        <v>171</v>
      </c>
      <c r="R123" s="19">
        <v>142</v>
      </c>
      <c r="S123" s="19">
        <v>156</v>
      </c>
      <c r="V123" s="19">
        <f>AVERAGE(E123:F123)</f>
        <v>189</v>
      </c>
      <c r="W123" s="19">
        <f t="shared" ref="W123:W137" si="77">AVERAGE(F123:G123)</f>
        <v>174</v>
      </c>
      <c r="X123" s="19">
        <f t="shared" ref="X123:X137" si="78">AVERAGE(G123:H123)</f>
        <v>182.5</v>
      </c>
      <c r="Y123" s="19">
        <f t="shared" ref="Y123:Y137" si="79">AVERAGE(H123:I123)</f>
        <v>196.5</v>
      </c>
      <c r="Z123" s="19">
        <f t="shared" ref="Z123:Z137" si="80">AVERAGE(I123:J123)</f>
        <v>211</v>
      </c>
      <c r="AA123" s="19">
        <f t="shared" ref="AA123:AA137" si="81">AVERAGE(J123:K123)</f>
        <v>222.5</v>
      </c>
      <c r="AB123" s="19">
        <f t="shared" ref="AB123:AB137" si="82">AVERAGE(K123:L123)</f>
        <v>188</v>
      </c>
      <c r="AC123" s="19">
        <f t="shared" ref="AC123:AC137" si="83">AVERAGE(L123:M123)</f>
        <v>165</v>
      </c>
      <c r="AD123" s="19">
        <f t="shared" ref="AD123:AD137" si="84">AVERAGE(M123:N123)</f>
        <v>160</v>
      </c>
      <c r="AE123" s="19">
        <f t="shared" ref="AE123:AE137" si="85">AVERAGE(N123:O123)</f>
        <v>126</v>
      </c>
      <c r="AF123" s="19">
        <f t="shared" ref="AF123:AF137" si="86">AVERAGE(O123:P123)</f>
        <v>135</v>
      </c>
      <c r="AG123" s="19">
        <f t="shared" ref="AG123:AG137" si="87">AVERAGE(P123:Q123)</f>
        <v>165</v>
      </c>
      <c r="AH123" s="19">
        <f t="shared" ref="AH123:AH137" si="88">AVERAGE(Q123:R123)</f>
        <v>156.5</v>
      </c>
      <c r="AI123" s="19">
        <f>AVERAGE(R123:S123)</f>
        <v>149</v>
      </c>
      <c r="AQ123" s="182">
        <f t="shared" si="75"/>
        <v>744</v>
      </c>
      <c r="AR123" s="19"/>
      <c r="AS123" s="182">
        <f t="shared" si="76"/>
        <v>30</v>
      </c>
    </row>
    <row r="124" spans="2:112">
      <c r="C124" s="19" t="s">
        <v>657</v>
      </c>
      <c r="D124" s="19">
        <v>826</v>
      </c>
      <c r="E124" s="19">
        <v>881</v>
      </c>
      <c r="F124" s="19">
        <v>889</v>
      </c>
      <c r="G124" s="19">
        <v>834</v>
      </c>
      <c r="H124" s="19">
        <v>860</v>
      </c>
      <c r="I124" s="19">
        <v>956</v>
      </c>
      <c r="J124" s="19">
        <v>1057</v>
      </c>
      <c r="K124" s="19">
        <v>950</v>
      </c>
      <c r="L124" s="19">
        <v>945</v>
      </c>
      <c r="M124" s="19">
        <v>843</v>
      </c>
      <c r="N124" s="19">
        <v>835</v>
      </c>
      <c r="O124" s="19">
        <v>843</v>
      </c>
      <c r="P124" s="19">
        <v>826</v>
      </c>
      <c r="Q124" s="19">
        <v>911</v>
      </c>
      <c r="R124" s="19">
        <v>820</v>
      </c>
      <c r="S124" s="19">
        <v>946</v>
      </c>
      <c r="V124" s="19">
        <f t="shared" ref="V124:V137" si="89">AVERAGE(E124:F124)</f>
        <v>885</v>
      </c>
      <c r="W124" s="19">
        <f t="shared" si="77"/>
        <v>861.5</v>
      </c>
      <c r="X124" s="19">
        <f t="shared" si="78"/>
        <v>847</v>
      </c>
      <c r="Y124" s="19">
        <f t="shared" si="79"/>
        <v>908</v>
      </c>
      <c r="Z124" s="19">
        <f t="shared" si="80"/>
        <v>1006.5</v>
      </c>
      <c r="AA124" s="19">
        <f t="shared" si="81"/>
        <v>1003.5</v>
      </c>
      <c r="AB124" s="19">
        <f t="shared" si="82"/>
        <v>947.5</v>
      </c>
      <c r="AC124" s="19">
        <f t="shared" si="83"/>
        <v>894</v>
      </c>
      <c r="AD124" s="19">
        <f t="shared" si="84"/>
        <v>839</v>
      </c>
      <c r="AE124" s="19">
        <f t="shared" si="85"/>
        <v>839</v>
      </c>
      <c r="AF124" s="19">
        <f t="shared" si="86"/>
        <v>834.5</v>
      </c>
      <c r="AG124" s="19">
        <f t="shared" si="87"/>
        <v>868.5</v>
      </c>
      <c r="AH124" s="19">
        <f t="shared" si="88"/>
        <v>865.5</v>
      </c>
      <c r="AI124" s="19">
        <f t="shared" ref="AI124:AI137" si="90">AVERAGE(R124:S124)</f>
        <v>883</v>
      </c>
      <c r="AQ124" s="182">
        <f t="shared" si="75"/>
        <v>761</v>
      </c>
      <c r="AR124" s="19"/>
      <c r="AS124" s="182">
        <f t="shared" si="76"/>
        <v>28</v>
      </c>
    </row>
    <row r="125" spans="2:112">
      <c r="C125" s="19" t="s">
        <v>644</v>
      </c>
      <c r="D125" s="19">
        <v>407</v>
      </c>
      <c r="E125" s="19">
        <v>356</v>
      </c>
      <c r="F125" s="19">
        <v>330</v>
      </c>
      <c r="G125" s="19">
        <v>386</v>
      </c>
      <c r="H125" s="19">
        <v>365</v>
      </c>
      <c r="I125" s="19">
        <v>352</v>
      </c>
      <c r="J125" s="19">
        <v>357</v>
      </c>
      <c r="K125" s="19">
        <v>429</v>
      </c>
      <c r="L125" s="19">
        <v>382</v>
      </c>
      <c r="M125" s="19">
        <v>359</v>
      </c>
      <c r="N125" s="19">
        <v>358</v>
      </c>
      <c r="O125" s="19">
        <v>340</v>
      </c>
      <c r="P125" s="19">
        <v>294</v>
      </c>
      <c r="Q125" s="19">
        <v>315</v>
      </c>
      <c r="R125" s="19">
        <v>319</v>
      </c>
      <c r="S125" s="19">
        <v>338</v>
      </c>
      <c r="V125" s="19">
        <f t="shared" si="89"/>
        <v>343</v>
      </c>
      <c r="W125" s="19">
        <f t="shared" si="77"/>
        <v>358</v>
      </c>
      <c r="X125" s="19">
        <f t="shared" si="78"/>
        <v>375.5</v>
      </c>
      <c r="Y125" s="19">
        <f t="shared" si="79"/>
        <v>358.5</v>
      </c>
      <c r="Z125" s="19">
        <f t="shared" si="80"/>
        <v>354.5</v>
      </c>
      <c r="AA125" s="19">
        <f t="shared" si="81"/>
        <v>393</v>
      </c>
      <c r="AB125" s="19">
        <f t="shared" si="82"/>
        <v>405.5</v>
      </c>
      <c r="AC125" s="19">
        <f t="shared" si="83"/>
        <v>370.5</v>
      </c>
      <c r="AD125" s="19">
        <f t="shared" si="84"/>
        <v>358.5</v>
      </c>
      <c r="AE125" s="19">
        <f t="shared" si="85"/>
        <v>349</v>
      </c>
      <c r="AF125" s="19">
        <f t="shared" si="86"/>
        <v>317</v>
      </c>
      <c r="AG125" s="19">
        <f t="shared" si="87"/>
        <v>304.5</v>
      </c>
      <c r="AH125" s="19">
        <f t="shared" si="88"/>
        <v>317</v>
      </c>
      <c r="AI125" s="19">
        <f t="shared" si="90"/>
        <v>328.5</v>
      </c>
      <c r="AQ125" s="182">
        <f t="shared" si="75"/>
        <v>721</v>
      </c>
      <c r="AR125" s="19"/>
      <c r="AS125" s="182">
        <f t="shared" si="76"/>
        <v>34</v>
      </c>
      <c r="BM125" s="210"/>
      <c r="BN125" s="211">
        <v>2001</v>
      </c>
      <c r="BO125" s="211">
        <v>2002</v>
      </c>
      <c r="BP125" s="211">
        <v>2003</v>
      </c>
      <c r="BQ125" s="211">
        <v>2004</v>
      </c>
      <c r="BR125" s="211">
        <v>2005</v>
      </c>
      <c r="BS125" s="211">
        <v>2006</v>
      </c>
      <c r="BT125" s="211">
        <v>2007</v>
      </c>
      <c r="BU125" s="211">
        <v>2008</v>
      </c>
      <c r="BV125" s="211">
        <v>2009</v>
      </c>
      <c r="BW125" s="211">
        <v>2010</v>
      </c>
      <c r="BX125" s="211">
        <v>2011</v>
      </c>
      <c r="BY125" s="211">
        <v>2012</v>
      </c>
      <c r="BZ125" s="211">
        <v>2013</v>
      </c>
      <c r="CA125" s="211">
        <v>2014</v>
      </c>
      <c r="CD125" s="210"/>
      <c r="CE125" s="211">
        <v>2001</v>
      </c>
      <c r="CF125" s="211">
        <v>2002</v>
      </c>
      <c r="CG125" s="211">
        <v>2003</v>
      </c>
      <c r="CH125" s="211">
        <v>2004</v>
      </c>
      <c r="CI125" s="211">
        <v>2005</v>
      </c>
      <c r="CJ125" s="211">
        <v>2006</v>
      </c>
      <c r="CK125" s="211">
        <v>2007</v>
      </c>
      <c r="CL125" s="211">
        <v>2008</v>
      </c>
      <c r="CM125" s="211">
        <v>2009</v>
      </c>
      <c r="CN125" s="211">
        <v>2010</v>
      </c>
      <c r="CO125" s="211">
        <v>2011</v>
      </c>
      <c r="CP125" s="211">
        <v>2012</v>
      </c>
      <c r="CQ125" s="211">
        <v>2013</v>
      </c>
      <c r="CR125" s="211">
        <v>2014</v>
      </c>
      <c r="CT125" s="210"/>
      <c r="CU125" s="211">
        <v>2001</v>
      </c>
      <c r="CV125" s="211">
        <v>2002</v>
      </c>
      <c r="CW125" s="211">
        <v>2003</v>
      </c>
      <c r="CX125" s="211">
        <v>2004</v>
      </c>
      <c r="CY125" s="211">
        <v>2005</v>
      </c>
      <c r="CZ125" s="211">
        <v>2006</v>
      </c>
      <c r="DA125" s="211">
        <v>2007</v>
      </c>
      <c r="DB125" s="211">
        <v>2008</v>
      </c>
      <c r="DC125" s="211">
        <v>2009</v>
      </c>
      <c r="DD125" s="211">
        <v>2010</v>
      </c>
      <c r="DE125" s="211">
        <v>2011</v>
      </c>
      <c r="DF125" s="211">
        <v>2012</v>
      </c>
      <c r="DG125" s="211">
        <v>2013</v>
      </c>
      <c r="DH125" s="211">
        <v>2014</v>
      </c>
    </row>
    <row r="126" spans="2:112">
      <c r="C126" s="19" t="s">
        <v>645</v>
      </c>
      <c r="D126" s="19">
        <v>240</v>
      </c>
      <c r="E126" s="19">
        <v>280</v>
      </c>
      <c r="F126" s="19">
        <v>261</v>
      </c>
      <c r="G126" s="19">
        <v>277</v>
      </c>
      <c r="H126" s="19">
        <v>264</v>
      </c>
      <c r="I126" s="19">
        <v>229</v>
      </c>
      <c r="J126" s="19">
        <v>262</v>
      </c>
      <c r="K126" s="19">
        <v>307</v>
      </c>
      <c r="L126" s="19">
        <v>259</v>
      </c>
      <c r="M126" s="19">
        <v>279</v>
      </c>
      <c r="N126" s="19">
        <v>245</v>
      </c>
      <c r="O126" s="19">
        <v>186</v>
      </c>
      <c r="P126" s="19">
        <v>203</v>
      </c>
      <c r="Q126" s="19">
        <v>209</v>
      </c>
      <c r="R126" s="19">
        <v>198</v>
      </c>
      <c r="S126" s="19">
        <v>216</v>
      </c>
      <c r="V126" s="19">
        <f t="shared" si="89"/>
        <v>270.5</v>
      </c>
      <c r="W126" s="19">
        <f t="shared" si="77"/>
        <v>269</v>
      </c>
      <c r="X126" s="19">
        <f t="shared" si="78"/>
        <v>270.5</v>
      </c>
      <c r="Y126" s="19">
        <f t="shared" si="79"/>
        <v>246.5</v>
      </c>
      <c r="Z126" s="19">
        <f t="shared" si="80"/>
        <v>245.5</v>
      </c>
      <c r="AA126" s="19">
        <f t="shared" si="81"/>
        <v>284.5</v>
      </c>
      <c r="AB126" s="19">
        <f t="shared" si="82"/>
        <v>283</v>
      </c>
      <c r="AC126" s="19">
        <f t="shared" si="83"/>
        <v>269</v>
      </c>
      <c r="AD126" s="19">
        <f t="shared" si="84"/>
        <v>262</v>
      </c>
      <c r="AE126" s="19">
        <f t="shared" si="85"/>
        <v>215.5</v>
      </c>
      <c r="AF126" s="19">
        <f t="shared" si="86"/>
        <v>194.5</v>
      </c>
      <c r="AG126" s="19">
        <f t="shared" si="87"/>
        <v>206</v>
      </c>
      <c r="AH126" s="19">
        <f t="shared" si="88"/>
        <v>203.5</v>
      </c>
      <c r="AI126" s="19">
        <f t="shared" si="90"/>
        <v>207</v>
      </c>
      <c r="AQ126" s="182">
        <f t="shared" si="75"/>
        <v>903</v>
      </c>
      <c r="AR126" s="19"/>
      <c r="AS126" s="182">
        <f t="shared" si="76"/>
        <v>36</v>
      </c>
      <c r="AW126" s="213" t="s">
        <v>688</v>
      </c>
      <c r="BM126" s="212">
        <v>2001</v>
      </c>
      <c r="BN126" s="203" t="s">
        <v>588</v>
      </c>
      <c r="BO126" s="203" t="s">
        <v>588</v>
      </c>
      <c r="BP126" s="203" t="s">
        <v>588</v>
      </c>
      <c r="BQ126" s="203" t="s">
        <v>588</v>
      </c>
      <c r="BR126" s="203" t="s">
        <v>588</v>
      </c>
      <c r="BS126" s="203" t="s">
        <v>588</v>
      </c>
      <c r="BT126" s="203" t="s">
        <v>588</v>
      </c>
      <c r="BU126" s="203" t="s">
        <v>588</v>
      </c>
      <c r="BV126" s="203" t="s">
        <v>588</v>
      </c>
      <c r="BW126" s="203" t="s">
        <v>588</v>
      </c>
      <c r="BX126" s="203" t="s">
        <v>588</v>
      </c>
      <c r="BY126" s="203" t="s">
        <v>588</v>
      </c>
      <c r="BZ126" s="203" t="s">
        <v>588</v>
      </c>
      <c r="CA126" s="203" t="s">
        <v>588</v>
      </c>
      <c r="CD126" s="212">
        <v>2001</v>
      </c>
      <c r="CE126" s="203" t="s">
        <v>588</v>
      </c>
      <c r="CF126" s="203" t="s">
        <v>588</v>
      </c>
      <c r="CG126" s="203" t="s">
        <v>588</v>
      </c>
      <c r="CH126" s="203" t="s">
        <v>588</v>
      </c>
      <c r="CI126" s="203" t="s">
        <v>588</v>
      </c>
      <c r="CJ126" s="203" t="s">
        <v>588</v>
      </c>
      <c r="CK126" s="203" t="s">
        <v>588</v>
      </c>
      <c r="CL126" s="203" t="s">
        <v>588</v>
      </c>
      <c r="CM126" s="203" t="s">
        <v>588</v>
      </c>
      <c r="CN126" s="203" t="s">
        <v>588</v>
      </c>
      <c r="CO126" s="203" t="s">
        <v>588</v>
      </c>
      <c r="CP126" s="203" t="s">
        <v>588</v>
      </c>
      <c r="CQ126" s="203" t="s">
        <v>588</v>
      </c>
      <c r="CR126" s="203" t="s">
        <v>588</v>
      </c>
      <c r="CT126" s="212">
        <v>2001</v>
      </c>
      <c r="CU126" s="203" t="s">
        <v>588</v>
      </c>
      <c r="CV126" s="203" t="s">
        <v>588</v>
      </c>
      <c r="CW126" s="203" t="s">
        <v>588</v>
      </c>
      <c r="CX126" s="203" t="s">
        <v>588</v>
      </c>
      <c r="CY126" s="203" t="s">
        <v>588</v>
      </c>
      <c r="CZ126" s="203" t="s">
        <v>588</v>
      </c>
      <c r="DA126" s="203" t="s">
        <v>588</v>
      </c>
      <c r="DB126" s="203" t="s">
        <v>588</v>
      </c>
      <c r="DC126" s="203" t="s">
        <v>588</v>
      </c>
      <c r="DD126" s="203" t="s">
        <v>588</v>
      </c>
      <c r="DE126" s="203" t="s">
        <v>588</v>
      </c>
      <c r="DF126" s="203" t="s">
        <v>588</v>
      </c>
      <c r="DG126" s="203" t="s">
        <v>588</v>
      </c>
      <c r="DH126" s="203" t="s">
        <v>588</v>
      </c>
    </row>
    <row r="127" spans="2:112">
      <c r="C127" s="19" t="s">
        <v>646</v>
      </c>
      <c r="D127" s="19">
        <v>49</v>
      </c>
      <c r="E127" s="19">
        <v>42</v>
      </c>
      <c r="F127" s="19">
        <v>37</v>
      </c>
      <c r="G127" s="19">
        <v>49</v>
      </c>
      <c r="H127" s="19">
        <v>44</v>
      </c>
      <c r="I127" s="19">
        <v>67</v>
      </c>
      <c r="J127" s="19">
        <v>48</v>
      </c>
      <c r="K127" s="19">
        <v>51</v>
      </c>
      <c r="L127" s="19">
        <v>58</v>
      </c>
      <c r="M127" s="19">
        <v>52</v>
      </c>
      <c r="N127" s="19">
        <v>43</v>
      </c>
      <c r="O127" s="19">
        <v>46</v>
      </c>
      <c r="P127" s="19">
        <v>27</v>
      </c>
      <c r="Q127" s="19">
        <v>40</v>
      </c>
      <c r="R127" s="19">
        <v>30</v>
      </c>
      <c r="S127" s="19">
        <v>36</v>
      </c>
      <c r="V127" s="19">
        <f t="shared" si="89"/>
        <v>39.5</v>
      </c>
      <c r="W127" s="19">
        <f t="shared" si="77"/>
        <v>43</v>
      </c>
      <c r="X127" s="19">
        <f t="shared" si="78"/>
        <v>46.5</v>
      </c>
      <c r="Y127" s="19">
        <f t="shared" si="79"/>
        <v>55.5</v>
      </c>
      <c r="Z127" s="19">
        <f t="shared" si="80"/>
        <v>57.5</v>
      </c>
      <c r="AA127" s="19">
        <f t="shared" si="81"/>
        <v>49.5</v>
      </c>
      <c r="AB127" s="19">
        <f t="shared" si="82"/>
        <v>54.5</v>
      </c>
      <c r="AC127" s="19">
        <f t="shared" si="83"/>
        <v>55</v>
      </c>
      <c r="AD127" s="19">
        <f t="shared" si="84"/>
        <v>47.5</v>
      </c>
      <c r="AE127" s="19">
        <f t="shared" si="85"/>
        <v>44.5</v>
      </c>
      <c r="AF127" s="19">
        <f t="shared" si="86"/>
        <v>36.5</v>
      </c>
      <c r="AG127" s="19">
        <f t="shared" si="87"/>
        <v>33.5</v>
      </c>
      <c r="AH127" s="19">
        <f t="shared" si="88"/>
        <v>35</v>
      </c>
      <c r="AI127" s="19">
        <f t="shared" si="90"/>
        <v>33</v>
      </c>
      <c r="AQ127" s="182">
        <f t="shared" si="75"/>
        <v>1017</v>
      </c>
      <c r="AR127" s="19"/>
      <c r="AS127" s="182">
        <f t="shared" si="76"/>
        <v>38</v>
      </c>
      <c r="AW127" s="210"/>
      <c r="AX127" s="211">
        <v>2001</v>
      </c>
      <c r="AY127" s="211">
        <v>2002</v>
      </c>
      <c r="AZ127" s="211">
        <v>2003</v>
      </c>
      <c r="BA127" s="211">
        <v>2004</v>
      </c>
      <c r="BB127" s="211">
        <v>2005</v>
      </c>
      <c r="BC127" s="211">
        <v>2006</v>
      </c>
      <c r="BD127" s="211">
        <v>2007</v>
      </c>
      <c r="BE127" s="211">
        <v>2008</v>
      </c>
      <c r="BF127" s="211">
        <v>2009</v>
      </c>
      <c r="BG127" s="211">
        <v>2010</v>
      </c>
      <c r="BH127" s="211">
        <v>2011</v>
      </c>
      <c r="BI127" s="211">
        <v>2012</v>
      </c>
      <c r="BJ127" s="211">
        <v>2013</v>
      </c>
      <c r="BK127" s="211">
        <v>2014</v>
      </c>
      <c r="BM127" s="212">
        <v>2002</v>
      </c>
      <c r="BN127" s="204">
        <v>0.95</v>
      </c>
      <c r="BO127" s="203" t="s">
        <v>588</v>
      </c>
      <c r="BP127" s="203" t="s">
        <v>588</v>
      </c>
      <c r="BQ127" s="203" t="s">
        <v>588</v>
      </c>
      <c r="BR127" s="203" t="s">
        <v>588</v>
      </c>
      <c r="BS127" s="203" t="s">
        <v>588</v>
      </c>
      <c r="BT127" s="203" t="s">
        <v>588</v>
      </c>
      <c r="BU127" s="203" t="s">
        <v>588</v>
      </c>
      <c r="BV127" s="203" t="s">
        <v>588</v>
      </c>
      <c r="BW127" s="203" t="s">
        <v>588</v>
      </c>
      <c r="BX127" s="203" t="s">
        <v>588</v>
      </c>
      <c r="BY127" s="203" t="s">
        <v>588</v>
      </c>
      <c r="BZ127" s="203" t="s">
        <v>588</v>
      </c>
      <c r="CA127" s="203" t="s">
        <v>588</v>
      </c>
      <c r="CD127" s="212">
        <v>2002</v>
      </c>
      <c r="CE127" s="204">
        <v>0.9</v>
      </c>
      <c r="CF127" s="203" t="s">
        <v>588</v>
      </c>
      <c r="CG127" s="203" t="s">
        <v>588</v>
      </c>
      <c r="CH127" s="203" t="s">
        <v>588</v>
      </c>
      <c r="CI127" s="203" t="s">
        <v>588</v>
      </c>
      <c r="CJ127" s="203" t="s">
        <v>588</v>
      </c>
      <c r="CK127" s="203" t="s">
        <v>588</v>
      </c>
      <c r="CL127" s="203" t="s">
        <v>588</v>
      </c>
      <c r="CM127" s="203" t="s">
        <v>588</v>
      </c>
      <c r="CN127" s="203" t="s">
        <v>588</v>
      </c>
      <c r="CO127" s="203" t="s">
        <v>588</v>
      </c>
      <c r="CP127" s="203" t="s">
        <v>588</v>
      </c>
      <c r="CQ127" s="203" t="s">
        <v>588</v>
      </c>
      <c r="CR127" s="203" t="s">
        <v>588</v>
      </c>
      <c r="CT127" s="212">
        <v>2002</v>
      </c>
      <c r="CU127" s="204" t="s">
        <v>588</v>
      </c>
      <c r="CV127" s="203" t="s">
        <v>588</v>
      </c>
      <c r="CW127" s="203" t="s">
        <v>588</v>
      </c>
      <c r="CX127" s="203" t="s">
        <v>588</v>
      </c>
      <c r="CY127" s="203" t="s">
        <v>588</v>
      </c>
      <c r="CZ127" s="203" t="s">
        <v>588</v>
      </c>
      <c r="DA127" s="203" t="s">
        <v>588</v>
      </c>
      <c r="DB127" s="203" t="s">
        <v>588</v>
      </c>
      <c r="DC127" s="203" t="s">
        <v>588</v>
      </c>
      <c r="DD127" s="203" t="s">
        <v>588</v>
      </c>
      <c r="DE127" s="203" t="s">
        <v>588</v>
      </c>
      <c r="DF127" s="203" t="s">
        <v>588</v>
      </c>
      <c r="DG127" s="203" t="s">
        <v>588</v>
      </c>
      <c r="DH127" s="203" t="s">
        <v>588</v>
      </c>
    </row>
    <row r="128" spans="2:112">
      <c r="C128" s="19" t="s">
        <v>647</v>
      </c>
      <c r="D128" s="19">
        <v>128</v>
      </c>
      <c r="E128" s="19">
        <v>144</v>
      </c>
      <c r="F128" s="19">
        <v>139</v>
      </c>
      <c r="G128" s="19">
        <v>117</v>
      </c>
      <c r="H128" s="19">
        <v>117</v>
      </c>
      <c r="I128" s="19">
        <v>128</v>
      </c>
      <c r="J128" s="19">
        <v>137</v>
      </c>
      <c r="K128" s="19">
        <v>155</v>
      </c>
      <c r="L128" s="19">
        <v>118</v>
      </c>
      <c r="M128" s="19">
        <v>112</v>
      </c>
      <c r="N128" s="19">
        <v>112</v>
      </c>
      <c r="O128" s="19">
        <v>120</v>
      </c>
      <c r="P128" s="19">
        <v>97</v>
      </c>
      <c r="Q128" s="19">
        <v>100</v>
      </c>
      <c r="R128" s="19">
        <v>93</v>
      </c>
      <c r="S128" s="19">
        <v>78</v>
      </c>
      <c r="V128" s="19">
        <f t="shared" si="89"/>
        <v>141.5</v>
      </c>
      <c r="W128" s="19">
        <f t="shared" si="77"/>
        <v>128</v>
      </c>
      <c r="X128" s="19">
        <f t="shared" si="78"/>
        <v>117</v>
      </c>
      <c r="Y128" s="19">
        <f t="shared" si="79"/>
        <v>122.5</v>
      </c>
      <c r="Z128" s="19">
        <f t="shared" si="80"/>
        <v>132.5</v>
      </c>
      <c r="AA128" s="19">
        <f t="shared" si="81"/>
        <v>146</v>
      </c>
      <c r="AB128" s="19">
        <f t="shared" si="82"/>
        <v>136.5</v>
      </c>
      <c r="AC128" s="19">
        <f t="shared" si="83"/>
        <v>115</v>
      </c>
      <c r="AD128" s="19">
        <f t="shared" si="84"/>
        <v>112</v>
      </c>
      <c r="AE128" s="19">
        <f t="shared" si="85"/>
        <v>116</v>
      </c>
      <c r="AF128" s="19">
        <f t="shared" si="86"/>
        <v>108.5</v>
      </c>
      <c r="AG128" s="19">
        <f t="shared" si="87"/>
        <v>98.5</v>
      </c>
      <c r="AH128" s="19">
        <f t="shared" si="88"/>
        <v>96.5</v>
      </c>
      <c r="AI128" s="19">
        <f t="shared" si="90"/>
        <v>85.5</v>
      </c>
      <c r="AQ128" s="182">
        <f t="shared" si="75"/>
        <v>1336</v>
      </c>
      <c r="AR128" s="19"/>
      <c r="AS128" s="182">
        <f t="shared" si="76"/>
        <v>41</v>
      </c>
      <c r="AW128" s="212">
        <v>2001</v>
      </c>
      <c r="AX128" s="203" t="s">
        <v>588</v>
      </c>
      <c r="AY128" s="203" t="s">
        <v>588</v>
      </c>
      <c r="AZ128" s="203" t="s">
        <v>588</v>
      </c>
      <c r="BA128" s="203" t="s">
        <v>588</v>
      </c>
      <c r="BB128" s="203" t="s">
        <v>588</v>
      </c>
      <c r="BC128" s="203" t="s">
        <v>588</v>
      </c>
      <c r="BD128" s="203" t="s">
        <v>588</v>
      </c>
      <c r="BE128" s="203" t="s">
        <v>588</v>
      </c>
      <c r="BF128" s="203" t="s">
        <v>588</v>
      </c>
      <c r="BG128" s="203" t="s">
        <v>588</v>
      </c>
      <c r="BH128" s="203" t="s">
        <v>588</v>
      </c>
      <c r="BI128" s="203" t="s">
        <v>588</v>
      </c>
      <c r="BJ128" s="203" t="s">
        <v>588</v>
      </c>
      <c r="BK128" s="203" t="s">
        <v>588</v>
      </c>
      <c r="BM128" s="212">
        <v>2003</v>
      </c>
      <c r="BN128" s="205" t="s">
        <v>588</v>
      </c>
      <c r="BO128" s="206" t="s">
        <v>588</v>
      </c>
      <c r="BP128" s="203" t="s">
        <v>588</v>
      </c>
      <c r="BQ128" s="203" t="s">
        <v>588</v>
      </c>
      <c r="BR128" s="203" t="s">
        <v>588</v>
      </c>
      <c r="BS128" s="203" t="s">
        <v>588</v>
      </c>
      <c r="BT128" s="203" t="s">
        <v>588</v>
      </c>
      <c r="BU128" s="203" t="s">
        <v>588</v>
      </c>
      <c r="BV128" s="203" t="s">
        <v>588</v>
      </c>
      <c r="BW128" s="203" t="s">
        <v>588</v>
      </c>
      <c r="BX128" s="203" t="s">
        <v>588</v>
      </c>
      <c r="BY128" s="203" t="s">
        <v>588</v>
      </c>
      <c r="BZ128" s="203" t="s">
        <v>588</v>
      </c>
      <c r="CA128" s="203" t="s">
        <v>588</v>
      </c>
      <c r="CD128" s="212">
        <v>2003</v>
      </c>
      <c r="CE128" s="205">
        <v>0.95</v>
      </c>
      <c r="CF128" s="206" t="s">
        <v>588</v>
      </c>
      <c r="CG128" s="203" t="s">
        <v>588</v>
      </c>
      <c r="CH128" s="203" t="s">
        <v>588</v>
      </c>
      <c r="CI128" s="203" t="s">
        <v>588</v>
      </c>
      <c r="CJ128" s="203" t="s">
        <v>588</v>
      </c>
      <c r="CK128" s="203" t="s">
        <v>588</v>
      </c>
      <c r="CL128" s="203" t="s">
        <v>588</v>
      </c>
      <c r="CM128" s="203" t="s">
        <v>588</v>
      </c>
      <c r="CN128" s="203" t="s">
        <v>588</v>
      </c>
      <c r="CO128" s="203" t="s">
        <v>588</v>
      </c>
      <c r="CP128" s="203" t="s">
        <v>588</v>
      </c>
      <c r="CQ128" s="203" t="s">
        <v>588</v>
      </c>
      <c r="CR128" s="203" t="s">
        <v>588</v>
      </c>
      <c r="CT128" s="212">
        <v>2003</v>
      </c>
      <c r="CU128" s="205" t="s">
        <v>588</v>
      </c>
      <c r="CV128" s="206" t="s">
        <v>588</v>
      </c>
      <c r="CW128" s="203" t="s">
        <v>588</v>
      </c>
      <c r="CX128" s="203" t="s">
        <v>588</v>
      </c>
      <c r="CY128" s="203" t="s">
        <v>588</v>
      </c>
      <c r="CZ128" s="203" t="s">
        <v>588</v>
      </c>
      <c r="DA128" s="203" t="s">
        <v>588</v>
      </c>
      <c r="DB128" s="203" t="s">
        <v>588</v>
      </c>
      <c r="DC128" s="203" t="s">
        <v>588</v>
      </c>
      <c r="DD128" s="203" t="s">
        <v>588</v>
      </c>
      <c r="DE128" s="203" t="s">
        <v>588</v>
      </c>
      <c r="DF128" s="203" t="s">
        <v>588</v>
      </c>
      <c r="DG128" s="203" t="s">
        <v>588</v>
      </c>
      <c r="DH128" s="203" t="s">
        <v>588</v>
      </c>
    </row>
    <row r="129" spans="2:112">
      <c r="C129" s="19" t="s">
        <v>648</v>
      </c>
      <c r="D129" s="19">
        <v>76</v>
      </c>
      <c r="E129" s="19">
        <v>69</v>
      </c>
      <c r="F129" s="19">
        <v>64</v>
      </c>
      <c r="G129" s="19">
        <v>76</v>
      </c>
      <c r="H129" s="19">
        <v>89</v>
      </c>
      <c r="I129" s="19">
        <v>73</v>
      </c>
      <c r="J129" s="19">
        <v>71</v>
      </c>
      <c r="K129" s="19">
        <v>70</v>
      </c>
      <c r="L129" s="19">
        <v>98</v>
      </c>
      <c r="M129" s="19">
        <v>76</v>
      </c>
      <c r="N129" s="19">
        <v>55</v>
      </c>
      <c r="O129" s="19">
        <v>74</v>
      </c>
      <c r="P129" s="19">
        <v>80</v>
      </c>
      <c r="Q129" s="19">
        <v>64</v>
      </c>
      <c r="R129" s="19">
        <v>56</v>
      </c>
      <c r="S129" s="19">
        <v>75</v>
      </c>
      <c r="V129" s="19">
        <f t="shared" si="89"/>
        <v>66.5</v>
      </c>
      <c r="W129" s="19">
        <f t="shared" si="77"/>
        <v>70</v>
      </c>
      <c r="X129" s="19">
        <f t="shared" si="78"/>
        <v>82.5</v>
      </c>
      <c r="Y129" s="19">
        <f t="shared" si="79"/>
        <v>81</v>
      </c>
      <c r="Z129" s="19">
        <f t="shared" si="80"/>
        <v>72</v>
      </c>
      <c r="AA129" s="19">
        <f t="shared" si="81"/>
        <v>70.5</v>
      </c>
      <c r="AB129" s="19">
        <f t="shared" si="82"/>
        <v>84</v>
      </c>
      <c r="AC129" s="19">
        <f t="shared" si="83"/>
        <v>87</v>
      </c>
      <c r="AD129" s="19">
        <f t="shared" si="84"/>
        <v>65.5</v>
      </c>
      <c r="AE129" s="19">
        <f t="shared" si="85"/>
        <v>64.5</v>
      </c>
      <c r="AF129" s="19">
        <f t="shared" si="86"/>
        <v>77</v>
      </c>
      <c r="AG129" s="19">
        <f t="shared" si="87"/>
        <v>72</v>
      </c>
      <c r="AH129" s="19">
        <f t="shared" si="88"/>
        <v>60</v>
      </c>
      <c r="AI129" s="19">
        <f t="shared" si="90"/>
        <v>65.5</v>
      </c>
      <c r="AQ129" s="182">
        <f t="shared" si="75"/>
        <v>1396</v>
      </c>
      <c r="AR129" s="19"/>
      <c r="AS129" s="182">
        <f t="shared" si="76"/>
        <v>51</v>
      </c>
      <c r="AW129" s="212">
        <v>2002</v>
      </c>
      <c r="AX129" s="204">
        <v>0.99</v>
      </c>
      <c r="AY129" s="203" t="s">
        <v>588</v>
      </c>
      <c r="AZ129" s="203" t="s">
        <v>588</v>
      </c>
      <c r="BA129" s="203" t="s">
        <v>588</v>
      </c>
      <c r="BB129" s="203" t="s">
        <v>588</v>
      </c>
      <c r="BC129" s="203" t="s">
        <v>588</v>
      </c>
      <c r="BD129" s="203" t="s">
        <v>588</v>
      </c>
      <c r="BE129" s="203" t="s">
        <v>588</v>
      </c>
      <c r="BF129" s="203" t="s">
        <v>588</v>
      </c>
      <c r="BG129" s="203" t="s">
        <v>588</v>
      </c>
      <c r="BH129" s="203" t="s">
        <v>588</v>
      </c>
      <c r="BI129" s="203" t="s">
        <v>588</v>
      </c>
      <c r="BJ129" s="203" t="s">
        <v>588</v>
      </c>
      <c r="BK129" s="203" t="s">
        <v>588</v>
      </c>
      <c r="BM129" s="212">
        <v>2004</v>
      </c>
      <c r="BN129" s="205" t="s">
        <v>588</v>
      </c>
      <c r="BO129" s="203" t="s">
        <v>588</v>
      </c>
      <c r="BP129" s="206" t="s">
        <v>588</v>
      </c>
      <c r="BQ129" s="203" t="s">
        <v>588</v>
      </c>
      <c r="BR129" s="203" t="s">
        <v>588</v>
      </c>
      <c r="BS129" s="203" t="s">
        <v>588</v>
      </c>
      <c r="BT129" s="203" t="s">
        <v>588</v>
      </c>
      <c r="BU129" s="203" t="s">
        <v>588</v>
      </c>
      <c r="BV129" s="203" t="s">
        <v>588</v>
      </c>
      <c r="BW129" s="203" t="s">
        <v>588</v>
      </c>
      <c r="BX129" s="203" t="s">
        <v>588</v>
      </c>
      <c r="BY129" s="203" t="s">
        <v>588</v>
      </c>
      <c r="BZ129" s="203" t="s">
        <v>588</v>
      </c>
      <c r="CA129" s="203" t="s">
        <v>588</v>
      </c>
      <c r="CD129" s="212">
        <v>2004</v>
      </c>
      <c r="CE129" s="205" t="s">
        <v>588</v>
      </c>
      <c r="CF129" s="203" t="s">
        <v>588</v>
      </c>
      <c r="CG129" s="206" t="s">
        <v>588</v>
      </c>
      <c r="CH129" s="203" t="s">
        <v>588</v>
      </c>
      <c r="CI129" s="203" t="s">
        <v>588</v>
      </c>
      <c r="CJ129" s="203" t="s">
        <v>588</v>
      </c>
      <c r="CK129" s="203" t="s">
        <v>588</v>
      </c>
      <c r="CL129" s="203" t="s">
        <v>588</v>
      </c>
      <c r="CM129" s="203" t="s">
        <v>588</v>
      </c>
      <c r="CN129" s="203" t="s">
        <v>588</v>
      </c>
      <c r="CO129" s="203" t="s">
        <v>588</v>
      </c>
      <c r="CP129" s="203" t="s">
        <v>588</v>
      </c>
      <c r="CQ129" s="203" t="s">
        <v>588</v>
      </c>
      <c r="CR129" s="203" t="s">
        <v>588</v>
      </c>
      <c r="CT129" s="212">
        <v>2004</v>
      </c>
      <c r="CU129" s="205" t="s">
        <v>588</v>
      </c>
      <c r="CV129" s="203" t="s">
        <v>588</v>
      </c>
      <c r="CW129" s="206" t="s">
        <v>588</v>
      </c>
      <c r="CX129" s="203" t="s">
        <v>588</v>
      </c>
      <c r="CY129" s="203" t="s">
        <v>588</v>
      </c>
      <c r="CZ129" s="203" t="s">
        <v>588</v>
      </c>
      <c r="DA129" s="203" t="s">
        <v>588</v>
      </c>
      <c r="DB129" s="203" t="s">
        <v>588</v>
      </c>
      <c r="DC129" s="203" t="s">
        <v>588</v>
      </c>
      <c r="DD129" s="203" t="s">
        <v>588</v>
      </c>
      <c r="DE129" s="203" t="s">
        <v>588</v>
      </c>
      <c r="DF129" s="203" t="s">
        <v>588</v>
      </c>
      <c r="DG129" s="203" t="s">
        <v>588</v>
      </c>
      <c r="DH129" s="203" t="s">
        <v>588</v>
      </c>
    </row>
    <row r="130" spans="2:112">
      <c r="C130" s="19" t="s">
        <v>728</v>
      </c>
      <c r="D130" s="19">
        <v>231</v>
      </c>
      <c r="E130" s="19">
        <v>221</v>
      </c>
      <c r="F130" s="19">
        <v>230</v>
      </c>
      <c r="G130" s="19">
        <v>223</v>
      </c>
      <c r="H130" s="19">
        <v>199</v>
      </c>
      <c r="I130" s="19">
        <v>233</v>
      </c>
      <c r="J130" s="19">
        <v>217</v>
      </c>
      <c r="K130" s="19">
        <v>193</v>
      </c>
      <c r="L130" s="19">
        <v>210</v>
      </c>
      <c r="M130" s="19">
        <v>172</v>
      </c>
      <c r="N130" s="19">
        <v>172</v>
      </c>
      <c r="O130" s="19">
        <v>126</v>
      </c>
      <c r="P130" s="19">
        <v>159</v>
      </c>
      <c r="Q130" s="19">
        <v>160</v>
      </c>
      <c r="R130" s="19">
        <v>146</v>
      </c>
      <c r="S130" s="19">
        <v>179</v>
      </c>
      <c r="V130" s="19">
        <f t="shared" si="89"/>
        <v>225.5</v>
      </c>
      <c r="W130" s="19">
        <f t="shared" si="77"/>
        <v>226.5</v>
      </c>
      <c r="X130" s="19">
        <f t="shared" si="78"/>
        <v>211</v>
      </c>
      <c r="Y130" s="19">
        <f t="shared" si="79"/>
        <v>216</v>
      </c>
      <c r="Z130" s="19">
        <f t="shared" si="80"/>
        <v>225</v>
      </c>
      <c r="AA130" s="19">
        <f t="shared" si="81"/>
        <v>205</v>
      </c>
      <c r="AB130" s="19">
        <f t="shared" si="82"/>
        <v>201.5</v>
      </c>
      <c r="AC130" s="19">
        <f t="shared" si="83"/>
        <v>191</v>
      </c>
      <c r="AD130" s="19">
        <f t="shared" si="84"/>
        <v>172</v>
      </c>
      <c r="AE130" s="19">
        <f t="shared" si="85"/>
        <v>149</v>
      </c>
      <c r="AF130" s="19">
        <f t="shared" si="86"/>
        <v>142.5</v>
      </c>
      <c r="AG130" s="19">
        <f t="shared" si="87"/>
        <v>159.5</v>
      </c>
      <c r="AH130" s="19">
        <f t="shared" si="88"/>
        <v>153</v>
      </c>
      <c r="AI130" s="19">
        <f t="shared" si="90"/>
        <v>162.5</v>
      </c>
      <c r="AQ130" s="182">
        <f t="shared" si="75"/>
        <v>1369</v>
      </c>
      <c r="AR130" s="19"/>
      <c r="AS130" s="182">
        <f t="shared" si="76"/>
        <v>48</v>
      </c>
      <c r="AW130" s="212">
        <v>2003</v>
      </c>
      <c r="AX130" s="205">
        <v>0.99</v>
      </c>
      <c r="AY130" s="206" t="s">
        <v>588</v>
      </c>
      <c r="AZ130" s="203" t="s">
        <v>588</v>
      </c>
      <c r="BA130" s="203" t="s">
        <v>588</v>
      </c>
      <c r="BB130" s="203" t="s">
        <v>588</v>
      </c>
      <c r="BC130" s="203" t="s">
        <v>588</v>
      </c>
      <c r="BD130" s="203" t="s">
        <v>588</v>
      </c>
      <c r="BE130" s="203" t="s">
        <v>588</v>
      </c>
      <c r="BF130" s="203" t="s">
        <v>588</v>
      </c>
      <c r="BG130" s="203" t="s">
        <v>588</v>
      </c>
      <c r="BH130" s="203" t="s">
        <v>588</v>
      </c>
      <c r="BI130" s="203" t="s">
        <v>588</v>
      </c>
      <c r="BJ130" s="203" t="s">
        <v>588</v>
      </c>
      <c r="BK130" s="203" t="s">
        <v>588</v>
      </c>
      <c r="BM130" s="212">
        <v>2005</v>
      </c>
      <c r="BN130" s="205">
        <v>0.95</v>
      </c>
      <c r="BO130" s="203" t="s">
        <v>588</v>
      </c>
      <c r="BP130" s="203">
        <v>0.95</v>
      </c>
      <c r="BQ130" s="206" t="s">
        <v>588</v>
      </c>
      <c r="BR130" s="203" t="s">
        <v>588</v>
      </c>
      <c r="BS130" s="203" t="s">
        <v>588</v>
      </c>
      <c r="BT130" s="203" t="s">
        <v>588</v>
      </c>
      <c r="BU130" s="203" t="s">
        <v>588</v>
      </c>
      <c r="BV130" s="203" t="s">
        <v>588</v>
      </c>
      <c r="BW130" s="203" t="s">
        <v>588</v>
      </c>
      <c r="BX130" s="203" t="s">
        <v>588</v>
      </c>
      <c r="BY130" s="203" t="s">
        <v>588</v>
      </c>
      <c r="BZ130" s="203" t="s">
        <v>588</v>
      </c>
      <c r="CA130" s="203" t="s">
        <v>588</v>
      </c>
      <c r="CD130" s="212">
        <v>2005</v>
      </c>
      <c r="CE130" s="205">
        <v>0.95</v>
      </c>
      <c r="CF130" s="203" t="s">
        <v>588</v>
      </c>
      <c r="CG130" s="203" t="s">
        <v>588</v>
      </c>
      <c r="CH130" s="206">
        <v>0.95</v>
      </c>
      <c r="CI130" s="203" t="s">
        <v>588</v>
      </c>
      <c r="CJ130" s="203" t="s">
        <v>588</v>
      </c>
      <c r="CK130" s="203" t="s">
        <v>588</v>
      </c>
      <c r="CL130" s="203" t="s">
        <v>588</v>
      </c>
      <c r="CM130" s="203" t="s">
        <v>588</v>
      </c>
      <c r="CN130" s="203" t="s">
        <v>588</v>
      </c>
      <c r="CO130" s="203" t="s">
        <v>588</v>
      </c>
      <c r="CP130" s="203" t="s">
        <v>588</v>
      </c>
      <c r="CQ130" s="203" t="s">
        <v>588</v>
      </c>
      <c r="CR130" s="203" t="s">
        <v>588</v>
      </c>
      <c r="CT130" s="212">
        <v>2005</v>
      </c>
      <c r="CU130" s="205" t="s">
        <v>588</v>
      </c>
      <c r="CV130" s="203" t="s">
        <v>588</v>
      </c>
      <c r="CW130" s="203" t="s">
        <v>588</v>
      </c>
      <c r="CX130" s="206" t="s">
        <v>588</v>
      </c>
      <c r="CY130" s="203" t="s">
        <v>588</v>
      </c>
      <c r="CZ130" s="203" t="s">
        <v>588</v>
      </c>
      <c r="DA130" s="203" t="s">
        <v>588</v>
      </c>
      <c r="DB130" s="203" t="s">
        <v>588</v>
      </c>
      <c r="DC130" s="203" t="s">
        <v>588</v>
      </c>
      <c r="DD130" s="203" t="s">
        <v>588</v>
      </c>
      <c r="DE130" s="203" t="s">
        <v>588</v>
      </c>
      <c r="DF130" s="203" t="s">
        <v>588</v>
      </c>
      <c r="DG130" s="203" t="s">
        <v>588</v>
      </c>
      <c r="DH130" s="203" t="s">
        <v>588</v>
      </c>
    </row>
    <row r="131" spans="2:112">
      <c r="C131" s="19" t="s">
        <v>651</v>
      </c>
      <c r="D131" s="19">
        <v>188</v>
      </c>
      <c r="E131" s="19">
        <v>182</v>
      </c>
      <c r="F131" s="19">
        <v>190</v>
      </c>
      <c r="G131" s="19">
        <v>188</v>
      </c>
      <c r="H131" s="19">
        <v>168</v>
      </c>
      <c r="I131" s="19">
        <v>187</v>
      </c>
      <c r="J131" s="19">
        <v>194</v>
      </c>
      <c r="K131" s="19">
        <v>214</v>
      </c>
      <c r="L131" s="19">
        <v>223</v>
      </c>
      <c r="M131" s="19">
        <v>171</v>
      </c>
      <c r="N131" s="19">
        <v>179</v>
      </c>
      <c r="O131" s="19">
        <v>190</v>
      </c>
      <c r="P131" s="19">
        <v>231</v>
      </c>
      <c r="Q131" s="19">
        <v>182</v>
      </c>
      <c r="R131" s="19">
        <v>187</v>
      </c>
      <c r="S131" s="19">
        <v>156</v>
      </c>
      <c r="V131" s="19">
        <f t="shared" si="89"/>
        <v>186</v>
      </c>
      <c r="W131" s="19">
        <f t="shared" si="77"/>
        <v>189</v>
      </c>
      <c r="X131" s="19">
        <f t="shared" si="78"/>
        <v>178</v>
      </c>
      <c r="Y131" s="19">
        <f t="shared" si="79"/>
        <v>177.5</v>
      </c>
      <c r="Z131" s="19">
        <f t="shared" si="80"/>
        <v>190.5</v>
      </c>
      <c r="AA131" s="19">
        <f t="shared" si="81"/>
        <v>204</v>
      </c>
      <c r="AB131" s="19">
        <f t="shared" si="82"/>
        <v>218.5</v>
      </c>
      <c r="AC131" s="19">
        <f t="shared" si="83"/>
        <v>197</v>
      </c>
      <c r="AD131" s="19">
        <f t="shared" si="84"/>
        <v>175</v>
      </c>
      <c r="AE131" s="19">
        <f t="shared" si="85"/>
        <v>184.5</v>
      </c>
      <c r="AF131" s="19">
        <f t="shared" si="86"/>
        <v>210.5</v>
      </c>
      <c r="AG131" s="19">
        <f t="shared" si="87"/>
        <v>206.5</v>
      </c>
      <c r="AH131" s="19">
        <f t="shared" si="88"/>
        <v>184.5</v>
      </c>
      <c r="AI131" s="19">
        <f t="shared" si="90"/>
        <v>171.5</v>
      </c>
      <c r="AQ131" s="182">
        <f t="shared" si="75"/>
        <v>1300</v>
      </c>
      <c r="AR131" s="19"/>
      <c r="AS131" s="182">
        <f t="shared" si="76"/>
        <v>50</v>
      </c>
      <c r="AW131" s="212">
        <v>2004</v>
      </c>
      <c r="AX131" s="205">
        <v>0.99</v>
      </c>
      <c r="AY131" s="203">
        <v>0.99</v>
      </c>
      <c r="AZ131" s="206">
        <v>0.99</v>
      </c>
      <c r="BA131" s="203" t="s">
        <v>588</v>
      </c>
      <c r="BB131" s="203" t="s">
        <v>588</v>
      </c>
      <c r="BC131" s="203" t="s">
        <v>588</v>
      </c>
      <c r="BD131" s="203" t="s">
        <v>588</v>
      </c>
      <c r="BE131" s="203" t="s">
        <v>588</v>
      </c>
      <c r="BF131" s="203" t="s">
        <v>588</v>
      </c>
      <c r="BG131" s="203" t="s">
        <v>588</v>
      </c>
      <c r="BH131" s="203" t="s">
        <v>588</v>
      </c>
      <c r="BI131" s="203" t="s">
        <v>588</v>
      </c>
      <c r="BJ131" s="203" t="s">
        <v>588</v>
      </c>
      <c r="BK131" s="203" t="s">
        <v>588</v>
      </c>
      <c r="BM131" s="212">
        <v>2006</v>
      </c>
      <c r="BN131" s="205">
        <v>0.99</v>
      </c>
      <c r="BO131" s="203" t="s">
        <v>588</v>
      </c>
      <c r="BP131" s="203">
        <v>0.99</v>
      </c>
      <c r="BQ131" s="203">
        <v>0.95</v>
      </c>
      <c r="BR131" s="206" t="s">
        <v>588</v>
      </c>
      <c r="BS131" s="203" t="s">
        <v>588</v>
      </c>
      <c r="BT131" s="203" t="s">
        <v>588</v>
      </c>
      <c r="BU131" s="203" t="s">
        <v>588</v>
      </c>
      <c r="BV131" s="203" t="s">
        <v>588</v>
      </c>
      <c r="BW131" s="203" t="s">
        <v>588</v>
      </c>
      <c r="BX131" s="203" t="s">
        <v>588</v>
      </c>
      <c r="BY131" s="203" t="s">
        <v>588</v>
      </c>
      <c r="BZ131" s="203" t="s">
        <v>588</v>
      </c>
      <c r="CA131" s="203" t="s">
        <v>588</v>
      </c>
      <c r="CD131" s="212">
        <v>2006</v>
      </c>
      <c r="CE131" s="205" t="s">
        <v>588</v>
      </c>
      <c r="CF131" s="203" t="s">
        <v>588</v>
      </c>
      <c r="CG131" s="203" t="s">
        <v>588</v>
      </c>
      <c r="CH131" s="203" t="s">
        <v>588</v>
      </c>
      <c r="CI131" s="206" t="s">
        <v>588</v>
      </c>
      <c r="CJ131" s="203" t="s">
        <v>588</v>
      </c>
      <c r="CK131" s="203" t="s">
        <v>588</v>
      </c>
      <c r="CL131" s="203" t="s">
        <v>588</v>
      </c>
      <c r="CM131" s="203" t="s">
        <v>588</v>
      </c>
      <c r="CN131" s="203" t="s">
        <v>588</v>
      </c>
      <c r="CO131" s="203" t="s">
        <v>588</v>
      </c>
      <c r="CP131" s="203" t="s">
        <v>588</v>
      </c>
      <c r="CQ131" s="203" t="s">
        <v>588</v>
      </c>
      <c r="CR131" s="203" t="s">
        <v>588</v>
      </c>
      <c r="CT131" s="212">
        <v>2006</v>
      </c>
      <c r="CU131" s="205" t="s">
        <v>588</v>
      </c>
      <c r="CV131" s="203" t="s">
        <v>588</v>
      </c>
      <c r="CW131" s="203" t="s">
        <v>588</v>
      </c>
      <c r="CX131" s="203" t="s">
        <v>588</v>
      </c>
      <c r="CY131" s="206" t="s">
        <v>588</v>
      </c>
      <c r="CZ131" s="203" t="s">
        <v>588</v>
      </c>
      <c r="DA131" s="203" t="s">
        <v>588</v>
      </c>
      <c r="DB131" s="203" t="s">
        <v>588</v>
      </c>
      <c r="DC131" s="203" t="s">
        <v>588</v>
      </c>
      <c r="DD131" s="203" t="s">
        <v>588</v>
      </c>
      <c r="DE131" s="203" t="s">
        <v>588</v>
      </c>
      <c r="DF131" s="203" t="s">
        <v>588</v>
      </c>
      <c r="DG131" s="203" t="s">
        <v>588</v>
      </c>
      <c r="DH131" s="203" t="s">
        <v>588</v>
      </c>
    </row>
    <row r="132" spans="2:112">
      <c r="C132" s="19" t="s">
        <v>729</v>
      </c>
      <c r="D132" s="19">
        <v>64</v>
      </c>
      <c r="E132" s="19">
        <v>81</v>
      </c>
      <c r="F132" s="19">
        <v>82</v>
      </c>
      <c r="G132" s="19">
        <v>85</v>
      </c>
      <c r="H132" s="19">
        <v>87</v>
      </c>
      <c r="I132" s="19">
        <v>71</v>
      </c>
      <c r="J132" s="19">
        <v>103</v>
      </c>
      <c r="K132" s="19">
        <v>94</v>
      </c>
      <c r="L132" s="19">
        <v>100</v>
      </c>
      <c r="M132" s="19">
        <v>104</v>
      </c>
      <c r="N132" s="19">
        <v>109</v>
      </c>
      <c r="O132" s="19">
        <v>78</v>
      </c>
      <c r="P132" s="19">
        <v>70</v>
      </c>
      <c r="Q132" s="19">
        <v>77</v>
      </c>
      <c r="R132" s="19">
        <v>76</v>
      </c>
      <c r="S132" s="19">
        <v>61</v>
      </c>
      <c r="V132" s="19">
        <f t="shared" si="89"/>
        <v>81.5</v>
      </c>
      <c r="W132" s="19">
        <f t="shared" si="77"/>
        <v>83.5</v>
      </c>
      <c r="X132" s="19">
        <f t="shared" si="78"/>
        <v>86</v>
      </c>
      <c r="Y132" s="19">
        <f t="shared" si="79"/>
        <v>79</v>
      </c>
      <c r="Z132" s="19">
        <f t="shared" si="80"/>
        <v>87</v>
      </c>
      <c r="AA132" s="19">
        <f t="shared" si="81"/>
        <v>98.5</v>
      </c>
      <c r="AB132" s="19">
        <f t="shared" si="82"/>
        <v>97</v>
      </c>
      <c r="AC132" s="19">
        <f t="shared" si="83"/>
        <v>102</v>
      </c>
      <c r="AD132" s="19">
        <f t="shared" si="84"/>
        <v>106.5</v>
      </c>
      <c r="AE132" s="19">
        <f t="shared" si="85"/>
        <v>93.5</v>
      </c>
      <c r="AF132" s="19">
        <f t="shared" si="86"/>
        <v>74</v>
      </c>
      <c r="AG132" s="19">
        <f t="shared" si="87"/>
        <v>73.5</v>
      </c>
      <c r="AH132" s="19">
        <f t="shared" si="88"/>
        <v>76.5</v>
      </c>
      <c r="AI132" s="19">
        <f t="shared" si="90"/>
        <v>68.5</v>
      </c>
      <c r="AQ132" s="182">
        <f t="shared" si="75"/>
        <v>1178</v>
      </c>
      <c r="AR132" s="19"/>
      <c r="AS132" s="182">
        <f t="shared" si="76"/>
        <v>33</v>
      </c>
      <c r="AW132" s="212">
        <v>2005</v>
      </c>
      <c r="AX132" s="205">
        <v>0.99</v>
      </c>
      <c r="AY132" s="203" t="s">
        <v>588</v>
      </c>
      <c r="AZ132" s="203">
        <v>0.95</v>
      </c>
      <c r="BA132" s="206">
        <v>0.95</v>
      </c>
      <c r="BB132" s="203" t="s">
        <v>588</v>
      </c>
      <c r="BC132" s="203" t="s">
        <v>588</v>
      </c>
      <c r="BD132" s="203" t="s">
        <v>588</v>
      </c>
      <c r="BE132" s="203" t="s">
        <v>588</v>
      </c>
      <c r="BF132" s="203" t="s">
        <v>588</v>
      </c>
      <c r="BG132" s="203" t="s">
        <v>588</v>
      </c>
      <c r="BH132" s="203" t="s">
        <v>588</v>
      </c>
      <c r="BI132" s="203" t="s">
        <v>588</v>
      </c>
      <c r="BJ132" s="203" t="s">
        <v>588</v>
      </c>
      <c r="BK132" s="203" t="s">
        <v>588</v>
      </c>
      <c r="BM132" s="212">
        <v>2007</v>
      </c>
      <c r="BN132" s="205">
        <v>0.99</v>
      </c>
      <c r="BO132" s="203" t="s">
        <v>588</v>
      </c>
      <c r="BP132" s="203">
        <v>0.95</v>
      </c>
      <c r="BQ132" s="203" t="s">
        <v>588</v>
      </c>
      <c r="BR132" s="203" t="s">
        <v>588</v>
      </c>
      <c r="BS132" s="206" t="s">
        <v>588</v>
      </c>
      <c r="BT132" s="203" t="s">
        <v>588</v>
      </c>
      <c r="BU132" s="203" t="s">
        <v>588</v>
      </c>
      <c r="BV132" s="203" t="s">
        <v>588</v>
      </c>
      <c r="BW132" s="203" t="s">
        <v>588</v>
      </c>
      <c r="BX132" s="203" t="s">
        <v>588</v>
      </c>
      <c r="BY132" s="203" t="s">
        <v>588</v>
      </c>
      <c r="BZ132" s="203" t="s">
        <v>588</v>
      </c>
      <c r="CA132" s="203" t="s">
        <v>588</v>
      </c>
      <c r="CD132" s="212">
        <v>2007</v>
      </c>
      <c r="CE132" s="205">
        <v>0.99</v>
      </c>
      <c r="CF132" s="203">
        <v>0.99</v>
      </c>
      <c r="CG132" s="203">
        <v>0.99</v>
      </c>
      <c r="CH132" s="203">
        <v>0.99</v>
      </c>
      <c r="CI132" s="203">
        <v>0.99</v>
      </c>
      <c r="CJ132" s="206">
        <v>0.99</v>
      </c>
      <c r="CK132" s="203" t="s">
        <v>588</v>
      </c>
      <c r="CL132" s="203" t="s">
        <v>588</v>
      </c>
      <c r="CM132" s="203" t="s">
        <v>588</v>
      </c>
      <c r="CN132" s="203" t="s">
        <v>588</v>
      </c>
      <c r="CO132" s="203" t="s">
        <v>588</v>
      </c>
      <c r="CP132" s="203" t="s">
        <v>588</v>
      </c>
      <c r="CQ132" s="203" t="s">
        <v>588</v>
      </c>
      <c r="CR132" s="203" t="s">
        <v>588</v>
      </c>
      <c r="CT132" s="212">
        <v>2007</v>
      </c>
      <c r="CU132" s="205" t="s">
        <v>588</v>
      </c>
      <c r="CV132" s="203" t="s">
        <v>588</v>
      </c>
      <c r="CW132" s="203" t="s">
        <v>588</v>
      </c>
      <c r="CX132" s="203" t="s">
        <v>588</v>
      </c>
      <c r="CY132" s="203" t="s">
        <v>588</v>
      </c>
      <c r="CZ132" s="206" t="s">
        <v>588</v>
      </c>
      <c r="DA132" s="203" t="s">
        <v>588</v>
      </c>
      <c r="DB132" s="203" t="s">
        <v>588</v>
      </c>
      <c r="DC132" s="203" t="s">
        <v>588</v>
      </c>
      <c r="DD132" s="203" t="s">
        <v>588</v>
      </c>
      <c r="DE132" s="203" t="s">
        <v>588</v>
      </c>
      <c r="DF132" s="203" t="s">
        <v>588</v>
      </c>
      <c r="DG132" s="203" t="s">
        <v>588</v>
      </c>
      <c r="DH132" s="203" t="s">
        <v>588</v>
      </c>
    </row>
    <row r="133" spans="2:112">
      <c r="C133" s="19" t="s">
        <v>653</v>
      </c>
      <c r="D133" s="19">
        <v>49</v>
      </c>
      <c r="E133" s="19">
        <v>43</v>
      </c>
      <c r="F133" s="19">
        <v>31</v>
      </c>
      <c r="G133" s="19">
        <v>36</v>
      </c>
      <c r="H133" s="19">
        <v>35</v>
      </c>
      <c r="I133" s="19">
        <v>43</v>
      </c>
      <c r="J133" s="19">
        <v>46</v>
      </c>
      <c r="K133" s="19">
        <v>26</v>
      </c>
      <c r="L133" s="19">
        <v>43</v>
      </c>
      <c r="M133" s="19">
        <v>53</v>
      </c>
      <c r="N133" s="19">
        <v>40</v>
      </c>
      <c r="O133" s="19">
        <v>27</v>
      </c>
      <c r="P133" s="19">
        <v>35</v>
      </c>
      <c r="Q133" s="19">
        <v>24</v>
      </c>
      <c r="R133" s="19">
        <v>28</v>
      </c>
      <c r="S133" s="19">
        <v>18</v>
      </c>
      <c r="V133" s="19">
        <f t="shared" si="89"/>
        <v>37</v>
      </c>
      <c r="W133" s="19">
        <f t="shared" si="77"/>
        <v>33.5</v>
      </c>
      <c r="X133" s="19">
        <f t="shared" si="78"/>
        <v>35.5</v>
      </c>
      <c r="Y133" s="19">
        <f t="shared" si="79"/>
        <v>39</v>
      </c>
      <c r="Z133" s="19">
        <f t="shared" si="80"/>
        <v>44.5</v>
      </c>
      <c r="AA133" s="19">
        <f t="shared" si="81"/>
        <v>36</v>
      </c>
      <c r="AB133" s="19">
        <f t="shared" si="82"/>
        <v>34.5</v>
      </c>
      <c r="AC133" s="19">
        <f t="shared" si="83"/>
        <v>48</v>
      </c>
      <c r="AD133" s="19">
        <f t="shared" si="84"/>
        <v>46.5</v>
      </c>
      <c r="AE133" s="19">
        <f t="shared" si="85"/>
        <v>33.5</v>
      </c>
      <c r="AF133" s="19">
        <f t="shared" si="86"/>
        <v>31</v>
      </c>
      <c r="AG133" s="19">
        <f t="shared" si="87"/>
        <v>29.5</v>
      </c>
      <c r="AH133" s="19">
        <f t="shared" si="88"/>
        <v>26</v>
      </c>
      <c r="AI133" s="19">
        <f t="shared" si="90"/>
        <v>23</v>
      </c>
      <c r="AQ133" s="182">
        <f t="shared" si="75"/>
        <v>1138</v>
      </c>
      <c r="AR133" s="19"/>
      <c r="AS133" s="182">
        <f t="shared" si="76"/>
        <v>50</v>
      </c>
      <c r="AW133" s="212">
        <v>2006</v>
      </c>
      <c r="AX133" s="205">
        <v>0.99</v>
      </c>
      <c r="AY133" s="203">
        <v>0.95</v>
      </c>
      <c r="AZ133" s="203" t="s">
        <v>588</v>
      </c>
      <c r="BA133" s="203">
        <v>0.99</v>
      </c>
      <c r="BB133" s="206">
        <v>0.99</v>
      </c>
      <c r="BC133" s="203" t="s">
        <v>588</v>
      </c>
      <c r="BD133" s="203" t="s">
        <v>588</v>
      </c>
      <c r="BE133" s="203" t="s">
        <v>588</v>
      </c>
      <c r="BF133" s="203" t="s">
        <v>588</v>
      </c>
      <c r="BG133" s="203" t="s">
        <v>588</v>
      </c>
      <c r="BH133" s="203" t="s">
        <v>588</v>
      </c>
      <c r="BI133" s="203" t="s">
        <v>588</v>
      </c>
      <c r="BJ133" s="203" t="s">
        <v>588</v>
      </c>
      <c r="BK133" s="203" t="s">
        <v>588</v>
      </c>
      <c r="BM133" s="212">
        <v>2008</v>
      </c>
      <c r="BN133" s="205">
        <v>0.99</v>
      </c>
      <c r="BO133" s="203">
        <v>0.99</v>
      </c>
      <c r="BP133" s="203">
        <v>0.99</v>
      </c>
      <c r="BQ133" s="203">
        <v>0.99</v>
      </c>
      <c r="BR133" s="203">
        <v>0.95</v>
      </c>
      <c r="BS133" s="203" t="s">
        <v>588</v>
      </c>
      <c r="BT133" s="206">
        <v>0.95</v>
      </c>
      <c r="BU133" s="203" t="s">
        <v>588</v>
      </c>
      <c r="BV133" s="203" t="s">
        <v>588</v>
      </c>
      <c r="BW133" s="203" t="s">
        <v>588</v>
      </c>
      <c r="BX133" s="203" t="s">
        <v>588</v>
      </c>
      <c r="BY133" s="203" t="s">
        <v>588</v>
      </c>
      <c r="BZ133" s="203" t="s">
        <v>588</v>
      </c>
      <c r="CA133" s="203" t="s">
        <v>588</v>
      </c>
      <c r="CD133" s="212">
        <v>2008</v>
      </c>
      <c r="CE133" s="205">
        <v>0.99</v>
      </c>
      <c r="CF133" s="203">
        <v>0.95</v>
      </c>
      <c r="CG133" s="203">
        <v>0.95</v>
      </c>
      <c r="CH133" s="203">
        <v>0.99</v>
      </c>
      <c r="CI133" s="203">
        <v>0.95</v>
      </c>
      <c r="CJ133" s="203">
        <v>0.99</v>
      </c>
      <c r="CK133" s="206">
        <v>0.9</v>
      </c>
      <c r="CL133" s="203" t="s">
        <v>588</v>
      </c>
      <c r="CM133" s="203" t="s">
        <v>588</v>
      </c>
      <c r="CN133" s="203" t="s">
        <v>588</v>
      </c>
      <c r="CO133" s="203" t="s">
        <v>588</v>
      </c>
      <c r="CP133" s="203" t="s">
        <v>588</v>
      </c>
      <c r="CQ133" s="203" t="s">
        <v>588</v>
      </c>
      <c r="CR133" s="203" t="s">
        <v>588</v>
      </c>
      <c r="CT133" s="212">
        <v>2008</v>
      </c>
      <c r="CU133" s="205" t="s">
        <v>588</v>
      </c>
      <c r="CV133" s="203" t="s">
        <v>588</v>
      </c>
      <c r="CW133" s="203" t="s">
        <v>588</v>
      </c>
      <c r="CX133" s="203" t="s">
        <v>588</v>
      </c>
      <c r="CY133" s="203" t="s">
        <v>588</v>
      </c>
      <c r="CZ133" s="203" t="s">
        <v>588</v>
      </c>
      <c r="DA133" s="206" t="s">
        <v>588</v>
      </c>
      <c r="DB133" s="203" t="s">
        <v>588</v>
      </c>
      <c r="DC133" s="203" t="s">
        <v>588</v>
      </c>
      <c r="DD133" s="203" t="s">
        <v>588</v>
      </c>
      <c r="DE133" s="203" t="s">
        <v>588</v>
      </c>
      <c r="DF133" s="203" t="s">
        <v>588</v>
      </c>
      <c r="DG133" s="203" t="s">
        <v>588</v>
      </c>
      <c r="DH133" s="203" t="s">
        <v>588</v>
      </c>
    </row>
    <row r="134" spans="2:112">
      <c r="C134" s="19" t="s">
        <v>652</v>
      </c>
      <c r="D134" s="19">
        <v>330</v>
      </c>
      <c r="E134" s="19">
        <v>384</v>
      </c>
      <c r="F134" s="19">
        <v>319</v>
      </c>
      <c r="G134" s="19">
        <v>357</v>
      </c>
      <c r="H134" s="19">
        <v>365</v>
      </c>
      <c r="I134" s="19">
        <v>363</v>
      </c>
      <c r="J134" s="19">
        <v>355</v>
      </c>
      <c r="K134" s="19">
        <v>397</v>
      </c>
      <c r="L134" s="19">
        <v>362</v>
      </c>
      <c r="M134" s="19">
        <v>364</v>
      </c>
      <c r="N134" s="19">
        <v>360</v>
      </c>
      <c r="O134" s="19">
        <v>326</v>
      </c>
      <c r="P134" s="19">
        <v>338</v>
      </c>
      <c r="Q134" s="19">
        <v>389</v>
      </c>
      <c r="R134" s="19">
        <v>387</v>
      </c>
      <c r="S134" s="19">
        <v>395</v>
      </c>
      <c r="V134" s="19">
        <f t="shared" si="89"/>
        <v>351.5</v>
      </c>
      <c r="W134" s="19">
        <f t="shared" si="77"/>
        <v>338</v>
      </c>
      <c r="X134" s="19">
        <f t="shared" si="78"/>
        <v>361</v>
      </c>
      <c r="Y134" s="19">
        <f t="shared" si="79"/>
        <v>364</v>
      </c>
      <c r="Z134" s="19">
        <f t="shared" si="80"/>
        <v>359</v>
      </c>
      <c r="AA134" s="19">
        <f t="shared" si="81"/>
        <v>376</v>
      </c>
      <c r="AB134" s="19">
        <f t="shared" si="82"/>
        <v>379.5</v>
      </c>
      <c r="AC134" s="19">
        <f t="shared" si="83"/>
        <v>363</v>
      </c>
      <c r="AD134" s="19">
        <f t="shared" si="84"/>
        <v>362</v>
      </c>
      <c r="AE134" s="19">
        <f t="shared" si="85"/>
        <v>343</v>
      </c>
      <c r="AF134" s="19">
        <f t="shared" si="86"/>
        <v>332</v>
      </c>
      <c r="AG134" s="19">
        <f t="shared" si="87"/>
        <v>363.5</v>
      </c>
      <c r="AH134" s="19">
        <f t="shared" si="88"/>
        <v>388</v>
      </c>
      <c r="AI134" s="19">
        <f t="shared" si="90"/>
        <v>391</v>
      </c>
      <c r="AQ134" s="182">
        <f t="shared" si="75"/>
        <v>1188</v>
      </c>
      <c r="AR134" s="19"/>
      <c r="AS134" s="182">
        <f t="shared" si="76"/>
        <v>39</v>
      </c>
      <c r="AW134" s="212">
        <v>2007</v>
      </c>
      <c r="AX134" s="205">
        <v>0.99</v>
      </c>
      <c r="AY134" s="203">
        <v>0.99</v>
      </c>
      <c r="AZ134" s="203">
        <v>0.99</v>
      </c>
      <c r="BA134" s="203">
        <v>0.99</v>
      </c>
      <c r="BB134" s="203">
        <v>0.99</v>
      </c>
      <c r="BC134" s="206">
        <v>0.99</v>
      </c>
      <c r="BD134" s="203" t="s">
        <v>588</v>
      </c>
      <c r="BE134" s="203" t="s">
        <v>588</v>
      </c>
      <c r="BF134" s="203" t="s">
        <v>588</v>
      </c>
      <c r="BG134" s="203" t="s">
        <v>588</v>
      </c>
      <c r="BH134" s="203" t="s">
        <v>588</v>
      </c>
      <c r="BI134" s="203" t="s">
        <v>588</v>
      </c>
      <c r="BJ134" s="203" t="s">
        <v>588</v>
      </c>
      <c r="BK134" s="203" t="s">
        <v>588</v>
      </c>
      <c r="BM134" s="212">
        <v>2009</v>
      </c>
      <c r="BN134" s="205">
        <v>0.99</v>
      </c>
      <c r="BO134" s="203" t="s">
        <v>588</v>
      </c>
      <c r="BP134" s="203">
        <v>0.99</v>
      </c>
      <c r="BQ134" s="203">
        <v>0.95</v>
      </c>
      <c r="BR134" s="203" t="s">
        <v>588</v>
      </c>
      <c r="BS134" s="203" t="s">
        <v>588</v>
      </c>
      <c r="BT134" s="203" t="s">
        <v>588</v>
      </c>
      <c r="BU134" s="206" t="s">
        <v>588</v>
      </c>
      <c r="BV134" s="203" t="s">
        <v>588</v>
      </c>
      <c r="BW134" s="203" t="s">
        <v>588</v>
      </c>
      <c r="BX134" s="203" t="s">
        <v>588</v>
      </c>
      <c r="BY134" s="203" t="s">
        <v>588</v>
      </c>
      <c r="BZ134" s="203" t="s">
        <v>588</v>
      </c>
      <c r="CA134" s="203" t="s">
        <v>588</v>
      </c>
      <c r="CD134" s="212">
        <v>2009</v>
      </c>
      <c r="CE134" s="205">
        <v>0.99</v>
      </c>
      <c r="CF134" s="203" t="s">
        <v>588</v>
      </c>
      <c r="CG134" s="203" t="s">
        <v>588</v>
      </c>
      <c r="CH134" s="203">
        <v>0.99</v>
      </c>
      <c r="CI134" s="203" t="s">
        <v>588</v>
      </c>
      <c r="CJ134" s="203">
        <v>0.9</v>
      </c>
      <c r="CK134" s="203">
        <v>0.99</v>
      </c>
      <c r="CL134" s="206" t="s">
        <v>588</v>
      </c>
      <c r="CM134" s="203" t="s">
        <v>588</v>
      </c>
      <c r="CN134" s="203" t="s">
        <v>588</v>
      </c>
      <c r="CO134" s="203" t="s">
        <v>588</v>
      </c>
      <c r="CP134" s="203" t="s">
        <v>588</v>
      </c>
      <c r="CQ134" s="203" t="s">
        <v>588</v>
      </c>
      <c r="CR134" s="203" t="s">
        <v>588</v>
      </c>
      <c r="CT134" s="212">
        <v>2009</v>
      </c>
      <c r="CU134" s="205" t="s">
        <v>588</v>
      </c>
      <c r="CV134" s="203" t="s">
        <v>588</v>
      </c>
      <c r="CW134" s="203" t="s">
        <v>588</v>
      </c>
      <c r="CX134" s="203" t="s">
        <v>588</v>
      </c>
      <c r="CY134" s="203" t="s">
        <v>588</v>
      </c>
      <c r="CZ134" s="203" t="s">
        <v>588</v>
      </c>
      <c r="DA134" s="203" t="s">
        <v>588</v>
      </c>
      <c r="DB134" s="206" t="s">
        <v>588</v>
      </c>
      <c r="DC134" s="203" t="s">
        <v>588</v>
      </c>
      <c r="DD134" s="203" t="s">
        <v>588</v>
      </c>
      <c r="DE134" s="203" t="s">
        <v>588</v>
      </c>
      <c r="DF134" s="203" t="s">
        <v>588</v>
      </c>
      <c r="DG134" s="203" t="s">
        <v>588</v>
      </c>
      <c r="DH134" s="203" t="s">
        <v>588</v>
      </c>
    </row>
    <row r="135" spans="2:112">
      <c r="C135" s="19" t="s">
        <v>654</v>
      </c>
      <c r="D135" s="19">
        <v>135</v>
      </c>
      <c r="E135" s="19">
        <v>137</v>
      </c>
      <c r="F135" s="19">
        <v>158</v>
      </c>
      <c r="G135" s="19">
        <v>137</v>
      </c>
      <c r="H135" s="19">
        <v>134</v>
      </c>
      <c r="I135" s="19">
        <v>164</v>
      </c>
      <c r="J135" s="19">
        <v>173</v>
      </c>
      <c r="K135" s="19">
        <v>164</v>
      </c>
      <c r="L135" s="19">
        <v>153</v>
      </c>
      <c r="M135" s="19">
        <v>157</v>
      </c>
      <c r="N135" s="19">
        <v>143</v>
      </c>
      <c r="O135" s="19">
        <v>156</v>
      </c>
      <c r="P135" s="19">
        <v>150</v>
      </c>
      <c r="Q135" s="19">
        <v>138</v>
      </c>
      <c r="R135" s="19">
        <v>126</v>
      </c>
      <c r="S135" s="19">
        <v>129</v>
      </c>
      <c r="V135" s="19">
        <f t="shared" si="89"/>
        <v>147.5</v>
      </c>
      <c r="W135" s="19">
        <f t="shared" si="77"/>
        <v>147.5</v>
      </c>
      <c r="X135" s="19">
        <f t="shared" si="78"/>
        <v>135.5</v>
      </c>
      <c r="Y135" s="19">
        <f t="shared" si="79"/>
        <v>149</v>
      </c>
      <c r="Z135" s="19">
        <f t="shared" si="80"/>
        <v>168.5</v>
      </c>
      <c r="AA135" s="19">
        <f t="shared" si="81"/>
        <v>168.5</v>
      </c>
      <c r="AB135" s="19">
        <f t="shared" si="82"/>
        <v>158.5</v>
      </c>
      <c r="AC135" s="19">
        <f t="shared" si="83"/>
        <v>155</v>
      </c>
      <c r="AD135" s="19">
        <f t="shared" si="84"/>
        <v>150</v>
      </c>
      <c r="AE135" s="19">
        <f t="shared" si="85"/>
        <v>149.5</v>
      </c>
      <c r="AF135" s="19">
        <f t="shared" si="86"/>
        <v>153</v>
      </c>
      <c r="AG135" s="19">
        <f t="shared" si="87"/>
        <v>144</v>
      </c>
      <c r="AH135" s="19">
        <f t="shared" si="88"/>
        <v>132</v>
      </c>
      <c r="AI135" s="19">
        <f t="shared" si="90"/>
        <v>127.5</v>
      </c>
      <c r="AQ135" s="182">
        <f t="shared" si="75"/>
        <v>1165</v>
      </c>
      <c r="AR135" s="19"/>
      <c r="AS135" s="182">
        <f t="shared" si="76"/>
        <v>43</v>
      </c>
      <c r="AW135" s="212">
        <v>2008</v>
      </c>
      <c r="AX135" s="205">
        <v>0.99</v>
      </c>
      <c r="AY135" s="203" t="s">
        <v>588</v>
      </c>
      <c r="AZ135" s="203" t="s">
        <v>588</v>
      </c>
      <c r="BA135" s="203">
        <v>0.99</v>
      </c>
      <c r="BB135" s="203" t="s">
        <v>588</v>
      </c>
      <c r="BC135" s="203">
        <v>0.95</v>
      </c>
      <c r="BD135" s="206">
        <v>0.99</v>
      </c>
      <c r="BE135" s="203" t="s">
        <v>588</v>
      </c>
      <c r="BF135" s="203" t="s">
        <v>588</v>
      </c>
      <c r="BG135" s="203" t="s">
        <v>588</v>
      </c>
      <c r="BH135" s="203" t="s">
        <v>588</v>
      </c>
      <c r="BI135" s="203" t="s">
        <v>588</v>
      </c>
      <c r="BJ135" s="203" t="s">
        <v>588</v>
      </c>
      <c r="BK135" s="203" t="s">
        <v>588</v>
      </c>
      <c r="BM135" s="212">
        <v>2010</v>
      </c>
      <c r="BN135" s="205">
        <v>0.99</v>
      </c>
      <c r="BO135" s="203">
        <v>0.95</v>
      </c>
      <c r="BP135" s="203">
        <v>0.99</v>
      </c>
      <c r="BQ135" s="203">
        <v>0.99</v>
      </c>
      <c r="BR135" s="203">
        <v>0.9</v>
      </c>
      <c r="BS135" s="203" t="s">
        <v>588</v>
      </c>
      <c r="BT135" s="203" t="s">
        <v>588</v>
      </c>
      <c r="BU135" s="203" t="s">
        <v>588</v>
      </c>
      <c r="BV135" s="206" t="s">
        <v>588</v>
      </c>
      <c r="BW135" s="203" t="s">
        <v>588</v>
      </c>
      <c r="BX135" s="203" t="s">
        <v>588</v>
      </c>
      <c r="BY135" s="203" t="s">
        <v>588</v>
      </c>
      <c r="BZ135" s="203" t="s">
        <v>588</v>
      </c>
      <c r="CA135" s="203" t="s">
        <v>588</v>
      </c>
      <c r="CD135" s="212">
        <v>2010</v>
      </c>
      <c r="CE135" s="205">
        <v>0.95</v>
      </c>
      <c r="CF135" s="203" t="s">
        <v>588</v>
      </c>
      <c r="CG135" s="203" t="s">
        <v>588</v>
      </c>
      <c r="CH135" s="203">
        <v>0.9</v>
      </c>
      <c r="CI135" s="203" t="s">
        <v>588</v>
      </c>
      <c r="CJ135" s="203" t="s">
        <v>588</v>
      </c>
      <c r="CK135" s="203">
        <v>0.99</v>
      </c>
      <c r="CL135" s="203">
        <v>0.99</v>
      </c>
      <c r="CM135" s="206" t="s">
        <v>588</v>
      </c>
      <c r="CN135" s="203" t="s">
        <v>588</v>
      </c>
      <c r="CO135" s="203" t="s">
        <v>588</v>
      </c>
      <c r="CP135" s="203" t="s">
        <v>588</v>
      </c>
      <c r="CQ135" s="203" t="s">
        <v>588</v>
      </c>
      <c r="CR135" s="203" t="s">
        <v>588</v>
      </c>
      <c r="CT135" s="212">
        <v>2010</v>
      </c>
      <c r="CU135" s="205" t="s">
        <v>588</v>
      </c>
      <c r="CV135" s="203" t="s">
        <v>588</v>
      </c>
      <c r="CW135" s="203" t="s">
        <v>588</v>
      </c>
      <c r="CX135" s="203" t="s">
        <v>588</v>
      </c>
      <c r="CY135" s="203" t="s">
        <v>588</v>
      </c>
      <c r="CZ135" s="203" t="s">
        <v>588</v>
      </c>
      <c r="DA135" s="203" t="s">
        <v>588</v>
      </c>
      <c r="DB135" s="203" t="s">
        <v>588</v>
      </c>
      <c r="DC135" s="206" t="s">
        <v>588</v>
      </c>
      <c r="DD135" s="203" t="s">
        <v>588</v>
      </c>
      <c r="DE135" s="203" t="s">
        <v>588</v>
      </c>
      <c r="DF135" s="203" t="s">
        <v>588</v>
      </c>
      <c r="DG135" s="203" t="s">
        <v>588</v>
      </c>
      <c r="DH135" s="203" t="s">
        <v>588</v>
      </c>
    </row>
    <row r="136" spans="2:112">
      <c r="C136" s="19" t="s">
        <v>655</v>
      </c>
      <c r="D136" s="19">
        <v>102</v>
      </c>
      <c r="E136" s="19">
        <v>100</v>
      </c>
      <c r="F136" s="19">
        <v>83</v>
      </c>
      <c r="G136" s="19">
        <v>72</v>
      </c>
      <c r="H136" s="19">
        <v>70</v>
      </c>
      <c r="I136" s="19">
        <v>91</v>
      </c>
      <c r="J136" s="19">
        <v>83</v>
      </c>
      <c r="K136" s="19">
        <v>80</v>
      </c>
      <c r="L136" s="19">
        <v>95</v>
      </c>
      <c r="M136" s="19">
        <v>68</v>
      </c>
      <c r="N136" s="19">
        <v>75</v>
      </c>
      <c r="O136" s="19">
        <v>59</v>
      </c>
      <c r="P136" s="19">
        <v>73</v>
      </c>
      <c r="Q136" s="19">
        <v>52</v>
      </c>
      <c r="R136" s="19">
        <v>63</v>
      </c>
      <c r="S136" s="19">
        <v>71</v>
      </c>
      <c r="V136" s="19">
        <f t="shared" si="89"/>
        <v>91.5</v>
      </c>
      <c r="W136" s="19">
        <f t="shared" si="77"/>
        <v>77.5</v>
      </c>
      <c r="X136" s="19">
        <f t="shared" si="78"/>
        <v>71</v>
      </c>
      <c r="Y136" s="19">
        <f t="shared" si="79"/>
        <v>80.5</v>
      </c>
      <c r="Z136" s="19">
        <f t="shared" si="80"/>
        <v>87</v>
      </c>
      <c r="AA136" s="19">
        <f t="shared" si="81"/>
        <v>81.5</v>
      </c>
      <c r="AB136" s="19">
        <f t="shared" si="82"/>
        <v>87.5</v>
      </c>
      <c r="AC136" s="19">
        <f t="shared" si="83"/>
        <v>81.5</v>
      </c>
      <c r="AD136" s="19">
        <f t="shared" si="84"/>
        <v>71.5</v>
      </c>
      <c r="AE136" s="19">
        <f t="shared" si="85"/>
        <v>67</v>
      </c>
      <c r="AF136" s="19">
        <f t="shared" si="86"/>
        <v>66</v>
      </c>
      <c r="AG136" s="19">
        <f t="shared" si="87"/>
        <v>62.5</v>
      </c>
      <c r="AH136" s="19">
        <f t="shared" si="88"/>
        <v>57.5</v>
      </c>
      <c r="AI136" s="19">
        <f t="shared" si="90"/>
        <v>67</v>
      </c>
      <c r="AQ136" s="182">
        <f t="shared" si="75"/>
        <v>1232</v>
      </c>
      <c r="AR136" s="19"/>
      <c r="AS136" s="182">
        <f t="shared" si="76"/>
        <v>54</v>
      </c>
      <c r="AW136" s="212">
        <v>2009</v>
      </c>
      <c r="AX136" s="205">
        <v>0.99</v>
      </c>
      <c r="AY136" s="203">
        <v>0.99</v>
      </c>
      <c r="AZ136" s="203">
        <v>0.99</v>
      </c>
      <c r="BA136" s="203" t="s">
        <v>588</v>
      </c>
      <c r="BB136" s="203">
        <v>0.95</v>
      </c>
      <c r="BC136" s="203">
        <v>0.99</v>
      </c>
      <c r="BD136" s="203">
        <v>0.99</v>
      </c>
      <c r="BE136" s="206">
        <v>0.99</v>
      </c>
      <c r="BF136" s="203" t="s">
        <v>588</v>
      </c>
      <c r="BG136" s="203" t="s">
        <v>588</v>
      </c>
      <c r="BH136" s="203" t="s">
        <v>588</v>
      </c>
      <c r="BI136" s="203" t="s">
        <v>588</v>
      </c>
      <c r="BJ136" s="203" t="s">
        <v>588</v>
      </c>
      <c r="BK136" s="203" t="s">
        <v>588</v>
      </c>
      <c r="BM136" s="212">
        <v>2011</v>
      </c>
      <c r="BN136" s="205">
        <v>0.99</v>
      </c>
      <c r="BO136" s="203">
        <v>0.99</v>
      </c>
      <c r="BP136" s="203">
        <v>0.99</v>
      </c>
      <c r="BQ136" s="203">
        <v>0.99</v>
      </c>
      <c r="BR136" s="203">
        <v>0.99</v>
      </c>
      <c r="BS136" s="203">
        <v>0.99</v>
      </c>
      <c r="BT136" s="203">
        <v>0.99</v>
      </c>
      <c r="BU136" s="203">
        <v>0.95</v>
      </c>
      <c r="BV136" s="203">
        <v>0.99</v>
      </c>
      <c r="BW136" s="206">
        <v>0.99</v>
      </c>
      <c r="BX136" s="203" t="s">
        <v>588</v>
      </c>
      <c r="BY136" s="203" t="s">
        <v>588</v>
      </c>
      <c r="BZ136" s="203" t="s">
        <v>588</v>
      </c>
      <c r="CA136" s="203" t="s">
        <v>588</v>
      </c>
      <c r="CD136" s="212">
        <v>2011</v>
      </c>
      <c r="CE136" s="205" t="s">
        <v>588</v>
      </c>
      <c r="CF136" s="203" t="s">
        <v>588</v>
      </c>
      <c r="CG136" s="203" t="s">
        <v>588</v>
      </c>
      <c r="CH136" s="203" t="s">
        <v>588</v>
      </c>
      <c r="CI136" s="203">
        <v>0.95</v>
      </c>
      <c r="CJ136" s="203" t="s">
        <v>588</v>
      </c>
      <c r="CK136" s="203">
        <v>0.99</v>
      </c>
      <c r="CL136" s="203">
        <v>0.99</v>
      </c>
      <c r="CM136" s="203">
        <v>0.99</v>
      </c>
      <c r="CN136" s="206">
        <v>0.9</v>
      </c>
      <c r="CO136" s="203" t="s">
        <v>588</v>
      </c>
      <c r="CP136" s="203" t="s">
        <v>588</v>
      </c>
      <c r="CQ136" s="203" t="s">
        <v>588</v>
      </c>
      <c r="CR136" s="203" t="s">
        <v>588</v>
      </c>
      <c r="CT136" s="212">
        <v>2011</v>
      </c>
      <c r="CU136" s="205">
        <v>0.95</v>
      </c>
      <c r="CV136" s="203" t="s">
        <v>588</v>
      </c>
      <c r="CW136" s="203" t="s">
        <v>588</v>
      </c>
      <c r="CX136" s="203">
        <v>0.95</v>
      </c>
      <c r="CY136" s="203">
        <v>0.9</v>
      </c>
      <c r="CZ136" s="203" t="s">
        <v>588</v>
      </c>
      <c r="DA136" s="203" t="s">
        <v>588</v>
      </c>
      <c r="DB136" s="203">
        <v>0.95</v>
      </c>
      <c r="DC136" s="203" t="s">
        <v>588</v>
      </c>
      <c r="DD136" s="206">
        <v>0.9</v>
      </c>
      <c r="DE136" s="203" t="s">
        <v>588</v>
      </c>
      <c r="DF136" s="203" t="s">
        <v>588</v>
      </c>
      <c r="DG136" s="203" t="s">
        <v>588</v>
      </c>
      <c r="DH136" s="203" t="s">
        <v>588</v>
      </c>
    </row>
    <row r="137" spans="2:112">
      <c r="C137" s="19" t="s">
        <v>730</v>
      </c>
      <c r="D137" s="19">
        <v>3034</v>
      </c>
      <c r="E137" s="19">
        <v>3124</v>
      </c>
      <c r="F137" s="19">
        <v>2987</v>
      </c>
      <c r="G137" s="19">
        <v>3011</v>
      </c>
      <c r="H137" s="19">
        <v>2988</v>
      </c>
      <c r="I137" s="19">
        <v>3159</v>
      </c>
      <c r="J137" s="19">
        <v>3323</v>
      </c>
      <c r="K137" s="19">
        <v>3355</v>
      </c>
      <c r="L137" s="19">
        <v>3197</v>
      </c>
      <c r="M137" s="19">
        <v>2989</v>
      </c>
      <c r="N137" s="19">
        <v>2867</v>
      </c>
      <c r="O137" s="19">
        <v>2682</v>
      </c>
      <c r="P137" s="19">
        <v>2742</v>
      </c>
      <c r="Q137" s="19">
        <v>2832</v>
      </c>
      <c r="R137" s="19">
        <v>2671</v>
      </c>
      <c r="S137" s="19">
        <v>2854</v>
      </c>
      <c r="V137" s="19">
        <f t="shared" si="89"/>
        <v>3055.5</v>
      </c>
      <c r="W137" s="19">
        <f t="shared" si="77"/>
        <v>2999</v>
      </c>
      <c r="X137" s="19">
        <f t="shared" si="78"/>
        <v>2999.5</v>
      </c>
      <c r="Y137" s="19">
        <f t="shared" si="79"/>
        <v>3073.5</v>
      </c>
      <c r="Z137" s="19">
        <f t="shared" si="80"/>
        <v>3241</v>
      </c>
      <c r="AA137" s="19">
        <f t="shared" si="81"/>
        <v>3339</v>
      </c>
      <c r="AB137" s="19">
        <f t="shared" si="82"/>
        <v>3276</v>
      </c>
      <c r="AC137" s="19">
        <f t="shared" si="83"/>
        <v>3093</v>
      </c>
      <c r="AD137" s="19">
        <f t="shared" si="84"/>
        <v>2928</v>
      </c>
      <c r="AE137" s="19">
        <f t="shared" si="85"/>
        <v>2774.5</v>
      </c>
      <c r="AF137" s="19">
        <f t="shared" si="86"/>
        <v>2712</v>
      </c>
      <c r="AG137" s="19">
        <f t="shared" si="87"/>
        <v>2787</v>
      </c>
      <c r="AH137" s="19">
        <f t="shared" si="88"/>
        <v>2751.5</v>
      </c>
      <c r="AI137" s="19">
        <f t="shared" si="90"/>
        <v>2762.5</v>
      </c>
      <c r="AQ137" s="182"/>
      <c r="AR137" s="19"/>
      <c r="AS137" s="182"/>
      <c r="AW137" s="212">
        <v>2010</v>
      </c>
      <c r="AX137" s="205" t="s">
        <v>588</v>
      </c>
      <c r="AY137" s="203">
        <v>0.99</v>
      </c>
      <c r="AZ137" s="203">
        <v>0.99</v>
      </c>
      <c r="BA137" s="203">
        <v>0.99</v>
      </c>
      <c r="BB137" s="203">
        <v>0.99</v>
      </c>
      <c r="BC137" s="203">
        <v>0.99</v>
      </c>
      <c r="BD137" s="203">
        <v>0.99</v>
      </c>
      <c r="BE137" s="203">
        <v>0.99</v>
      </c>
      <c r="BF137" s="206">
        <v>0.99</v>
      </c>
      <c r="BG137" s="203" t="s">
        <v>588</v>
      </c>
      <c r="BH137" s="203" t="s">
        <v>588</v>
      </c>
      <c r="BI137" s="203" t="s">
        <v>588</v>
      </c>
      <c r="BJ137" s="203" t="s">
        <v>588</v>
      </c>
      <c r="BK137" s="203" t="s">
        <v>588</v>
      </c>
      <c r="BM137" s="212">
        <v>2012</v>
      </c>
      <c r="BN137" s="205">
        <v>0.99</v>
      </c>
      <c r="BO137" s="203">
        <v>0.99</v>
      </c>
      <c r="BP137" s="203">
        <v>0.99</v>
      </c>
      <c r="BQ137" s="203">
        <v>0.99</v>
      </c>
      <c r="BR137" s="203">
        <v>0.99</v>
      </c>
      <c r="BS137" s="203">
        <v>0.99</v>
      </c>
      <c r="BT137" s="203">
        <v>0.99</v>
      </c>
      <c r="BU137" s="203">
        <v>0.95</v>
      </c>
      <c r="BV137" s="203">
        <v>0.99</v>
      </c>
      <c r="BW137" s="203">
        <v>0.95</v>
      </c>
      <c r="BX137" s="206" t="s">
        <v>588</v>
      </c>
      <c r="BY137" s="203" t="s">
        <v>588</v>
      </c>
      <c r="BZ137" s="203" t="s">
        <v>588</v>
      </c>
      <c r="CA137" s="203" t="s">
        <v>588</v>
      </c>
      <c r="CD137" s="212">
        <v>2012</v>
      </c>
      <c r="CE137" s="205" t="s">
        <v>588</v>
      </c>
      <c r="CF137" s="203">
        <v>0.95</v>
      </c>
      <c r="CG137" s="203">
        <v>0.95</v>
      </c>
      <c r="CH137" s="203" t="s">
        <v>588</v>
      </c>
      <c r="CI137" s="203">
        <v>0.99</v>
      </c>
      <c r="CJ137" s="203">
        <v>0.9</v>
      </c>
      <c r="CK137" s="203">
        <v>0.99</v>
      </c>
      <c r="CL137" s="203">
        <v>0.99</v>
      </c>
      <c r="CM137" s="203">
        <v>0.99</v>
      </c>
      <c r="CN137" s="203">
        <v>0.95</v>
      </c>
      <c r="CO137" s="206" t="s">
        <v>588</v>
      </c>
      <c r="CP137" s="203" t="s">
        <v>588</v>
      </c>
      <c r="CQ137" s="203" t="s">
        <v>588</v>
      </c>
      <c r="CR137" s="203" t="s">
        <v>588</v>
      </c>
      <c r="CT137" s="212">
        <v>2012</v>
      </c>
      <c r="CU137" s="205" t="s">
        <v>588</v>
      </c>
      <c r="CV137" s="203" t="s">
        <v>588</v>
      </c>
      <c r="CW137" s="203" t="s">
        <v>588</v>
      </c>
      <c r="CX137" s="203" t="s">
        <v>588</v>
      </c>
      <c r="CY137" s="203" t="s">
        <v>588</v>
      </c>
      <c r="CZ137" s="203" t="s">
        <v>588</v>
      </c>
      <c r="DA137" s="203" t="s">
        <v>588</v>
      </c>
      <c r="DB137" s="203" t="s">
        <v>588</v>
      </c>
      <c r="DC137" s="203" t="s">
        <v>588</v>
      </c>
      <c r="DD137" s="203" t="s">
        <v>588</v>
      </c>
      <c r="DE137" s="206">
        <v>0.9</v>
      </c>
      <c r="DF137" s="203" t="s">
        <v>588</v>
      </c>
      <c r="DG137" s="203" t="s">
        <v>588</v>
      </c>
      <c r="DH137" s="203" t="s">
        <v>588</v>
      </c>
    </row>
    <row r="138" spans="2:112">
      <c r="AQ138" s="182"/>
      <c r="AR138" s="19"/>
      <c r="AS138" s="182"/>
      <c r="AW138" s="212">
        <v>2011</v>
      </c>
      <c r="AX138" s="205">
        <v>0.99</v>
      </c>
      <c r="AY138" s="203">
        <v>0.99</v>
      </c>
      <c r="AZ138" s="203">
        <v>0.99</v>
      </c>
      <c r="BA138" s="203">
        <v>0.99</v>
      </c>
      <c r="BB138" s="203">
        <v>0.99</v>
      </c>
      <c r="BC138" s="203">
        <v>0.99</v>
      </c>
      <c r="BD138" s="203">
        <v>0.99</v>
      </c>
      <c r="BE138" s="203">
        <v>0.99</v>
      </c>
      <c r="BF138" s="203">
        <v>0.99</v>
      </c>
      <c r="BG138" s="206">
        <v>0.99</v>
      </c>
      <c r="BH138" s="203" t="s">
        <v>588</v>
      </c>
      <c r="BI138" s="203" t="s">
        <v>588</v>
      </c>
      <c r="BJ138" s="203" t="s">
        <v>588</v>
      </c>
      <c r="BK138" s="203" t="s">
        <v>588</v>
      </c>
      <c r="BM138" s="212">
        <v>2013</v>
      </c>
      <c r="BN138" s="205">
        <v>0.99</v>
      </c>
      <c r="BO138" s="203">
        <v>0.99</v>
      </c>
      <c r="BP138" s="203">
        <v>0.99</v>
      </c>
      <c r="BQ138" s="203">
        <v>0.99</v>
      </c>
      <c r="BR138" s="203">
        <v>0.99</v>
      </c>
      <c r="BS138" s="203">
        <v>0.99</v>
      </c>
      <c r="BT138" s="203">
        <v>0.99</v>
      </c>
      <c r="BU138" s="203">
        <v>0.99</v>
      </c>
      <c r="BV138" s="203">
        <v>0.99</v>
      </c>
      <c r="BW138" s="203">
        <v>0.99</v>
      </c>
      <c r="BX138" s="203">
        <v>0.95</v>
      </c>
      <c r="BY138" s="206">
        <v>0.95</v>
      </c>
      <c r="BZ138" s="203" t="s">
        <v>588</v>
      </c>
      <c r="CA138" s="203" t="s">
        <v>588</v>
      </c>
      <c r="CD138" s="212">
        <v>2013</v>
      </c>
      <c r="CE138" s="205" t="s">
        <v>588</v>
      </c>
      <c r="CF138" s="203">
        <v>0.9</v>
      </c>
      <c r="CG138" s="203">
        <v>0.9</v>
      </c>
      <c r="CH138" s="203" t="s">
        <v>588</v>
      </c>
      <c r="CI138" s="203">
        <v>0.95</v>
      </c>
      <c r="CJ138" s="203" t="s">
        <v>588</v>
      </c>
      <c r="CK138" s="203">
        <v>0.99</v>
      </c>
      <c r="CL138" s="203">
        <v>0.99</v>
      </c>
      <c r="CM138" s="203">
        <v>0.99</v>
      </c>
      <c r="CN138" s="203">
        <v>0.95</v>
      </c>
      <c r="CO138" s="203" t="s">
        <v>588</v>
      </c>
      <c r="CP138" s="206" t="s">
        <v>588</v>
      </c>
      <c r="CQ138" s="203" t="s">
        <v>588</v>
      </c>
      <c r="CR138" s="203" t="s">
        <v>588</v>
      </c>
      <c r="CT138" s="212">
        <v>2013</v>
      </c>
      <c r="CU138" s="205">
        <v>0.9</v>
      </c>
      <c r="CV138" s="203" t="s">
        <v>588</v>
      </c>
      <c r="CW138" s="203" t="s">
        <v>588</v>
      </c>
      <c r="CX138" s="203" t="s">
        <v>588</v>
      </c>
      <c r="CY138" s="203" t="s">
        <v>588</v>
      </c>
      <c r="CZ138" s="203" t="s">
        <v>588</v>
      </c>
      <c r="DA138" s="203" t="s">
        <v>588</v>
      </c>
      <c r="DB138" s="203" t="s">
        <v>588</v>
      </c>
      <c r="DC138" s="203" t="s">
        <v>588</v>
      </c>
      <c r="DD138" s="203" t="s">
        <v>588</v>
      </c>
      <c r="DE138" s="203" t="s">
        <v>588</v>
      </c>
      <c r="DF138" s="206" t="s">
        <v>588</v>
      </c>
      <c r="DG138" s="203" t="s">
        <v>588</v>
      </c>
      <c r="DH138" s="203" t="s">
        <v>588</v>
      </c>
    </row>
    <row r="139" spans="2:112">
      <c r="U139" s="247" t="s">
        <v>643</v>
      </c>
      <c r="V139" s="247">
        <f>V105/SUM('SHs and LRs'!C71,'SHs and LRs'!C88)</f>
        <v>1.9756538975766697E-2</v>
      </c>
      <c r="W139" s="247">
        <f>W105/SUM('SHs and LRs'!D71,'SHs and LRs'!D88)</f>
        <v>2.2753188105678657E-2</v>
      </c>
      <c r="X139" s="247">
        <f>X105/SUM('SHs and LRs'!E71,'SHs and LRs'!E88)</f>
        <v>2.2341932953603261E-2</v>
      </c>
      <c r="Y139" s="247">
        <f>Y105/SUM('SHs and LRs'!F71,'SHs and LRs'!F88)</f>
        <v>1.3813390505452557E-2</v>
      </c>
      <c r="Z139" s="247">
        <f>Z105/SUM('SHs and LRs'!G71,'SHs and LRs'!G88)</f>
        <v>1.5417782629200816E-2</v>
      </c>
      <c r="AA139" s="247">
        <f>AA105/SUM('SHs and LRs'!H71,'SHs and LRs'!H88)</f>
        <v>2.006155424041129E-2</v>
      </c>
      <c r="AB139" s="247">
        <f>AB105/SUM('SHs and LRs'!I71,'SHs and LRs'!I88)</f>
        <v>1.4447241990240455E-2</v>
      </c>
      <c r="AC139" s="247">
        <f>AC105/SUM('SHs and LRs'!J71,'SHs and LRs'!J88)</f>
        <v>1.9025570075927062E-2</v>
      </c>
      <c r="AD139" s="247">
        <f>AD105/SUM('SHs and LRs'!K71,'SHs and LRs'!K88)</f>
        <v>1.8042149535123994E-2</v>
      </c>
      <c r="AE139" s="247">
        <f>AE105/SUM('SHs and LRs'!L71,'SHs and LRs'!L88)</f>
        <v>8.2747999651544054E-3</v>
      </c>
      <c r="AF139" s="247">
        <f>AF105/SUM('SHs and LRs'!M71,'SHs and LRs'!M88)</f>
        <v>5.4357053931890931E-3</v>
      </c>
      <c r="AG139" s="247">
        <f>AG105/SUM('SHs and LRs'!N71,'SHs and LRs'!N88)</f>
        <v>1.2350145276540641E-2</v>
      </c>
      <c r="AH139" s="247">
        <f>AH105/SUM('SHs and LRs'!O71,'SHs and LRs'!O88)</f>
        <v>1.1731512896281278E-2</v>
      </c>
      <c r="AI139" s="247">
        <f>AI105/SUM('SHs and LRs'!P71,'SHs and LRs'!P88)</f>
        <v>1.1940101709687385E-2</v>
      </c>
      <c r="AJ139" s="247">
        <f>AJ105/SUM('SHs and LRs'!Q71,'SHs and LRs'!Q88)</f>
        <v>1.6356704125497883E-2</v>
      </c>
      <c r="AK139" s="247">
        <f>AK105/SUM('SHs and LRs'!R71,'SHs and LRs'!R88)</f>
        <v>1.3762026987457194E-2</v>
      </c>
      <c r="AQ139" s="182"/>
      <c r="AR139" s="19"/>
      <c r="AS139" s="182"/>
      <c r="AW139" s="212">
        <v>2012</v>
      </c>
      <c r="AX139" s="205">
        <v>0.99</v>
      </c>
      <c r="AY139" s="203">
        <v>0.99</v>
      </c>
      <c r="AZ139" s="203">
        <v>0.99</v>
      </c>
      <c r="BA139" s="203">
        <v>0.99</v>
      </c>
      <c r="BB139" s="203">
        <v>0.99</v>
      </c>
      <c r="BC139" s="203">
        <v>0.99</v>
      </c>
      <c r="BD139" s="203">
        <v>0.99</v>
      </c>
      <c r="BE139" s="203">
        <v>0.99</v>
      </c>
      <c r="BF139" s="203">
        <v>0.99</v>
      </c>
      <c r="BG139" s="203">
        <v>0.99</v>
      </c>
      <c r="BH139" s="206">
        <v>0.99</v>
      </c>
      <c r="BI139" s="203" t="s">
        <v>588</v>
      </c>
      <c r="BJ139" s="203" t="s">
        <v>588</v>
      </c>
      <c r="BK139" s="203" t="s">
        <v>588</v>
      </c>
      <c r="BM139" s="212">
        <v>2014</v>
      </c>
      <c r="BN139" s="205">
        <v>0.99</v>
      </c>
      <c r="BO139" s="203">
        <v>0.99</v>
      </c>
      <c r="BP139" s="203">
        <v>0.99</v>
      </c>
      <c r="BQ139" s="203">
        <v>0.99</v>
      </c>
      <c r="BR139" s="203">
        <v>0.99</v>
      </c>
      <c r="BS139" s="203">
        <v>0.99</v>
      </c>
      <c r="BT139" s="203">
        <v>0.99</v>
      </c>
      <c r="BU139" s="203">
        <v>0.99</v>
      </c>
      <c r="BV139" s="203">
        <v>0.99</v>
      </c>
      <c r="BW139" s="203">
        <v>0.99</v>
      </c>
      <c r="BX139" s="203" t="s">
        <v>588</v>
      </c>
      <c r="BY139" s="203" t="s">
        <v>588</v>
      </c>
      <c r="BZ139" s="206" t="s">
        <v>588</v>
      </c>
      <c r="CA139" s="203" t="s">
        <v>588</v>
      </c>
      <c r="CD139" s="212">
        <v>2014</v>
      </c>
      <c r="CE139" s="205" t="s">
        <v>588</v>
      </c>
      <c r="CF139" s="203">
        <v>0.99</v>
      </c>
      <c r="CG139" s="203">
        <v>0.99</v>
      </c>
      <c r="CH139" s="203" t="s">
        <v>588</v>
      </c>
      <c r="CI139" s="203">
        <v>0.99</v>
      </c>
      <c r="CJ139" s="203">
        <v>0.95</v>
      </c>
      <c r="CK139" s="203">
        <v>0.99</v>
      </c>
      <c r="CL139" s="203">
        <v>0.99</v>
      </c>
      <c r="CM139" s="203">
        <v>0.99</v>
      </c>
      <c r="CN139" s="203">
        <v>0.99</v>
      </c>
      <c r="CO139" s="203" t="s">
        <v>588</v>
      </c>
      <c r="CP139" s="203" t="s">
        <v>588</v>
      </c>
      <c r="CQ139" s="206" t="s">
        <v>588</v>
      </c>
      <c r="CR139" s="203" t="s">
        <v>588</v>
      </c>
      <c r="CT139" s="212">
        <v>2014</v>
      </c>
      <c r="CU139" s="205" t="s">
        <v>588</v>
      </c>
      <c r="CV139" s="203" t="s">
        <v>588</v>
      </c>
      <c r="CW139" s="203" t="s">
        <v>588</v>
      </c>
      <c r="CX139" s="203" t="s">
        <v>588</v>
      </c>
      <c r="CY139" s="203" t="s">
        <v>588</v>
      </c>
      <c r="CZ139" s="203" t="s">
        <v>588</v>
      </c>
      <c r="DA139" s="203" t="s">
        <v>588</v>
      </c>
      <c r="DB139" s="203" t="s">
        <v>588</v>
      </c>
      <c r="DC139" s="203" t="s">
        <v>588</v>
      </c>
      <c r="DD139" s="203" t="s">
        <v>588</v>
      </c>
      <c r="DE139" s="203" t="s">
        <v>588</v>
      </c>
      <c r="DF139" s="203" t="s">
        <v>588</v>
      </c>
      <c r="DG139" s="206" t="s">
        <v>588</v>
      </c>
      <c r="DH139" s="203" t="s">
        <v>588</v>
      </c>
    </row>
    <row r="140" spans="2:112">
      <c r="B140" s="252" t="s">
        <v>746</v>
      </c>
      <c r="U140" s="247" t="s">
        <v>657</v>
      </c>
      <c r="V140" s="247">
        <f>V106/SUM('SHs and LRs'!C72,'SHs and LRs'!C89)</f>
        <v>7.6402229646909429E-3</v>
      </c>
      <c r="W140" s="247">
        <f>W106/SUM('SHs and LRs'!D72,'SHs and LRs'!D89)</f>
        <v>6.1485208872959253E-3</v>
      </c>
      <c r="X140" s="247">
        <f>X106/SUM('SHs and LRs'!E72,'SHs and LRs'!E89)</f>
        <v>6.1769770440471741E-3</v>
      </c>
      <c r="Y140" s="247">
        <f>Y106/SUM('SHs and LRs'!F72,'SHs and LRs'!F89)</f>
        <v>7.014706233969918E-3</v>
      </c>
      <c r="Z140" s="247">
        <f>Z106/SUM('SHs and LRs'!G72,'SHs and LRs'!G89)</f>
        <v>5.8128585129422605E-3</v>
      </c>
      <c r="AA140" s="247">
        <f>AA106/SUM('SHs and LRs'!H72,'SHs and LRs'!H89)</f>
        <v>5.3921824842862254E-3</v>
      </c>
      <c r="AB140" s="247">
        <f>AB106/SUM('SHs and LRs'!I72,'SHs and LRs'!I89)</f>
        <v>5.083893584733456E-3</v>
      </c>
      <c r="AC140" s="247">
        <f>AC106/SUM('SHs and LRs'!J72,'SHs and LRs'!J89)</f>
        <v>5.298887516233473E-3</v>
      </c>
      <c r="AD140" s="247">
        <f>AD106/SUM('SHs and LRs'!K72,'SHs and LRs'!K89)</f>
        <v>4.5766075433681594E-3</v>
      </c>
      <c r="AE140" s="247">
        <f>AE106/SUM('SHs and LRs'!L72,'SHs and LRs'!L89)</f>
        <v>4.0991851962894543E-3</v>
      </c>
      <c r="AF140" s="247">
        <f>AF106/SUM('SHs and LRs'!M72,'SHs and LRs'!M89)</f>
        <v>3.959443052616275E-3</v>
      </c>
      <c r="AG140" s="247">
        <f>AG106/SUM('SHs and LRs'!N72,'SHs and LRs'!N89)</f>
        <v>3.9224420376102742E-3</v>
      </c>
      <c r="AH140" s="247">
        <f>AH106/SUM('SHs and LRs'!O72,'SHs and LRs'!O89)</f>
        <v>3.2121384282211662E-3</v>
      </c>
      <c r="AI140" s="247">
        <f>AI106/SUM('SHs and LRs'!P72,'SHs and LRs'!P89)</f>
        <v>3.3102971113722203E-3</v>
      </c>
      <c r="AJ140" s="247">
        <f>AJ106/SUM('SHs and LRs'!Q72,'SHs and LRs'!Q89)</f>
        <v>3.6694785130384116E-3</v>
      </c>
      <c r="AK140" s="247">
        <f>AK106/SUM('SHs and LRs'!R72,'SHs and LRs'!R89)</f>
        <v>3.9867322771051424E-3</v>
      </c>
      <c r="AW140" s="212">
        <v>2013</v>
      </c>
      <c r="AX140" s="205">
        <v>0.99</v>
      </c>
      <c r="AY140" s="203">
        <v>0.99</v>
      </c>
      <c r="AZ140" s="203">
        <v>0.99</v>
      </c>
      <c r="BA140" s="203">
        <v>0.99</v>
      </c>
      <c r="BB140" s="203">
        <v>0.99</v>
      </c>
      <c r="BC140" s="203">
        <v>0.99</v>
      </c>
      <c r="BD140" s="203">
        <v>0.99</v>
      </c>
      <c r="BE140" s="203">
        <v>0.99</v>
      </c>
      <c r="BF140" s="203">
        <v>0.99</v>
      </c>
      <c r="BG140" s="203">
        <v>0.99</v>
      </c>
      <c r="BH140" s="203">
        <v>0.99</v>
      </c>
      <c r="BI140" s="206">
        <v>0.99</v>
      </c>
      <c r="BJ140" s="203" t="s">
        <v>588</v>
      </c>
      <c r="BK140" s="203" t="s">
        <v>588</v>
      </c>
      <c r="BM140" s="212">
        <v>2015</v>
      </c>
      <c r="BN140" s="207">
        <v>0.99</v>
      </c>
      <c r="BO140" s="208">
        <v>0.99</v>
      </c>
      <c r="BP140" s="208">
        <v>0.99</v>
      </c>
      <c r="BQ140" s="208">
        <v>0.99</v>
      </c>
      <c r="BR140" s="208">
        <v>0.99</v>
      </c>
      <c r="BS140" s="208">
        <v>0.99</v>
      </c>
      <c r="BT140" s="208">
        <v>0.99</v>
      </c>
      <c r="BU140" s="208">
        <v>0.95</v>
      </c>
      <c r="BV140" s="208">
        <v>0.99</v>
      </c>
      <c r="BW140" s="208">
        <v>0.95</v>
      </c>
      <c r="BX140" s="208" t="s">
        <v>588</v>
      </c>
      <c r="BY140" s="208" t="s">
        <v>588</v>
      </c>
      <c r="BZ140" s="208">
        <v>0.95</v>
      </c>
      <c r="CA140" s="209" t="s">
        <v>588</v>
      </c>
      <c r="CD140" s="212">
        <v>2015</v>
      </c>
      <c r="CE140" s="207" t="s">
        <v>588</v>
      </c>
      <c r="CF140" s="208">
        <v>0.95</v>
      </c>
      <c r="CG140" s="208">
        <v>0.95</v>
      </c>
      <c r="CH140" s="208" t="s">
        <v>588</v>
      </c>
      <c r="CI140" s="208">
        <v>0.99</v>
      </c>
      <c r="CJ140" s="208">
        <v>0.95</v>
      </c>
      <c r="CK140" s="208">
        <v>0.99</v>
      </c>
      <c r="CL140" s="208">
        <v>0.99</v>
      </c>
      <c r="CM140" s="208">
        <v>0.99</v>
      </c>
      <c r="CN140" s="208">
        <v>0.99</v>
      </c>
      <c r="CO140" s="208" t="s">
        <v>588</v>
      </c>
      <c r="CP140" s="208" t="s">
        <v>588</v>
      </c>
      <c r="CQ140" s="208" t="s">
        <v>588</v>
      </c>
      <c r="CR140" s="209" t="s">
        <v>588</v>
      </c>
      <c r="CT140" s="212">
        <v>2015</v>
      </c>
      <c r="CU140" s="207" t="s">
        <v>588</v>
      </c>
      <c r="CV140" s="208" t="s">
        <v>588</v>
      </c>
      <c r="CW140" s="208" t="s">
        <v>588</v>
      </c>
      <c r="CX140" s="208" t="s">
        <v>588</v>
      </c>
      <c r="CY140" s="208" t="s">
        <v>588</v>
      </c>
      <c r="CZ140" s="208" t="s">
        <v>588</v>
      </c>
      <c r="DA140" s="208" t="s">
        <v>588</v>
      </c>
      <c r="DB140" s="208" t="s">
        <v>588</v>
      </c>
      <c r="DC140" s="208" t="s">
        <v>588</v>
      </c>
      <c r="DD140" s="208" t="s">
        <v>588</v>
      </c>
      <c r="DE140" s="208">
        <v>0.9</v>
      </c>
      <c r="DF140" s="208" t="s">
        <v>588</v>
      </c>
      <c r="DG140" s="208" t="s">
        <v>588</v>
      </c>
      <c r="DH140" s="209" t="s">
        <v>588</v>
      </c>
    </row>
    <row r="141" spans="2:112">
      <c r="C141" t="str">
        <f t="array" ref="C141:P141">TRANSPOSE(C123:C136)</f>
        <v>Northland</v>
      </c>
      <c r="D141" s="19" t="str">
        <v>Auckland</v>
      </c>
      <c r="E141" s="19" t="str">
        <v>Waikato</v>
      </c>
      <c r="F141" s="19" t="str">
        <v>Bay of Plenty</v>
      </c>
      <c r="G141" s="19" t="str">
        <v>Gisborne</v>
      </c>
      <c r="H141" s="19" t="str">
        <v>Hawkes Bay</v>
      </c>
      <c r="I141" s="19" t="str">
        <v>Taranaki</v>
      </c>
      <c r="J141" s="19" t="str">
        <v>Manawatu/Wanganui</v>
      </c>
      <c r="K141" s="19" t="str">
        <v>Wellington</v>
      </c>
      <c r="L141" s="19" t="str">
        <v>Nelson/Marlborough</v>
      </c>
      <c r="M141" s="19" t="str">
        <v>West Coast</v>
      </c>
      <c r="N141" s="19" t="str">
        <v>Canterbury</v>
      </c>
      <c r="O141" s="19" t="str">
        <v>Otago</v>
      </c>
      <c r="P141" s="19" t="str">
        <v>Southland</v>
      </c>
      <c r="U141" s="247" t="s">
        <v>644</v>
      </c>
      <c r="V141" s="247">
        <f>V107/SUM('SHs and LRs'!C73,'SHs and LRs'!C90)</f>
        <v>1.5404143820140983E-2</v>
      </c>
      <c r="W141" s="247">
        <f>W107/SUM('SHs and LRs'!D73,'SHs and LRs'!D90)</f>
        <v>1.5428286482202513E-2</v>
      </c>
      <c r="X141" s="247">
        <f>X107/SUM('SHs and LRs'!E73,'SHs and LRs'!E90)</f>
        <v>1.6772755392140959E-2</v>
      </c>
      <c r="Y141" s="247">
        <f>Y107/SUM('SHs and LRs'!F73,'SHs and LRs'!F90)</f>
        <v>2.3346874838254428E-2</v>
      </c>
      <c r="Z141" s="247">
        <f>Z107/SUM('SHs and LRs'!G73,'SHs and LRs'!G90)</f>
        <v>1.2729191437207197E-2</v>
      </c>
      <c r="AA141" s="247">
        <f>AA107/SUM('SHs and LRs'!H73,'SHs and LRs'!H90)</f>
        <v>1.663717323684686E-2</v>
      </c>
      <c r="AB141" s="247">
        <f>AB107/SUM('SHs and LRs'!I73,'SHs and LRs'!I90)</f>
        <v>1.7319867129047695E-2</v>
      </c>
      <c r="AC141" s="247">
        <f>AC107/SUM('SHs and LRs'!J73,'SHs and LRs'!J90)</f>
        <v>1.6716424618545587E-2</v>
      </c>
      <c r="AD141" s="247">
        <f>AD107/SUM('SHs and LRs'!K73,'SHs and LRs'!K90)</f>
        <v>1.2782442746664388E-2</v>
      </c>
      <c r="AE141" s="247">
        <f>AE107/SUM('SHs and LRs'!L73,'SHs and LRs'!L90)</f>
        <v>1.2411439483932158E-2</v>
      </c>
      <c r="AF141" s="247">
        <f>AF107/SUM('SHs and LRs'!M73,'SHs and LRs'!M90)</f>
        <v>1.0879887659265871E-2</v>
      </c>
      <c r="AG141" s="247">
        <f>AG107/SUM('SHs and LRs'!N73,'SHs and LRs'!N90)</f>
        <v>1.1208069907879026E-2</v>
      </c>
      <c r="AH141" s="247">
        <f>AH107/SUM('SHs and LRs'!O73,'SHs and LRs'!O90)</f>
        <v>8.5614788208286854E-3</v>
      </c>
      <c r="AI141" s="247">
        <f>AI107/SUM('SHs and LRs'!P73,'SHs and LRs'!P90)</f>
        <v>8.9653116121491648E-3</v>
      </c>
      <c r="AJ141" s="247">
        <f>AJ107/SUM('SHs and LRs'!Q73,'SHs and LRs'!Q90)</f>
        <v>1.4042952389989403E-2</v>
      </c>
      <c r="AK141" s="247">
        <f>AK107/SUM('SHs and LRs'!R73,'SHs and LRs'!R90)</f>
        <v>1.214948387214866E-2</v>
      </c>
      <c r="AW141" s="212">
        <v>2014</v>
      </c>
      <c r="AX141" s="205">
        <v>0.99</v>
      </c>
      <c r="AY141" s="203">
        <v>0.99</v>
      </c>
      <c r="AZ141" s="203">
        <v>0.99</v>
      </c>
      <c r="BA141" s="203">
        <v>0.99</v>
      </c>
      <c r="BB141" s="203">
        <v>0.99</v>
      </c>
      <c r="BC141" s="203">
        <v>0.99</v>
      </c>
      <c r="BD141" s="203">
        <v>0.99</v>
      </c>
      <c r="BE141" s="203">
        <v>0.99</v>
      </c>
      <c r="BF141" s="203">
        <v>0.99</v>
      </c>
      <c r="BG141" s="203">
        <v>0.99</v>
      </c>
      <c r="BH141" s="203">
        <v>0.99</v>
      </c>
      <c r="BI141" s="203">
        <v>0.99</v>
      </c>
      <c r="BJ141" s="206">
        <v>0.99</v>
      </c>
      <c r="BK141" s="203" t="s">
        <v>588</v>
      </c>
    </row>
    <row r="142" spans="2:112">
      <c r="B142" s="253"/>
      <c r="C142" s="19" t="str">
        <f t="array" ref="C142:P142">TRANSPOSE(C124:C137)</f>
        <v>Auckland</v>
      </c>
      <c r="D142" s="19" t="str">
        <v>Waikato</v>
      </c>
      <c r="E142" s="19" t="str">
        <v>Bay of Plenty</v>
      </c>
      <c r="F142" s="19" t="str">
        <v>Gisborne</v>
      </c>
      <c r="G142" s="19" t="str">
        <v>Hawkes Bay</v>
      </c>
      <c r="H142" s="19" t="str">
        <v>Taranaki</v>
      </c>
      <c r="I142" s="19" t="str">
        <v>Manawatu/Wanganui</v>
      </c>
      <c r="J142" s="19" t="str">
        <v>Wellington</v>
      </c>
      <c r="K142" s="19" t="str">
        <v>Nelson/Marlborough</v>
      </c>
      <c r="L142" s="19" t="str">
        <v>West Coast</v>
      </c>
      <c r="M142" s="19" t="str">
        <v>Canterbury</v>
      </c>
      <c r="N142" s="19" t="str">
        <v>Otago</v>
      </c>
      <c r="O142" s="19" t="str">
        <v>Southland</v>
      </c>
      <c r="P142" s="19" t="str">
        <v>All NZ</v>
      </c>
      <c r="U142" s="247" t="s">
        <v>645</v>
      </c>
      <c r="V142" s="247">
        <f>V108/SUM('SHs and LRs'!C74,'SHs and LRs'!C91)</f>
        <v>1.7996851642503066E-2</v>
      </c>
      <c r="W142" s="247">
        <f>W108/SUM('SHs and LRs'!D74,'SHs and LRs'!D91)</f>
        <v>1.7168284640963469E-2</v>
      </c>
      <c r="X142" s="247">
        <f>X108/SUM('SHs and LRs'!E74,'SHs and LRs'!E91)</f>
        <v>1.6206077143177611E-2</v>
      </c>
      <c r="Y142" s="247">
        <f>Y108/SUM('SHs and LRs'!F74,'SHs and LRs'!F91)</f>
        <v>1.0141412626982189E-2</v>
      </c>
      <c r="Z142" s="247">
        <f>Z108/SUM('SHs and LRs'!G74,'SHs and LRs'!G91)</f>
        <v>1.0209534288453887E-2</v>
      </c>
      <c r="AA142" s="247">
        <f>AA108/SUM('SHs and LRs'!H74,'SHs and LRs'!H91)</f>
        <v>1.7340205937300256E-2</v>
      </c>
      <c r="AB142" s="247">
        <f>AB108/SUM('SHs and LRs'!I74,'SHs and LRs'!I91)</f>
        <v>1.2581144618351815E-2</v>
      </c>
      <c r="AC142" s="247">
        <f>AC108/SUM('SHs and LRs'!J74,'SHs and LRs'!J91)</f>
        <v>9.505885127280362E-3</v>
      </c>
      <c r="AD142" s="247">
        <f>AD108/SUM('SHs and LRs'!K74,'SHs and LRs'!K91)</f>
        <v>1.2675878268537423E-2</v>
      </c>
      <c r="AE142" s="247">
        <f>AE108/SUM('SHs and LRs'!L74,'SHs and LRs'!L91)</f>
        <v>7.9785345291431744E-3</v>
      </c>
      <c r="AF142" s="247">
        <f>AF108/SUM('SHs and LRs'!M74,'SHs and LRs'!M91)</f>
        <v>7.9122391832058651E-3</v>
      </c>
      <c r="AG142" s="247">
        <f>AG108/SUM('SHs and LRs'!N74,'SHs and LRs'!N91)</f>
        <v>9.122960634105148E-3</v>
      </c>
      <c r="AH142" s="247">
        <f>AH108/SUM('SHs and LRs'!O74,'SHs and LRs'!O91)</f>
        <v>9.14550598425533E-3</v>
      </c>
      <c r="AI142" s="247">
        <f>AI108/SUM('SHs and LRs'!P74,'SHs and LRs'!P91)</f>
        <v>1.2392417706215549E-2</v>
      </c>
      <c r="AJ142" s="247">
        <f>AJ108/SUM('SHs and LRs'!Q74,'SHs and LRs'!Q91)</f>
        <v>7.0427882010005369E-3</v>
      </c>
      <c r="AK142" s="247">
        <f>AK108/SUM('SHs and LRs'!R74,'SHs and LRs'!R91)</f>
        <v>9.1918790060478758E-3</v>
      </c>
      <c r="AW142" s="212">
        <v>2015</v>
      </c>
      <c r="AX142" s="207">
        <v>0.99</v>
      </c>
      <c r="AY142" s="208">
        <v>0.99</v>
      </c>
      <c r="AZ142" s="208">
        <v>0.99</v>
      </c>
      <c r="BA142" s="208">
        <v>0.99</v>
      </c>
      <c r="BB142" s="208">
        <v>0.99</v>
      </c>
      <c r="BC142" s="208">
        <v>0.99</v>
      </c>
      <c r="BD142" s="208">
        <v>0.99</v>
      </c>
      <c r="BE142" s="208">
        <v>0.99</v>
      </c>
      <c r="BF142" s="208">
        <v>0.99</v>
      </c>
      <c r="BG142" s="208">
        <v>0.99</v>
      </c>
      <c r="BH142" s="208">
        <v>0.99</v>
      </c>
      <c r="BI142" s="208">
        <v>0.99</v>
      </c>
      <c r="BJ142" s="208" t="s">
        <v>588</v>
      </c>
      <c r="BK142" s="209">
        <v>0.99</v>
      </c>
    </row>
    <row r="143" spans="2:112">
      <c r="B143" s="253" t="s">
        <v>231</v>
      </c>
      <c r="C143" s="254">
        <v>14</v>
      </c>
      <c r="D143" s="254">
        <v>21</v>
      </c>
      <c r="E143" s="254">
        <v>29</v>
      </c>
      <c r="F143" s="254">
        <v>6</v>
      </c>
      <c r="G143" s="254">
        <v>2</v>
      </c>
      <c r="H143" s="254">
        <v>8</v>
      </c>
      <c r="I143" s="254">
        <v>2</v>
      </c>
      <c r="J143" s="254">
        <v>9</v>
      </c>
      <c r="K143" s="254">
        <v>6</v>
      </c>
      <c r="L143" s="254">
        <v>5</v>
      </c>
      <c r="M143" s="254">
        <v>1</v>
      </c>
      <c r="N143" s="254">
        <v>18</v>
      </c>
      <c r="O143" s="254">
        <v>4</v>
      </c>
      <c r="P143" s="254">
        <v>5</v>
      </c>
      <c r="U143" s="247" t="s">
        <v>646</v>
      </c>
      <c r="V143" s="247">
        <f>V109/SUM('SHs and LRs'!C75,'SHs and LRs'!C92)</f>
        <v>6.555599944087216E-3</v>
      </c>
      <c r="W143" s="247">
        <f>W109/SUM('SHs and LRs'!D75,'SHs and LRs'!D92)</f>
        <v>1.2104061170824991E-2</v>
      </c>
      <c r="X143" s="247">
        <f>X109/SUM('SHs and LRs'!E75,'SHs and LRs'!E92)</f>
        <v>8.5385501400699112E-3</v>
      </c>
      <c r="Y143" s="247">
        <f>Y109/SUM('SHs and LRs'!F75,'SHs and LRs'!F92)</f>
        <v>2.1478644619010299E-2</v>
      </c>
      <c r="Z143" s="247">
        <f>Z109/SUM('SHs and LRs'!G75,'SHs and LRs'!G92)</f>
        <v>7.3052458986132204E-3</v>
      </c>
      <c r="AA143" s="247">
        <f>AA109/SUM('SHs and LRs'!H75,'SHs and LRs'!H92)</f>
        <v>1.2602539598078459E-2</v>
      </c>
      <c r="AB143" s="247">
        <f>AB109/SUM('SHs and LRs'!I75,'SHs and LRs'!I92)</f>
        <v>2.2346360595164934E-2</v>
      </c>
      <c r="AC143" s="247">
        <f>AC109/SUM('SHs and LRs'!J75,'SHs and LRs'!J92)</f>
        <v>9.0703381924450224E-3</v>
      </c>
      <c r="AD143" s="247">
        <f>AD109/SUM('SHs and LRs'!K75,'SHs and LRs'!K92)</f>
        <v>1.8279346506305885E-2</v>
      </c>
      <c r="AE143" s="247">
        <f>AE109/SUM('SHs and LRs'!L75,'SHs and LRs'!L92)</f>
        <v>1.057178263582101E-2</v>
      </c>
      <c r="AF143" s="247">
        <f>AF109/SUM('SHs and LRs'!M75,'SHs and LRs'!M92)</f>
        <v>5.3684514555453599E-3</v>
      </c>
      <c r="AG143" s="247">
        <f>AG109/SUM('SHs and LRs'!N75,'SHs and LRs'!N92)</f>
        <v>2.9234620612877005E-2</v>
      </c>
      <c r="AH143" s="247">
        <f>AH109/SUM('SHs and LRs'!O75,'SHs and LRs'!O92)</f>
        <v>7.8207033985641366E-3</v>
      </c>
      <c r="AI143" s="247">
        <f>AI109/SUM('SHs and LRs'!P75,'SHs and LRs'!P92)</f>
        <v>4.9779434285276503E-3</v>
      </c>
      <c r="AJ143" s="247">
        <f>AJ109/SUM('SHs and LRs'!Q75,'SHs and LRs'!Q92)</f>
        <v>0</v>
      </c>
      <c r="AK143" s="247">
        <f>AK109/SUM('SHs and LRs'!R75,'SHs and LRs'!R92)</f>
        <v>2.6622035991974751E-2</v>
      </c>
      <c r="BM143" s="210"/>
      <c r="BN143" s="211">
        <v>2001</v>
      </c>
      <c r="BO143" s="211">
        <v>2002</v>
      </c>
      <c r="BP143" s="211">
        <v>2003</v>
      </c>
      <c r="BQ143" s="211">
        <v>2004</v>
      </c>
      <c r="BR143" s="211">
        <v>2005</v>
      </c>
      <c r="BS143" s="211">
        <v>2006</v>
      </c>
      <c r="BT143" s="211">
        <v>2007</v>
      </c>
      <c r="BU143" s="211">
        <v>2008</v>
      </c>
      <c r="BV143" s="211">
        <v>2009</v>
      </c>
      <c r="BW143" s="211">
        <v>2010</v>
      </c>
      <c r="BX143" s="211">
        <v>2011</v>
      </c>
      <c r="BY143" s="211">
        <v>2012</v>
      </c>
      <c r="BZ143" s="211">
        <v>2013</v>
      </c>
      <c r="CA143" s="211">
        <v>2014</v>
      </c>
    </row>
    <row r="144" spans="2:112">
      <c r="B144" s="253" t="s">
        <v>232</v>
      </c>
      <c r="C144" s="254">
        <v>3</v>
      </c>
      <c r="D144" s="254">
        <v>24</v>
      </c>
      <c r="E144" s="254">
        <v>24</v>
      </c>
      <c r="F144" s="254">
        <v>17</v>
      </c>
      <c r="G144" s="254">
        <v>2</v>
      </c>
      <c r="H144" s="254">
        <v>8</v>
      </c>
      <c r="I144" s="254">
        <v>6</v>
      </c>
      <c r="J144" s="254">
        <v>14</v>
      </c>
      <c r="K144" s="254">
        <v>9</v>
      </c>
      <c r="L144" s="254">
        <v>1</v>
      </c>
      <c r="M144" s="254">
        <v>0</v>
      </c>
      <c r="N144" s="254">
        <v>10</v>
      </c>
      <c r="O144" s="254">
        <v>6</v>
      </c>
      <c r="P144" s="254">
        <v>1</v>
      </c>
      <c r="U144" s="247" t="s">
        <v>647</v>
      </c>
      <c r="V144" s="247">
        <f>V110/SUM('SHs and LRs'!C76,'SHs and LRs'!C93)</f>
        <v>6.820955345619795E-3</v>
      </c>
      <c r="W144" s="247">
        <f>W110/SUM('SHs and LRs'!D76,'SHs and LRs'!D93)</f>
        <v>1.6580349113982328E-2</v>
      </c>
      <c r="X144" s="247">
        <f>X110/SUM('SHs and LRs'!E76,'SHs and LRs'!E93)</f>
        <v>1.5599352796357624E-2</v>
      </c>
      <c r="Y144" s="247">
        <f>Y110/SUM('SHs and LRs'!F76,'SHs and LRs'!F93)</f>
        <v>1.2482136767581297E-2</v>
      </c>
      <c r="Z144" s="247">
        <f>Z110/SUM('SHs and LRs'!G76,'SHs and LRs'!G93)</f>
        <v>2.0664524824802619E-2</v>
      </c>
      <c r="AA144" s="247">
        <f>AA110/SUM('SHs and LRs'!H76,'SHs and LRs'!H93)</f>
        <v>1.6699199087045147E-2</v>
      </c>
      <c r="AB144" s="247">
        <f>AB110/SUM('SHs and LRs'!I76,'SHs and LRs'!I93)</f>
        <v>1.5576106818210721E-2</v>
      </c>
      <c r="AC144" s="247">
        <f>AC110/SUM('SHs and LRs'!J76,'SHs and LRs'!J93)</f>
        <v>8.8517225231493583E-3</v>
      </c>
      <c r="AD144" s="247">
        <f>AD110/SUM('SHs and LRs'!K76,'SHs and LRs'!K93)</f>
        <v>1.3552841366430621E-2</v>
      </c>
      <c r="AE144" s="247">
        <f>AE110/SUM('SHs and LRs'!L76,'SHs and LRs'!L93)</f>
        <v>1.2530484109203774E-2</v>
      </c>
      <c r="AF144" s="247">
        <f>AF110/SUM('SHs and LRs'!M76,'SHs and LRs'!M93)</f>
        <v>1.7017293744933649E-2</v>
      </c>
      <c r="AG144" s="247">
        <f>AG110/SUM('SHs and LRs'!N76,'SHs and LRs'!N93)</f>
        <v>7.7341384048663581E-3</v>
      </c>
      <c r="AH144" s="247">
        <f>AH110/SUM('SHs and LRs'!O76,'SHs and LRs'!O93)</f>
        <v>6.3159852643199562E-3</v>
      </c>
      <c r="AI144" s="247">
        <f>AI110/SUM('SHs and LRs'!P76,'SHs and LRs'!P93)</f>
        <v>9.3821708745598763E-3</v>
      </c>
      <c r="AJ144" s="247">
        <f>AJ110/SUM('SHs and LRs'!Q76,'SHs and LRs'!Q93)</f>
        <v>1.0846039258502395E-2</v>
      </c>
      <c r="AK144" s="247">
        <f>AK110/SUM('SHs and LRs'!R76,'SHs and LRs'!R93)</f>
        <v>7.8908413340263595E-3</v>
      </c>
      <c r="AW144" s="213" t="s">
        <v>689</v>
      </c>
      <c r="BM144" s="212">
        <v>2001</v>
      </c>
      <c r="BN144" s="203" t="s">
        <v>588</v>
      </c>
      <c r="BO144" s="203" t="s">
        <v>588</v>
      </c>
      <c r="BP144" s="203" t="s">
        <v>588</v>
      </c>
      <c r="BQ144" s="203" t="s">
        <v>588</v>
      </c>
      <c r="BR144" s="203" t="s">
        <v>588</v>
      </c>
      <c r="BS144" s="203" t="s">
        <v>588</v>
      </c>
      <c r="BT144" s="203" t="s">
        <v>588</v>
      </c>
      <c r="BU144" s="203" t="s">
        <v>588</v>
      </c>
      <c r="BV144" s="203" t="s">
        <v>588</v>
      </c>
      <c r="BW144" s="203" t="s">
        <v>588</v>
      </c>
      <c r="BX144" s="203" t="s">
        <v>588</v>
      </c>
      <c r="BY144" s="203" t="s">
        <v>588</v>
      </c>
      <c r="BZ144" s="203" t="s">
        <v>588</v>
      </c>
      <c r="CA144" s="203" t="s">
        <v>588</v>
      </c>
    </row>
    <row r="145" spans="2:79">
      <c r="B145" s="253" t="s">
        <v>233</v>
      </c>
      <c r="C145" s="254">
        <v>9</v>
      </c>
      <c r="D145" s="254">
        <v>22</v>
      </c>
      <c r="E145" s="254">
        <v>27</v>
      </c>
      <c r="F145" s="254">
        <v>14</v>
      </c>
      <c r="G145" s="254">
        <v>0</v>
      </c>
      <c r="H145" s="254">
        <v>3</v>
      </c>
      <c r="I145" s="254">
        <v>4</v>
      </c>
      <c r="J145" s="254">
        <v>15</v>
      </c>
      <c r="K145" s="254">
        <v>13</v>
      </c>
      <c r="L145" s="254">
        <v>2</v>
      </c>
      <c r="M145" s="254">
        <v>2</v>
      </c>
      <c r="N145" s="254">
        <v>14</v>
      </c>
      <c r="O145" s="254">
        <v>2</v>
      </c>
      <c r="P145" s="254">
        <v>2</v>
      </c>
      <c r="U145" s="247" t="s">
        <v>648</v>
      </c>
      <c r="V145" s="247">
        <f>V111/SUM('SHs and LRs'!C77,'SHs and LRs'!C94)</f>
        <v>1.9165154527039853E-2</v>
      </c>
      <c r="W145" s="247">
        <f>W111/SUM('SHs and LRs'!D77,'SHs and LRs'!D94)</f>
        <v>7.2428389036999809E-3</v>
      </c>
      <c r="X145" s="247">
        <f>X111/SUM('SHs and LRs'!E77,'SHs and LRs'!E94)</f>
        <v>1.1937818487428649E-2</v>
      </c>
      <c r="Y145" s="247">
        <f>Y111/SUM('SHs and LRs'!F77,'SHs and LRs'!F94)</f>
        <v>1.7932927564825108E-2</v>
      </c>
      <c r="Z145" s="247">
        <f>Z111/SUM('SHs and LRs'!G77,'SHs and LRs'!G94)</f>
        <v>1.1950014752965787E-2</v>
      </c>
      <c r="AA145" s="247">
        <f>AA111/SUM('SHs and LRs'!H77,'SHs and LRs'!H94)</f>
        <v>1.0843369426092896E-2</v>
      </c>
      <c r="AB145" s="247">
        <f>AB111/SUM('SHs and LRs'!I77,'SHs and LRs'!I94)</f>
        <v>7.7554476319610282E-3</v>
      </c>
      <c r="AC145" s="247">
        <f>AC111/SUM('SHs and LRs'!J77,'SHs and LRs'!J94)</f>
        <v>1.3787502113960895E-2</v>
      </c>
      <c r="AD145" s="247">
        <f>AD111/SUM('SHs and LRs'!K77,'SHs and LRs'!K94)</f>
        <v>1.0704718186347146E-2</v>
      </c>
      <c r="AE145" s="247">
        <f>AE111/SUM('SHs and LRs'!L77,'SHs and LRs'!L94)</f>
        <v>9.8193967030979126E-3</v>
      </c>
      <c r="AF145" s="247">
        <f>AF111/SUM('SHs and LRs'!M77,'SHs and LRs'!M94)</f>
        <v>1.0905893994572272E-2</v>
      </c>
      <c r="AG145" s="247">
        <f>AG111/SUM('SHs and LRs'!N77,'SHs and LRs'!N94)</f>
        <v>1.4892709352998496E-2</v>
      </c>
      <c r="AH145" s="247">
        <f>AH111/SUM('SHs and LRs'!O77,'SHs and LRs'!O94)</f>
        <v>9.6486947350923075E-3</v>
      </c>
      <c r="AI145" s="247">
        <f>AI111/SUM('SHs and LRs'!P77,'SHs and LRs'!P94)</f>
        <v>1.022458691058304E-2</v>
      </c>
      <c r="AJ145" s="247">
        <f>AJ111/SUM('SHs and LRs'!Q77,'SHs and LRs'!Q94)</f>
        <v>7.1894170108796097E-3</v>
      </c>
      <c r="AK145" s="247">
        <f>AK111/SUM('SHs and LRs'!R77,'SHs and LRs'!R94)</f>
        <v>6.0783949232508959E-3</v>
      </c>
      <c r="AW145" s="210"/>
      <c r="AX145" s="211">
        <v>2001</v>
      </c>
      <c r="AY145" s="211">
        <v>2002</v>
      </c>
      <c r="AZ145" s="211">
        <v>2003</v>
      </c>
      <c r="BA145" s="211">
        <v>2004</v>
      </c>
      <c r="BB145" s="211">
        <v>2005</v>
      </c>
      <c r="BC145" s="211">
        <v>2006</v>
      </c>
      <c r="BD145" s="211">
        <v>2007</v>
      </c>
      <c r="BE145" s="211">
        <v>2008</v>
      </c>
      <c r="BF145" s="211">
        <v>2009</v>
      </c>
      <c r="BG145" s="211">
        <v>2010</v>
      </c>
      <c r="BH145" s="211">
        <v>2011</v>
      </c>
      <c r="BI145" s="211">
        <v>2012</v>
      </c>
      <c r="BJ145" s="211">
        <v>2013</v>
      </c>
      <c r="BK145" s="211">
        <v>2014</v>
      </c>
      <c r="BM145" s="212">
        <v>2002</v>
      </c>
      <c r="BN145" s="204">
        <v>0.95</v>
      </c>
      <c r="BO145" s="203" t="s">
        <v>588</v>
      </c>
      <c r="BP145" s="203" t="s">
        <v>588</v>
      </c>
      <c r="BQ145" s="203" t="s">
        <v>588</v>
      </c>
      <c r="BR145" s="203" t="s">
        <v>588</v>
      </c>
      <c r="BS145" s="203" t="s">
        <v>588</v>
      </c>
      <c r="BT145" s="203" t="s">
        <v>588</v>
      </c>
      <c r="BU145" s="203" t="s">
        <v>588</v>
      </c>
      <c r="BV145" s="203" t="s">
        <v>588</v>
      </c>
      <c r="BW145" s="203" t="s">
        <v>588</v>
      </c>
      <c r="BX145" s="203" t="s">
        <v>588</v>
      </c>
      <c r="BY145" s="203" t="s">
        <v>588</v>
      </c>
      <c r="BZ145" s="203" t="s">
        <v>588</v>
      </c>
      <c r="CA145" s="203" t="s">
        <v>588</v>
      </c>
    </row>
    <row r="146" spans="2:79">
      <c r="B146" s="253" t="s">
        <v>234</v>
      </c>
      <c r="C146" s="254">
        <v>9</v>
      </c>
      <c r="D146" s="254">
        <v>12</v>
      </c>
      <c r="E146" s="254">
        <v>17</v>
      </c>
      <c r="F146" s="254">
        <v>15</v>
      </c>
      <c r="G146" s="254">
        <v>1</v>
      </c>
      <c r="H146" s="254">
        <v>7</v>
      </c>
      <c r="I146" s="254">
        <v>6</v>
      </c>
      <c r="J146" s="254">
        <v>8</v>
      </c>
      <c r="K146" s="254">
        <v>5</v>
      </c>
      <c r="L146" s="254">
        <v>6</v>
      </c>
      <c r="M146" s="254">
        <v>7</v>
      </c>
      <c r="N146" s="254">
        <v>21</v>
      </c>
      <c r="O146" s="254">
        <v>8</v>
      </c>
      <c r="P146" s="254">
        <v>3</v>
      </c>
      <c r="U146" s="247" t="s">
        <v>728</v>
      </c>
      <c r="V146" s="247">
        <f>V112/SUM('SHs and LRs'!C78,'SHs and LRs'!C95)</f>
        <v>1.3017873274252837E-2</v>
      </c>
      <c r="W146" s="247">
        <f>W112/SUM('SHs and LRs'!D78,'SHs and LRs'!D95)</f>
        <v>1.2044869498821656E-2</v>
      </c>
      <c r="X146" s="247">
        <f>X112/SUM('SHs and LRs'!E78,'SHs and LRs'!E95)</f>
        <v>1.2559185547394729E-2</v>
      </c>
      <c r="Y146" s="247">
        <f>Y112/SUM('SHs and LRs'!F78,'SHs and LRs'!F95)</f>
        <v>1.6127480902958905E-2</v>
      </c>
      <c r="Z146" s="247">
        <f>Z112/SUM('SHs and LRs'!G78,'SHs and LRs'!G95)</f>
        <v>1.1578152536353114E-2</v>
      </c>
      <c r="AA146" s="247">
        <f>AA112/SUM('SHs and LRs'!H78,'SHs and LRs'!H95)</f>
        <v>1.2104709665387795E-2</v>
      </c>
      <c r="AB146" s="247">
        <f>AB112/SUM('SHs and LRs'!I78,'SHs and LRs'!I95)</f>
        <v>1.6131093993190286E-2</v>
      </c>
      <c r="AC146" s="247">
        <f>AC112/SUM('SHs and LRs'!J78,'SHs and LRs'!J95)</f>
        <v>1.4686760688003861E-2</v>
      </c>
      <c r="AD146" s="247">
        <f>AD112/SUM('SHs and LRs'!K78,'SHs and LRs'!K95)</f>
        <v>1.5032354593282584E-2</v>
      </c>
      <c r="AE146" s="247">
        <f>AE112/SUM('SHs and LRs'!L78,'SHs and LRs'!L95)</f>
        <v>1.34854928190229E-2</v>
      </c>
      <c r="AF146" s="247">
        <f>AF112/SUM('SHs and LRs'!M78,'SHs and LRs'!M95)</f>
        <v>1.2051470347264356E-2</v>
      </c>
      <c r="AG146" s="247">
        <f>AG112/SUM('SHs and LRs'!N78,'SHs and LRs'!N95)</f>
        <v>1.0305761175746025E-2</v>
      </c>
      <c r="AH146" s="247">
        <f>AH112/SUM('SHs and LRs'!O78,'SHs and LRs'!O95)</f>
        <v>1.0144451983198672E-2</v>
      </c>
      <c r="AI146" s="247">
        <f>AI112/SUM('SHs and LRs'!P78,'SHs and LRs'!P95)</f>
        <v>1.4502927077302292E-2</v>
      </c>
      <c r="AJ146" s="247">
        <f>AJ112/SUM('SHs and LRs'!Q78,'SHs and LRs'!Q95)</f>
        <v>8.6809706801257592E-3</v>
      </c>
      <c r="AK146" s="247">
        <f>AK112/SUM('SHs and LRs'!R78,'SHs and LRs'!R95)</f>
        <v>7.2244852672174766E-3</v>
      </c>
      <c r="AW146" s="212">
        <v>2001</v>
      </c>
      <c r="AX146" s="203" t="s">
        <v>588</v>
      </c>
      <c r="AY146" s="203" t="s">
        <v>588</v>
      </c>
      <c r="AZ146" s="203" t="s">
        <v>588</v>
      </c>
      <c r="BA146" s="203" t="s">
        <v>588</v>
      </c>
      <c r="BB146" s="203" t="s">
        <v>588</v>
      </c>
      <c r="BC146" s="203" t="s">
        <v>588</v>
      </c>
      <c r="BD146" s="203" t="s">
        <v>588</v>
      </c>
      <c r="BE146" s="203" t="s">
        <v>588</v>
      </c>
      <c r="BF146" s="203" t="s">
        <v>588</v>
      </c>
      <c r="BG146" s="203" t="s">
        <v>588</v>
      </c>
      <c r="BH146" s="203" t="s">
        <v>588</v>
      </c>
      <c r="BI146" s="203" t="s">
        <v>588</v>
      </c>
      <c r="BJ146" s="203" t="s">
        <v>588</v>
      </c>
      <c r="BK146" s="203" t="s">
        <v>588</v>
      </c>
      <c r="BM146" s="212">
        <v>2003</v>
      </c>
      <c r="BN146" s="205" t="s">
        <v>588</v>
      </c>
      <c r="BO146" s="206" t="s">
        <v>588</v>
      </c>
      <c r="BP146" s="203" t="s">
        <v>588</v>
      </c>
      <c r="BQ146" s="203" t="s">
        <v>588</v>
      </c>
      <c r="BR146" s="203" t="s">
        <v>588</v>
      </c>
      <c r="BS146" s="203" t="s">
        <v>588</v>
      </c>
      <c r="BT146" s="203" t="s">
        <v>588</v>
      </c>
      <c r="BU146" s="203" t="s">
        <v>588</v>
      </c>
      <c r="BV146" s="203" t="s">
        <v>588</v>
      </c>
      <c r="BW146" s="203" t="s">
        <v>588</v>
      </c>
      <c r="BX146" s="203" t="s">
        <v>588</v>
      </c>
      <c r="BY146" s="203" t="s">
        <v>588</v>
      </c>
      <c r="BZ146" s="203" t="s">
        <v>588</v>
      </c>
      <c r="CA146" s="203" t="s">
        <v>588</v>
      </c>
    </row>
    <row r="147" spans="2:79">
      <c r="B147" s="253" t="s">
        <v>235</v>
      </c>
      <c r="C147" s="254">
        <v>12</v>
      </c>
      <c r="D147" s="254">
        <v>13</v>
      </c>
      <c r="E147" s="254">
        <v>20</v>
      </c>
      <c r="F147" s="254">
        <v>9</v>
      </c>
      <c r="G147" s="254">
        <v>1</v>
      </c>
      <c r="H147" s="254">
        <v>9</v>
      </c>
      <c r="I147" s="254">
        <v>2</v>
      </c>
      <c r="J147" s="254">
        <v>12</v>
      </c>
      <c r="K147" s="254">
        <v>4</v>
      </c>
      <c r="L147" s="254">
        <v>7</v>
      </c>
      <c r="M147" s="254">
        <v>1</v>
      </c>
      <c r="N147" s="254">
        <v>9</v>
      </c>
      <c r="O147" s="254">
        <v>8</v>
      </c>
      <c r="P147" s="254">
        <v>1</v>
      </c>
      <c r="U147" s="247" t="s">
        <v>651</v>
      </c>
      <c r="V147" s="247">
        <f>V113/SUM('SHs and LRs'!C79,'SHs and LRs'!C96)</f>
        <v>5.4525238030822855E-3</v>
      </c>
      <c r="W147" s="247">
        <f>W113/SUM('SHs and LRs'!D79,'SHs and LRs'!D96)</f>
        <v>8.9819418984244809E-3</v>
      </c>
      <c r="X147" s="247">
        <f>X113/SUM('SHs and LRs'!E79,'SHs and LRs'!E96)</f>
        <v>9.3798861446642602E-3</v>
      </c>
      <c r="Y147" s="247">
        <f>Y113/SUM('SHs and LRs'!F79,'SHs and LRs'!F96)</f>
        <v>7.5571740278729191E-3</v>
      </c>
      <c r="Z147" s="247">
        <f>Z113/SUM('SHs and LRs'!G79,'SHs and LRs'!G96)</f>
        <v>6.8883339508891287E-3</v>
      </c>
      <c r="AA147" s="247">
        <f>AA113/SUM('SHs and LRs'!H79,'SHs and LRs'!H96)</f>
        <v>6.7613027768538749E-3</v>
      </c>
      <c r="AB147" s="247">
        <f>AB113/SUM('SHs and LRs'!I79,'SHs and LRs'!I96)</f>
        <v>4.1445471743007389E-3</v>
      </c>
      <c r="AC147" s="247">
        <f>AC113/SUM('SHs and LRs'!J79,'SHs and LRs'!J96)</f>
        <v>6.279495847624026E-3</v>
      </c>
      <c r="AD147" s="247">
        <f>AD113/SUM('SHs and LRs'!K79,'SHs and LRs'!K96)</f>
        <v>4.1114971348135696E-3</v>
      </c>
      <c r="AE147" s="247">
        <f>AE113/SUM('SHs and LRs'!L79,'SHs and LRs'!L96)</f>
        <v>4.0768984019685511E-3</v>
      </c>
      <c r="AF147" s="247">
        <f>AF113/SUM('SHs and LRs'!M79,'SHs and LRs'!M96)</f>
        <v>3.2788342101836114E-3</v>
      </c>
      <c r="AG147" s="247">
        <f>AG113/SUM('SHs and LRs'!N79,'SHs and LRs'!N96)</f>
        <v>3.540701245325106E-3</v>
      </c>
      <c r="AH147" s="247">
        <f>AH113/SUM('SHs and LRs'!O79,'SHs and LRs'!O96)</f>
        <v>4.3311081596982149E-3</v>
      </c>
      <c r="AI147" s="247">
        <f>AI113/SUM('SHs and LRs'!P79,'SHs and LRs'!P96)</f>
        <v>3.6523827007866544E-3</v>
      </c>
      <c r="AJ147" s="247">
        <f>AJ113/SUM('SHs and LRs'!Q79,'SHs and LRs'!Q96)</f>
        <v>4.1198807906497568E-3</v>
      </c>
      <c r="AK147" s="247">
        <f>AK113/SUM('SHs and LRs'!R79,'SHs and LRs'!R96)</f>
        <v>3.2673152465149758E-3</v>
      </c>
      <c r="AW147" s="212">
        <v>2002</v>
      </c>
      <c r="AX147" s="204">
        <v>0.99</v>
      </c>
      <c r="AY147" s="203" t="s">
        <v>588</v>
      </c>
      <c r="AZ147" s="203" t="s">
        <v>588</v>
      </c>
      <c r="BA147" s="203" t="s">
        <v>588</v>
      </c>
      <c r="BB147" s="203" t="s">
        <v>588</v>
      </c>
      <c r="BC147" s="203" t="s">
        <v>588</v>
      </c>
      <c r="BD147" s="203" t="s">
        <v>588</v>
      </c>
      <c r="BE147" s="203" t="s">
        <v>588</v>
      </c>
      <c r="BF147" s="203" t="s">
        <v>588</v>
      </c>
      <c r="BG147" s="203" t="s">
        <v>588</v>
      </c>
      <c r="BH147" s="203" t="s">
        <v>588</v>
      </c>
      <c r="BI147" s="203" t="s">
        <v>588</v>
      </c>
      <c r="BJ147" s="203" t="s">
        <v>588</v>
      </c>
      <c r="BK147" s="203" t="s">
        <v>588</v>
      </c>
      <c r="BM147" s="212">
        <v>2004</v>
      </c>
      <c r="BN147" s="205" t="s">
        <v>588</v>
      </c>
      <c r="BO147" s="203" t="s">
        <v>588</v>
      </c>
      <c r="BP147" s="206" t="s">
        <v>588</v>
      </c>
      <c r="BQ147" s="203" t="s">
        <v>588</v>
      </c>
      <c r="BR147" s="203" t="s">
        <v>588</v>
      </c>
      <c r="BS147" s="203" t="s">
        <v>588</v>
      </c>
      <c r="BT147" s="203" t="s">
        <v>588</v>
      </c>
      <c r="BU147" s="203" t="s">
        <v>588</v>
      </c>
      <c r="BV147" s="203" t="s">
        <v>588</v>
      </c>
      <c r="BW147" s="203" t="s">
        <v>588</v>
      </c>
      <c r="BX147" s="203" t="s">
        <v>588</v>
      </c>
      <c r="BY147" s="203" t="s">
        <v>588</v>
      </c>
      <c r="BZ147" s="203" t="s">
        <v>588</v>
      </c>
      <c r="CA147" s="203" t="s">
        <v>588</v>
      </c>
    </row>
    <row r="148" spans="2:79">
      <c r="B148" s="253" t="s">
        <v>236</v>
      </c>
      <c r="C148" s="254">
        <v>18</v>
      </c>
      <c r="D148" s="254">
        <v>19</v>
      </c>
      <c r="E148" s="254">
        <v>43</v>
      </c>
      <c r="F148" s="254">
        <v>6</v>
      </c>
      <c r="G148" s="254">
        <v>2</v>
      </c>
      <c r="H148" s="254">
        <v>5</v>
      </c>
      <c r="I148" s="254">
        <v>2</v>
      </c>
      <c r="J148" s="254">
        <v>6</v>
      </c>
      <c r="K148" s="254">
        <v>11</v>
      </c>
      <c r="L148" s="254">
        <v>0</v>
      </c>
      <c r="M148" s="254">
        <v>2</v>
      </c>
      <c r="N148" s="254">
        <v>6</v>
      </c>
      <c r="O148" s="254">
        <v>5</v>
      </c>
      <c r="P148" s="254">
        <v>3</v>
      </c>
      <c r="U148" s="247" t="s">
        <v>729</v>
      </c>
      <c r="V148" s="247">
        <f>V114/SUM('SHs and LRs'!C80,'SHs and LRs'!C97)</f>
        <v>1.6913857480483019E-2</v>
      </c>
      <c r="W148" s="247">
        <f>W114/SUM('SHs and LRs'!D80,'SHs and LRs'!D97)</f>
        <v>1.0899302523919782E-2</v>
      </c>
      <c r="X148" s="247">
        <f>X114/SUM('SHs and LRs'!E80,'SHs and LRs'!E97)</f>
        <v>1.7013394707277956E-2</v>
      </c>
      <c r="Y148" s="247">
        <f>Y114/SUM('SHs and LRs'!F80,'SHs and LRs'!F97)</f>
        <v>8.3677348209323585E-3</v>
      </c>
      <c r="Z148" s="247">
        <f>Z114/SUM('SHs and LRs'!G80,'SHs and LRs'!G97)</f>
        <v>6.2926447302075151E-3</v>
      </c>
      <c r="AA148" s="247">
        <f>AA114/SUM('SHs and LRs'!H80,'SHs and LRs'!H97)</f>
        <v>8.0476954953234321E-3</v>
      </c>
      <c r="AB148" s="247">
        <f>AB114/SUM('SHs and LRs'!I80,'SHs and LRs'!I97)</f>
        <v>7.3485288458428628E-3</v>
      </c>
      <c r="AC148" s="247">
        <f>AC114/SUM('SHs and LRs'!J80,'SHs and LRs'!J97)</f>
        <v>9.809536740922338E-3</v>
      </c>
      <c r="AD148" s="247">
        <f>AD114/SUM('SHs and LRs'!K80,'SHs and LRs'!K97)</f>
        <v>1.8943580645408575E-2</v>
      </c>
      <c r="AE148" s="247">
        <f>AE114/SUM('SHs and LRs'!L80,'SHs and LRs'!L97)</f>
        <v>7.4876716028654741E-3</v>
      </c>
      <c r="AF148" s="247">
        <f>AF114/SUM('SHs and LRs'!M80,'SHs and LRs'!M97)</f>
        <v>6.3368095837816451E-3</v>
      </c>
      <c r="AG148" s="247">
        <f>AG114/SUM('SHs and LRs'!N80,'SHs and LRs'!N97)</f>
        <v>7.8439374813256899E-3</v>
      </c>
      <c r="AH148" s="247">
        <f>AH114/SUM('SHs and LRs'!O80,'SHs and LRs'!O97)</f>
        <v>6.1598435728113512E-3</v>
      </c>
      <c r="AI148" s="247">
        <f>AI114/SUM('SHs and LRs'!P80,'SHs and LRs'!P97)</f>
        <v>3.680022093821221E-3</v>
      </c>
      <c r="AJ148" s="247">
        <f>AJ114/SUM('SHs and LRs'!Q80,'SHs and LRs'!Q97)</f>
        <v>6.9638100031770246E-3</v>
      </c>
      <c r="AK148" s="247">
        <f>AK114/SUM('SHs and LRs'!R80,'SHs and LRs'!R97)</f>
        <v>7.939996075315434E-3</v>
      </c>
      <c r="AW148" s="212">
        <v>2003</v>
      </c>
      <c r="AX148" s="205">
        <v>0.99</v>
      </c>
      <c r="AY148" s="206" t="s">
        <v>588</v>
      </c>
      <c r="AZ148" s="203" t="s">
        <v>588</v>
      </c>
      <c r="BA148" s="203" t="s">
        <v>588</v>
      </c>
      <c r="BB148" s="203" t="s">
        <v>588</v>
      </c>
      <c r="BC148" s="203" t="s">
        <v>588</v>
      </c>
      <c r="BD148" s="203" t="s">
        <v>588</v>
      </c>
      <c r="BE148" s="203" t="s">
        <v>588</v>
      </c>
      <c r="BF148" s="203" t="s">
        <v>588</v>
      </c>
      <c r="BG148" s="203" t="s">
        <v>588</v>
      </c>
      <c r="BH148" s="203" t="s">
        <v>588</v>
      </c>
      <c r="BI148" s="203" t="s">
        <v>588</v>
      </c>
      <c r="BJ148" s="203" t="s">
        <v>588</v>
      </c>
      <c r="BK148" s="203" t="s">
        <v>588</v>
      </c>
      <c r="BM148" s="212">
        <v>2005</v>
      </c>
      <c r="BN148" s="205">
        <v>0.95</v>
      </c>
      <c r="BO148" s="203" t="s">
        <v>588</v>
      </c>
      <c r="BP148" s="203">
        <v>0.95</v>
      </c>
      <c r="BQ148" s="206" t="s">
        <v>588</v>
      </c>
      <c r="BR148" s="203" t="s">
        <v>588</v>
      </c>
      <c r="BS148" s="203" t="s">
        <v>588</v>
      </c>
      <c r="BT148" s="203" t="s">
        <v>588</v>
      </c>
      <c r="BU148" s="203" t="s">
        <v>588</v>
      </c>
      <c r="BV148" s="203" t="s">
        <v>588</v>
      </c>
      <c r="BW148" s="203" t="s">
        <v>588</v>
      </c>
      <c r="BX148" s="203" t="s">
        <v>588</v>
      </c>
      <c r="BY148" s="203" t="s">
        <v>588</v>
      </c>
      <c r="BZ148" s="203" t="s">
        <v>588</v>
      </c>
      <c r="CA148" s="203" t="s">
        <v>588</v>
      </c>
    </row>
    <row r="149" spans="2:79">
      <c r="B149" s="253" t="s">
        <v>237</v>
      </c>
      <c r="C149" s="254">
        <v>8</v>
      </c>
      <c r="D149" s="254">
        <v>20</v>
      </c>
      <c r="E149" s="254">
        <v>21</v>
      </c>
      <c r="F149" s="254">
        <v>8</v>
      </c>
      <c r="G149" s="254">
        <v>2</v>
      </c>
      <c r="H149" s="254">
        <v>5</v>
      </c>
      <c r="I149" s="254">
        <v>6</v>
      </c>
      <c r="J149" s="254">
        <v>11</v>
      </c>
      <c r="K149" s="254">
        <v>8</v>
      </c>
      <c r="L149" s="254">
        <v>2</v>
      </c>
      <c r="M149" s="254">
        <v>0</v>
      </c>
      <c r="N149" s="254">
        <v>12</v>
      </c>
      <c r="O149" s="254">
        <v>2</v>
      </c>
      <c r="P149" s="254">
        <v>4</v>
      </c>
      <c r="U149" s="247" t="s">
        <v>653</v>
      </c>
      <c r="V149" s="247">
        <f>V115/SUM('SHs and LRs'!C82,'SHs and LRs'!C99)</f>
        <v>2.9135451877611782E-2</v>
      </c>
      <c r="W149" s="247">
        <f>W115/SUM('SHs and LRs'!D82,'SHs and LRs'!D99)</f>
        <v>2.7051710137711085E-2</v>
      </c>
      <c r="X149" s="247">
        <f>X115/SUM('SHs and LRs'!E82,'SHs and LRs'!E99)</f>
        <v>1.0317852421827775E-2</v>
      </c>
      <c r="Y149" s="247">
        <f>Y115/SUM('SHs and LRs'!F82,'SHs and LRs'!F99)</f>
        <v>2.0641828954610038E-2</v>
      </c>
      <c r="Z149" s="247">
        <f>Z115/SUM('SHs and LRs'!G82,'SHs and LRs'!G99)</f>
        <v>9.8329296436720122E-3</v>
      </c>
      <c r="AA149" s="247">
        <f>AA115/SUM('SHs and LRs'!H82,'SHs and LRs'!H99)</f>
        <v>6.3285424210101984E-3</v>
      </c>
      <c r="AB149" s="247">
        <f>AB115/SUM('SHs and LRs'!I82,'SHs and LRs'!I99)</f>
        <v>1.5355516550694561E-2</v>
      </c>
      <c r="AC149" s="247">
        <f>AC115/SUM('SHs and LRs'!J82,'SHs and LRs'!J99)</f>
        <v>9.4141866418145474E-3</v>
      </c>
      <c r="AD149" s="247">
        <f>AD115/SUM('SHs and LRs'!K82,'SHs and LRs'!K99)</f>
        <v>9.5615628518049972E-3</v>
      </c>
      <c r="AE149" s="247">
        <f>AE115/SUM('SHs and LRs'!L82,'SHs and LRs'!L99)</f>
        <v>2.0926362941354269E-2</v>
      </c>
      <c r="AF149" s="247">
        <f>AF115/SUM('SHs and LRs'!M82,'SHs and LRs'!M99)</f>
        <v>1.7669967445852312E-2</v>
      </c>
      <c r="AG149" s="247">
        <f>AG115/SUM('SHs and LRs'!N82,'SHs and LRs'!N99)</f>
        <v>8.0982635849302844E-3</v>
      </c>
      <c r="AH149" s="247">
        <f>AH115/SUM('SHs and LRs'!O82,'SHs and LRs'!O99)</f>
        <v>2.2312745381878406E-2</v>
      </c>
      <c r="AI149" s="247">
        <f>AI115/SUM('SHs and LRs'!P82,'SHs and LRs'!P99)</f>
        <v>1.5192239361148918E-2</v>
      </c>
      <c r="AJ149" s="247">
        <f>AJ115/SUM('SHs and LRs'!Q82,'SHs and LRs'!Q99)</f>
        <v>1.0950581430841709E-2</v>
      </c>
      <c r="AK149" s="247">
        <f>AK115/SUM('SHs and LRs'!R82,'SHs and LRs'!R99)</f>
        <v>8.7443037074829335E-3</v>
      </c>
      <c r="AW149" s="212">
        <v>2004</v>
      </c>
      <c r="AX149" s="205">
        <v>0.99</v>
      </c>
      <c r="AY149" s="203">
        <v>0.99</v>
      </c>
      <c r="AZ149" s="206">
        <v>0.99</v>
      </c>
      <c r="BA149" s="203" t="s">
        <v>588</v>
      </c>
      <c r="BB149" s="203" t="s">
        <v>588</v>
      </c>
      <c r="BC149" s="203" t="s">
        <v>588</v>
      </c>
      <c r="BD149" s="203" t="s">
        <v>588</v>
      </c>
      <c r="BE149" s="203" t="s">
        <v>588</v>
      </c>
      <c r="BF149" s="203" t="s">
        <v>588</v>
      </c>
      <c r="BG149" s="203" t="s">
        <v>588</v>
      </c>
      <c r="BH149" s="203" t="s">
        <v>588</v>
      </c>
      <c r="BI149" s="203" t="s">
        <v>588</v>
      </c>
      <c r="BJ149" s="203" t="s">
        <v>588</v>
      </c>
      <c r="BK149" s="203" t="s">
        <v>588</v>
      </c>
      <c r="BM149" s="212">
        <v>2006</v>
      </c>
      <c r="BN149" s="205">
        <v>0.99</v>
      </c>
      <c r="BO149" s="203" t="s">
        <v>588</v>
      </c>
      <c r="BP149" s="203">
        <v>0.99</v>
      </c>
      <c r="BQ149" s="203">
        <v>0.95</v>
      </c>
      <c r="BR149" s="206" t="s">
        <v>588</v>
      </c>
      <c r="BS149" s="203" t="s">
        <v>588</v>
      </c>
      <c r="BT149" s="203" t="s">
        <v>588</v>
      </c>
      <c r="BU149" s="203" t="s">
        <v>588</v>
      </c>
      <c r="BV149" s="203" t="s">
        <v>588</v>
      </c>
      <c r="BW149" s="203" t="s">
        <v>588</v>
      </c>
      <c r="BX149" s="203" t="s">
        <v>588</v>
      </c>
      <c r="BY149" s="203" t="s">
        <v>588</v>
      </c>
      <c r="BZ149" s="203" t="s">
        <v>588</v>
      </c>
      <c r="CA149" s="203" t="s">
        <v>588</v>
      </c>
    </row>
    <row r="150" spans="2:79">
      <c r="B150" s="253" t="s">
        <v>238</v>
      </c>
      <c r="C150" s="254">
        <v>8</v>
      </c>
      <c r="D150" s="254">
        <v>14</v>
      </c>
      <c r="E150" s="254">
        <v>23</v>
      </c>
      <c r="F150" s="254">
        <v>16</v>
      </c>
      <c r="G150" s="254">
        <v>5</v>
      </c>
      <c r="H150" s="254">
        <v>3</v>
      </c>
      <c r="I150" s="254">
        <v>5</v>
      </c>
      <c r="J150" s="254">
        <v>13</v>
      </c>
      <c r="K150" s="254">
        <v>9</v>
      </c>
      <c r="L150" s="254">
        <v>4</v>
      </c>
      <c r="M150" s="254">
        <v>2</v>
      </c>
      <c r="N150" s="254">
        <v>5</v>
      </c>
      <c r="O150" s="254">
        <v>6</v>
      </c>
      <c r="P150" s="254">
        <v>4</v>
      </c>
      <c r="U150" s="247" t="s">
        <v>652</v>
      </c>
      <c r="V150" s="247">
        <f>V116/SUM('SHs and LRs'!C81,'SHs and LRs'!C98)</f>
        <v>1.0568354107868471E-2</v>
      </c>
      <c r="W150" s="247">
        <f>W116/SUM('SHs and LRs'!D81,'SHs and LRs'!D98)</f>
        <v>9.1479072129508187E-3</v>
      </c>
      <c r="X150" s="247">
        <f>X116/SUM('SHs and LRs'!E81,'SHs and LRs'!E98)</f>
        <v>1.028391924733312E-2</v>
      </c>
      <c r="Y150" s="247">
        <f>Y116/SUM('SHs and LRs'!F81,'SHs and LRs'!F98)</f>
        <v>8.4800871828560487E-3</v>
      </c>
      <c r="Z150" s="247">
        <f>Z116/SUM('SHs and LRs'!G81,'SHs and LRs'!G98)</f>
        <v>8.2556914837931226E-3</v>
      </c>
      <c r="AA150" s="247">
        <f>AA116/SUM('SHs and LRs'!H81,'SHs and LRs'!H98)</f>
        <v>6.472609866969202E-3</v>
      </c>
      <c r="AB150" s="247">
        <f>AB116/SUM('SHs and LRs'!I81,'SHs and LRs'!I98)</f>
        <v>1.0696615102932556E-2</v>
      </c>
      <c r="AC150" s="247">
        <f>AC116/SUM('SHs and LRs'!J81,'SHs and LRs'!J98)</f>
        <v>7.9264603069258577E-3</v>
      </c>
      <c r="AD150" s="247">
        <f>AD116/SUM('SHs and LRs'!K81,'SHs and LRs'!K98)</f>
        <v>7.3705609225668727E-3</v>
      </c>
      <c r="AE150" s="247">
        <f>AE116/SUM('SHs and LRs'!L81,'SHs and LRs'!L98)</f>
        <v>8.2786305024324745E-3</v>
      </c>
      <c r="AF150" s="247">
        <f>AF116/SUM('SHs and LRs'!M81,'SHs and LRs'!M98)</f>
        <v>7.3228545871351792E-3</v>
      </c>
      <c r="AG150" s="247">
        <f>AG116/SUM('SHs and LRs'!N81,'SHs and LRs'!N98)</f>
        <v>7.2006787980746076E-3</v>
      </c>
      <c r="AH150" s="247">
        <f>AH116/SUM('SHs and LRs'!O81,'SHs and LRs'!O98)</f>
        <v>7.5276149481805664E-3</v>
      </c>
      <c r="AI150" s="247">
        <f>AI116/SUM('SHs and LRs'!P81,'SHs and LRs'!P98)</f>
        <v>7.856163026161548E-3</v>
      </c>
      <c r="AJ150" s="247">
        <f>AJ116/SUM('SHs and LRs'!Q81,'SHs and LRs'!Q98)</f>
        <v>6.5956109838409228E-3</v>
      </c>
      <c r="AK150" s="247">
        <f>AK116/SUM('SHs and LRs'!R81,'SHs and LRs'!R98)</f>
        <v>6.4655263008637125E-3</v>
      </c>
      <c r="AW150" s="212">
        <v>2005</v>
      </c>
      <c r="AX150" s="205">
        <v>0.99</v>
      </c>
      <c r="AY150" s="203" t="s">
        <v>588</v>
      </c>
      <c r="AZ150" s="203">
        <v>0.95</v>
      </c>
      <c r="BA150" s="206">
        <v>0.95</v>
      </c>
      <c r="BB150" s="203" t="s">
        <v>588</v>
      </c>
      <c r="BC150" s="203" t="s">
        <v>588</v>
      </c>
      <c r="BD150" s="203" t="s">
        <v>588</v>
      </c>
      <c r="BE150" s="203" t="s">
        <v>588</v>
      </c>
      <c r="BF150" s="203" t="s">
        <v>588</v>
      </c>
      <c r="BG150" s="203" t="s">
        <v>588</v>
      </c>
      <c r="BH150" s="203" t="s">
        <v>588</v>
      </c>
      <c r="BI150" s="203" t="s">
        <v>588</v>
      </c>
      <c r="BJ150" s="203" t="s">
        <v>588</v>
      </c>
      <c r="BK150" s="203" t="s">
        <v>588</v>
      </c>
      <c r="BM150" s="212">
        <v>2007</v>
      </c>
      <c r="BN150" s="205">
        <v>0.99</v>
      </c>
      <c r="BO150" s="203" t="s">
        <v>588</v>
      </c>
      <c r="BP150" s="203">
        <v>0.95</v>
      </c>
      <c r="BQ150" s="203" t="s">
        <v>588</v>
      </c>
      <c r="BR150" s="203" t="s">
        <v>588</v>
      </c>
      <c r="BS150" s="206" t="s">
        <v>588</v>
      </c>
      <c r="BT150" s="203" t="s">
        <v>588</v>
      </c>
      <c r="BU150" s="203" t="s">
        <v>588</v>
      </c>
      <c r="BV150" s="203" t="s">
        <v>588</v>
      </c>
      <c r="BW150" s="203" t="s">
        <v>588</v>
      </c>
      <c r="BX150" s="203" t="s">
        <v>588</v>
      </c>
      <c r="BY150" s="203" t="s">
        <v>588</v>
      </c>
      <c r="BZ150" s="203" t="s">
        <v>588</v>
      </c>
      <c r="CA150" s="203" t="s">
        <v>588</v>
      </c>
    </row>
    <row r="151" spans="2:79">
      <c r="B151" s="253" t="s">
        <v>239</v>
      </c>
      <c r="C151" s="254">
        <v>11</v>
      </c>
      <c r="D151" s="254">
        <v>15</v>
      </c>
      <c r="E151" s="254">
        <v>30</v>
      </c>
      <c r="F151" s="254">
        <v>7</v>
      </c>
      <c r="G151" s="254">
        <v>2</v>
      </c>
      <c r="H151" s="254">
        <v>8</v>
      </c>
      <c r="I151" s="254">
        <v>4</v>
      </c>
      <c r="J151" s="254">
        <v>9</v>
      </c>
      <c r="K151" s="254">
        <v>6</v>
      </c>
      <c r="L151" s="254">
        <v>1</v>
      </c>
      <c r="M151" s="254">
        <v>7</v>
      </c>
      <c r="N151" s="254">
        <v>11</v>
      </c>
      <c r="O151" s="254">
        <v>7</v>
      </c>
      <c r="P151" s="254">
        <v>4</v>
      </c>
      <c r="U151" s="247" t="s">
        <v>654</v>
      </c>
      <c r="V151" s="247">
        <f>V117/SUM('SHs and LRs'!C83,'SHs and LRs'!C100)</f>
        <v>8.8554298193409715E-3</v>
      </c>
      <c r="W151" s="247">
        <f>W117/SUM('SHs and LRs'!D83,'SHs and LRs'!D100)</f>
        <v>7.1766635418021403E-3</v>
      </c>
      <c r="X151" s="247">
        <f>X117/SUM('SHs and LRs'!E83,'SHs and LRs'!E100)</f>
        <v>9.8277176343032468E-3</v>
      </c>
      <c r="Y151" s="247">
        <f>Y117/SUM('SHs and LRs'!F83,'SHs and LRs'!F100)</f>
        <v>6.9478874312573569E-3</v>
      </c>
      <c r="Z151" s="247">
        <f>Z117/SUM('SHs and LRs'!G83,'SHs and LRs'!G100)</f>
        <v>6.8751797660129427E-3</v>
      </c>
      <c r="AA151" s="247">
        <f>AA117/SUM('SHs and LRs'!H83,'SHs and LRs'!H100)</f>
        <v>9.1413821970086715E-3</v>
      </c>
      <c r="AB151" s="247">
        <f>AB117/SUM('SHs and LRs'!I83,'SHs and LRs'!I100)</f>
        <v>1.0467771512721238E-2</v>
      </c>
      <c r="AC151" s="247">
        <f>AC117/SUM('SHs and LRs'!J83,'SHs and LRs'!J100)</f>
        <v>7.4268844040091542E-3</v>
      </c>
      <c r="AD151" s="247">
        <f>AD117/SUM('SHs and LRs'!K83,'SHs and LRs'!K100)</f>
        <v>7.3000436172532424E-3</v>
      </c>
      <c r="AE151" s="247">
        <f>AE117/SUM('SHs and LRs'!L83,'SHs and LRs'!L100)</f>
        <v>7.8423834182693788E-3</v>
      </c>
      <c r="AF151" s="247">
        <f>AF117/SUM('SHs and LRs'!M83,'SHs and LRs'!M100)</f>
        <v>5.6383686849917286E-3</v>
      </c>
      <c r="AG151" s="247">
        <f>AG117/SUM('SHs and LRs'!N83,'SHs and LRs'!N100)</f>
        <v>6.5743145668230377E-3</v>
      </c>
      <c r="AH151" s="247">
        <f>AH117/SUM('SHs and LRs'!O83,'SHs and LRs'!O100)</f>
        <v>7.7103168868977523E-3</v>
      </c>
      <c r="AI151" s="247">
        <f>AI117/SUM('SHs and LRs'!P83,'SHs and LRs'!P100)</f>
        <v>8.4996204103939474E-3</v>
      </c>
      <c r="AJ151" s="247">
        <f>AJ117/SUM('SHs and LRs'!Q83,'SHs and LRs'!Q100)</f>
        <v>8.0126495864759773E-3</v>
      </c>
      <c r="AK151" s="247">
        <f>AK117/SUM('SHs and LRs'!R83,'SHs and LRs'!R100)</f>
        <v>9.1903342595975272E-3</v>
      </c>
      <c r="AW151" s="212">
        <v>2006</v>
      </c>
      <c r="AX151" s="205">
        <v>0.99</v>
      </c>
      <c r="AY151" s="203">
        <v>0.9</v>
      </c>
      <c r="AZ151" s="203" t="s">
        <v>588</v>
      </c>
      <c r="BA151" s="203">
        <v>0.99</v>
      </c>
      <c r="BB151" s="206">
        <v>0.99</v>
      </c>
      <c r="BC151" s="203" t="s">
        <v>588</v>
      </c>
      <c r="BD151" s="203" t="s">
        <v>588</v>
      </c>
      <c r="BE151" s="203" t="s">
        <v>588</v>
      </c>
      <c r="BF151" s="203" t="s">
        <v>588</v>
      </c>
      <c r="BG151" s="203" t="s">
        <v>588</v>
      </c>
      <c r="BH151" s="203" t="s">
        <v>588</v>
      </c>
      <c r="BI151" s="203" t="s">
        <v>588</v>
      </c>
      <c r="BJ151" s="203" t="s">
        <v>588</v>
      </c>
      <c r="BK151" s="203" t="s">
        <v>588</v>
      </c>
      <c r="BM151" s="212">
        <v>2008</v>
      </c>
      <c r="BN151" s="205">
        <v>0.99</v>
      </c>
      <c r="BO151" s="203">
        <v>0.99</v>
      </c>
      <c r="BP151" s="203">
        <v>0.99</v>
      </c>
      <c r="BQ151" s="203">
        <v>0.99</v>
      </c>
      <c r="BR151" s="203">
        <v>0.95</v>
      </c>
      <c r="BS151" s="203" t="s">
        <v>588</v>
      </c>
      <c r="BT151" s="206">
        <v>0.95</v>
      </c>
      <c r="BU151" s="203" t="s">
        <v>588</v>
      </c>
      <c r="BV151" s="203" t="s">
        <v>588</v>
      </c>
      <c r="BW151" s="203" t="s">
        <v>588</v>
      </c>
      <c r="BX151" s="203" t="s">
        <v>588</v>
      </c>
      <c r="BY151" s="203" t="s">
        <v>588</v>
      </c>
      <c r="BZ151" s="203" t="s">
        <v>588</v>
      </c>
      <c r="CA151" s="203" t="s">
        <v>588</v>
      </c>
    </row>
    <row r="152" spans="2:79">
      <c r="B152" s="253" t="s">
        <v>240</v>
      </c>
      <c r="C152" s="254">
        <v>4</v>
      </c>
      <c r="D152" s="254">
        <v>17</v>
      </c>
      <c r="E152" s="254">
        <v>20</v>
      </c>
      <c r="F152" s="254">
        <v>12</v>
      </c>
      <c r="G152" s="254">
        <v>0</v>
      </c>
      <c r="H152" s="254">
        <v>5</v>
      </c>
      <c r="I152" s="254">
        <v>3</v>
      </c>
      <c r="J152" s="254">
        <v>17</v>
      </c>
      <c r="K152" s="254">
        <v>10</v>
      </c>
      <c r="L152" s="254">
        <v>5</v>
      </c>
      <c r="M152" s="254">
        <v>6</v>
      </c>
      <c r="N152" s="254">
        <v>15</v>
      </c>
      <c r="O152" s="254">
        <v>4</v>
      </c>
      <c r="P152" s="254">
        <v>5</v>
      </c>
      <c r="U152" s="247" t="s">
        <v>655</v>
      </c>
      <c r="V152" s="247">
        <f>V118/SUM('SHs and LRs'!C84,'SHs and LRs'!C101)</f>
        <v>1.9017266633521785E-2</v>
      </c>
      <c r="W152" s="247">
        <f>W118/SUM('SHs and LRs'!D84,'SHs and LRs'!D101)</f>
        <v>1.5297610053076898E-2</v>
      </c>
      <c r="X152" s="247">
        <f>X118/SUM('SHs and LRs'!E84,'SHs and LRs'!E101)</f>
        <v>1.1704763366948827E-2</v>
      </c>
      <c r="Y152" s="247">
        <f>Y118/SUM('SHs and LRs'!F84,'SHs and LRs'!F101)</f>
        <v>5.6890098722787857E-3</v>
      </c>
      <c r="Z152" s="247">
        <f>Z118/SUM('SHs and LRs'!G84,'SHs and LRs'!G101)</f>
        <v>7.475715801360674E-3</v>
      </c>
      <c r="AA152" s="247">
        <f>AA118/SUM('SHs and LRs'!H84,'SHs and LRs'!H101)</f>
        <v>7.5596426126668982E-3</v>
      </c>
      <c r="AB152" s="247">
        <f>AB118/SUM('SHs and LRs'!I84,'SHs and LRs'!I101)</f>
        <v>1.4227687119063378E-2</v>
      </c>
      <c r="AC152" s="247">
        <f>AC118/SUM('SHs and LRs'!J84,'SHs and LRs'!J101)</f>
        <v>1.2284570064384787E-2</v>
      </c>
      <c r="AD152" s="247">
        <f>AD118/SUM('SHs and LRs'!K84,'SHs and LRs'!K101)</f>
        <v>1.1774396313456947E-2</v>
      </c>
      <c r="AE152" s="247">
        <f>AE118/SUM('SHs and LRs'!L84,'SHs and LRs'!L101)</f>
        <v>7.1251607674780266E-3</v>
      </c>
      <c r="AF152" s="247">
        <f>AF118/SUM('SHs and LRs'!M84,'SHs and LRs'!M101)</f>
        <v>8.1299930165984365E-3</v>
      </c>
      <c r="AG152" s="247">
        <f>AG118/SUM('SHs and LRs'!N84,'SHs and LRs'!N101)</f>
        <v>4.555929161039099E-3</v>
      </c>
      <c r="AH152" s="247">
        <f>AH118/SUM('SHs and LRs'!O84,'SHs and LRs'!O101)</f>
        <v>7.0895637977030522E-3</v>
      </c>
      <c r="AI152" s="247">
        <f>AI118/SUM('SHs and LRs'!P84,'SHs and LRs'!P101)</f>
        <v>5.9646264198283472E-3</v>
      </c>
      <c r="AJ152" s="247">
        <f>AJ118/SUM('SHs and LRs'!Q84,'SHs and LRs'!Q101)</f>
        <v>1.0580709591345603E-2</v>
      </c>
      <c r="AK152" s="247">
        <f>AK118/SUM('SHs and LRs'!R84,'SHs and LRs'!R101)</f>
        <v>1.4149486094213718E-2</v>
      </c>
      <c r="AW152" s="212">
        <v>2007</v>
      </c>
      <c r="AX152" s="205">
        <v>0.99</v>
      </c>
      <c r="AY152" s="203">
        <v>0.99</v>
      </c>
      <c r="AZ152" s="203">
        <v>0.99</v>
      </c>
      <c r="BA152" s="203">
        <v>0.99</v>
      </c>
      <c r="BB152" s="203">
        <v>0.99</v>
      </c>
      <c r="BC152" s="206">
        <v>0.95</v>
      </c>
      <c r="BD152" s="203" t="s">
        <v>588</v>
      </c>
      <c r="BE152" s="203" t="s">
        <v>588</v>
      </c>
      <c r="BF152" s="203" t="s">
        <v>588</v>
      </c>
      <c r="BG152" s="203" t="s">
        <v>588</v>
      </c>
      <c r="BH152" s="203" t="s">
        <v>588</v>
      </c>
      <c r="BI152" s="203" t="s">
        <v>588</v>
      </c>
      <c r="BJ152" s="203" t="s">
        <v>588</v>
      </c>
      <c r="BK152" s="203" t="s">
        <v>588</v>
      </c>
      <c r="BM152" s="212">
        <v>2009</v>
      </c>
      <c r="BN152" s="205">
        <v>0.99</v>
      </c>
      <c r="BO152" s="203">
        <v>0.9</v>
      </c>
      <c r="BP152" s="203">
        <v>0.99</v>
      </c>
      <c r="BQ152" s="203">
        <v>0.95</v>
      </c>
      <c r="BR152" s="203" t="s">
        <v>588</v>
      </c>
      <c r="BS152" s="203" t="s">
        <v>588</v>
      </c>
      <c r="BT152" s="203" t="s">
        <v>588</v>
      </c>
      <c r="BU152" s="206" t="s">
        <v>588</v>
      </c>
      <c r="BV152" s="203" t="s">
        <v>588</v>
      </c>
      <c r="BW152" s="203" t="s">
        <v>588</v>
      </c>
      <c r="BX152" s="203" t="s">
        <v>588</v>
      </c>
      <c r="BY152" s="203" t="s">
        <v>588</v>
      </c>
      <c r="BZ152" s="203" t="s">
        <v>588</v>
      </c>
      <c r="CA152" s="203" t="s">
        <v>588</v>
      </c>
    </row>
    <row r="153" spans="2:79">
      <c r="B153" s="253" t="s">
        <v>241</v>
      </c>
      <c r="C153" s="254">
        <v>7</v>
      </c>
      <c r="D153" s="254">
        <v>13</v>
      </c>
      <c r="E153" s="254">
        <v>11</v>
      </c>
      <c r="F153" s="254">
        <v>14</v>
      </c>
      <c r="G153" s="254">
        <v>0</v>
      </c>
      <c r="H153" s="254">
        <v>3</v>
      </c>
      <c r="I153" s="254">
        <v>5</v>
      </c>
      <c r="J153" s="254">
        <v>5</v>
      </c>
      <c r="K153" s="254">
        <v>9</v>
      </c>
      <c r="L153" s="254">
        <v>1</v>
      </c>
      <c r="M153" s="254">
        <v>2</v>
      </c>
      <c r="N153" s="254">
        <v>9</v>
      </c>
      <c r="O153" s="254">
        <v>6</v>
      </c>
      <c r="P153" s="254">
        <v>1</v>
      </c>
      <c r="U153" s="247" t="s">
        <v>479</v>
      </c>
      <c r="V153" s="247">
        <f>V119/SUM('SHs and LRs'!C85,'SHs and LRs'!C102)</f>
        <v>1.1405327803477429E-2</v>
      </c>
      <c r="W153" s="247">
        <f>W119/SUM('SHs and LRs'!D85,'SHs and LRs'!D102)</f>
        <v>1.083116883116883E-2</v>
      </c>
      <c r="X153" s="247">
        <f>X119/SUM('SHs and LRs'!E85,'SHs and LRs'!E102)</f>
        <v>1.120124569907326E-2</v>
      </c>
      <c r="Y153" s="247">
        <f>Y119/SUM('SHs and LRs'!F85,'SHs and LRs'!F102)</f>
        <v>1.1119329388560157E-2</v>
      </c>
      <c r="Z153" s="247">
        <f>Z119/SUM('SHs and LRs'!G85,'SHs and LRs'!G102)</f>
        <v>8.9952436109125861E-3</v>
      </c>
      <c r="AA153" s="247">
        <f>AA119/SUM('SHs and LRs'!H85,'SHs and LRs'!H102)</f>
        <v>9.8060739114526167E-3</v>
      </c>
      <c r="AB153" s="247">
        <f>AB119/SUM('SHs and LRs'!I85,'SHs and LRs'!I102)</f>
        <v>1.0132179998056174E-2</v>
      </c>
      <c r="AC153" s="247">
        <f>AC119/SUM('SHs and LRs'!J85,'SHs and LRs'!J102)</f>
        <v>9.4146136548963408E-3</v>
      </c>
      <c r="AD153" s="247">
        <f>AD119/SUM('SHs and LRs'!K85,'SHs and LRs'!K102)</f>
        <v>9.1121208399852632E-3</v>
      </c>
      <c r="AE153" s="247">
        <f>AE119/SUM('SHs and LRs'!L85,'SHs and LRs'!L102)</f>
        <v>7.7931716971796142E-3</v>
      </c>
      <c r="AF153" s="247">
        <f>AF119/SUM('SHs and LRs'!M85,'SHs and LRs'!M102)</f>
        <v>7.0976739552722021E-3</v>
      </c>
      <c r="AG153" s="247">
        <f>AG119/SUM('SHs and LRs'!N85,'SHs and LRs'!N102)</f>
        <v>7.2666155861489407E-3</v>
      </c>
      <c r="AH153" s="247">
        <f>AH119/SUM('SHs and LRs'!O85,'SHs and LRs'!O102)</f>
        <v>6.665217706295733E-3</v>
      </c>
      <c r="AI153" s="247">
        <f>AI119/SUM('SHs and LRs'!P85,'SHs and LRs'!P102)</f>
        <v>7.1535791350032839E-3</v>
      </c>
      <c r="AJ153" s="247">
        <f>AJ119/SUM('SHs and LRs'!Q85,'SHs and LRs'!Q102)</f>
        <v>7.3792436275281785E-3</v>
      </c>
      <c r="AK153" s="247">
        <f>AK119/SUM('SHs and LRs'!R85,'SHs and LRs'!R102)</f>
        <v>7.3920994526632455E-3</v>
      </c>
      <c r="AW153" s="212">
        <v>2008</v>
      </c>
      <c r="AX153" s="205">
        <v>0.99</v>
      </c>
      <c r="AY153" s="203" t="s">
        <v>588</v>
      </c>
      <c r="AZ153" s="203">
        <v>0.9</v>
      </c>
      <c r="BA153" s="203">
        <v>0.99</v>
      </c>
      <c r="BB153" s="203" t="s">
        <v>588</v>
      </c>
      <c r="BC153" s="203">
        <v>0.99</v>
      </c>
      <c r="BD153" s="206">
        <v>0.99</v>
      </c>
      <c r="BE153" s="203" t="s">
        <v>588</v>
      </c>
      <c r="BF153" s="203" t="s">
        <v>588</v>
      </c>
      <c r="BG153" s="203" t="s">
        <v>588</v>
      </c>
      <c r="BH153" s="203" t="s">
        <v>588</v>
      </c>
      <c r="BI153" s="203" t="s">
        <v>588</v>
      </c>
      <c r="BJ153" s="203" t="s">
        <v>588</v>
      </c>
      <c r="BK153" s="203" t="s">
        <v>588</v>
      </c>
      <c r="BM153" s="212">
        <v>2010</v>
      </c>
      <c r="BN153" s="205">
        <v>0.99</v>
      </c>
      <c r="BO153" s="203">
        <v>0.95</v>
      </c>
      <c r="BP153" s="203">
        <v>0.99</v>
      </c>
      <c r="BQ153" s="203">
        <v>0.99</v>
      </c>
      <c r="BR153" s="203">
        <v>0.9</v>
      </c>
      <c r="BS153" s="203" t="s">
        <v>588</v>
      </c>
      <c r="BT153" s="203" t="s">
        <v>588</v>
      </c>
      <c r="BU153" s="203" t="s">
        <v>588</v>
      </c>
      <c r="BV153" s="206" t="s">
        <v>588</v>
      </c>
      <c r="BW153" s="203" t="s">
        <v>588</v>
      </c>
      <c r="BX153" s="203" t="s">
        <v>588</v>
      </c>
      <c r="BY153" s="203" t="s">
        <v>588</v>
      </c>
      <c r="BZ153" s="203" t="s">
        <v>588</v>
      </c>
      <c r="CA153" s="203" t="s">
        <v>588</v>
      </c>
    </row>
    <row r="154" spans="2:79">
      <c r="B154" s="253" t="s">
        <v>9</v>
      </c>
      <c r="C154" s="254">
        <v>5</v>
      </c>
      <c r="D154" s="254">
        <v>19</v>
      </c>
      <c r="E154" s="254">
        <v>33</v>
      </c>
      <c r="F154" s="254">
        <v>10</v>
      </c>
      <c r="G154" s="254">
        <v>0</v>
      </c>
      <c r="H154" s="254">
        <v>2</v>
      </c>
      <c r="I154" s="254">
        <v>5</v>
      </c>
      <c r="J154" s="254">
        <v>14</v>
      </c>
      <c r="K154" s="254">
        <v>5</v>
      </c>
      <c r="L154" s="254">
        <v>6</v>
      </c>
      <c r="M154" s="254">
        <v>3</v>
      </c>
      <c r="N154" s="254">
        <v>11</v>
      </c>
      <c r="O154" s="254">
        <v>6</v>
      </c>
      <c r="P154" s="254">
        <v>5</v>
      </c>
      <c r="AW154" s="212">
        <v>2009</v>
      </c>
      <c r="AX154" s="205">
        <v>0.95</v>
      </c>
      <c r="AY154" s="203">
        <v>0.99</v>
      </c>
      <c r="AZ154" s="203">
        <v>0.99</v>
      </c>
      <c r="BA154" s="203" t="s">
        <v>588</v>
      </c>
      <c r="BB154" s="203">
        <v>0.99</v>
      </c>
      <c r="BC154" s="203">
        <v>0.99</v>
      </c>
      <c r="BD154" s="203">
        <v>0.99</v>
      </c>
      <c r="BE154" s="206">
        <v>0.99</v>
      </c>
      <c r="BF154" s="203" t="s">
        <v>588</v>
      </c>
      <c r="BG154" s="203" t="s">
        <v>588</v>
      </c>
      <c r="BH154" s="203" t="s">
        <v>588</v>
      </c>
      <c r="BI154" s="203" t="s">
        <v>588</v>
      </c>
      <c r="BJ154" s="203" t="s">
        <v>588</v>
      </c>
      <c r="BK154" s="203" t="s">
        <v>588</v>
      </c>
      <c r="BM154" s="212">
        <v>2011</v>
      </c>
      <c r="BN154" s="205">
        <v>0.99</v>
      </c>
      <c r="BO154" s="203">
        <v>0.99</v>
      </c>
      <c r="BP154" s="203">
        <v>0.99</v>
      </c>
      <c r="BQ154" s="203">
        <v>0.99</v>
      </c>
      <c r="BR154" s="203">
        <v>0.99</v>
      </c>
      <c r="BS154" s="203">
        <v>0.99</v>
      </c>
      <c r="BT154" s="203">
        <v>0.99</v>
      </c>
      <c r="BU154" s="203">
        <v>0.95</v>
      </c>
      <c r="BV154" s="203">
        <v>0.99</v>
      </c>
      <c r="BW154" s="206">
        <v>0.99</v>
      </c>
      <c r="BX154" s="203" t="s">
        <v>588</v>
      </c>
      <c r="BY154" s="203" t="s">
        <v>588</v>
      </c>
      <c r="BZ154" s="203" t="s">
        <v>588</v>
      </c>
      <c r="CA154" s="203" t="s">
        <v>588</v>
      </c>
    </row>
    <row r="155" spans="2:79">
      <c r="B155" s="253" t="s">
        <v>10</v>
      </c>
      <c r="C155" s="254">
        <v>12</v>
      </c>
      <c r="D155" s="254">
        <v>21</v>
      </c>
      <c r="E155" s="254">
        <v>12</v>
      </c>
      <c r="F155" s="254">
        <v>8</v>
      </c>
      <c r="G155" s="254">
        <v>2</v>
      </c>
      <c r="H155" s="254">
        <v>2</v>
      </c>
      <c r="I155" s="254">
        <v>4</v>
      </c>
      <c r="J155" s="254">
        <v>9</v>
      </c>
      <c r="K155" s="254">
        <v>2</v>
      </c>
      <c r="L155" s="254">
        <v>6</v>
      </c>
      <c r="M155" s="254">
        <v>7</v>
      </c>
      <c r="N155" s="254">
        <v>16</v>
      </c>
      <c r="O155" s="254">
        <v>3</v>
      </c>
      <c r="P155" s="254">
        <v>9</v>
      </c>
      <c r="U155" s="19" t="s">
        <v>643</v>
      </c>
      <c r="V155">
        <f>V123/SUM('SHs and LRs'!C71,'SHs and LRs'!C88)</f>
        <v>0.1244661955473302</v>
      </c>
      <c r="W155" s="19">
        <f>W123/SUM('SHs and LRs'!D71,'SHs and LRs'!D88)</f>
        <v>0.11644278618788488</v>
      </c>
      <c r="X155" s="19">
        <f>X123/SUM('SHs and LRs'!E71,'SHs and LRs'!E88)</f>
        <v>0.11649722182950271</v>
      </c>
      <c r="Y155" s="19">
        <f>Y123/SUM('SHs and LRs'!F71,'SHs and LRs'!F88)</f>
        <v>0.1233786924691558</v>
      </c>
      <c r="Z155" s="19">
        <f>Z123/SUM('SHs and LRs'!G71,'SHs and LRs'!G88)</f>
        <v>0.12512123595236047</v>
      </c>
      <c r="AA155" s="19">
        <f>AA123/SUM('SHs and LRs'!H71,'SHs and LRs'!H88)</f>
        <v>0.13128517113210331</v>
      </c>
      <c r="AB155" s="19">
        <f>AB123/SUM('SHs and LRs'!I71,'SHs and LRs'!I88)</f>
        <v>0.10864325976660823</v>
      </c>
      <c r="AC155" s="19">
        <f>AC123/SUM('SHs and LRs'!J71,'SHs and LRs'!J88)</f>
        <v>9.5127850379635309E-2</v>
      </c>
      <c r="AD155" s="19">
        <f>AD123/SUM('SHs and LRs'!K71,'SHs and LRs'!K88)</f>
        <v>9.3120771794188359E-2</v>
      </c>
      <c r="AE155" s="19">
        <f>AE123/SUM('SHs and LRs'!L71,'SHs and LRs'!L88)</f>
        <v>7.4473199686389643E-2</v>
      </c>
      <c r="AF155" s="19">
        <f>AF123/SUM('SHs and LRs'!M71,'SHs and LRs'!M88)</f>
        <v>8.1535580897836399E-2</v>
      </c>
      <c r="AG155" s="19">
        <f>AG123/SUM('SHs and LRs'!N71,'SHs and LRs'!N88)</f>
        <v>0.10188869853146028</v>
      </c>
      <c r="AH155" s="19">
        <f>AH123/SUM('SHs and LRs'!O71,'SHs and LRs'!O88)</f>
        <v>9.1799088413400995E-2</v>
      </c>
      <c r="AI155" s="19">
        <f>AI123/SUM('SHs and LRs'!P71,'SHs and LRs'!P88)</f>
        <v>8.4717864511591454E-2</v>
      </c>
      <c r="AW155" s="212">
        <v>2010</v>
      </c>
      <c r="AX155" s="205" t="s">
        <v>588</v>
      </c>
      <c r="AY155" s="203">
        <v>0.99</v>
      </c>
      <c r="AZ155" s="203">
        <v>0.99</v>
      </c>
      <c r="BA155" s="203">
        <v>0.99</v>
      </c>
      <c r="BB155" s="203">
        <v>0.99</v>
      </c>
      <c r="BC155" s="203">
        <v>0.99</v>
      </c>
      <c r="BD155" s="203">
        <v>0.99</v>
      </c>
      <c r="BE155" s="203">
        <v>0.99</v>
      </c>
      <c r="BF155" s="206">
        <v>0.99</v>
      </c>
      <c r="BG155" s="203" t="s">
        <v>588</v>
      </c>
      <c r="BH155" s="203" t="s">
        <v>588</v>
      </c>
      <c r="BI155" s="203" t="s">
        <v>588</v>
      </c>
      <c r="BJ155" s="203" t="s">
        <v>588</v>
      </c>
      <c r="BK155" s="203" t="s">
        <v>588</v>
      </c>
      <c r="BM155" s="212">
        <v>2012</v>
      </c>
      <c r="BN155" s="205">
        <v>0.99</v>
      </c>
      <c r="BO155" s="203">
        <v>0.99</v>
      </c>
      <c r="BP155" s="203">
        <v>0.99</v>
      </c>
      <c r="BQ155" s="203">
        <v>0.99</v>
      </c>
      <c r="BR155" s="203">
        <v>0.99</v>
      </c>
      <c r="BS155" s="203">
        <v>0.99</v>
      </c>
      <c r="BT155" s="203">
        <v>0.99</v>
      </c>
      <c r="BU155" s="203">
        <v>0.95</v>
      </c>
      <c r="BV155" s="203">
        <v>0.99</v>
      </c>
      <c r="BW155" s="203">
        <v>0.99</v>
      </c>
      <c r="BX155" s="206" t="s">
        <v>588</v>
      </c>
      <c r="BY155" s="203" t="s">
        <v>588</v>
      </c>
      <c r="BZ155" s="203" t="s">
        <v>588</v>
      </c>
      <c r="CA155" s="203" t="s">
        <v>588</v>
      </c>
    </row>
    <row r="156" spans="2:79">
      <c r="B156" s="253" t="s">
        <v>11</v>
      </c>
      <c r="C156" s="254">
        <v>6</v>
      </c>
      <c r="D156" s="254">
        <v>31</v>
      </c>
      <c r="E156" s="254">
        <v>16</v>
      </c>
      <c r="F156" s="254">
        <v>9</v>
      </c>
      <c r="G156" s="254">
        <v>0</v>
      </c>
      <c r="H156" s="254">
        <v>3</v>
      </c>
      <c r="I156" s="254">
        <v>5</v>
      </c>
      <c r="J156" s="254">
        <v>5</v>
      </c>
      <c r="K156" s="254">
        <v>4</v>
      </c>
      <c r="L156" s="254">
        <v>7</v>
      </c>
      <c r="M156" s="254">
        <v>1</v>
      </c>
      <c r="N156" s="254">
        <v>13</v>
      </c>
      <c r="O156" s="254">
        <v>2</v>
      </c>
      <c r="P156" s="254">
        <v>4</v>
      </c>
      <c r="U156" s="19" t="s">
        <v>657</v>
      </c>
      <c r="V156" s="19">
        <f>V124/SUM('SHs and LRs'!C72,'SHs and LRs'!C89)</f>
        <v>8.0495206235136715E-2</v>
      </c>
      <c r="W156" s="19">
        <f>W124/SUM('SHs and LRs'!D72,'SHs and LRs'!D89)</f>
        <v>7.6767402092832462E-2</v>
      </c>
      <c r="X156" s="19">
        <f>X124/SUM('SHs and LRs'!E72,'SHs and LRs'!E89)</f>
        <v>7.0701345355512923E-2</v>
      </c>
      <c r="Y156" s="19">
        <f>Y124/SUM('SHs and LRs'!F72,'SHs and LRs'!F89)</f>
        <v>7.6739195908972116E-2</v>
      </c>
      <c r="Z156" s="19">
        <f>Z124/SUM('SHs and LRs'!G72,'SHs and LRs'!G89)</f>
        <v>8.3580601332519794E-2</v>
      </c>
      <c r="AA156" s="19">
        <f>AA124/SUM('SHs and LRs'!H72,'SHs and LRs'!H89)</f>
        <v>8.198568368153375E-2</v>
      </c>
      <c r="AB156" s="19">
        <f>AB124/SUM('SHs and LRs'!I72,'SHs and LRs'!I89)</f>
        <v>7.7693373734434676E-2</v>
      </c>
      <c r="AC156" s="19">
        <f>AC124/SUM('SHs and LRs'!J72,'SHs and LRs'!J89)</f>
        <v>7.4018834992386331E-2</v>
      </c>
      <c r="AD156" s="19">
        <f>AD124/SUM('SHs and LRs'!K72,'SHs and LRs'!K89)</f>
        <v>6.9814067797925192E-2</v>
      </c>
      <c r="AE156" s="19">
        <f>AE124/SUM('SHs and LRs'!L72,'SHs and LRs'!L89)</f>
        <v>7.0188089381364324E-2</v>
      </c>
      <c r="AF156" s="19">
        <f>AF124/SUM('SHs and LRs'!M72,'SHs and LRs'!M89)</f>
        <v>6.8836567237672536E-2</v>
      </c>
      <c r="AG156" s="19">
        <f>AG124/SUM('SHs and LRs'!N72,'SHs and LRs'!N89)</f>
        <v>7.0971685618010899E-2</v>
      </c>
      <c r="AH156" s="19">
        <f>AH124/SUM('SHs and LRs'!O72,'SHs and LRs'!O89)</f>
        <v>6.9502645240635486E-2</v>
      </c>
      <c r="AI156" s="19">
        <f>AI124/SUM('SHs and LRs'!P72,'SHs and LRs'!P89)</f>
        <v>6.9595055936706438E-2</v>
      </c>
      <c r="AW156" s="212">
        <v>2011</v>
      </c>
      <c r="AX156" s="205">
        <v>0.99</v>
      </c>
      <c r="AY156" s="203">
        <v>0.99</v>
      </c>
      <c r="AZ156" s="203">
        <v>0.99</v>
      </c>
      <c r="BA156" s="203">
        <v>0.99</v>
      </c>
      <c r="BB156" s="203">
        <v>0.99</v>
      </c>
      <c r="BC156" s="203">
        <v>0.99</v>
      </c>
      <c r="BD156" s="203">
        <v>0.99</v>
      </c>
      <c r="BE156" s="203">
        <v>0.99</v>
      </c>
      <c r="BF156" s="203">
        <v>0.99</v>
      </c>
      <c r="BG156" s="206">
        <v>0.99</v>
      </c>
      <c r="BH156" s="203" t="s">
        <v>588</v>
      </c>
      <c r="BI156" s="203" t="s">
        <v>588</v>
      </c>
      <c r="BJ156" s="203" t="s">
        <v>588</v>
      </c>
      <c r="BK156" s="203" t="s">
        <v>588</v>
      </c>
      <c r="BM156" s="212">
        <v>2013</v>
      </c>
      <c r="BN156" s="205">
        <v>0.99</v>
      </c>
      <c r="BO156" s="203">
        <v>0.99</v>
      </c>
      <c r="BP156" s="203">
        <v>0.99</v>
      </c>
      <c r="BQ156" s="203">
        <v>0.99</v>
      </c>
      <c r="BR156" s="203">
        <v>0.99</v>
      </c>
      <c r="BS156" s="203">
        <v>0.99</v>
      </c>
      <c r="BT156" s="203">
        <v>0.99</v>
      </c>
      <c r="BU156" s="203">
        <v>0.99</v>
      </c>
      <c r="BV156" s="203">
        <v>0.99</v>
      </c>
      <c r="BW156" s="203">
        <v>0.99</v>
      </c>
      <c r="BX156" s="203">
        <v>0.95</v>
      </c>
      <c r="BY156" s="206">
        <v>0.95</v>
      </c>
      <c r="BZ156" s="203" t="s">
        <v>588</v>
      </c>
      <c r="CA156" s="203" t="s">
        <v>588</v>
      </c>
    </row>
    <row r="157" spans="2:79">
      <c r="B157" s="253" t="s">
        <v>12</v>
      </c>
      <c r="C157" s="254">
        <v>4</v>
      </c>
      <c r="D157" s="254">
        <v>15</v>
      </c>
      <c r="E157" s="254">
        <v>22</v>
      </c>
      <c r="F157" s="254">
        <v>5</v>
      </c>
      <c r="G157" s="254">
        <v>1</v>
      </c>
      <c r="H157" s="254">
        <v>4</v>
      </c>
      <c r="I157" s="254">
        <v>1</v>
      </c>
      <c r="J157" s="254">
        <v>4</v>
      </c>
      <c r="K157" s="254">
        <v>6</v>
      </c>
      <c r="L157" s="254">
        <v>5</v>
      </c>
      <c r="M157" s="254">
        <v>2</v>
      </c>
      <c r="N157" s="254">
        <v>10</v>
      </c>
      <c r="O157" s="254">
        <v>4</v>
      </c>
      <c r="P157" s="254">
        <v>3</v>
      </c>
      <c r="U157" s="19" t="s">
        <v>644</v>
      </c>
      <c r="V157" s="19">
        <f>V125/SUM('SHs and LRs'!C73,'SHs and LRs'!C90)</f>
        <v>7.3383629587616073E-2</v>
      </c>
      <c r="W157" s="19">
        <f>W125/SUM('SHs and LRs'!D73,'SHs and LRs'!D90)</f>
        <v>7.6712868897618053E-2</v>
      </c>
      <c r="X157" s="19">
        <f>X125/SUM('SHs and LRs'!E73,'SHs and LRs'!E90)</f>
        <v>7.6806946948157678E-2</v>
      </c>
      <c r="Y157" s="19">
        <f>Y125/SUM('SHs and LRs'!F73,'SHs and LRs'!F90)</f>
        <v>7.2153919219950111E-2</v>
      </c>
      <c r="Z157" s="19">
        <f>Z125/SUM('SHs and LRs'!G73,'SHs and LRs'!G90)</f>
        <v>7.1626958166507174E-2</v>
      </c>
      <c r="AA157" s="19">
        <f>AA125/SUM('SHs and LRs'!H73,'SHs and LRs'!H90)</f>
        <v>7.8776013037118259E-2</v>
      </c>
      <c r="AB157" s="19">
        <f>AB125/SUM('SHs and LRs'!I73,'SHs and LRs'!I90)</f>
        <v>8.0726507135963674E-2</v>
      </c>
      <c r="AC157" s="19">
        <f>AC125/SUM('SHs and LRs'!J73,'SHs and LRs'!J90)</f>
        <v>7.5529699038672446E-2</v>
      </c>
      <c r="AD157" s="19">
        <f>AD125/SUM('SHs and LRs'!K73,'SHs and LRs'!K90)</f>
        <v>7.160165194811223E-2</v>
      </c>
      <c r="AE157" s="19">
        <f>AE125/SUM('SHs and LRs'!L73,'SHs and LRs'!L90)</f>
        <v>6.7681130935817554E-2</v>
      </c>
      <c r="AF157" s="19">
        <f>AF125/SUM('SHs and LRs'!M73,'SHs and LRs'!M90)</f>
        <v>6.2707716145223288E-2</v>
      </c>
      <c r="AG157" s="19">
        <f>AG125/SUM('SHs and LRs'!N73,'SHs and LRs'!N90)</f>
        <v>5.8842367016364895E-2</v>
      </c>
      <c r="AH157" s="19">
        <f>AH125/SUM('SHs and LRs'!O73,'SHs and LRs'!O90)</f>
        <v>6.1681563322788485E-2</v>
      </c>
      <c r="AI157" s="19">
        <f>AI125/SUM('SHs and LRs'!P73,'SHs and LRs'!P90)</f>
        <v>6.1356351345645849E-2</v>
      </c>
      <c r="AW157" s="212">
        <v>2012</v>
      </c>
      <c r="AX157" s="205">
        <v>0.99</v>
      </c>
      <c r="AY157" s="203">
        <v>0.99</v>
      </c>
      <c r="AZ157" s="203">
        <v>0.99</v>
      </c>
      <c r="BA157" s="203">
        <v>0.99</v>
      </c>
      <c r="BB157" s="203">
        <v>0.99</v>
      </c>
      <c r="BC157" s="203">
        <v>0.99</v>
      </c>
      <c r="BD157" s="203">
        <v>0.99</v>
      </c>
      <c r="BE157" s="203">
        <v>0.99</v>
      </c>
      <c r="BF157" s="203">
        <v>0.99</v>
      </c>
      <c r="BG157" s="203">
        <v>0.99</v>
      </c>
      <c r="BH157" s="206">
        <v>0.99</v>
      </c>
      <c r="BI157" s="203" t="s">
        <v>588</v>
      </c>
      <c r="BJ157" s="203" t="s">
        <v>588</v>
      </c>
      <c r="BK157" s="203" t="s">
        <v>588</v>
      </c>
      <c r="BM157" s="212">
        <v>2014</v>
      </c>
      <c r="BN157" s="205">
        <v>0.99</v>
      </c>
      <c r="BO157" s="203">
        <v>0.99</v>
      </c>
      <c r="BP157" s="203">
        <v>0.99</v>
      </c>
      <c r="BQ157" s="203">
        <v>0.99</v>
      </c>
      <c r="BR157" s="203">
        <v>0.99</v>
      </c>
      <c r="BS157" s="203">
        <v>0.99</v>
      </c>
      <c r="BT157" s="203">
        <v>0.99</v>
      </c>
      <c r="BU157" s="203">
        <v>0.99</v>
      </c>
      <c r="BV157" s="203">
        <v>0.99</v>
      </c>
      <c r="BW157" s="203">
        <v>0.99</v>
      </c>
      <c r="BX157" s="203" t="s">
        <v>588</v>
      </c>
      <c r="BY157" s="203" t="s">
        <v>588</v>
      </c>
      <c r="BZ157" s="206" t="s">
        <v>588</v>
      </c>
      <c r="CA157" s="203" t="s">
        <v>588</v>
      </c>
    </row>
    <row r="158" spans="2:79">
      <c r="B158" s="253" t="s">
        <v>13</v>
      </c>
      <c r="C158" s="254">
        <v>14</v>
      </c>
      <c r="D158" s="254">
        <v>11</v>
      </c>
      <c r="E158" s="254">
        <v>14</v>
      </c>
      <c r="F158" s="254">
        <v>8</v>
      </c>
      <c r="G158" s="254">
        <v>1</v>
      </c>
      <c r="H158" s="254">
        <v>5</v>
      </c>
      <c r="I158" s="254">
        <v>3</v>
      </c>
      <c r="J158" s="254">
        <v>10</v>
      </c>
      <c r="K158" s="254">
        <v>11</v>
      </c>
      <c r="L158" s="254">
        <v>4</v>
      </c>
      <c r="M158" s="254">
        <v>6</v>
      </c>
      <c r="N158" s="254">
        <v>6</v>
      </c>
      <c r="O158" s="254">
        <v>2</v>
      </c>
      <c r="P158" s="254">
        <v>5</v>
      </c>
      <c r="U158" s="19" t="s">
        <v>645</v>
      </c>
      <c r="V158" s="19">
        <f>V126/SUM('SHs and LRs'!C74,'SHs and LRs'!C91)</f>
        <v>0.11873532608041656</v>
      </c>
      <c r="W158" s="19">
        <f>W126/SUM('SHs and LRs'!D74,'SHs and LRs'!D91)</f>
        <v>0.11545671421047933</v>
      </c>
      <c r="X158" s="19">
        <f>X126/SUM('SHs and LRs'!E74,'SHs and LRs'!E91)</f>
        <v>0.10959359668073861</v>
      </c>
      <c r="Y158" s="19">
        <f>Y126/SUM('SHs and LRs'!F74,'SHs and LRs'!F91)</f>
        <v>9.2587341205596654E-2</v>
      </c>
      <c r="Z158" s="19">
        <f>Z126/SUM('SHs and LRs'!G74,'SHs and LRs'!G91)</f>
        <v>9.28311358450159E-2</v>
      </c>
      <c r="AA158" s="19">
        <f>AA126/SUM('SHs and LRs'!H74,'SHs and LRs'!H91)</f>
        <v>0.10724540411221571</v>
      </c>
      <c r="AB158" s="19">
        <f>AB126/SUM('SHs and LRs'!I74,'SHs and LRs'!I91)</f>
        <v>0.10471952726451658</v>
      </c>
      <c r="AC158" s="19">
        <f>AC126/SUM('SHs and LRs'!J74,'SHs and LRs'!J91)</f>
        <v>0.1022833239695367</v>
      </c>
      <c r="AD158" s="19">
        <f>AD126/SUM('SHs and LRs'!K74,'SHs and LRs'!K91)</f>
        <v>9.7678826657553078E-2</v>
      </c>
      <c r="AE158" s="19">
        <f>AE126/SUM('SHs and LRs'!L74,'SHs and LRs'!L91)</f>
        <v>8.1874961477635913E-2</v>
      </c>
      <c r="AF158" s="19">
        <f>AF126/SUM('SHs and LRs'!M74,'SHs and LRs'!M91)</f>
        <v>7.328240576826385E-2</v>
      </c>
      <c r="AG158" s="19">
        <f>AG126/SUM('SHs and LRs'!N74,'SHs and LRs'!N91)</f>
        <v>7.830541210940252E-2</v>
      </c>
      <c r="AH158" s="19">
        <f>AH126/SUM('SHs and LRs'!O74,'SHs and LRs'!O91)</f>
        <v>7.4444418711838378E-2</v>
      </c>
      <c r="AI158" s="19">
        <f>AI126/SUM('SHs and LRs'!P74,'SHs and LRs'!P91)</f>
        <v>7.5447954858429964E-2</v>
      </c>
      <c r="AW158" s="212">
        <v>2013</v>
      </c>
      <c r="AX158" s="205">
        <v>0.99</v>
      </c>
      <c r="AY158" s="203">
        <v>0.99</v>
      </c>
      <c r="AZ158" s="203">
        <v>0.99</v>
      </c>
      <c r="BA158" s="203">
        <v>0.99</v>
      </c>
      <c r="BB158" s="203">
        <v>0.99</v>
      </c>
      <c r="BC158" s="203">
        <v>0.99</v>
      </c>
      <c r="BD158" s="203">
        <v>0.99</v>
      </c>
      <c r="BE158" s="203">
        <v>0.99</v>
      </c>
      <c r="BF158" s="203">
        <v>0.99</v>
      </c>
      <c r="BG158" s="203">
        <v>0.99</v>
      </c>
      <c r="BH158" s="203">
        <v>0.99</v>
      </c>
      <c r="BI158" s="206">
        <v>0.99</v>
      </c>
      <c r="BJ158" s="203" t="s">
        <v>588</v>
      </c>
      <c r="BK158" s="203" t="s">
        <v>588</v>
      </c>
      <c r="BM158" s="212">
        <v>2015</v>
      </c>
      <c r="BN158" s="207">
        <v>0.99</v>
      </c>
      <c r="BO158" s="208">
        <v>0.99</v>
      </c>
      <c r="BP158" s="208">
        <v>0.99</v>
      </c>
      <c r="BQ158" s="208">
        <v>0.99</v>
      </c>
      <c r="BR158" s="208">
        <v>0.99</v>
      </c>
      <c r="BS158" s="208">
        <v>0.99</v>
      </c>
      <c r="BT158" s="208">
        <v>0.99</v>
      </c>
      <c r="BU158" s="208">
        <v>0.95</v>
      </c>
      <c r="BV158" s="208">
        <v>0.99</v>
      </c>
      <c r="BW158" s="208">
        <v>0.99</v>
      </c>
      <c r="BX158" s="208" t="s">
        <v>588</v>
      </c>
      <c r="BY158" s="208" t="s">
        <v>588</v>
      </c>
      <c r="BZ158" s="208">
        <v>0.95</v>
      </c>
      <c r="CA158" s="209" t="s">
        <v>588</v>
      </c>
    </row>
    <row r="159" spans="2:79">
      <c r="B159" s="253" t="s">
        <v>14</v>
      </c>
      <c r="C159" s="254">
        <v>8</v>
      </c>
      <c r="D159" s="254">
        <v>17</v>
      </c>
      <c r="E159" s="254">
        <v>26</v>
      </c>
      <c r="F159" s="254">
        <v>16</v>
      </c>
      <c r="G159" s="254">
        <v>1</v>
      </c>
      <c r="H159" s="254">
        <v>7</v>
      </c>
      <c r="I159" s="254">
        <v>2</v>
      </c>
      <c r="J159" s="254">
        <v>11</v>
      </c>
      <c r="K159" s="254">
        <v>7</v>
      </c>
      <c r="L159" s="254">
        <v>3</v>
      </c>
      <c r="M159" s="254">
        <v>2</v>
      </c>
      <c r="N159" s="254">
        <v>10</v>
      </c>
      <c r="O159" s="254">
        <v>3</v>
      </c>
      <c r="P159" s="254">
        <v>4</v>
      </c>
      <c r="U159" s="19" t="s">
        <v>646</v>
      </c>
      <c r="V159" s="19">
        <f>V127/SUM('SHs and LRs'!C75,'SHs and LRs'!C92)</f>
        <v>0.1294730988957225</v>
      </c>
      <c r="W159" s="19">
        <f>W127/SUM('SHs and LRs'!D75,'SHs and LRs'!D92)</f>
        <v>0.13011865758636865</v>
      </c>
      <c r="X159" s="19">
        <f>X127/SUM('SHs and LRs'!E75,'SHs and LRs'!E92)</f>
        <v>0.13234752717108364</v>
      </c>
      <c r="Y159" s="19">
        <f>Y127/SUM('SHs and LRs'!F75,'SHs and LRs'!F92)</f>
        <v>0.13245164181723018</v>
      </c>
      <c r="Z159" s="19">
        <f>Z127/SUM('SHs and LRs'!G75,'SHs and LRs'!G92)</f>
        <v>0.14001721305675338</v>
      </c>
      <c r="AA159" s="19">
        <f>AA127/SUM('SHs and LRs'!H75,'SHs and LRs'!H92)</f>
        <v>0.12476514202097674</v>
      </c>
      <c r="AB159" s="19">
        <f>AB127/SUM('SHs and LRs'!I75,'SHs and LRs'!I92)</f>
        <v>0.13531962804849879</v>
      </c>
      <c r="AC159" s="19">
        <f>AC127/SUM('SHs and LRs'!J75,'SHs and LRs'!J92)</f>
        <v>0.12471715014611906</v>
      </c>
      <c r="AD159" s="19">
        <f>AD127/SUM('SHs and LRs'!K75,'SHs and LRs'!K92)</f>
        <v>0.12403842272136135</v>
      </c>
      <c r="AE159" s="19">
        <f>AE127/SUM('SHs and LRs'!L75,'SHs and LRs'!L92)</f>
        <v>0.11761108182350874</v>
      </c>
      <c r="AF159" s="19">
        <f>AF127/SUM('SHs and LRs'!M75,'SHs and LRs'!M92)</f>
        <v>9.7974239063702825E-2</v>
      </c>
      <c r="AG159" s="19">
        <f>AG127/SUM('SHs and LRs'!N75,'SHs and LRs'!N92)</f>
        <v>8.9032708230125421E-2</v>
      </c>
      <c r="AH159" s="19">
        <f>AH127/SUM('SHs and LRs'!O75,'SHs and LRs'!O92)</f>
        <v>9.1241539649914938E-2</v>
      </c>
      <c r="AI159" s="19">
        <f>AI127/SUM('SHs and LRs'!P75,'SHs and LRs'!P92)</f>
        <v>8.213606657070624E-2</v>
      </c>
      <c r="AW159" s="212">
        <v>2014</v>
      </c>
      <c r="AX159" s="205">
        <v>0.99</v>
      </c>
      <c r="AY159" s="203">
        <v>0.99</v>
      </c>
      <c r="AZ159" s="203">
        <v>0.99</v>
      </c>
      <c r="BA159" s="203">
        <v>0.99</v>
      </c>
      <c r="BB159" s="203">
        <v>0.99</v>
      </c>
      <c r="BC159" s="203">
        <v>0.99</v>
      </c>
      <c r="BD159" s="203">
        <v>0.99</v>
      </c>
      <c r="BE159" s="203">
        <v>0.99</v>
      </c>
      <c r="BF159" s="203">
        <v>0.99</v>
      </c>
      <c r="BG159" s="203">
        <v>0.99</v>
      </c>
      <c r="BH159" s="203">
        <v>0.99</v>
      </c>
      <c r="BI159" s="203">
        <v>0.99</v>
      </c>
      <c r="BJ159" s="206">
        <v>0.99</v>
      </c>
      <c r="BK159" s="203" t="s">
        <v>588</v>
      </c>
    </row>
    <row r="160" spans="2:79">
      <c r="B160" s="253" t="s">
        <v>15</v>
      </c>
      <c r="C160" s="254">
        <v>8</v>
      </c>
      <c r="D160" s="254">
        <v>26</v>
      </c>
      <c r="E160" s="254">
        <v>10</v>
      </c>
      <c r="F160" s="254">
        <v>11</v>
      </c>
      <c r="G160" s="254">
        <v>1</v>
      </c>
      <c r="H160" s="254">
        <v>9</v>
      </c>
      <c r="I160" s="254">
        <v>1</v>
      </c>
      <c r="J160" s="254">
        <v>5</v>
      </c>
      <c r="K160" s="254">
        <v>8</v>
      </c>
      <c r="L160" s="254">
        <v>2</v>
      </c>
      <c r="M160" s="254">
        <v>3</v>
      </c>
      <c r="N160" s="254">
        <v>20</v>
      </c>
      <c r="O160" s="254">
        <v>6</v>
      </c>
      <c r="P160" s="254">
        <v>4</v>
      </c>
      <c r="U160" s="19" t="s">
        <v>647</v>
      </c>
      <c r="V160" s="19">
        <f>V128/SUM('SHs and LRs'!C76,'SHs and LRs'!C93)</f>
        <v>9.6516518140520091E-2</v>
      </c>
      <c r="W160" s="19">
        <f>W128/SUM('SHs and LRs'!D76,'SHs and LRs'!D93)</f>
        <v>8.4891387463589513E-2</v>
      </c>
      <c r="X160" s="19">
        <f>X128/SUM('SHs and LRs'!E76,'SHs and LRs'!E93)</f>
        <v>7.604684488224342E-2</v>
      </c>
      <c r="Y160" s="19">
        <f>Y128/SUM('SHs and LRs'!F76,'SHs and LRs'!F93)</f>
        <v>8.0476934422563623E-2</v>
      </c>
      <c r="Z160" s="19">
        <f>Z128/SUM('SHs and LRs'!G76,'SHs and LRs'!G93)</f>
        <v>8.832417868665636E-2</v>
      </c>
      <c r="AA160" s="19">
        <f>AA128/SUM('SHs and LRs'!H76,'SHs and LRs'!H93)</f>
        <v>9.377242564263813E-2</v>
      </c>
      <c r="AB160" s="19">
        <f>AB128/SUM('SHs and LRs'!I76,'SHs and LRs'!I93)</f>
        <v>8.8589107528573477E-2</v>
      </c>
      <c r="AC160" s="19">
        <f>AC128/SUM('SHs and LRs'!J76,'SHs and LRs'!J93)</f>
        <v>7.8303699243244332E-2</v>
      </c>
      <c r="AD160" s="19">
        <f>AD128/SUM('SHs and LRs'!K76,'SHs and LRs'!K93)</f>
        <v>7.5895911652011483E-2</v>
      </c>
      <c r="AE160" s="19">
        <f>AE128/SUM('SHs and LRs'!L76,'SHs and LRs'!L93)</f>
        <v>8.0752008703757663E-2</v>
      </c>
      <c r="AF160" s="19">
        <f>AF128/SUM('SHs and LRs'!M76,'SHs and LRs'!M93)</f>
        <v>7.6932348805220874E-2</v>
      </c>
      <c r="AG160" s="19">
        <f>AG128/SUM('SHs and LRs'!N76,'SHs and LRs'!N93)</f>
        <v>6.9255693898121487E-2</v>
      </c>
      <c r="AH160" s="19">
        <f>AH128/SUM('SHs and LRs'!O76,'SHs and LRs'!O93)</f>
        <v>6.7721397556319535E-2</v>
      </c>
      <c r="AI160" s="19">
        <f>AI128/SUM('SHs and LRs'!P76,'SHs and LRs'!P93)</f>
        <v>5.72982578410621E-2</v>
      </c>
      <c r="AW160" s="212">
        <v>2015</v>
      </c>
      <c r="AX160" s="207">
        <v>0.99</v>
      </c>
      <c r="AY160" s="208">
        <v>0.99</v>
      </c>
      <c r="AZ160" s="208">
        <v>0.99</v>
      </c>
      <c r="BA160" s="208">
        <v>0.99</v>
      </c>
      <c r="BB160" s="208">
        <v>0.99</v>
      </c>
      <c r="BC160" s="208">
        <v>0.99</v>
      </c>
      <c r="BD160" s="208">
        <v>0.99</v>
      </c>
      <c r="BE160" s="208">
        <v>0.99</v>
      </c>
      <c r="BF160" s="208">
        <v>0.99</v>
      </c>
      <c r="BG160" s="208">
        <v>0.99</v>
      </c>
      <c r="BH160" s="208">
        <v>0.99</v>
      </c>
      <c r="BI160" s="208">
        <v>0.99</v>
      </c>
      <c r="BJ160" s="208" t="s">
        <v>588</v>
      </c>
      <c r="BK160" s="209">
        <v>0.99</v>
      </c>
    </row>
    <row r="161" spans="2:79">
      <c r="B161" s="253" t="s">
        <v>16</v>
      </c>
      <c r="C161" s="254">
        <v>10</v>
      </c>
      <c r="D161" s="254">
        <v>14</v>
      </c>
      <c r="E161" s="254">
        <v>20</v>
      </c>
      <c r="F161" s="254">
        <v>10</v>
      </c>
      <c r="G161" s="254">
        <v>2</v>
      </c>
      <c r="H161" s="254">
        <v>8</v>
      </c>
      <c r="I161" s="254">
        <v>4</v>
      </c>
      <c r="J161" s="254">
        <v>10</v>
      </c>
      <c r="K161" s="254">
        <v>10</v>
      </c>
      <c r="L161" s="254">
        <v>7</v>
      </c>
      <c r="M161" s="254">
        <v>0</v>
      </c>
      <c r="N161" s="254">
        <v>12</v>
      </c>
      <c r="O161" s="254">
        <v>7</v>
      </c>
      <c r="P161" s="254">
        <v>6</v>
      </c>
      <c r="U161" s="19" t="s">
        <v>648</v>
      </c>
      <c r="V161" s="19">
        <f>V129/SUM('SHs and LRs'!C77,'SHs and LRs'!C94)</f>
        <v>6.7078040844639489E-2</v>
      </c>
      <c r="W161" s="19">
        <f>W129/SUM('SHs and LRs'!D77,'SHs and LRs'!D94)</f>
        <v>7.2428389036999816E-2</v>
      </c>
      <c r="X161" s="19">
        <f>X129/SUM('SHs and LRs'!E77,'SHs and LRs'!E94)</f>
        <v>8.2072502101071962E-2</v>
      </c>
      <c r="Y161" s="19">
        <f>Y129/SUM('SHs and LRs'!F77,'SHs and LRs'!F94)</f>
        <v>8.0698174041712992E-2</v>
      </c>
      <c r="Z161" s="19">
        <f>Z129/SUM('SHs and LRs'!G77,'SHs and LRs'!G94)</f>
        <v>7.1700088517794733E-2</v>
      </c>
      <c r="AA161" s="19">
        <f>AA129/SUM('SHs and LRs'!H77,'SHs and LRs'!H94)</f>
        <v>6.9496140412686286E-2</v>
      </c>
      <c r="AB161" s="19">
        <f>AB129/SUM('SHs and LRs'!I77,'SHs and LRs'!I94)</f>
        <v>8.1432200135590799E-2</v>
      </c>
      <c r="AC161" s="19">
        <f>AC129/SUM('SHs and LRs'!J77,'SHs and LRs'!J94)</f>
        <v>8.567947742247127E-2</v>
      </c>
      <c r="AD161" s="19">
        <f>AD129/SUM('SHs and LRs'!K77,'SHs and LRs'!K94)</f>
        <v>6.3741731018703465E-2</v>
      </c>
      <c r="AE161" s="19">
        <f>AE129/SUM('SHs and LRs'!L77,'SHs and LRs'!L94)</f>
        <v>6.3335108734981535E-2</v>
      </c>
      <c r="AF161" s="19">
        <f>AF129/SUM('SHs and LRs'!M77,'SHs and LRs'!M94)</f>
        <v>7.6341257962005901E-2</v>
      </c>
      <c r="AG161" s="19">
        <f>AG129/SUM('SHs and LRs'!N77,'SHs and LRs'!N94)</f>
        <v>7.1485004894392787E-2</v>
      </c>
      <c r="AH161" s="19">
        <f>AH129/SUM('SHs and LRs'!O77,'SHs and LRs'!O94)</f>
        <v>5.7892168410553849E-2</v>
      </c>
      <c r="AI161" s="19">
        <f>AI129/SUM('SHs and LRs'!P77,'SHs and LRs'!P94)</f>
        <v>6.0882767513017196E-2</v>
      </c>
      <c r="BM161" s="210"/>
      <c r="BN161" s="211">
        <v>2001</v>
      </c>
      <c r="BO161" s="211">
        <v>2002</v>
      </c>
      <c r="BP161" s="211">
        <v>2003</v>
      </c>
      <c r="BQ161" s="211">
        <v>2004</v>
      </c>
      <c r="BR161" s="211">
        <v>2005</v>
      </c>
      <c r="BS161" s="211">
        <v>2006</v>
      </c>
      <c r="BT161" s="211">
        <v>2007</v>
      </c>
      <c r="BU161" s="211">
        <v>2008</v>
      </c>
      <c r="BV161" s="211">
        <v>2009</v>
      </c>
      <c r="BW161" s="211">
        <v>2010</v>
      </c>
      <c r="BX161" s="211">
        <v>2011</v>
      </c>
      <c r="BY161" s="211">
        <v>2012</v>
      </c>
      <c r="BZ161" s="211">
        <v>2013</v>
      </c>
      <c r="CA161" s="211">
        <v>2014</v>
      </c>
    </row>
    <row r="162" spans="2:79">
      <c r="B162" s="253" t="s">
        <v>17</v>
      </c>
      <c r="C162" s="254">
        <v>7</v>
      </c>
      <c r="D162" s="254">
        <v>21</v>
      </c>
      <c r="E162" s="254">
        <v>26</v>
      </c>
      <c r="F162" s="254">
        <v>15</v>
      </c>
      <c r="G162" s="254">
        <v>1</v>
      </c>
      <c r="H162" s="254">
        <v>4</v>
      </c>
      <c r="I162" s="254">
        <v>3</v>
      </c>
      <c r="J162" s="254">
        <v>5</v>
      </c>
      <c r="K162" s="254">
        <v>9</v>
      </c>
      <c r="L162" s="254">
        <v>3</v>
      </c>
      <c r="M162" s="254">
        <v>1</v>
      </c>
      <c r="N162" s="254">
        <v>11</v>
      </c>
      <c r="O162" s="254">
        <v>3</v>
      </c>
      <c r="P162" s="254">
        <v>1</v>
      </c>
      <c r="U162" s="19" t="s">
        <v>728</v>
      </c>
      <c r="V162" s="19">
        <f>V130/SUM('SHs and LRs'!C78,'SHs and LRs'!C95)</f>
        <v>8.8955467374061042E-2</v>
      </c>
      <c r="W162" s="19">
        <f>W130/SUM('SHs and LRs'!D78,'SHs and LRs'!D95)</f>
        <v>9.0938764716103501E-2</v>
      </c>
      <c r="X162" s="19">
        <f>X130/SUM('SHs and LRs'!E78,'SHs and LRs'!E95)</f>
        <v>8.2812129703133994E-2</v>
      </c>
      <c r="Y162" s="19">
        <f>Y130/SUM('SHs and LRs'!F78,'SHs and LRs'!F95)</f>
        <v>8.2941330358074383E-2</v>
      </c>
      <c r="Z162" s="19">
        <f>Z130/SUM('SHs and LRs'!G78,'SHs and LRs'!G95)</f>
        <v>8.6836144022648359E-2</v>
      </c>
      <c r="AA162" s="19">
        <f>AA130/SUM('SHs and LRs'!H78,'SHs and LRs'!H95)</f>
        <v>8.0047273593693485E-2</v>
      </c>
      <c r="AB162" s="19">
        <f>AB130/SUM('SHs and LRs'!I78,'SHs and LRs'!I95)</f>
        <v>7.9278425356776649E-2</v>
      </c>
      <c r="AC162" s="19">
        <f>AC130/SUM('SHs and LRs'!J78,'SHs and LRs'!J95)</f>
        <v>7.7921424761353816E-2</v>
      </c>
      <c r="AD162" s="19">
        <f>AD130/SUM('SHs and LRs'!K78,'SHs and LRs'!K95)</f>
        <v>6.9880134866070392E-2</v>
      </c>
      <c r="AE162" s="19">
        <f>AE130/SUM('SHs and LRs'!L78,'SHs and LRs'!L95)</f>
        <v>6.279182593857538E-2</v>
      </c>
      <c r="AF162" s="19">
        <f>AF130/SUM('SHs and LRs'!M78,'SHs and LRs'!M95)</f>
        <v>6.1333375874470381E-2</v>
      </c>
      <c r="AG162" s="19">
        <f>AG130/SUM('SHs and LRs'!N78,'SHs and LRs'!N95)</f>
        <v>6.8490371147145471E-2</v>
      </c>
      <c r="AH162" s="19">
        <f>AH130/SUM('SHs and LRs'!O78,'SHs and LRs'!O95)</f>
        <v>6.4670881392891524E-2</v>
      </c>
      <c r="AI162" s="19">
        <f>AI130/SUM('SHs and LRs'!P78,'SHs and LRs'!P95)</f>
        <v>6.7335018573189215E-2</v>
      </c>
      <c r="AW162" s="213" t="s">
        <v>690</v>
      </c>
      <c r="BM162" s="212">
        <v>2001</v>
      </c>
      <c r="BN162" s="203" t="s">
        <v>588</v>
      </c>
      <c r="BO162" s="203" t="s">
        <v>588</v>
      </c>
      <c r="BP162" s="203" t="s">
        <v>588</v>
      </c>
      <c r="BQ162" s="203" t="s">
        <v>588</v>
      </c>
      <c r="BR162" s="203" t="s">
        <v>588</v>
      </c>
      <c r="BS162" s="203" t="s">
        <v>588</v>
      </c>
      <c r="BT162" s="203" t="s">
        <v>588</v>
      </c>
      <c r="BU162" s="203" t="s">
        <v>588</v>
      </c>
      <c r="BV162" s="203" t="s">
        <v>588</v>
      </c>
      <c r="BW162" s="203" t="s">
        <v>588</v>
      </c>
      <c r="BX162" s="203" t="s">
        <v>588</v>
      </c>
      <c r="BY162" s="203" t="s">
        <v>588</v>
      </c>
      <c r="BZ162" s="203" t="s">
        <v>588</v>
      </c>
      <c r="CA162" s="203" t="s">
        <v>588</v>
      </c>
    </row>
    <row r="163" spans="2:79">
      <c r="B163" s="253" t="s">
        <v>18</v>
      </c>
      <c r="C163" s="254">
        <v>10</v>
      </c>
      <c r="D163" s="254">
        <v>24</v>
      </c>
      <c r="E163" s="254">
        <v>24</v>
      </c>
      <c r="F163" s="254">
        <v>7</v>
      </c>
      <c r="G163" s="254">
        <v>0</v>
      </c>
      <c r="H163" s="254">
        <v>5</v>
      </c>
      <c r="I163" s="254">
        <v>3</v>
      </c>
      <c r="J163" s="254">
        <v>5</v>
      </c>
      <c r="K163" s="254">
        <v>5</v>
      </c>
      <c r="L163" s="254">
        <v>8</v>
      </c>
      <c r="M163" s="254">
        <v>2</v>
      </c>
      <c r="N163" s="254">
        <v>16</v>
      </c>
      <c r="O163" s="254">
        <v>7</v>
      </c>
      <c r="P163" s="254">
        <v>1</v>
      </c>
      <c r="U163" s="19" t="s">
        <v>651</v>
      </c>
      <c r="V163" s="19">
        <f>V131/SUM('SHs and LRs'!C79,'SHs and LRs'!C96)</f>
        <v>5.0708471368665256E-2</v>
      </c>
      <c r="W163" s="19">
        <f>W131/SUM('SHs and LRs'!D79,'SHs and LRs'!D96)</f>
        <v>5.3049594337569589E-2</v>
      </c>
      <c r="X163" s="19">
        <f>X131/SUM('SHs and LRs'!E79,'SHs and LRs'!E96)</f>
        <v>4.7703420964292524E-2</v>
      </c>
      <c r="Y163" s="19">
        <f>Y131/SUM('SHs and LRs'!F79,'SHs and LRs'!F96)</f>
        <v>4.7907085355265826E-2</v>
      </c>
      <c r="Z163" s="19">
        <f>Z131/SUM('SHs and LRs'!G79,'SHs and LRs'!G96)</f>
        <v>5.2489104705775155E-2</v>
      </c>
      <c r="AA163" s="19">
        <f>AA131/SUM('SHs and LRs'!H79,'SHs and LRs'!H96)</f>
        <v>5.7471073603257934E-2</v>
      </c>
      <c r="AB163" s="19">
        <f>AB131/SUM('SHs and LRs'!I79,'SHs and LRs'!I96)</f>
        <v>6.0372237172314103E-2</v>
      </c>
      <c r="AC163" s="19">
        <f>AC131/SUM('SHs and LRs'!J79,'SHs and LRs'!J96)</f>
        <v>5.6230030999178775E-2</v>
      </c>
      <c r="AD163" s="19">
        <f>AD131/SUM('SHs and LRs'!K79,'SHs and LRs'!K96)</f>
        <v>4.7967466572824982E-2</v>
      </c>
      <c r="AE163" s="19">
        <f>AE131/SUM('SHs and LRs'!L79,'SHs and LRs'!L96)</f>
        <v>5.3727696797371258E-2</v>
      </c>
      <c r="AF163" s="19">
        <f>AF131/SUM('SHs and LRs'!M79,'SHs and LRs'!M96)</f>
        <v>6.2744963749422747E-2</v>
      </c>
      <c r="AG163" s="19">
        <f>AG131/SUM('SHs and LRs'!N79,'SHs and LRs'!N96)</f>
        <v>6.0929567263302863E-2</v>
      </c>
      <c r="AH163" s="19">
        <f>AH131/SUM('SHs and LRs'!O79,'SHs and LRs'!O96)</f>
        <v>5.3272630364288039E-2</v>
      </c>
      <c r="AI163" s="19">
        <f>AI131/SUM('SHs and LRs'!P79,'SHs and LRs'!P96)</f>
        <v>4.8183356398839326E-2</v>
      </c>
      <c r="AW163" s="210"/>
      <c r="AX163" s="211">
        <v>2001</v>
      </c>
      <c r="AY163" s="211">
        <v>2002</v>
      </c>
      <c r="AZ163" s="211">
        <v>2003</v>
      </c>
      <c r="BA163" s="211">
        <v>2004</v>
      </c>
      <c r="BB163" s="211">
        <v>2005</v>
      </c>
      <c r="BC163" s="211">
        <v>2006</v>
      </c>
      <c r="BD163" s="211">
        <v>2007</v>
      </c>
      <c r="BE163" s="211">
        <v>2008</v>
      </c>
      <c r="BF163" s="211">
        <v>2009</v>
      </c>
      <c r="BG163" s="211">
        <v>2010</v>
      </c>
      <c r="BH163" s="211">
        <v>2011</v>
      </c>
      <c r="BI163" s="211">
        <v>2012</v>
      </c>
      <c r="BJ163" s="211">
        <v>2013</v>
      </c>
      <c r="BK163" s="211"/>
      <c r="BM163" s="212">
        <v>2002</v>
      </c>
      <c r="BN163" s="204">
        <v>0.95</v>
      </c>
      <c r="BO163" s="203" t="s">
        <v>588</v>
      </c>
      <c r="BP163" s="203" t="s">
        <v>588</v>
      </c>
      <c r="BQ163" s="203" t="s">
        <v>588</v>
      </c>
      <c r="BR163" s="203" t="s">
        <v>588</v>
      </c>
      <c r="BS163" s="203" t="s">
        <v>588</v>
      </c>
      <c r="BT163" s="203" t="s">
        <v>588</v>
      </c>
      <c r="BU163" s="203" t="s">
        <v>588</v>
      </c>
      <c r="BV163" s="203" t="s">
        <v>588</v>
      </c>
      <c r="BW163" s="203" t="s">
        <v>588</v>
      </c>
      <c r="BX163" s="203" t="s">
        <v>588</v>
      </c>
      <c r="BY163" s="203" t="s">
        <v>588</v>
      </c>
      <c r="BZ163" s="203" t="s">
        <v>588</v>
      </c>
      <c r="CA163" s="203" t="s">
        <v>588</v>
      </c>
    </row>
    <row r="164" spans="2:79">
      <c r="B164" s="253" t="s">
        <v>19</v>
      </c>
      <c r="C164" s="254">
        <v>8</v>
      </c>
      <c r="D164" s="254">
        <v>15</v>
      </c>
      <c r="E164" s="254">
        <v>12</v>
      </c>
      <c r="F164" s="254">
        <v>8</v>
      </c>
      <c r="G164" s="254">
        <v>0</v>
      </c>
      <c r="H164" s="254">
        <v>7</v>
      </c>
      <c r="I164" s="254">
        <v>2</v>
      </c>
      <c r="J164" s="254">
        <v>12</v>
      </c>
      <c r="K164" s="254">
        <v>11</v>
      </c>
      <c r="L164" s="254">
        <v>3</v>
      </c>
      <c r="M164" s="254">
        <v>2</v>
      </c>
      <c r="N164" s="254">
        <v>12</v>
      </c>
      <c r="O164" s="254">
        <v>3</v>
      </c>
      <c r="P164" s="254">
        <v>4</v>
      </c>
      <c r="U164" s="19" t="s">
        <v>729</v>
      </c>
      <c r="V164" s="19">
        <f>V132/SUM('SHs and LRs'!C80,'SHs and LRs'!C97)</f>
        <v>6.8923969232968313E-2</v>
      </c>
      <c r="W164" s="19">
        <f>W132/SUM('SHs and LRs'!D80,'SHs and LRs'!D97)</f>
        <v>6.5006554339092984E-2</v>
      </c>
      <c r="X164" s="19">
        <f>X132/SUM('SHs and LRs'!E80,'SHs and LRs'!E97)</f>
        <v>6.9673902134566867E-2</v>
      </c>
      <c r="Y164" s="19">
        <f>Y132/SUM('SHs and LRs'!F80,'SHs and LRs'!F97)</f>
        <v>6.0095550077605121E-2</v>
      </c>
      <c r="Z164" s="19">
        <f>Z132/SUM('SHs and LRs'!G80,'SHs and LRs'!G97)</f>
        <v>6.8432511441006733E-2</v>
      </c>
      <c r="AA164" s="19">
        <f>AA132/SUM('SHs and LRs'!H80,'SHs and LRs'!H97)</f>
        <v>7.2063455117214362E-2</v>
      </c>
      <c r="AB164" s="19">
        <f>AB132/SUM('SHs and LRs'!I80,'SHs and LRs'!I97)</f>
        <v>7.1280729804675771E-2</v>
      </c>
      <c r="AC164" s="19">
        <f>AC132/SUM('SHs and LRs'!J80,'SHs and LRs'!J97)</f>
        <v>7.6967134428775272E-2</v>
      </c>
      <c r="AD164" s="19">
        <f>AD132/SUM('SHs and LRs'!K80,'SHs and LRs'!K97)</f>
        <v>8.0699653549440517E-2</v>
      </c>
      <c r="AE164" s="19">
        <f>AE132/SUM('SHs and LRs'!L80,'SHs and LRs'!L97)</f>
        <v>7.0009729486792183E-2</v>
      </c>
      <c r="AF164" s="19">
        <f>AF132/SUM('SHs and LRs'!M80,'SHs and LRs'!M97)</f>
        <v>5.8615488649980216E-2</v>
      </c>
      <c r="AG164" s="19">
        <f>AG132/SUM('SHs and LRs'!N80,'SHs and LRs'!N97)</f>
        <v>5.7652940487743824E-2</v>
      </c>
      <c r="AH164" s="19">
        <f>AH132/SUM('SHs and LRs'!O80,'SHs and LRs'!O97)</f>
        <v>5.8903504165008544E-2</v>
      </c>
      <c r="AI164" s="19">
        <f>AI132/SUM('SHs and LRs'!P80,'SHs and LRs'!P97)</f>
        <v>5.0416302685350731E-2</v>
      </c>
      <c r="AW164" s="212">
        <v>2001</v>
      </c>
      <c r="AX164" s="203" t="s">
        <v>588</v>
      </c>
      <c r="AY164" s="203" t="s">
        <v>588</v>
      </c>
      <c r="AZ164" s="203" t="s">
        <v>588</v>
      </c>
      <c r="BA164" s="203" t="s">
        <v>588</v>
      </c>
      <c r="BB164" s="203" t="s">
        <v>588</v>
      </c>
      <c r="BC164" s="203" t="s">
        <v>588</v>
      </c>
      <c r="BD164" s="203" t="s">
        <v>588</v>
      </c>
      <c r="BE164" s="203" t="s">
        <v>588</v>
      </c>
      <c r="BF164" s="203" t="s">
        <v>588</v>
      </c>
      <c r="BG164" s="203" t="s">
        <v>588</v>
      </c>
      <c r="BH164" s="203" t="s">
        <v>588</v>
      </c>
      <c r="BI164" s="203" t="s">
        <v>588</v>
      </c>
      <c r="BJ164" s="203" t="s">
        <v>588</v>
      </c>
      <c r="BK164" s="203" t="s">
        <v>588</v>
      </c>
      <c r="BM164" s="212">
        <v>2003</v>
      </c>
      <c r="BN164" s="205" t="s">
        <v>588</v>
      </c>
      <c r="BO164" s="206" t="s">
        <v>588</v>
      </c>
      <c r="BP164" s="203" t="s">
        <v>588</v>
      </c>
      <c r="BQ164" s="203" t="s">
        <v>588</v>
      </c>
      <c r="BR164" s="203" t="s">
        <v>588</v>
      </c>
      <c r="BS164" s="203" t="s">
        <v>588</v>
      </c>
      <c r="BT164" s="203" t="s">
        <v>588</v>
      </c>
      <c r="BU164" s="203" t="s">
        <v>588</v>
      </c>
      <c r="BV164" s="203" t="s">
        <v>588</v>
      </c>
      <c r="BW164" s="203" t="s">
        <v>588</v>
      </c>
      <c r="BX164" s="203" t="s">
        <v>588</v>
      </c>
      <c r="BY164" s="203" t="s">
        <v>588</v>
      </c>
      <c r="BZ164" s="203" t="s">
        <v>588</v>
      </c>
      <c r="CA164" s="203" t="s">
        <v>588</v>
      </c>
    </row>
    <row r="165" spans="2:79">
      <c r="B165" s="253" t="s">
        <v>20</v>
      </c>
      <c r="C165" s="254">
        <v>9</v>
      </c>
      <c r="D165" s="254">
        <v>21</v>
      </c>
      <c r="E165" s="254">
        <v>18</v>
      </c>
      <c r="F165" s="254">
        <v>13</v>
      </c>
      <c r="G165" s="254">
        <v>0</v>
      </c>
      <c r="H165" s="254">
        <v>3</v>
      </c>
      <c r="I165" s="254">
        <v>4</v>
      </c>
      <c r="J165" s="254">
        <v>8</v>
      </c>
      <c r="K165" s="254">
        <v>7</v>
      </c>
      <c r="L165" s="254">
        <v>6</v>
      </c>
      <c r="M165" s="254">
        <v>5</v>
      </c>
      <c r="N165" s="254">
        <v>11</v>
      </c>
      <c r="O165" s="254">
        <v>4</v>
      </c>
      <c r="P165" s="254">
        <v>1</v>
      </c>
      <c r="U165" s="19" t="s">
        <v>653</v>
      </c>
      <c r="V165" s="19">
        <f>V133/SUM('SHs and LRs'!C82,'SHs and LRs'!C99)</f>
        <v>8.2923978420895064E-2</v>
      </c>
      <c r="W165" s="19">
        <f>W133/SUM('SHs and LRs'!D82,'SHs and LRs'!D99)</f>
        <v>6.9710176124101644E-2</v>
      </c>
      <c r="X165" s="19">
        <f>X133/SUM('SHs and LRs'!E82,'SHs and LRs'!E99)</f>
        <v>7.3256752194977195E-2</v>
      </c>
      <c r="Y165" s="19">
        <f>Y133/SUM('SHs and LRs'!F82,'SHs and LRs'!F99)</f>
        <v>7.3184666293617404E-2</v>
      </c>
      <c r="Z165" s="19">
        <f>Z133/SUM('SHs and LRs'!G82,'SHs and LRs'!G99)</f>
        <v>8.7513073828680912E-2</v>
      </c>
      <c r="AA165" s="19">
        <f>AA133/SUM('SHs and LRs'!H82,'SHs and LRs'!H99)</f>
        <v>7.5942509052122381E-2</v>
      </c>
      <c r="AB165" s="19">
        <f>AB133/SUM('SHs and LRs'!I82,'SHs and LRs'!I99)</f>
        <v>6.6220665124870293E-2</v>
      </c>
      <c r="AC165" s="19">
        <f>AC133/SUM('SHs and LRs'!J82,'SHs and LRs'!J99)</f>
        <v>9.0376191761419658E-2</v>
      </c>
      <c r="AD165" s="19">
        <f>AD133/SUM('SHs and LRs'!K82,'SHs and LRs'!K99)</f>
        <v>8.8922534521786473E-2</v>
      </c>
      <c r="AE165" s="19">
        <f>AE133/SUM('SHs and LRs'!L82,'SHs and LRs'!L99)</f>
        <v>6.3730287139578914E-2</v>
      </c>
      <c r="AF165" s="19">
        <f>AF133/SUM('SHs and LRs'!M82,'SHs and LRs'!M99)</f>
        <v>6.0863221202380191E-2</v>
      </c>
      <c r="AG165" s="19">
        <f>AG133/SUM('SHs and LRs'!N82,'SHs and LRs'!N99)</f>
        <v>5.9724693938860852E-2</v>
      </c>
      <c r="AH165" s="19">
        <f>AH133/SUM('SHs and LRs'!O82,'SHs and LRs'!O99)</f>
        <v>5.2739216357167135E-2</v>
      </c>
      <c r="AI165" s="19">
        <f>AI133/SUM('SHs and LRs'!P82,'SHs and LRs'!P99)</f>
        <v>4.3677688163303141E-2</v>
      </c>
      <c r="AW165" s="212">
        <v>2002</v>
      </c>
      <c r="AX165" s="204">
        <v>0.99</v>
      </c>
      <c r="AY165" s="203" t="s">
        <v>588</v>
      </c>
      <c r="AZ165" s="203" t="s">
        <v>588</v>
      </c>
      <c r="BA165" s="203" t="s">
        <v>588</v>
      </c>
      <c r="BB165" s="203" t="s">
        <v>588</v>
      </c>
      <c r="BC165" s="203" t="s">
        <v>588</v>
      </c>
      <c r="BD165" s="203" t="s">
        <v>588</v>
      </c>
      <c r="BE165" s="203" t="s">
        <v>588</v>
      </c>
      <c r="BF165" s="203" t="s">
        <v>588</v>
      </c>
      <c r="BG165" s="203" t="s">
        <v>588</v>
      </c>
      <c r="BH165" s="203" t="s">
        <v>588</v>
      </c>
      <c r="BI165" s="203" t="s">
        <v>588</v>
      </c>
      <c r="BJ165" s="203" t="s">
        <v>588</v>
      </c>
      <c r="BK165" s="203" t="s">
        <v>588</v>
      </c>
      <c r="BM165" s="212">
        <v>2004</v>
      </c>
      <c r="BN165" s="205" t="s">
        <v>588</v>
      </c>
      <c r="BO165" s="203" t="s">
        <v>588</v>
      </c>
      <c r="BP165" s="206" t="s">
        <v>588</v>
      </c>
      <c r="BQ165" s="203" t="s">
        <v>588</v>
      </c>
      <c r="BR165" s="203" t="s">
        <v>588</v>
      </c>
      <c r="BS165" s="203" t="s">
        <v>588</v>
      </c>
      <c r="BT165" s="203" t="s">
        <v>588</v>
      </c>
      <c r="BU165" s="203" t="s">
        <v>588</v>
      </c>
      <c r="BV165" s="203" t="s">
        <v>588</v>
      </c>
      <c r="BW165" s="203" t="s">
        <v>588</v>
      </c>
      <c r="BX165" s="203" t="s">
        <v>588</v>
      </c>
      <c r="BY165" s="203" t="s">
        <v>588</v>
      </c>
      <c r="BZ165" s="203" t="s">
        <v>588</v>
      </c>
      <c r="CA165" s="203" t="s">
        <v>588</v>
      </c>
    </row>
    <row r="166" spans="2:79">
      <c r="B166" s="253" t="s">
        <v>21</v>
      </c>
      <c r="C166" s="254">
        <v>3</v>
      </c>
      <c r="D166" s="254">
        <v>19</v>
      </c>
      <c r="E166" s="254">
        <v>31</v>
      </c>
      <c r="F166" s="254">
        <v>7</v>
      </c>
      <c r="G166" s="254">
        <v>1</v>
      </c>
      <c r="H166" s="254">
        <v>4</v>
      </c>
      <c r="I166" s="254">
        <v>6</v>
      </c>
      <c r="J166" s="254">
        <v>15</v>
      </c>
      <c r="K166" s="254">
        <v>9</v>
      </c>
      <c r="L166" s="254">
        <v>1</v>
      </c>
      <c r="M166" s="254">
        <v>1</v>
      </c>
      <c r="N166" s="254">
        <v>6</v>
      </c>
      <c r="O166" s="254">
        <v>4</v>
      </c>
      <c r="P166" s="254">
        <v>2</v>
      </c>
      <c r="U166" s="19" t="s">
        <v>652</v>
      </c>
      <c r="V166" s="19">
        <f>V134/SUM('SHs and LRs'!C81,'SHs and LRs'!C98)</f>
        <v>7.5811764671750353E-2</v>
      </c>
      <c r="W166" s="19">
        <f>W134/SUM('SHs and LRs'!D81,'SHs and LRs'!D98)</f>
        <v>6.7217231260377763E-2</v>
      </c>
      <c r="X166" s="19">
        <f>X134/SUM('SHs and LRs'!E81,'SHs and LRs'!E98)</f>
        <v>7.2794016633083464E-2</v>
      </c>
      <c r="Y166" s="19">
        <f>Y134/SUM('SHs and LRs'!F81,'SHs and LRs'!F98)</f>
        <v>7.0153448512718208E-2</v>
      </c>
      <c r="Z166" s="19">
        <f>Z134/SUM('SHs and LRs'!G81,'SHs and LRs'!G98)</f>
        <v>7.056650577813646E-2</v>
      </c>
      <c r="AA166" s="19">
        <f>AA134/SUM('SHs and LRs'!H81,'SHs and LRs'!H98)</f>
        <v>7.1579450293541763E-2</v>
      </c>
      <c r="AB166" s="19">
        <f>AB134/SUM('SHs and LRs'!I81,'SHs and LRs'!I98)</f>
        <v>7.2488668420766164E-2</v>
      </c>
      <c r="AC166" s="19">
        <f>AC134/SUM('SHs and LRs'!J81,'SHs and LRs'!J98)</f>
        <v>7.0178172961319188E-2</v>
      </c>
      <c r="AD166" s="19">
        <f>AD134/SUM('SHs and LRs'!K81,'SHs and LRs'!K98)</f>
        <v>7.0214290893926529E-2</v>
      </c>
      <c r="AE166" s="19">
        <f>AE134/SUM('SHs and LRs'!L81,'SHs and LRs'!L98)</f>
        <v>6.6036517728705557E-2</v>
      </c>
      <c r="AF166" s="19">
        <f>AF134/SUM('SHs and LRs'!M81,'SHs and LRs'!M98)</f>
        <v>6.3978624287602093E-2</v>
      </c>
      <c r="AG166" s="19">
        <f>AG134/SUM('SHs and LRs'!N81,'SHs and LRs'!N98)</f>
        <v>6.8880177450003147E-2</v>
      </c>
      <c r="AH166" s="19">
        <f>AH134/SUM('SHs and LRs'!O81,'SHs and LRs'!O98)</f>
        <v>6.9540823807001426E-2</v>
      </c>
      <c r="AI166" s="19">
        <f>AI134/SUM('SHs and LRs'!P81,'SHs and LRs'!P98)</f>
        <v>6.6777385722373156E-2</v>
      </c>
      <c r="AW166" s="212">
        <v>2003</v>
      </c>
      <c r="AX166" s="205">
        <v>0.99</v>
      </c>
      <c r="AY166" s="206" t="s">
        <v>588</v>
      </c>
      <c r="AZ166" s="203" t="s">
        <v>588</v>
      </c>
      <c r="BA166" s="203" t="s">
        <v>588</v>
      </c>
      <c r="BB166" s="203" t="s">
        <v>588</v>
      </c>
      <c r="BC166" s="203" t="s">
        <v>588</v>
      </c>
      <c r="BD166" s="203" t="s">
        <v>588</v>
      </c>
      <c r="BE166" s="203" t="s">
        <v>588</v>
      </c>
      <c r="BF166" s="203" t="s">
        <v>588</v>
      </c>
      <c r="BG166" s="203" t="s">
        <v>588</v>
      </c>
      <c r="BH166" s="203" t="s">
        <v>588</v>
      </c>
      <c r="BI166" s="203" t="s">
        <v>588</v>
      </c>
      <c r="BJ166" s="203" t="s">
        <v>588</v>
      </c>
      <c r="BK166" s="203" t="s">
        <v>588</v>
      </c>
      <c r="BM166" s="212">
        <v>2005</v>
      </c>
      <c r="BN166" s="205">
        <v>0.95</v>
      </c>
      <c r="BO166" s="203" t="s">
        <v>588</v>
      </c>
      <c r="BP166" s="203">
        <v>0.95</v>
      </c>
      <c r="BQ166" s="206" t="s">
        <v>588</v>
      </c>
      <c r="BR166" s="203" t="s">
        <v>588</v>
      </c>
      <c r="BS166" s="203" t="s">
        <v>588</v>
      </c>
      <c r="BT166" s="203" t="s">
        <v>588</v>
      </c>
      <c r="BU166" s="203" t="s">
        <v>588</v>
      </c>
      <c r="BV166" s="203" t="s">
        <v>588</v>
      </c>
      <c r="BW166" s="203" t="s">
        <v>588</v>
      </c>
      <c r="BX166" s="203" t="s">
        <v>588</v>
      </c>
      <c r="BY166" s="203" t="s">
        <v>588</v>
      </c>
      <c r="BZ166" s="203" t="s">
        <v>588</v>
      </c>
      <c r="CA166" s="203" t="s">
        <v>588</v>
      </c>
    </row>
    <row r="167" spans="2:79">
      <c r="B167" s="253" t="s">
        <v>22</v>
      </c>
      <c r="C167" s="254">
        <v>5</v>
      </c>
      <c r="D167" s="254">
        <v>19</v>
      </c>
      <c r="E167" s="254">
        <v>38</v>
      </c>
      <c r="F167" s="254">
        <v>2</v>
      </c>
      <c r="G167" s="254">
        <v>1</v>
      </c>
      <c r="H167" s="254">
        <v>6</v>
      </c>
      <c r="I167" s="254">
        <v>6</v>
      </c>
      <c r="J167" s="254">
        <v>11</v>
      </c>
      <c r="K167" s="254">
        <v>8</v>
      </c>
      <c r="L167" s="254">
        <v>1</v>
      </c>
      <c r="M167" s="254">
        <v>2</v>
      </c>
      <c r="N167" s="254">
        <v>13</v>
      </c>
      <c r="O167" s="254">
        <v>5</v>
      </c>
      <c r="P167" s="254">
        <v>2</v>
      </c>
      <c r="U167" s="19" t="s">
        <v>654</v>
      </c>
      <c r="V167" s="19">
        <f>V135/SUM('SHs and LRs'!C83,'SHs and LRs'!C100)</f>
        <v>7.6833876373693724E-2</v>
      </c>
      <c r="W167" s="19">
        <f>W135/SUM('SHs and LRs'!D83,'SHs and LRs'!D100)</f>
        <v>7.057052482772104E-2</v>
      </c>
      <c r="X167" s="19">
        <f>X135/SUM('SHs and LRs'!E83,'SHs and LRs'!E100)</f>
        <v>6.6582786972404495E-2</v>
      </c>
      <c r="Y167" s="19">
        <f>Y135/SUM('SHs and LRs'!F83,'SHs and LRs'!F100)</f>
        <v>6.9015681817156421E-2</v>
      </c>
      <c r="Z167" s="19">
        <f>Z135/SUM('SHs and LRs'!G83,'SHs and LRs'!G100)</f>
        <v>7.7231186038212066E-2</v>
      </c>
      <c r="AA167" s="19">
        <f>AA135/SUM('SHs and LRs'!H83,'SHs and LRs'!H100)</f>
        <v>7.7016145009798059E-2</v>
      </c>
      <c r="AB167" s="19">
        <f>AB135/SUM('SHs and LRs'!I83,'SHs and LRs'!I100)</f>
        <v>7.2136599337665919E-2</v>
      </c>
      <c r="AC167" s="19">
        <f>AC135/SUM('SHs and LRs'!J83,'SHs and LRs'!J100)</f>
        <v>7.1947942663838679E-2</v>
      </c>
      <c r="AD167" s="19">
        <f>AD135/SUM('SHs and LRs'!K83,'SHs and LRs'!K100)</f>
        <v>6.8437908911749154E-2</v>
      </c>
      <c r="AE167" s="19">
        <f>AE135/SUM('SHs and LRs'!L83,'SHs and LRs'!L100)</f>
        <v>6.8966842413604248E-2</v>
      </c>
      <c r="AF167" s="19">
        <f>AF135/SUM('SHs and LRs'!M83,'SHs and LRs'!M100)</f>
        <v>7.1889200733644534E-2</v>
      </c>
      <c r="AG167" s="19">
        <f>AG135/SUM('SHs and LRs'!N83,'SHs and LRs'!N100)</f>
        <v>6.7621521258751247E-2</v>
      </c>
      <c r="AH167" s="19">
        <f>AH135/SUM('SHs and LRs'!O83,'SHs and LRs'!O100)</f>
        <v>5.9868342886500191E-2</v>
      </c>
      <c r="AI167" s="19">
        <f>AI135/SUM('SHs and LRs'!P83,'SHs and LRs'!P100)</f>
        <v>5.7036926438169905E-2</v>
      </c>
      <c r="AW167" s="212">
        <v>2004</v>
      </c>
      <c r="AX167" s="205">
        <v>0.99</v>
      </c>
      <c r="AY167" s="203">
        <v>0.99</v>
      </c>
      <c r="AZ167" s="206">
        <v>0.99</v>
      </c>
      <c r="BA167" s="203" t="s">
        <v>588</v>
      </c>
      <c r="BB167" s="203" t="s">
        <v>588</v>
      </c>
      <c r="BC167" s="203" t="s">
        <v>588</v>
      </c>
      <c r="BD167" s="203" t="s">
        <v>588</v>
      </c>
      <c r="BE167" s="203" t="s">
        <v>588</v>
      </c>
      <c r="BF167" s="203" t="s">
        <v>588</v>
      </c>
      <c r="BG167" s="203" t="s">
        <v>588</v>
      </c>
      <c r="BH167" s="203" t="s">
        <v>588</v>
      </c>
      <c r="BI167" s="203" t="s">
        <v>588</v>
      </c>
      <c r="BJ167" s="203" t="s">
        <v>588</v>
      </c>
      <c r="BK167" s="203" t="s">
        <v>588</v>
      </c>
      <c r="BM167" s="212">
        <v>2006</v>
      </c>
      <c r="BN167" s="205">
        <v>0.99</v>
      </c>
      <c r="BO167" s="203" t="s">
        <v>588</v>
      </c>
      <c r="BP167" s="203">
        <v>0.99</v>
      </c>
      <c r="BQ167" s="203">
        <v>0.95</v>
      </c>
      <c r="BR167" s="206" t="s">
        <v>588</v>
      </c>
      <c r="BS167" s="203" t="s">
        <v>588</v>
      </c>
      <c r="BT167" s="203" t="s">
        <v>588</v>
      </c>
      <c r="BU167" s="203" t="s">
        <v>588</v>
      </c>
      <c r="BV167" s="203" t="s">
        <v>588</v>
      </c>
      <c r="BW167" s="203" t="s">
        <v>588</v>
      </c>
      <c r="BX167" s="203" t="s">
        <v>588</v>
      </c>
      <c r="BY167" s="203" t="s">
        <v>588</v>
      </c>
      <c r="BZ167" s="203" t="s">
        <v>588</v>
      </c>
      <c r="CA167" s="203" t="s">
        <v>588</v>
      </c>
    </row>
    <row r="168" spans="2:79">
      <c r="B168" s="253" t="s">
        <v>23</v>
      </c>
      <c r="C168" s="254">
        <v>5</v>
      </c>
      <c r="D168" s="254">
        <v>24</v>
      </c>
      <c r="E168" s="254">
        <v>29</v>
      </c>
      <c r="F168" s="254">
        <v>5</v>
      </c>
      <c r="G168" s="254">
        <v>7</v>
      </c>
      <c r="H168" s="254">
        <v>6</v>
      </c>
      <c r="I168" s="254">
        <v>2</v>
      </c>
      <c r="J168" s="254">
        <v>8</v>
      </c>
      <c r="K168" s="254">
        <v>4</v>
      </c>
      <c r="L168" s="254">
        <v>3</v>
      </c>
      <c r="M168" s="254">
        <v>3</v>
      </c>
      <c r="N168" s="254">
        <v>14</v>
      </c>
      <c r="O168" s="254">
        <v>2</v>
      </c>
      <c r="P168" s="254">
        <v>1</v>
      </c>
      <c r="U168" s="19" t="s">
        <v>655</v>
      </c>
      <c r="V168" s="19">
        <f>V136/SUM('SHs and LRs'!C84,'SHs and LRs'!C101)</f>
        <v>9.158315247196018E-2</v>
      </c>
      <c r="W168" s="19">
        <f>W136/SUM('SHs and LRs'!D84,'SHs and LRs'!D101)</f>
        <v>7.4097798694591224E-2</v>
      </c>
      <c r="X168" s="19">
        <f>X136/SUM('SHs and LRs'!E84,'SHs and LRs'!E101)</f>
        <v>6.9253183254447223E-2</v>
      </c>
      <c r="Y168" s="19">
        <f>Y136/SUM('SHs and LRs'!F84,'SHs and LRs'!F101)</f>
        <v>7.6327549119740379E-2</v>
      </c>
      <c r="Z168" s="19">
        <f>Z136/SUM('SHs and LRs'!G84,'SHs and LRs'!G101)</f>
        <v>8.1298409339797331E-2</v>
      </c>
      <c r="AA168" s="19">
        <f>AA136/SUM('SHs and LRs'!H84,'SHs and LRs'!H101)</f>
        <v>7.7013859116544028E-2</v>
      </c>
      <c r="AB168" s="19">
        <f>AB136/SUM('SHs and LRs'!I84,'SHs and LRs'!I101)</f>
        <v>8.2994841527869706E-2</v>
      </c>
      <c r="AC168" s="19">
        <f>AC136/SUM('SHs and LRs'!J84,'SHs and LRs'!J101)</f>
        <v>7.701480463441232E-2</v>
      </c>
      <c r="AD168" s="19">
        <f>AD136/SUM('SHs and LRs'!K84,'SHs and LRs'!K101)</f>
        <v>6.4759179724013211E-2</v>
      </c>
      <c r="AE168" s="19">
        <f>AE136/SUM('SHs and LRs'!L84,'SHs and LRs'!L101)</f>
        <v>5.9673221427628473E-2</v>
      </c>
      <c r="AF168" s="19">
        <f>AF136/SUM('SHs and LRs'!M84,'SHs and LRs'!M101)</f>
        <v>5.9619948788388541E-2</v>
      </c>
      <c r="AG168" s="19">
        <f>AG136/SUM('SHs and LRs'!N84,'SHs and LRs'!N101)</f>
        <v>5.6949114512988737E-2</v>
      </c>
      <c r="AH168" s="19">
        <f>AH136/SUM('SHs and LRs'!O84,'SHs and LRs'!O101)</f>
        <v>5.0956239795990683E-2</v>
      </c>
      <c r="AI168" s="19">
        <f>AI136/SUM('SHs and LRs'!P84,'SHs and LRs'!P101)</f>
        <v>5.708999573264275E-2</v>
      </c>
      <c r="AW168" s="212">
        <v>2005</v>
      </c>
      <c r="AX168" s="205">
        <v>0.99</v>
      </c>
      <c r="AY168" s="203" t="s">
        <v>588</v>
      </c>
      <c r="AZ168" s="203">
        <v>0.95</v>
      </c>
      <c r="BA168" s="206">
        <v>0.95</v>
      </c>
      <c r="BB168" s="203" t="s">
        <v>588</v>
      </c>
      <c r="BC168" s="203" t="s">
        <v>588</v>
      </c>
      <c r="BD168" s="203" t="s">
        <v>588</v>
      </c>
      <c r="BE168" s="203" t="s">
        <v>588</v>
      </c>
      <c r="BF168" s="203" t="s">
        <v>588</v>
      </c>
      <c r="BG168" s="203" t="s">
        <v>588</v>
      </c>
      <c r="BH168" s="203" t="s">
        <v>588</v>
      </c>
      <c r="BI168" s="203" t="s">
        <v>588</v>
      </c>
      <c r="BJ168" s="203" t="s">
        <v>588</v>
      </c>
      <c r="BK168" s="203" t="s">
        <v>588</v>
      </c>
      <c r="BM168" s="212">
        <v>2007</v>
      </c>
      <c r="BN168" s="205">
        <v>0.99</v>
      </c>
      <c r="BO168" s="203" t="s">
        <v>588</v>
      </c>
      <c r="BP168" s="203">
        <v>0.95</v>
      </c>
      <c r="BQ168" s="203" t="s">
        <v>588</v>
      </c>
      <c r="BR168" s="203" t="s">
        <v>588</v>
      </c>
      <c r="BS168" s="206" t="s">
        <v>588</v>
      </c>
      <c r="BT168" s="203" t="s">
        <v>588</v>
      </c>
      <c r="BU168" s="203" t="s">
        <v>588</v>
      </c>
      <c r="BV168" s="203" t="s">
        <v>588</v>
      </c>
      <c r="BW168" s="203" t="s">
        <v>588</v>
      </c>
      <c r="BX168" s="203" t="s">
        <v>588</v>
      </c>
      <c r="BY168" s="203" t="s">
        <v>588</v>
      </c>
      <c r="BZ168" s="203" t="s">
        <v>588</v>
      </c>
      <c r="CA168" s="203" t="s">
        <v>588</v>
      </c>
    </row>
    <row r="169" spans="2:79">
      <c r="B169" s="253" t="s">
        <v>24</v>
      </c>
      <c r="C169" s="254">
        <v>6</v>
      </c>
      <c r="D169" s="254">
        <v>7</v>
      </c>
      <c r="E169" s="254">
        <v>16</v>
      </c>
      <c r="F169" s="254">
        <v>7</v>
      </c>
      <c r="G169" s="254">
        <v>1</v>
      </c>
      <c r="H169" s="254">
        <v>9</v>
      </c>
      <c r="I169" s="254">
        <v>3</v>
      </c>
      <c r="J169" s="254">
        <v>5</v>
      </c>
      <c r="K169" s="254">
        <v>5</v>
      </c>
      <c r="L169" s="254">
        <v>0</v>
      </c>
      <c r="M169" s="254">
        <v>0</v>
      </c>
      <c r="N169" s="254">
        <v>10</v>
      </c>
      <c r="O169" s="254">
        <v>6</v>
      </c>
      <c r="P169" s="254">
        <v>2</v>
      </c>
      <c r="U169" s="19" t="s">
        <v>479</v>
      </c>
      <c r="V169" s="19">
        <f>V137/SUM('SHs and LRs'!C85,'SHs and LRs'!C102)</f>
        <v>8.123305152336896E-2</v>
      </c>
      <c r="W169" s="19">
        <f>W137/SUM('SHs and LRs'!D85,'SHs and LRs'!D102)</f>
        <v>7.7896103896103894E-2</v>
      </c>
      <c r="X169" s="19">
        <f>X137/SUM('SHs and LRs'!E85,'SHs and LRs'!E102)</f>
        <v>7.5332144561368261E-2</v>
      </c>
      <c r="Y169" s="19">
        <f>Y137/SUM('SHs and LRs'!F85,'SHs and LRs'!F102)</f>
        <v>7.5776627218934911E-2</v>
      </c>
      <c r="Z169" s="19">
        <f>Z137/SUM('SHs and LRs'!G85,'SHs and LRs'!G102)</f>
        <v>7.9872834364295042E-2</v>
      </c>
      <c r="AA169" s="19">
        <f>AA137/SUM('SHs and LRs'!H85,'SHs and LRs'!H102)</f>
        <v>8.1448957189901208E-2</v>
      </c>
      <c r="AB169" s="19">
        <f>AB137/SUM('SHs and LRs'!I85,'SHs and LRs'!I102)</f>
        <v>7.9599572358829807E-2</v>
      </c>
      <c r="AC169" s="19">
        <f>AC137/SUM('SHs and LRs'!J85,'SHs and LRs'!J102)</f>
        <v>7.6428871481875021E-2</v>
      </c>
      <c r="AD169" s="19">
        <f>AD137/SUM('SHs and LRs'!K85,'SHs and LRs'!K102)</f>
        <v>7.1914527815301485E-2</v>
      </c>
      <c r="AE169" s="19">
        <f>AE137/SUM('SHs and LRs'!L85,'SHs and LRs'!L102)</f>
        <v>6.8641761504205839E-2</v>
      </c>
      <c r="AF169" s="19">
        <f>AF137/SUM('SHs and LRs'!M85,'SHs and LRs'!M102)</f>
        <v>6.75399711112218E-2</v>
      </c>
      <c r="AG169" s="19">
        <f>AG137/SUM('SHs and LRs'!N85,'SHs and LRs'!N102)</f>
        <v>6.8884549791146596E-2</v>
      </c>
      <c r="AH169" s="19">
        <f>AH137/SUM('SHs and LRs'!O85,'SHs and LRs'!O102)</f>
        <v>6.6446907677075034E-2</v>
      </c>
      <c r="AI169" s="19">
        <f>AI137/SUM('SHs and LRs'!P85,'SHs and LRs'!P102)</f>
        <v>6.4792663476873999E-2</v>
      </c>
      <c r="AW169" s="212">
        <v>2006</v>
      </c>
      <c r="AX169" s="205">
        <v>0.99</v>
      </c>
      <c r="AY169" s="203">
        <v>0.95</v>
      </c>
      <c r="AZ169" s="203" t="s">
        <v>588</v>
      </c>
      <c r="BA169" s="203">
        <v>0.99</v>
      </c>
      <c r="BB169" s="206">
        <v>0.99</v>
      </c>
      <c r="BC169" s="203" t="s">
        <v>588</v>
      </c>
      <c r="BD169" s="203" t="s">
        <v>588</v>
      </c>
      <c r="BE169" s="203" t="s">
        <v>588</v>
      </c>
      <c r="BF169" s="203" t="s">
        <v>588</v>
      </c>
      <c r="BG169" s="203" t="s">
        <v>588</v>
      </c>
      <c r="BH169" s="203" t="s">
        <v>588</v>
      </c>
      <c r="BI169" s="203" t="s">
        <v>588</v>
      </c>
      <c r="BJ169" s="203" t="s">
        <v>588</v>
      </c>
      <c r="BK169" s="203" t="s">
        <v>588</v>
      </c>
      <c r="BM169" s="212">
        <v>2008</v>
      </c>
      <c r="BN169" s="205">
        <v>0.99</v>
      </c>
      <c r="BO169" s="203">
        <v>0.99</v>
      </c>
      <c r="BP169" s="203">
        <v>0.99</v>
      </c>
      <c r="BQ169" s="203">
        <v>0.99</v>
      </c>
      <c r="BR169" s="203">
        <v>0.95</v>
      </c>
      <c r="BS169" s="203" t="s">
        <v>588</v>
      </c>
      <c r="BT169" s="206">
        <v>0.95</v>
      </c>
      <c r="BU169" s="203" t="s">
        <v>588</v>
      </c>
      <c r="BV169" s="203" t="s">
        <v>588</v>
      </c>
      <c r="BW169" s="203" t="s">
        <v>588</v>
      </c>
      <c r="BX169" s="203" t="s">
        <v>588</v>
      </c>
      <c r="BY169" s="203" t="s">
        <v>588</v>
      </c>
      <c r="BZ169" s="203" t="s">
        <v>588</v>
      </c>
      <c r="CA169" s="203" t="s">
        <v>588</v>
      </c>
    </row>
    <row r="170" spans="2:79">
      <c r="B170" s="253" t="s">
        <v>25</v>
      </c>
      <c r="C170" s="254">
        <v>7</v>
      </c>
      <c r="D170" s="254">
        <v>25</v>
      </c>
      <c r="E170" s="254">
        <v>14</v>
      </c>
      <c r="F170" s="254">
        <v>9</v>
      </c>
      <c r="G170" s="254">
        <v>0</v>
      </c>
      <c r="H170" s="254">
        <v>11</v>
      </c>
      <c r="I170" s="254">
        <v>2</v>
      </c>
      <c r="J170" s="254">
        <v>8</v>
      </c>
      <c r="K170" s="254">
        <v>3</v>
      </c>
      <c r="L170" s="254">
        <v>4</v>
      </c>
      <c r="M170" s="254">
        <v>1</v>
      </c>
      <c r="N170" s="254">
        <v>8</v>
      </c>
      <c r="O170" s="254">
        <v>3</v>
      </c>
      <c r="P170" s="254">
        <v>1</v>
      </c>
      <c r="AW170" s="212">
        <v>2007</v>
      </c>
      <c r="AX170" s="205">
        <v>0.99</v>
      </c>
      <c r="AY170" s="203">
        <v>0.99</v>
      </c>
      <c r="AZ170" s="203">
        <v>0.99</v>
      </c>
      <c r="BA170" s="203">
        <v>0.99</v>
      </c>
      <c r="BB170" s="203">
        <v>0.99</v>
      </c>
      <c r="BC170" s="206">
        <v>0.99</v>
      </c>
      <c r="BD170" s="203" t="s">
        <v>588</v>
      </c>
      <c r="BE170" s="203" t="s">
        <v>588</v>
      </c>
      <c r="BF170" s="203" t="s">
        <v>588</v>
      </c>
      <c r="BG170" s="203" t="s">
        <v>588</v>
      </c>
      <c r="BH170" s="203" t="s">
        <v>588</v>
      </c>
      <c r="BI170" s="203" t="s">
        <v>588</v>
      </c>
      <c r="BJ170" s="203" t="s">
        <v>588</v>
      </c>
      <c r="BK170" s="203" t="s">
        <v>588</v>
      </c>
      <c r="BM170" s="212">
        <v>2009</v>
      </c>
      <c r="BN170" s="205">
        <v>0.99</v>
      </c>
      <c r="BO170" s="203" t="s">
        <v>588</v>
      </c>
      <c r="BP170" s="203">
        <v>0.99</v>
      </c>
      <c r="BQ170" s="203">
        <v>0.95</v>
      </c>
      <c r="BR170" s="203" t="s">
        <v>588</v>
      </c>
      <c r="BS170" s="203" t="s">
        <v>588</v>
      </c>
      <c r="BT170" s="203" t="s">
        <v>588</v>
      </c>
      <c r="BU170" s="206" t="s">
        <v>588</v>
      </c>
      <c r="BV170" s="203" t="s">
        <v>588</v>
      </c>
      <c r="BW170" s="203" t="s">
        <v>588</v>
      </c>
      <c r="BX170" s="203" t="s">
        <v>588</v>
      </c>
      <c r="BY170" s="203" t="s">
        <v>588</v>
      </c>
      <c r="BZ170" s="203" t="s">
        <v>588</v>
      </c>
      <c r="CA170" s="203" t="s">
        <v>588</v>
      </c>
    </row>
    <row r="171" spans="2:79">
      <c r="B171" s="253" t="s">
        <v>26</v>
      </c>
      <c r="C171" s="254">
        <v>8</v>
      </c>
      <c r="D171" s="254">
        <v>16</v>
      </c>
      <c r="E171" s="254">
        <v>23</v>
      </c>
      <c r="F171" s="254">
        <v>2</v>
      </c>
      <c r="G171" s="254">
        <v>1</v>
      </c>
      <c r="H171" s="254">
        <v>2</v>
      </c>
      <c r="I171" s="254">
        <v>4</v>
      </c>
      <c r="J171" s="254">
        <v>10</v>
      </c>
      <c r="K171" s="254">
        <v>7</v>
      </c>
      <c r="L171" s="254">
        <v>3</v>
      </c>
      <c r="M171" s="254">
        <v>2</v>
      </c>
      <c r="N171" s="254">
        <v>15</v>
      </c>
      <c r="O171" s="254">
        <v>2</v>
      </c>
      <c r="P171" s="254">
        <v>3</v>
      </c>
      <c r="U171" s="247"/>
      <c r="V171" s="248" t="s">
        <v>294</v>
      </c>
      <c r="W171" s="248" t="s">
        <v>295</v>
      </c>
      <c r="X171" s="248" t="s">
        <v>296</v>
      </c>
      <c r="Y171" s="249" t="s">
        <v>297</v>
      </c>
      <c r="Z171" s="248" t="s">
        <v>264</v>
      </c>
      <c r="AA171" s="248" t="s">
        <v>265</v>
      </c>
      <c r="AB171" s="248" t="s">
        <v>266</v>
      </c>
      <c r="AC171" s="248" t="s">
        <v>267</v>
      </c>
      <c r="AD171" s="248" t="s">
        <v>268</v>
      </c>
      <c r="AE171" s="248" t="s">
        <v>269</v>
      </c>
      <c r="AF171" s="248" t="s">
        <v>270</v>
      </c>
      <c r="AG171" s="248" t="s">
        <v>271</v>
      </c>
      <c r="AH171" s="248" t="s">
        <v>272</v>
      </c>
      <c r="AI171" s="248" t="s">
        <v>273</v>
      </c>
      <c r="AJ171" s="248" t="s">
        <v>751</v>
      </c>
      <c r="AK171" s="248" t="s">
        <v>747</v>
      </c>
      <c r="AW171" s="212">
        <v>2008</v>
      </c>
      <c r="AX171" s="205">
        <v>0.99</v>
      </c>
      <c r="AY171" s="203" t="s">
        <v>588</v>
      </c>
      <c r="AZ171" s="203" t="s">
        <v>588</v>
      </c>
      <c r="BA171" s="203">
        <v>0.99</v>
      </c>
      <c r="BB171" s="203" t="s">
        <v>588</v>
      </c>
      <c r="BC171" s="203">
        <v>0.95</v>
      </c>
      <c r="BD171" s="206">
        <v>0.99</v>
      </c>
      <c r="BE171" s="203" t="s">
        <v>588</v>
      </c>
      <c r="BF171" s="203" t="s">
        <v>588</v>
      </c>
      <c r="BG171" s="203" t="s">
        <v>588</v>
      </c>
      <c r="BH171" s="203" t="s">
        <v>588</v>
      </c>
      <c r="BI171" s="203" t="s">
        <v>588</v>
      </c>
      <c r="BJ171" s="203" t="s">
        <v>588</v>
      </c>
      <c r="BK171" s="203" t="s">
        <v>588</v>
      </c>
      <c r="BM171" s="212">
        <v>2010</v>
      </c>
      <c r="BN171" s="205">
        <v>0.99</v>
      </c>
      <c r="BO171" s="203">
        <v>0.95</v>
      </c>
      <c r="BP171" s="203">
        <v>0.99</v>
      </c>
      <c r="BQ171" s="203">
        <v>0.99</v>
      </c>
      <c r="BR171" s="203">
        <v>0.9</v>
      </c>
      <c r="BS171" s="203" t="s">
        <v>588</v>
      </c>
      <c r="BT171" s="203" t="s">
        <v>588</v>
      </c>
      <c r="BU171" s="203" t="s">
        <v>588</v>
      </c>
      <c r="BV171" s="206" t="s">
        <v>588</v>
      </c>
      <c r="BW171" s="203" t="s">
        <v>588</v>
      </c>
      <c r="BX171" s="203" t="s">
        <v>588</v>
      </c>
      <c r="BY171" s="203" t="s">
        <v>588</v>
      </c>
      <c r="BZ171" s="203" t="s">
        <v>588</v>
      </c>
      <c r="CA171" s="203" t="s">
        <v>588</v>
      </c>
    </row>
    <row r="172" spans="2:79">
      <c r="B172" s="253" t="s">
        <v>27</v>
      </c>
      <c r="C172" s="254">
        <v>5</v>
      </c>
      <c r="D172" s="254">
        <v>22</v>
      </c>
      <c r="E172" s="254">
        <v>10</v>
      </c>
      <c r="F172" s="254">
        <v>9</v>
      </c>
      <c r="G172" s="254">
        <v>1</v>
      </c>
      <c r="H172" s="254">
        <v>9</v>
      </c>
      <c r="I172" s="254">
        <v>3</v>
      </c>
      <c r="J172" s="254">
        <v>7</v>
      </c>
      <c r="K172" s="254">
        <v>10</v>
      </c>
      <c r="L172" s="254">
        <v>1</v>
      </c>
      <c r="M172" s="254">
        <v>2</v>
      </c>
      <c r="N172" s="254">
        <v>9</v>
      </c>
      <c r="O172" s="254">
        <v>4</v>
      </c>
      <c r="P172" s="254">
        <v>2</v>
      </c>
      <c r="U172" s="247" t="s">
        <v>643</v>
      </c>
      <c r="V172" s="250">
        <f>V139/$V$153-1</f>
        <v>0.73222017956757246</v>
      </c>
      <c r="W172" s="250">
        <f t="shared" ref="W172:AH172" si="91">W139/$V$153-1</f>
        <v>0.9949613459370561</v>
      </c>
      <c r="X172" s="250">
        <f t="shared" si="91"/>
        <v>0.95890318442152234</v>
      </c>
      <c r="Y172" s="250">
        <f t="shared" si="91"/>
        <v>0.21113489620534365</v>
      </c>
      <c r="Z172" s="250">
        <f t="shared" si="91"/>
        <v>0.35180530492950934</v>
      </c>
      <c r="AA172" s="250">
        <f t="shared" si="91"/>
        <v>0.75896340605787938</v>
      </c>
      <c r="AB172" s="250">
        <f t="shared" si="91"/>
        <v>0.26670993058485903</v>
      </c>
      <c r="AC172" s="250">
        <f t="shared" si="91"/>
        <v>0.66813005323058383</v>
      </c>
      <c r="AD172" s="250">
        <f t="shared" si="91"/>
        <v>0.58190539070898351</v>
      </c>
      <c r="AE172" s="250">
        <f t="shared" si="91"/>
        <v>-0.27447942683142701</v>
      </c>
      <c r="AF172" s="250">
        <f t="shared" si="91"/>
        <v>-0.52340647398737872</v>
      </c>
      <c r="AG172" s="250">
        <f t="shared" si="91"/>
        <v>8.2840010330535341E-2</v>
      </c>
      <c r="AH172" s="250">
        <f t="shared" si="91"/>
        <v>2.8599361493529152E-2</v>
      </c>
      <c r="AI172" s="250">
        <f>AI139/$V$153-1</f>
        <v>4.6888078573849246E-2</v>
      </c>
      <c r="AJ172" s="250">
        <f t="shared" ref="AJ172:AK172" si="92">AJ139/$V$153-1</f>
        <v>0.43412836591253456</v>
      </c>
      <c r="AK172" s="250">
        <f t="shared" si="92"/>
        <v>0.20663142915201616</v>
      </c>
      <c r="AW172" s="212">
        <v>2009</v>
      </c>
      <c r="AX172" s="205">
        <v>0.99</v>
      </c>
      <c r="AY172" s="203">
        <v>0.99</v>
      </c>
      <c r="AZ172" s="203">
        <v>0.99</v>
      </c>
      <c r="BA172" s="203" t="s">
        <v>588</v>
      </c>
      <c r="BB172" s="203">
        <v>0.95</v>
      </c>
      <c r="BC172" s="203">
        <v>0.99</v>
      </c>
      <c r="BD172" s="203">
        <v>0.99</v>
      </c>
      <c r="BE172" s="206">
        <v>0.99</v>
      </c>
      <c r="BF172" s="203" t="s">
        <v>588</v>
      </c>
      <c r="BG172" s="203" t="s">
        <v>588</v>
      </c>
      <c r="BH172" s="203" t="s">
        <v>588</v>
      </c>
      <c r="BI172" s="203" t="s">
        <v>588</v>
      </c>
      <c r="BJ172" s="203" t="s">
        <v>588</v>
      </c>
      <c r="BK172" s="203" t="s">
        <v>588</v>
      </c>
      <c r="BM172" s="212">
        <v>2011</v>
      </c>
      <c r="BN172" s="205">
        <v>0.99</v>
      </c>
      <c r="BO172" s="203">
        <v>0.99</v>
      </c>
      <c r="BP172" s="203">
        <v>0.99</v>
      </c>
      <c r="BQ172" s="203">
        <v>0.99</v>
      </c>
      <c r="BR172" s="203">
        <v>0.99</v>
      </c>
      <c r="BS172" s="203">
        <v>0.99</v>
      </c>
      <c r="BT172" s="203">
        <v>0.99</v>
      </c>
      <c r="BU172" s="203">
        <v>0.95</v>
      </c>
      <c r="BV172" s="203">
        <v>0.99</v>
      </c>
      <c r="BW172" s="206">
        <v>0.99</v>
      </c>
      <c r="BX172" s="203" t="s">
        <v>588</v>
      </c>
      <c r="BY172" s="203" t="s">
        <v>588</v>
      </c>
      <c r="BZ172" s="203" t="s">
        <v>588</v>
      </c>
      <c r="CA172" s="203" t="s">
        <v>588</v>
      </c>
    </row>
    <row r="173" spans="2:79">
      <c r="B173" s="255" t="s">
        <v>28</v>
      </c>
      <c r="C173" s="254">
        <v>6</v>
      </c>
      <c r="D173" s="254">
        <v>22</v>
      </c>
      <c r="E173" s="254">
        <v>13</v>
      </c>
      <c r="F173" s="254">
        <v>10</v>
      </c>
      <c r="G173" s="254">
        <v>1</v>
      </c>
      <c r="H173" s="254">
        <v>10</v>
      </c>
      <c r="I173" s="254">
        <v>2</v>
      </c>
      <c r="J173" s="254">
        <v>10</v>
      </c>
      <c r="K173" s="254">
        <v>10</v>
      </c>
      <c r="L173" s="254">
        <v>1</v>
      </c>
      <c r="M173" s="254">
        <v>0</v>
      </c>
      <c r="N173" s="254">
        <v>3</v>
      </c>
      <c r="O173" s="254">
        <v>5</v>
      </c>
      <c r="P173" s="254">
        <v>1</v>
      </c>
      <c r="U173" s="247" t="s">
        <v>657</v>
      </c>
      <c r="V173" s="250">
        <f t="shared" ref="V173:AI186" si="93">V140/$V$153-1</f>
        <v>-0.33011807320772701</v>
      </c>
      <c r="W173" s="250">
        <f t="shared" si="93"/>
        <v>-0.46090800779778807</v>
      </c>
      <c r="X173" s="250">
        <f t="shared" si="93"/>
        <v>-0.45841301973242332</v>
      </c>
      <c r="Y173" s="250">
        <f t="shared" si="93"/>
        <v>-0.38496233033905713</v>
      </c>
      <c r="Z173" s="250">
        <f t="shared" si="93"/>
        <v>-0.49033832143167788</v>
      </c>
      <c r="AA173" s="250">
        <f t="shared" si="93"/>
        <v>-0.52722248959454054</v>
      </c>
      <c r="AB173" s="250">
        <f t="shared" si="93"/>
        <v>-0.55425274289938409</v>
      </c>
      <c r="AC173" s="250">
        <f t="shared" si="93"/>
        <v>-0.53540243581443858</v>
      </c>
      <c r="AD173" s="250">
        <f t="shared" si="93"/>
        <v>-0.59873073161713297</v>
      </c>
      <c r="AE173" s="250">
        <f t="shared" si="93"/>
        <v>-0.64059032174071906</v>
      </c>
      <c r="AF173" s="250">
        <f t="shared" si="93"/>
        <v>-0.6528426783657143</v>
      </c>
      <c r="AG173" s="250">
        <f t="shared" si="93"/>
        <v>-0.6560868652618348</v>
      </c>
      <c r="AH173" s="250">
        <f t="shared" si="93"/>
        <v>-0.71836509361512602</v>
      </c>
      <c r="AI173" s="250">
        <f t="shared" si="93"/>
        <v>-0.70975870501828742</v>
      </c>
      <c r="AJ173" s="250">
        <f t="shared" ref="AJ173:AK173" si="94">AJ140/$V$153-1</f>
        <v>-0.67826628254212862</v>
      </c>
      <c r="AK173" s="250">
        <f t="shared" si="94"/>
        <v>-0.65045000496262739</v>
      </c>
      <c r="AW173" s="212">
        <v>2010</v>
      </c>
      <c r="AX173" s="205" t="s">
        <v>588</v>
      </c>
      <c r="AY173" s="203">
        <v>0.99</v>
      </c>
      <c r="AZ173" s="203">
        <v>0.99</v>
      </c>
      <c r="BA173" s="203">
        <v>0.99</v>
      </c>
      <c r="BB173" s="203">
        <v>0.99</v>
      </c>
      <c r="BC173" s="203">
        <v>0.99</v>
      </c>
      <c r="BD173" s="203">
        <v>0.99</v>
      </c>
      <c r="BE173" s="203">
        <v>0.99</v>
      </c>
      <c r="BF173" s="206">
        <v>0.99</v>
      </c>
      <c r="BG173" s="203" t="s">
        <v>588</v>
      </c>
      <c r="BH173" s="203" t="s">
        <v>588</v>
      </c>
      <c r="BI173" s="203" t="s">
        <v>588</v>
      </c>
      <c r="BJ173" s="203" t="s">
        <v>588</v>
      </c>
      <c r="BK173" s="203" t="s">
        <v>588</v>
      </c>
      <c r="BM173" s="212">
        <v>2012</v>
      </c>
      <c r="BN173" s="205">
        <v>0.99</v>
      </c>
      <c r="BO173" s="203">
        <v>0.99</v>
      </c>
      <c r="BP173" s="203">
        <v>0.99</v>
      </c>
      <c r="BQ173" s="203">
        <v>0.99</v>
      </c>
      <c r="BR173" s="203">
        <v>0.99</v>
      </c>
      <c r="BS173" s="203">
        <v>0.99</v>
      </c>
      <c r="BT173" s="203">
        <v>0.99</v>
      </c>
      <c r="BU173" s="203">
        <v>0.95</v>
      </c>
      <c r="BV173" s="203">
        <v>0.99</v>
      </c>
      <c r="BW173" s="203">
        <v>0.95</v>
      </c>
      <c r="BX173" s="206" t="s">
        <v>588</v>
      </c>
      <c r="BY173" s="203" t="s">
        <v>588</v>
      </c>
      <c r="BZ173" s="203" t="s">
        <v>588</v>
      </c>
      <c r="CA173" s="203" t="s">
        <v>588</v>
      </c>
    </row>
    <row r="174" spans="2:79">
      <c r="B174" s="255" t="s">
        <v>29</v>
      </c>
      <c r="C174" s="254">
        <v>11</v>
      </c>
      <c r="D174" s="254">
        <v>21</v>
      </c>
      <c r="E174" s="254">
        <v>22</v>
      </c>
      <c r="F174" s="254">
        <v>15</v>
      </c>
      <c r="G174" s="254">
        <v>1</v>
      </c>
      <c r="H174" s="254">
        <v>4</v>
      </c>
      <c r="I174" s="254">
        <v>3</v>
      </c>
      <c r="J174" s="254">
        <v>4</v>
      </c>
      <c r="K174" s="254">
        <v>5</v>
      </c>
      <c r="L174" s="254">
        <v>5</v>
      </c>
      <c r="M174" s="254">
        <v>0</v>
      </c>
      <c r="N174" s="254">
        <v>9</v>
      </c>
      <c r="O174" s="254">
        <v>3</v>
      </c>
      <c r="P174" s="254">
        <v>4</v>
      </c>
      <c r="U174" s="247" t="s">
        <v>644</v>
      </c>
      <c r="V174" s="250">
        <f t="shared" si="93"/>
        <v>0.35060947704145207</v>
      </c>
      <c r="W174" s="250">
        <f t="shared" si="93"/>
        <v>0.3527262651318539</v>
      </c>
      <c r="X174" s="250">
        <f t="shared" si="93"/>
        <v>0.47060704270393949</v>
      </c>
      <c r="Y174" s="250">
        <f t="shared" si="93"/>
        <v>1.0470148022519861</v>
      </c>
      <c r="Z174" s="250">
        <f t="shared" si="93"/>
        <v>0.1160741415363904</v>
      </c>
      <c r="AA174" s="250">
        <f t="shared" si="93"/>
        <v>0.45871942687822331</v>
      </c>
      <c r="AB174" s="250">
        <f t="shared" si="93"/>
        <v>0.51857688156643356</v>
      </c>
      <c r="AC174" s="250">
        <f t="shared" si="93"/>
        <v>0.46566805501625574</v>
      </c>
      <c r="AD174" s="250">
        <f t="shared" si="93"/>
        <v>0.12074312697677003</v>
      </c>
      <c r="AE174" s="250">
        <f t="shared" si="93"/>
        <v>8.8214183563226634E-2</v>
      </c>
      <c r="AF174" s="250">
        <f t="shared" si="93"/>
        <v>-4.6069709986884755E-2</v>
      </c>
      <c r="AG174" s="250">
        <f t="shared" si="93"/>
        <v>-1.7295241223865498E-2</v>
      </c>
      <c r="AH174" s="250">
        <f t="shared" si="93"/>
        <v>-0.24934390590524436</v>
      </c>
      <c r="AI174" s="250">
        <f t="shared" si="93"/>
        <v>-0.2139365245235928</v>
      </c>
      <c r="AJ174" s="250">
        <f t="shared" ref="AJ174:AK174" si="95">AJ141/$V$153-1</f>
        <v>0.23126249696284717</v>
      </c>
      <c r="AK174" s="250">
        <f t="shared" si="95"/>
        <v>6.5246355167831505E-2</v>
      </c>
      <c r="AW174" s="212">
        <v>2011</v>
      </c>
      <c r="AX174" s="205">
        <v>0.99</v>
      </c>
      <c r="AY174" s="203">
        <v>0.99</v>
      </c>
      <c r="AZ174" s="203">
        <v>0.99</v>
      </c>
      <c r="BA174" s="203">
        <v>0.99</v>
      </c>
      <c r="BB174" s="203">
        <v>0.99</v>
      </c>
      <c r="BC174" s="203">
        <v>0.99</v>
      </c>
      <c r="BD174" s="203">
        <v>0.99</v>
      </c>
      <c r="BE174" s="203">
        <v>0.99</v>
      </c>
      <c r="BF174" s="203">
        <v>0.99</v>
      </c>
      <c r="BG174" s="206">
        <v>0.99</v>
      </c>
      <c r="BH174" s="203" t="s">
        <v>588</v>
      </c>
      <c r="BI174" s="203" t="s">
        <v>588</v>
      </c>
      <c r="BJ174" s="203" t="s">
        <v>588</v>
      </c>
      <c r="BK174" s="203" t="s">
        <v>588</v>
      </c>
      <c r="BM174" s="212">
        <v>2013</v>
      </c>
      <c r="BN174" s="205">
        <v>0.99</v>
      </c>
      <c r="BO174" s="203">
        <v>0.99</v>
      </c>
      <c r="BP174" s="203">
        <v>0.99</v>
      </c>
      <c r="BQ174" s="203">
        <v>0.99</v>
      </c>
      <c r="BR174" s="203">
        <v>0.99</v>
      </c>
      <c r="BS174" s="203">
        <v>0.99</v>
      </c>
      <c r="BT174" s="203">
        <v>0.99</v>
      </c>
      <c r="BU174" s="203">
        <v>0.99</v>
      </c>
      <c r="BV174" s="203">
        <v>0.99</v>
      </c>
      <c r="BW174" s="203">
        <v>0.99</v>
      </c>
      <c r="BX174" s="203">
        <v>0.95</v>
      </c>
      <c r="BY174" s="206">
        <v>0.95</v>
      </c>
      <c r="BZ174" s="203" t="s">
        <v>588</v>
      </c>
      <c r="CA174" s="203" t="s">
        <v>588</v>
      </c>
    </row>
    <row r="175" spans="2:79">
      <c r="B175" s="255" t="s">
        <v>30</v>
      </c>
      <c r="C175" s="254">
        <v>11</v>
      </c>
      <c r="D175" s="254">
        <v>11</v>
      </c>
      <c r="E175" s="254">
        <v>23</v>
      </c>
      <c r="F175" s="254">
        <v>6</v>
      </c>
      <c r="G175" s="254">
        <v>2</v>
      </c>
      <c r="H175" s="254">
        <v>7</v>
      </c>
      <c r="I175" s="254">
        <v>4</v>
      </c>
      <c r="J175" s="254">
        <v>7</v>
      </c>
      <c r="K175" s="254">
        <v>4</v>
      </c>
      <c r="L175" s="254">
        <v>2</v>
      </c>
      <c r="M175" s="254">
        <v>1</v>
      </c>
      <c r="N175" s="254">
        <v>13</v>
      </c>
      <c r="O175" s="254">
        <v>4</v>
      </c>
      <c r="P175" s="254">
        <v>2</v>
      </c>
      <c r="U175" s="247" t="s">
        <v>645</v>
      </c>
      <c r="V175" s="250">
        <f t="shared" si="93"/>
        <v>0.57793374750841564</v>
      </c>
      <c r="W175" s="250">
        <f t="shared" si="93"/>
        <v>0.50528638341538445</v>
      </c>
      <c r="X175" s="250">
        <f t="shared" si="93"/>
        <v>0.42092164490322292</v>
      </c>
      <c r="Y175" s="250">
        <f t="shared" si="93"/>
        <v>-0.11081796141886235</v>
      </c>
      <c r="Z175" s="250">
        <f t="shared" si="93"/>
        <v>-0.10484516847108505</v>
      </c>
      <c r="AA175" s="250">
        <f t="shared" si="93"/>
        <v>0.52036015413895531</v>
      </c>
      <c r="AB175" s="250">
        <f t="shared" si="93"/>
        <v>0.10309364492933604</v>
      </c>
      <c r="AC175" s="250">
        <f t="shared" si="93"/>
        <v>-0.16653994597313859</v>
      </c>
      <c r="AD175" s="250">
        <f t="shared" si="93"/>
        <v>0.11139973238407141</v>
      </c>
      <c r="AE175" s="250">
        <f t="shared" si="93"/>
        <v>-0.30045548303218794</v>
      </c>
      <c r="AF175" s="250">
        <f t="shared" si="93"/>
        <v>-0.30626814769905497</v>
      </c>
      <c r="AG175" s="250">
        <f t="shared" si="93"/>
        <v>-0.20011412286426333</v>
      </c>
      <c r="AH175" s="250">
        <f t="shared" si="93"/>
        <v>-0.19813738440144524</v>
      </c>
      <c r="AI175" s="250">
        <f t="shared" si="93"/>
        <v>8.6546386017696264E-2</v>
      </c>
      <c r="AJ175" s="250">
        <f t="shared" ref="AJ175:AK175" si="96">AJ142/$V$153-1</f>
        <v>-0.38250015060038645</v>
      </c>
      <c r="AK175" s="250">
        <f t="shared" si="96"/>
        <v>-0.19407147567952265</v>
      </c>
      <c r="AW175" s="212">
        <v>2012</v>
      </c>
      <c r="AX175" s="205">
        <v>0.99</v>
      </c>
      <c r="AY175" s="203">
        <v>0.99</v>
      </c>
      <c r="AZ175" s="203">
        <v>0.99</v>
      </c>
      <c r="BA175" s="203">
        <v>0.99</v>
      </c>
      <c r="BB175" s="203">
        <v>0.99</v>
      </c>
      <c r="BC175" s="203">
        <v>0.99</v>
      </c>
      <c r="BD175" s="203">
        <v>0.99</v>
      </c>
      <c r="BE175" s="203">
        <v>0.99</v>
      </c>
      <c r="BF175" s="203">
        <v>0.99</v>
      </c>
      <c r="BG175" s="203">
        <v>0.99</v>
      </c>
      <c r="BH175" s="206">
        <v>0.99</v>
      </c>
      <c r="BI175" s="203" t="s">
        <v>588</v>
      </c>
      <c r="BJ175" s="203" t="s">
        <v>588</v>
      </c>
      <c r="BK175" s="203" t="s">
        <v>588</v>
      </c>
      <c r="BM175" s="212">
        <v>2014</v>
      </c>
      <c r="BN175" s="207">
        <v>0.99</v>
      </c>
      <c r="BO175" s="208">
        <v>0.99</v>
      </c>
      <c r="BP175" s="208">
        <v>0.99</v>
      </c>
      <c r="BQ175" s="208">
        <v>0.99</v>
      </c>
      <c r="BR175" s="208">
        <v>0.99</v>
      </c>
      <c r="BS175" s="208">
        <v>0.99</v>
      </c>
      <c r="BT175" s="208">
        <v>0.99</v>
      </c>
      <c r="BU175" s="208">
        <v>0.99</v>
      </c>
      <c r="BV175" s="208">
        <v>0.99</v>
      </c>
      <c r="BW175" s="208">
        <v>0.99</v>
      </c>
      <c r="BX175" s="208" t="s">
        <v>588</v>
      </c>
      <c r="BY175" s="208" t="s">
        <v>588</v>
      </c>
      <c r="BZ175" s="209" t="s">
        <v>588</v>
      </c>
      <c r="CA175" s="203" t="s">
        <v>588</v>
      </c>
    </row>
    <row r="176" spans="2:79">
      <c r="B176" s="255" t="s">
        <v>31</v>
      </c>
      <c r="C176" s="254">
        <v>6</v>
      </c>
      <c r="D176" s="254">
        <v>12</v>
      </c>
      <c r="E176" s="254">
        <v>25</v>
      </c>
      <c r="F176" s="254">
        <v>15</v>
      </c>
      <c r="G176" s="254">
        <v>1</v>
      </c>
      <c r="H176" s="254">
        <v>5</v>
      </c>
      <c r="I176" s="254">
        <v>2</v>
      </c>
      <c r="J176" s="254">
        <v>10</v>
      </c>
      <c r="K176" s="254">
        <v>5</v>
      </c>
      <c r="L176" s="254">
        <v>3</v>
      </c>
      <c r="M176" s="254">
        <v>2</v>
      </c>
      <c r="N176" s="254">
        <v>9</v>
      </c>
      <c r="O176" s="254">
        <v>8</v>
      </c>
      <c r="P176" s="254">
        <v>1</v>
      </c>
      <c r="U176" s="247" t="s">
        <v>646</v>
      </c>
      <c r="V176" s="250">
        <f t="shared" si="93"/>
        <v>-0.42521599930793341</v>
      </c>
      <c r="W176" s="250">
        <f t="shared" si="93"/>
        <v>6.1263768949676445E-2</v>
      </c>
      <c r="X176" s="250">
        <f t="shared" si="93"/>
        <v>-0.2513542541524717</v>
      </c>
      <c r="Y176" s="250">
        <f t="shared" si="93"/>
        <v>0.88321151211993798</v>
      </c>
      <c r="Z176" s="250">
        <f t="shared" si="93"/>
        <v>-0.35948830016214994</v>
      </c>
      <c r="AA176" s="250">
        <f t="shared" si="93"/>
        <v>0.10496952084410993</v>
      </c>
      <c r="AB176" s="250">
        <f t="shared" si="93"/>
        <v>0.95929139260264296</v>
      </c>
      <c r="AC176" s="250">
        <f t="shared" si="93"/>
        <v>-0.20472797023163847</v>
      </c>
      <c r="AD176" s="250">
        <f t="shared" si="93"/>
        <v>0.60270242304939292</v>
      </c>
      <c r="AE176" s="250">
        <f t="shared" si="93"/>
        <v>-7.3083841343190015E-2</v>
      </c>
      <c r="AF176" s="250">
        <f t="shared" si="93"/>
        <v>-0.52930318636623963</v>
      </c>
      <c r="AG176" s="250">
        <f t="shared" si="93"/>
        <v>1.5632424702395236</v>
      </c>
      <c r="AH176" s="250">
        <f t="shared" si="93"/>
        <v>-0.31429385166995005</v>
      </c>
      <c r="AI176" s="250">
        <f t="shared" si="93"/>
        <v>-0.5635422747770652</v>
      </c>
      <c r="AJ176" s="250">
        <f t="shared" ref="AJ176:AK176" si="97">AJ143/$V$153-1</f>
        <v>-1</v>
      </c>
      <c r="AK176" s="250">
        <f t="shared" si="97"/>
        <v>1.3341754354362196</v>
      </c>
      <c r="AW176" s="212">
        <v>2013</v>
      </c>
      <c r="AX176" s="205">
        <v>0.99</v>
      </c>
      <c r="AY176" s="203">
        <v>0.99</v>
      </c>
      <c r="AZ176" s="203">
        <v>0.99</v>
      </c>
      <c r="BA176" s="203">
        <v>0.99</v>
      </c>
      <c r="BB176" s="203">
        <v>0.99</v>
      </c>
      <c r="BC176" s="203">
        <v>0.99</v>
      </c>
      <c r="BD176" s="203">
        <v>0.99</v>
      </c>
      <c r="BE176" s="203">
        <v>0.99</v>
      </c>
      <c r="BF176" s="203">
        <v>0.99</v>
      </c>
      <c r="BG176" s="203">
        <v>0.99</v>
      </c>
      <c r="BH176" s="203">
        <v>0.99</v>
      </c>
      <c r="BI176" s="206">
        <v>0.99</v>
      </c>
      <c r="BJ176" s="203" t="s">
        <v>588</v>
      </c>
      <c r="BK176" s="203" t="s">
        <v>588</v>
      </c>
    </row>
    <row r="177" spans="2:79">
      <c r="B177" s="255" t="s">
        <v>32</v>
      </c>
      <c r="C177" s="254">
        <v>7</v>
      </c>
      <c r="D177" s="254">
        <v>13</v>
      </c>
      <c r="E177" s="254">
        <v>22</v>
      </c>
      <c r="F177" s="254">
        <v>8</v>
      </c>
      <c r="G177" s="254">
        <v>1</v>
      </c>
      <c r="H177" s="254">
        <v>5</v>
      </c>
      <c r="I177" s="254">
        <v>2</v>
      </c>
      <c r="J177" s="254">
        <v>12</v>
      </c>
      <c r="K177" s="254">
        <v>2</v>
      </c>
      <c r="L177" s="254">
        <v>2</v>
      </c>
      <c r="M177" s="254">
        <v>2</v>
      </c>
      <c r="N177" s="254">
        <v>17</v>
      </c>
      <c r="O177" s="254">
        <v>4</v>
      </c>
      <c r="P177" s="254">
        <v>2</v>
      </c>
      <c r="U177" s="247" t="s">
        <v>647</v>
      </c>
      <c r="V177" s="250">
        <f t="shared" si="93"/>
        <v>-0.40195008305327984</v>
      </c>
      <c r="W177" s="250">
        <f t="shared" si="93"/>
        <v>0.45373718315461842</v>
      </c>
      <c r="X177" s="250">
        <f t="shared" si="93"/>
        <v>0.36772507245267061</v>
      </c>
      <c r="Y177" s="250">
        <f t="shared" si="93"/>
        <v>9.4412802740799329E-2</v>
      </c>
      <c r="Z177" s="250">
        <f t="shared" si="93"/>
        <v>0.81183085491870788</v>
      </c>
      <c r="AA177" s="250">
        <f t="shared" si="93"/>
        <v>0.46415774932428011</v>
      </c>
      <c r="AB177" s="250">
        <f t="shared" si="93"/>
        <v>0.3656869041029791</v>
      </c>
      <c r="AC177" s="250">
        <f t="shared" si="93"/>
        <v>-0.22389582520806539</v>
      </c>
      <c r="AD177" s="250">
        <f t="shared" si="93"/>
        <v>0.18829038498116879</v>
      </c>
      <c r="AE177" s="250">
        <f t="shared" si="93"/>
        <v>9.8651816511866608E-2</v>
      </c>
      <c r="AF177" s="250">
        <f t="shared" si="93"/>
        <v>0.49204775506278375</v>
      </c>
      <c r="AG177" s="250">
        <f t="shared" si="93"/>
        <v>-0.32188372503346574</v>
      </c>
      <c r="AH177" s="250">
        <f t="shared" si="93"/>
        <v>-0.44622501227941536</v>
      </c>
      <c r="AI177" s="250">
        <f t="shared" si="93"/>
        <v>-0.17738700401935847</v>
      </c>
      <c r="AJ177" s="250">
        <f t="shared" ref="AJ177:AK177" si="98">AJ144/$V$153-1</f>
        <v>-4.9037480957321522E-2</v>
      </c>
      <c r="AK177" s="250">
        <f t="shared" si="98"/>
        <v>-0.30814427520263987</v>
      </c>
      <c r="AW177" s="212">
        <v>2014</v>
      </c>
      <c r="AX177" s="207">
        <v>0.99</v>
      </c>
      <c r="AY177" s="208">
        <v>0.99</v>
      </c>
      <c r="AZ177" s="208">
        <v>0.99</v>
      </c>
      <c r="BA177" s="208">
        <v>0.99</v>
      </c>
      <c r="BB177" s="208">
        <v>0.99</v>
      </c>
      <c r="BC177" s="208">
        <v>0.99</v>
      </c>
      <c r="BD177" s="208">
        <v>0.99</v>
      </c>
      <c r="BE177" s="208">
        <v>0.99</v>
      </c>
      <c r="BF177" s="208">
        <v>0.99</v>
      </c>
      <c r="BG177" s="208">
        <v>0.99</v>
      </c>
      <c r="BH177" s="208">
        <v>0.99</v>
      </c>
      <c r="BI177" s="208">
        <v>0.99</v>
      </c>
      <c r="BJ177" s="209">
        <v>0.99</v>
      </c>
      <c r="BK177" s="203" t="s">
        <v>588</v>
      </c>
    </row>
    <row r="178" spans="2:79">
      <c r="B178" s="255" t="s">
        <v>33</v>
      </c>
      <c r="C178" s="254">
        <v>6</v>
      </c>
      <c r="D178" s="254">
        <v>19</v>
      </c>
      <c r="E178" s="254">
        <v>23</v>
      </c>
      <c r="F178" s="254">
        <v>6</v>
      </c>
      <c r="G178" s="254">
        <v>3</v>
      </c>
      <c r="H178" s="254">
        <v>11</v>
      </c>
      <c r="I178" s="254">
        <v>2</v>
      </c>
      <c r="J178" s="254">
        <v>12</v>
      </c>
      <c r="K178" s="254">
        <v>4</v>
      </c>
      <c r="L178" s="254">
        <v>3</v>
      </c>
      <c r="M178" s="254">
        <v>1</v>
      </c>
      <c r="N178" s="254">
        <v>17</v>
      </c>
      <c r="O178" s="254">
        <v>8</v>
      </c>
      <c r="P178" s="254">
        <v>6</v>
      </c>
      <c r="U178" s="247" t="s">
        <v>648</v>
      </c>
      <c r="V178" s="250">
        <f t="shared" si="93"/>
        <v>0.68036858363654318</v>
      </c>
      <c r="W178" s="250">
        <f t="shared" si="93"/>
        <v>-0.3649600407371304</v>
      </c>
      <c r="X178" s="250">
        <f t="shared" si="93"/>
        <v>4.6687889478184585E-2</v>
      </c>
      <c r="Y178" s="250">
        <f t="shared" si="93"/>
        <v>0.57232899166277762</v>
      </c>
      <c r="Z178" s="250">
        <f t="shared" si="93"/>
        <v>4.7757237571224076E-2</v>
      </c>
      <c r="AA178" s="250">
        <f t="shared" si="93"/>
        <v>-4.9271567382148773E-2</v>
      </c>
      <c r="AB178" s="250">
        <f t="shared" si="93"/>
        <v>-0.32001536776554285</v>
      </c>
      <c r="AC178" s="250">
        <f t="shared" si="93"/>
        <v>0.20886504548840357</v>
      </c>
      <c r="AD178" s="250">
        <f t="shared" si="93"/>
        <v>-6.1428275381674724E-2</v>
      </c>
      <c r="AE178" s="250">
        <f t="shared" si="93"/>
        <v>-0.13905177717872985</v>
      </c>
      <c r="AF178" s="250">
        <f t="shared" si="93"/>
        <v>-4.3789518154215834E-2</v>
      </c>
      <c r="AG178" s="250">
        <f t="shared" si="93"/>
        <v>0.305767761313952</v>
      </c>
      <c r="AH178" s="250">
        <f t="shared" si="93"/>
        <v>-0.15401863924064785</v>
      </c>
      <c r="AI178" s="250">
        <f t="shared" si="93"/>
        <v>-0.1035253798259429</v>
      </c>
      <c r="AJ178" s="250">
        <f t="shared" ref="AJ178:AK178" si="99">AJ145/$V$153-1</f>
        <v>-0.36964398264049969</v>
      </c>
      <c r="AK178" s="250">
        <f t="shared" si="99"/>
        <v>-0.46705653463133057</v>
      </c>
      <c r="BM178" s="210"/>
      <c r="BN178" s="211">
        <v>2001</v>
      </c>
      <c r="BO178" s="211">
        <v>2002</v>
      </c>
      <c r="BP178" s="211">
        <v>2003</v>
      </c>
      <c r="BQ178" s="211">
        <v>2004</v>
      </c>
      <c r="BR178" s="211">
        <v>2005</v>
      </c>
      <c r="BS178" s="211">
        <v>2006</v>
      </c>
      <c r="BT178" s="211">
        <v>2007</v>
      </c>
      <c r="BU178" s="211">
        <v>2008</v>
      </c>
      <c r="BV178" s="211">
        <v>2009</v>
      </c>
      <c r="BW178" s="211">
        <v>2010</v>
      </c>
      <c r="BX178" s="211">
        <v>2011</v>
      </c>
      <c r="BY178" s="211">
        <v>2012</v>
      </c>
      <c r="BZ178" s="211">
        <v>2013</v>
      </c>
      <c r="CA178" s="211">
        <v>2014</v>
      </c>
    </row>
    <row r="179" spans="2:79">
      <c r="B179" s="255" t="s">
        <v>34</v>
      </c>
      <c r="C179" s="254">
        <v>4</v>
      </c>
      <c r="D179" s="254">
        <v>19</v>
      </c>
      <c r="E179" s="254">
        <v>20</v>
      </c>
      <c r="F179" s="254">
        <v>9</v>
      </c>
      <c r="G179" s="254">
        <v>2</v>
      </c>
      <c r="H179" s="254">
        <v>4</v>
      </c>
      <c r="I179" s="254">
        <v>4</v>
      </c>
      <c r="J179" s="254">
        <v>10</v>
      </c>
      <c r="K179" s="254">
        <v>4</v>
      </c>
      <c r="L179" s="254">
        <v>3</v>
      </c>
      <c r="M179" s="254">
        <v>5</v>
      </c>
      <c r="N179" s="254">
        <v>13</v>
      </c>
      <c r="O179" s="254">
        <v>7</v>
      </c>
      <c r="P179" s="254">
        <v>4</v>
      </c>
      <c r="U179" s="247" t="s">
        <v>728</v>
      </c>
      <c r="V179" s="250">
        <f t="shared" si="93"/>
        <v>0.14138528050756682</v>
      </c>
      <c r="W179" s="250">
        <f t="shared" si="93"/>
        <v>5.6073942491090323E-2</v>
      </c>
      <c r="X179" s="250">
        <f t="shared" si="93"/>
        <v>0.10116831044220365</v>
      </c>
      <c r="Y179" s="250">
        <f t="shared" si="93"/>
        <v>0.4140304584706207</v>
      </c>
      <c r="Z179" s="250">
        <f t="shared" si="93"/>
        <v>1.5152982523044312E-2</v>
      </c>
      <c r="AA179" s="250">
        <f t="shared" si="93"/>
        <v>6.1320627864560606E-2</v>
      </c>
      <c r="AB179" s="250">
        <f t="shared" si="93"/>
        <v>0.41434724815818047</v>
      </c>
      <c r="AC179" s="250">
        <f t="shared" si="93"/>
        <v>0.28771052801533159</v>
      </c>
      <c r="AD179" s="250">
        <f t="shared" si="93"/>
        <v>0.31801162161242691</v>
      </c>
      <c r="AE179" s="250">
        <f t="shared" si="93"/>
        <v>0.18238537737698679</v>
      </c>
      <c r="AF179" s="250">
        <f t="shared" si="93"/>
        <v>5.665269380419935E-2</v>
      </c>
      <c r="AG179" s="250">
        <f t="shared" si="93"/>
        <v>-9.640815649298129E-2</v>
      </c>
      <c r="AH179" s="250">
        <f t="shared" si="93"/>
        <v>-0.11055147576681845</v>
      </c>
      <c r="AI179" s="250">
        <f t="shared" si="93"/>
        <v>0.27159230556095193</v>
      </c>
      <c r="AJ179" s="250">
        <f t="shared" ref="AJ179:AK179" si="100">AJ146/$V$153-1</f>
        <v>-0.23886706022785476</v>
      </c>
      <c r="AK179" s="250">
        <f t="shared" si="100"/>
        <v>-0.36656925678061036</v>
      </c>
      <c r="AW179" s="213" t="s">
        <v>691</v>
      </c>
      <c r="BM179" s="212">
        <v>2001</v>
      </c>
      <c r="BN179" s="203" t="s">
        <v>588</v>
      </c>
      <c r="BO179" s="203" t="s">
        <v>588</v>
      </c>
      <c r="BP179" s="203" t="s">
        <v>588</v>
      </c>
      <c r="BQ179" s="203" t="s">
        <v>588</v>
      </c>
      <c r="BR179" s="203" t="s">
        <v>588</v>
      </c>
      <c r="BS179" s="203" t="s">
        <v>588</v>
      </c>
      <c r="BT179" s="203" t="s">
        <v>588</v>
      </c>
      <c r="BU179" s="203" t="s">
        <v>588</v>
      </c>
      <c r="BV179" s="203" t="s">
        <v>588</v>
      </c>
      <c r="BW179" s="203" t="s">
        <v>588</v>
      </c>
      <c r="BX179" s="203" t="s">
        <v>588</v>
      </c>
      <c r="BY179" s="203" t="s">
        <v>588</v>
      </c>
      <c r="BZ179" s="203" t="s">
        <v>588</v>
      </c>
      <c r="CA179" s="203" t="s">
        <v>588</v>
      </c>
    </row>
    <row r="180" spans="2:79">
      <c r="B180" s="255" t="s">
        <v>35</v>
      </c>
      <c r="C180" s="254">
        <v>8</v>
      </c>
      <c r="D180" s="254">
        <v>11</v>
      </c>
      <c r="E180" s="254">
        <v>22</v>
      </c>
      <c r="F180" s="254">
        <v>11</v>
      </c>
      <c r="G180" s="254">
        <v>3</v>
      </c>
      <c r="H180" s="254">
        <v>4</v>
      </c>
      <c r="I180" s="254">
        <v>0</v>
      </c>
      <c r="J180" s="254">
        <v>7</v>
      </c>
      <c r="K180" s="254">
        <v>5</v>
      </c>
      <c r="L180" s="254">
        <v>2</v>
      </c>
      <c r="M180" s="254">
        <v>0</v>
      </c>
      <c r="N180" s="254">
        <v>9</v>
      </c>
      <c r="O180" s="254">
        <v>4</v>
      </c>
      <c r="P180" s="254">
        <v>3</v>
      </c>
      <c r="U180" s="247" t="s">
        <v>651</v>
      </c>
      <c r="V180" s="250">
        <f t="shared" si="93"/>
        <v>-0.52193186403464553</v>
      </c>
      <c r="W180" s="250">
        <f t="shared" si="93"/>
        <v>-0.2124784089339431</v>
      </c>
      <c r="X180" s="250">
        <f t="shared" si="93"/>
        <v>-0.17758732530209442</v>
      </c>
      <c r="Y180" s="250">
        <f t="shared" si="93"/>
        <v>-0.33739966460510029</v>
      </c>
      <c r="Z180" s="250">
        <f t="shared" si="93"/>
        <v>-0.39604244002623845</v>
      </c>
      <c r="AA180" s="250">
        <f t="shared" si="93"/>
        <v>-0.40718032016647632</v>
      </c>
      <c r="AB180" s="250">
        <f t="shared" si="93"/>
        <v>-0.63661305964068071</v>
      </c>
      <c r="AC180" s="250">
        <f t="shared" si="93"/>
        <v>-0.44942434309433543</v>
      </c>
      <c r="AD180" s="250">
        <f t="shared" si="93"/>
        <v>-0.63951083163431788</v>
      </c>
      <c r="AE180" s="250">
        <f t="shared" si="93"/>
        <v>-0.64254439046236578</v>
      </c>
      <c r="AF180" s="250">
        <f t="shared" si="93"/>
        <v>-0.71251731938963547</v>
      </c>
      <c r="AG180" s="250">
        <f t="shared" si="93"/>
        <v>-0.68955725724555117</v>
      </c>
      <c r="AH180" s="250">
        <f t="shared" si="93"/>
        <v>-0.62025570555037612</v>
      </c>
      <c r="AI180" s="250">
        <f t="shared" si="93"/>
        <v>-0.67976521466809037</v>
      </c>
      <c r="AJ180" s="250">
        <f t="shared" ref="AJ180:AK180" si="101">AJ147/$V$153-1</f>
        <v>-0.63877576676107228</v>
      </c>
      <c r="AK180" s="250">
        <f t="shared" si="101"/>
        <v>-0.71352728279157507</v>
      </c>
      <c r="AW180" s="210"/>
      <c r="AX180" s="211">
        <v>2001</v>
      </c>
      <c r="AY180" s="211">
        <v>2002</v>
      </c>
      <c r="AZ180" s="211">
        <v>2003</v>
      </c>
      <c r="BA180" s="211">
        <v>2004</v>
      </c>
      <c r="BB180" s="211">
        <v>2005</v>
      </c>
      <c r="BC180" s="211">
        <v>2006</v>
      </c>
      <c r="BD180" s="211">
        <v>2007</v>
      </c>
      <c r="BE180" s="211">
        <v>2008</v>
      </c>
      <c r="BF180" s="211">
        <v>2009</v>
      </c>
      <c r="BG180" s="211">
        <v>2010</v>
      </c>
      <c r="BH180" s="211">
        <v>2011</v>
      </c>
      <c r="BI180" s="211">
        <v>2012</v>
      </c>
      <c r="BJ180" s="211">
        <v>2013</v>
      </c>
      <c r="BK180" s="211"/>
      <c r="BM180" s="212">
        <v>2002</v>
      </c>
      <c r="BN180" s="204">
        <v>0.95</v>
      </c>
      <c r="BO180" s="203" t="s">
        <v>588</v>
      </c>
      <c r="BP180" s="203" t="s">
        <v>588</v>
      </c>
      <c r="BQ180" s="203" t="s">
        <v>588</v>
      </c>
      <c r="BR180" s="203" t="s">
        <v>588</v>
      </c>
      <c r="BS180" s="203" t="s">
        <v>588</v>
      </c>
      <c r="BT180" s="203" t="s">
        <v>588</v>
      </c>
      <c r="BU180" s="203" t="s">
        <v>588</v>
      </c>
      <c r="BV180" s="203" t="s">
        <v>588</v>
      </c>
      <c r="BW180" s="203" t="s">
        <v>588</v>
      </c>
      <c r="BX180" s="203" t="s">
        <v>588</v>
      </c>
      <c r="BY180" s="203" t="s">
        <v>588</v>
      </c>
      <c r="BZ180" s="203" t="s">
        <v>588</v>
      </c>
      <c r="CA180" s="203" t="s">
        <v>588</v>
      </c>
    </row>
    <row r="181" spans="2:79">
      <c r="B181" s="255" t="s">
        <v>36</v>
      </c>
      <c r="C181" s="254">
        <v>10</v>
      </c>
      <c r="D181" s="254">
        <v>8</v>
      </c>
      <c r="E181" s="254">
        <v>14</v>
      </c>
      <c r="F181" s="254">
        <v>7</v>
      </c>
      <c r="G181" s="254">
        <v>0</v>
      </c>
      <c r="H181" s="254">
        <v>1</v>
      </c>
      <c r="I181" s="254">
        <v>2</v>
      </c>
      <c r="J181" s="254">
        <v>5</v>
      </c>
      <c r="K181" s="254">
        <v>4</v>
      </c>
      <c r="L181" s="254">
        <v>0</v>
      </c>
      <c r="M181" s="254">
        <v>0</v>
      </c>
      <c r="N181" s="254">
        <v>7</v>
      </c>
      <c r="O181" s="254">
        <v>6</v>
      </c>
      <c r="P181" s="254">
        <v>3</v>
      </c>
      <c r="U181" s="247" t="s">
        <v>729</v>
      </c>
      <c r="V181" s="250">
        <f t="shared" si="93"/>
        <v>0.48297863699507748</v>
      </c>
      <c r="W181" s="250">
        <f t="shared" si="93"/>
        <v>-4.4367447238418012E-2</v>
      </c>
      <c r="X181" s="250">
        <f t="shared" si="93"/>
        <v>0.49170589398497211</v>
      </c>
      <c r="Y181" s="250">
        <f t="shared" si="93"/>
        <v>-0.26633105465139917</v>
      </c>
      <c r="Z181" s="250">
        <f t="shared" si="93"/>
        <v>-0.44827147113746979</v>
      </c>
      <c r="AA181" s="250">
        <f t="shared" si="93"/>
        <v>-0.29439156559185176</v>
      </c>
      <c r="AB181" s="250">
        <f t="shared" si="93"/>
        <v>-0.35569332399176357</v>
      </c>
      <c r="AC181" s="250">
        <f t="shared" si="93"/>
        <v>-0.13991628211409601</v>
      </c>
      <c r="AD181" s="250">
        <f t="shared" si="93"/>
        <v>0.66094135756736172</v>
      </c>
      <c r="AE181" s="250">
        <f t="shared" si="93"/>
        <v>-0.34349352058232652</v>
      </c>
      <c r="AF181" s="250">
        <f t="shared" si="93"/>
        <v>-0.44439917089892123</v>
      </c>
      <c r="AG181" s="250">
        <f t="shared" si="93"/>
        <v>-0.31225672628768186</v>
      </c>
      <c r="AH181" s="250">
        <f t="shared" si="93"/>
        <v>-0.45991525373490405</v>
      </c>
      <c r="AI181" s="250">
        <f t="shared" si="93"/>
        <v>-0.6773418390746121</v>
      </c>
      <c r="AJ181" s="250">
        <f t="shared" ref="AJ181:AK181" si="102">AJ148/$V$153-1</f>
        <v>-0.38942482643473053</v>
      </c>
      <c r="AK181" s="250">
        <f t="shared" si="102"/>
        <v>-0.30383446998388175</v>
      </c>
      <c r="AW181" s="212">
        <v>2001</v>
      </c>
      <c r="AX181" s="203" t="s">
        <v>588</v>
      </c>
      <c r="AY181" s="203" t="s">
        <v>588</v>
      </c>
      <c r="AZ181" s="203" t="s">
        <v>588</v>
      </c>
      <c r="BA181" s="203" t="s">
        <v>588</v>
      </c>
      <c r="BB181" s="203" t="s">
        <v>588</v>
      </c>
      <c r="BC181" s="203" t="s">
        <v>588</v>
      </c>
      <c r="BD181" s="203" t="s">
        <v>588</v>
      </c>
      <c r="BE181" s="203" t="s">
        <v>588</v>
      </c>
      <c r="BF181" s="203" t="s">
        <v>588</v>
      </c>
      <c r="BG181" s="203" t="s">
        <v>588</v>
      </c>
      <c r="BH181" s="203" t="s">
        <v>588</v>
      </c>
      <c r="BI181" s="203" t="s">
        <v>588</v>
      </c>
      <c r="BJ181" s="203" t="s">
        <v>588</v>
      </c>
      <c r="BK181" s="203" t="s">
        <v>588</v>
      </c>
      <c r="BM181" s="212">
        <v>2003</v>
      </c>
      <c r="BN181" s="205" t="s">
        <v>588</v>
      </c>
      <c r="BO181" s="206" t="s">
        <v>588</v>
      </c>
      <c r="BP181" s="203" t="s">
        <v>588</v>
      </c>
      <c r="BQ181" s="203" t="s">
        <v>588</v>
      </c>
      <c r="BR181" s="203" t="s">
        <v>588</v>
      </c>
      <c r="BS181" s="203" t="s">
        <v>588</v>
      </c>
      <c r="BT181" s="203" t="s">
        <v>588</v>
      </c>
      <c r="BU181" s="203" t="s">
        <v>588</v>
      </c>
      <c r="BV181" s="203" t="s">
        <v>588</v>
      </c>
      <c r="BW181" s="203" t="s">
        <v>588</v>
      </c>
      <c r="BX181" s="203" t="s">
        <v>588</v>
      </c>
      <c r="BY181" s="203" t="s">
        <v>588</v>
      </c>
      <c r="BZ181" s="203" t="s">
        <v>588</v>
      </c>
      <c r="CA181" s="203" t="s">
        <v>588</v>
      </c>
    </row>
    <row r="182" spans="2:79">
      <c r="B182" s="255" t="s">
        <v>37</v>
      </c>
      <c r="C182" s="254">
        <v>7</v>
      </c>
      <c r="D182" s="254">
        <v>14</v>
      </c>
      <c r="E182" s="254">
        <v>19</v>
      </c>
      <c r="F182" s="254">
        <v>2</v>
      </c>
      <c r="G182" s="254">
        <v>3</v>
      </c>
      <c r="H182" s="254">
        <v>5</v>
      </c>
      <c r="I182" s="254">
        <v>1</v>
      </c>
      <c r="J182" s="254">
        <v>9</v>
      </c>
      <c r="K182" s="254">
        <v>9</v>
      </c>
      <c r="L182" s="254">
        <v>5</v>
      </c>
      <c r="M182" s="254">
        <v>3</v>
      </c>
      <c r="N182" s="254">
        <v>19</v>
      </c>
      <c r="O182" s="254">
        <v>4</v>
      </c>
      <c r="P182" s="254">
        <v>2</v>
      </c>
      <c r="U182" s="247" t="s">
        <v>653</v>
      </c>
      <c r="V182" s="250">
        <f t="shared" si="93"/>
        <v>1.554547521968507</v>
      </c>
      <c r="W182" s="250">
        <f t="shared" si="93"/>
        <v>1.3718485434029484</v>
      </c>
      <c r="X182" s="250">
        <f t="shared" si="93"/>
        <v>-9.5348016329533936E-2</v>
      </c>
      <c r="Y182" s="250">
        <f t="shared" si="93"/>
        <v>0.80984091911119349</v>
      </c>
      <c r="Z182" s="250">
        <f t="shared" si="93"/>
        <v>-0.1378652316618203</v>
      </c>
      <c r="AA182" s="250">
        <f t="shared" si="93"/>
        <v>-0.44512402185576316</v>
      </c>
      <c r="AB182" s="250">
        <f t="shared" si="93"/>
        <v>0.3463459196685903</v>
      </c>
      <c r="AC182" s="250">
        <f t="shared" si="93"/>
        <v>-0.17457991527922523</v>
      </c>
      <c r="AD182" s="250">
        <f t="shared" si="93"/>
        <v>-0.16165821653195067</v>
      </c>
      <c r="AE182" s="250">
        <f t="shared" si="93"/>
        <v>0.83478838152936952</v>
      </c>
      <c r="AF182" s="250">
        <f t="shared" si="93"/>
        <v>0.549273089762911</v>
      </c>
      <c r="AG182" s="250">
        <f t="shared" si="93"/>
        <v>-0.289957840364644</v>
      </c>
      <c r="AH182" s="250">
        <f t="shared" si="93"/>
        <v>0.95634406711882125</v>
      </c>
      <c r="AI182" s="250">
        <f t="shared" si="93"/>
        <v>0.33203004972087502</v>
      </c>
      <c r="AJ182" s="250">
        <f t="shared" ref="AJ182:AK182" si="103">AJ149/$V$153-1</f>
        <v>-3.9871398742004627E-2</v>
      </c>
      <c r="AK182" s="250">
        <f t="shared" si="103"/>
        <v>-0.2333141266823705</v>
      </c>
      <c r="AW182" s="212">
        <v>2002</v>
      </c>
      <c r="AX182" s="204">
        <v>0.99</v>
      </c>
      <c r="AY182" s="203" t="s">
        <v>588</v>
      </c>
      <c r="AZ182" s="203" t="s">
        <v>588</v>
      </c>
      <c r="BA182" s="203" t="s">
        <v>588</v>
      </c>
      <c r="BB182" s="203" t="s">
        <v>588</v>
      </c>
      <c r="BC182" s="203" t="s">
        <v>588</v>
      </c>
      <c r="BD182" s="203" t="s">
        <v>588</v>
      </c>
      <c r="BE182" s="203" t="s">
        <v>588</v>
      </c>
      <c r="BF182" s="203" t="s">
        <v>588</v>
      </c>
      <c r="BG182" s="203" t="s">
        <v>588</v>
      </c>
      <c r="BH182" s="203" t="s">
        <v>588</v>
      </c>
      <c r="BI182" s="203" t="s">
        <v>588</v>
      </c>
      <c r="BJ182" s="203" t="s">
        <v>588</v>
      </c>
      <c r="BK182" s="203" t="s">
        <v>588</v>
      </c>
      <c r="BM182" s="212">
        <v>2004</v>
      </c>
      <c r="BN182" s="205" t="s">
        <v>588</v>
      </c>
      <c r="BO182" s="203" t="s">
        <v>588</v>
      </c>
      <c r="BP182" s="206" t="s">
        <v>588</v>
      </c>
      <c r="BQ182" s="203" t="s">
        <v>588</v>
      </c>
      <c r="BR182" s="203" t="s">
        <v>588</v>
      </c>
      <c r="BS182" s="203" t="s">
        <v>588</v>
      </c>
      <c r="BT182" s="203" t="s">
        <v>588</v>
      </c>
      <c r="BU182" s="203" t="s">
        <v>588</v>
      </c>
      <c r="BV182" s="203" t="s">
        <v>588</v>
      </c>
      <c r="BW182" s="203" t="s">
        <v>588</v>
      </c>
      <c r="BX182" s="203" t="s">
        <v>588</v>
      </c>
      <c r="BY182" s="203" t="s">
        <v>588</v>
      </c>
      <c r="BZ182" s="203" t="s">
        <v>588</v>
      </c>
      <c r="CA182" s="203" t="s">
        <v>588</v>
      </c>
    </row>
    <row r="183" spans="2:79">
      <c r="B183" s="255" t="s">
        <v>38</v>
      </c>
      <c r="C183" s="254">
        <v>6</v>
      </c>
      <c r="D183" s="254">
        <v>21</v>
      </c>
      <c r="E183" s="254">
        <v>19</v>
      </c>
      <c r="F183" s="254">
        <v>7</v>
      </c>
      <c r="G183" s="254">
        <v>1</v>
      </c>
      <c r="H183" s="254">
        <v>6</v>
      </c>
      <c r="I183" s="254">
        <v>7</v>
      </c>
      <c r="J183" s="254">
        <v>12</v>
      </c>
      <c r="K183" s="254">
        <v>8</v>
      </c>
      <c r="L183" s="254">
        <v>4</v>
      </c>
      <c r="M183" s="254">
        <v>0</v>
      </c>
      <c r="N183" s="254">
        <v>8</v>
      </c>
      <c r="O183" s="254">
        <v>4</v>
      </c>
      <c r="P183" s="254">
        <v>2</v>
      </c>
      <c r="U183" s="247" t="s">
        <v>652</v>
      </c>
      <c r="V183" s="250">
        <f t="shared" si="93"/>
        <v>-7.3384448919895817E-2</v>
      </c>
      <c r="W183" s="250">
        <f t="shared" si="93"/>
        <v>-0.19792684869945898</v>
      </c>
      <c r="X183" s="250">
        <f t="shared" si="93"/>
        <v>-9.8323220118442967E-2</v>
      </c>
      <c r="Y183" s="250">
        <f t="shared" si="93"/>
        <v>-0.25648018812133466</v>
      </c>
      <c r="Z183" s="250">
        <f t="shared" si="93"/>
        <v>-0.27615482640700584</v>
      </c>
      <c r="AA183" s="250">
        <f t="shared" si="93"/>
        <v>-0.43249242998559545</v>
      </c>
      <c r="AB183" s="250">
        <f t="shared" si="93"/>
        <v>-6.2138740135885384E-2</v>
      </c>
      <c r="AC183" s="250">
        <f t="shared" si="93"/>
        <v>-0.30502126343890623</v>
      </c>
      <c r="AD183" s="250">
        <f t="shared" si="93"/>
        <v>-0.35376158848151429</v>
      </c>
      <c r="AE183" s="250">
        <f t="shared" si="93"/>
        <v>-0.27414357175175963</v>
      </c>
      <c r="AF183" s="250">
        <f t="shared" si="93"/>
        <v>-0.35794439990558824</v>
      </c>
      <c r="AG183" s="250">
        <f t="shared" si="93"/>
        <v>-0.36865656804014379</v>
      </c>
      <c r="AH183" s="250">
        <f t="shared" si="93"/>
        <v>-0.33999135510288148</v>
      </c>
      <c r="AI183" s="250">
        <f t="shared" si="93"/>
        <v>-0.31118481103487072</v>
      </c>
      <c r="AJ183" s="250">
        <f t="shared" ref="AJ183:AK183" si="104">AJ150/$V$153-1</f>
        <v>-0.42170789849372381</v>
      </c>
      <c r="AK183" s="250">
        <f t="shared" si="104"/>
        <v>-0.43311350517322222</v>
      </c>
      <c r="AW183" s="212">
        <v>2003</v>
      </c>
      <c r="AX183" s="205">
        <v>0.99</v>
      </c>
      <c r="AY183" s="206" t="s">
        <v>588</v>
      </c>
      <c r="AZ183" s="203" t="s">
        <v>588</v>
      </c>
      <c r="BA183" s="203" t="s">
        <v>588</v>
      </c>
      <c r="BB183" s="203" t="s">
        <v>588</v>
      </c>
      <c r="BC183" s="203" t="s">
        <v>588</v>
      </c>
      <c r="BD183" s="203" t="s">
        <v>588</v>
      </c>
      <c r="BE183" s="203" t="s">
        <v>588</v>
      </c>
      <c r="BF183" s="203" t="s">
        <v>588</v>
      </c>
      <c r="BG183" s="203" t="s">
        <v>588</v>
      </c>
      <c r="BH183" s="203" t="s">
        <v>588</v>
      </c>
      <c r="BI183" s="203" t="s">
        <v>588</v>
      </c>
      <c r="BJ183" s="203" t="s">
        <v>588</v>
      </c>
      <c r="BK183" s="203" t="s">
        <v>588</v>
      </c>
      <c r="BM183" s="212">
        <v>2005</v>
      </c>
      <c r="BN183" s="205">
        <v>0.95</v>
      </c>
      <c r="BO183" s="203" t="s">
        <v>588</v>
      </c>
      <c r="BP183" s="203">
        <v>0.95</v>
      </c>
      <c r="BQ183" s="206" t="s">
        <v>588</v>
      </c>
      <c r="BR183" s="203" t="s">
        <v>588</v>
      </c>
      <c r="BS183" s="203" t="s">
        <v>588</v>
      </c>
      <c r="BT183" s="203" t="s">
        <v>588</v>
      </c>
      <c r="BU183" s="203" t="s">
        <v>588</v>
      </c>
      <c r="BV183" s="203" t="s">
        <v>588</v>
      </c>
      <c r="BW183" s="203" t="s">
        <v>588</v>
      </c>
      <c r="BX183" s="203" t="s">
        <v>588</v>
      </c>
      <c r="BY183" s="203" t="s">
        <v>588</v>
      </c>
      <c r="BZ183" s="203" t="s">
        <v>588</v>
      </c>
      <c r="CA183" s="203" t="s">
        <v>588</v>
      </c>
    </row>
    <row r="184" spans="2:79">
      <c r="B184" s="255" t="s">
        <v>39</v>
      </c>
      <c r="C184" s="254">
        <v>10</v>
      </c>
      <c r="D184" s="254">
        <v>21</v>
      </c>
      <c r="E184" s="254">
        <v>30</v>
      </c>
      <c r="F184" s="254">
        <v>9</v>
      </c>
      <c r="G184" s="254">
        <v>0</v>
      </c>
      <c r="H184" s="254">
        <v>1</v>
      </c>
      <c r="I184" s="254">
        <v>4</v>
      </c>
      <c r="J184" s="254">
        <v>10</v>
      </c>
      <c r="K184" s="254">
        <v>1</v>
      </c>
      <c r="L184" s="254">
        <v>4</v>
      </c>
      <c r="M184" s="254">
        <v>2</v>
      </c>
      <c r="N184" s="254">
        <v>7</v>
      </c>
      <c r="O184" s="254">
        <v>2</v>
      </c>
      <c r="P184" s="254">
        <v>6</v>
      </c>
      <c r="U184" s="247" t="s">
        <v>654</v>
      </c>
      <c r="V184" s="250">
        <f t="shared" si="93"/>
        <v>-0.22357077570002026</v>
      </c>
      <c r="W184" s="250">
        <f t="shared" si="93"/>
        <v>-0.37076218540478856</v>
      </c>
      <c r="X184" s="250">
        <f t="shared" si="93"/>
        <v>-0.13832221189584537</v>
      </c>
      <c r="Y184" s="250">
        <f t="shared" si="93"/>
        <v>-0.39082089081744931</v>
      </c>
      <c r="Z184" s="250">
        <f t="shared" si="93"/>
        <v>-0.3971957768792288</v>
      </c>
      <c r="AA184" s="250">
        <f t="shared" si="93"/>
        <v>-0.19849895114619076</v>
      </c>
      <c r="AB184" s="250">
        <f t="shared" si="93"/>
        <v>-8.2203362052455375E-2</v>
      </c>
      <c r="AC184" s="250">
        <f t="shared" si="93"/>
        <v>-0.34882324015757504</v>
      </c>
      <c r="AD184" s="250">
        <f t="shared" si="93"/>
        <v>-0.35994442746069122</v>
      </c>
      <c r="AE184" s="250">
        <f t="shared" si="93"/>
        <v>-0.31239298392824144</v>
      </c>
      <c r="AF184" s="250">
        <f t="shared" si="93"/>
        <v>-0.50563729669631963</v>
      </c>
      <c r="AG184" s="250">
        <f t="shared" si="93"/>
        <v>-0.42357513259561363</v>
      </c>
      <c r="AH184" s="250">
        <f t="shared" si="93"/>
        <v>-0.32397235574878303</v>
      </c>
      <c r="AI184" s="250">
        <f t="shared" si="93"/>
        <v>-0.254767547513851</v>
      </c>
      <c r="AJ184" s="250">
        <f t="shared" ref="AJ184:AK184" si="105">AJ151/$V$153-1</f>
        <v>-0.29746433206128808</v>
      </c>
      <c r="AK184" s="250">
        <f t="shared" si="105"/>
        <v>-0.19420691645570776</v>
      </c>
      <c r="AW184" s="212">
        <v>2004</v>
      </c>
      <c r="AX184" s="205">
        <v>0.99</v>
      </c>
      <c r="AY184" s="203">
        <v>0.99</v>
      </c>
      <c r="AZ184" s="206">
        <v>0.99</v>
      </c>
      <c r="BA184" s="203" t="s">
        <v>588</v>
      </c>
      <c r="BB184" s="203" t="s">
        <v>588</v>
      </c>
      <c r="BC184" s="203" t="s">
        <v>588</v>
      </c>
      <c r="BD184" s="203" t="s">
        <v>588</v>
      </c>
      <c r="BE184" s="203" t="s">
        <v>588</v>
      </c>
      <c r="BF184" s="203" t="s">
        <v>588</v>
      </c>
      <c r="BG184" s="203" t="s">
        <v>588</v>
      </c>
      <c r="BH184" s="203" t="s">
        <v>588</v>
      </c>
      <c r="BI184" s="203" t="s">
        <v>588</v>
      </c>
      <c r="BJ184" s="203" t="s">
        <v>588</v>
      </c>
      <c r="BK184" s="203" t="s">
        <v>588</v>
      </c>
      <c r="BM184" s="212">
        <v>2006</v>
      </c>
      <c r="BN184" s="205">
        <v>0.99</v>
      </c>
      <c r="BO184" s="203" t="s">
        <v>588</v>
      </c>
      <c r="BP184" s="203">
        <v>0.99</v>
      </c>
      <c r="BQ184" s="203">
        <v>0.95</v>
      </c>
      <c r="BR184" s="206" t="s">
        <v>588</v>
      </c>
      <c r="BS184" s="203" t="s">
        <v>588</v>
      </c>
      <c r="BT184" s="203" t="s">
        <v>588</v>
      </c>
      <c r="BU184" s="203" t="s">
        <v>588</v>
      </c>
      <c r="BV184" s="203" t="s">
        <v>588</v>
      </c>
      <c r="BW184" s="203" t="s">
        <v>588</v>
      </c>
      <c r="BX184" s="203" t="s">
        <v>588</v>
      </c>
      <c r="BY184" s="203" t="s">
        <v>588</v>
      </c>
      <c r="BZ184" s="203" t="s">
        <v>588</v>
      </c>
      <c r="CA184" s="203" t="s">
        <v>588</v>
      </c>
    </row>
    <row r="185" spans="2:79">
      <c r="B185" s="255" t="s">
        <v>40</v>
      </c>
      <c r="C185" s="254">
        <v>8</v>
      </c>
      <c r="D185" s="254">
        <v>16</v>
      </c>
      <c r="E185" s="254">
        <v>13</v>
      </c>
      <c r="F185" s="254">
        <v>6</v>
      </c>
      <c r="G185" s="254">
        <v>2</v>
      </c>
      <c r="H185" s="254">
        <v>5</v>
      </c>
      <c r="I185" s="254">
        <v>5</v>
      </c>
      <c r="J185" s="254">
        <v>10</v>
      </c>
      <c r="K185" s="254">
        <v>7</v>
      </c>
      <c r="L185" s="254">
        <v>2</v>
      </c>
      <c r="M185" s="254">
        <v>1</v>
      </c>
      <c r="N185" s="254">
        <v>9</v>
      </c>
      <c r="O185" s="254">
        <v>5</v>
      </c>
      <c r="P185" s="254">
        <v>5</v>
      </c>
      <c r="U185" s="247" t="s">
        <v>655</v>
      </c>
      <c r="V185" s="250">
        <f t="shared" si="93"/>
        <v>0.66740202133633675</v>
      </c>
      <c r="W185" s="250">
        <f t="shared" si="93"/>
        <v>0.34126877514320397</v>
      </c>
      <c r="X185" s="250">
        <f t="shared" si="93"/>
        <v>2.6254007655974743E-2</v>
      </c>
      <c r="Y185" s="250">
        <f t="shared" si="93"/>
        <v>-0.50119716238719292</v>
      </c>
      <c r="Z185" s="250">
        <f t="shared" si="93"/>
        <v>-0.34454178519258649</v>
      </c>
      <c r="AA185" s="250">
        <f t="shared" si="93"/>
        <v>-0.33718322323344352</v>
      </c>
      <c r="AB185" s="250">
        <f t="shared" si="93"/>
        <v>0.24745972796375271</v>
      </c>
      <c r="AC185" s="250">
        <f t="shared" si="93"/>
        <v>7.7090485785010321E-2</v>
      </c>
      <c r="AD185" s="250">
        <f t="shared" si="93"/>
        <v>3.2359307539323146E-2</v>
      </c>
      <c r="AE185" s="250">
        <f t="shared" si="93"/>
        <v>-0.37527786221930426</v>
      </c>
      <c r="AF185" s="250">
        <f t="shared" si="93"/>
        <v>-0.2871758570481735</v>
      </c>
      <c r="AG185" s="250">
        <f t="shared" si="93"/>
        <v>-0.60054377747476773</v>
      </c>
      <c r="AH185" s="250">
        <f t="shared" si="93"/>
        <v>-0.37839894478600788</v>
      </c>
      <c r="AI185" s="250">
        <f t="shared" si="93"/>
        <v>-0.47703156607127395</v>
      </c>
      <c r="AJ185" s="250">
        <f t="shared" ref="AJ185:AK185" si="106">AJ152/$V$153-1</f>
        <v>-7.2301140865096647E-2</v>
      </c>
      <c r="AK185" s="250">
        <f t="shared" si="106"/>
        <v>0.24060319335140967</v>
      </c>
      <c r="AW185" s="212">
        <v>2005</v>
      </c>
      <c r="AX185" s="205">
        <v>0.99</v>
      </c>
      <c r="AY185" s="203" t="s">
        <v>588</v>
      </c>
      <c r="AZ185" s="203">
        <v>0.95</v>
      </c>
      <c r="BA185" s="206">
        <v>0.95</v>
      </c>
      <c r="BB185" s="203" t="s">
        <v>588</v>
      </c>
      <c r="BC185" s="203" t="s">
        <v>588</v>
      </c>
      <c r="BD185" s="203" t="s">
        <v>588</v>
      </c>
      <c r="BE185" s="203" t="s">
        <v>588</v>
      </c>
      <c r="BF185" s="203" t="s">
        <v>588</v>
      </c>
      <c r="BG185" s="203" t="s">
        <v>588</v>
      </c>
      <c r="BH185" s="203" t="s">
        <v>588</v>
      </c>
      <c r="BI185" s="203" t="s">
        <v>588</v>
      </c>
      <c r="BJ185" s="203" t="s">
        <v>588</v>
      </c>
      <c r="BK185" s="203" t="s">
        <v>588</v>
      </c>
      <c r="BM185" s="212">
        <v>2007</v>
      </c>
      <c r="BN185" s="205">
        <v>0.99</v>
      </c>
      <c r="BO185" s="203" t="s">
        <v>588</v>
      </c>
      <c r="BP185" s="203">
        <v>0.95</v>
      </c>
      <c r="BQ185" s="203" t="s">
        <v>588</v>
      </c>
      <c r="BR185" s="203" t="s">
        <v>588</v>
      </c>
      <c r="BS185" s="206" t="s">
        <v>588</v>
      </c>
      <c r="BT185" s="203" t="s">
        <v>588</v>
      </c>
      <c r="BU185" s="203" t="s">
        <v>588</v>
      </c>
      <c r="BV185" s="203" t="s">
        <v>588</v>
      </c>
      <c r="BW185" s="203" t="s">
        <v>588</v>
      </c>
      <c r="BX185" s="203" t="s">
        <v>588</v>
      </c>
      <c r="BY185" s="203" t="s">
        <v>588</v>
      </c>
      <c r="BZ185" s="203" t="s">
        <v>588</v>
      </c>
      <c r="CA185" s="203" t="s">
        <v>588</v>
      </c>
    </row>
    <row r="186" spans="2:79">
      <c r="B186" s="255" t="s">
        <v>41</v>
      </c>
      <c r="C186" s="254">
        <v>10</v>
      </c>
      <c r="D186" s="254">
        <v>11</v>
      </c>
      <c r="E186" s="254">
        <v>13</v>
      </c>
      <c r="F186" s="254">
        <v>6</v>
      </c>
      <c r="G186" s="254">
        <v>2</v>
      </c>
      <c r="H186" s="254">
        <v>7</v>
      </c>
      <c r="I186" s="254">
        <v>1</v>
      </c>
      <c r="J186" s="254">
        <v>6</v>
      </c>
      <c r="K186" s="254">
        <v>4</v>
      </c>
      <c r="L186" s="254">
        <v>4</v>
      </c>
      <c r="M186" s="254">
        <v>3</v>
      </c>
      <c r="N186" s="254">
        <v>8</v>
      </c>
      <c r="O186" s="254">
        <v>0</v>
      </c>
      <c r="P186" s="254">
        <v>3</v>
      </c>
      <c r="U186" s="247" t="s">
        <v>479</v>
      </c>
      <c r="V186" s="250">
        <f t="shared" si="93"/>
        <v>0</v>
      </c>
      <c r="W186" s="250">
        <f t="shared" si="93"/>
        <v>-5.0341295068567882E-2</v>
      </c>
      <c r="X186" s="250">
        <f t="shared" si="93"/>
        <v>-1.7893576398737565E-2</v>
      </c>
      <c r="Y186" s="250">
        <f t="shared" si="93"/>
        <v>-2.5075861022606616E-2</v>
      </c>
      <c r="Z186" s="250">
        <f t="shared" si="93"/>
        <v>-0.21131213710753838</v>
      </c>
      <c r="AA186" s="250">
        <f t="shared" si="93"/>
        <v>-0.1402198971902594</v>
      </c>
      <c r="AB186" s="250">
        <f t="shared" si="93"/>
        <v>-0.11162746282777403</v>
      </c>
      <c r="AC186" s="250">
        <f t="shared" si="93"/>
        <v>-0.17454247548887891</v>
      </c>
      <c r="AD186" s="250">
        <f t="shared" si="93"/>
        <v>-0.20106453782003331</v>
      </c>
      <c r="AE186" s="250">
        <f t="shared" si="93"/>
        <v>-0.31670778504029373</v>
      </c>
      <c r="AF186" s="250">
        <f t="shared" si="93"/>
        <v>-0.37768785978179809</v>
      </c>
      <c r="AG186" s="250">
        <f t="shared" si="93"/>
        <v>-0.36287534112492714</v>
      </c>
      <c r="AH186" s="250">
        <f t="shared" si="93"/>
        <v>-0.41560489789135735</v>
      </c>
      <c r="AI186" s="250">
        <f t="shared" si="93"/>
        <v>-0.37278618744985192</v>
      </c>
      <c r="AJ186" s="250">
        <f t="shared" ref="AJ186:AK186" si="107">AJ153/$V$153-1</f>
        <v>-0.35300030348287903</v>
      </c>
      <c r="AK186" s="250">
        <f t="shared" si="107"/>
        <v>-0.35187312631124634</v>
      </c>
      <c r="AW186" s="212">
        <v>2006</v>
      </c>
      <c r="AX186" s="205">
        <v>0.99</v>
      </c>
      <c r="AY186" s="203">
        <v>0.9</v>
      </c>
      <c r="AZ186" s="203" t="s">
        <v>588</v>
      </c>
      <c r="BA186" s="203">
        <v>0.99</v>
      </c>
      <c r="BB186" s="206">
        <v>0.99</v>
      </c>
      <c r="BC186" s="203" t="s">
        <v>588</v>
      </c>
      <c r="BD186" s="203" t="s">
        <v>588</v>
      </c>
      <c r="BE186" s="203" t="s">
        <v>588</v>
      </c>
      <c r="BF186" s="203" t="s">
        <v>588</v>
      </c>
      <c r="BG186" s="203" t="s">
        <v>588</v>
      </c>
      <c r="BH186" s="203" t="s">
        <v>588</v>
      </c>
      <c r="BI186" s="203" t="s">
        <v>588</v>
      </c>
      <c r="BJ186" s="203" t="s">
        <v>588</v>
      </c>
      <c r="BK186" s="203" t="s">
        <v>588</v>
      </c>
      <c r="BM186" s="212">
        <v>2008</v>
      </c>
      <c r="BN186" s="205">
        <v>0.99</v>
      </c>
      <c r="BO186" s="203">
        <v>0.99</v>
      </c>
      <c r="BP186" s="203">
        <v>0.99</v>
      </c>
      <c r="BQ186" s="203">
        <v>0.99</v>
      </c>
      <c r="BR186" s="203">
        <v>0.95</v>
      </c>
      <c r="BS186" s="203" t="s">
        <v>588</v>
      </c>
      <c r="BT186" s="206">
        <v>0.95</v>
      </c>
      <c r="BU186" s="203" t="s">
        <v>588</v>
      </c>
      <c r="BV186" s="203" t="s">
        <v>588</v>
      </c>
      <c r="BW186" s="203" t="s">
        <v>588</v>
      </c>
      <c r="BX186" s="203" t="s">
        <v>588</v>
      </c>
      <c r="BY186" s="203" t="s">
        <v>588</v>
      </c>
      <c r="BZ186" s="203" t="s">
        <v>588</v>
      </c>
      <c r="CA186" s="203" t="s">
        <v>588</v>
      </c>
    </row>
    <row r="187" spans="2:79">
      <c r="B187" s="256" t="s">
        <v>42</v>
      </c>
      <c r="C187" s="257">
        <v>8</v>
      </c>
      <c r="D187" s="257">
        <v>13</v>
      </c>
      <c r="E187" s="257">
        <v>19</v>
      </c>
      <c r="F187" s="257">
        <v>12</v>
      </c>
      <c r="G187" s="257">
        <v>0</v>
      </c>
      <c r="H187" s="257">
        <v>6</v>
      </c>
      <c r="I187" s="257">
        <v>2</v>
      </c>
      <c r="J187" s="257">
        <v>9</v>
      </c>
      <c r="K187" s="257">
        <v>4</v>
      </c>
      <c r="L187" s="257">
        <v>15</v>
      </c>
      <c r="M187" s="257">
        <v>1</v>
      </c>
      <c r="N187" s="257">
        <v>2</v>
      </c>
      <c r="O187" s="257">
        <v>7</v>
      </c>
      <c r="P187" s="257">
        <v>2</v>
      </c>
      <c r="AW187" s="212">
        <v>2007</v>
      </c>
      <c r="AX187" s="205">
        <v>0.99</v>
      </c>
      <c r="AY187" s="203">
        <v>0.99</v>
      </c>
      <c r="AZ187" s="203">
        <v>0.99</v>
      </c>
      <c r="BA187" s="203">
        <v>0.99</v>
      </c>
      <c r="BB187" s="203">
        <v>0.99</v>
      </c>
      <c r="BC187" s="206">
        <v>0.95</v>
      </c>
      <c r="BD187" s="203" t="s">
        <v>588</v>
      </c>
      <c r="BE187" s="203" t="s">
        <v>588</v>
      </c>
      <c r="BF187" s="203" t="s">
        <v>588</v>
      </c>
      <c r="BG187" s="203" t="s">
        <v>588</v>
      </c>
      <c r="BH187" s="203" t="s">
        <v>588</v>
      </c>
      <c r="BI187" s="203" t="s">
        <v>588</v>
      </c>
      <c r="BJ187" s="203" t="s">
        <v>588</v>
      </c>
      <c r="BK187" s="203" t="s">
        <v>588</v>
      </c>
      <c r="BM187" s="212">
        <v>2009</v>
      </c>
      <c r="BN187" s="205">
        <v>0.99</v>
      </c>
      <c r="BO187" s="203">
        <v>0.9</v>
      </c>
      <c r="BP187" s="203">
        <v>0.99</v>
      </c>
      <c r="BQ187" s="203">
        <v>0.95</v>
      </c>
      <c r="BR187" s="203" t="s">
        <v>588</v>
      </c>
      <c r="BS187" s="203" t="s">
        <v>588</v>
      </c>
      <c r="BT187" s="203" t="s">
        <v>588</v>
      </c>
      <c r="BU187" s="206" t="s">
        <v>588</v>
      </c>
      <c r="BV187" s="203" t="s">
        <v>588</v>
      </c>
      <c r="BW187" s="203" t="s">
        <v>588</v>
      </c>
      <c r="BX187" s="203" t="s">
        <v>588</v>
      </c>
      <c r="BY187" s="203" t="s">
        <v>588</v>
      </c>
      <c r="BZ187" s="203" t="s">
        <v>588</v>
      </c>
      <c r="CA187" s="203" t="s">
        <v>588</v>
      </c>
    </row>
    <row r="188" spans="2:79">
      <c r="B188" s="256" t="s">
        <v>43</v>
      </c>
      <c r="C188" s="257">
        <v>5</v>
      </c>
      <c r="D188" s="257">
        <v>15</v>
      </c>
      <c r="E188" s="257">
        <v>19</v>
      </c>
      <c r="F188" s="257">
        <v>10</v>
      </c>
      <c r="G188" s="257">
        <v>3</v>
      </c>
      <c r="H188" s="257">
        <v>2</v>
      </c>
      <c r="I188" s="257">
        <v>3</v>
      </c>
      <c r="J188" s="257">
        <v>12</v>
      </c>
      <c r="K188" s="257">
        <v>0</v>
      </c>
      <c r="L188" s="257">
        <v>4</v>
      </c>
      <c r="M188" s="257">
        <v>0</v>
      </c>
      <c r="N188" s="257">
        <v>19</v>
      </c>
      <c r="O188" s="257">
        <v>4</v>
      </c>
      <c r="P188" s="257">
        <v>3</v>
      </c>
      <c r="U188" s="19"/>
      <c r="V188" s="45" t="s">
        <v>294</v>
      </c>
      <c r="W188" s="45" t="s">
        <v>295</v>
      </c>
      <c r="X188" s="45" t="s">
        <v>296</v>
      </c>
      <c r="Y188" s="150" t="s">
        <v>297</v>
      </c>
      <c r="Z188" s="45" t="s">
        <v>264</v>
      </c>
      <c r="AA188" s="45" t="s">
        <v>265</v>
      </c>
      <c r="AB188" s="45" t="s">
        <v>266</v>
      </c>
      <c r="AC188" s="45" t="s">
        <v>267</v>
      </c>
      <c r="AD188" s="45" t="s">
        <v>268</v>
      </c>
      <c r="AE188" s="45" t="s">
        <v>269</v>
      </c>
      <c r="AF188" s="45" t="s">
        <v>270</v>
      </c>
      <c r="AG188" s="45" t="s">
        <v>271</v>
      </c>
      <c r="AH188" s="45" t="s">
        <v>272</v>
      </c>
      <c r="AI188" s="44" t="s">
        <v>273</v>
      </c>
      <c r="AW188" s="212">
        <v>2008</v>
      </c>
      <c r="AX188" s="205">
        <v>0.99</v>
      </c>
      <c r="AY188" s="203" t="s">
        <v>588</v>
      </c>
      <c r="AZ188" s="203">
        <v>0.95</v>
      </c>
      <c r="BA188" s="203">
        <v>0.95</v>
      </c>
      <c r="BB188" s="203" t="s">
        <v>588</v>
      </c>
      <c r="BC188" s="203">
        <v>0.99</v>
      </c>
      <c r="BD188" s="206">
        <v>0.99</v>
      </c>
      <c r="BE188" s="203" t="s">
        <v>588</v>
      </c>
      <c r="BF188" s="203" t="s">
        <v>588</v>
      </c>
      <c r="BG188" s="203" t="s">
        <v>588</v>
      </c>
      <c r="BH188" s="203" t="s">
        <v>588</v>
      </c>
      <c r="BI188" s="203" t="s">
        <v>588</v>
      </c>
      <c r="BJ188" s="203" t="s">
        <v>588</v>
      </c>
      <c r="BK188" s="203" t="s">
        <v>588</v>
      </c>
      <c r="BM188" s="212">
        <v>2010</v>
      </c>
      <c r="BN188" s="205">
        <v>0.99</v>
      </c>
      <c r="BO188" s="203">
        <v>0.95</v>
      </c>
      <c r="BP188" s="203">
        <v>0.99</v>
      </c>
      <c r="BQ188" s="203">
        <v>0.99</v>
      </c>
      <c r="BR188" s="203">
        <v>0.95</v>
      </c>
      <c r="BS188" s="203" t="s">
        <v>588</v>
      </c>
      <c r="BT188" s="203" t="s">
        <v>588</v>
      </c>
      <c r="BU188" s="203" t="s">
        <v>588</v>
      </c>
      <c r="BV188" s="206" t="s">
        <v>588</v>
      </c>
      <c r="BW188" s="203" t="s">
        <v>588</v>
      </c>
      <c r="BX188" s="203" t="s">
        <v>588</v>
      </c>
      <c r="BY188" s="203" t="s">
        <v>588</v>
      </c>
      <c r="BZ188" s="203" t="s">
        <v>588</v>
      </c>
      <c r="CA188" s="203" t="s">
        <v>588</v>
      </c>
    </row>
    <row r="189" spans="2:79">
      <c r="B189" s="255" t="s">
        <v>44</v>
      </c>
      <c r="C189" s="254">
        <v>6</v>
      </c>
      <c r="D189" s="254">
        <v>12</v>
      </c>
      <c r="E189" s="254">
        <v>9</v>
      </c>
      <c r="F189" s="254">
        <v>6</v>
      </c>
      <c r="G189" s="254">
        <v>0</v>
      </c>
      <c r="H189" s="254">
        <v>6</v>
      </c>
      <c r="I189" s="254">
        <v>5</v>
      </c>
      <c r="J189" s="254">
        <v>6</v>
      </c>
      <c r="K189" s="254">
        <v>3</v>
      </c>
      <c r="L189" s="254">
        <v>1</v>
      </c>
      <c r="M189" s="254">
        <v>3</v>
      </c>
      <c r="N189" s="254">
        <v>16</v>
      </c>
      <c r="O189" s="254">
        <v>3</v>
      </c>
      <c r="P189" s="254">
        <v>3</v>
      </c>
      <c r="U189" s="19" t="s">
        <v>643</v>
      </c>
      <c r="V189" s="49">
        <f>V155/$V$169-1</f>
        <v>0.53221125161750216</v>
      </c>
      <c r="W189" s="49">
        <f t="shared" ref="W189:AI189" si="108">W155/$V$169-1</f>
        <v>0.43344099481953924</v>
      </c>
      <c r="X189" s="49">
        <f t="shared" si="108"/>
        <v>0.43411111173127637</v>
      </c>
      <c r="Y189" s="49">
        <f t="shared" si="108"/>
        <v>0.51882380577150244</v>
      </c>
      <c r="Z189" s="49">
        <f t="shared" si="108"/>
        <v>0.54027496943612707</v>
      </c>
      <c r="AA189" s="49">
        <f t="shared" si="108"/>
        <v>0.61615461527178317</v>
      </c>
      <c r="AB189" s="49">
        <f t="shared" si="108"/>
        <v>0.33742679524176133</v>
      </c>
      <c r="AC189" s="49">
        <f t="shared" si="108"/>
        <v>0.17104858916040011</v>
      </c>
      <c r="AD189" s="49">
        <f t="shared" si="108"/>
        <v>0.14634092955869771</v>
      </c>
      <c r="AE189" s="49">
        <f t="shared" si="108"/>
        <v>-8.3215534935735525E-2</v>
      </c>
      <c r="AF189" s="49">
        <f t="shared" si="108"/>
        <v>3.7242153137679868E-3</v>
      </c>
      <c r="AG189" s="49">
        <f t="shared" si="108"/>
        <v>0.25427638899111327</v>
      </c>
      <c r="AH189" s="49">
        <f t="shared" si="108"/>
        <v>0.1300706632569677</v>
      </c>
      <c r="AI189" s="49">
        <f t="shared" si="108"/>
        <v>4.289895458648374E-2</v>
      </c>
      <c r="AW189" s="212">
        <v>2009</v>
      </c>
      <c r="AX189" s="205">
        <v>0.95</v>
      </c>
      <c r="AY189" s="203">
        <v>0.99</v>
      </c>
      <c r="AZ189" s="203">
        <v>0.99</v>
      </c>
      <c r="BA189" s="203" t="s">
        <v>588</v>
      </c>
      <c r="BB189" s="203">
        <v>0.99</v>
      </c>
      <c r="BC189" s="203">
        <v>0.99</v>
      </c>
      <c r="BD189" s="203">
        <v>0.99</v>
      </c>
      <c r="BE189" s="206">
        <v>0.99</v>
      </c>
      <c r="BF189" s="203" t="s">
        <v>588</v>
      </c>
      <c r="BG189" s="203" t="s">
        <v>588</v>
      </c>
      <c r="BH189" s="203" t="s">
        <v>588</v>
      </c>
      <c r="BI189" s="203" t="s">
        <v>588</v>
      </c>
      <c r="BJ189" s="203" t="s">
        <v>588</v>
      </c>
      <c r="BK189" s="203" t="s">
        <v>588</v>
      </c>
      <c r="BM189" s="212">
        <v>2011</v>
      </c>
      <c r="BN189" s="205">
        <v>0.99</v>
      </c>
      <c r="BO189" s="203">
        <v>0.99</v>
      </c>
      <c r="BP189" s="203">
        <v>0.99</v>
      </c>
      <c r="BQ189" s="203">
        <v>0.99</v>
      </c>
      <c r="BR189" s="203">
        <v>0.99</v>
      </c>
      <c r="BS189" s="203">
        <v>0.99</v>
      </c>
      <c r="BT189" s="203">
        <v>0.99</v>
      </c>
      <c r="BU189" s="203">
        <v>0.95</v>
      </c>
      <c r="BV189" s="203">
        <v>0.99</v>
      </c>
      <c r="BW189" s="206">
        <v>0.99</v>
      </c>
      <c r="BX189" s="203" t="s">
        <v>588</v>
      </c>
      <c r="BY189" s="203" t="s">
        <v>588</v>
      </c>
      <c r="BZ189" s="203" t="s">
        <v>588</v>
      </c>
      <c r="CA189" s="203" t="s">
        <v>588</v>
      </c>
    </row>
    <row r="190" spans="2:79">
      <c r="B190" s="255" t="s">
        <v>45</v>
      </c>
      <c r="C190" s="254">
        <v>3</v>
      </c>
      <c r="D190" s="254">
        <v>13</v>
      </c>
      <c r="E190" s="254">
        <v>20</v>
      </c>
      <c r="F190" s="254">
        <v>9</v>
      </c>
      <c r="G190" s="254">
        <v>3</v>
      </c>
      <c r="H190" s="254">
        <v>5</v>
      </c>
      <c r="I190" s="254">
        <v>1</v>
      </c>
      <c r="J190" s="254">
        <v>14</v>
      </c>
      <c r="K190" s="254">
        <v>3</v>
      </c>
      <c r="L190" s="254">
        <v>4</v>
      </c>
      <c r="M190" s="254">
        <v>3</v>
      </c>
      <c r="N190" s="254">
        <v>11</v>
      </c>
      <c r="O190" s="254">
        <v>4</v>
      </c>
      <c r="P190" s="254">
        <v>4</v>
      </c>
      <c r="U190" s="19" t="s">
        <v>657</v>
      </c>
      <c r="V190" s="49">
        <f t="shared" ref="V190:AI203" si="109">V156/$V$169-1</f>
        <v>-9.0830674755580931E-3</v>
      </c>
      <c r="W190" s="49">
        <f t="shared" si="109"/>
        <v>-5.4973306391817967E-2</v>
      </c>
      <c r="X190" s="49">
        <f t="shared" si="109"/>
        <v>-0.12964804313458911</v>
      </c>
      <c r="Y190" s="49">
        <f t="shared" si="109"/>
        <v>-5.5320531854008426E-2</v>
      </c>
      <c r="Z190" s="49">
        <f t="shared" si="109"/>
        <v>2.889894895152989E-2</v>
      </c>
      <c r="AA190" s="49">
        <f t="shared" si="109"/>
        <v>9.265097691772306E-3</v>
      </c>
      <c r="AB190" s="49">
        <f t="shared" si="109"/>
        <v>-4.357435455832892E-2</v>
      </c>
      <c r="AC190" s="49">
        <f t="shared" si="109"/>
        <v>-8.8808882538497946E-2</v>
      </c>
      <c r="AD190" s="49">
        <f t="shared" si="109"/>
        <v>-0.14057066072617963</v>
      </c>
      <c r="AE190" s="49">
        <f t="shared" si="109"/>
        <v>-0.13596635771865895</v>
      </c>
      <c r="AF190" s="49">
        <f t="shared" si="109"/>
        <v>-0.15260394695538715</v>
      </c>
      <c r="AG190" s="49">
        <f t="shared" si="109"/>
        <v>-0.12632008416433904</v>
      </c>
      <c r="AH190" s="49">
        <f t="shared" si="109"/>
        <v>-0.1444043534343763</v>
      </c>
      <c r="AI190" s="49">
        <f t="shared" si="109"/>
        <v>-0.14326675372172282</v>
      </c>
      <c r="AW190" s="212">
        <v>2010</v>
      </c>
      <c r="AX190" s="205" t="s">
        <v>588</v>
      </c>
      <c r="AY190" s="203">
        <v>0.99</v>
      </c>
      <c r="AZ190" s="203">
        <v>0.99</v>
      </c>
      <c r="BA190" s="203">
        <v>0.99</v>
      </c>
      <c r="BB190" s="203">
        <v>0.99</v>
      </c>
      <c r="BC190" s="203">
        <v>0.99</v>
      </c>
      <c r="BD190" s="203">
        <v>0.99</v>
      </c>
      <c r="BE190" s="203">
        <v>0.99</v>
      </c>
      <c r="BF190" s="206">
        <v>0.99</v>
      </c>
      <c r="BG190" s="203" t="s">
        <v>588</v>
      </c>
      <c r="BH190" s="203" t="s">
        <v>588</v>
      </c>
      <c r="BI190" s="203" t="s">
        <v>588</v>
      </c>
      <c r="BJ190" s="203" t="s">
        <v>588</v>
      </c>
      <c r="BK190" s="203" t="s">
        <v>588</v>
      </c>
      <c r="BM190" s="212">
        <v>2012</v>
      </c>
      <c r="BN190" s="205">
        <v>0.99</v>
      </c>
      <c r="BO190" s="203">
        <v>0.99</v>
      </c>
      <c r="BP190" s="203">
        <v>0.99</v>
      </c>
      <c r="BQ190" s="203">
        <v>0.99</v>
      </c>
      <c r="BR190" s="203">
        <v>0.99</v>
      </c>
      <c r="BS190" s="203">
        <v>0.99</v>
      </c>
      <c r="BT190" s="203">
        <v>0.99</v>
      </c>
      <c r="BU190" s="203">
        <v>0.95</v>
      </c>
      <c r="BV190" s="203">
        <v>0.99</v>
      </c>
      <c r="BW190" s="203">
        <v>0.99</v>
      </c>
      <c r="BX190" s="206" t="s">
        <v>588</v>
      </c>
      <c r="BY190" s="203" t="s">
        <v>588</v>
      </c>
      <c r="BZ190" s="203" t="s">
        <v>588</v>
      </c>
      <c r="CA190" s="203" t="s">
        <v>588</v>
      </c>
    </row>
    <row r="191" spans="2:79">
      <c r="B191" s="255" t="s">
        <v>46</v>
      </c>
      <c r="C191" s="254">
        <v>3</v>
      </c>
      <c r="D191" s="254">
        <v>13</v>
      </c>
      <c r="E191" s="254">
        <v>18</v>
      </c>
      <c r="F191" s="254">
        <v>4</v>
      </c>
      <c r="G191" s="254">
        <v>1</v>
      </c>
      <c r="H191" s="254">
        <v>4</v>
      </c>
      <c r="I191" s="254">
        <v>2</v>
      </c>
      <c r="J191" s="254">
        <v>6</v>
      </c>
      <c r="K191" s="254">
        <v>3</v>
      </c>
      <c r="L191" s="254">
        <v>2</v>
      </c>
      <c r="M191" s="254">
        <v>3</v>
      </c>
      <c r="N191" s="254">
        <v>3</v>
      </c>
      <c r="O191" s="254">
        <v>8</v>
      </c>
      <c r="P191" s="254">
        <v>0</v>
      </c>
      <c r="U191" s="19" t="s">
        <v>644</v>
      </c>
      <c r="V191" s="49">
        <f t="shared" si="109"/>
        <v>-9.6628426343121965E-2</v>
      </c>
      <c r="W191" s="49">
        <f t="shared" si="109"/>
        <v>-5.5644624213711191E-2</v>
      </c>
      <c r="X191" s="49">
        <f t="shared" si="109"/>
        <v>-5.4486498933725147E-2</v>
      </c>
      <c r="Y191" s="49">
        <f t="shared" si="109"/>
        <v>-0.11176648092318653</v>
      </c>
      <c r="Z191" s="49">
        <f t="shared" si="109"/>
        <v>-0.11825350859924699</v>
      </c>
      <c r="AA191" s="49">
        <f t="shared" si="109"/>
        <v>-3.0246783054110216E-2</v>
      </c>
      <c r="AB191" s="49">
        <f t="shared" si="109"/>
        <v>-6.2356932049950631E-3</v>
      </c>
      <c r="AC191" s="49">
        <f t="shared" si="109"/>
        <v>-7.0209753022213883E-2</v>
      </c>
      <c r="AD191" s="49">
        <f t="shared" si="109"/>
        <v>-0.1185650347320264</v>
      </c>
      <c r="AE191" s="49">
        <f t="shared" si="109"/>
        <v>-0.16682766846020569</v>
      </c>
      <c r="AF191" s="49">
        <f t="shared" si="109"/>
        <v>-0.22805169854805152</v>
      </c>
      <c r="AG191" s="49">
        <f t="shared" si="109"/>
        <v>-0.27563515203614819</v>
      </c>
      <c r="AH191" s="49">
        <f t="shared" si="109"/>
        <v>-0.24068390678338536</v>
      </c>
      <c r="AI191" s="49">
        <f t="shared" si="109"/>
        <v>-0.24468735083779314</v>
      </c>
      <c r="AW191" s="212">
        <v>2011</v>
      </c>
      <c r="AX191" s="205">
        <v>0.99</v>
      </c>
      <c r="AY191" s="203">
        <v>0.99</v>
      </c>
      <c r="AZ191" s="203">
        <v>0.99</v>
      </c>
      <c r="BA191" s="203">
        <v>0.99</v>
      </c>
      <c r="BB191" s="203">
        <v>0.99</v>
      </c>
      <c r="BC191" s="203">
        <v>0.99</v>
      </c>
      <c r="BD191" s="203">
        <v>0.99</v>
      </c>
      <c r="BE191" s="203">
        <v>0.99</v>
      </c>
      <c r="BF191" s="203">
        <v>0.99</v>
      </c>
      <c r="BG191" s="206">
        <v>0.99</v>
      </c>
      <c r="BH191" s="203" t="s">
        <v>588</v>
      </c>
      <c r="BI191" s="203" t="s">
        <v>588</v>
      </c>
      <c r="BJ191" s="203" t="s">
        <v>588</v>
      </c>
      <c r="BK191" s="203" t="s">
        <v>588</v>
      </c>
      <c r="BM191" s="212">
        <v>2013</v>
      </c>
      <c r="BN191" s="205">
        <v>0.99</v>
      </c>
      <c r="BO191" s="203">
        <v>0.99</v>
      </c>
      <c r="BP191" s="203">
        <v>0.99</v>
      </c>
      <c r="BQ191" s="203">
        <v>0.99</v>
      </c>
      <c r="BR191" s="203">
        <v>0.99</v>
      </c>
      <c r="BS191" s="203">
        <v>0.99</v>
      </c>
      <c r="BT191" s="203">
        <v>0.99</v>
      </c>
      <c r="BU191" s="203">
        <v>0.99</v>
      </c>
      <c r="BV191" s="203">
        <v>0.99</v>
      </c>
      <c r="BW191" s="203">
        <v>0.99</v>
      </c>
      <c r="BX191" s="203">
        <v>0.95</v>
      </c>
      <c r="BY191" s="206">
        <v>0.95</v>
      </c>
      <c r="BZ191" s="203" t="s">
        <v>588</v>
      </c>
      <c r="CA191" s="203" t="s">
        <v>588</v>
      </c>
    </row>
    <row r="192" spans="2:79">
      <c r="B192" s="255" t="s">
        <v>47</v>
      </c>
      <c r="C192" s="254">
        <v>2</v>
      </c>
      <c r="D192" s="254">
        <v>11</v>
      </c>
      <c r="E192" s="254">
        <v>17</v>
      </c>
      <c r="F192" s="254">
        <v>2</v>
      </c>
      <c r="G192" s="254">
        <v>0</v>
      </c>
      <c r="H192" s="254">
        <v>3</v>
      </c>
      <c r="I192" s="254">
        <v>2</v>
      </c>
      <c r="J192" s="254">
        <v>6</v>
      </c>
      <c r="K192" s="254">
        <v>5</v>
      </c>
      <c r="L192" s="254">
        <v>3</v>
      </c>
      <c r="M192" s="254">
        <v>2</v>
      </c>
      <c r="N192" s="254">
        <v>13</v>
      </c>
      <c r="O192" s="254">
        <v>2</v>
      </c>
      <c r="P192" s="254">
        <v>1</v>
      </c>
      <c r="U192" s="19" t="s">
        <v>645</v>
      </c>
      <c r="V192" s="49">
        <f t="shared" si="109"/>
        <v>0.46166275738464679</v>
      </c>
      <c r="W192" s="49">
        <f t="shared" si="109"/>
        <v>0.42130219221501219</v>
      </c>
      <c r="X192" s="49">
        <f t="shared" si="109"/>
        <v>0.34912568991958826</v>
      </c>
      <c r="Y192" s="49">
        <f t="shared" si="109"/>
        <v>0.13977426022166983</v>
      </c>
      <c r="Z192" s="49">
        <f t="shared" si="109"/>
        <v>0.14277543566500661</v>
      </c>
      <c r="AA192" s="49">
        <f t="shared" si="109"/>
        <v>0.32021882843295102</v>
      </c>
      <c r="AB192" s="49">
        <f t="shared" si="109"/>
        <v>0.28912462723859478</v>
      </c>
      <c r="AC192" s="49">
        <f t="shared" si="109"/>
        <v>0.25913433081006487</v>
      </c>
      <c r="AD192" s="49">
        <f t="shared" si="109"/>
        <v>0.20245177087128186</v>
      </c>
      <c r="AE192" s="49">
        <f t="shared" si="109"/>
        <v>7.9020785533618909E-3</v>
      </c>
      <c r="AF192" s="49">
        <f t="shared" si="109"/>
        <v>-9.7874517896423985E-2</v>
      </c>
      <c r="AG192" s="49">
        <f t="shared" si="109"/>
        <v>-3.6040002918322211E-2</v>
      </c>
      <c r="AH192" s="49">
        <f t="shared" si="109"/>
        <v>-8.3569836220884097E-2</v>
      </c>
      <c r="AI192" s="49">
        <f t="shared" si="109"/>
        <v>-7.1216045149735008E-2</v>
      </c>
      <c r="AW192" s="212">
        <v>2012</v>
      </c>
      <c r="AX192" s="205">
        <v>0.99</v>
      </c>
      <c r="AY192" s="203">
        <v>0.99</v>
      </c>
      <c r="AZ192" s="203">
        <v>0.99</v>
      </c>
      <c r="BA192" s="203">
        <v>0.99</v>
      </c>
      <c r="BB192" s="203">
        <v>0.99</v>
      </c>
      <c r="BC192" s="203">
        <v>0.99</v>
      </c>
      <c r="BD192" s="203">
        <v>0.99</v>
      </c>
      <c r="BE192" s="203">
        <v>0.99</v>
      </c>
      <c r="BF192" s="203">
        <v>0.99</v>
      </c>
      <c r="BG192" s="203">
        <v>0.99</v>
      </c>
      <c r="BH192" s="206">
        <v>0.99</v>
      </c>
      <c r="BI192" s="203" t="s">
        <v>588</v>
      </c>
      <c r="BJ192" s="203" t="s">
        <v>588</v>
      </c>
      <c r="BK192" s="203" t="s">
        <v>588</v>
      </c>
      <c r="BM192" s="212">
        <v>2014</v>
      </c>
      <c r="BN192" s="207">
        <v>0.99</v>
      </c>
      <c r="BO192" s="208">
        <v>0.99</v>
      </c>
      <c r="BP192" s="208">
        <v>0.99</v>
      </c>
      <c r="BQ192" s="208">
        <v>0.99</v>
      </c>
      <c r="BR192" s="208">
        <v>0.99</v>
      </c>
      <c r="BS192" s="208">
        <v>0.99</v>
      </c>
      <c r="BT192" s="208">
        <v>0.99</v>
      </c>
      <c r="BU192" s="208">
        <v>0.99</v>
      </c>
      <c r="BV192" s="208">
        <v>0.99</v>
      </c>
      <c r="BW192" s="208">
        <v>0.99</v>
      </c>
      <c r="BX192" s="208" t="s">
        <v>588</v>
      </c>
      <c r="BY192" s="208" t="s">
        <v>588</v>
      </c>
      <c r="BZ192" s="209" t="s">
        <v>588</v>
      </c>
      <c r="CA192" s="203" t="s">
        <v>588</v>
      </c>
    </row>
    <row r="193" spans="2:79">
      <c r="B193" s="253" t="s">
        <v>48</v>
      </c>
      <c r="C193" s="254">
        <v>1</v>
      </c>
      <c r="D193" s="254">
        <v>16</v>
      </c>
      <c r="E193" s="254">
        <v>15</v>
      </c>
      <c r="F193" s="254">
        <v>6</v>
      </c>
      <c r="G193" s="254">
        <v>0</v>
      </c>
      <c r="H193" s="254">
        <v>3</v>
      </c>
      <c r="I193" s="254">
        <v>1</v>
      </c>
      <c r="J193" s="254">
        <v>11</v>
      </c>
      <c r="K193" s="254">
        <v>2</v>
      </c>
      <c r="L193" s="254">
        <v>2</v>
      </c>
      <c r="M193" s="254">
        <v>1</v>
      </c>
      <c r="N193" s="254">
        <v>6</v>
      </c>
      <c r="O193" s="254">
        <v>2</v>
      </c>
      <c r="P193" s="254">
        <v>1</v>
      </c>
      <c r="U193" s="19" t="s">
        <v>646</v>
      </c>
      <c r="V193" s="49">
        <f t="shared" si="109"/>
        <v>0.59384753456511419</v>
      </c>
      <c r="W193" s="49">
        <f t="shared" si="109"/>
        <v>0.60179453001265593</v>
      </c>
      <c r="X193" s="49">
        <f t="shared" si="109"/>
        <v>0.62923249452238261</v>
      </c>
      <c r="Y193" s="49">
        <f t="shared" si="109"/>
        <v>0.63051417290567691</v>
      </c>
      <c r="Z193" s="49">
        <f t="shared" si="109"/>
        <v>0.72364832332407847</v>
      </c>
      <c r="AA193" s="49">
        <f t="shared" si="109"/>
        <v>0.53589136048994246</v>
      </c>
      <c r="AB193" s="49">
        <f t="shared" si="109"/>
        <v>0.66581982962403319</v>
      </c>
      <c r="AC193" s="49">
        <f t="shared" si="109"/>
        <v>0.53530056802360404</v>
      </c>
      <c r="AD193" s="49">
        <f t="shared" si="109"/>
        <v>0.52694525682909044</v>
      </c>
      <c r="AE193" s="49">
        <f t="shared" si="109"/>
        <v>0.44782301806887825</v>
      </c>
      <c r="AF193" s="49">
        <f t="shared" si="109"/>
        <v>0.20608837445331951</v>
      </c>
      <c r="AG193" s="49">
        <f t="shared" si="109"/>
        <v>9.6015803425932855E-2</v>
      </c>
      <c r="AH193" s="49">
        <f t="shared" si="109"/>
        <v>0.1232070929117659</v>
      </c>
      <c r="AI193" s="49">
        <f t="shared" si="109"/>
        <v>1.1116350185090607E-2</v>
      </c>
      <c r="AW193" s="212">
        <v>2013</v>
      </c>
      <c r="AX193" s="205">
        <v>0.99</v>
      </c>
      <c r="AY193" s="203">
        <v>0.99</v>
      </c>
      <c r="AZ193" s="203">
        <v>0.99</v>
      </c>
      <c r="BA193" s="203">
        <v>0.99</v>
      </c>
      <c r="BB193" s="203">
        <v>0.99</v>
      </c>
      <c r="BC193" s="203">
        <v>0.99</v>
      </c>
      <c r="BD193" s="203">
        <v>0.99</v>
      </c>
      <c r="BE193" s="203">
        <v>0.99</v>
      </c>
      <c r="BF193" s="203">
        <v>0.99</v>
      </c>
      <c r="BG193" s="203">
        <v>0.99</v>
      </c>
      <c r="BH193" s="203">
        <v>0.99</v>
      </c>
      <c r="BI193" s="206">
        <v>0.99</v>
      </c>
      <c r="BJ193" s="203" t="s">
        <v>588</v>
      </c>
      <c r="BK193" s="203" t="s">
        <v>588</v>
      </c>
    </row>
    <row r="194" spans="2:79">
      <c r="B194" s="255" t="s">
        <v>49</v>
      </c>
      <c r="C194" s="254">
        <v>1</v>
      </c>
      <c r="D194" s="254">
        <v>11</v>
      </c>
      <c r="E194" s="254">
        <v>15</v>
      </c>
      <c r="F194" s="254">
        <v>7</v>
      </c>
      <c r="G194" s="254">
        <v>0</v>
      </c>
      <c r="H194" s="254">
        <v>6</v>
      </c>
      <c r="I194" s="254">
        <v>4</v>
      </c>
      <c r="J194" s="254">
        <v>5</v>
      </c>
      <c r="K194" s="254">
        <v>3</v>
      </c>
      <c r="L194" s="254">
        <v>3</v>
      </c>
      <c r="M194" s="254">
        <v>3</v>
      </c>
      <c r="N194" s="254">
        <v>13</v>
      </c>
      <c r="O194" s="254">
        <v>2</v>
      </c>
      <c r="P194" s="254">
        <v>5</v>
      </c>
      <c r="U194" s="19" t="s">
        <v>647</v>
      </c>
      <c r="V194" s="49">
        <f t="shared" si="109"/>
        <v>0.18814345060956406</v>
      </c>
      <c r="W194" s="49">
        <f t="shared" si="109"/>
        <v>4.5035067273917706E-2</v>
      </c>
      <c r="X194" s="49">
        <f t="shared" si="109"/>
        <v>-6.3843553133462905E-2</v>
      </c>
      <c r="Y194" s="49">
        <f t="shared" si="109"/>
        <v>-9.307998242412685E-3</v>
      </c>
      <c r="Z194" s="49">
        <f t="shared" si="109"/>
        <v>8.7293620395971994E-2</v>
      </c>
      <c r="AA194" s="49">
        <f t="shared" si="109"/>
        <v>0.15436295798468036</v>
      </c>
      <c r="AB194" s="49">
        <f t="shared" si="109"/>
        <v>9.0554963370892638E-2</v>
      </c>
      <c r="AC194" s="49">
        <f t="shared" si="109"/>
        <v>-3.6061088746394243E-2</v>
      </c>
      <c r="AD194" s="49">
        <f t="shared" si="109"/>
        <v>-6.5701580468414345E-2</v>
      </c>
      <c r="AE194" s="49">
        <f t="shared" si="109"/>
        <v>-5.9217622702861794E-3</v>
      </c>
      <c r="AF194" s="49">
        <f t="shared" si="109"/>
        <v>-5.2942769445400772E-2</v>
      </c>
      <c r="AG194" s="49">
        <f t="shared" si="109"/>
        <v>-0.14744438871414123</v>
      </c>
      <c r="AH194" s="49">
        <f t="shared" si="109"/>
        <v>-0.16633197588499327</v>
      </c>
      <c r="AI194" s="49">
        <f t="shared" si="109"/>
        <v>-0.29464353774056296</v>
      </c>
      <c r="AW194" s="212">
        <v>2014</v>
      </c>
      <c r="AX194" s="207">
        <v>0.99</v>
      </c>
      <c r="AY194" s="208">
        <v>0.99</v>
      </c>
      <c r="AZ194" s="208">
        <v>0.99</v>
      </c>
      <c r="BA194" s="208">
        <v>0.99</v>
      </c>
      <c r="BB194" s="208">
        <v>0.99</v>
      </c>
      <c r="BC194" s="208">
        <v>0.99</v>
      </c>
      <c r="BD194" s="208">
        <v>0.99</v>
      </c>
      <c r="BE194" s="208">
        <v>0.99</v>
      </c>
      <c r="BF194" s="208">
        <v>0.99</v>
      </c>
      <c r="BG194" s="208">
        <v>0.99</v>
      </c>
      <c r="BH194" s="208">
        <v>0.99</v>
      </c>
      <c r="BI194" s="208">
        <v>0.99</v>
      </c>
      <c r="BJ194" s="209">
        <v>0.99</v>
      </c>
      <c r="BK194" s="203" t="s">
        <v>588</v>
      </c>
      <c r="BM194" s="213"/>
      <c r="BN194" s="19"/>
      <c r="BO194" s="19"/>
      <c r="BP194" s="19"/>
      <c r="BQ194" s="19"/>
      <c r="BR194" s="19"/>
      <c r="BS194" s="19"/>
      <c r="BT194" s="19"/>
      <c r="BU194" s="19"/>
      <c r="BV194" s="19"/>
      <c r="BW194" s="19"/>
      <c r="BX194" s="19"/>
      <c r="BY194" s="19"/>
      <c r="BZ194" s="19"/>
      <c r="CA194" s="19"/>
    </row>
    <row r="195" spans="2:79">
      <c r="B195" s="255" t="s">
        <v>50</v>
      </c>
      <c r="C195" s="254">
        <v>5</v>
      </c>
      <c r="D195" s="254">
        <v>15</v>
      </c>
      <c r="E195" s="254">
        <v>11</v>
      </c>
      <c r="F195" s="254">
        <v>8</v>
      </c>
      <c r="G195" s="254">
        <v>0</v>
      </c>
      <c r="H195" s="254">
        <v>9</v>
      </c>
      <c r="I195" s="254">
        <v>2</v>
      </c>
      <c r="J195" s="254">
        <v>9</v>
      </c>
      <c r="K195" s="254">
        <v>5</v>
      </c>
      <c r="L195" s="254">
        <v>2</v>
      </c>
      <c r="M195" s="254">
        <v>0</v>
      </c>
      <c r="N195" s="254">
        <v>8</v>
      </c>
      <c r="O195" s="254">
        <v>7</v>
      </c>
      <c r="P195" s="254">
        <v>3</v>
      </c>
      <c r="U195" s="19" t="s">
        <v>648</v>
      </c>
      <c r="V195" s="49">
        <f t="shared" si="109"/>
        <v>-0.17425186439853713</v>
      </c>
      <c r="W195" s="49">
        <f t="shared" si="109"/>
        <v>-0.10838768606195026</v>
      </c>
      <c r="X195" s="49">
        <f t="shared" si="109"/>
        <v>1.0333855025272731E-2</v>
      </c>
      <c r="Y195" s="49">
        <f t="shared" si="109"/>
        <v>-6.5844809671109505E-3</v>
      </c>
      <c r="Z195" s="49">
        <f t="shared" si="109"/>
        <v>-0.11735325494736348</v>
      </c>
      <c r="AA195" s="49">
        <f t="shared" si="109"/>
        <v>-0.14448442955889973</v>
      </c>
      <c r="AB195" s="49">
        <f t="shared" si="109"/>
        <v>2.4515712322410455E-3</v>
      </c>
      <c r="AC195" s="49">
        <f t="shared" si="109"/>
        <v>5.4736659718158887E-2</v>
      </c>
      <c r="AD195" s="49">
        <f t="shared" si="109"/>
        <v>-0.21532270641874907</v>
      </c>
      <c r="AE195" s="49">
        <f t="shared" si="109"/>
        <v>-0.22032833252901474</v>
      </c>
      <c r="AF195" s="49">
        <f t="shared" si="109"/>
        <v>-6.0219251519263661E-2</v>
      </c>
      <c r="AG195" s="49">
        <f t="shared" si="109"/>
        <v>-0.12000099031330702</v>
      </c>
      <c r="AH195" s="49">
        <f t="shared" si="109"/>
        <v>-0.28733234410257813</v>
      </c>
      <c r="AI195" s="49">
        <f t="shared" si="109"/>
        <v>-0.2505172910375949</v>
      </c>
      <c r="BM195" s="210"/>
      <c r="BN195" s="214">
        <v>2001</v>
      </c>
      <c r="BO195" s="214">
        <v>2002</v>
      </c>
      <c r="BP195" s="214">
        <v>2003</v>
      </c>
      <c r="BQ195" s="214">
        <v>2004</v>
      </c>
      <c r="BR195" s="214">
        <v>2005</v>
      </c>
      <c r="BS195" s="214">
        <v>2006</v>
      </c>
      <c r="BT195" s="214">
        <v>2007</v>
      </c>
      <c r="BU195" s="214">
        <v>2008</v>
      </c>
      <c r="BV195" s="214">
        <v>2009</v>
      </c>
      <c r="BW195" s="214">
        <v>2010</v>
      </c>
      <c r="BX195" s="214">
        <v>2011</v>
      </c>
      <c r="BY195" s="214">
        <v>2012</v>
      </c>
      <c r="BZ195" s="214">
        <v>2013</v>
      </c>
      <c r="CA195" s="214">
        <v>2014</v>
      </c>
    </row>
    <row r="196" spans="2:79">
      <c r="B196" s="255" t="s">
        <v>51</v>
      </c>
      <c r="C196" s="254">
        <v>2</v>
      </c>
      <c r="D196" s="254">
        <v>6</v>
      </c>
      <c r="E196" s="254">
        <v>14</v>
      </c>
      <c r="F196" s="254">
        <v>0</v>
      </c>
      <c r="G196" s="254">
        <v>2</v>
      </c>
      <c r="H196" s="254">
        <v>6</v>
      </c>
      <c r="I196" s="254">
        <v>4</v>
      </c>
      <c r="J196" s="254">
        <v>3</v>
      </c>
      <c r="K196" s="254">
        <v>1</v>
      </c>
      <c r="L196" s="254">
        <v>1</v>
      </c>
      <c r="M196" s="254">
        <v>5</v>
      </c>
      <c r="N196" s="254">
        <v>11</v>
      </c>
      <c r="O196" s="254">
        <v>1</v>
      </c>
      <c r="P196" s="254">
        <v>0</v>
      </c>
      <c r="U196" s="19" t="s">
        <v>728</v>
      </c>
      <c r="V196" s="49">
        <f t="shared" si="109"/>
        <v>9.5064948390748416E-2</v>
      </c>
      <c r="W196" s="49">
        <f t="shared" si="109"/>
        <v>0.11947985469858202</v>
      </c>
      <c r="X196" s="49">
        <f t="shared" si="109"/>
        <v>1.9438863247809524E-2</v>
      </c>
      <c r="Y196" s="49">
        <f t="shared" si="109"/>
        <v>2.1029356926398179E-2</v>
      </c>
      <c r="Z196" s="49">
        <f t="shared" si="109"/>
        <v>6.8975526515429708E-2</v>
      </c>
      <c r="AA196" s="49">
        <f t="shared" si="109"/>
        <v>-1.459723483777231E-2</v>
      </c>
      <c r="AB196" s="49">
        <f t="shared" si="109"/>
        <v>-2.406195667818789E-2</v>
      </c>
      <c r="AC196" s="49">
        <f t="shared" si="109"/>
        <v>-4.0766987081144679E-2</v>
      </c>
      <c r="AD196" s="49">
        <f t="shared" si="109"/>
        <v>-0.13975735792754973</v>
      </c>
      <c r="AE196" s="49">
        <f t="shared" si="109"/>
        <v>-0.22701628510765037</v>
      </c>
      <c r="AF196" s="49">
        <f t="shared" si="109"/>
        <v>-0.24497018486587174</v>
      </c>
      <c r="AG196" s="49">
        <f t="shared" si="109"/>
        <v>-0.15686571090534129</v>
      </c>
      <c r="AH196" s="49">
        <f t="shared" si="109"/>
        <v>-0.20388462356006487</v>
      </c>
      <c r="AI196" s="49">
        <f t="shared" si="109"/>
        <v>-0.17108840169794171</v>
      </c>
      <c r="AW196" s="213" t="s">
        <v>692</v>
      </c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  <c r="BK196" s="19"/>
      <c r="BM196" s="212">
        <v>2001</v>
      </c>
      <c r="BN196" s="216" t="str">
        <f>IF(MIN(BN126,BN144,BN162,BN179)=0,"",MIN(BN126,BN144,BN162,BN179))</f>
        <v/>
      </c>
      <c r="BO196" s="216" t="str">
        <f t="shared" ref="BO196:CA196" si="110">IF(MIN(BO126,BO144,BO162,BO179)=0,"",MIN(BO126,BO144,BO162,BO179))</f>
        <v/>
      </c>
      <c r="BP196" s="216" t="str">
        <f t="shared" si="110"/>
        <v/>
      </c>
      <c r="BQ196" s="216" t="str">
        <f t="shared" si="110"/>
        <v/>
      </c>
      <c r="BR196" s="216" t="str">
        <f t="shared" si="110"/>
        <v/>
      </c>
      <c r="BS196" s="216" t="str">
        <f t="shared" si="110"/>
        <v/>
      </c>
      <c r="BT196" s="216" t="str">
        <f t="shared" si="110"/>
        <v/>
      </c>
      <c r="BU196" s="216" t="str">
        <f t="shared" si="110"/>
        <v/>
      </c>
      <c r="BV196" s="216" t="str">
        <f t="shared" si="110"/>
        <v/>
      </c>
      <c r="BW196" s="216" t="str">
        <f t="shared" si="110"/>
        <v/>
      </c>
      <c r="BX196" s="216" t="str">
        <f t="shared" si="110"/>
        <v/>
      </c>
      <c r="BY196" s="216" t="str">
        <f t="shared" si="110"/>
        <v/>
      </c>
      <c r="BZ196" s="216" t="str">
        <f t="shared" si="110"/>
        <v/>
      </c>
      <c r="CA196" s="216" t="str">
        <f t="shared" si="110"/>
        <v/>
      </c>
    </row>
    <row r="197" spans="2:79">
      <c r="B197" s="258" t="s">
        <v>52</v>
      </c>
      <c r="C197" s="254">
        <v>2</v>
      </c>
      <c r="D197" s="254">
        <v>13</v>
      </c>
      <c r="E197" s="254">
        <v>13</v>
      </c>
      <c r="F197" s="254">
        <v>9</v>
      </c>
      <c r="G197" s="254">
        <v>4</v>
      </c>
      <c r="H197" s="254">
        <v>2</v>
      </c>
      <c r="I197" s="254">
        <v>3</v>
      </c>
      <c r="J197" s="254">
        <v>9</v>
      </c>
      <c r="K197" s="254">
        <v>3</v>
      </c>
      <c r="L197" s="254">
        <v>1</v>
      </c>
      <c r="M197" s="254">
        <v>2</v>
      </c>
      <c r="N197" s="254">
        <v>5</v>
      </c>
      <c r="O197" s="254">
        <v>2</v>
      </c>
      <c r="P197" s="254">
        <v>2</v>
      </c>
      <c r="U197" s="19" t="s">
        <v>651</v>
      </c>
      <c r="V197" s="49">
        <f t="shared" si="109"/>
        <v>-0.37576552378956807</v>
      </c>
      <c r="W197" s="49">
        <f t="shared" si="109"/>
        <v>-0.34694569091365002</v>
      </c>
      <c r="X197" s="49">
        <f t="shared" si="109"/>
        <v>-0.41275847614109018</v>
      </c>
      <c r="Y197" s="49">
        <f t="shared" si="109"/>
        <v>-0.41025131449747387</v>
      </c>
      <c r="Z197" s="49">
        <f t="shared" si="109"/>
        <v>-0.35384546411290241</v>
      </c>
      <c r="AA197" s="49">
        <f t="shared" si="109"/>
        <v>-0.2925161307435955</v>
      </c>
      <c r="AB197" s="49">
        <f t="shared" si="109"/>
        <v>-0.25680205236477738</v>
      </c>
      <c r="AC197" s="49">
        <f t="shared" si="109"/>
        <v>-0.30779368810240204</v>
      </c>
      <c r="AD197" s="49">
        <f t="shared" si="109"/>
        <v>-0.40950800599893999</v>
      </c>
      <c r="AE197" s="49">
        <f t="shared" si="109"/>
        <v>-0.33859807320035262</v>
      </c>
      <c r="AF197" s="49">
        <f t="shared" si="109"/>
        <v>-0.22759317084903052</v>
      </c>
      <c r="AG197" s="49">
        <f t="shared" si="109"/>
        <v>-0.24994117393491289</v>
      </c>
      <c r="AH197" s="49">
        <f t="shared" si="109"/>
        <v>-0.34420005939377185</v>
      </c>
      <c r="AI197" s="49">
        <f t="shared" si="109"/>
        <v>-0.40685034606907466</v>
      </c>
      <c r="AW197" s="210"/>
      <c r="AX197" s="211">
        <v>2001</v>
      </c>
      <c r="AY197" s="211">
        <v>2002</v>
      </c>
      <c r="AZ197" s="211">
        <v>2003</v>
      </c>
      <c r="BA197" s="211">
        <v>2004</v>
      </c>
      <c r="BB197" s="211">
        <v>2005</v>
      </c>
      <c r="BC197" s="211">
        <v>2006</v>
      </c>
      <c r="BD197" s="211">
        <v>2007</v>
      </c>
      <c r="BE197" s="211">
        <v>2008</v>
      </c>
      <c r="BF197" s="211">
        <v>2009</v>
      </c>
      <c r="BG197" s="211">
        <v>2010</v>
      </c>
      <c r="BH197" s="211">
        <v>2011</v>
      </c>
      <c r="BI197" s="211">
        <v>2012</v>
      </c>
      <c r="BJ197" s="211">
        <v>2013</v>
      </c>
      <c r="BK197" s="211">
        <v>2014</v>
      </c>
      <c r="BM197" s="212">
        <v>2002</v>
      </c>
      <c r="BN197" s="215">
        <f t="shared" ref="BN197:CA197" si="111">IF(MIN(BN127,BN145,BN163,BN180)=0,"",MIN(BN127,BN145,BN163,BN180))</f>
        <v>0.95</v>
      </c>
      <c r="BO197" s="216" t="str">
        <f t="shared" si="111"/>
        <v/>
      </c>
      <c r="BP197" s="216" t="str">
        <f t="shared" si="111"/>
        <v/>
      </c>
      <c r="BQ197" s="216" t="str">
        <f t="shared" si="111"/>
        <v/>
      </c>
      <c r="BR197" s="216" t="str">
        <f t="shared" si="111"/>
        <v/>
      </c>
      <c r="BS197" s="216" t="str">
        <f t="shared" si="111"/>
        <v/>
      </c>
      <c r="BT197" s="216" t="str">
        <f t="shared" si="111"/>
        <v/>
      </c>
      <c r="BU197" s="216" t="str">
        <f t="shared" si="111"/>
        <v/>
      </c>
      <c r="BV197" s="216" t="str">
        <f t="shared" si="111"/>
        <v/>
      </c>
      <c r="BW197" s="216" t="str">
        <f t="shared" si="111"/>
        <v/>
      </c>
      <c r="BX197" s="216" t="str">
        <f t="shared" si="111"/>
        <v/>
      </c>
      <c r="BY197" s="216" t="str">
        <f t="shared" si="111"/>
        <v/>
      </c>
      <c r="BZ197" s="216" t="str">
        <f t="shared" si="111"/>
        <v/>
      </c>
      <c r="CA197" s="216" t="str">
        <f t="shared" si="111"/>
        <v/>
      </c>
    </row>
    <row r="198" spans="2:79">
      <c r="B198" s="255" t="s">
        <v>53</v>
      </c>
      <c r="C198" s="254">
        <v>9</v>
      </c>
      <c r="D198" s="254">
        <v>7</v>
      </c>
      <c r="E198" s="254">
        <v>27</v>
      </c>
      <c r="F198" s="254">
        <v>6</v>
      </c>
      <c r="G198" s="254">
        <v>4</v>
      </c>
      <c r="H198" s="254">
        <v>4</v>
      </c>
      <c r="I198" s="254">
        <v>8</v>
      </c>
      <c r="J198" s="254">
        <v>8</v>
      </c>
      <c r="K198" s="254">
        <v>2</v>
      </c>
      <c r="L198" s="254">
        <v>5</v>
      </c>
      <c r="M198" s="254">
        <v>0</v>
      </c>
      <c r="N198" s="254">
        <v>9</v>
      </c>
      <c r="O198" s="254">
        <v>7</v>
      </c>
      <c r="P198" s="254">
        <v>2</v>
      </c>
      <c r="U198" s="19" t="s">
        <v>729</v>
      </c>
      <c r="V198" s="49">
        <f t="shared" si="109"/>
        <v>-0.1515280056524726</v>
      </c>
      <c r="W198" s="49">
        <f t="shared" si="109"/>
        <v>-0.19975240225473945</v>
      </c>
      <c r="X198" s="49">
        <f t="shared" si="109"/>
        <v>-0.14229613651134088</v>
      </c>
      <c r="Y198" s="49">
        <f t="shared" si="109"/>
        <v>-0.26020814249090529</v>
      </c>
      <c r="Z198" s="49">
        <f t="shared" si="109"/>
        <v>-0.15757797894222636</v>
      </c>
      <c r="AA198" s="49">
        <f t="shared" si="109"/>
        <v>-0.11288011756540628</v>
      </c>
      <c r="AB198" s="49">
        <f t="shared" si="109"/>
        <v>-0.12251566981735418</v>
      </c>
      <c r="AC198" s="49">
        <f t="shared" si="109"/>
        <v>-5.2514549368694818E-2</v>
      </c>
      <c r="AD198" s="49">
        <f t="shared" si="109"/>
        <v>-6.5662678420371767E-3</v>
      </c>
      <c r="AE198" s="49">
        <f t="shared" si="109"/>
        <v>-0.13816201442768739</v>
      </c>
      <c r="AF198" s="49">
        <f t="shared" si="109"/>
        <v>-0.27842808375704275</v>
      </c>
      <c r="AG198" s="49">
        <f t="shared" si="109"/>
        <v>-0.29027730207625724</v>
      </c>
      <c r="AH198" s="49">
        <f t="shared" si="109"/>
        <v>-0.27488253782928118</v>
      </c>
      <c r="AI198" s="49">
        <f t="shared" si="109"/>
        <v>-0.37936219629953127</v>
      </c>
      <c r="AW198" s="212">
        <v>2001</v>
      </c>
      <c r="AX198" s="203" t="str">
        <f>IF(MIN(AX128,AX146,AX164,AX181)=0,"",MIN(AX128,AX146,AX164,AX181))</f>
        <v/>
      </c>
      <c r="AY198" s="203" t="str">
        <f t="shared" ref="AY198:BK198" si="112">IF(MIN(AY128,AY146,AY164,AY181)=0,"",MIN(AY128,AY146,AY164,AY181))</f>
        <v/>
      </c>
      <c r="AZ198" s="203" t="str">
        <f t="shared" si="112"/>
        <v/>
      </c>
      <c r="BA198" s="203" t="str">
        <f t="shared" si="112"/>
        <v/>
      </c>
      <c r="BB198" s="203" t="str">
        <f t="shared" si="112"/>
        <v/>
      </c>
      <c r="BC198" s="203" t="str">
        <f t="shared" si="112"/>
        <v/>
      </c>
      <c r="BD198" s="203" t="str">
        <f t="shared" si="112"/>
        <v/>
      </c>
      <c r="BE198" s="203" t="str">
        <f t="shared" si="112"/>
        <v/>
      </c>
      <c r="BF198" s="203" t="str">
        <f t="shared" si="112"/>
        <v/>
      </c>
      <c r="BG198" s="203" t="str">
        <f t="shared" si="112"/>
        <v/>
      </c>
      <c r="BH198" s="203" t="str">
        <f t="shared" si="112"/>
        <v/>
      </c>
      <c r="BI198" s="203" t="str">
        <f t="shared" si="112"/>
        <v/>
      </c>
      <c r="BJ198" s="203" t="str">
        <f t="shared" si="112"/>
        <v/>
      </c>
      <c r="BK198" s="203" t="str">
        <f t="shared" si="112"/>
        <v/>
      </c>
      <c r="BM198" s="212">
        <v>2003</v>
      </c>
      <c r="BN198" s="217" t="str">
        <f t="shared" ref="BN198:CA198" si="113">IF(MIN(BN128,BN146,BN164,BN181)=0,"",MIN(BN128,BN146,BN164,BN181))</f>
        <v/>
      </c>
      <c r="BO198" s="218" t="str">
        <f t="shared" si="113"/>
        <v/>
      </c>
      <c r="BP198" s="216" t="str">
        <f t="shared" si="113"/>
        <v/>
      </c>
      <c r="BQ198" s="216" t="str">
        <f t="shared" si="113"/>
        <v/>
      </c>
      <c r="BR198" s="216" t="str">
        <f t="shared" si="113"/>
        <v/>
      </c>
      <c r="BS198" s="216" t="str">
        <f t="shared" si="113"/>
        <v/>
      </c>
      <c r="BT198" s="216" t="str">
        <f t="shared" si="113"/>
        <v/>
      </c>
      <c r="BU198" s="216" t="str">
        <f t="shared" si="113"/>
        <v/>
      </c>
      <c r="BV198" s="216" t="str">
        <f t="shared" si="113"/>
        <v/>
      </c>
      <c r="BW198" s="216" t="str">
        <f t="shared" si="113"/>
        <v/>
      </c>
      <c r="BX198" s="216" t="str">
        <f t="shared" si="113"/>
        <v/>
      </c>
      <c r="BY198" s="216" t="str">
        <f t="shared" si="113"/>
        <v/>
      </c>
      <c r="BZ198" s="216" t="str">
        <f t="shared" si="113"/>
        <v/>
      </c>
      <c r="CA198" s="216" t="str">
        <f t="shared" si="113"/>
        <v/>
      </c>
    </row>
    <row r="199" spans="2:79">
      <c r="B199" s="258" t="s">
        <v>54</v>
      </c>
      <c r="C199" s="254">
        <v>4</v>
      </c>
      <c r="D199" s="254">
        <v>14</v>
      </c>
      <c r="E199" s="254">
        <v>9</v>
      </c>
      <c r="F199" s="254">
        <v>6</v>
      </c>
      <c r="G199" s="254">
        <v>2</v>
      </c>
      <c r="H199" s="254">
        <v>3</v>
      </c>
      <c r="I199" s="254">
        <v>1</v>
      </c>
      <c r="J199" s="254">
        <v>3</v>
      </c>
      <c r="K199" s="254">
        <v>5</v>
      </c>
      <c r="L199" s="254">
        <v>2</v>
      </c>
      <c r="M199" s="254">
        <v>1</v>
      </c>
      <c r="N199" s="254">
        <v>14</v>
      </c>
      <c r="O199" s="254">
        <v>1</v>
      </c>
      <c r="P199" s="254">
        <v>1</v>
      </c>
      <c r="U199" s="19" t="s">
        <v>653</v>
      </c>
      <c r="V199" s="49">
        <f t="shared" si="109"/>
        <v>2.0815750064980154E-2</v>
      </c>
      <c r="W199" s="49">
        <f t="shared" si="109"/>
        <v>-0.14184959426216359</v>
      </c>
      <c r="X199" s="49">
        <f t="shared" si="109"/>
        <v>-9.819032005829742E-2</v>
      </c>
      <c r="Y199" s="49">
        <f t="shared" si="109"/>
        <v>-9.9077716259818316E-2</v>
      </c>
      <c r="Z199" s="49">
        <f t="shared" si="109"/>
        <v>7.7308708555720473E-2</v>
      </c>
      <c r="AA199" s="49">
        <f t="shared" si="109"/>
        <v>-6.5127954349032513E-2</v>
      </c>
      <c r="AB199" s="49">
        <f t="shared" si="109"/>
        <v>-0.1848063825865256</v>
      </c>
      <c r="AC199" s="49">
        <f t="shared" si="109"/>
        <v>0.1125544352525083</v>
      </c>
      <c r="AD199" s="49">
        <f t="shared" si="109"/>
        <v>9.465953641056335E-2</v>
      </c>
      <c r="AE199" s="49">
        <f t="shared" si="109"/>
        <v>-0.21546358354831574</v>
      </c>
      <c r="AF199" s="49">
        <f t="shared" si="109"/>
        <v>-0.25075791120722357</v>
      </c>
      <c r="AG199" s="49">
        <f t="shared" si="109"/>
        <v>-0.26477347805062601</v>
      </c>
      <c r="AH199" s="49">
        <f t="shared" si="109"/>
        <v>-0.35076652460857971</v>
      </c>
      <c r="AI199" s="49">
        <f t="shared" si="109"/>
        <v>-0.46231629436279353</v>
      </c>
      <c r="AW199" s="212">
        <v>2002</v>
      </c>
      <c r="AX199" s="204">
        <f t="shared" ref="AX199:BK212" si="114">IF(MIN(AX129,AX147,AX165,AX182)=0,"",MIN(AX129,AX147,AX165,AX182))</f>
        <v>0.99</v>
      </c>
      <c r="AY199" s="203" t="str">
        <f t="shared" si="114"/>
        <v/>
      </c>
      <c r="AZ199" s="203" t="str">
        <f t="shared" si="114"/>
        <v/>
      </c>
      <c r="BA199" s="203" t="str">
        <f t="shared" si="114"/>
        <v/>
      </c>
      <c r="BB199" s="203" t="str">
        <f t="shared" si="114"/>
        <v/>
      </c>
      <c r="BC199" s="203" t="str">
        <f t="shared" si="114"/>
        <v/>
      </c>
      <c r="BD199" s="203" t="str">
        <f t="shared" si="114"/>
        <v/>
      </c>
      <c r="BE199" s="203" t="str">
        <f t="shared" si="114"/>
        <v/>
      </c>
      <c r="BF199" s="203" t="str">
        <f t="shared" si="114"/>
        <v/>
      </c>
      <c r="BG199" s="203" t="str">
        <f t="shared" si="114"/>
        <v/>
      </c>
      <c r="BH199" s="203" t="str">
        <f t="shared" si="114"/>
        <v/>
      </c>
      <c r="BI199" s="203" t="str">
        <f t="shared" si="114"/>
        <v/>
      </c>
      <c r="BJ199" s="203" t="str">
        <f t="shared" si="114"/>
        <v/>
      </c>
      <c r="BK199" s="203" t="str">
        <f t="shared" si="114"/>
        <v/>
      </c>
      <c r="BM199" s="212">
        <v>2004</v>
      </c>
      <c r="BN199" s="217" t="str">
        <f t="shared" ref="BN199:CA199" si="115">IF(MIN(BN129,BN147,BN165,BN182)=0,"",MIN(BN129,BN147,BN165,BN182))</f>
        <v/>
      </c>
      <c r="BO199" s="216" t="str">
        <f t="shared" si="115"/>
        <v/>
      </c>
      <c r="BP199" s="218" t="str">
        <f t="shared" si="115"/>
        <v/>
      </c>
      <c r="BQ199" s="216" t="str">
        <f t="shared" si="115"/>
        <v/>
      </c>
      <c r="BR199" s="216" t="str">
        <f t="shared" si="115"/>
        <v/>
      </c>
      <c r="BS199" s="216" t="str">
        <f t="shared" si="115"/>
        <v/>
      </c>
      <c r="BT199" s="216" t="str">
        <f t="shared" si="115"/>
        <v/>
      </c>
      <c r="BU199" s="216" t="str">
        <f t="shared" si="115"/>
        <v/>
      </c>
      <c r="BV199" s="216" t="str">
        <f t="shared" si="115"/>
        <v/>
      </c>
      <c r="BW199" s="216" t="str">
        <f t="shared" si="115"/>
        <v/>
      </c>
      <c r="BX199" s="216" t="str">
        <f t="shared" si="115"/>
        <v/>
      </c>
      <c r="BY199" s="216" t="str">
        <f t="shared" si="115"/>
        <v/>
      </c>
      <c r="BZ199" s="216" t="str">
        <f t="shared" si="115"/>
        <v/>
      </c>
      <c r="CA199" s="216" t="str">
        <f t="shared" si="115"/>
        <v/>
      </c>
    </row>
    <row r="200" spans="2:79">
      <c r="B200" s="255" t="s">
        <v>55</v>
      </c>
      <c r="C200" s="254">
        <v>5</v>
      </c>
      <c r="D200" s="254">
        <v>14</v>
      </c>
      <c r="E200" s="254">
        <v>9</v>
      </c>
      <c r="F200" s="254">
        <v>3</v>
      </c>
      <c r="G200" s="254">
        <v>1</v>
      </c>
      <c r="H200" s="254">
        <v>2</v>
      </c>
      <c r="I200" s="254">
        <v>3</v>
      </c>
      <c r="J200" s="254">
        <v>4</v>
      </c>
      <c r="K200" s="254">
        <v>2</v>
      </c>
      <c r="L200" s="254">
        <v>2</v>
      </c>
      <c r="M200" s="254">
        <v>1</v>
      </c>
      <c r="N200" s="254">
        <v>10</v>
      </c>
      <c r="O200" s="254">
        <v>4</v>
      </c>
      <c r="P200" s="254">
        <v>0</v>
      </c>
      <c r="U200" s="19" t="s">
        <v>652</v>
      </c>
      <c r="V200" s="49">
        <f t="shared" si="109"/>
        <v>-6.6737451689341309E-2</v>
      </c>
      <c r="W200" s="49">
        <f t="shared" si="109"/>
        <v>-0.17253839416532513</v>
      </c>
      <c r="X200" s="49">
        <f t="shared" si="109"/>
        <v>-0.10388671522277815</v>
      </c>
      <c r="Y200" s="49">
        <f t="shared" si="109"/>
        <v>-0.1363927958247807</v>
      </c>
      <c r="Z200" s="49">
        <f t="shared" si="109"/>
        <v>-0.13130795341553769</v>
      </c>
      <c r="AA200" s="49">
        <f t="shared" si="109"/>
        <v>-0.11883834287636075</v>
      </c>
      <c r="AB200" s="49">
        <f t="shared" si="109"/>
        <v>-0.10764563116390169</v>
      </c>
      <c r="AC200" s="49">
        <f t="shared" si="109"/>
        <v>-0.13608843142953364</v>
      </c>
      <c r="AD200" s="49">
        <f t="shared" si="109"/>
        <v>-0.13564381028173711</v>
      </c>
      <c r="AE200" s="49">
        <f t="shared" si="109"/>
        <v>-0.18707328494598896</v>
      </c>
      <c r="AF200" s="49">
        <f t="shared" si="109"/>
        <v>-0.21240648864216494</v>
      </c>
      <c r="AG200" s="49">
        <f t="shared" si="109"/>
        <v>-0.15206709389480666</v>
      </c>
      <c r="AH200" s="49">
        <f t="shared" si="109"/>
        <v>-0.14393436534886217</v>
      </c>
      <c r="AI200" s="49">
        <f t="shared" si="109"/>
        <v>-0.17795300718005436</v>
      </c>
      <c r="AW200" s="212">
        <v>2003</v>
      </c>
      <c r="AX200" s="205">
        <f t="shared" si="114"/>
        <v>0.99</v>
      </c>
      <c r="AY200" s="206" t="str">
        <f t="shared" si="114"/>
        <v/>
      </c>
      <c r="AZ200" s="203" t="str">
        <f t="shared" si="114"/>
        <v/>
      </c>
      <c r="BA200" s="203" t="str">
        <f t="shared" si="114"/>
        <v/>
      </c>
      <c r="BB200" s="203" t="str">
        <f t="shared" si="114"/>
        <v/>
      </c>
      <c r="BC200" s="203" t="str">
        <f t="shared" si="114"/>
        <v/>
      </c>
      <c r="BD200" s="203" t="str">
        <f t="shared" si="114"/>
        <v/>
      </c>
      <c r="BE200" s="203" t="str">
        <f t="shared" si="114"/>
        <v/>
      </c>
      <c r="BF200" s="203" t="str">
        <f t="shared" si="114"/>
        <v/>
      </c>
      <c r="BG200" s="203" t="str">
        <f t="shared" si="114"/>
        <v/>
      </c>
      <c r="BH200" s="203" t="str">
        <f t="shared" si="114"/>
        <v/>
      </c>
      <c r="BI200" s="203" t="str">
        <f t="shared" si="114"/>
        <v/>
      </c>
      <c r="BJ200" s="203" t="str">
        <f t="shared" si="114"/>
        <v/>
      </c>
      <c r="BK200" s="203" t="str">
        <f t="shared" si="114"/>
        <v/>
      </c>
      <c r="BM200" s="212">
        <v>2005</v>
      </c>
      <c r="BN200" s="217">
        <f t="shared" ref="BN200:CA200" si="116">IF(MIN(BN130,BN148,BN166,BN183)=0,"",MIN(BN130,BN148,BN166,BN183))</f>
        <v>0.95</v>
      </c>
      <c r="BO200" s="216" t="str">
        <f t="shared" si="116"/>
        <v/>
      </c>
      <c r="BP200" s="216">
        <f t="shared" si="116"/>
        <v>0.95</v>
      </c>
      <c r="BQ200" s="218" t="str">
        <f t="shared" si="116"/>
        <v/>
      </c>
      <c r="BR200" s="216" t="str">
        <f t="shared" si="116"/>
        <v/>
      </c>
      <c r="BS200" s="216" t="str">
        <f t="shared" si="116"/>
        <v/>
      </c>
      <c r="BT200" s="216" t="str">
        <f t="shared" si="116"/>
        <v/>
      </c>
      <c r="BU200" s="216" t="str">
        <f t="shared" si="116"/>
        <v/>
      </c>
      <c r="BV200" s="216" t="str">
        <f t="shared" si="116"/>
        <v/>
      </c>
      <c r="BW200" s="216" t="str">
        <f t="shared" si="116"/>
        <v/>
      </c>
      <c r="BX200" s="216" t="str">
        <f t="shared" si="116"/>
        <v/>
      </c>
      <c r="BY200" s="216" t="str">
        <f t="shared" si="116"/>
        <v/>
      </c>
      <c r="BZ200" s="216" t="str">
        <f t="shared" si="116"/>
        <v/>
      </c>
      <c r="CA200" s="216" t="str">
        <f t="shared" si="116"/>
        <v/>
      </c>
    </row>
    <row r="201" spans="2:79">
      <c r="B201" s="258" t="s">
        <v>56</v>
      </c>
      <c r="C201" s="254">
        <v>3</v>
      </c>
      <c r="D201" s="254">
        <v>11</v>
      </c>
      <c r="E201" s="254">
        <v>7</v>
      </c>
      <c r="F201" s="254">
        <v>6</v>
      </c>
      <c r="G201" s="254">
        <v>1</v>
      </c>
      <c r="H201" s="254">
        <v>1</v>
      </c>
      <c r="I201" s="254">
        <v>3</v>
      </c>
      <c r="J201" s="254">
        <v>3</v>
      </c>
      <c r="K201" s="254">
        <v>6</v>
      </c>
      <c r="L201" s="254">
        <v>4</v>
      </c>
      <c r="M201" s="254">
        <v>3</v>
      </c>
      <c r="N201" s="254">
        <v>9</v>
      </c>
      <c r="O201" s="254">
        <v>4</v>
      </c>
      <c r="P201" s="254">
        <v>0</v>
      </c>
      <c r="U201" s="19" t="s">
        <v>654</v>
      </c>
      <c r="V201" s="49">
        <f t="shared" si="109"/>
        <v>-5.415499069870211E-2</v>
      </c>
      <c r="W201" s="49">
        <f t="shared" si="109"/>
        <v>-0.13125847786944878</v>
      </c>
      <c r="X201" s="49">
        <f t="shared" si="109"/>
        <v>-0.18034856842414571</v>
      </c>
      <c r="Y201" s="49">
        <f t="shared" si="109"/>
        <v>-0.15039899987873617</v>
      </c>
      <c r="Z201" s="49">
        <f t="shared" si="109"/>
        <v>-4.9264005353850893E-2</v>
      </c>
      <c r="AA201" s="49">
        <f t="shared" si="109"/>
        <v>-5.1911216364410318E-2</v>
      </c>
      <c r="AB201" s="49">
        <f t="shared" si="109"/>
        <v>-0.11197969318050538</v>
      </c>
      <c r="AC201" s="49">
        <f t="shared" si="109"/>
        <v>-0.11430210592124757</v>
      </c>
      <c r="AD201" s="49">
        <f t="shared" si="109"/>
        <v>-0.15751153467303791</v>
      </c>
      <c r="AE201" s="49">
        <f t="shared" si="109"/>
        <v>-0.15100022564381932</v>
      </c>
      <c r="AF201" s="49">
        <f t="shared" si="109"/>
        <v>-0.11502523436579759</v>
      </c>
      <c r="AG201" s="49">
        <f t="shared" si="109"/>
        <v>-0.16756147909452812</v>
      </c>
      <c r="AH201" s="49">
        <f t="shared" si="109"/>
        <v>-0.26300512212966187</v>
      </c>
      <c r="AI201" s="49">
        <f t="shared" si="109"/>
        <v>-0.29786059530508169</v>
      </c>
      <c r="AW201" s="212">
        <v>2004</v>
      </c>
      <c r="AX201" s="205">
        <f t="shared" si="114"/>
        <v>0.99</v>
      </c>
      <c r="AY201" s="203">
        <f t="shared" si="114"/>
        <v>0.99</v>
      </c>
      <c r="AZ201" s="206">
        <f t="shared" si="114"/>
        <v>0.99</v>
      </c>
      <c r="BA201" s="203" t="str">
        <f t="shared" si="114"/>
        <v/>
      </c>
      <c r="BB201" s="203" t="str">
        <f t="shared" si="114"/>
        <v/>
      </c>
      <c r="BC201" s="203" t="str">
        <f t="shared" si="114"/>
        <v/>
      </c>
      <c r="BD201" s="203" t="str">
        <f t="shared" si="114"/>
        <v/>
      </c>
      <c r="BE201" s="203" t="str">
        <f t="shared" si="114"/>
        <v/>
      </c>
      <c r="BF201" s="203" t="str">
        <f t="shared" si="114"/>
        <v/>
      </c>
      <c r="BG201" s="203" t="str">
        <f t="shared" si="114"/>
        <v/>
      </c>
      <c r="BH201" s="203" t="str">
        <f t="shared" si="114"/>
        <v/>
      </c>
      <c r="BI201" s="203" t="str">
        <f t="shared" si="114"/>
        <v/>
      </c>
      <c r="BJ201" s="203" t="str">
        <f t="shared" si="114"/>
        <v/>
      </c>
      <c r="BK201" s="203" t="str">
        <f t="shared" si="114"/>
        <v/>
      </c>
      <c r="BM201" s="212">
        <v>2006</v>
      </c>
      <c r="BN201" s="217">
        <f t="shared" ref="BN201:CA201" si="117">IF(MIN(BN131,BN149,BN167,BN184)=0,"",MIN(BN131,BN149,BN167,BN184))</f>
        <v>0.99</v>
      </c>
      <c r="BO201" s="216" t="str">
        <f t="shared" si="117"/>
        <v/>
      </c>
      <c r="BP201" s="216">
        <f t="shared" si="117"/>
        <v>0.99</v>
      </c>
      <c r="BQ201" s="216">
        <f t="shared" si="117"/>
        <v>0.95</v>
      </c>
      <c r="BR201" s="218" t="str">
        <f t="shared" si="117"/>
        <v/>
      </c>
      <c r="BS201" s="216" t="str">
        <f t="shared" si="117"/>
        <v/>
      </c>
      <c r="BT201" s="216" t="str">
        <f t="shared" si="117"/>
        <v/>
      </c>
      <c r="BU201" s="216" t="str">
        <f t="shared" si="117"/>
        <v/>
      </c>
      <c r="BV201" s="216" t="str">
        <f t="shared" si="117"/>
        <v/>
      </c>
      <c r="BW201" s="216" t="str">
        <f t="shared" si="117"/>
        <v/>
      </c>
      <c r="BX201" s="216" t="str">
        <f t="shared" si="117"/>
        <v/>
      </c>
      <c r="BY201" s="216" t="str">
        <f t="shared" si="117"/>
        <v/>
      </c>
      <c r="BZ201" s="216" t="str">
        <f t="shared" si="117"/>
        <v/>
      </c>
      <c r="CA201" s="216" t="str">
        <f t="shared" si="117"/>
        <v/>
      </c>
    </row>
    <row r="202" spans="2:79">
      <c r="B202" s="255" t="s">
        <v>57</v>
      </c>
      <c r="C202" s="254">
        <v>9</v>
      </c>
      <c r="D202" s="254">
        <v>9</v>
      </c>
      <c r="E202" s="254">
        <v>8</v>
      </c>
      <c r="F202" s="254">
        <v>3</v>
      </c>
      <c r="G202" s="254">
        <v>0</v>
      </c>
      <c r="H202" s="254">
        <v>0</v>
      </c>
      <c r="I202" s="254">
        <v>0</v>
      </c>
      <c r="J202" s="254">
        <v>5</v>
      </c>
      <c r="K202" s="254">
        <v>5</v>
      </c>
      <c r="L202" s="254">
        <v>1</v>
      </c>
      <c r="M202" s="254">
        <v>4</v>
      </c>
      <c r="N202" s="254">
        <v>16</v>
      </c>
      <c r="O202" s="254">
        <v>5</v>
      </c>
      <c r="P202" s="254">
        <v>1</v>
      </c>
      <c r="U202" s="19" t="s">
        <v>655</v>
      </c>
      <c r="V202" s="49">
        <f t="shared" si="109"/>
        <v>0.1274124356342039</v>
      </c>
      <c r="W202" s="49">
        <f t="shared" si="109"/>
        <v>-8.7836818819062579E-2</v>
      </c>
      <c r="X202" s="49">
        <f t="shared" si="109"/>
        <v>-0.14747529539100712</v>
      </c>
      <c r="Y202" s="49">
        <f t="shared" si="109"/>
        <v>-6.0388010934408598E-2</v>
      </c>
      <c r="Z202" s="49">
        <f t="shared" si="109"/>
        <v>8.0457172545789213E-4</v>
      </c>
      <c r="AA202" s="49">
        <f t="shared" si="109"/>
        <v>-5.1939356305126139E-2</v>
      </c>
      <c r="AB202" s="49">
        <f t="shared" si="109"/>
        <v>2.1688093349465198E-2</v>
      </c>
      <c r="AC202" s="49">
        <f t="shared" si="109"/>
        <v>-5.1927716734156415E-2</v>
      </c>
      <c r="AD202" s="49">
        <f t="shared" si="109"/>
        <v>-0.20279764812991885</v>
      </c>
      <c r="AE202" s="49">
        <f t="shared" si="109"/>
        <v>-0.26540711805635175</v>
      </c>
      <c r="AF202" s="49">
        <f t="shared" si="109"/>
        <v>-0.2660629181062194</v>
      </c>
      <c r="AG202" s="49">
        <f t="shared" si="109"/>
        <v>-0.29894158295154372</v>
      </c>
      <c r="AH202" s="49">
        <f t="shared" si="109"/>
        <v>-0.37271542998317997</v>
      </c>
      <c r="AI202" s="49">
        <f t="shared" si="109"/>
        <v>-0.2972072984822044</v>
      </c>
      <c r="AW202" s="212">
        <v>2005</v>
      </c>
      <c r="AX202" s="205">
        <f t="shared" si="114"/>
        <v>0.99</v>
      </c>
      <c r="AY202" s="203" t="str">
        <f t="shared" si="114"/>
        <v/>
      </c>
      <c r="AZ202" s="203">
        <f t="shared" si="114"/>
        <v>0.95</v>
      </c>
      <c r="BA202" s="206">
        <f t="shared" si="114"/>
        <v>0.95</v>
      </c>
      <c r="BB202" s="203" t="str">
        <f t="shared" si="114"/>
        <v/>
      </c>
      <c r="BC202" s="203" t="str">
        <f t="shared" si="114"/>
        <v/>
      </c>
      <c r="BD202" s="203" t="str">
        <f t="shared" si="114"/>
        <v/>
      </c>
      <c r="BE202" s="203" t="str">
        <f t="shared" si="114"/>
        <v/>
      </c>
      <c r="BF202" s="203" t="str">
        <f t="shared" si="114"/>
        <v/>
      </c>
      <c r="BG202" s="203" t="str">
        <f t="shared" si="114"/>
        <v/>
      </c>
      <c r="BH202" s="203" t="str">
        <f t="shared" si="114"/>
        <v/>
      </c>
      <c r="BI202" s="203" t="str">
        <f t="shared" si="114"/>
        <v/>
      </c>
      <c r="BJ202" s="203" t="str">
        <f t="shared" si="114"/>
        <v/>
      </c>
      <c r="BK202" s="203" t="str">
        <f t="shared" si="114"/>
        <v/>
      </c>
      <c r="BM202" s="212">
        <v>2007</v>
      </c>
      <c r="BN202" s="217">
        <f t="shared" ref="BN202:CA202" si="118">IF(MIN(BN132,BN150,BN168,BN185)=0,"",MIN(BN132,BN150,BN168,BN185))</f>
        <v>0.99</v>
      </c>
      <c r="BO202" s="216" t="str">
        <f t="shared" si="118"/>
        <v/>
      </c>
      <c r="BP202" s="216">
        <f t="shared" si="118"/>
        <v>0.95</v>
      </c>
      <c r="BQ202" s="216" t="str">
        <f t="shared" si="118"/>
        <v/>
      </c>
      <c r="BR202" s="216" t="str">
        <f t="shared" si="118"/>
        <v/>
      </c>
      <c r="BS202" s="218" t="str">
        <f t="shared" si="118"/>
        <v/>
      </c>
      <c r="BT202" s="216" t="str">
        <f t="shared" si="118"/>
        <v/>
      </c>
      <c r="BU202" s="216" t="str">
        <f t="shared" si="118"/>
        <v/>
      </c>
      <c r="BV202" s="216" t="str">
        <f t="shared" si="118"/>
        <v/>
      </c>
      <c r="BW202" s="216" t="str">
        <f t="shared" si="118"/>
        <v/>
      </c>
      <c r="BX202" s="216" t="str">
        <f t="shared" si="118"/>
        <v/>
      </c>
      <c r="BY202" s="216" t="str">
        <f t="shared" si="118"/>
        <v/>
      </c>
      <c r="BZ202" s="216" t="str">
        <f t="shared" si="118"/>
        <v/>
      </c>
      <c r="CA202" s="216" t="str">
        <f t="shared" si="118"/>
        <v/>
      </c>
    </row>
    <row r="203" spans="2:79">
      <c r="B203" s="258" t="s">
        <v>58</v>
      </c>
      <c r="C203" s="254">
        <v>4</v>
      </c>
      <c r="D203" s="254">
        <v>7</v>
      </c>
      <c r="E203" s="254">
        <v>20</v>
      </c>
      <c r="F203" s="254">
        <v>7</v>
      </c>
      <c r="G203" s="254">
        <v>1</v>
      </c>
      <c r="H203" s="254">
        <v>2</v>
      </c>
      <c r="I203" s="254">
        <v>3</v>
      </c>
      <c r="J203" s="254">
        <v>9</v>
      </c>
      <c r="K203" s="254">
        <v>1</v>
      </c>
      <c r="L203" s="254">
        <v>2</v>
      </c>
      <c r="M203" s="254">
        <v>2</v>
      </c>
      <c r="N203" s="254">
        <v>3</v>
      </c>
      <c r="O203" s="254">
        <v>3</v>
      </c>
      <c r="P203" s="254">
        <v>2</v>
      </c>
      <c r="U203" s="19" t="s">
        <v>479</v>
      </c>
      <c r="V203" s="49">
        <f t="shared" si="109"/>
        <v>0</v>
      </c>
      <c r="W203" s="49">
        <f t="shared" si="109"/>
        <v>-4.1078693520519738E-2</v>
      </c>
      <c r="X203" s="49">
        <f t="shared" si="109"/>
        <v>-7.2641700038846069E-2</v>
      </c>
      <c r="Y203" s="49">
        <f t="shared" si="109"/>
        <v>-6.7170002875792001E-2</v>
      </c>
      <c r="Z203" s="49">
        <f t="shared" si="109"/>
        <v>-1.6744627138408186E-2</v>
      </c>
      <c r="AA203" s="49">
        <f t="shared" si="109"/>
        <v>2.6578549307623156E-3</v>
      </c>
      <c r="AB203" s="49">
        <f t="shared" si="109"/>
        <v>-2.0108553524783357E-2</v>
      </c>
      <c r="AC203" s="49">
        <f t="shared" si="109"/>
        <v>-5.9140706293815404E-2</v>
      </c>
      <c r="AD203" s="49">
        <f t="shared" si="109"/>
        <v>-0.11471345140083455</v>
      </c>
      <c r="AE203" s="49">
        <f t="shared" si="109"/>
        <v>-0.15500205622019358</v>
      </c>
      <c r="AF203" s="49">
        <f t="shared" si="109"/>
        <v>-0.168565382628867</v>
      </c>
      <c r="AG203" s="49">
        <f t="shared" si="109"/>
        <v>-0.15201326923770642</v>
      </c>
      <c r="AH203" s="49">
        <f t="shared" si="109"/>
        <v>-0.18202127790361633</v>
      </c>
      <c r="AI203" s="49">
        <f t="shared" si="109"/>
        <v>-0.20238545442018052</v>
      </c>
      <c r="AW203" s="212">
        <v>2006</v>
      </c>
      <c r="AX203" s="205">
        <f t="shared" si="114"/>
        <v>0.99</v>
      </c>
      <c r="AY203" s="203">
        <f t="shared" si="114"/>
        <v>0.9</v>
      </c>
      <c r="AZ203" s="203" t="str">
        <f t="shared" si="114"/>
        <v/>
      </c>
      <c r="BA203" s="203">
        <f t="shared" si="114"/>
        <v>0.99</v>
      </c>
      <c r="BB203" s="206">
        <f t="shared" si="114"/>
        <v>0.99</v>
      </c>
      <c r="BC203" s="203" t="str">
        <f t="shared" si="114"/>
        <v/>
      </c>
      <c r="BD203" s="203" t="str">
        <f t="shared" si="114"/>
        <v/>
      </c>
      <c r="BE203" s="203" t="str">
        <f t="shared" si="114"/>
        <v/>
      </c>
      <c r="BF203" s="203" t="str">
        <f t="shared" si="114"/>
        <v/>
      </c>
      <c r="BG203" s="203" t="str">
        <f t="shared" si="114"/>
        <v/>
      </c>
      <c r="BH203" s="203" t="str">
        <f t="shared" si="114"/>
        <v/>
      </c>
      <c r="BI203" s="203" t="str">
        <f t="shared" si="114"/>
        <v/>
      </c>
      <c r="BJ203" s="203" t="str">
        <f t="shared" si="114"/>
        <v/>
      </c>
      <c r="BK203" s="203" t="str">
        <f t="shared" si="114"/>
        <v/>
      </c>
      <c r="BM203" s="212">
        <v>2008</v>
      </c>
      <c r="BN203" s="217">
        <f t="shared" ref="BN203:CA203" si="119">IF(MIN(BN133,BN151,BN169,BN186)=0,"",MIN(BN133,BN151,BN169,BN186))</f>
        <v>0.99</v>
      </c>
      <c r="BO203" s="216">
        <f t="shared" si="119"/>
        <v>0.99</v>
      </c>
      <c r="BP203" s="216">
        <f t="shared" si="119"/>
        <v>0.99</v>
      </c>
      <c r="BQ203" s="216">
        <f t="shared" si="119"/>
        <v>0.99</v>
      </c>
      <c r="BR203" s="216">
        <f t="shared" si="119"/>
        <v>0.95</v>
      </c>
      <c r="BS203" s="216" t="str">
        <f t="shared" si="119"/>
        <v/>
      </c>
      <c r="BT203" s="218">
        <f t="shared" si="119"/>
        <v>0.95</v>
      </c>
      <c r="BU203" s="216" t="str">
        <f t="shared" si="119"/>
        <v/>
      </c>
      <c r="BV203" s="216" t="str">
        <f t="shared" si="119"/>
        <v/>
      </c>
      <c r="BW203" s="216" t="str">
        <f t="shared" si="119"/>
        <v/>
      </c>
      <c r="BX203" s="216" t="str">
        <f t="shared" si="119"/>
        <v/>
      </c>
      <c r="BY203" s="216" t="str">
        <f t="shared" si="119"/>
        <v/>
      </c>
      <c r="BZ203" s="216" t="str">
        <f t="shared" si="119"/>
        <v/>
      </c>
      <c r="CA203" s="216" t="str">
        <f t="shared" si="119"/>
        <v/>
      </c>
    </row>
    <row r="204" spans="2:79">
      <c r="B204" s="258" t="s">
        <v>59</v>
      </c>
      <c r="C204" s="254">
        <v>4</v>
      </c>
      <c r="D204" s="254">
        <v>13</v>
      </c>
      <c r="E204" s="254">
        <v>9</v>
      </c>
      <c r="F204" s="254">
        <v>9</v>
      </c>
      <c r="G204" s="254">
        <v>1</v>
      </c>
      <c r="H204" s="254">
        <v>6</v>
      </c>
      <c r="I204" s="254">
        <v>4</v>
      </c>
      <c r="J204" s="254">
        <v>7</v>
      </c>
      <c r="K204" s="254">
        <v>3</v>
      </c>
      <c r="L204" s="254">
        <v>1</v>
      </c>
      <c r="M204" s="254">
        <v>2</v>
      </c>
      <c r="N204" s="254">
        <v>14</v>
      </c>
      <c r="O204" s="254">
        <v>5</v>
      </c>
      <c r="P204" s="254">
        <v>5</v>
      </c>
      <c r="AW204" s="212">
        <v>2007</v>
      </c>
      <c r="AX204" s="205">
        <f t="shared" si="114"/>
        <v>0.99</v>
      </c>
      <c r="AY204" s="203">
        <f t="shared" si="114"/>
        <v>0.99</v>
      </c>
      <c r="AZ204" s="203">
        <f t="shared" si="114"/>
        <v>0.99</v>
      </c>
      <c r="BA204" s="203">
        <f t="shared" si="114"/>
        <v>0.99</v>
      </c>
      <c r="BB204" s="203">
        <f t="shared" si="114"/>
        <v>0.99</v>
      </c>
      <c r="BC204" s="206">
        <f t="shared" si="114"/>
        <v>0.95</v>
      </c>
      <c r="BD204" s="203" t="str">
        <f t="shared" si="114"/>
        <v/>
      </c>
      <c r="BE204" s="203" t="str">
        <f t="shared" si="114"/>
        <v/>
      </c>
      <c r="BF204" s="203" t="str">
        <f t="shared" si="114"/>
        <v/>
      </c>
      <c r="BG204" s="203" t="str">
        <f t="shared" si="114"/>
        <v/>
      </c>
      <c r="BH204" s="203" t="str">
        <f t="shared" si="114"/>
        <v/>
      </c>
      <c r="BI204" s="203" t="str">
        <f t="shared" si="114"/>
        <v/>
      </c>
      <c r="BJ204" s="203" t="str">
        <f t="shared" si="114"/>
        <v/>
      </c>
      <c r="BK204" s="203" t="str">
        <f t="shared" si="114"/>
        <v/>
      </c>
      <c r="BM204" s="212">
        <v>2009</v>
      </c>
      <c r="BN204" s="217">
        <f t="shared" ref="BN204:CA204" si="120">IF(MIN(BN134,BN152,BN170,BN187)=0,"",MIN(BN134,BN152,BN170,BN187))</f>
        <v>0.99</v>
      </c>
      <c r="BO204" s="216">
        <f t="shared" si="120"/>
        <v>0.9</v>
      </c>
      <c r="BP204" s="216">
        <f t="shared" si="120"/>
        <v>0.99</v>
      </c>
      <c r="BQ204" s="216">
        <f t="shared" si="120"/>
        <v>0.95</v>
      </c>
      <c r="BR204" s="216" t="str">
        <f t="shared" si="120"/>
        <v/>
      </c>
      <c r="BS204" s="216" t="str">
        <f t="shared" si="120"/>
        <v/>
      </c>
      <c r="BT204" s="216" t="str">
        <f t="shared" si="120"/>
        <v/>
      </c>
      <c r="BU204" s="218" t="str">
        <f t="shared" si="120"/>
        <v/>
      </c>
      <c r="BV204" s="216" t="str">
        <f t="shared" si="120"/>
        <v/>
      </c>
      <c r="BW204" s="216" t="str">
        <f t="shared" si="120"/>
        <v/>
      </c>
      <c r="BX204" s="216" t="str">
        <f t="shared" si="120"/>
        <v/>
      </c>
      <c r="BY204" s="216" t="str">
        <f t="shared" si="120"/>
        <v/>
      </c>
      <c r="BZ204" s="216" t="str">
        <f t="shared" si="120"/>
        <v/>
      </c>
      <c r="CA204" s="216" t="str">
        <f t="shared" si="120"/>
        <v/>
      </c>
    </row>
    <row r="205" spans="2:79">
      <c r="B205" s="258" t="s">
        <v>60</v>
      </c>
      <c r="C205" s="254">
        <v>2</v>
      </c>
      <c r="D205" s="254">
        <v>5</v>
      </c>
      <c r="E205" s="254">
        <v>6</v>
      </c>
      <c r="F205" s="254">
        <v>1</v>
      </c>
      <c r="G205" s="254">
        <v>0</v>
      </c>
      <c r="H205" s="254">
        <v>4</v>
      </c>
      <c r="I205" s="254">
        <v>2</v>
      </c>
      <c r="J205" s="254">
        <v>9</v>
      </c>
      <c r="K205" s="254">
        <v>5</v>
      </c>
      <c r="L205" s="254">
        <v>4</v>
      </c>
      <c r="M205" s="254">
        <v>0</v>
      </c>
      <c r="N205" s="254">
        <v>6</v>
      </c>
      <c r="O205" s="254">
        <v>2</v>
      </c>
      <c r="P205" s="254">
        <v>2</v>
      </c>
      <c r="T205" s="19"/>
      <c r="U205" s="247"/>
      <c r="V205" s="248" t="s">
        <v>294</v>
      </c>
      <c r="W205" s="248" t="s">
        <v>295</v>
      </c>
      <c r="X205" s="248" t="s">
        <v>296</v>
      </c>
      <c r="Y205" s="249" t="s">
        <v>297</v>
      </c>
      <c r="Z205" s="248" t="s">
        <v>264</v>
      </c>
      <c r="AA205" s="248" t="s">
        <v>265</v>
      </c>
      <c r="AB205" s="248" t="s">
        <v>266</v>
      </c>
      <c r="AC205" s="248" t="s">
        <v>267</v>
      </c>
      <c r="AD205" s="248" t="s">
        <v>268</v>
      </c>
      <c r="AE205" s="248" t="s">
        <v>269</v>
      </c>
      <c r="AF205" s="248" t="s">
        <v>270</v>
      </c>
      <c r="AG205" s="248" t="s">
        <v>271</v>
      </c>
      <c r="AH205" s="248" t="s">
        <v>272</v>
      </c>
      <c r="AI205" s="248" t="s">
        <v>273</v>
      </c>
      <c r="AJ205" s="248" t="s">
        <v>751</v>
      </c>
      <c r="AK205" s="248" t="s">
        <v>747</v>
      </c>
      <c r="AW205" s="212">
        <v>2008</v>
      </c>
      <c r="AX205" s="205">
        <f t="shared" si="114"/>
        <v>0.99</v>
      </c>
      <c r="AY205" s="203" t="str">
        <f t="shared" si="114"/>
        <v/>
      </c>
      <c r="AZ205" s="203">
        <f t="shared" si="114"/>
        <v>0.9</v>
      </c>
      <c r="BA205" s="203">
        <f t="shared" si="114"/>
        <v>0.95</v>
      </c>
      <c r="BB205" s="203" t="str">
        <f t="shared" si="114"/>
        <v/>
      </c>
      <c r="BC205" s="203">
        <f t="shared" si="114"/>
        <v>0.95</v>
      </c>
      <c r="BD205" s="206">
        <f t="shared" si="114"/>
        <v>0.99</v>
      </c>
      <c r="BE205" s="203" t="str">
        <f t="shared" si="114"/>
        <v/>
      </c>
      <c r="BF205" s="203" t="str">
        <f t="shared" si="114"/>
        <v/>
      </c>
      <c r="BG205" s="203" t="str">
        <f t="shared" si="114"/>
        <v/>
      </c>
      <c r="BH205" s="203" t="str">
        <f t="shared" si="114"/>
        <v/>
      </c>
      <c r="BI205" s="203" t="str">
        <f t="shared" si="114"/>
        <v/>
      </c>
      <c r="BJ205" s="203" t="str">
        <f t="shared" si="114"/>
        <v/>
      </c>
      <c r="BK205" s="203" t="str">
        <f t="shared" si="114"/>
        <v/>
      </c>
      <c r="BM205" s="212">
        <v>2010</v>
      </c>
      <c r="BN205" s="217">
        <f t="shared" ref="BN205:CA205" si="121">IF(MIN(BN135,BN153,BN171,BN188)=0,"",MIN(BN135,BN153,BN171,BN188))</f>
        <v>0.99</v>
      </c>
      <c r="BO205" s="216">
        <f t="shared" si="121"/>
        <v>0.95</v>
      </c>
      <c r="BP205" s="216">
        <f t="shared" si="121"/>
        <v>0.99</v>
      </c>
      <c r="BQ205" s="216">
        <f t="shared" si="121"/>
        <v>0.99</v>
      </c>
      <c r="BR205" s="216">
        <f t="shared" si="121"/>
        <v>0.9</v>
      </c>
      <c r="BS205" s="216" t="str">
        <f t="shared" si="121"/>
        <v/>
      </c>
      <c r="BT205" s="216" t="str">
        <f t="shared" si="121"/>
        <v/>
      </c>
      <c r="BU205" s="216" t="str">
        <f t="shared" si="121"/>
        <v/>
      </c>
      <c r="BV205" s="218" t="str">
        <f t="shared" si="121"/>
        <v/>
      </c>
      <c r="BW205" s="216" t="str">
        <f t="shared" si="121"/>
        <v/>
      </c>
      <c r="BX205" s="216" t="str">
        <f t="shared" si="121"/>
        <v/>
      </c>
      <c r="BY205" s="216" t="str">
        <f t="shared" si="121"/>
        <v/>
      </c>
      <c r="BZ205" s="216" t="str">
        <f t="shared" si="121"/>
        <v/>
      </c>
      <c r="CA205" s="216" t="str">
        <f t="shared" si="121"/>
        <v/>
      </c>
    </row>
    <row r="206" spans="2:79">
      <c r="B206" s="258" t="s">
        <v>61</v>
      </c>
      <c r="C206" s="254">
        <v>8</v>
      </c>
      <c r="D206" s="254">
        <v>11</v>
      </c>
      <c r="E206" s="254">
        <v>13</v>
      </c>
      <c r="F206" s="254">
        <v>13</v>
      </c>
      <c r="G206" s="254">
        <v>1</v>
      </c>
      <c r="H206" s="254">
        <v>4</v>
      </c>
      <c r="I206" s="254">
        <v>2</v>
      </c>
      <c r="J206" s="254">
        <v>9</v>
      </c>
      <c r="K206" s="254">
        <v>3</v>
      </c>
      <c r="L206" s="254">
        <v>0</v>
      </c>
      <c r="M206" s="254">
        <v>5</v>
      </c>
      <c r="N206" s="254">
        <v>15</v>
      </c>
      <c r="O206" s="254">
        <v>9</v>
      </c>
      <c r="P206" s="254">
        <v>3</v>
      </c>
      <c r="T206" s="19"/>
      <c r="U206" s="247" t="s">
        <v>643</v>
      </c>
      <c r="V206" s="250">
        <f>V139/$AH$153-1</f>
        <v>1.9641250813316056</v>
      </c>
      <c r="W206" s="250">
        <f t="shared" ref="W206:AK206" si="122">W139/$AH$153-1</f>
        <v>2.413720167637853</v>
      </c>
      <c r="X206" s="250">
        <f t="shared" si="122"/>
        <v>2.3520184843324543</v>
      </c>
      <c r="Y206" s="250">
        <f t="shared" si="122"/>
        <v>1.0724590124648001</v>
      </c>
      <c r="Z206" s="250">
        <f t="shared" si="122"/>
        <v>1.3131701481615092</v>
      </c>
      <c r="AA206" s="250">
        <f t="shared" si="122"/>
        <v>2.0098873171782285</v>
      </c>
      <c r="AB206" s="250">
        <f t="shared" si="122"/>
        <v>1.1675574042531411</v>
      </c>
      <c r="AC206" s="250">
        <f t="shared" si="122"/>
        <v>1.8544559104132743</v>
      </c>
      <c r="AD206" s="250">
        <f t="shared" si="122"/>
        <v>1.7069107612317009</v>
      </c>
      <c r="AE206" s="250">
        <f t="shared" si="122"/>
        <v>0.24148982520680717</v>
      </c>
      <c r="AF206" s="250">
        <f t="shared" si="122"/>
        <v>-0.18446693975881467</v>
      </c>
      <c r="AG206" s="250">
        <f t="shared" si="122"/>
        <v>0.85292451360967902</v>
      </c>
      <c r="AH206" s="250">
        <f t="shared" si="122"/>
        <v>0.76010948377576604</v>
      </c>
      <c r="AI206" s="250">
        <f t="shared" si="122"/>
        <v>0.79140460759581499</v>
      </c>
      <c r="AJ206" s="250">
        <f t="shared" si="122"/>
        <v>1.4540389896113832</v>
      </c>
      <c r="AK206" s="250">
        <f t="shared" si="122"/>
        <v>1.0647528098681702</v>
      </c>
      <c r="AM206" s="265">
        <f>AK206-AH206</f>
        <v>0.30464332609240419</v>
      </c>
      <c r="AW206" s="212">
        <v>2009</v>
      </c>
      <c r="AX206" s="205">
        <f t="shared" si="114"/>
        <v>0.95</v>
      </c>
      <c r="AY206" s="203">
        <f t="shared" si="114"/>
        <v>0.99</v>
      </c>
      <c r="AZ206" s="203">
        <f t="shared" si="114"/>
        <v>0.99</v>
      </c>
      <c r="BA206" s="203" t="str">
        <f t="shared" si="114"/>
        <v/>
      </c>
      <c r="BB206" s="203">
        <f t="shared" si="114"/>
        <v>0.95</v>
      </c>
      <c r="BC206" s="203">
        <f t="shared" si="114"/>
        <v>0.99</v>
      </c>
      <c r="BD206" s="203">
        <f t="shared" si="114"/>
        <v>0.99</v>
      </c>
      <c r="BE206" s="206">
        <f t="shared" si="114"/>
        <v>0.99</v>
      </c>
      <c r="BF206" s="203" t="str">
        <f t="shared" si="114"/>
        <v/>
      </c>
      <c r="BG206" s="203" t="str">
        <f t="shared" si="114"/>
        <v/>
      </c>
      <c r="BH206" s="203" t="str">
        <f t="shared" si="114"/>
        <v/>
      </c>
      <c r="BI206" s="203" t="str">
        <f t="shared" si="114"/>
        <v/>
      </c>
      <c r="BJ206" s="203" t="str">
        <f t="shared" si="114"/>
        <v/>
      </c>
      <c r="BK206" s="203" t="str">
        <f t="shared" si="114"/>
        <v/>
      </c>
      <c r="BM206" s="212">
        <v>2011</v>
      </c>
      <c r="BN206" s="217">
        <f t="shared" ref="BN206:CA206" si="123">IF(MIN(BN136,BN154,BN172,BN189)=0,"",MIN(BN136,BN154,BN172,BN189))</f>
        <v>0.99</v>
      </c>
      <c r="BO206" s="216">
        <f t="shared" si="123"/>
        <v>0.99</v>
      </c>
      <c r="BP206" s="216">
        <f t="shared" si="123"/>
        <v>0.99</v>
      </c>
      <c r="BQ206" s="216">
        <f t="shared" si="123"/>
        <v>0.99</v>
      </c>
      <c r="BR206" s="216">
        <f t="shared" si="123"/>
        <v>0.99</v>
      </c>
      <c r="BS206" s="216">
        <f t="shared" si="123"/>
        <v>0.99</v>
      </c>
      <c r="BT206" s="216">
        <f t="shared" si="123"/>
        <v>0.99</v>
      </c>
      <c r="BU206" s="216">
        <f t="shared" si="123"/>
        <v>0.95</v>
      </c>
      <c r="BV206" s="216">
        <f t="shared" si="123"/>
        <v>0.99</v>
      </c>
      <c r="BW206" s="218">
        <f t="shared" si="123"/>
        <v>0.99</v>
      </c>
      <c r="BX206" s="216" t="str">
        <f t="shared" si="123"/>
        <v/>
      </c>
      <c r="BY206" s="216" t="str">
        <f t="shared" si="123"/>
        <v/>
      </c>
      <c r="BZ206" s="216" t="str">
        <f t="shared" si="123"/>
        <v/>
      </c>
      <c r="CA206" s="216" t="str">
        <f t="shared" si="123"/>
        <v/>
      </c>
    </row>
    <row r="207" spans="2:79">
      <c r="B207" s="258" t="s">
        <v>62</v>
      </c>
      <c r="C207" s="254">
        <v>6</v>
      </c>
      <c r="D207" s="254">
        <v>14</v>
      </c>
      <c r="E207" s="254">
        <v>19</v>
      </c>
      <c r="F207" s="254">
        <v>6</v>
      </c>
      <c r="G207" s="254">
        <v>1</v>
      </c>
      <c r="H207" s="254">
        <v>4</v>
      </c>
      <c r="I207" s="254">
        <v>1</v>
      </c>
      <c r="J207" s="254">
        <v>10</v>
      </c>
      <c r="K207" s="254">
        <v>1</v>
      </c>
      <c r="L207" s="254">
        <v>0</v>
      </c>
      <c r="M207" s="254">
        <v>2</v>
      </c>
      <c r="N207" s="254">
        <v>10</v>
      </c>
      <c r="O207" s="254">
        <v>6</v>
      </c>
      <c r="P207" s="254">
        <v>1</v>
      </c>
      <c r="T207" s="19"/>
      <c r="U207" s="247" t="s">
        <v>657</v>
      </c>
      <c r="V207" s="250">
        <f t="shared" ref="V207:AK220" si="124">V140/$AH$153-1</f>
        <v>0.14628258240901171</v>
      </c>
      <c r="W207" s="250">
        <f t="shared" si="124"/>
        <v>-7.7521371659286409E-2</v>
      </c>
      <c r="X207" s="250">
        <f t="shared" si="124"/>
        <v>-7.3252020228444126E-2</v>
      </c>
      <c r="Y207" s="250">
        <f t="shared" si="124"/>
        <v>5.2434675516160656E-2</v>
      </c>
      <c r="Z207" s="250">
        <f t="shared" si="124"/>
        <v>-0.12788167332454325</v>
      </c>
      <c r="AA207" s="250">
        <f t="shared" si="124"/>
        <v>-0.19099679531953517</v>
      </c>
      <c r="AB207" s="250">
        <f t="shared" si="124"/>
        <v>-0.23725018315134905</v>
      </c>
      <c r="AC207" s="250">
        <f t="shared" si="124"/>
        <v>-0.20499408275466713</v>
      </c>
      <c r="AD207" s="250">
        <f t="shared" si="124"/>
        <v>-0.31335963129227495</v>
      </c>
      <c r="AE207" s="250">
        <f t="shared" si="124"/>
        <v>-0.38498855147409416</v>
      </c>
      <c r="AF207" s="250">
        <f t="shared" si="124"/>
        <v>-0.4059544298341039</v>
      </c>
      <c r="AG207" s="250">
        <f t="shared" si="124"/>
        <v>-0.41150578863984111</v>
      </c>
      <c r="AH207" s="250">
        <f t="shared" si="124"/>
        <v>-0.51807449212242651</v>
      </c>
      <c r="AI207" s="250">
        <f t="shared" si="124"/>
        <v>-0.50334748882314395</v>
      </c>
      <c r="AJ207" s="250">
        <f t="shared" si="124"/>
        <v>-0.44945856613620438</v>
      </c>
      <c r="AK207" s="250">
        <f t="shared" si="124"/>
        <v>-0.4018601562947578</v>
      </c>
      <c r="AM207" s="265">
        <f t="shared" ref="AM207:AM220" si="125">AK207-AH207</f>
        <v>0.11621433582766871</v>
      </c>
      <c r="AW207" s="212">
        <v>2010</v>
      </c>
      <c r="AX207" s="205" t="str">
        <f t="shared" si="114"/>
        <v/>
      </c>
      <c r="AY207" s="203">
        <f t="shared" si="114"/>
        <v>0.99</v>
      </c>
      <c r="AZ207" s="203">
        <f t="shared" si="114"/>
        <v>0.99</v>
      </c>
      <c r="BA207" s="203">
        <f t="shared" si="114"/>
        <v>0.99</v>
      </c>
      <c r="BB207" s="203">
        <f t="shared" si="114"/>
        <v>0.99</v>
      </c>
      <c r="BC207" s="203">
        <f t="shared" si="114"/>
        <v>0.99</v>
      </c>
      <c r="BD207" s="203">
        <f t="shared" si="114"/>
        <v>0.99</v>
      </c>
      <c r="BE207" s="203">
        <f t="shared" si="114"/>
        <v>0.99</v>
      </c>
      <c r="BF207" s="206">
        <f t="shared" si="114"/>
        <v>0.99</v>
      </c>
      <c r="BG207" s="203" t="str">
        <f t="shared" si="114"/>
        <v/>
      </c>
      <c r="BH207" s="203" t="str">
        <f t="shared" si="114"/>
        <v/>
      </c>
      <c r="BI207" s="203" t="str">
        <f t="shared" si="114"/>
        <v/>
      </c>
      <c r="BJ207" s="203" t="str">
        <f t="shared" si="114"/>
        <v/>
      </c>
      <c r="BK207" s="203" t="str">
        <f t="shared" si="114"/>
        <v/>
      </c>
      <c r="BM207" s="212">
        <v>2012</v>
      </c>
      <c r="BN207" s="217">
        <f t="shared" ref="BN207:CA207" si="126">IF(MIN(BN137,BN155,BN173,BN190)=0,"",MIN(BN137,BN155,BN173,BN190))</f>
        <v>0.99</v>
      </c>
      <c r="BO207" s="216">
        <f t="shared" si="126"/>
        <v>0.99</v>
      </c>
      <c r="BP207" s="216">
        <f t="shared" si="126"/>
        <v>0.99</v>
      </c>
      <c r="BQ207" s="216">
        <f t="shared" si="126"/>
        <v>0.99</v>
      </c>
      <c r="BR207" s="216">
        <f t="shared" si="126"/>
        <v>0.99</v>
      </c>
      <c r="BS207" s="216">
        <f t="shared" si="126"/>
        <v>0.99</v>
      </c>
      <c r="BT207" s="216">
        <f t="shared" si="126"/>
        <v>0.99</v>
      </c>
      <c r="BU207" s="216">
        <f t="shared" si="126"/>
        <v>0.95</v>
      </c>
      <c r="BV207" s="216">
        <f t="shared" si="126"/>
        <v>0.99</v>
      </c>
      <c r="BW207" s="216">
        <f t="shared" si="126"/>
        <v>0.95</v>
      </c>
      <c r="BX207" s="218" t="str">
        <f t="shared" si="126"/>
        <v/>
      </c>
      <c r="BY207" s="216" t="str">
        <f t="shared" si="126"/>
        <v/>
      </c>
      <c r="BZ207" s="216" t="str">
        <f t="shared" si="126"/>
        <v/>
      </c>
      <c r="CA207" s="216" t="str">
        <f t="shared" si="126"/>
        <v/>
      </c>
    </row>
    <row r="208" spans="2:79">
      <c r="B208" s="258" t="s">
        <v>63</v>
      </c>
      <c r="C208" s="254">
        <v>5</v>
      </c>
      <c r="D208" s="254">
        <v>12</v>
      </c>
      <c r="E208" s="254">
        <v>10</v>
      </c>
      <c r="F208" s="254">
        <v>14</v>
      </c>
      <c r="G208" s="254">
        <v>0</v>
      </c>
      <c r="H208" s="254">
        <v>2</v>
      </c>
      <c r="I208" s="254">
        <v>6</v>
      </c>
      <c r="J208" s="254">
        <v>7</v>
      </c>
      <c r="K208" s="254">
        <v>4</v>
      </c>
      <c r="L208" s="254">
        <v>1</v>
      </c>
      <c r="M208" s="254">
        <v>1</v>
      </c>
      <c r="N208" s="254">
        <v>15</v>
      </c>
      <c r="O208" s="254">
        <v>2</v>
      </c>
      <c r="P208" s="254">
        <v>1</v>
      </c>
      <c r="T208" s="19"/>
      <c r="U208" s="247" t="s">
        <v>644</v>
      </c>
      <c r="V208" s="250">
        <f t="shared" si="124"/>
        <v>1.3111238820587605</v>
      </c>
      <c r="W208" s="250">
        <f t="shared" si="124"/>
        <v>1.3147460686287098</v>
      </c>
      <c r="X208" s="250">
        <f t="shared" si="124"/>
        <v>1.5164602464969743</v>
      </c>
      <c r="Y208" s="250">
        <f t="shared" si="124"/>
        <v>2.5027925368741939</v>
      </c>
      <c r="Z208" s="250">
        <f t="shared" si="124"/>
        <v>0.90979379791055348</v>
      </c>
      <c r="AA208" s="250">
        <f t="shared" si="124"/>
        <v>1.4961185020456216</v>
      </c>
      <c r="AB208" s="250">
        <f t="shared" si="124"/>
        <v>1.5985448476331015</v>
      </c>
      <c r="AC208" s="250">
        <f t="shared" si="124"/>
        <v>1.5080087935846165</v>
      </c>
      <c r="AD208" s="250">
        <f t="shared" si="124"/>
        <v>0.91778323078487545</v>
      </c>
      <c r="AE208" s="250">
        <f t="shared" si="124"/>
        <v>0.86212064344256056</v>
      </c>
      <c r="AF208" s="250">
        <f t="shared" si="124"/>
        <v>0.63233792783529141</v>
      </c>
      <c r="AG208" s="250">
        <f t="shared" si="124"/>
        <v>0.68157596672232823</v>
      </c>
      <c r="AH208" s="250">
        <f t="shared" si="124"/>
        <v>0.28450100178150373</v>
      </c>
      <c r="AI208" s="250">
        <f t="shared" si="124"/>
        <v>0.3450890889401621</v>
      </c>
      <c r="AJ208" s="250">
        <f t="shared" si="124"/>
        <v>1.1069007808589535</v>
      </c>
      <c r="AK208" s="250">
        <f t="shared" si="124"/>
        <v>0.82281875964421669</v>
      </c>
      <c r="AM208" s="265">
        <f t="shared" si="125"/>
        <v>0.53831775786271296</v>
      </c>
      <c r="AW208" s="212">
        <v>2011</v>
      </c>
      <c r="AX208" s="205">
        <f t="shared" si="114"/>
        <v>0.99</v>
      </c>
      <c r="AY208" s="203">
        <f t="shared" si="114"/>
        <v>0.99</v>
      </c>
      <c r="AZ208" s="203">
        <f t="shared" si="114"/>
        <v>0.99</v>
      </c>
      <c r="BA208" s="203">
        <f t="shared" si="114"/>
        <v>0.99</v>
      </c>
      <c r="BB208" s="203">
        <f t="shared" si="114"/>
        <v>0.99</v>
      </c>
      <c r="BC208" s="203">
        <f t="shared" si="114"/>
        <v>0.99</v>
      </c>
      <c r="BD208" s="203">
        <f t="shared" si="114"/>
        <v>0.99</v>
      </c>
      <c r="BE208" s="203">
        <f t="shared" si="114"/>
        <v>0.99</v>
      </c>
      <c r="BF208" s="203">
        <f t="shared" si="114"/>
        <v>0.99</v>
      </c>
      <c r="BG208" s="206">
        <f t="shared" si="114"/>
        <v>0.99</v>
      </c>
      <c r="BH208" s="203" t="str">
        <f t="shared" si="114"/>
        <v/>
      </c>
      <c r="BI208" s="203" t="str">
        <f t="shared" si="114"/>
        <v/>
      </c>
      <c r="BJ208" s="203" t="str">
        <f t="shared" si="114"/>
        <v/>
      </c>
      <c r="BK208" s="203" t="str">
        <f t="shared" si="114"/>
        <v/>
      </c>
      <c r="BM208" s="212">
        <v>2013</v>
      </c>
      <c r="BN208" s="217">
        <f t="shared" ref="BN208:CA208" si="127">IF(MIN(BN138,BN156,BN174,BN191)=0,"",MIN(BN138,BN156,BN174,BN191))</f>
        <v>0.99</v>
      </c>
      <c r="BO208" s="216">
        <f t="shared" si="127"/>
        <v>0.99</v>
      </c>
      <c r="BP208" s="216">
        <f t="shared" si="127"/>
        <v>0.99</v>
      </c>
      <c r="BQ208" s="216">
        <f t="shared" si="127"/>
        <v>0.99</v>
      </c>
      <c r="BR208" s="216">
        <f t="shared" si="127"/>
        <v>0.99</v>
      </c>
      <c r="BS208" s="216">
        <f t="shared" si="127"/>
        <v>0.99</v>
      </c>
      <c r="BT208" s="216">
        <f t="shared" si="127"/>
        <v>0.99</v>
      </c>
      <c r="BU208" s="216">
        <f t="shared" si="127"/>
        <v>0.99</v>
      </c>
      <c r="BV208" s="216">
        <f t="shared" si="127"/>
        <v>0.99</v>
      </c>
      <c r="BW208" s="216">
        <f t="shared" si="127"/>
        <v>0.99</v>
      </c>
      <c r="BX208" s="216">
        <f t="shared" si="127"/>
        <v>0.95</v>
      </c>
      <c r="BY208" s="218">
        <f t="shared" si="127"/>
        <v>0.95</v>
      </c>
      <c r="BZ208" s="216" t="str">
        <f t="shared" si="127"/>
        <v/>
      </c>
      <c r="CA208" s="216" t="str">
        <f t="shared" si="127"/>
        <v/>
      </c>
    </row>
    <row r="209" spans="2:79">
      <c r="B209" s="258" t="s">
        <v>64</v>
      </c>
      <c r="C209" s="254">
        <v>2</v>
      </c>
      <c r="D209" s="254">
        <v>14</v>
      </c>
      <c r="E209" s="254">
        <v>20</v>
      </c>
      <c r="F209" s="254">
        <v>3</v>
      </c>
      <c r="G209" s="254">
        <v>0</v>
      </c>
      <c r="H209" s="254">
        <v>4</v>
      </c>
      <c r="I209" s="254">
        <v>0</v>
      </c>
      <c r="J209" s="254">
        <v>6</v>
      </c>
      <c r="K209" s="254">
        <v>0</v>
      </c>
      <c r="L209" s="254">
        <v>0</v>
      </c>
      <c r="M209" s="254">
        <v>1</v>
      </c>
      <c r="N209" s="254">
        <v>9</v>
      </c>
      <c r="O209" s="254">
        <v>6</v>
      </c>
      <c r="P209" s="254">
        <v>2</v>
      </c>
      <c r="T209" s="19"/>
      <c r="U209" s="247" t="s">
        <v>645</v>
      </c>
      <c r="V209" s="250">
        <f t="shared" si="124"/>
        <v>1.7001146002333676</v>
      </c>
      <c r="W209" s="250">
        <f t="shared" si="124"/>
        <v>1.5758025315132471</v>
      </c>
      <c r="X209" s="250">
        <f t="shared" si="124"/>
        <v>1.4314400305139192</v>
      </c>
      <c r="Y209" s="250">
        <f t="shared" si="124"/>
        <v>0.52154259228516464</v>
      </c>
      <c r="Z209" s="250">
        <f t="shared" si="124"/>
        <v>0.53176306286444563</v>
      </c>
      <c r="AA209" s="250">
        <f t="shared" si="124"/>
        <v>1.6015963320929938</v>
      </c>
      <c r="AB209" s="250">
        <f t="shared" si="124"/>
        <v>0.88758194746858798</v>
      </c>
      <c r="AC209" s="250">
        <f t="shared" si="124"/>
        <v>0.42619274360707426</v>
      </c>
      <c r="AD209" s="250">
        <f t="shared" si="124"/>
        <v>0.90179508413719622</v>
      </c>
      <c r="AE209" s="250">
        <f t="shared" si="124"/>
        <v>0.19704034897568734</v>
      </c>
      <c r="AF209" s="250">
        <f t="shared" si="124"/>
        <v>0.18709388528033211</v>
      </c>
      <c r="AG209" s="250">
        <f t="shared" si="124"/>
        <v>0.36874158296253645</v>
      </c>
      <c r="AH209" s="250">
        <f t="shared" si="124"/>
        <v>0.37212412065952516</v>
      </c>
      <c r="AI209" s="250">
        <f t="shared" si="124"/>
        <v>0.85926675650970896</v>
      </c>
      <c r="AJ209" s="250">
        <f t="shared" si="124"/>
        <v>5.6647886287069626E-2</v>
      </c>
      <c r="AK209" s="250">
        <f t="shared" si="124"/>
        <v>0.37908158609216125</v>
      </c>
      <c r="AM209" s="49">
        <f t="shared" si="125"/>
        <v>6.9574654326360896E-3</v>
      </c>
      <c r="AW209" s="212">
        <v>2012</v>
      </c>
      <c r="AX209" s="205">
        <f t="shared" si="114"/>
        <v>0.99</v>
      </c>
      <c r="AY209" s="203">
        <f t="shared" si="114"/>
        <v>0.99</v>
      </c>
      <c r="AZ209" s="203">
        <f t="shared" si="114"/>
        <v>0.99</v>
      </c>
      <c r="BA209" s="203">
        <f t="shared" si="114"/>
        <v>0.99</v>
      </c>
      <c r="BB209" s="203">
        <f t="shared" si="114"/>
        <v>0.99</v>
      </c>
      <c r="BC209" s="203">
        <f t="shared" si="114"/>
        <v>0.99</v>
      </c>
      <c r="BD209" s="203">
        <f t="shared" si="114"/>
        <v>0.99</v>
      </c>
      <c r="BE209" s="203">
        <f t="shared" si="114"/>
        <v>0.99</v>
      </c>
      <c r="BF209" s="203">
        <f t="shared" si="114"/>
        <v>0.99</v>
      </c>
      <c r="BG209" s="203">
        <f t="shared" si="114"/>
        <v>0.99</v>
      </c>
      <c r="BH209" s="206">
        <f t="shared" si="114"/>
        <v>0.99</v>
      </c>
      <c r="BI209" s="203" t="str">
        <f t="shared" si="114"/>
        <v/>
      </c>
      <c r="BJ209" s="203" t="str">
        <f t="shared" si="114"/>
        <v/>
      </c>
      <c r="BK209" s="203" t="str">
        <f t="shared" si="114"/>
        <v/>
      </c>
      <c r="BM209" s="212">
        <v>2014</v>
      </c>
      <c r="BN209" s="217">
        <f t="shared" ref="BN209:CA209" si="128">IF(MIN(BN139,BN157,BN175,BN192)=0,"",MIN(BN139,BN157,BN175,BN192))</f>
        <v>0.99</v>
      </c>
      <c r="BO209" s="216">
        <f t="shared" si="128"/>
        <v>0.99</v>
      </c>
      <c r="BP209" s="216">
        <f t="shared" si="128"/>
        <v>0.99</v>
      </c>
      <c r="BQ209" s="216">
        <f t="shared" si="128"/>
        <v>0.99</v>
      </c>
      <c r="BR209" s="216">
        <f t="shared" si="128"/>
        <v>0.99</v>
      </c>
      <c r="BS209" s="216">
        <f t="shared" si="128"/>
        <v>0.99</v>
      </c>
      <c r="BT209" s="216">
        <f t="shared" si="128"/>
        <v>0.99</v>
      </c>
      <c r="BU209" s="216">
        <f t="shared" si="128"/>
        <v>0.99</v>
      </c>
      <c r="BV209" s="216">
        <f t="shared" si="128"/>
        <v>0.99</v>
      </c>
      <c r="BW209" s="216">
        <f t="shared" si="128"/>
        <v>0.99</v>
      </c>
      <c r="BX209" s="216" t="str">
        <f t="shared" si="128"/>
        <v/>
      </c>
      <c r="BY209" s="216" t="str">
        <f t="shared" si="128"/>
        <v/>
      </c>
      <c r="BZ209" s="218" t="str">
        <f t="shared" si="128"/>
        <v/>
      </c>
      <c r="CA209" s="216" t="str">
        <f t="shared" si="128"/>
        <v/>
      </c>
    </row>
    <row r="210" spans="2:79">
      <c r="B210" s="255" t="s">
        <v>65</v>
      </c>
      <c r="C210" s="254">
        <v>10</v>
      </c>
      <c r="D210" s="254">
        <v>12</v>
      </c>
      <c r="E210" s="254">
        <v>20</v>
      </c>
      <c r="F210" s="254">
        <v>6</v>
      </c>
      <c r="G210" s="254">
        <v>0</v>
      </c>
      <c r="H210" s="254">
        <v>4</v>
      </c>
      <c r="I210" s="254">
        <v>1</v>
      </c>
      <c r="J210" s="254">
        <v>5</v>
      </c>
      <c r="K210" s="254">
        <v>5</v>
      </c>
      <c r="L210" s="254">
        <v>4</v>
      </c>
      <c r="M210" s="254">
        <v>3</v>
      </c>
      <c r="N210" s="254">
        <v>13</v>
      </c>
      <c r="O210" s="254">
        <v>4</v>
      </c>
      <c r="P210" s="254">
        <v>4</v>
      </c>
      <c r="T210" s="19"/>
      <c r="U210" s="247" t="s">
        <v>646</v>
      </c>
      <c r="V210" s="250">
        <f t="shared" si="124"/>
        <v>-1.6446238823523474E-2</v>
      </c>
      <c r="W210" s="250">
        <f t="shared" si="124"/>
        <v>0.81600387327062318</v>
      </c>
      <c r="X210" s="250">
        <f t="shared" si="124"/>
        <v>0.28106095199331493</v>
      </c>
      <c r="Y210" s="250">
        <f t="shared" si="124"/>
        <v>2.2224970834369473</v>
      </c>
      <c r="Z210" s="250">
        <f t="shared" si="124"/>
        <v>9.6025099332155195E-2</v>
      </c>
      <c r="AA210" s="250">
        <f t="shared" si="124"/>
        <v>0.89079189208996712</v>
      </c>
      <c r="AB210" s="250">
        <f t="shared" si="124"/>
        <v>2.3526827749463215</v>
      </c>
      <c r="AC210" s="250">
        <f t="shared" si="124"/>
        <v>0.36084650076433311</v>
      </c>
      <c r="AD210" s="250">
        <f t="shared" si="124"/>
        <v>1.7424980415928273</v>
      </c>
      <c r="AE210" s="250">
        <f t="shared" si="124"/>
        <v>0.58611212741562402</v>
      </c>
      <c r="AF210" s="250">
        <f t="shared" si="124"/>
        <v>-0.19455722346855875</v>
      </c>
      <c r="AG210" s="250">
        <f t="shared" si="124"/>
        <v>3.3861463947776231</v>
      </c>
      <c r="AH210" s="250">
        <f t="shared" si="124"/>
        <v>0.17336053272153018</v>
      </c>
      <c r="AI210" s="250">
        <f t="shared" si="124"/>
        <v>-0.2531461614786179</v>
      </c>
      <c r="AJ210" s="250">
        <f t="shared" si="124"/>
        <v>-1</v>
      </c>
      <c r="AK210" s="250">
        <f t="shared" si="124"/>
        <v>2.9941735086655159</v>
      </c>
      <c r="AM210" s="49">
        <f t="shared" si="125"/>
        <v>2.8208129759439857</v>
      </c>
      <c r="AW210" s="212">
        <v>2013</v>
      </c>
      <c r="AX210" s="205">
        <f t="shared" si="114"/>
        <v>0.99</v>
      </c>
      <c r="AY210" s="203">
        <f t="shared" si="114"/>
        <v>0.99</v>
      </c>
      <c r="AZ210" s="203">
        <f t="shared" si="114"/>
        <v>0.99</v>
      </c>
      <c r="BA210" s="203">
        <f t="shared" si="114"/>
        <v>0.99</v>
      </c>
      <c r="BB210" s="203">
        <f t="shared" si="114"/>
        <v>0.99</v>
      </c>
      <c r="BC210" s="203">
        <f t="shared" si="114"/>
        <v>0.99</v>
      </c>
      <c r="BD210" s="203">
        <f t="shared" si="114"/>
        <v>0.99</v>
      </c>
      <c r="BE210" s="203">
        <f t="shared" si="114"/>
        <v>0.99</v>
      </c>
      <c r="BF210" s="203">
        <f t="shared" si="114"/>
        <v>0.99</v>
      </c>
      <c r="BG210" s="203">
        <f t="shared" si="114"/>
        <v>0.99</v>
      </c>
      <c r="BH210" s="203">
        <f t="shared" si="114"/>
        <v>0.99</v>
      </c>
      <c r="BI210" s="206">
        <f t="shared" si="114"/>
        <v>0.99</v>
      </c>
      <c r="BJ210" s="203" t="str">
        <f t="shared" si="114"/>
        <v/>
      </c>
      <c r="BK210" s="203" t="str">
        <f t="shared" si="114"/>
        <v/>
      </c>
      <c r="BM210" s="212">
        <v>2015</v>
      </c>
      <c r="BN210" s="219">
        <f t="shared" ref="BN210:CA210" si="129">IF(MIN(BN140,BN158,BN176,BN193)=0,"",MIN(BN140,BN158,BN176,BN193))</f>
        <v>0.99</v>
      </c>
      <c r="BO210" s="220">
        <f t="shared" si="129"/>
        <v>0.99</v>
      </c>
      <c r="BP210" s="220">
        <f t="shared" si="129"/>
        <v>0.99</v>
      </c>
      <c r="BQ210" s="220">
        <f t="shared" si="129"/>
        <v>0.99</v>
      </c>
      <c r="BR210" s="220">
        <f t="shared" si="129"/>
        <v>0.99</v>
      </c>
      <c r="BS210" s="220">
        <f t="shared" si="129"/>
        <v>0.99</v>
      </c>
      <c r="BT210" s="220">
        <f t="shared" si="129"/>
        <v>0.99</v>
      </c>
      <c r="BU210" s="220">
        <f t="shared" si="129"/>
        <v>0.95</v>
      </c>
      <c r="BV210" s="220">
        <f t="shared" si="129"/>
        <v>0.99</v>
      </c>
      <c r="BW210" s="220">
        <f t="shared" si="129"/>
        <v>0.95</v>
      </c>
      <c r="BX210" s="220" t="str">
        <f t="shared" si="129"/>
        <v/>
      </c>
      <c r="BY210" s="220" t="str">
        <f t="shared" si="129"/>
        <v/>
      </c>
      <c r="BZ210" s="220">
        <f t="shared" si="129"/>
        <v>0.95</v>
      </c>
      <c r="CA210" s="221" t="str">
        <f t="shared" si="129"/>
        <v/>
      </c>
    </row>
    <row r="211" spans="2:79">
      <c r="B211" s="258" t="s">
        <v>242</v>
      </c>
      <c r="C211" s="254">
        <v>9</v>
      </c>
      <c r="D211" s="254">
        <v>11</v>
      </c>
      <c r="E211" s="254">
        <v>20</v>
      </c>
      <c r="F211" s="254">
        <v>3</v>
      </c>
      <c r="G211" s="254">
        <v>0</v>
      </c>
      <c r="H211" s="254">
        <v>6</v>
      </c>
      <c r="I211" s="254">
        <v>4</v>
      </c>
      <c r="J211" s="254">
        <v>8</v>
      </c>
      <c r="K211" s="254">
        <v>5</v>
      </c>
      <c r="L211" s="254">
        <v>3</v>
      </c>
      <c r="M211" s="254">
        <v>2</v>
      </c>
      <c r="N211" s="254">
        <v>6</v>
      </c>
      <c r="O211" s="254">
        <v>5</v>
      </c>
      <c r="P211" s="254">
        <v>7</v>
      </c>
      <c r="T211" s="19"/>
      <c r="U211" s="247" t="s">
        <v>647</v>
      </c>
      <c r="V211" s="250">
        <f t="shared" si="124"/>
        <v>2.3365724299891699E-2</v>
      </c>
      <c r="W211" s="250">
        <f t="shared" si="124"/>
        <v>1.4875930306554137</v>
      </c>
      <c r="X211" s="250">
        <f t="shared" si="124"/>
        <v>1.3404115940013508</v>
      </c>
      <c r="Y211" s="250">
        <f t="shared" si="124"/>
        <v>0.87272754133613728</v>
      </c>
      <c r="Z211" s="250">
        <f t="shared" si="124"/>
        <v>2.1003525669212015</v>
      </c>
      <c r="AA211" s="250">
        <f t="shared" si="124"/>
        <v>1.5054244021574363</v>
      </c>
      <c r="AB211" s="250">
        <f t="shared" si="124"/>
        <v>1.336923939258289</v>
      </c>
      <c r="AC211" s="250">
        <f t="shared" si="124"/>
        <v>0.32804702159815857</v>
      </c>
      <c r="AD211" s="250">
        <f t="shared" si="124"/>
        <v>1.0333681454439332</v>
      </c>
      <c r="AE211" s="250">
        <f t="shared" si="124"/>
        <v>0.87998121912325744</v>
      </c>
      <c r="AF211" s="250">
        <f t="shared" si="124"/>
        <v>1.5531489734925996</v>
      </c>
      <c r="AG211" s="250">
        <f t="shared" si="124"/>
        <v>0.16037296089532971</v>
      </c>
      <c r="AH211" s="250">
        <f t="shared" si="124"/>
        <v>-5.2396254310778767E-2</v>
      </c>
      <c r="AI211" s="250">
        <f t="shared" si="124"/>
        <v>0.40763157153858653</v>
      </c>
      <c r="AJ211" s="250">
        <f t="shared" si="124"/>
        <v>0.62725956396857119</v>
      </c>
      <c r="AK211" s="250">
        <f t="shared" si="124"/>
        <v>0.18388351014745474</v>
      </c>
      <c r="AM211" s="265">
        <f t="shared" si="125"/>
        <v>0.23627976445823351</v>
      </c>
      <c r="AW211" s="212">
        <v>2014</v>
      </c>
      <c r="AX211" s="205">
        <f t="shared" si="114"/>
        <v>0.99</v>
      </c>
      <c r="AY211" s="203">
        <f t="shared" si="114"/>
        <v>0.99</v>
      </c>
      <c r="AZ211" s="203">
        <f t="shared" si="114"/>
        <v>0.99</v>
      </c>
      <c r="BA211" s="203">
        <f t="shared" si="114"/>
        <v>0.99</v>
      </c>
      <c r="BB211" s="203">
        <f t="shared" si="114"/>
        <v>0.99</v>
      </c>
      <c r="BC211" s="203">
        <f t="shared" si="114"/>
        <v>0.99</v>
      </c>
      <c r="BD211" s="203">
        <f t="shared" si="114"/>
        <v>0.99</v>
      </c>
      <c r="BE211" s="203">
        <f t="shared" si="114"/>
        <v>0.99</v>
      </c>
      <c r="BF211" s="203">
        <f t="shared" si="114"/>
        <v>0.99</v>
      </c>
      <c r="BG211" s="203">
        <f t="shared" si="114"/>
        <v>0.99</v>
      </c>
      <c r="BH211" s="203">
        <f t="shared" si="114"/>
        <v>0.99</v>
      </c>
      <c r="BI211" s="203">
        <f t="shared" si="114"/>
        <v>0.99</v>
      </c>
      <c r="BJ211" s="206">
        <f t="shared" si="114"/>
        <v>0.99</v>
      </c>
      <c r="BK211" s="203" t="str">
        <f t="shared" si="114"/>
        <v/>
      </c>
    </row>
    <row r="212" spans="2:79">
      <c r="B212" s="258" t="s">
        <v>740</v>
      </c>
      <c r="C212" s="254">
        <v>9</v>
      </c>
      <c r="D212" s="254">
        <v>11</v>
      </c>
      <c r="E212" s="254">
        <v>19</v>
      </c>
      <c r="F212" s="254">
        <v>8</v>
      </c>
      <c r="G212" s="254">
        <v>0</v>
      </c>
      <c r="H212" s="254">
        <v>3</v>
      </c>
      <c r="I212" s="254">
        <v>3</v>
      </c>
      <c r="J212" s="254">
        <v>3</v>
      </c>
      <c r="K212" s="254">
        <v>5</v>
      </c>
      <c r="L212" s="254">
        <v>3</v>
      </c>
      <c r="M212" s="254">
        <v>0</v>
      </c>
      <c r="N212" s="254">
        <v>13</v>
      </c>
      <c r="O212" s="254">
        <v>4</v>
      </c>
      <c r="P212" s="254">
        <v>0</v>
      </c>
      <c r="T212" s="19"/>
      <c r="U212" s="247" t="s">
        <v>648</v>
      </c>
      <c r="V212" s="250">
        <f t="shared" si="124"/>
        <v>1.8753981297470768</v>
      </c>
      <c r="W212" s="250">
        <f t="shared" si="124"/>
        <v>8.6662015084465471E-2</v>
      </c>
      <c r="X212" s="250">
        <f t="shared" si="124"/>
        <v>0.79106204980410477</v>
      </c>
      <c r="Y212" s="250">
        <f t="shared" si="124"/>
        <v>1.6905239041008802</v>
      </c>
      <c r="Z212" s="250">
        <f t="shared" si="124"/>
        <v>0.79289188733898652</v>
      </c>
      <c r="AA212" s="250">
        <f t="shared" si="124"/>
        <v>0.62685900204739387</v>
      </c>
      <c r="AB212" s="250">
        <f t="shared" si="124"/>
        <v>0.16357003982563123</v>
      </c>
      <c r="AC212" s="250">
        <f t="shared" si="124"/>
        <v>1.0685749095543722</v>
      </c>
      <c r="AD212" s="250">
        <f t="shared" si="124"/>
        <v>0.60605679484945285</v>
      </c>
      <c r="AE212" s="250">
        <f t="shared" si="124"/>
        <v>0.47322970318326618</v>
      </c>
      <c r="AF212" s="250">
        <f t="shared" si="124"/>
        <v>0.63623972616392455</v>
      </c>
      <c r="AG212" s="250">
        <f t="shared" si="124"/>
        <v>1.2343920347765023</v>
      </c>
      <c r="AH212" s="250">
        <f t="shared" si="124"/>
        <v>0.44761884161390353</v>
      </c>
      <c r="AI212" s="250">
        <f t="shared" si="124"/>
        <v>0.5340214470301925</v>
      </c>
      <c r="AJ212" s="250">
        <f t="shared" si="124"/>
        <v>7.8646989143165813E-2</v>
      </c>
      <c r="AK212" s="250">
        <f t="shared" si="124"/>
        <v>-8.8042552982259603E-2</v>
      </c>
      <c r="AM212" s="49">
        <f t="shared" si="125"/>
        <v>-0.53566139459616313</v>
      </c>
      <c r="AW212" s="212">
        <v>2015</v>
      </c>
      <c r="AX212" s="207">
        <f t="shared" si="114"/>
        <v>0.99</v>
      </c>
      <c r="AY212" s="208">
        <f t="shared" si="114"/>
        <v>0.99</v>
      </c>
      <c r="AZ212" s="208">
        <f t="shared" si="114"/>
        <v>0.99</v>
      </c>
      <c r="BA212" s="208">
        <f t="shared" si="114"/>
        <v>0.99</v>
      </c>
      <c r="BB212" s="208">
        <f t="shared" si="114"/>
        <v>0.99</v>
      </c>
      <c r="BC212" s="208">
        <f t="shared" si="114"/>
        <v>0.99</v>
      </c>
      <c r="BD212" s="208">
        <f t="shared" si="114"/>
        <v>0.99</v>
      </c>
      <c r="BE212" s="208">
        <f t="shared" si="114"/>
        <v>0.99</v>
      </c>
      <c r="BF212" s="208">
        <f t="shared" si="114"/>
        <v>0.99</v>
      </c>
      <c r="BG212" s="208">
        <f t="shared" si="114"/>
        <v>0.99</v>
      </c>
      <c r="BH212" s="208">
        <f t="shared" si="114"/>
        <v>0.99</v>
      </c>
      <c r="BI212" s="208">
        <f t="shared" si="114"/>
        <v>0.99</v>
      </c>
      <c r="BJ212" s="208" t="str">
        <f t="shared" si="114"/>
        <v/>
      </c>
      <c r="BK212" s="209">
        <f t="shared" si="114"/>
        <v>0.99</v>
      </c>
      <c r="BM212" s="210"/>
      <c r="BN212" s="298" t="s">
        <v>721</v>
      </c>
      <c r="BO212" s="298"/>
      <c r="BP212" s="298"/>
      <c r="BQ212" s="298"/>
      <c r="BR212" s="298"/>
      <c r="BS212" s="298"/>
      <c r="BT212" s="298"/>
      <c r="BU212" s="298"/>
      <c r="BV212" s="298"/>
      <c r="BW212" s="298"/>
      <c r="BX212" s="298"/>
      <c r="BY212" s="298"/>
      <c r="BZ212" s="298"/>
      <c r="CA212" s="298"/>
    </row>
    <row r="213" spans="2:79">
      <c r="B213" s="258" t="s">
        <v>741</v>
      </c>
      <c r="C213" s="254">
        <v>5</v>
      </c>
      <c r="D213" s="254">
        <v>9</v>
      </c>
      <c r="E213" s="254">
        <v>17</v>
      </c>
      <c r="F213" s="254">
        <v>12</v>
      </c>
      <c r="G213" s="254">
        <v>1</v>
      </c>
      <c r="H213" s="254">
        <v>1</v>
      </c>
      <c r="I213" s="254">
        <v>4</v>
      </c>
      <c r="J213" s="254">
        <v>1</v>
      </c>
      <c r="K213" s="254">
        <v>4</v>
      </c>
      <c r="L213" s="254">
        <v>3</v>
      </c>
      <c r="M213" s="254">
        <v>1</v>
      </c>
      <c r="N213" s="254">
        <v>5</v>
      </c>
      <c r="O213" s="254">
        <v>4</v>
      </c>
      <c r="P213" s="254">
        <v>5</v>
      </c>
      <c r="T213" s="19"/>
      <c r="U213" s="247" t="s">
        <v>728</v>
      </c>
      <c r="V213" s="250">
        <f t="shared" si="124"/>
        <v>0.95310548700556419</v>
      </c>
      <c r="W213" s="250">
        <f t="shared" si="124"/>
        <v>0.80712319230690555</v>
      </c>
      <c r="X213" s="250">
        <f t="shared" si="124"/>
        <v>0.88428737076836339</v>
      </c>
      <c r="Y213" s="250">
        <f t="shared" si="124"/>
        <v>1.4196480315602367</v>
      </c>
      <c r="Z213" s="250">
        <f t="shared" si="124"/>
        <v>0.73710042890523941</v>
      </c>
      <c r="AA213" s="250">
        <f t="shared" si="124"/>
        <v>0.81610116860160575</v>
      </c>
      <c r="AB213" s="250">
        <f t="shared" si="124"/>
        <v>1.4201901129131036</v>
      </c>
      <c r="AC213" s="250">
        <f t="shared" si="124"/>
        <v>1.2034930193099704</v>
      </c>
      <c r="AD213" s="250">
        <f t="shared" si="124"/>
        <v>1.2553433744682554</v>
      </c>
      <c r="AE213" s="250">
        <f t="shared" si="124"/>
        <v>1.0232636671844899</v>
      </c>
      <c r="AF213" s="250">
        <f t="shared" si="124"/>
        <v>0.80811353481836856</v>
      </c>
      <c r="AG213" s="250">
        <f t="shared" si="124"/>
        <v>0.5462002337915477</v>
      </c>
      <c r="AH213" s="250">
        <f t="shared" si="124"/>
        <v>0.52199859482707911</v>
      </c>
      <c r="AI213" s="250">
        <f t="shared" si="124"/>
        <v>1.1759119831304732</v>
      </c>
      <c r="AJ213" s="250">
        <f t="shared" si="124"/>
        <v>0.30242867714973753</v>
      </c>
      <c r="AK213" s="250">
        <f t="shared" si="124"/>
        <v>8.390837112394367E-2</v>
      </c>
      <c r="AM213" s="49">
        <f t="shared" si="125"/>
        <v>-0.43809022370313544</v>
      </c>
      <c r="BM213" s="212"/>
      <c r="BN213" s="214">
        <v>2001</v>
      </c>
      <c r="BO213" s="214">
        <v>2002</v>
      </c>
      <c r="BP213" s="214">
        <v>2003</v>
      </c>
      <c r="BQ213" s="214">
        <v>2004</v>
      </c>
      <c r="BR213" s="214">
        <v>2005</v>
      </c>
      <c r="BS213" s="214">
        <v>2006</v>
      </c>
      <c r="BT213" s="214">
        <v>2007</v>
      </c>
      <c r="BU213" s="214">
        <v>2008</v>
      </c>
      <c r="BV213" s="214">
        <v>2009</v>
      </c>
      <c r="BW213" s="214">
        <v>2010</v>
      </c>
      <c r="BX213" s="214">
        <v>2011</v>
      </c>
      <c r="BY213" s="214">
        <v>2012</v>
      </c>
      <c r="BZ213" s="214">
        <v>2013</v>
      </c>
      <c r="CA213" s="214">
        <v>2014</v>
      </c>
    </row>
    <row r="214" spans="2:79">
      <c r="B214" s="258" t="s">
        <v>743</v>
      </c>
      <c r="C214" s="254">
        <v>4</v>
      </c>
      <c r="D214" s="254">
        <v>15</v>
      </c>
      <c r="E214" s="254">
        <v>23</v>
      </c>
      <c r="F214" s="254">
        <v>8</v>
      </c>
      <c r="G214" s="254">
        <v>3</v>
      </c>
      <c r="H214" s="254">
        <v>2</v>
      </c>
      <c r="I214" s="254">
        <v>2</v>
      </c>
      <c r="J214" s="254">
        <v>4</v>
      </c>
      <c r="K214" s="254">
        <v>2</v>
      </c>
      <c r="L214" s="254">
        <v>1</v>
      </c>
      <c r="M214" s="254">
        <v>1</v>
      </c>
      <c r="N214" s="254">
        <v>10</v>
      </c>
      <c r="O214" s="254">
        <v>7</v>
      </c>
      <c r="P214" s="254">
        <v>4</v>
      </c>
      <c r="T214" s="19"/>
      <c r="U214" s="247" t="s">
        <v>651</v>
      </c>
      <c r="V214" s="250">
        <f t="shared" si="124"/>
        <v>-0.18194362984842627</v>
      </c>
      <c r="W214" s="250">
        <f t="shared" si="124"/>
        <v>0.34758417417340337</v>
      </c>
      <c r="X214" s="250">
        <f t="shared" si="124"/>
        <v>0.40728878755218245</v>
      </c>
      <c r="Y214" s="250">
        <f t="shared" si="124"/>
        <v>0.13382253376880326</v>
      </c>
      <c r="Z214" s="250">
        <f t="shared" si="124"/>
        <v>3.3474712218724445E-2</v>
      </c>
      <c r="AA214" s="250">
        <f t="shared" si="124"/>
        <v>1.4415893792543821E-2</v>
      </c>
      <c r="AB214" s="250">
        <f t="shared" si="124"/>
        <v>-0.37818277557746638</v>
      </c>
      <c r="AC214" s="250">
        <f t="shared" si="124"/>
        <v>-5.7870856687451844E-2</v>
      </c>
      <c r="AD214" s="250">
        <f t="shared" si="124"/>
        <v>-0.38314135921922066</v>
      </c>
      <c r="AE214" s="250">
        <f t="shared" si="124"/>
        <v>-0.38833229736552277</v>
      </c>
      <c r="AF214" s="250">
        <f t="shared" si="124"/>
        <v>-0.50806794996560445</v>
      </c>
      <c r="AG214" s="250">
        <f t="shared" si="124"/>
        <v>-0.46877935555193007</v>
      </c>
      <c r="AH214" s="250">
        <f t="shared" si="124"/>
        <v>-0.3501925442574515</v>
      </c>
      <c r="AI214" s="250">
        <f t="shared" si="124"/>
        <v>-0.45202349544610665</v>
      </c>
      <c r="AJ214" s="250">
        <f t="shared" si="124"/>
        <v>-0.38188353746371095</v>
      </c>
      <c r="AK214" s="250">
        <f t="shared" si="124"/>
        <v>-0.50979617013428036</v>
      </c>
      <c r="AM214" s="49">
        <f t="shared" si="125"/>
        <v>-0.15960362587682886</v>
      </c>
      <c r="BL214" s="299"/>
      <c r="BM214" s="212">
        <v>2002</v>
      </c>
      <c r="BN214" s="215" t="s">
        <v>588</v>
      </c>
      <c r="BO214" s="216" t="s">
        <v>588</v>
      </c>
      <c r="BP214" s="216" t="s">
        <v>588</v>
      </c>
      <c r="BQ214" s="216" t="s">
        <v>588</v>
      </c>
      <c r="BR214" s="216" t="s">
        <v>588</v>
      </c>
      <c r="BS214" s="216" t="s">
        <v>588</v>
      </c>
      <c r="BT214" s="216" t="s">
        <v>588</v>
      </c>
      <c r="BU214" s="216" t="s">
        <v>588</v>
      </c>
      <c r="BV214" s="216" t="s">
        <v>588</v>
      </c>
      <c r="BW214" s="216" t="s">
        <v>588</v>
      </c>
      <c r="BX214" s="216" t="s">
        <v>588</v>
      </c>
      <c r="BY214" s="216" t="s">
        <v>588</v>
      </c>
      <c r="BZ214" s="216" t="s">
        <v>588</v>
      </c>
      <c r="CA214" s="216" t="s">
        <v>588</v>
      </c>
    </row>
    <row r="215" spans="2:79" ht="15" customHeight="1">
      <c r="B215" s="255" t="s">
        <v>744</v>
      </c>
      <c r="C215" s="254">
        <v>8</v>
      </c>
      <c r="D215" s="254">
        <v>13</v>
      </c>
      <c r="E215" s="254">
        <v>13</v>
      </c>
      <c r="F215" s="254">
        <v>6</v>
      </c>
      <c r="G215" s="254">
        <v>2</v>
      </c>
      <c r="H215" s="254">
        <v>3</v>
      </c>
      <c r="I215" s="254">
        <v>0</v>
      </c>
      <c r="J215" s="254">
        <v>11</v>
      </c>
      <c r="K215" s="254">
        <v>2</v>
      </c>
      <c r="L215" s="254">
        <v>5</v>
      </c>
      <c r="M215" s="254">
        <v>0</v>
      </c>
      <c r="N215" s="254">
        <v>15</v>
      </c>
      <c r="O215" s="254">
        <v>8</v>
      </c>
      <c r="P215" s="254">
        <v>6</v>
      </c>
      <c r="T215" s="19"/>
      <c r="U215" s="247" t="s">
        <v>729</v>
      </c>
      <c r="V215" s="250">
        <f t="shared" si="124"/>
        <v>1.5376301609033383</v>
      </c>
      <c r="W215" s="250">
        <f t="shared" si="124"/>
        <v>0.6352507906267908</v>
      </c>
      <c r="X215" s="250">
        <f t="shared" si="124"/>
        <v>1.5525639907017132</v>
      </c>
      <c r="Y215" s="250">
        <f t="shared" si="124"/>
        <v>0.25543308405792753</v>
      </c>
      <c r="Z215" s="250">
        <f t="shared" si="124"/>
        <v>-5.5898095532018188E-2</v>
      </c>
      <c r="AA215" s="250">
        <f t="shared" si="124"/>
        <v>0.20741674915162323</v>
      </c>
      <c r="AB215" s="250">
        <f t="shared" si="124"/>
        <v>0.1025189528170547</v>
      </c>
      <c r="AC215" s="250">
        <f t="shared" si="124"/>
        <v>0.47175038733642416</v>
      </c>
      <c r="AD215" s="250">
        <f t="shared" si="124"/>
        <v>1.8421548222671147</v>
      </c>
      <c r="AE215" s="250">
        <f t="shared" si="124"/>
        <v>0.12339490363426231</v>
      </c>
      <c r="AF215" s="250">
        <f t="shared" si="124"/>
        <v>-4.9271927337629973E-2</v>
      </c>
      <c r="AG215" s="250">
        <f t="shared" si="124"/>
        <v>0.17684640276889674</v>
      </c>
      <c r="AH215" s="250">
        <f t="shared" si="124"/>
        <v>-7.5822599613966535E-2</v>
      </c>
      <c r="AI215" s="250">
        <f t="shared" si="124"/>
        <v>-0.44787668520636614</v>
      </c>
      <c r="AJ215" s="250">
        <f t="shared" si="124"/>
        <v>4.4798581237526891E-2</v>
      </c>
      <c r="AK215" s="250">
        <f t="shared" si="124"/>
        <v>0.19125832421281452</v>
      </c>
      <c r="AM215" s="49">
        <f t="shared" si="125"/>
        <v>0.26708092382678106</v>
      </c>
      <c r="BL215" s="300"/>
      <c r="BM215" s="212">
        <v>2003</v>
      </c>
      <c r="BN215" s="217" t="s">
        <v>588</v>
      </c>
      <c r="BO215" s="218" t="s">
        <v>588</v>
      </c>
      <c r="BP215" s="216" t="s">
        <v>588</v>
      </c>
      <c r="BQ215" s="216" t="s">
        <v>588</v>
      </c>
      <c r="BR215" s="216" t="s">
        <v>588</v>
      </c>
      <c r="BS215" s="216" t="s">
        <v>588</v>
      </c>
      <c r="BT215" s="216" t="s">
        <v>588</v>
      </c>
      <c r="BU215" s="216" t="s">
        <v>588</v>
      </c>
      <c r="BV215" s="216" t="s">
        <v>588</v>
      </c>
      <c r="BW215" s="216" t="s">
        <v>588</v>
      </c>
      <c r="BX215" s="216" t="s">
        <v>588</v>
      </c>
      <c r="BY215" s="216" t="s">
        <v>588</v>
      </c>
      <c r="BZ215" s="216" t="s">
        <v>588</v>
      </c>
      <c r="CA215" s="216" t="s">
        <v>588</v>
      </c>
    </row>
    <row r="216" spans="2:79">
      <c r="B216" s="255" t="s">
        <v>745</v>
      </c>
      <c r="C216" s="254">
        <v>9</v>
      </c>
      <c r="D216" s="254">
        <v>18</v>
      </c>
      <c r="E216" s="254">
        <v>20</v>
      </c>
      <c r="F216" s="254">
        <v>4</v>
      </c>
      <c r="G216" s="254">
        <v>5</v>
      </c>
      <c r="H216" s="254">
        <v>7</v>
      </c>
      <c r="I216" s="254">
        <v>1</v>
      </c>
      <c r="J216" s="254">
        <v>3</v>
      </c>
      <c r="K216" s="254">
        <v>4</v>
      </c>
      <c r="L216" s="254">
        <v>3</v>
      </c>
      <c r="M216" s="254">
        <v>3</v>
      </c>
      <c r="N216" s="254">
        <v>11</v>
      </c>
      <c r="O216" s="254">
        <v>4</v>
      </c>
      <c r="P216" s="254">
        <v>3</v>
      </c>
      <c r="T216" s="19"/>
      <c r="U216" s="247" t="s">
        <v>653</v>
      </c>
      <c r="V216" s="250">
        <f t="shared" si="124"/>
        <v>3.3712678507247329</v>
      </c>
      <c r="W216" s="250">
        <f t="shared" si="124"/>
        <v>3.0586386416394138</v>
      </c>
      <c r="X216" s="250">
        <f t="shared" si="124"/>
        <v>0.54801431498357367</v>
      </c>
      <c r="Y216" s="250">
        <f t="shared" si="124"/>
        <v>2.0969474463095907</v>
      </c>
      <c r="Z216" s="250">
        <f t="shared" si="124"/>
        <v>0.47526008556092147</v>
      </c>
      <c r="AA216" s="250">
        <f t="shared" si="124"/>
        <v>-5.0512271334741676E-2</v>
      </c>
      <c r="AB216" s="250">
        <f t="shared" si="124"/>
        <v>1.3038282059699675</v>
      </c>
      <c r="AC216" s="250">
        <f t="shared" si="124"/>
        <v>0.41243498061919781</v>
      </c>
      <c r="AD216" s="250">
        <f t="shared" si="124"/>
        <v>0.43454621786374314</v>
      </c>
      <c r="AE216" s="250">
        <f t="shared" si="124"/>
        <v>2.1396368226034017</v>
      </c>
      <c r="AF216" s="250">
        <f t="shared" si="124"/>
        <v>1.6510713114684723</v>
      </c>
      <c r="AG216" s="250">
        <f t="shared" si="124"/>
        <v>0.2150036115520948</v>
      </c>
      <c r="AH216" s="250">
        <f t="shared" si="124"/>
        <v>2.347639396805083</v>
      </c>
      <c r="AI216" s="250">
        <f t="shared" si="124"/>
        <v>1.2793313032819404</v>
      </c>
      <c r="AJ216" s="250">
        <f t="shared" si="124"/>
        <v>0.64294429880334891</v>
      </c>
      <c r="AK216" s="250">
        <f t="shared" si="124"/>
        <v>0.31193069646072757</v>
      </c>
      <c r="AM216" s="49">
        <f t="shared" si="125"/>
        <v>-2.0357087003443555</v>
      </c>
      <c r="BL216" s="296" t="s">
        <v>722</v>
      </c>
      <c r="BM216" s="212">
        <v>2004</v>
      </c>
      <c r="BN216" s="217" t="s">
        <v>588</v>
      </c>
      <c r="BO216" s="216" t="s">
        <v>588</v>
      </c>
      <c r="BP216" s="218" t="s">
        <v>588</v>
      </c>
      <c r="BQ216" s="216" t="s">
        <v>588</v>
      </c>
      <c r="BR216" s="216" t="s">
        <v>588</v>
      </c>
      <c r="BS216" s="216" t="s">
        <v>588</v>
      </c>
      <c r="BT216" s="216" t="s">
        <v>588</v>
      </c>
      <c r="BU216" s="216" t="s">
        <v>588</v>
      </c>
      <c r="BV216" s="216" t="s">
        <v>588</v>
      </c>
      <c r="BW216" s="216" t="s">
        <v>588</v>
      </c>
      <c r="BX216" s="216" t="s">
        <v>588</v>
      </c>
      <c r="BY216" s="216" t="s">
        <v>588</v>
      </c>
      <c r="BZ216" s="216" t="s">
        <v>588</v>
      </c>
      <c r="CA216" s="216" t="s">
        <v>588</v>
      </c>
    </row>
    <row r="217" spans="2:79">
      <c r="U217" s="247" t="s">
        <v>652</v>
      </c>
      <c r="V217" s="250">
        <f t="shared" si="124"/>
        <v>0.58559773642291857</v>
      </c>
      <c r="W217" s="250">
        <f t="shared" si="124"/>
        <v>0.37248438326478417</v>
      </c>
      <c r="X217" s="250">
        <f t="shared" si="124"/>
        <v>0.54292323229281569</v>
      </c>
      <c r="Y217" s="250">
        <f t="shared" si="124"/>
        <v>0.27228960201045682</v>
      </c>
      <c r="Z217" s="250">
        <f t="shared" si="124"/>
        <v>0.23862292989996159</v>
      </c>
      <c r="AA217" s="250">
        <f t="shared" si="124"/>
        <v>-2.8897456589392467E-2</v>
      </c>
      <c r="AB217" s="250">
        <f t="shared" si="124"/>
        <v>0.60484106810628324</v>
      </c>
      <c r="AC217" s="250">
        <f t="shared" si="124"/>
        <v>0.18922751757062617</v>
      </c>
      <c r="AD217" s="250">
        <f t="shared" si="124"/>
        <v>0.10582448276294065</v>
      </c>
      <c r="AE217" s="250">
        <f t="shared" si="124"/>
        <v>0.24206453070734169</v>
      </c>
      <c r="AF217" s="250">
        <f t="shared" si="124"/>
        <v>9.86669768068138E-2</v>
      </c>
      <c r="AG217" s="250">
        <f t="shared" si="124"/>
        <v>8.0336624454606653E-2</v>
      </c>
      <c r="AH217" s="250">
        <f t="shared" si="124"/>
        <v>0.12938770793191678</v>
      </c>
      <c r="AI217" s="250">
        <f t="shared" si="124"/>
        <v>0.17868063315334615</v>
      </c>
      <c r="AJ217" s="250">
        <f t="shared" si="124"/>
        <v>-1.0443278152649449E-2</v>
      </c>
      <c r="AK217" s="250">
        <f t="shared" si="124"/>
        <v>-2.9960222491067112E-2</v>
      </c>
      <c r="AM217" s="49">
        <f t="shared" si="125"/>
        <v>-0.1593479304229839</v>
      </c>
      <c r="BL217" s="297"/>
      <c r="BM217" s="212">
        <v>2005</v>
      </c>
      <c r="BN217" s="217" t="s">
        <v>588</v>
      </c>
      <c r="BO217" s="216" t="s">
        <v>588</v>
      </c>
      <c r="BP217" s="216" t="s">
        <v>588</v>
      </c>
      <c r="BQ217" s="218" t="s">
        <v>588</v>
      </c>
      <c r="BR217" s="216" t="s">
        <v>588</v>
      </c>
      <c r="BS217" s="216" t="s">
        <v>588</v>
      </c>
      <c r="BT217" s="216" t="s">
        <v>588</v>
      </c>
      <c r="BU217" s="216" t="s">
        <v>588</v>
      </c>
      <c r="BV217" s="216" t="s">
        <v>588</v>
      </c>
      <c r="BW217" s="216" t="s">
        <v>588</v>
      </c>
      <c r="BX217" s="216" t="s">
        <v>588</v>
      </c>
      <c r="BY217" s="216" t="s">
        <v>588</v>
      </c>
      <c r="BZ217" s="216" t="s">
        <v>588</v>
      </c>
      <c r="CA217" s="216" t="s">
        <v>588</v>
      </c>
    </row>
    <row r="218" spans="2:79">
      <c r="T218" s="19"/>
      <c r="U218" s="247" t="s">
        <v>654</v>
      </c>
      <c r="V218" s="250">
        <f t="shared" si="124"/>
        <v>0.32860323691699378</v>
      </c>
      <c r="W218" s="250">
        <f t="shared" si="124"/>
        <v>7.6733552907553682E-2</v>
      </c>
      <c r="X218" s="250">
        <f t="shared" si="124"/>
        <v>0.4744781141987795</v>
      </c>
      <c r="Y218" s="250">
        <f t="shared" si="124"/>
        <v>4.2409676235275029E-2</v>
      </c>
      <c r="Z218" s="250">
        <f t="shared" si="124"/>
        <v>3.1501155546485249E-2</v>
      </c>
      <c r="AA218" s="250">
        <f t="shared" si="124"/>
        <v>0.37150541810120319</v>
      </c>
      <c r="AB218" s="250">
        <f t="shared" si="124"/>
        <v>0.57050706728360034</v>
      </c>
      <c r="AC218" s="250">
        <f t="shared" si="124"/>
        <v>0.11427484161454737</v>
      </c>
      <c r="AD218" s="250">
        <f t="shared" si="124"/>
        <v>9.5244587488549026E-2</v>
      </c>
      <c r="AE218" s="250">
        <f t="shared" si="124"/>
        <v>0.17661324263448086</v>
      </c>
      <c r="AF218" s="250">
        <f t="shared" si="124"/>
        <v>-0.15406083740281706</v>
      </c>
      <c r="AG218" s="250">
        <f t="shared" si="124"/>
        <v>-1.3638435153713213E-2</v>
      </c>
      <c r="AH218" s="250">
        <f t="shared" si="124"/>
        <v>0.1567989564114094</v>
      </c>
      <c r="AI218" s="250">
        <f t="shared" si="124"/>
        <v>0.27522022309421357</v>
      </c>
      <c r="AJ218" s="250">
        <f t="shared" si="124"/>
        <v>0.2021587200231294</v>
      </c>
      <c r="AK218" s="250">
        <f t="shared" si="124"/>
        <v>0.37884982375244203</v>
      </c>
      <c r="AL218" s="19"/>
      <c r="AM218" s="265">
        <f t="shared" si="125"/>
        <v>0.22205086734103263</v>
      </c>
      <c r="AN218" s="19"/>
      <c r="AO218" s="19"/>
      <c r="AP218" s="19"/>
      <c r="AQ218" s="19"/>
      <c r="AR218" s="19"/>
      <c r="AS218" s="19"/>
      <c r="AT218" s="19"/>
      <c r="AU218" s="19"/>
      <c r="AV218" s="19"/>
      <c r="BL218" s="297"/>
      <c r="BM218" s="212">
        <v>2006</v>
      </c>
      <c r="BN218" s="217" t="s">
        <v>588</v>
      </c>
      <c r="BO218" s="216" t="s">
        <v>588</v>
      </c>
      <c r="BP218" s="216" t="s">
        <v>588</v>
      </c>
      <c r="BQ218" s="216" t="s">
        <v>588</v>
      </c>
      <c r="BR218" s="218" t="s">
        <v>588</v>
      </c>
      <c r="BS218" s="216" t="s">
        <v>588</v>
      </c>
      <c r="BT218" s="216" t="s">
        <v>588</v>
      </c>
      <c r="BU218" s="216" t="s">
        <v>588</v>
      </c>
      <c r="BV218" s="216" t="s">
        <v>588</v>
      </c>
      <c r="BW218" s="216" t="s">
        <v>588</v>
      </c>
      <c r="BX218" s="216" t="s">
        <v>588</v>
      </c>
      <c r="BY218" s="216" t="s">
        <v>588</v>
      </c>
      <c r="BZ218" s="216" t="s">
        <v>588</v>
      </c>
      <c r="CA218" s="216" t="s">
        <v>588</v>
      </c>
    </row>
    <row r="219" spans="2:79">
      <c r="B219" s="19" t="s">
        <v>294</v>
      </c>
      <c r="C219" s="19">
        <f>SUM(C153:C156)</f>
        <v>30</v>
      </c>
      <c r="D219" s="19">
        <f t="shared" ref="D219:P219" si="130">SUM(D153:D156)</f>
        <v>84</v>
      </c>
      <c r="E219" s="19">
        <f t="shared" si="130"/>
        <v>72</v>
      </c>
      <c r="F219" s="19">
        <f t="shared" si="130"/>
        <v>41</v>
      </c>
      <c r="G219" s="19">
        <f t="shared" si="130"/>
        <v>2</v>
      </c>
      <c r="H219" s="19">
        <f t="shared" si="130"/>
        <v>10</v>
      </c>
      <c r="I219" s="19">
        <f t="shared" si="130"/>
        <v>19</v>
      </c>
      <c r="J219" s="19">
        <f t="shared" si="130"/>
        <v>33</v>
      </c>
      <c r="K219" s="19">
        <f t="shared" si="130"/>
        <v>20</v>
      </c>
      <c r="L219" s="19">
        <f t="shared" si="130"/>
        <v>20</v>
      </c>
      <c r="M219" s="19">
        <f t="shared" si="130"/>
        <v>13</v>
      </c>
      <c r="N219" s="19">
        <f t="shared" si="130"/>
        <v>49</v>
      </c>
      <c r="O219" s="19">
        <f t="shared" si="130"/>
        <v>17</v>
      </c>
      <c r="P219" s="19">
        <f t="shared" si="130"/>
        <v>19</v>
      </c>
      <c r="T219" s="19"/>
      <c r="U219" s="247" t="s">
        <v>655</v>
      </c>
      <c r="V219" s="250">
        <f t="shared" si="124"/>
        <v>1.8532101232880565</v>
      </c>
      <c r="W219" s="250">
        <f t="shared" si="124"/>
        <v>1.295140343071961</v>
      </c>
      <c r="X219" s="250">
        <f t="shared" si="124"/>
        <v>0.7560961821086376</v>
      </c>
      <c r="Y219" s="250">
        <f t="shared" si="124"/>
        <v>-0.14646300796669487</v>
      </c>
      <c r="Z219" s="250">
        <f t="shared" si="124"/>
        <v>0.12160114354544982</v>
      </c>
      <c r="AA219" s="250">
        <f t="shared" si="124"/>
        <v>0.13419290198523037</v>
      </c>
      <c r="AB219" s="250">
        <f t="shared" si="124"/>
        <v>1.1346170141786067</v>
      </c>
      <c r="AC219" s="250">
        <f t="shared" si="124"/>
        <v>0.8430860934641653</v>
      </c>
      <c r="AD219" s="250">
        <f t="shared" si="124"/>
        <v>0.76654339472441557</v>
      </c>
      <c r="AE219" s="250">
        <f t="shared" si="124"/>
        <v>6.9006457320643477E-2</v>
      </c>
      <c r="AF219" s="250">
        <f t="shared" si="124"/>
        <v>0.21976406095769807</v>
      </c>
      <c r="AG219" s="250">
        <f t="shared" si="124"/>
        <v>-0.31646206293670998</v>
      </c>
      <c r="AH219" s="250">
        <f t="shared" si="124"/>
        <v>6.3665751083643807E-2</v>
      </c>
      <c r="AI219" s="250">
        <f t="shared" si="124"/>
        <v>-0.10511153833814479</v>
      </c>
      <c r="AJ219" s="250">
        <f t="shared" si="124"/>
        <v>0.58745146184068875</v>
      </c>
      <c r="AK219" s="250">
        <f t="shared" si="124"/>
        <v>1.1228843104177386</v>
      </c>
      <c r="AL219" s="19"/>
      <c r="AM219" s="265">
        <f t="shared" si="125"/>
        <v>1.0592185593340948</v>
      </c>
      <c r="AN219" s="19"/>
      <c r="AO219" s="19"/>
      <c r="AP219" s="19"/>
      <c r="AQ219" s="19"/>
      <c r="AR219" s="19"/>
      <c r="AS219" s="19"/>
      <c r="AT219" s="19"/>
      <c r="AU219" s="19"/>
      <c r="AV219" s="19"/>
      <c r="BL219" s="297"/>
      <c r="BM219" s="212">
        <v>2007</v>
      </c>
      <c r="BN219" s="217" t="s">
        <v>588</v>
      </c>
      <c r="BO219" s="216" t="s">
        <v>588</v>
      </c>
      <c r="BP219" s="216" t="s">
        <v>588</v>
      </c>
      <c r="BQ219" s="216" t="s">
        <v>588</v>
      </c>
      <c r="BR219" s="216" t="s">
        <v>588</v>
      </c>
      <c r="BS219" s="218" t="s">
        <v>588</v>
      </c>
      <c r="BT219" s="216" t="s">
        <v>588</v>
      </c>
      <c r="BU219" s="216" t="s">
        <v>588</v>
      </c>
      <c r="BV219" s="216" t="s">
        <v>588</v>
      </c>
      <c r="BW219" s="216" t="s">
        <v>588</v>
      </c>
      <c r="BX219" s="216" t="s">
        <v>588</v>
      </c>
      <c r="BY219" s="216" t="s">
        <v>588</v>
      </c>
      <c r="BZ219" s="216" t="s">
        <v>588</v>
      </c>
      <c r="CA219" s="216" t="s">
        <v>588</v>
      </c>
    </row>
    <row r="220" spans="2:79">
      <c r="B220">
        <v>2002</v>
      </c>
      <c r="C220" s="19">
        <f t="shared" ref="C220:P220" si="131">SUM(C157:C160)</f>
        <v>34</v>
      </c>
      <c r="D220" s="19">
        <f t="shared" si="131"/>
        <v>69</v>
      </c>
      <c r="E220" s="19">
        <f t="shared" si="131"/>
        <v>72</v>
      </c>
      <c r="F220" s="19">
        <f t="shared" si="131"/>
        <v>40</v>
      </c>
      <c r="G220" s="19">
        <f t="shared" si="131"/>
        <v>4</v>
      </c>
      <c r="H220" s="19">
        <f t="shared" si="131"/>
        <v>25</v>
      </c>
      <c r="I220" s="19">
        <f t="shared" si="131"/>
        <v>7</v>
      </c>
      <c r="J220" s="19">
        <f t="shared" si="131"/>
        <v>30</v>
      </c>
      <c r="K220" s="19">
        <f t="shared" si="131"/>
        <v>32</v>
      </c>
      <c r="L220" s="19">
        <f t="shared" si="131"/>
        <v>14</v>
      </c>
      <c r="M220" s="19">
        <f t="shared" si="131"/>
        <v>13</v>
      </c>
      <c r="N220" s="19">
        <f t="shared" si="131"/>
        <v>46</v>
      </c>
      <c r="O220" s="19">
        <f t="shared" si="131"/>
        <v>15</v>
      </c>
      <c r="P220" s="19">
        <f t="shared" si="131"/>
        <v>16</v>
      </c>
      <c r="T220" s="19"/>
      <c r="U220" s="247" t="s">
        <v>479</v>
      </c>
      <c r="V220" s="250">
        <f t="shared" si="124"/>
        <v>0.71117108338477109</v>
      </c>
      <c r="W220" s="250">
        <f t="shared" si="124"/>
        <v>0.62502851496329748</v>
      </c>
      <c r="X220" s="250">
        <f t="shared" si="124"/>
        <v>0.68055211287291528</v>
      </c>
      <c r="Y220" s="250">
        <f t="shared" si="124"/>
        <v>0.66826199511191131</v>
      </c>
      <c r="Z220" s="250">
        <f t="shared" si="124"/>
        <v>0.3495798647981132</v>
      </c>
      <c r="AA220" s="250">
        <f t="shared" si="124"/>
        <v>0.47123084999761367</v>
      </c>
      <c r="AB220" s="250">
        <f t="shared" si="124"/>
        <v>0.52015739688227569</v>
      </c>
      <c r="AC220" s="250">
        <f t="shared" si="124"/>
        <v>0.41249904650580649</v>
      </c>
      <c r="AD220" s="250">
        <f t="shared" si="124"/>
        <v>0.36711526037300635</v>
      </c>
      <c r="AE220" s="250">
        <f t="shared" si="124"/>
        <v>0.16922987974098058</v>
      </c>
      <c r="AF220" s="250">
        <f t="shared" si="124"/>
        <v>6.4882539180676213E-2</v>
      </c>
      <c r="AG220" s="250">
        <f t="shared" si="124"/>
        <v>9.0229292778411185E-2</v>
      </c>
      <c r="AH220" s="250">
        <f t="shared" si="124"/>
        <v>0</v>
      </c>
      <c r="AI220" s="250">
        <f t="shared" si="124"/>
        <v>7.3270139135329648E-2</v>
      </c>
      <c r="AJ220" s="250">
        <f t="shared" si="124"/>
        <v>0.10712717163882002</v>
      </c>
      <c r="AK220" s="250">
        <f t="shared" si="124"/>
        <v>0.10905596462076939</v>
      </c>
      <c r="AL220" s="19"/>
      <c r="AM220" s="49">
        <f t="shared" si="125"/>
        <v>0.10905596462076939</v>
      </c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L220" s="297"/>
      <c r="BM220" s="212">
        <v>2008</v>
      </c>
      <c r="BN220" s="217" t="s">
        <v>588</v>
      </c>
      <c r="BO220" s="216" t="s">
        <v>588</v>
      </c>
      <c r="BP220" s="216" t="s">
        <v>588</v>
      </c>
      <c r="BQ220" s="216" t="s">
        <v>588</v>
      </c>
      <c r="BR220" s="216" t="s">
        <v>588</v>
      </c>
      <c r="BS220" s="216" t="s">
        <v>588</v>
      </c>
      <c r="BT220" s="218" t="s">
        <v>588</v>
      </c>
      <c r="BU220" s="216" t="s">
        <v>588</v>
      </c>
      <c r="BV220" s="216" t="s">
        <v>588</v>
      </c>
      <c r="BW220" s="216" t="s">
        <v>588</v>
      </c>
      <c r="BX220" s="216" t="s">
        <v>588</v>
      </c>
      <c r="BY220" s="216" t="s">
        <v>588</v>
      </c>
      <c r="BZ220" s="216" t="s">
        <v>588</v>
      </c>
      <c r="CA220" s="216" t="s">
        <v>588</v>
      </c>
    </row>
    <row r="221" spans="2:79">
      <c r="B221">
        <v>2003</v>
      </c>
      <c r="C221" s="19">
        <f t="shared" ref="C221:P221" si="132">SUM(C161:C164)</f>
        <v>35</v>
      </c>
      <c r="D221" s="19">
        <f t="shared" si="132"/>
        <v>74</v>
      </c>
      <c r="E221" s="19">
        <f t="shared" si="132"/>
        <v>82</v>
      </c>
      <c r="F221" s="19">
        <f t="shared" si="132"/>
        <v>40</v>
      </c>
      <c r="G221" s="19">
        <f t="shared" si="132"/>
        <v>3</v>
      </c>
      <c r="H221" s="19">
        <f t="shared" si="132"/>
        <v>24</v>
      </c>
      <c r="I221" s="19">
        <f t="shared" si="132"/>
        <v>12</v>
      </c>
      <c r="J221" s="19">
        <f t="shared" si="132"/>
        <v>32</v>
      </c>
      <c r="K221" s="19">
        <f t="shared" si="132"/>
        <v>35</v>
      </c>
      <c r="L221" s="19">
        <f t="shared" si="132"/>
        <v>21</v>
      </c>
      <c r="M221" s="19">
        <f t="shared" si="132"/>
        <v>5</v>
      </c>
      <c r="N221" s="19">
        <f t="shared" si="132"/>
        <v>51</v>
      </c>
      <c r="O221" s="19">
        <f t="shared" si="132"/>
        <v>20</v>
      </c>
      <c r="P221" s="19">
        <f t="shared" si="132"/>
        <v>12</v>
      </c>
      <c r="T221" s="19"/>
      <c r="U221" s="19" t="s">
        <v>752</v>
      </c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BL221" s="297"/>
      <c r="BM221" s="212">
        <v>2009</v>
      </c>
      <c r="BN221" s="217" t="s">
        <v>588</v>
      </c>
      <c r="BO221" s="216" t="s">
        <v>588</v>
      </c>
      <c r="BP221" s="216" t="s">
        <v>588</v>
      </c>
      <c r="BQ221" s="216" t="s">
        <v>588</v>
      </c>
      <c r="BR221" s="216" t="s">
        <v>588</v>
      </c>
      <c r="BS221" s="216" t="s">
        <v>588</v>
      </c>
      <c r="BT221" s="216" t="s">
        <v>588</v>
      </c>
      <c r="BU221" s="218" t="s">
        <v>588</v>
      </c>
      <c r="BV221" s="216" t="s">
        <v>588</v>
      </c>
      <c r="BW221" s="216" t="s">
        <v>588</v>
      </c>
      <c r="BX221" s="216" t="s">
        <v>588</v>
      </c>
      <c r="BY221" s="216" t="s">
        <v>588</v>
      </c>
      <c r="BZ221" s="216" t="s">
        <v>588</v>
      </c>
      <c r="CA221" s="216" t="s">
        <v>588</v>
      </c>
    </row>
    <row r="222" spans="2:79">
      <c r="B222" s="19">
        <v>2004</v>
      </c>
      <c r="C222" s="19">
        <f t="shared" ref="C222:P222" si="133">SUM(C165:C168)</f>
        <v>22</v>
      </c>
      <c r="D222" s="19">
        <f t="shared" si="133"/>
        <v>83</v>
      </c>
      <c r="E222" s="19">
        <f t="shared" si="133"/>
        <v>116</v>
      </c>
      <c r="F222" s="19">
        <f t="shared" si="133"/>
        <v>27</v>
      </c>
      <c r="G222" s="19">
        <f t="shared" si="133"/>
        <v>9</v>
      </c>
      <c r="H222" s="19">
        <f t="shared" si="133"/>
        <v>19</v>
      </c>
      <c r="I222" s="19">
        <f t="shared" si="133"/>
        <v>18</v>
      </c>
      <c r="J222" s="19">
        <f t="shared" si="133"/>
        <v>42</v>
      </c>
      <c r="K222" s="19">
        <f t="shared" si="133"/>
        <v>28</v>
      </c>
      <c r="L222" s="19">
        <f t="shared" si="133"/>
        <v>11</v>
      </c>
      <c r="M222" s="19">
        <f t="shared" si="133"/>
        <v>11</v>
      </c>
      <c r="N222" s="19">
        <f t="shared" si="133"/>
        <v>44</v>
      </c>
      <c r="O222" s="19">
        <f t="shared" si="133"/>
        <v>15</v>
      </c>
      <c r="P222" s="19">
        <f t="shared" si="133"/>
        <v>6</v>
      </c>
      <c r="T222" s="19"/>
      <c r="U222" s="247"/>
      <c r="V222" s="248" t="s">
        <v>294</v>
      </c>
      <c r="W222" s="248" t="s">
        <v>295</v>
      </c>
      <c r="X222" s="248" t="s">
        <v>296</v>
      </c>
      <c r="Y222" s="249" t="s">
        <v>297</v>
      </c>
      <c r="Z222" s="248" t="s">
        <v>264</v>
      </c>
      <c r="AA222" s="248" t="s">
        <v>265</v>
      </c>
      <c r="AB222" s="248" t="s">
        <v>266</v>
      </c>
      <c r="AC222" s="248" t="s">
        <v>267</v>
      </c>
      <c r="AD222" s="248" t="s">
        <v>268</v>
      </c>
      <c r="AE222" s="248" t="s">
        <v>269</v>
      </c>
      <c r="AF222" s="248" t="s">
        <v>270</v>
      </c>
      <c r="AG222" s="248" t="s">
        <v>271</v>
      </c>
      <c r="AH222" s="248" t="s">
        <v>272</v>
      </c>
      <c r="AI222" s="248" t="s">
        <v>273</v>
      </c>
      <c r="AJ222" s="248" t="s">
        <v>751</v>
      </c>
      <c r="AK222" s="248" t="s">
        <v>747</v>
      </c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BL222" s="297"/>
      <c r="BM222" s="212">
        <v>2010</v>
      </c>
      <c r="BN222" s="217" t="s">
        <v>588</v>
      </c>
      <c r="BO222" s="216" t="s">
        <v>588</v>
      </c>
      <c r="BP222" s="216" t="s">
        <v>588</v>
      </c>
      <c r="BQ222" s="216" t="s">
        <v>588</v>
      </c>
      <c r="BR222" s="216" t="s">
        <v>588</v>
      </c>
      <c r="BS222" s="216" t="s">
        <v>588</v>
      </c>
      <c r="BT222" s="216" t="s">
        <v>588</v>
      </c>
      <c r="BU222" s="216" t="s">
        <v>588</v>
      </c>
      <c r="BV222" s="218" t="s">
        <v>588</v>
      </c>
      <c r="BW222" s="216" t="s">
        <v>588</v>
      </c>
      <c r="BX222" s="216" t="s">
        <v>588</v>
      </c>
      <c r="BY222" s="216" t="s">
        <v>588</v>
      </c>
      <c r="BZ222" s="216" t="s">
        <v>588</v>
      </c>
      <c r="CA222" s="216" t="s">
        <v>588</v>
      </c>
    </row>
    <row r="223" spans="2:79">
      <c r="B223" s="19">
        <v>2005</v>
      </c>
      <c r="C223" s="19">
        <f t="shared" ref="C223:P223" si="134">SUM(C169:C172)</f>
        <v>26</v>
      </c>
      <c r="D223" s="19">
        <f t="shared" si="134"/>
        <v>70</v>
      </c>
      <c r="E223" s="19">
        <f t="shared" si="134"/>
        <v>63</v>
      </c>
      <c r="F223" s="19">
        <f t="shared" si="134"/>
        <v>27</v>
      </c>
      <c r="G223" s="19">
        <f t="shared" si="134"/>
        <v>3</v>
      </c>
      <c r="H223" s="19">
        <f t="shared" si="134"/>
        <v>31</v>
      </c>
      <c r="I223" s="19">
        <f t="shared" si="134"/>
        <v>12</v>
      </c>
      <c r="J223" s="19">
        <f t="shared" si="134"/>
        <v>30</v>
      </c>
      <c r="K223" s="19">
        <f t="shared" si="134"/>
        <v>25</v>
      </c>
      <c r="L223" s="19">
        <f t="shared" si="134"/>
        <v>8</v>
      </c>
      <c r="M223" s="19">
        <f t="shared" si="134"/>
        <v>5</v>
      </c>
      <c r="N223" s="19">
        <f t="shared" si="134"/>
        <v>42</v>
      </c>
      <c r="O223" s="19">
        <f t="shared" si="134"/>
        <v>15</v>
      </c>
      <c r="P223" s="19">
        <f t="shared" si="134"/>
        <v>8</v>
      </c>
      <c r="T223" s="19"/>
      <c r="U223" s="247" t="s">
        <v>643</v>
      </c>
      <c r="V223" s="250">
        <f>V139/$AH139-1</f>
        <v>0.68405721840268674</v>
      </c>
      <c r="W223" s="250">
        <f t="shared" ref="W223:AK223" si="135">W139/$AH139-1</f>
        <v>0.93949308216599192</v>
      </c>
      <c r="X223" s="250">
        <f t="shared" si="135"/>
        <v>0.90443748825314207</v>
      </c>
      <c r="Y223" s="250">
        <f t="shared" si="135"/>
        <v>0.17746028390176383</v>
      </c>
      <c r="Z223" s="250">
        <f t="shared" si="135"/>
        <v>0.31421946730229755</v>
      </c>
      <c r="AA223" s="250">
        <f t="shared" si="135"/>
        <v>0.7100568714177109</v>
      </c>
      <c r="AB223" s="250">
        <f t="shared" si="135"/>
        <v>0.23149010003816506</v>
      </c>
      <c r="AC223" s="250">
        <f t="shared" si="135"/>
        <v>0.62174906545581998</v>
      </c>
      <c r="AD223" s="250">
        <f t="shared" si="135"/>
        <v>0.53792180894615038</v>
      </c>
      <c r="AE223" s="250">
        <f t="shared" si="135"/>
        <v>-0.29465193122897226</v>
      </c>
      <c r="AF223" s="250">
        <f t="shared" si="135"/>
        <v>-0.536657766031853</v>
      </c>
      <c r="AG223" s="250">
        <f t="shared" si="135"/>
        <v>5.2732532089314832E-2</v>
      </c>
      <c r="AH223" s="250">
        <f t="shared" si="135"/>
        <v>0</v>
      </c>
      <c r="AI223" s="250">
        <f t="shared" si="135"/>
        <v>1.7780214304007336E-2</v>
      </c>
      <c r="AJ223" s="250">
        <f t="shared" si="135"/>
        <v>0.39425360310371604</v>
      </c>
      <c r="AK223" s="250">
        <f t="shared" si="135"/>
        <v>0.17308203205569161</v>
      </c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BL223" s="297"/>
      <c r="BM223" s="212">
        <v>2011</v>
      </c>
      <c r="BN223" s="217">
        <v>0.95</v>
      </c>
      <c r="BO223" s="216" t="s">
        <v>588</v>
      </c>
      <c r="BP223" s="216" t="s">
        <v>588</v>
      </c>
      <c r="BQ223" s="216">
        <v>0.95</v>
      </c>
      <c r="BR223" s="216">
        <v>0.9</v>
      </c>
      <c r="BS223" s="216" t="s">
        <v>588</v>
      </c>
      <c r="BT223" s="216" t="s">
        <v>588</v>
      </c>
      <c r="BU223" s="216">
        <v>0.95</v>
      </c>
      <c r="BV223" s="216" t="s">
        <v>588</v>
      </c>
      <c r="BW223" s="218">
        <v>0.9</v>
      </c>
      <c r="BX223" s="216" t="s">
        <v>588</v>
      </c>
      <c r="BY223" s="216" t="s">
        <v>588</v>
      </c>
      <c r="BZ223" s="216" t="s">
        <v>588</v>
      </c>
      <c r="CA223" s="216" t="s">
        <v>588</v>
      </c>
    </row>
    <row r="224" spans="2:79">
      <c r="B224" s="19">
        <v>2006</v>
      </c>
      <c r="C224" s="19">
        <f t="shared" ref="C224:P224" si="136">SUM(C173:C176)</f>
        <v>34</v>
      </c>
      <c r="D224" s="19">
        <f t="shared" si="136"/>
        <v>66</v>
      </c>
      <c r="E224" s="19">
        <f t="shared" si="136"/>
        <v>83</v>
      </c>
      <c r="F224" s="19">
        <f t="shared" si="136"/>
        <v>46</v>
      </c>
      <c r="G224" s="19">
        <f t="shared" si="136"/>
        <v>5</v>
      </c>
      <c r="H224" s="19">
        <f t="shared" si="136"/>
        <v>26</v>
      </c>
      <c r="I224" s="19">
        <f t="shared" si="136"/>
        <v>11</v>
      </c>
      <c r="J224" s="19">
        <f t="shared" si="136"/>
        <v>31</v>
      </c>
      <c r="K224" s="19">
        <f t="shared" si="136"/>
        <v>24</v>
      </c>
      <c r="L224" s="19">
        <f t="shared" si="136"/>
        <v>11</v>
      </c>
      <c r="M224" s="19">
        <f t="shared" si="136"/>
        <v>3</v>
      </c>
      <c r="N224" s="19">
        <f t="shared" si="136"/>
        <v>34</v>
      </c>
      <c r="O224" s="19">
        <f t="shared" si="136"/>
        <v>20</v>
      </c>
      <c r="P224" s="19">
        <f t="shared" si="136"/>
        <v>8</v>
      </c>
      <c r="T224" s="19"/>
      <c r="U224" s="247" t="s">
        <v>657</v>
      </c>
      <c r="V224" s="250">
        <f t="shared" ref="V224:AK224" si="137">V140/$AH140-1</f>
        <v>1.3785472312044731</v>
      </c>
      <c r="W224" s="250">
        <f t="shared" si="137"/>
        <v>0.91415190369017929</v>
      </c>
      <c r="X224" s="250">
        <f t="shared" si="137"/>
        <v>0.92301084840477765</v>
      </c>
      <c r="Y224" s="250">
        <f t="shared" si="137"/>
        <v>1.1838119342367683</v>
      </c>
      <c r="Z224" s="250">
        <f t="shared" si="137"/>
        <v>0.80965380005784304</v>
      </c>
      <c r="AA224" s="250">
        <f t="shared" si="137"/>
        <v>0.67868932325943843</v>
      </c>
      <c r="AB224" s="250">
        <f t="shared" si="137"/>
        <v>0.5827131047863463</v>
      </c>
      <c r="AC224" s="250">
        <f t="shared" si="137"/>
        <v>0.64964481906463689</v>
      </c>
      <c r="AD224" s="250">
        <f t="shared" si="137"/>
        <v>0.42478527798150201</v>
      </c>
      <c r="AE224" s="250">
        <f t="shared" si="137"/>
        <v>0.27615458919045444</v>
      </c>
      <c r="AF224" s="250">
        <f t="shared" si="137"/>
        <v>0.23265019272813681</v>
      </c>
      <c r="AG224" s="250">
        <f t="shared" si="137"/>
        <v>0.22113107055055026</v>
      </c>
      <c r="AH224" s="250">
        <f t="shared" si="137"/>
        <v>0</v>
      </c>
      <c r="AI224" s="250">
        <f t="shared" si="137"/>
        <v>3.0558671534406168E-2</v>
      </c>
      <c r="AJ224" s="250">
        <f t="shared" si="137"/>
        <v>0.14237869725636743</v>
      </c>
      <c r="AK224" s="250">
        <f t="shared" si="137"/>
        <v>0.24114584915723403</v>
      </c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BL224" s="297"/>
      <c r="BM224" s="212">
        <v>2012</v>
      </c>
      <c r="BN224" s="217" t="s">
        <v>588</v>
      </c>
      <c r="BO224" s="216" t="s">
        <v>588</v>
      </c>
      <c r="BP224" s="216" t="s">
        <v>588</v>
      </c>
      <c r="BQ224" s="216" t="s">
        <v>588</v>
      </c>
      <c r="BR224" s="216" t="s">
        <v>588</v>
      </c>
      <c r="BS224" s="216" t="s">
        <v>588</v>
      </c>
      <c r="BT224" s="216" t="s">
        <v>588</v>
      </c>
      <c r="BU224" s="216" t="s">
        <v>588</v>
      </c>
      <c r="BV224" s="216" t="s">
        <v>588</v>
      </c>
      <c r="BW224" s="216" t="s">
        <v>588</v>
      </c>
      <c r="BX224" s="218">
        <v>0.9</v>
      </c>
      <c r="BY224" s="216" t="s">
        <v>588</v>
      </c>
      <c r="BZ224" s="216" t="s">
        <v>588</v>
      </c>
      <c r="CA224" s="216" t="s">
        <v>588</v>
      </c>
    </row>
    <row r="225" spans="2:81">
      <c r="B225" s="19">
        <v>2007</v>
      </c>
      <c r="C225" s="19">
        <f t="shared" ref="C225:P225" si="138">SUM(C177:C180)</f>
        <v>25</v>
      </c>
      <c r="D225" s="19">
        <f t="shared" si="138"/>
        <v>62</v>
      </c>
      <c r="E225" s="19">
        <f t="shared" si="138"/>
        <v>87</v>
      </c>
      <c r="F225" s="19">
        <f t="shared" si="138"/>
        <v>34</v>
      </c>
      <c r="G225" s="19">
        <f t="shared" si="138"/>
        <v>9</v>
      </c>
      <c r="H225" s="19">
        <f t="shared" si="138"/>
        <v>24</v>
      </c>
      <c r="I225" s="19">
        <f t="shared" si="138"/>
        <v>8</v>
      </c>
      <c r="J225" s="19">
        <f t="shared" si="138"/>
        <v>41</v>
      </c>
      <c r="K225" s="19">
        <f t="shared" si="138"/>
        <v>15</v>
      </c>
      <c r="L225" s="19">
        <f t="shared" si="138"/>
        <v>10</v>
      </c>
      <c r="M225" s="19">
        <f t="shared" si="138"/>
        <v>8</v>
      </c>
      <c r="N225" s="19">
        <f t="shared" si="138"/>
        <v>56</v>
      </c>
      <c r="O225" s="19">
        <f t="shared" si="138"/>
        <v>23</v>
      </c>
      <c r="P225" s="19">
        <f t="shared" si="138"/>
        <v>15</v>
      </c>
      <c r="T225" s="19"/>
      <c r="U225" s="247" t="s">
        <v>644</v>
      </c>
      <c r="V225" s="250">
        <f t="shared" ref="V225:AK225" si="139">V141/$AH141-1</f>
        <v>0.79923867622789735</v>
      </c>
      <c r="W225" s="250">
        <f t="shared" si="139"/>
        <v>0.80205859350700037</v>
      </c>
      <c r="X225" s="250">
        <f t="shared" si="139"/>
        <v>0.95909558887602153</v>
      </c>
      <c r="Y225" s="250">
        <f t="shared" si="139"/>
        <v>1.7269675399365911</v>
      </c>
      <c r="Z225" s="250">
        <f t="shared" si="139"/>
        <v>0.48679821600903161</v>
      </c>
      <c r="AA225" s="250">
        <f t="shared" si="139"/>
        <v>0.94325928791312585</v>
      </c>
      <c r="AB225" s="250">
        <f t="shared" si="139"/>
        <v>1.022999471412728</v>
      </c>
      <c r="AC225" s="250">
        <f t="shared" si="139"/>
        <v>0.95251602770741495</v>
      </c>
      <c r="AD225" s="250">
        <f t="shared" si="139"/>
        <v>0.49301808883376363</v>
      </c>
      <c r="AE225" s="250">
        <f t="shared" si="139"/>
        <v>0.44968407253863019</v>
      </c>
      <c r="AF225" s="250">
        <f t="shared" si="139"/>
        <v>0.27079537156558442</v>
      </c>
      <c r="AG225" s="250">
        <f t="shared" si="139"/>
        <v>0.3091277970123123</v>
      </c>
      <c r="AH225" s="250">
        <f t="shared" si="139"/>
        <v>0</v>
      </c>
      <c r="AI225" s="250">
        <f t="shared" si="139"/>
        <v>4.7168579140559164E-2</v>
      </c>
      <c r="AJ225" s="250">
        <f t="shared" si="139"/>
        <v>0.6402484528519985</v>
      </c>
      <c r="AK225" s="250">
        <f t="shared" si="139"/>
        <v>0.41908706736398638</v>
      </c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BL225" s="297"/>
      <c r="BM225" s="212">
        <v>2013</v>
      </c>
      <c r="BN225" s="217">
        <v>0.9</v>
      </c>
      <c r="BO225" s="216" t="s">
        <v>588</v>
      </c>
      <c r="BP225" s="216" t="s">
        <v>588</v>
      </c>
      <c r="BQ225" s="216" t="s">
        <v>588</v>
      </c>
      <c r="BR225" s="216" t="s">
        <v>588</v>
      </c>
      <c r="BS225" s="216" t="s">
        <v>588</v>
      </c>
      <c r="BT225" s="216" t="s">
        <v>588</v>
      </c>
      <c r="BU225" s="216" t="s">
        <v>588</v>
      </c>
      <c r="BV225" s="216" t="s">
        <v>588</v>
      </c>
      <c r="BW225" s="216" t="s">
        <v>588</v>
      </c>
      <c r="BX225" s="216" t="s">
        <v>588</v>
      </c>
      <c r="BY225" s="218" t="s">
        <v>588</v>
      </c>
      <c r="BZ225" s="216" t="s">
        <v>588</v>
      </c>
      <c r="CA225" s="216" t="s">
        <v>588</v>
      </c>
    </row>
    <row r="226" spans="2:81">
      <c r="B226" s="19">
        <v>2008</v>
      </c>
      <c r="C226" s="19">
        <f t="shared" ref="C226:P226" si="140">SUM(C181:C184)</f>
        <v>33</v>
      </c>
      <c r="D226" s="19">
        <f t="shared" si="140"/>
        <v>64</v>
      </c>
      <c r="E226" s="19">
        <f t="shared" si="140"/>
        <v>82</v>
      </c>
      <c r="F226" s="19">
        <f t="shared" si="140"/>
        <v>25</v>
      </c>
      <c r="G226" s="19">
        <f t="shared" si="140"/>
        <v>4</v>
      </c>
      <c r="H226" s="19">
        <f t="shared" si="140"/>
        <v>13</v>
      </c>
      <c r="I226" s="19">
        <f t="shared" si="140"/>
        <v>14</v>
      </c>
      <c r="J226" s="19">
        <f t="shared" si="140"/>
        <v>36</v>
      </c>
      <c r="K226" s="19">
        <f t="shared" si="140"/>
        <v>22</v>
      </c>
      <c r="L226" s="19">
        <f t="shared" si="140"/>
        <v>13</v>
      </c>
      <c r="M226" s="19">
        <f t="shared" si="140"/>
        <v>5</v>
      </c>
      <c r="N226" s="19">
        <f t="shared" si="140"/>
        <v>41</v>
      </c>
      <c r="O226" s="19">
        <f t="shared" si="140"/>
        <v>16</v>
      </c>
      <c r="P226" s="19">
        <f t="shared" si="140"/>
        <v>13</v>
      </c>
      <c r="T226" s="19"/>
      <c r="U226" s="247" t="s">
        <v>645</v>
      </c>
      <c r="V226" s="250">
        <f t="shared" ref="V226:AK226" si="141">V142/$AH142-1</f>
        <v>0.96783553293672187</v>
      </c>
      <c r="W226" s="250">
        <f t="shared" si="141"/>
        <v>0.87723726500424903</v>
      </c>
      <c r="X226" s="250">
        <f t="shared" si="141"/>
        <v>0.77202630134161865</v>
      </c>
      <c r="Y226" s="250">
        <f t="shared" si="141"/>
        <v>0.10889574009807501</v>
      </c>
      <c r="Z226" s="250">
        <f t="shared" si="141"/>
        <v>0.11634438882117193</v>
      </c>
      <c r="AA226" s="250">
        <f t="shared" si="141"/>
        <v>0.89603571056130882</v>
      </c>
      <c r="AB226" s="250">
        <f t="shared" si="141"/>
        <v>0.37566413930636444</v>
      </c>
      <c r="AC226" s="250">
        <f t="shared" si="141"/>
        <v>3.9405052453680645E-2</v>
      </c>
      <c r="AD226" s="250">
        <f t="shared" si="141"/>
        <v>0.38602263126391168</v>
      </c>
      <c r="AE226" s="250">
        <f t="shared" si="141"/>
        <v>-0.12760053485517187</v>
      </c>
      <c r="AF226" s="250">
        <f t="shared" si="141"/>
        <v>-0.1348494881718546</v>
      </c>
      <c r="AG226" s="250">
        <f t="shared" si="141"/>
        <v>-2.465183467048826E-3</v>
      </c>
      <c r="AH226" s="250">
        <f t="shared" si="141"/>
        <v>0</v>
      </c>
      <c r="AI226" s="250">
        <f t="shared" si="141"/>
        <v>0.35502811189998895</v>
      </c>
      <c r="AJ226" s="250">
        <f t="shared" si="141"/>
        <v>-0.22991814634146857</v>
      </c>
      <c r="AK226" s="250">
        <f t="shared" si="141"/>
        <v>5.0705802251269638E-3</v>
      </c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BL226" s="297"/>
      <c r="BM226" s="212">
        <v>2014</v>
      </c>
      <c r="BN226" s="217" t="s">
        <v>588</v>
      </c>
      <c r="BO226" s="216" t="s">
        <v>588</v>
      </c>
      <c r="BP226" s="216" t="s">
        <v>588</v>
      </c>
      <c r="BQ226" s="216" t="s">
        <v>588</v>
      </c>
      <c r="BR226" s="216" t="s">
        <v>588</v>
      </c>
      <c r="BS226" s="216" t="s">
        <v>588</v>
      </c>
      <c r="BT226" s="216" t="s">
        <v>588</v>
      </c>
      <c r="BU226" s="216" t="s">
        <v>588</v>
      </c>
      <c r="BV226" s="216" t="s">
        <v>588</v>
      </c>
      <c r="BW226" s="216" t="s">
        <v>588</v>
      </c>
      <c r="BX226" s="216" t="s">
        <v>588</v>
      </c>
      <c r="BY226" s="216" t="s">
        <v>588</v>
      </c>
      <c r="BZ226" s="218" t="s">
        <v>588</v>
      </c>
      <c r="CA226" s="216" t="s">
        <v>588</v>
      </c>
    </row>
    <row r="227" spans="2:81">
      <c r="B227" s="19">
        <v>2009</v>
      </c>
      <c r="C227" s="19">
        <f t="shared" ref="C227:P227" si="142">SUM(C185:C188)</f>
        <v>31</v>
      </c>
      <c r="D227" s="19">
        <f t="shared" si="142"/>
        <v>55</v>
      </c>
      <c r="E227" s="19">
        <f t="shared" si="142"/>
        <v>64</v>
      </c>
      <c r="F227" s="19">
        <f t="shared" si="142"/>
        <v>34</v>
      </c>
      <c r="G227" s="19">
        <f t="shared" si="142"/>
        <v>7</v>
      </c>
      <c r="H227" s="19">
        <f t="shared" si="142"/>
        <v>20</v>
      </c>
      <c r="I227" s="19">
        <f t="shared" si="142"/>
        <v>11</v>
      </c>
      <c r="J227" s="19">
        <f t="shared" si="142"/>
        <v>37</v>
      </c>
      <c r="K227" s="19">
        <f t="shared" si="142"/>
        <v>15</v>
      </c>
      <c r="L227" s="19">
        <f t="shared" si="142"/>
        <v>25</v>
      </c>
      <c r="M227" s="19">
        <f t="shared" si="142"/>
        <v>5</v>
      </c>
      <c r="N227" s="19">
        <f t="shared" si="142"/>
        <v>38</v>
      </c>
      <c r="O227" s="19">
        <f t="shared" si="142"/>
        <v>16</v>
      </c>
      <c r="P227" s="19">
        <f t="shared" si="142"/>
        <v>13</v>
      </c>
      <c r="T227" s="19"/>
      <c r="U227" s="247" t="s">
        <v>646</v>
      </c>
      <c r="V227" s="250">
        <f t="shared" ref="V227:AK227" si="143">V143/$AH143-1</f>
        <v>-0.16176338495450304</v>
      </c>
      <c r="W227" s="250">
        <f t="shared" si="143"/>
        <v>0.547694696240145</v>
      </c>
      <c r="X227" s="250">
        <f t="shared" si="143"/>
        <v>9.1788002296260052E-2</v>
      </c>
      <c r="Y227" s="250">
        <f t="shared" si="143"/>
        <v>1.7463827132165286</v>
      </c>
      <c r="Z227" s="250">
        <f t="shared" si="143"/>
        <v>-6.5909352865312965E-2</v>
      </c>
      <c r="AA227" s="250">
        <f t="shared" si="143"/>
        <v>0.61143300746992368</v>
      </c>
      <c r="AB227" s="250">
        <f t="shared" si="143"/>
        <v>1.8573338555797521</v>
      </c>
      <c r="AC227" s="250">
        <f t="shared" si="143"/>
        <v>0.15978547327473325</v>
      </c>
      <c r="AD227" s="250">
        <f t="shared" si="143"/>
        <v>1.3373021037547508</v>
      </c>
      <c r="AE227" s="250">
        <f t="shared" si="143"/>
        <v>0.35176877283978913</v>
      </c>
      <c r="AF227" s="250">
        <f t="shared" si="143"/>
        <v>-0.31355900077594101</v>
      </c>
      <c r="AG227" s="250">
        <f t="shared" si="143"/>
        <v>2.7381062959432034</v>
      </c>
      <c r="AH227" s="250">
        <f t="shared" si="143"/>
        <v>0</v>
      </c>
      <c r="AI227" s="250">
        <f t="shared" si="143"/>
        <v>-0.36349159725944991</v>
      </c>
      <c r="AJ227" s="250">
        <f t="shared" si="143"/>
        <v>-1</v>
      </c>
      <c r="AK227" s="250">
        <f t="shared" si="143"/>
        <v>2.4040462392247859</v>
      </c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BL227" s="297"/>
      <c r="BM227" s="212">
        <v>2015</v>
      </c>
      <c r="BN227" s="219" t="s">
        <v>588</v>
      </c>
      <c r="BO227" s="220" t="s">
        <v>588</v>
      </c>
      <c r="BP227" s="220" t="s">
        <v>588</v>
      </c>
      <c r="BQ227" s="220" t="s">
        <v>588</v>
      </c>
      <c r="BR227" s="220" t="s">
        <v>588</v>
      </c>
      <c r="BS227" s="220" t="s">
        <v>588</v>
      </c>
      <c r="BT227" s="220" t="s">
        <v>588</v>
      </c>
      <c r="BU227" s="220" t="s">
        <v>588</v>
      </c>
      <c r="BV227" s="220" t="s">
        <v>588</v>
      </c>
      <c r="BW227" s="220" t="s">
        <v>588</v>
      </c>
      <c r="BX227" s="220">
        <v>0.9</v>
      </c>
      <c r="BY227" s="220" t="s">
        <v>588</v>
      </c>
      <c r="BZ227" s="220" t="s">
        <v>588</v>
      </c>
      <c r="CA227" s="221" t="s">
        <v>588</v>
      </c>
    </row>
    <row r="228" spans="2:81">
      <c r="B228" s="19">
        <v>2010</v>
      </c>
      <c r="C228" s="19">
        <f t="shared" ref="C228:P228" si="144">SUM(C189:C192)</f>
        <v>14</v>
      </c>
      <c r="D228" s="19">
        <f t="shared" si="144"/>
        <v>49</v>
      </c>
      <c r="E228" s="19">
        <f t="shared" si="144"/>
        <v>64</v>
      </c>
      <c r="F228" s="19">
        <f t="shared" si="144"/>
        <v>21</v>
      </c>
      <c r="G228" s="19">
        <f t="shared" si="144"/>
        <v>4</v>
      </c>
      <c r="H228" s="19">
        <f t="shared" si="144"/>
        <v>18</v>
      </c>
      <c r="I228" s="19">
        <f t="shared" si="144"/>
        <v>10</v>
      </c>
      <c r="J228" s="19">
        <f t="shared" si="144"/>
        <v>32</v>
      </c>
      <c r="K228" s="19">
        <f t="shared" si="144"/>
        <v>14</v>
      </c>
      <c r="L228" s="19">
        <f t="shared" si="144"/>
        <v>10</v>
      </c>
      <c r="M228" s="19">
        <f t="shared" si="144"/>
        <v>11</v>
      </c>
      <c r="N228" s="19">
        <f t="shared" si="144"/>
        <v>43</v>
      </c>
      <c r="O228" s="19">
        <f t="shared" si="144"/>
        <v>17</v>
      </c>
      <c r="P228" s="19">
        <f t="shared" si="144"/>
        <v>8</v>
      </c>
      <c r="T228" s="19"/>
      <c r="U228" s="247" t="s">
        <v>647</v>
      </c>
      <c r="V228" s="250">
        <f t="shared" ref="V228:AK228" si="145">V144/$AH144-1</f>
        <v>7.9951117706448471E-2</v>
      </c>
      <c r="W228" s="250">
        <f t="shared" si="145"/>
        <v>1.6251405632067351</v>
      </c>
      <c r="X228" s="250">
        <f t="shared" si="145"/>
        <v>1.4698209611857305</v>
      </c>
      <c r="Y228" s="250">
        <f t="shared" si="145"/>
        <v>0.97627705658133013</v>
      </c>
      <c r="Z228" s="250">
        <f t="shared" si="145"/>
        <v>2.2717816714266155</v>
      </c>
      <c r="AA228" s="250">
        <f t="shared" si="145"/>
        <v>1.6439578922676845</v>
      </c>
      <c r="AB228" s="250">
        <f t="shared" si="145"/>
        <v>1.4661404620752871</v>
      </c>
      <c r="AC228" s="250">
        <f t="shared" si="145"/>
        <v>0.40147928671623112</v>
      </c>
      <c r="AD228" s="250">
        <f t="shared" si="145"/>
        <v>1.1458000294891217</v>
      </c>
      <c r="AE228" s="250">
        <f t="shared" si="145"/>
        <v>0.98393181503930172</v>
      </c>
      <c r="AF228" s="250">
        <f t="shared" si="145"/>
        <v>1.6943213184912183</v>
      </c>
      <c r="AG228" s="250">
        <f t="shared" si="145"/>
        <v>0.22453395332598114</v>
      </c>
      <c r="AH228" s="250">
        <f t="shared" si="145"/>
        <v>0</v>
      </c>
      <c r="AI228" s="250">
        <f t="shared" si="145"/>
        <v>0.4854643388041624</v>
      </c>
      <c r="AJ228" s="250">
        <f t="shared" si="145"/>
        <v>0.71723631462116644</v>
      </c>
      <c r="AK228" s="250">
        <f t="shared" si="145"/>
        <v>0.24934448131204889</v>
      </c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BL228" s="297"/>
    </row>
    <row r="229" spans="2:81">
      <c r="B229" s="19">
        <v>2011</v>
      </c>
      <c r="C229" s="19">
        <f t="shared" ref="C229:P229" si="146">SUM(C193:C196)</f>
        <v>9</v>
      </c>
      <c r="D229" s="19">
        <f t="shared" si="146"/>
        <v>48</v>
      </c>
      <c r="E229" s="19">
        <f t="shared" si="146"/>
        <v>55</v>
      </c>
      <c r="F229" s="19">
        <f t="shared" si="146"/>
        <v>21</v>
      </c>
      <c r="G229" s="19">
        <f t="shared" si="146"/>
        <v>2</v>
      </c>
      <c r="H229" s="19">
        <f t="shared" si="146"/>
        <v>24</v>
      </c>
      <c r="I229" s="19">
        <f t="shared" si="146"/>
        <v>11</v>
      </c>
      <c r="J229" s="19">
        <f t="shared" si="146"/>
        <v>28</v>
      </c>
      <c r="K229" s="19">
        <f t="shared" si="146"/>
        <v>11</v>
      </c>
      <c r="L229" s="19">
        <f t="shared" si="146"/>
        <v>8</v>
      </c>
      <c r="M229" s="19">
        <f t="shared" si="146"/>
        <v>9</v>
      </c>
      <c r="N229" s="19">
        <f t="shared" si="146"/>
        <v>38</v>
      </c>
      <c r="O229" s="19">
        <f t="shared" si="146"/>
        <v>12</v>
      </c>
      <c r="P229" s="19">
        <f t="shared" si="146"/>
        <v>9</v>
      </c>
      <c r="T229" s="19"/>
      <c r="U229" s="247" t="s">
        <v>648</v>
      </c>
      <c r="V229" s="250">
        <f t="shared" ref="V229:AK229" si="147">V145/$AH145-1</f>
        <v>0.98629504334261675</v>
      </c>
      <c r="W229" s="250">
        <f t="shared" si="147"/>
        <v>-0.24934521170435908</v>
      </c>
      <c r="X229" s="250">
        <f t="shared" si="147"/>
        <v>0.23724698678783951</v>
      </c>
      <c r="Y229" s="250">
        <f t="shared" si="147"/>
        <v>0.85858585613689709</v>
      </c>
      <c r="Z229" s="250">
        <f t="shared" si="147"/>
        <v>0.23851101947536768</v>
      </c>
      <c r="AA229" s="250">
        <f t="shared" si="147"/>
        <v>0.12381723370888253</v>
      </c>
      <c r="AB229" s="250">
        <f t="shared" si="147"/>
        <v>-0.19621795021097921</v>
      </c>
      <c r="AC229" s="250">
        <f t="shared" si="147"/>
        <v>0.42894997639584798</v>
      </c>
      <c r="AD229" s="250">
        <f t="shared" si="147"/>
        <v>0.10944728590221442</v>
      </c>
      <c r="AE229" s="250">
        <f t="shared" si="147"/>
        <v>1.7691716101739807E-2</v>
      </c>
      <c r="AF229" s="250">
        <f t="shared" si="147"/>
        <v>0.1302973401062768</v>
      </c>
      <c r="AG229" s="250">
        <f t="shared" si="147"/>
        <v>0.5434947173562974</v>
      </c>
      <c r="AH229" s="250">
        <f t="shared" si="147"/>
        <v>0</v>
      </c>
      <c r="AI229" s="250">
        <f t="shared" si="147"/>
        <v>5.9686018814152364E-2</v>
      </c>
      <c r="AJ229" s="250">
        <f t="shared" si="147"/>
        <v>-0.25488190804382105</v>
      </c>
      <c r="AK229" s="250">
        <f t="shared" si="147"/>
        <v>-0.37002930550349256</v>
      </c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BL229" s="297"/>
      <c r="BM229" s="212"/>
      <c r="BN229" s="212"/>
      <c r="BO229" s="212"/>
      <c r="BP229" s="212"/>
      <c r="BQ229" s="212"/>
      <c r="BR229" s="212"/>
      <c r="BS229" s="212"/>
      <c r="BT229" s="212"/>
      <c r="BU229" s="212"/>
      <c r="BV229" s="212"/>
      <c r="BW229" s="212"/>
      <c r="BX229" s="212"/>
      <c r="BY229" s="212"/>
      <c r="BZ229" s="212"/>
      <c r="CA229" s="212"/>
      <c r="CB229" s="212"/>
      <c r="CC229" s="212"/>
    </row>
    <row r="230" spans="2:81">
      <c r="B230" s="19">
        <v>2012</v>
      </c>
      <c r="C230" s="19">
        <f t="shared" ref="C230:P230" si="148">SUM(C197:C200)</f>
        <v>20</v>
      </c>
      <c r="D230" s="19">
        <f t="shared" si="148"/>
        <v>48</v>
      </c>
      <c r="E230" s="19">
        <f t="shared" si="148"/>
        <v>58</v>
      </c>
      <c r="F230" s="19">
        <f t="shared" si="148"/>
        <v>24</v>
      </c>
      <c r="G230" s="19">
        <f t="shared" si="148"/>
        <v>11</v>
      </c>
      <c r="H230" s="19">
        <f t="shared" si="148"/>
        <v>11</v>
      </c>
      <c r="I230" s="19">
        <f t="shared" si="148"/>
        <v>15</v>
      </c>
      <c r="J230" s="19">
        <f t="shared" si="148"/>
        <v>24</v>
      </c>
      <c r="K230" s="19">
        <f t="shared" si="148"/>
        <v>12</v>
      </c>
      <c r="L230" s="19">
        <f t="shared" si="148"/>
        <v>10</v>
      </c>
      <c r="M230" s="19">
        <f t="shared" si="148"/>
        <v>4</v>
      </c>
      <c r="N230" s="19">
        <f t="shared" si="148"/>
        <v>38</v>
      </c>
      <c r="O230" s="19">
        <f t="shared" si="148"/>
        <v>14</v>
      </c>
      <c r="P230" s="19">
        <f t="shared" si="148"/>
        <v>5</v>
      </c>
      <c r="T230" s="19"/>
      <c r="U230" s="247" t="s">
        <v>728</v>
      </c>
      <c r="V230" s="250">
        <f t="shared" ref="V230:AK230" si="149">V146/$AH146-1</f>
        <v>0.28325051918163235</v>
      </c>
      <c r="W230" s="250">
        <f t="shared" si="149"/>
        <v>0.18733565093220128</v>
      </c>
      <c r="X230" s="250">
        <f t="shared" si="149"/>
        <v>0.23803489515208498</v>
      </c>
      <c r="Y230" s="250">
        <f t="shared" si="149"/>
        <v>0.58978335445516183</v>
      </c>
      <c r="Z230" s="250">
        <f t="shared" si="149"/>
        <v>0.14132853657634237</v>
      </c>
      <c r="AA230" s="250">
        <f t="shared" si="149"/>
        <v>0.19323445814872198</v>
      </c>
      <c r="AB230" s="250">
        <f t="shared" si="149"/>
        <v>0.59013951861635716</v>
      </c>
      <c r="AC230" s="250">
        <f t="shared" si="149"/>
        <v>0.44776284735027572</v>
      </c>
      <c r="AD230" s="250">
        <f t="shared" si="149"/>
        <v>0.48183012923510282</v>
      </c>
      <c r="AE230" s="250">
        <f t="shared" si="149"/>
        <v>0.32934660653504877</v>
      </c>
      <c r="AF230" s="250">
        <f t="shared" si="149"/>
        <v>0.18798633649448027</v>
      </c>
      <c r="AG230" s="250">
        <f t="shared" si="149"/>
        <v>1.5901222935897907E-2</v>
      </c>
      <c r="AH230" s="250">
        <f t="shared" si="149"/>
        <v>0</v>
      </c>
      <c r="AI230" s="250">
        <f t="shared" si="149"/>
        <v>0.42964125625732796</v>
      </c>
      <c r="AJ230" s="250">
        <f t="shared" si="149"/>
        <v>-0.14426420525196859</v>
      </c>
      <c r="AK230" s="250">
        <f t="shared" si="149"/>
        <v>-0.28783878328935553</v>
      </c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BM230" s="210"/>
      <c r="BN230" s="298" t="s">
        <v>721</v>
      </c>
      <c r="BO230" s="298"/>
      <c r="BP230" s="298"/>
      <c r="BQ230" s="298"/>
      <c r="BR230" s="298"/>
      <c r="BS230" s="298"/>
      <c r="BT230" s="298"/>
      <c r="BU230" s="298"/>
      <c r="BV230" s="298"/>
      <c r="BW230" s="298"/>
      <c r="BX230" s="298"/>
      <c r="BY230" s="298"/>
      <c r="BZ230" s="298"/>
      <c r="CA230" s="298"/>
      <c r="CB230" s="212"/>
      <c r="CC230" s="212"/>
    </row>
    <row r="231" spans="2:81">
      <c r="B231" s="19">
        <v>2013</v>
      </c>
      <c r="C231" s="19">
        <f t="shared" ref="C231:P231" si="150">SUM(C201:C204)</f>
        <v>20</v>
      </c>
      <c r="D231" s="19">
        <f t="shared" si="150"/>
        <v>40</v>
      </c>
      <c r="E231" s="19">
        <f t="shared" si="150"/>
        <v>44</v>
      </c>
      <c r="F231" s="19">
        <f t="shared" si="150"/>
        <v>25</v>
      </c>
      <c r="G231" s="19">
        <f t="shared" si="150"/>
        <v>3</v>
      </c>
      <c r="H231" s="19">
        <f t="shared" si="150"/>
        <v>9</v>
      </c>
      <c r="I231" s="19">
        <f t="shared" si="150"/>
        <v>10</v>
      </c>
      <c r="J231" s="19">
        <f t="shared" si="150"/>
        <v>24</v>
      </c>
      <c r="K231" s="19">
        <f t="shared" si="150"/>
        <v>15</v>
      </c>
      <c r="L231" s="19">
        <f t="shared" si="150"/>
        <v>8</v>
      </c>
      <c r="M231" s="19">
        <f t="shared" si="150"/>
        <v>11</v>
      </c>
      <c r="N231" s="19">
        <f t="shared" si="150"/>
        <v>42</v>
      </c>
      <c r="O231" s="19">
        <f t="shared" si="150"/>
        <v>17</v>
      </c>
      <c r="P231" s="19">
        <f t="shared" si="150"/>
        <v>8</v>
      </c>
      <c r="T231" s="19"/>
      <c r="U231" s="247" t="s">
        <v>651</v>
      </c>
      <c r="V231" s="250">
        <f t="shared" ref="V231:AK231" si="151">V147/$AH147-1</f>
        <v>0.25892118183957091</v>
      </c>
      <c r="W231" s="250">
        <f t="shared" si="151"/>
        <v>1.0738207329946543</v>
      </c>
      <c r="X231" s="250">
        <f t="shared" si="151"/>
        <v>1.1657012013567067</v>
      </c>
      <c r="Y231" s="250">
        <f t="shared" si="151"/>
        <v>0.74485922521950854</v>
      </c>
      <c r="Z231" s="250">
        <f t="shared" si="151"/>
        <v>0.5904322166290803</v>
      </c>
      <c r="AA231" s="250">
        <f t="shared" si="151"/>
        <v>0.5611022693381531</v>
      </c>
      <c r="AB231" s="250">
        <f t="shared" si="151"/>
        <v>-4.3074653995820666E-2</v>
      </c>
      <c r="AC231" s="250">
        <f t="shared" si="151"/>
        <v>0.44985893126750542</v>
      </c>
      <c r="AD231" s="250">
        <f t="shared" si="151"/>
        <v>-5.0705504639243948E-2</v>
      </c>
      <c r="AE231" s="250">
        <f t="shared" si="151"/>
        <v>-5.8693929672579803E-2</v>
      </c>
      <c r="AF231" s="250">
        <f t="shared" si="151"/>
        <v>-0.2429572088054075</v>
      </c>
      <c r="AG231" s="250">
        <f t="shared" si="151"/>
        <v>-0.1824953072583122</v>
      </c>
      <c r="AH231" s="250">
        <f t="shared" si="151"/>
        <v>0</v>
      </c>
      <c r="AI231" s="250">
        <f t="shared" si="151"/>
        <v>-0.15670942259702259</v>
      </c>
      <c r="AJ231" s="250">
        <f t="shared" si="151"/>
        <v>-4.8769820854156709E-2</v>
      </c>
      <c r="AK231" s="250">
        <f t="shared" si="151"/>
        <v>-0.24561679689323723</v>
      </c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BJ231" s="212"/>
      <c r="BK231" s="212"/>
      <c r="BL231" s="212"/>
      <c r="BM231" s="212"/>
      <c r="BN231" s="214">
        <v>2001</v>
      </c>
      <c r="BO231" s="214">
        <v>2002</v>
      </c>
      <c r="BP231" s="214">
        <v>2003</v>
      </c>
      <c r="BQ231" s="214">
        <v>2004</v>
      </c>
      <c r="BR231" s="214">
        <v>2005</v>
      </c>
      <c r="BS231" s="214">
        <v>2006</v>
      </c>
      <c r="BT231" s="214">
        <v>2007</v>
      </c>
      <c r="BU231" s="214">
        <v>2008</v>
      </c>
      <c r="BV231" s="214">
        <v>2009</v>
      </c>
      <c r="BW231" s="214">
        <v>2010</v>
      </c>
      <c r="BX231" s="214">
        <v>2011</v>
      </c>
      <c r="BY231" s="214">
        <v>2012</v>
      </c>
      <c r="BZ231" s="214">
        <v>2013</v>
      </c>
      <c r="CA231" s="214">
        <v>2014</v>
      </c>
      <c r="CB231" s="212"/>
      <c r="CC231" s="212"/>
    </row>
    <row r="232" spans="2:81">
      <c r="B232" s="19">
        <v>2014</v>
      </c>
      <c r="C232" s="19">
        <f t="shared" ref="C232:P232" si="152">SUM(C205:C208)</f>
        <v>21</v>
      </c>
      <c r="D232" s="19">
        <f t="shared" si="152"/>
        <v>42</v>
      </c>
      <c r="E232" s="19">
        <f t="shared" si="152"/>
        <v>48</v>
      </c>
      <c r="F232" s="19">
        <f t="shared" si="152"/>
        <v>34</v>
      </c>
      <c r="G232" s="19">
        <f t="shared" si="152"/>
        <v>2</v>
      </c>
      <c r="H232" s="19">
        <f t="shared" si="152"/>
        <v>14</v>
      </c>
      <c r="I232" s="19">
        <f t="shared" si="152"/>
        <v>11</v>
      </c>
      <c r="J232" s="19">
        <f t="shared" si="152"/>
        <v>35</v>
      </c>
      <c r="K232" s="19">
        <f t="shared" si="152"/>
        <v>13</v>
      </c>
      <c r="L232" s="19">
        <f t="shared" si="152"/>
        <v>5</v>
      </c>
      <c r="M232" s="19">
        <f t="shared" si="152"/>
        <v>8</v>
      </c>
      <c r="N232" s="19">
        <f t="shared" si="152"/>
        <v>46</v>
      </c>
      <c r="O232" s="19">
        <f t="shared" si="152"/>
        <v>19</v>
      </c>
      <c r="P232" s="19">
        <f t="shared" si="152"/>
        <v>7</v>
      </c>
      <c r="T232" s="19"/>
      <c r="U232" s="247" t="s">
        <v>729</v>
      </c>
      <c r="V232" s="250">
        <f t="shared" ref="V232:AK232" si="153">V148/$AH148-1</f>
        <v>1.7458258120609282</v>
      </c>
      <c r="W232" s="250">
        <f t="shared" si="153"/>
        <v>0.76941222534086906</v>
      </c>
      <c r="X232" s="250">
        <f t="shared" si="153"/>
        <v>1.7619848631177248</v>
      </c>
      <c r="Y232" s="250">
        <f t="shared" si="153"/>
        <v>0.358433005972151</v>
      </c>
      <c r="Z232" s="250">
        <f t="shared" si="153"/>
        <v>2.1559176921688294E-2</v>
      </c>
      <c r="AA232" s="250">
        <f t="shared" si="153"/>
        <v>0.3064772506309712</v>
      </c>
      <c r="AB232" s="250">
        <f t="shared" si="153"/>
        <v>0.19297328884749509</v>
      </c>
      <c r="AC232" s="250">
        <f t="shared" si="153"/>
        <v>0.59249770306184368</v>
      </c>
      <c r="AD232" s="250">
        <f t="shared" si="153"/>
        <v>2.0753346934040291</v>
      </c>
      <c r="AE232" s="250">
        <f t="shared" si="153"/>
        <v>0.21556197237133778</v>
      </c>
      <c r="AF232" s="250">
        <f t="shared" si="153"/>
        <v>2.8728978078501166E-2</v>
      </c>
      <c r="AG232" s="250">
        <f t="shared" si="153"/>
        <v>0.27339881096131768</v>
      </c>
      <c r="AH232" s="250">
        <f t="shared" si="153"/>
        <v>0</v>
      </c>
      <c r="AI232" s="250">
        <f t="shared" si="153"/>
        <v>-0.4025786450058082</v>
      </c>
      <c r="AJ232" s="250">
        <f t="shared" si="153"/>
        <v>0.1305173452641335</v>
      </c>
      <c r="AK232" s="250">
        <f t="shared" si="153"/>
        <v>0.28899313455968523</v>
      </c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BJ232" s="212"/>
      <c r="BK232" s="212"/>
      <c r="BL232" s="299"/>
      <c r="BM232" s="228">
        <v>2002</v>
      </c>
      <c r="BN232" s="223" t="s">
        <v>725</v>
      </c>
      <c r="BO232" s="216"/>
      <c r="BP232" s="216"/>
      <c r="BQ232" s="216"/>
      <c r="BR232" s="216"/>
      <c r="BS232" s="216"/>
      <c r="BT232" s="216"/>
      <c r="BU232" s="216"/>
      <c r="BV232" s="216"/>
      <c r="BW232" s="216"/>
      <c r="BX232" s="216"/>
      <c r="BY232" s="216"/>
      <c r="BZ232" s="216"/>
      <c r="CA232" s="216"/>
      <c r="CB232" s="212"/>
      <c r="CC232" s="212"/>
    </row>
    <row r="233" spans="2:81">
      <c r="B233" s="19">
        <v>2015</v>
      </c>
      <c r="C233" s="19">
        <f t="shared" ref="C233:P233" si="154">SUM(C209:C212)</f>
        <v>30</v>
      </c>
      <c r="D233" s="19">
        <f t="shared" si="154"/>
        <v>48</v>
      </c>
      <c r="E233" s="19">
        <f t="shared" si="154"/>
        <v>79</v>
      </c>
      <c r="F233" s="19">
        <f t="shared" si="154"/>
        <v>20</v>
      </c>
      <c r="G233" s="19">
        <f t="shared" si="154"/>
        <v>0</v>
      </c>
      <c r="H233" s="19">
        <f t="shared" si="154"/>
        <v>17</v>
      </c>
      <c r="I233" s="19">
        <f t="shared" si="154"/>
        <v>8</v>
      </c>
      <c r="J233" s="19">
        <f t="shared" si="154"/>
        <v>22</v>
      </c>
      <c r="K233" s="19">
        <f t="shared" si="154"/>
        <v>15</v>
      </c>
      <c r="L233" s="19">
        <f t="shared" si="154"/>
        <v>10</v>
      </c>
      <c r="M233" s="19">
        <f t="shared" si="154"/>
        <v>6</v>
      </c>
      <c r="N233" s="19">
        <f t="shared" si="154"/>
        <v>41</v>
      </c>
      <c r="O233" s="19">
        <f t="shared" si="154"/>
        <v>19</v>
      </c>
      <c r="P233" s="19">
        <f t="shared" si="154"/>
        <v>13</v>
      </c>
      <c r="T233" s="19"/>
      <c r="U233" s="247" t="s">
        <v>653</v>
      </c>
      <c r="V233" s="250">
        <f t="shared" ref="V233:AK233" si="155">V149/$AH149-1</f>
        <v>0.30577620005804063</v>
      </c>
      <c r="W233" s="250">
        <f t="shared" si="155"/>
        <v>0.21238824155101477</v>
      </c>
      <c r="X233" s="250">
        <f t="shared" si="155"/>
        <v>-0.5375803270624171</v>
      </c>
      <c r="Y233" s="250">
        <f t="shared" si="155"/>
        <v>-7.4886187184541875E-2</v>
      </c>
      <c r="Z233" s="250">
        <f t="shared" si="155"/>
        <v>-0.55931332180853199</v>
      </c>
      <c r="AA233" s="250">
        <f t="shared" si="155"/>
        <v>-0.71637096588974614</v>
      </c>
      <c r="AB233" s="250">
        <f t="shared" si="155"/>
        <v>-0.31180514598773901</v>
      </c>
      <c r="AC233" s="250">
        <f t="shared" si="155"/>
        <v>-0.57808030877901717</v>
      </c>
      <c r="AD233" s="250">
        <f t="shared" si="155"/>
        <v>-0.57147528517174095</v>
      </c>
      <c r="AE233" s="250">
        <f t="shared" si="155"/>
        <v>-6.2134103930128859E-2</v>
      </c>
      <c r="AF233" s="250">
        <f t="shared" si="155"/>
        <v>-0.2080773950746907</v>
      </c>
      <c r="AG233" s="250">
        <f t="shared" si="155"/>
        <v>-0.63705660391269481</v>
      </c>
      <c r="AH233" s="250">
        <f t="shared" si="155"/>
        <v>0</v>
      </c>
      <c r="AI233" s="250">
        <f t="shared" si="155"/>
        <v>-0.31912281070138959</v>
      </c>
      <c r="AJ233" s="250">
        <f t="shared" si="155"/>
        <v>-0.50922303627704335</v>
      </c>
      <c r="AK233" s="250">
        <f t="shared" si="155"/>
        <v>-0.60810274317096202</v>
      </c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BJ233" s="212"/>
      <c r="BK233" s="212"/>
      <c r="BL233" s="300"/>
      <c r="BM233" s="228">
        <v>2003</v>
      </c>
      <c r="BN233" s="217"/>
      <c r="BO233" s="224" t="s">
        <v>725</v>
      </c>
      <c r="BP233" s="216"/>
      <c r="BQ233" s="216"/>
      <c r="BR233" s="216"/>
      <c r="BS233" s="216"/>
      <c r="BT233" s="216"/>
      <c r="BU233" s="216"/>
      <c r="BV233" s="216"/>
      <c r="BW233" s="216"/>
      <c r="BX233" s="216"/>
      <c r="BY233" s="216"/>
      <c r="BZ233" s="216"/>
      <c r="CA233" s="216"/>
      <c r="CB233" s="212"/>
      <c r="CC233" s="212"/>
    </row>
    <row r="234" spans="2:81">
      <c r="B234" s="19" t="s">
        <v>747</v>
      </c>
      <c r="C234" s="19">
        <f t="shared" ref="C234:P234" si="156">SUM(C213:C216)</f>
        <v>26</v>
      </c>
      <c r="D234" s="19">
        <f t="shared" si="156"/>
        <v>55</v>
      </c>
      <c r="E234" s="19">
        <f t="shared" si="156"/>
        <v>73</v>
      </c>
      <c r="F234" s="19">
        <f t="shared" si="156"/>
        <v>30</v>
      </c>
      <c r="G234" s="19">
        <f t="shared" si="156"/>
        <v>11</v>
      </c>
      <c r="H234" s="19">
        <f t="shared" si="156"/>
        <v>13</v>
      </c>
      <c r="I234" s="19">
        <f t="shared" si="156"/>
        <v>7</v>
      </c>
      <c r="J234" s="19">
        <f t="shared" si="156"/>
        <v>19</v>
      </c>
      <c r="K234" s="19">
        <f t="shared" si="156"/>
        <v>12</v>
      </c>
      <c r="L234" s="19">
        <f t="shared" si="156"/>
        <v>12</v>
      </c>
      <c r="M234" s="19">
        <f t="shared" si="156"/>
        <v>5</v>
      </c>
      <c r="N234" s="19">
        <f t="shared" si="156"/>
        <v>41</v>
      </c>
      <c r="O234" s="19">
        <f t="shared" si="156"/>
        <v>23</v>
      </c>
      <c r="P234" s="19">
        <f t="shared" si="156"/>
        <v>18</v>
      </c>
      <c r="T234" s="19"/>
      <c r="U234" s="247" t="s">
        <v>652</v>
      </c>
      <c r="V234" s="250">
        <f t="shared" ref="V234:AK234" si="157">V150/$AH150-1</f>
        <v>0.40394456685418745</v>
      </c>
      <c r="W234" s="250">
        <f t="shared" si="157"/>
        <v>0.21524643275781252</v>
      </c>
      <c r="X234" s="250">
        <f t="shared" si="157"/>
        <v>0.36615904481388961</v>
      </c>
      <c r="Y234" s="250">
        <f t="shared" si="157"/>
        <v>0.126530413847177</v>
      </c>
      <c r="Z234" s="250">
        <f t="shared" si="157"/>
        <v>9.6720746295416271E-2</v>
      </c>
      <c r="AA234" s="250">
        <f t="shared" si="157"/>
        <v>-0.1401513080137502</v>
      </c>
      <c r="AB234" s="250">
        <f t="shared" si="157"/>
        <v>0.42098329637834908</v>
      </c>
      <c r="AC234" s="250">
        <f t="shared" si="157"/>
        <v>5.2984293363954826E-2</v>
      </c>
      <c r="AD234" s="250">
        <f t="shared" si="157"/>
        <v>-2.0863716687800848E-2</v>
      </c>
      <c r="AE234" s="250">
        <f t="shared" si="157"/>
        <v>9.9768061918925621E-2</v>
      </c>
      <c r="AF234" s="250">
        <f t="shared" si="157"/>
        <v>-2.7201226743787998E-2</v>
      </c>
      <c r="AG234" s="250">
        <f t="shared" si="157"/>
        <v>-4.3431571933017055E-2</v>
      </c>
      <c r="AH234" s="250">
        <f t="shared" si="157"/>
        <v>0</v>
      </c>
      <c r="AI234" s="250">
        <f t="shared" si="157"/>
        <v>4.3645707205094419E-2</v>
      </c>
      <c r="AJ234" s="250">
        <f t="shared" si="157"/>
        <v>-0.12381132281014318</v>
      </c>
      <c r="AK234" s="250">
        <f t="shared" si="157"/>
        <v>-0.14109231869963834</v>
      </c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BJ234" s="212"/>
      <c r="BK234" s="212"/>
      <c r="BL234" s="296" t="s">
        <v>722</v>
      </c>
      <c r="BM234" s="228">
        <v>2004</v>
      </c>
      <c r="BN234" s="217"/>
      <c r="BO234" s="216"/>
      <c r="BP234" s="224" t="s">
        <v>725</v>
      </c>
      <c r="BQ234" s="216"/>
      <c r="BR234" s="216"/>
      <c r="BS234" s="216"/>
      <c r="BT234" s="216"/>
      <c r="BU234" s="216"/>
      <c r="BV234" s="216"/>
      <c r="BW234" s="216"/>
      <c r="BX234" s="216"/>
      <c r="BY234" s="216"/>
      <c r="BZ234" s="216"/>
      <c r="CA234" s="216"/>
      <c r="CB234" s="212"/>
      <c r="CC234" s="212"/>
    </row>
    <row r="235" spans="2:81">
      <c r="B235" s="19"/>
      <c r="T235" s="19"/>
      <c r="U235" s="247" t="s">
        <v>654</v>
      </c>
      <c r="V235" s="250">
        <f t="shared" ref="V235:AK235" si="158">V151/$AH151-1</f>
        <v>0.14851697397666297</v>
      </c>
      <c r="W235" s="250">
        <f t="shared" si="158"/>
        <v>-6.9212893960617472E-2</v>
      </c>
      <c r="X235" s="250">
        <f t="shared" si="158"/>
        <v>0.27461916007675669</v>
      </c>
      <c r="Y235" s="250">
        <f t="shared" si="158"/>
        <v>-9.8884321724312274E-2</v>
      </c>
      <c r="Z235" s="250">
        <f t="shared" si="158"/>
        <v>-0.10831424092360842</v>
      </c>
      <c r="AA235" s="250">
        <f t="shared" si="158"/>
        <v>0.18560395520743755</v>
      </c>
      <c r="AB235" s="250">
        <f t="shared" si="158"/>
        <v>0.35763181543280864</v>
      </c>
      <c r="AC235" s="250">
        <f t="shared" si="158"/>
        <v>-3.6760160061675151E-2</v>
      </c>
      <c r="AD235" s="250">
        <f t="shared" si="158"/>
        <v>-5.3210947832986299E-2</v>
      </c>
      <c r="AE235" s="250">
        <f t="shared" si="158"/>
        <v>1.71285478027563E-2</v>
      </c>
      <c r="AF235" s="250">
        <f t="shared" si="158"/>
        <v>-0.26872413057716393</v>
      </c>
      <c r="AG235" s="250">
        <f t="shared" si="158"/>
        <v>-0.14733536075607201</v>
      </c>
      <c r="AH235" s="250">
        <f t="shared" si="158"/>
        <v>0</v>
      </c>
      <c r="AI235" s="250">
        <f t="shared" si="158"/>
        <v>0.1023697903827363</v>
      </c>
      <c r="AJ235" s="250">
        <f t="shared" si="158"/>
        <v>3.9211449284527244E-2</v>
      </c>
      <c r="AK235" s="250">
        <f t="shared" si="158"/>
        <v>0.19195285931954209</v>
      </c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BJ235" s="212"/>
      <c r="BK235" s="212"/>
      <c r="BL235" s="297"/>
      <c r="BM235" s="228">
        <v>2005</v>
      </c>
      <c r="BN235" s="217"/>
      <c r="BO235" s="216"/>
      <c r="BP235" s="216"/>
      <c r="BQ235" s="224" t="s">
        <v>725</v>
      </c>
      <c r="BR235" s="216"/>
      <c r="BS235" s="216"/>
      <c r="BT235" s="216"/>
      <c r="BU235" s="216"/>
      <c r="BV235" s="216"/>
      <c r="BW235" s="216"/>
      <c r="BX235" s="216"/>
      <c r="BY235" s="216"/>
      <c r="BZ235" s="216"/>
      <c r="CA235" s="216"/>
      <c r="CB235" s="212"/>
      <c r="CC235" s="212"/>
    </row>
    <row r="236" spans="2:81">
      <c r="B236" s="19"/>
      <c r="T236" s="19"/>
      <c r="U236" s="247" t="s">
        <v>655</v>
      </c>
      <c r="V236" s="250">
        <f t="shared" ref="V236:AK236" si="159">V152/$AH152-1</f>
        <v>1.682431130626568</v>
      </c>
      <c r="W236" s="250">
        <f t="shared" si="159"/>
        <v>1.1577646368078627</v>
      </c>
      <c r="X236" s="250">
        <f t="shared" si="159"/>
        <v>0.6509849831298582</v>
      </c>
      <c r="Y236" s="250">
        <f t="shared" si="159"/>
        <v>-0.19755149475882172</v>
      </c>
      <c r="Z236" s="250">
        <f t="shared" si="159"/>
        <v>5.4467667500605721E-2</v>
      </c>
      <c r="AA236" s="250">
        <f t="shared" si="159"/>
        <v>6.6305745794423387E-2</v>
      </c>
      <c r="AB236" s="250">
        <f t="shared" si="159"/>
        <v>1.0068494374326677</v>
      </c>
      <c r="AC236" s="250">
        <f t="shared" si="159"/>
        <v>0.73276811027003741</v>
      </c>
      <c r="AD236" s="250">
        <f t="shared" si="159"/>
        <v>0.6608068774656819</v>
      </c>
      <c r="AE236" s="250">
        <f t="shared" si="159"/>
        <v>5.0210380766313456E-3</v>
      </c>
      <c r="AF236" s="250">
        <f t="shared" si="159"/>
        <v>0.14675504002551931</v>
      </c>
      <c r="AG236" s="250">
        <f t="shared" si="159"/>
        <v>-0.35737525029181982</v>
      </c>
      <c r="AH236" s="250">
        <f t="shared" si="159"/>
        <v>0</v>
      </c>
      <c r="AI236" s="250">
        <f t="shared" si="159"/>
        <v>-0.1586751188047949</v>
      </c>
      <c r="AJ236" s="250">
        <f t="shared" si="159"/>
        <v>0.49243449854751953</v>
      </c>
      <c r="AK236" s="250">
        <f t="shared" si="159"/>
        <v>0.99581899506962746</v>
      </c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BJ236" s="212"/>
      <c r="BK236" s="212"/>
      <c r="BL236" s="297"/>
      <c r="BM236" s="228">
        <v>2006</v>
      </c>
      <c r="BN236" s="217"/>
      <c r="BO236" s="216"/>
      <c r="BP236" s="216"/>
      <c r="BQ236" s="216"/>
      <c r="BR236" s="224" t="s">
        <v>725</v>
      </c>
      <c r="BS236" s="216"/>
      <c r="BT236" s="216"/>
      <c r="BU236" s="216"/>
      <c r="BV236" s="216"/>
      <c r="BW236" s="216"/>
      <c r="BX236" s="216"/>
      <c r="BY236" s="216"/>
      <c r="BZ236" s="216"/>
      <c r="CA236" s="216"/>
      <c r="CB236" s="212"/>
      <c r="CC236" s="212"/>
    </row>
    <row r="237" spans="2:81">
      <c r="B237" s="19"/>
      <c r="T237" s="19"/>
      <c r="U237" s="247" t="s">
        <v>479</v>
      </c>
      <c r="V237" s="250">
        <f t="shared" ref="V237:AK237" si="160">V153/$AH153-1</f>
        <v>0.71117108338477109</v>
      </c>
      <c r="W237" s="250">
        <f t="shared" si="160"/>
        <v>0.62502851496329748</v>
      </c>
      <c r="X237" s="250">
        <f t="shared" si="160"/>
        <v>0.68055211287291528</v>
      </c>
      <c r="Y237" s="250">
        <f t="shared" si="160"/>
        <v>0.66826199511191131</v>
      </c>
      <c r="Z237" s="250">
        <f t="shared" si="160"/>
        <v>0.3495798647981132</v>
      </c>
      <c r="AA237" s="250">
        <f t="shared" si="160"/>
        <v>0.47123084999761367</v>
      </c>
      <c r="AB237" s="250">
        <f t="shared" si="160"/>
        <v>0.52015739688227569</v>
      </c>
      <c r="AC237" s="250">
        <f t="shared" si="160"/>
        <v>0.41249904650580649</v>
      </c>
      <c r="AD237" s="250">
        <f t="shared" si="160"/>
        <v>0.36711526037300635</v>
      </c>
      <c r="AE237" s="250">
        <f t="shared" si="160"/>
        <v>0.16922987974098058</v>
      </c>
      <c r="AF237" s="250">
        <f t="shared" si="160"/>
        <v>6.4882539180676213E-2</v>
      </c>
      <c r="AG237" s="250">
        <f t="shared" si="160"/>
        <v>9.0229292778411185E-2</v>
      </c>
      <c r="AH237" s="250">
        <f t="shared" si="160"/>
        <v>0</v>
      </c>
      <c r="AI237" s="250">
        <f t="shared" si="160"/>
        <v>7.3270139135329648E-2</v>
      </c>
      <c r="AJ237" s="250">
        <f t="shared" si="160"/>
        <v>0.10712717163882002</v>
      </c>
      <c r="AK237" s="250">
        <f t="shared" si="160"/>
        <v>0.10905596462076939</v>
      </c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BJ237" s="212"/>
      <c r="BK237" s="212"/>
      <c r="BL237" s="297"/>
      <c r="BM237" s="228">
        <v>2007</v>
      </c>
      <c r="BN237" s="217"/>
      <c r="BO237" s="216"/>
      <c r="BP237" s="216"/>
      <c r="BQ237" s="216"/>
      <c r="BR237" s="216"/>
      <c r="BS237" s="224" t="s">
        <v>725</v>
      </c>
      <c r="BT237" s="216"/>
      <c r="BU237" s="216"/>
      <c r="BV237" s="216"/>
      <c r="BW237" s="216"/>
      <c r="BX237" s="216"/>
      <c r="BY237" s="216"/>
      <c r="BZ237" s="216"/>
      <c r="CA237" s="216"/>
      <c r="CB237" s="212"/>
      <c r="CC237" s="212"/>
    </row>
    <row r="238" spans="2:81">
      <c r="B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BJ238" s="212"/>
      <c r="BK238" s="212"/>
      <c r="BL238" s="297"/>
      <c r="BM238" s="228">
        <v>2008</v>
      </c>
      <c r="BN238" s="217"/>
      <c r="BO238" s="216"/>
      <c r="BP238" s="216"/>
      <c r="BQ238" s="216"/>
      <c r="BR238" s="216"/>
      <c r="BS238" s="216"/>
      <c r="BT238" s="224" t="s">
        <v>725</v>
      </c>
      <c r="BU238" s="216"/>
      <c r="BV238" s="216"/>
      <c r="BW238" s="216"/>
      <c r="BX238" s="216"/>
      <c r="BY238" s="216"/>
      <c r="BZ238" s="216"/>
      <c r="CA238" s="216"/>
      <c r="CB238" s="212"/>
      <c r="CC238" s="212"/>
    </row>
    <row r="239" spans="2:81"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BJ239" s="212"/>
      <c r="BK239" s="212"/>
      <c r="BL239" s="297"/>
      <c r="BM239" s="228">
        <v>2009</v>
      </c>
      <c r="BN239" s="217"/>
      <c r="BO239" s="216"/>
      <c r="BP239" s="216"/>
      <c r="BQ239" s="216"/>
      <c r="BR239" s="216"/>
      <c r="BS239" s="216"/>
      <c r="BT239" s="216"/>
      <c r="BU239" s="224" t="s">
        <v>725</v>
      </c>
      <c r="BV239" s="216"/>
      <c r="BW239" s="216"/>
      <c r="BX239" s="216"/>
      <c r="BY239" s="216"/>
      <c r="BZ239" s="216"/>
      <c r="CA239" s="216"/>
      <c r="CB239" s="212"/>
      <c r="CC239" s="212"/>
    </row>
    <row r="240" spans="2:81"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BJ240" s="212"/>
      <c r="BK240" s="212"/>
      <c r="BL240" s="297"/>
      <c r="BM240" s="228">
        <v>2010</v>
      </c>
      <c r="BN240" s="217"/>
      <c r="BO240" s="216"/>
      <c r="BP240" s="216"/>
      <c r="BQ240" s="216"/>
      <c r="BR240" s="216"/>
      <c r="BS240" s="216"/>
      <c r="BT240" s="216"/>
      <c r="BU240" s="216"/>
      <c r="BV240" s="224" t="s">
        <v>725</v>
      </c>
      <c r="BW240" s="216"/>
      <c r="BX240" s="216"/>
      <c r="BY240" s="216"/>
      <c r="BZ240" s="216"/>
      <c r="CA240" s="216"/>
      <c r="CB240" s="212"/>
      <c r="CC240" s="212"/>
    </row>
    <row r="241" spans="20:260"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BJ241" s="212"/>
      <c r="BK241" s="212"/>
      <c r="BL241" s="297"/>
      <c r="BM241" s="228">
        <v>2011</v>
      </c>
      <c r="BN241" s="217"/>
      <c r="BO241" s="216"/>
      <c r="BP241" s="216"/>
      <c r="BQ241" s="216"/>
      <c r="BR241" s="216"/>
      <c r="BS241" s="216"/>
      <c r="BT241" s="216"/>
      <c r="BU241" s="216"/>
      <c r="BV241" s="216"/>
      <c r="BW241" s="224" t="s">
        <v>725</v>
      </c>
      <c r="BX241" s="216"/>
      <c r="BY241" s="216"/>
      <c r="BZ241" s="216"/>
      <c r="CA241" s="216"/>
      <c r="CB241" s="212"/>
      <c r="CC241" s="212"/>
    </row>
    <row r="242" spans="20:260"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BJ242" s="212"/>
      <c r="BK242" s="212"/>
      <c r="BL242" s="297"/>
      <c r="BM242" s="228">
        <v>2012</v>
      </c>
      <c r="BN242" s="217"/>
      <c r="BO242" s="216"/>
      <c r="BP242" s="216"/>
      <c r="BQ242" s="216"/>
      <c r="BR242" s="216"/>
      <c r="BS242" s="216"/>
      <c r="BT242" s="226" t="s">
        <v>724</v>
      </c>
      <c r="BU242" s="216"/>
      <c r="BV242" s="216"/>
      <c r="BW242" s="216"/>
      <c r="BX242" s="224" t="s">
        <v>725</v>
      </c>
      <c r="BY242" s="216"/>
      <c r="BZ242" s="216"/>
      <c r="CA242" s="216"/>
      <c r="CB242" s="212"/>
      <c r="CC242" s="212"/>
    </row>
    <row r="243" spans="20:260"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BJ243" s="212"/>
      <c r="BK243" s="212"/>
      <c r="BL243" s="297"/>
      <c r="BM243" s="228">
        <v>2013</v>
      </c>
      <c r="BN243" s="217"/>
      <c r="BO243" s="216"/>
      <c r="BP243" s="216"/>
      <c r="BQ243" s="216"/>
      <c r="BR243" s="216"/>
      <c r="BS243" s="216"/>
      <c r="BT243" s="216"/>
      <c r="BU243" s="216"/>
      <c r="BV243" s="216"/>
      <c r="BW243" s="216"/>
      <c r="BX243" s="216"/>
      <c r="BY243" s="224" t="s">
        <v>725</v>
      </c>
      <c r="BZ243" s="216"/>
      <c r="CA243" s="216"/>
      <c r="CB243" s="212"/>
      <c r="CC243" s="212"/>
    </row>
    <row r="244" spans="20:260"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BJ244" s="212"/>
      <c r="BK244" s="212"/>
      <c r="BL244" s="297"/>
      <c r="BM244" s="228">
        <v>2014</v>
      </c>
      <c r="BN244" s="217"/>
      <c r="BO244" s="216"/>
      <c r="BP244" s="216"/>
      <c r="BQ244" s="216"/>
      <c r="BR244" s="216"/>
      <c r="BS244" s="216"/>
      <c r="BT244" s="216"/>
      <c r="BU244" s="216"/>
      <c r="BV244" s="216"/>
      <c r="BW244" s="216"/>
      <c r="BX244" s="216"/>
      <c r="BY244" s="216"/>
      <c r="BZ244" s="224" t="s">
        <v>725</v>
      </c>
      <c r="CA244" s="216"/>
      <c r="CB244" s="212"/>
      <c r="CC244" s="212"/>
    </row>
    <row r="245" spans="20:260"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BJ245" s="212"/>
      <c r="BK245" s="212"/>
      <c r="BL245" s="297"/>
      <c r="BM245" s="228">
        <v>2015</v>
      </c>
      <c r="BN245" s="222" t="s">
        <v>723</v>
      </c>
      <c r="BO245" s="220"/>
      <c r="BP245" s="220"/>
      <c r="BQ245" s="220"/>
      <c r="BR245" s="220"/>
      <c r="BS245" s="220"/>
      <c r="BT245" s="220"/>
      <c r="BU245" s="220"/>
      <c r="BV245" s="220"/>
      <c r="BW245" s="220"/>
      <c r="BX245" s="220" t="str">
        <f>IF(MIN(BX175,BX193,BX211,BX228)=0,"",MIN(BX175,BX193,BX211,BX228))</f>
        <v/>
      </c>
      <c r="BY245" s="220" t="str">
        <f>IF(MIN(BY175,BY193,BY211,BY228)=0,"",MIN(BY175,BY193,BY211,BY228))</f>
        <v/>
      </c>
      <c r="BZ245" s="227" t="s">
        <v>726</v>
      </c>
      <c r="CA245" s="225" t="s">
        <v>725</v>
      </c>
      <c r="CB245" s="212"/>
      <c r="CC245" s="212"/>
    </row>
    <row r="246" spans="20:260"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BJ246" s="212"/>
      <c r="BK246" s="212"/>
      <c r="BL246" s="297"/>
      <c r="BM246" s="212"/>
      <c r="BN246" s="212"/>
      <c r="BO246" s="212"/>
      <c r="BP246" s="212"/>
      <c r="BQ246" s="212"/>
      <c r="BR246" s="212"/>
      <c r="BS246" s="212"/>
      <c r="BT246" s="212"/>
      <c r="BU246" s="212"/>
      <c r="BV246" s="212"/>
      <c r="BW246" s="212"/>
      <c r="BX246" s="212"/>
      <c r="BY246" s="212"/>
      <c r="BZ246" s="212"/>
      <c r="CA246" s="212"/>
      <c r="CB246" s="212"/>
      <c r="CC246" s="212"/>
    </row>
    <row r="247" spans="20:260"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BJ247" s="212"/>
      <c r="BK247" s="212"/>
      <c r="BL247" s="297"/>
      <c r="CB247" s="212"/>
      <c r="CC247" s="212"/>
    </row>
    <row r="248" spans="20:260">
      <c r="T248" s="19" t="s">
        <v>643</v>
      </c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BJ248" s="212"/>
      <c r="BK248" s="212"/>
      <c r="BL248" s="212"/>
    </row>
    <row r="249" spans="20:260">
      <c r="T249" s="19" t="s">
        <v>657</v>
      </c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</row>
    <row r="250" spans="20:260">
      <c r="T250" s="19" t="s">
        <v>644</v>
      </c>
      <c r="U250" s="19"/>
      <c r="V250" s="45" t="s">
        <v>294</v>
      </c>
      <c r="W250" s="45" t="s">
        <v>295</v>
      </c>
      <c r="X250" s="45" t="s">
        <v>296</v>
      </c>
      <c r="Y250" s="150" t="s">
        <v>297</v>
      </c>
      <c r="Z250" s="45" t="s">
        <v>264</v>
      </c>
      <c r="AA250" s="45" t="s">
        <v>265</v>
      </c>
      <c r="AB250" s="45" t="s">
        <v>266</v>
      </c>
      <c r="AC250" s="45" t="s">
        <v>267</v>
      </c>
      <c r="AD250" s="45" t="s">
        <v>268</v>
      </c>
      <c r="AE250" s="45" t="s">
        <v>269</v>
      </c>
      <c r="AF250" s="45" t="s">
        <v>270</v>
      </c>
      <c r="AG250" s="45" t="s">
        <v>271</v>
      </c>
      <c r="AH250" s="45" t="s">
        <v>272</v>
      </c>
      <c r="AI250" s="44" t="s">
        <v>273</v>
      </c>
      <c r="AK250" s="19"/>
      <c r="AL250" s="45" t="s">
        <v>294</v>
      </c>
      <c r="AM250" s="45" t="s">
        <v>295</v>
      </c>
      <c r="AN250" s="45" t="s">
        <v>296</v>
      </c>
      <c r="AO250" s="150" t="s">
        <v>297</v>
      </c>
      <c r="AP250" s="45" t="s">
        <v>264</v>
      </c>
      <c r="AQ250" s="45" t="s">
        <v>265</v>
      </c>
      <c r="AR250" s="45" t="s">
        <v>266</v>
      </c>
      <c r="AS250" s="45" t="s">
        <v>267</v>
      </c>
      <c r="AT250" s="45" t="s">
        <v>268</v>
      </c>
      <c r="AU250" s="45" t="s">
        <v>269</v>
      </c>
      <c r="AV250" s="45" t="s">
        <v>270</v>
      </c>
      <c r="AW250" s="45" t="s">
        <v>271</v>
      </c>
      <c r="AX250" s="45" t="s">
        <v>272</v>
      </c>
      <c r="AY250" s="44" t="s">
        <v>273</v>
      </c>
      <c r="BA250" s="19"/>
      <c r="BB250" s="45" t="s">
        <v>294</v>
      </c>
      <c r="BC250" s="45" t="s">
        <v>295</v>
      </c>
      <c r="BD250" s="45" t="s">
        <v>296</v>
      </c>
      <c r="BE250" s="150" t="s">
        <v>297</v>
      </c>
      <c r="BF250" s="45" t="s">
        <v>264</v>
      </c>
      <c r="BG250" s="45" t="s">
        <v>265</v>
      </c>
      <c r="BH250" s="45" t="s">
        <v>266</v>
      </c>
      <c r="BI250" s="45" t="s">
        <v>267</v>
      </c>
      <c r="BJ250" s="45" t="s">
        <v>268</v>
      </c>
      <c r="BK250" s="45" t="s">
        <v>269</v>
      </c>
      <c r="BL250" s="45" t="s">
        <v>270</v>
      </c>
      <c r="BM250" s="45" t="s">
        <v>271</v>
      </c>
      <c r="BN250" s="45" t="s">
        <v>272</v>
      </c>
      <c r="BO250" s="44" t="s">
        <v>273</v>
      </c>
      <c r="BP250" s="19"/>
      <c r="BQ250" s="19"/>
      <c r="BR250" s="45" t="s">
        <v>294</v>
      </c>
      <c r="BS250" s="45" t="s">
        <v>295</v>
      </c>
      <c r="BT250" s="45" t="s">
        <v>296</v>
      </c>
      <c r="BU250" s="150" t="s">
        <v>297</v>
      </c>
      <c r="BV250" s="45" t="s">
        <v>264</v>
      </c>
      <c r="BW250" s="45" t="s">
        <v>265</v>
      </c>
      <c r="BX250" s="45" t="s">
        <v>266</v>
      </c>
      <c r="BY250" s="45" t="s">
        <v>267</v>
      </c>
      <c r="BZ250" s="45" t="s">
        <v>268</v>
      </c>
      <c r="CA250" s="45" t="s">
        <v>269</v>
      </c>
      <c r="CB250" s="45" t="s">
        <v>270</v>
      </c>
      <c r="CC250" s="45" t="s">
        <v>271</v>
      </c>
      <c r="CD250" s="45" t="s">
        <v>272</v>
      </c>
      <c r="CE250" s="44" t="s">
        <v>273</v>
      </c>
      <c r="CF250" s="19"/>
      <c r="CG250" s="19"/>
      <c r="CH250" s="45" t="s">
        <v>294</v>
      </c>
      <c r="CI250" s="45" t="s">
        <v>295</v>
      </c>
      <c r="CJ250" s="45" t="s">
        <v>296</v>
      </c>
      <c r="CK250" s="150" t="s">
        <v>297</v>
      </c>
      <c r="CL250" s="45" t="s">
        <v>264</v>
      </c>
      <c r="CM250" s="45" t="s">
        <v>265</v>
      </c>
      <c r="CN250" s="45" t="s">
        <v>266</v>
      </c>
      <c r="CO250" s="45" t="s">
        <v>267</v>
      </c>
      <c r="CP250" s="45" t="s">
        <v>268</v>
      </c>
      <c r="CQ250" s="45" t="s">
        <v>269</v>
      </c>
      <c r="CR250" s="45" t="s">
        <v>270</v>
      </c>
      <c r="CS250" s="45" t="s">
        <v>271</v>
      </c>
      <c r="CT250" s="45" t="s">
        <v>272</v>
      </c>
      <c r="CU250" s="44" t="s">
        <v>273</v>
      </c>
      <c r="CV250" s="19"/>
      <c r="CW250" s="19"/>
      <c r="CX250" s="45" t="s">
        <v>294</v>
      </c>
      <c r="CY250" s="45" t="s">
        <v>295</v>
      </c>
      <c r="CZ250" s="45" t="s">
        <v>296</v>
      </c>
      <c r="DA250" s="150" t="s">
        <v>297</v>
      </c>
      <c r="DB250" s="45" t="s">
        <v>264</v>
      </c>
      <c r="DC250" s="45" t="s">
        <v>265</v>
      </c>
      <c r="DD250" s="45" t="s">
        <v>266</v>
      </c>
      <c r="DE250" s="45" t="s">
        <v>267</v>
      </c>
      <c r="DF250" s="45" t="s">
        <v>268</v>
      </c>
      <c r="DG250" s="45" t="s">
        <v>269</v>
      </c>
      <c r="DH250" s="45" t="s">
        <v>270</v>
      </c>
      <c r="DI250" s="45" t="s">
        <v>271</v>
      </c>
      <c r="DJ250" s="45" t="s">
        <v>272</v>
      </c>
      <c r="DK250" s="44" t="s">
        <v>273</v>
      </c>
      <c r="DL250" s="19"/>
      <c r="DM250" s="19"/>
      <c r="DN250" s="45" t="s">
        <v>294</v>
      </c>
      <c r="DO250" s="45" t="s">
        <v>295</v>
      </c>
      <c r="DP250" s="45" t="s">
        <v>296</v>
      </c>
      <c r="DQ250" s="150" t="s">
        <v>297</v>
      </c>
      <c r="DR250" s="45" t="s">
        <v>264</v>
      </c>
      <c r="DS250" s="45" t="s">
        <v>265</v>
      </c>
      <c r="DT250" s="45" t="s">
        <v>266</v>
      </c>
      <c r="DU250" s="45" t="s">
        <v>267</v>
      </c>
      <c r="DV250" s="45" t="s">
        <v>268</v>
      </c>
      <c r="DW250" s="45" t="s">
        <v>269</v>
      </c>
      <c r="DX250" s="45" t="s">
        <v>270</v>
      </c>
      <c r="DY250" s="45" t="s">
        <v>271</v>
      </c>
      <c r="DZ250" s="45" t="s">
        <v>272</v>
      </c>
      <c r="EA250" s="44" t="s">
        <v>273</v>
      </c>
      <c r="EB250" s="19"/>
      <c r="EC250" s="19"/>
      <c r="ED250" s="45" t="s">
        <v>294</v>
      </c>
      <c r="EE250" s="45" t="s">
        <v>295</v>
      </c>
      <c r="EF250" s="45" t="s">
        <v>296</v>
      </c>
      <c r="EG250" s="150" t="s">
        <v>297</v>
      </c>
      <c r="EH250" s="45" t="s">
        <v>264</v>
      </c>
      <c r="EI250" s="45" t="s">
        <v>265</v>
      </c>
      <c r="EJ250" s="45" t="s">
        <v>266</v>
      </c>
      <c r="EK250" s="45" t="s">
        <v>267</v>
      </c>
      <c r="EL250" s="45" t="s">
        <v>268</v>
      </c>
      <c r="EM250" s="45" t="s">
        <v>269</v>
      </c>
      <c r="EN250" s="45" t="s">
        <v>270</v>
      </c>
      <c r="EO250" s="45" t="s">
        <v>271</v>
      </c>
      <c r="EP250" s="45" t="s">
        <v>272</v>
      </c>
      <c r="EQ250" s="44" t="s">
        <v>273</v>
      </c>
      <c r="ER250" s="19"/>
      <c r="ES250" s="19"/>
      <c r="ET250" s="45" t="s">
        <v>294</v>
      </c>
      <c r="EU250" s="45" t="s">
        <v>295</v>
      </c>
      <c r="EV250" s="45" t="s">
        <v>296</v>
      </c>
      <c r="EW250" s="150" t="s">
        <v>297</v>
      </c>
      <c r="EX250" s="45" t="s">
        <v>264</v>
      </c>
      <c r="EY250" s="45" t="s">
        <v>265</v>
      </c>
      <c r="EZ250" s="45" t="s">
        <v>266</v>
      </c>
      <c r="FA250" s="45" t="s">
        <v>267</v>
      </c>
      <c r="FB250" s="45" t="s">
        <v>268</v>
      </c>
      <c r="FC250" s="45" t="s">
        <v>269</v>
      </c>
      <c r="FD250" s="45" t="s">
        <v>270</v>
      </c>
      <c r="FE250" s="45" t="s">
        <v>271</v>
      </c>
      <c r="FF250" s="45" t="s">
        <v>272</v>
      </c>
      <c r="FG250" s="44" t="s">
        <v>273</v>
      </c>
      <c r="FH250" s="19"/>
      <c r="FI250" s="19"/>
      <c r="FJ250" s="45" t="s">
        <v>294</v>
      </c>
      <c r="FK250" s="45" t="s">
        <v>295</v>
      </c>
      <c r="FL250" s="45" t="s">
        <v>296</v>
      </c>
      <c r="FM250" s="150" t="s">
        <v>297</v>
      </c>
      <c r="FN250" s="45" t="s">
        <v>264</v>
      </c>
      <c r="FO250" s="45" t="s">
        <v>265</v>
      </c>
      <c r="FP250" s="45" t="s">
        <v>266</v>
      </c>
      <c r="FQ250" s="45" t="s">
        <v>267</v>
      </c>
      <c r="FR250" s="45" t="s">
        <v>268</v>
      </c>
      <c r="FS250" s="45" t="s">
        <v>269</v>
      </c>
      <c r="FT250" s="45" t="s">
        <v>270</v>
      </c>
      <c r="FU250" s="45" t="s">
        <v>271</v>
      </c>
      <c r="FV250" s="45" t="s">
        <v>272</v>
      </c>
      <c r="FW250" s="44" t="s">
        <v>273</v>
      </c>
      <c r="FX250" s="19"/>
      <c r="FY250" s="19"/>
      <c r="FZ250" s="45" t="s">
        <v>294</v>
      </c>
      <c r="GA250" s="45" t="s">
        <v>295</v>
      </c>
      <c r="GB250" s="45" t="s">
        <v>296</v>
      </c>
      <c r="GC250" s="150" t="s">
        <v>297</v>
      </c>
      <c r="GD250" s="45" t="s">
        <v>264</v>
      </c>
      <c r="GE250" s="45" t="s">
        <v>265</v>
      </c>
      <c r="GF250" s="45" t="s">
        <v>266</v>
      </c>
      <c r="GG250" s="45" t="s">
        <v>267</v>
      </c>
      <c r="GH250" s="45" t="s">
        <v>268</v>
      </c>
      <c r="GI250" s="45" t="s">
        <v>269</v>
      </c>
      <c r="GJ250" s="45" t="s">
        <v>270</v>
      </c>
      <c r="GK250" s="45" t="s">
        <v>271</v>
      </c>
      <c r="GL250" s="45" t="s">
        <v>272</v>
      </c>
      <c r="GM250" s="44" t="s">
        <v>273</v>
      </c>
      <c r="GN250" s="19"/>
      <c r="GO250" s="19"/>
      <c r="GP250" s="45" t="s">
        <v>294</v>
      </c>
      <c r="GQ250" s="45" t="s">
        <v>295</v>
      </c>
      <c r="GR250" s="45" t="s">
        <v>296</v>
      </c>
      <c r="GS250" s="150" t="s">
        <v>297</v>
      </c>
      <c r="GT250" s="45" t="s">
        <v>264</v>
      </c>
      <c r="GU250" s="45" t="s">
        <v>265</v>
      </c>
      <c r="GV250" s="45" t="s">
        <v>266</v>
      </c>
      <c r="GW250" s="45" t="s">
        <v>267</v>
      </c>
      <c r="GX250" s="45" t="s">
        <v>268</v>
      </c>
      <c r="GY250" s="45" t="s">
        <v>269</v>
      </c>
      <c r="GZ250" s="45" t="s">
        <v>270</v>
      </c>
      <c r="HA250" s="45" t="s">
        <v>271</v>
      </c>
      <c r="HB250" s="45" t="s">
        <v>272</v>
      </c>
      <c r="HC250" s="44" t="s">
        <v>273</v>
      </c>
      <c r="HD250" s="19"/>
      <c r="HE250" s="19"/>
      <c r="HF250" s="45" t="s">
        <v>294</v>
      </c>
      <c r="HG250" s="45" t="s">
        <v>295</v>
      </c>
      <c r="HH250" s="45" t="s">
        <v>296</v>
      </c>
      <c r="HI250" s="150" t="s">
        <v>297</v>
      </c>
      <c r="HJ250" s="45" t="s">
        <v>264</v>
      </c>
      <c r="HK250" s="45" t="s">
        <v>265</v>
      </c>
      <c r="HL250" s="45" t="s">
        <v>266</v>
      </c>
      <c r="HM250" s="45" t="s">
        <v>267</v>
      </c>
      <c r="HN250" s="45" t="s">
        <v>268</v>
      </c>
      <c r="HO250" s="45" t="s">
        <v>269</v>
      </c>
      <c r="HP250" s="45" t="s">
        <v>270</v>
      </c>
      <c r="HQ250" s="45" t="s">
        <v>271</v>
      </c>
      <c r="HR250" s="45" t="s">
        <v>272</v>
      </c>
      <c r="HS250" s="44" t="s">
        <v>273</v>
      </c>
      <c r="HT250" s="19"/>
      <c r="HU250" s="19"/>
      <c r="HV250" s="45" t="s">
        <v>294</v>
      </c>
      <c r="HW250" s="45" t="s">
        <v>295</v>
      </c>
      <c r="HX250" s="45" t="s">
        <v>296</v>
      </c>
      <c r="HY250" s="150" t="s">
        <v>297</v>
      </c>
      <c r="HZ250" s="45" t="s">
        <v>264</v>
      </c>
      <c r="IA250" s="45" t="s">
        <v>265</v>
      </c>
      <c r="IB250" s="45" t="s">
        <v>266</v>
      </c>
      <c r="IC250" s="45" t="s">
        <v>267</v>
      </c>
      <c r="ID250" s="45" t="s">
        <v>268</v>
      </c>
      <c r="IE250" s="45" t="s">
        <v>269</v>
      </c>
      <c r="IF250" s="45" t="s">
        <v>270</v>
      </c>
      <c r="IG250" s="45" t="s">
        <v>271</v>
      </c>
      <c r="IH250" s="45" t="s">
        <v>272</v>
      </c>
      <c r="II250" s="44" t="s">
        <v>273</v>
      </c>
      <c r="IJ250" s="19"/>
      <c r="IK250" s="19"/>
      <c r="IL250" s="45" t="s">
        <v>294</v>
      </c>
      <c r="IM250" s="45" t="s">
        <v>295</v>
      </c>
      <c r="IN250" s="45" t="s">
        <v>296</v>
      </c>
      <c r="IO250" s="150" t="s">
        <v>297</v>
      </c>
      <c r="IP250" s="45" t="s">
        <v>264</v>
      </c>
      <c r="IQ250" s="45" t="s">
        <v>265</v>
      </c>
      <c r="IR250" s="45" t="s">
        <v>266</v>
      </c>
      <c r="IS250" s="45" t="s">
        <v>267</v>
      </c>
      <c r="IT250" s="45" t="s">
        <v>268</v>
      </c>
      <c r="IU250" s="45" t="s">
        <v>269</v>
      </c>
      <c r="IV250" s="45" t="s">
        <v>270</v>
      </c>
      <c r="IW250" s="45" t="s">
        <v>271</v>
      </c>
      <c r="IX250" s="45" t="s">
        <v>272</v>
      </c>
      <c r="IY250" s="44" t="s">
        <v>273</v>
      </c>
      <c r="IZ250" s="19"/>
    </row>
    <row r="251" spans="20:260">
      <c r="T251" s="19" t="s">
        <v>645</v>
      </c>
      <c r="V251" s="49">
        <f>$V172</f>
        <v>0.73222017956757246</v>
      </c>
      <c r="W251" s="49">
        <f>$W172</f>
        <v>0.9949613459370561</v>
      </c>
      <c r="X251" s="49">
        <f>$X172</f>
        <v>0.95890318442152234</v>
      </c>
      <c r="Y251" s="49">
        <f>$Y172</f>
        <v>0.21113489620534365</v>
      </c>
      <c r="Z251" s="49">
        <f>$Z172</f>
        <v>0.35180530492950934</v>
      </c>
      <c r="AA251" s="49">
        <f>$AA172</f>
        <v>0.75896340605787938</v>
      </c>
      <c r="AB251" s="49">
        <f>$AB172</f>
        <v>0.26670993058485903</v>
      </c>
      <c r="AC251" s="49">
        <f>$AC172</f>
        <v>0.66813005323058383</v>
      </c>
      <c r="AD251" s="49">
        <f>$AD172</f>
        <v>0.58190539070898351</v>
      </c>
      <c r="AE251" s="49">
        <f>$AE172</f>
        <v>-0.27447942683142701</v>
      </c>
      <c r="AF251" s="49">
        <f>$AF172</f>
        <v>-0.52340647398737872</v>
      </c>
      <c r="AG251" s="49">
        <f>$AG172</f>
        <v>8.2840010330535341E-2</v>
      </c>
      <c r="AH251" s="49">
        <f>$AH172</f>
        <v>2.8599361493529152E-2</v>
      </c>
      <c r="AI251" s="49">
        <f>$AI172</f>
        <v>4.6888078573849246E-2</v>
      </c>
    </row>
    <row r="252" spans="20:260">
      <c r="T252" s="19" t="s">
        <v>646</v>
      </c>
      <c r="AL252" s="49">
        <f>$V173</f>
        <v>-0.33011807320772701</v>
      </c>
      <c r="AM252" s="49">
        <f>$W173</f>
        <v>-0.46090800779778807</v>
      </c>
      <c r="AN252" s="49">
        <f>$X173</f>
        <v>-0.45841301973242332</v>
      </c>
      <c r="AO252" s="49">
        <f>$Y173</f>
        <v>-0.38496233033905713</v>
      </c>
      <c r="AP252" s="49">
        <f>$Z173</f>
        <v>-0.49033832143167788</v>
      </c>
      <c r="AQ252" s="49">
        <f>$AA173</f>
        <v>-0.52722248959454054</v>
      </c>
      <c r="AR252" s="49">
        <f>$AB173</f>
        <v>-0.55425274289938409</v>
      </c>
      <c r="AS252" s="49">
        <f>$AC173</f>
        <v>-0.53540243581443858</v>
      </c>
      <c r="AT252" s="49">
        <f>$AD173</f>
        <v>-0.59873073161713297</v>
      </c>
      <c r="AU252" s="49">
        <f>$AE173</f>
        <v>-0.64059032174071906</v>
      </c>
      <c r="AV252" s="49">
        <f>$AF173</f>
        <v>-0.6528426783657143</v>
      </c>
      <c r="AW252" s="49">
        <f>$AG173</f>
        <v>-0.6560868652618348</v>
      </c>
      <c r="AX252" s="49">
        <f>$AH173</f>
        <v>-0.71836509361512602</v>
      </c>
      <c r="AY252" s="49">
        <f>$AI173</f>
        <v>-0.70975870501828742</v>
      </c>
    </row>
    <row r="253" spans="20:260">
      <c r="T253" s="19" t="s">
        <v>647</v>
      </c>
      <c r="BB253" s="49">
        <f>$V174</f>
        <v>0.35060947704145207</v>
      </c>
      <c r="BC253" s="49">
        <f>$W174</f>
        <v>0.3527262651318539</v>
      </c>
      <c r="BD253" s="49">
        <f>$X174</f>
        <v>0.47060704270393949</v>
      </c>
      <c r="BE253" s="49">
        <f>$Y174</f>
        <v>1.0470148022519861</v>
      </c>
      <c r="BF253" s="49">
        <f>$Z174</f>
        <v>0.1160741415363904</v>
      </c>
      <c r="BG253" s="49">
        <f>$AA174</f>
        <v>0.45871942687822331</v>
      </c>
      <c r="BH253" s="49">
        <f>$AB174</f>
        <v>0.51857688156643356</v>
      </c>
      <c r="BI253" s="49">
        <f>$AC174</f>
        <v>0.46566805501625574</v>
      </c>
      <c r="BJ253" s="49">
        <f>$AD174</f>
        <v>0.12074312697677003</v>
      </c>
      <c r="BK253" s="49">
        <f>$AE174</f>
        <v>8.8214183563226634E-2</v>
      </c>
      <c r="BL253" s="49">
        <f>$AF174</f>
        <v>-4.6069709986884755E-2</v>
      </c>
      <c r="BM253" s="49">
        <f>$AG174</f>
        <v>-1.7295241223865498E-2</v>
      </c>
      <c r="BN253" s="49">
        <f>$AH174</f>
        <v>-0.24934390590524436</v>
      </c>
      <c r="BO253" s="49">
        <f>$AI174</f>
        <v>-0.2139365245235928</v>
      </c>
    </row>
    <row r="254" spans="20:260">
      <c r="T254" s="19" t="s">
        <v>648</v>
      </c>
      <c r="BR254" s="49">
        <f>$V175</f>
        <v>0.57793374750841564</v>
      </c>
      <c r="BS254" s="49">
        <f>$W175</f>
        <v>0.50528638341538445</v>
      </c>
      <c r="BT254" s="49">
        <f>$X175</f>
        <v>0.42092164490322292</v>
      </c>
      <c r="BU254" s="49">
        <f>$Y175</f>
        <v>-0.11081796141886235</v>
      </c>
      <c r="BV254" s="49">
        <f>$Z175</f>
        <v>-0.10484516847108505</v>
      </c>
      <c r="BW254" s="49">
        <f>$AA175</f>
        <v>0.52036015413895531</v>
      </c>
      <c r="BX254" s="49">
        <f>$AB175</f>
        <v>0.10309364492933604</v>
      </c>
      <c r="BY254" s="49">
        <f>$AC175</f>
        <v>-0.16653994597313859</v>
      </c>
      <c r="BZ254" s="49">
        <f>$AD175</f>
        <v>0.11139973238407141</v>
      </c>
      <c r="CA254" s="49">
        <f>$AE175</f>
        <v>-0.30045548303218794</v>
      </c>
      <c r="CB254" s="49">
        <f>$AF175</f>
        <v>-0.30626814769905497</v>
      </c>
      <c r="CC254" s="49">
        <f>$AG175</f>
        <v>-0.20011412286426333</v>
      </c>
      <c r="CD254" s="49">
        <f>$AH175</f>
        <v>-0.19813738440144524</v>
      </c>
      <c r="CE254" s="49">
        <f>$AI175</f>
        <v>8.6546386017696264E-2</v>
      </c>
    </row>
    <row r="255" spans="20:260">
      <c r="T255" s="19" t="s">
        <v>728</v>
      </c>
      <c r="CH255" s="49">
        <f>$V176</f>
        <v>-0.42521599930793341</v>
      </c>
      <c r="CI255" s="49">
        <f>$W176</f>
        <v>6.1263768949676445E-2</v>
      </c>
      <c r="CJ255" s="49">
        <f>$X176</f>
        <v>-0.2513542541524717</v>
      </c>
      <c r="CK255" s="49">
        <f>$Y176</f>
        <v>0.88321151211993798</v>
      </c>
      <c r="CL255" s="49">
        <f>$Z176</f>
        <v>-0.35948830016214994</v>
      </c>
      <c r="CM255" s="49">
        <f>$AA176</f>
        <v>0.10496952084410993</v>
      </c>
      <c r="CN255" s="49">
        <f>$AB176</f>
        <v>0.95929139260264296</v>
      </c>
      <c r="CO255" s="49">
        <f>$AC176</f>
        <v>-0.20472797023163847</v>
      </c>
      <c r="CP255" s="49">
        <f>$AD176</f>
        <v>0.60270242304939292</v>
      </c>
      <c r="CQ255" s="49">
        <f>$AE176</f>
        <v>-7.3083841343190015E-2</v>
      </c>
      <c r="CR255" s="49">
        <f>$AF176</f>
        <v>-0.52930318636623963</v>
      </c>
      <c r="CS255" s="49">
        <f>$AG176</f>
        <v>1.5632424702395236</v>
      </c>
      <c r="CT255" s="49">
        <f>$AH176</f>
        <v>-0.31429385166995005</v>
      </c>
      <c r="CU255" s="49">
        <f>$AI176</f>
        <v>-0.5635422747770652</v>
      </c>
    </row>
    <row r="256" spans="20:260">
      <c r="T256" s="19" t="s">
        <v>651</v>
      </c>
      <c r="CX256" s="49">
        <f>$V177</f>
        <v>-0.40195008305327984</v>
      </c>
      <c r="CY256" s="49">
        <f>$W177</f>
        <v>0.45373718315461842</v>
      </c>
      <c r="CZ256" s="49">
        <f>$X177</f>
        <v>0.36772507245267061</v>
      </c>
      <c r="DA256" s="49">
        <f>$Y177</f>
        <v>9.4412802740799329E-2</v>
      </c>
      <c r="DB256" s="49">
        <f>$Z177</f>
        <v>0.81183085491870788</v>
      </c>
      <c r="DC256" s="49">
        <f>$AA177</f>
        <v>0.46415774932428011</v>
      </c>
      <c r="DD256" s="49">
        <f>$AB177</f>
        <v>0.3656869041029791</v>
      </c>
      <c r="DE256" s="49">
        <f>$AC177</f>
        <v>-0.22389582520806539</v>
      </c>
      <c r="DF256" s="49">
        <f>$AD177</f>
        <v>0.18829038498116879</v>
      </c>
      <c r="DG256" s="49">
        <f>$AE177</f>
        <v>9.8651816511866608E-2</v>
      </c>
      <c r="DH256" s="49">
        <f>$AF177</f>
        <v>0.49204775506278375</v>
      </c>
      <c r="DI256" s="49">
        <f>$AG177</f>
        <v>-0.32188372503346574</v>
      </c>
      <c r="DJ256" s="49">
        <f>$AH177</f>
        <v>-0.44622501227941536</v>
      </c>
      <c r="DK256" s="49">
        <f>$AI177</f>
        <v>-0.17738700401935847</v>
      </c>
    </row>
    <row r="257" spans="20:259">
      <c r="T257" s="19" t="s">
        <v>729</v>
      </c>
      <c r="DN257" s="49">
        <f>$V178</f>
        <v>0.68036858363654318</v>
      </c>
      <c r="DO257" s="49">
        <f>$W178</f>
        <v>-0.3649600407371304</v>
      </c>
      <c r="DP257" s="49">
        <f>$X178</f>
        <v>4.6687889478184585E-2</v>
      </c>
      <c r="DQ257" s="49">
        <f>$Y178</f>
        <v>0.57232899166277762</v>
      </c>
      <c r="DR257" s="49">
        <f>$Z178</f>
        <v>4.7757237571224076E-2</v>
      </c>
      <c r="DS257" s="49">
        <f>$AA178</f>
        <v>-4.9271567382148773E-2</v>
      </c>
      <c r="DT257" s="49">
        <f>$AB178</f>
        <v>-0.32001536776554285</v>
      </c>
      <c r="DU257" s="49">
        <f>$AC178</f>
        <v>0.20886504548840357</v>
      </c>
      <c r="DV257" s="49">
        <f>$AD178</f>
        <v>-6.1428275381674724E-2</v>
      </c>
      <c r="DW257" s="49">
        <f>$AE178</f>
        <v>-0.13905177717872985</v>
      </c>
      <c r="DX257" s="49">
        <f>$AF178</f>
        <v>-4.3789518154215834E-2</v>
      </c>
      <c r="DY257" s="49">
        <f>$AG178</f>
        <v>0.305767761313952</v>
      </c>
      <c r="DZ257" s="49">
        <f>$AH178</f>
        <v>-0.15401863924064785</v>
      </c>
      <c r="EA257" s="49">
        <f>$AI178</f>
        <v>-0.1035253798259429</v>
      </c>
    </row>
    <row r="258" spans="20:259">
      <c r="T258" s="19" t="s">
        <v>653</v>
      </c>
      <c r="ED258" s="49">
        <f>$V179</f>
        <v>0.14138528050756682</v>
      </c>
      <c r="EE258" s="49">
        <f>$W179</f>
        <v>5.6073942491090323E-2</v>
      </c>
      <c r="EF258" s="49">
        <f>$X179</f>
        <v>0.10116831044220365</v>
      </c>
      <c r="EG258" s="49">
        <f>$Y179</f>
        <v>0.4140304584706207</v>
      </c>
      <c r="EH258" s="49">
        <f>$Z179</f>
        <v>1.5152982523044312E-2</v>
      </c>
      <c r="EI258" s="49">
        <f>$AA179</f>
        <v>6.1320627864560606E-2</v>
      </c>
      <c r="EJ258" s="49">
        <f>$AB179</f>
        <v>0.41434724815818047</v>
      </c>
      <c r="EK258" s="49">
        <f>$AC179</f>
        <v>0.28771052801533159</v>
      </c>
      <c r="EL258" s="49">
        <f>$AD179</f>
        <v>0.31801162161242691</v>
      </c>
      <c r="EM258" s="49">
        <f>$AE179</f>
        <v>0.18238537737698679</v>
      </c>
      <c r="EN258" s="49">
        <f>$AF179</f>
        <v>5.665269380419935E-2</v>
      </c>
      <c r="EO258" s="49">
        <f>$AG179</f>
        <v>-9.640815649298129E-2</v>
      </c>
      <c r="EP258" s="49">
        <f>$AH179</f>
        <v>-0.11055147576681845</v>
      </c>
      <c r="EQ258" s="49">
        <f>$AI179</f>
        <v>0.27159230556095193</v>
      </c>
    </row>
    <row r="259" spans="20:259">
      <c r="T259" s="19" t="s">
        <v>652</v>
      </c>
      <c r="ET259" s="49">
        <f>$V180</f>
        <v>-0.52193186403464553</v>
      </c>
      <c r="EU259" s="49">
        <f>$W180</f>
        <v>-0.2124784089339431</v>
      </c>
      <c r="EV259" s="49">
        <f>$X180</f>
        <v>-0.17758732530209442</v>
      </c>
      <c r="EW259" s="49">
        <f>$Y180</f>
        <v>-0.33739966460510029</v>
      </c>
      <c r="EX259" s="49">
        <f>$Z180</f>
        <v>-0.39604244002623845</v>
      </c>
      <c r="EY259" s="49">
        <f>$AA180</f>
        <v>-0.40718032016647632</v>
      </c>
      <c r="EZ259" s="49">
        <f>$AB180</f>
        <v>-0.63661305964068071</v>
      </c>
      <c r="FA259" s="49">
        <f>$AC180</f>
        <v>-0.44942434309433543</v>
      </c>
      <c r="FB259" s="49">
        <f>$AD180</f>
        <v>-0.63951083163431788</v>
      </c>
      <c r="FC259" s="49">
        <f>$AE180</f>
        <v>-0.64254439046236578</v>
      </c>
      <c r="FD259" s="49">
        <f>$AF180</f>
        <v>-0.71251731938963547</v>
      </c>
      <c r="FE259" s="49">
        <f>$AG180</f>
        <v>-0.68955725724555117</v>
      </c>
      <c r="FF259" s="49">
        <f>$AH180</f>
        <v>-0.62025570555037612</v>
      </c>
      <c r="FG259" s="49">
        <f>$AI180</f>
        <v>-0.67976521466809037</v>
      </c>
    </row>
    <row r="260" spans="20:259">
      <c r="T260" s="19" t="s">
        <v>654</v>
      </c>
      <c r="FJ260" s="49">
        <f>$V181</f>
        <v>0.48297863699507748</v>
      </c>
      <c r="FK260" s="49">
        <f>$W181</f>
        <v>-4.4367447238418012E-2</v>
      </c>
      <c r="FL260" s="49">
        <f>$X181</f>
        <v>0.49170589398497211</v>
      </c>
      <c r="FM260" s="49">
        <f>$Y181</f>
        <v>-0.26633105465139917</v>
      </c>
      <c r="FN260" s="49">
        <f>$Z181</f>
        <v>-0.44827147113746979</v>
      </c>
      <c r="FO260" s="49">
        <f>$AA181</f>
        <v>-0.29439156559185176</v>
      </c>
      <c r="FP260" s="49">
        <f>$AB181</f>
        <v>-0.35569332399176357</v>
      </c>
      <c r="FQ260" s="49">
        <f>$AC181</f>
        <v>-0.13991628211409601</v>
      </c>
      <c r="FR260" s="49">
        <f>$AD181</f>
        <v>0.66094135756736172</v>
      </c>
      <c r="FS260" s="49">
        <f>$AE181</f>
        <v>-0.34349352058232652</v>
      </c>
      <c r="FT260" s="49">
        <f>$AF181</f>
        <v>-0.44439917089892123</v>
      </c>
      <c r="FU260" s="49">
        <f>$AG181</f>
        <v>-0.31225672628768186</v>
      </c>
      <c r="FV260" s="49">
        <f>$AH181</f>
        <v>-0.45991525373490405</v>
      </c>
      <c r="FW260" s="49">
        <f>$AI181</f>
        <v>-0.6773418390746121</v>
      </c>
    </row>
    <row r="261" spans="20:259">
      <c r="T261" s="19" t="s">
        <v>655</v>
      </c>
      <c r="FZ261" s="49">
        <f>$V182</f>
        <v>1.554547521968507</v>
      </c>
      <c r="GA261" s="49">
        <f>$W182</f>
        <v>1.3718485434029484</v>
      </c>
      <c r="GB261" s="49">
        <f>$X182</f>
        <v>-9.5348016329533936E-2</v>
      </c>
      <c r="GC261" s="49">
        <f>$Y182</f>
        <v>0.80984091911119349</v>
      </c>
      <c r="GD261" s="49">
        <f>$Z182</f>
        <v>-0.1378652316618203</v>
      </c>
      <c r="GE261" s="49">
        <f>$AA182</f>
        <v>-0.44512402185576316</v>
      </c>
      <c r="GF261" s="49">
        <f>$AB182</f>
        <v>0.3463459196685903</v>
      </c>
      <c r="GG261" s="49">
        <f>$AC182</f>
        <v>-0.17457991527922523</v>
      </c>
      <c r="GH261" s="49">
        <f>$AD182</f>
        <v>-0.16165821653195067</v>
      </c>
      <c r="GI261" s="49">
        <f>$AE182</f>
        <v>0.83478838152936952</v>
      </c>
      <c r="GJ261" s="49">
        <f>$AF182</f>
        <v>0.549273089762911</v>
      </c>
      <c r="GK261" s="49">
        <f>$AG182</f>
        <v>-0.289957840364644</v>
      </c>
      <c r="GL261" s="49">
        <f>$AH182</f>
        <v>0.95634406711882125</v>
      </c>
      <c r="GM261" s="49">
        <f>$AI182</f>
        <v>0.33203004972087502</v>
      </c>
    </row>
    <row r="262" spans="20:259">
      <c r="T262" s="19" t="s">
        <v>479</v>
      </c>
      <c r="GP262" s="49">
        <f>$V183</f>
        <v>-7.3384448919895817E-2</v>
      </c>
      <c r="GQ262" s="49">
        <f>$W183</f>
        <v>-0.19792684869945898</v>
      </c>
      <c r="GR262" s="49">
        <f>$X183</f>
        <v>-9.8323220118442967E-2</v>
      </c>
      <c r="GS262" s="49">
        <f>$Y183</f>
        <v>-0.25648018812133466</v>
      </c>
      <c r="GT262" s="49">
        <f>$Z183</f>
        <v>-0.27615482640700584</v>
      </c>
      <c r="GU262" s="49">
        <f>$AA183</f>
        <v>-0.43249242998559545</v>
      </c>
      <c r="GV262" s="49">
        <f>$AB183</f>
        <v>-6.2138740135885384E-2</v>
      </c>
      <c r="GW262" s="49">
        <f>$AC183</f>
        <v>-0.30502126343890623</v>
      </c>
      <c r="GX262" s="49">
        <f>$AD183</f>
        <v>-0.35376158848151429</v>
      </c>
      <c r="GY262" s="49">
        <f>$AE183</f>
        <v>-0.27414357175175963</v>
      </c>
      <c r="GZ262" s="49">
        <f>$AF183</f>
        <v>-0.35794439990558824</v>
      </c>
      <c r="HA262" s="49">
        <f>$AG183</f>
        <v>-0.36865656804014379</v>
      </c>
      <c r="HB262" s="49">
        <f>$AH183</f>
        <v>-0.33999135510288148</v>
      </c>
      <c r="HC262" s="49">
        <f>$AI183</f>
        <v>-0.31118481103487072</v>
      </c>
    </row>
    <row r="263" spans="20:259">
      <c r="HF263" s="49">
        <f>$V184</f>
        <v>-0.22357077570002026</v>
      </c>
      <c r="HG263" s="49">
        <f>$W184</f>
        <v>-0.37076218540478856</v>
      </c>
      <c r="HH263" s="49">
        <f>$X184</f>
        <v>-0.13832221189584537</v>
      </c>
      <c r="HI263" s="49">
        <f>$Y184</f>
        <v>-0.39082089081744931</v>
      </c>
      <c r="HJ263" s="49">
        <f>$Z184</f>
        <v>-0.3971957768792288</v>
      </c>
      <c r="HK263" s="49">
        <f>$AA184</f>
        <v>-0.19849895114619076</v>
      </c>
      <c r="HL263" s="49">
        <f>$AB184</f>
        <v>-8.2203362052455375E-2</v>
      </c>
      <c r="HM263" s="49">
        <f>$AC184</f>
        <v>-0.34882324015757504</v>
      </c>
      <c r="HN263" s="49">
        <f>$AD184</f>
        <v>-0.35994442746069122</v>
      </c>
      <c r="HO263" s="49">
        <f>$AE184</f>
        <v>-0.31239298392824144</v>
      </c>
      <c r="HP263" s="49">
        <f>$AF184</f>
        <v>-0.50563729669631963</v>
      </c>
      <c r="HQ263" s="49">
        <f>$AG184</f>
        <v>-0.42357513259561363</v>
      </c>
      <c r="HR263" s="49">
        <f>$AH184</f>
        <v>-0.32397235574878303</v>
      </c>
      <c r="HS263" s="49">
        <f>$AI184</f>
        <v>-0.254767547513851</v>
      </c>
    </row>
    <row r="264" spans="20:259">
      <c r="T264" s="19"/>
      <c r="HV264" s="49">
        <f>$V185</f>
        <v>0.66740202133633675</v>
      </c>
      <c r="HW264" s="49">
        <f>$W185</f>
        <v>0.34126877514320397</v>
      </c>
      <c r="HX264" s="49">
        <f>$X185</f>
        <v>2.6254007655974743E-2</v>
      </c>
      <c r="HY264" s="49">
        <f>$Y185</f>
        <v>-0.50119716238719292</v>
      </c>
      <c r="HZ264" s="49">
        <f>$Z185</f>
        <v>-0.34454178519258649</v>
      </c>
      <c r="IA264" s="49">
        <f>$AA185</f>
        <v>-0.33718322323344352</v>
      </c>
      <c r="IB264" s="49">
        <f>$AB185</f>
        <v>0.24745972796375271</v>
      </c>
      <c r="IC264" s="49">
        <f>$AC185</f>
        <v>7.7090485785010321E-2</v>
      </c>
      <c r="ID264" s="49">
        <f>$AD185</f>
        <v>3.2359307539323146E-2</v>
      </c>
      <c r="IE264" s="49">
        <f>$AE185</f>
        <v>-0.37527786221930426</v>
      </c>
      <c r="IF264" s="49">
        <f>$AF185</f>
        <v>-0.2871758570481735</v>
      </c>
      <c r="IG264" s="49">
        <f>$AG185</f>
        <v>-0.60054377747476773</v>
      </c>
      <c r="IH264" s="49">
        <f>$AH185</f>
        <v>-0.37839894478600788</v>
      </c>
      <c r="II264" s="49">
        <f>$AI185</f>
        <v>-0.47703156607127395</v>
      </c>
    </row>
    <row r="265" spans="20:259">
      <c r="T265" s="19" t="s">
        <v>643</v>
      </c>
      <c r="IL265" s="49">
        <f>$V186</f>
        <v>0</v>
      </c>
      <c r="IM265" s="49">
        <f>$W186</f>
        <v>-5.0341295068567882E-2</v>
      </c>
      <c r="IN265" s="49">
        <f>$X186</f>
        <v>-1.7893576398737565E-2</v>
      </c>
      <c r="IO265" s="49">
        <f>$Y186</f>
        <v>-2.5075861022606616E-2</v>
      </c>
      <c r="IP265" s="49">
        <f>$Z186</f>
        <v>-0.21131213710753838</v>
      </c>
      <c r="IQ265" s="49">
        <f>$AA186</f>
        <v>-0.1402198971902594</v>
      </c>
      <c r="IR265" s="49">
        <f>$AB186</f>
        <v>-0.11162746282777403</v>
      </c>
      <c r="IS265" s="49">
        <f>$AC186</f>
        <v>-0.17454247548887891</v>
      </c>
      <c r="IT265" s="49">
        <f>$AD186</f>
        <v>-0.20106453782003331</v>
      </c>
      <c r="IU265" s="49">
        <f>$AE186</f>
        <v>-0.31670778504029373</v>
      </c>
      <c r="IV265" s="49">
        <f>$AF186</f>
        <v>-0.37768785978179809</v>
      </c>
      <c r="IW265" s="49">
        <f>$AG186</f>
        <v>-0.36287534112492714</v>
      </c>
      <c r="IX265" s="49">
        <f>$AH186</f>
        <v>-0.41560489789135735</v>
      </c>
      <c r="IY265" s="49">
        <f>$AI186</f>
        <v>-0.37278618744985192</v>
      </c>
    </row>
    <row r="266" spans="20:259">
      <c r="T266" s="19" t="s">
        <v>657</v>
      </c>
    </row>
    <row r="267" spans="20:259">
      <c r="T267" s="19" t="s">
        <v>644</v>
      </c>
      <c r="U267" s="19"/>
      <c r="V267" s="45" t="s">
        <v>294</v>
      </c>
      <c r="W267" s="45" t="s">
        <v>295</v>
      </c>
      <c r="X267" s="45" t="s">
        <v>296</v>
      </c>
      <c r="Y267" s="150" t="s">
        <v>297</v>
      </c>
      <c r="Z267" s="45" t="s">
        <v>264</v>
      </c>
      <c r="AA267" s="45" t="s">
        <v>265</v>
      </c>
      <c r="AB267" s="45" t="s">
        <v>266</v>
      </c>
      <c r="AC267" s="45" t="s">
        <v>267</v>
      </c>
      <c r="AD267" s="45" t="s">
        <v>268</v>
      </c>
      <c r="AE267" s="45" t="s">
        <v>269</v>
      </c>
      <c r="AF267" s="45" t="s">
        <v>270</v>
      </c>
      <c r="AG267" s="45" t="s">
        <v>271</v>
      </c>
      <c r="AH267" s="45" t="s">
        <v>272</v>
      </c>
      <c r="AI267" s="44" t="s">
        <v>273</v>
      </c>
      <c r="AJ267" s="19"/>
      <c r="AK267" s="19"/>
      <c r="AL267" s="45" t="s">
        <v>294</v>
      </c>
      <c r="AM267" s="45" t="s">
        <v>295</v>
      </c>
      <c r="AN267" s="45" t="s">
        <v>296</v>
      </c>
      <c r="AO267" s="150" t="s">
        <v>297</v>
      </c>
      <c r="AP267" s="45" t="s">
        <v>264</v>
      </c>
      <c r="AQ267" s="45" t="s">
        <v>265</v>
      </c>
      <c r="AR267" s="45" t="s">
        <v>266</v>
      </c>
      <c r="AS267" s="45" t="s">
        <v>267</v>
      </c>
      <c r="AT267" s="45" t="s">
        <v>268</v>
      </c>
      <c r="AU267" s="45" t="s">
        <v>269</v>
      </c>
      <c r="AV267" s="45" t="s">
        <v>270</v>
      </c>
      <c r="AW267" s="45" t="s">
        <v>271</v>
      </c>
      <c r="AX267" s="45" t="s">
        <v>272</v>
      </c>
      <c r="AY267" s="44" t="s">
        <v>273</v>
      </c>
      <c r="AZ267" s="19"/>
      <c r="BA267" s="19"/>
      <c r="BB267" s="45" t="s">
        <v>294</v>
      </c>
      <c r="BC267" s="45" t="s">
        <v>295</v>
      </c>
      <c r="BD267" s="45" t="s">
        <v>296</v>
      </c>
      <c r="BE267" s="150" t="s">
        <v>297</v>
      </c>
      <c r="BF267" s="45" t="s">
        <v>264</v>
      </c>
      <c r="BG267" s="45" t="s">
        <v>265</v>
      </c>
      <c r="BH267" s="45" t="s">
        <v>266</v>
      </c>
      <c r="BI267" s="45" t="s">
        <v>267</v>
      </c>
      <c r="BJ267" s="45" t="s">
        <v>268</v>
      </c>
      <c r="BK267" s="45" t="s">
        <v>269</v>
      </c>
      <c r="BL267" s="45" t="s">
        <v>270</v>
      </c>
      <c r="BM267" s="45" t="s">
        <v>271</v>
      </c>
      <c r="BN267" s="45" t="s">
        <v>272</v>
      </c>
      <c r="BO267" s="44" t="s">
        <v>273</v>
      </c>
      <c r="BP267" s="19"/>
      <c r="BQ267" s="19"/>
      <c r="BR267" s="45" t="s">
        <v>294</v>
      </c>
      <c r="BS267" s="45" t="s">
        <v>295</v>
      </c>
      <c r="BT267" s="45" t="s">
        <v>296</v>
      </c>
      <c r="BU267" s="150" t="s">
        <v>297</v>
      </c>
      <c r="BV267" s="45" t="s">
        <v>264</v>
      </c>
      <c r="BW267" s="45" t="s">
        <v>265</v>
      </c>
      <c r="BX267" s="45" t="s">
        <v>266</v>
      </c>
      <c r="BY267" s="45" t="s">
        <v>267</v>
      </c>
      <c r="BZ267" s="45" t="s">
        <v>268</v>
      </c>
      <c r="CA267" s="45" t="s">
        <v>269</v>
      </c>
      <c r="CB267" s="45" t="s">
        <v>270</v>
      </c>
      <c r="CC267" s="45" t="s">
        <v>271</v>
      </c>
      <c r="CD267" s="45" t="s">
        <v>272</v>
      </c>
      <c r="CE267" s="44" t="s">
        <v>273</v>
      </c>
      <c r="CF267" s="19"/>
      <c r="CG267" s="19"/>
      <c r="CH267" s="45" t="s">
        <v>294</v>
      </c>
      <c r="CI267" s="45" t="s">
        <v>295</v>
      </c>
      <c r="CJ267" s="45" t="s">
        <v>296</v>
      </c>
      <c r="CK267" s="150" t="s">
        <v>297</v>
      </c>
      <c r="CL267" s="45" t="s">
        <v>264</v>
      </c>
      <c r="CM267" s="45" t="s">
        <v>265</v>
      </c>
      <c r="CN267" s="45" t="s">
        <v>266</v>
      </c>
      <c r="CO267" s="45" t="s">
        <v>267</v>
      </c>
      <c r="CP267" s="45" t="s">
        <v>268</v>
      </c>
      <c r="CQ267" s="45" t="s">
        <v>269</v>
      </c>
      <c r="CR267" s="45" t="s">
        <v>270</v>
      </c>
      <c r="CS267" s="45" t="s">
        <v>271</v>
      </c>
      <c r="CT267" s="45" t="s">
        <v>272</v>
      </c>
      <c r="CU267" s="44" t="s">
        <v>273</v>
      </c>
      <c r="CV267" s="19"/>
      <c r="CW267" s="19"/>
      <c r="CX267" s="45" t="s">
        <v>294</v>
      </c>
      <c r="CY267" s="45" t="s">
        <v>295</v>
      </c>
      <c r="CZ267" s="45" t="s">
        <v>296</v>
      </c>
      <c r="DA267" s="150" t="s">
        <v>297</v>
      </c>
      <c r="DB267" s="45" t="s">
        <v>264</v>
      </c>
      <c r="DC267" s="45" t="s">
        <v>265</v>
      </c>
      <c r="DD267" s="45" t="s">
        <v>266</v>
      </c>
      <c r="DE267" s="45" t="s">
        <v>267</v>
      </c>
      <c r="DF267" s="45" t="s">
        <v>268</v>
      </c>
      <c r="DG267" s="45" t="s">
        <v>269</v>
      </c>
      <c r="DH267" s="45" t="s">
        <v>270</v>
      </c>
      <c r="DI267" s="45" t="s">
        <v>271</v>
      </c>
      <c r="DJ267" s="45" t="s">
        <v>272</v>
      </c>
      <c r="DK267" s="44" t="s">
        <v>273</v>
      </c>
      <c r="DL267" s="19"/>
      <c r="DM267" s="19"/>
      <c r="DN267" s="45" t="s">
        <v>294</v>
      </c>
      <c r="DO267" s="45" t="s">
        <v>295</v>
      </c>
      <c r="DP267" s="45" t="s">
        <v>296</v>
      </c>
      <c r="DQ267" s="150" t="s">
        <v>297</v>
      </c>
      <c r="DR267" s="45" t="s">
        <v>264</v>
      </c>
      <c r="DS267" s="45" t="s">
        <v>265</v>
      </c>
      <c r="DT267" s="45" t="s">
        <v>266</v>
      </c>
      <c r="DU267" s="45" t="s">
        <v>267</v>
      </c>
      <c r="DV267" s="45" t="s">
        <v>268</v>
      </c>
      <c r="DW267" s="45" t="s">
        <v>269</v>
      </c>
      <c r="DX267" s="45" t="s">
        <v>270</v>
      </c>
      <c r="DY267" s="45" t="s">
        <v>271</v>
      </c>
      <c r="DZ267" s="45" t="s">
        <v>272</v>
      </c>
      <c r="EA267" s="44" t="s">
        <v>273</v>
      </c>
      <c r="EB267" s="19"/>
      <c r="EC267" s="19"/>
      <c r="ED267" s="45" t="s">
        <v>294</v>
      </c>
      <c r="EE267" s="45" t="s">
        <v>295</v>
      </c>
      <c r="EF267" s="45" t="s">
        <v>296</v>
      </c>
      <c r="EG267" s="150" t="s">
        <v>297</v>
      </c>
      <c r="EH267" s="45" t="s">
        <v>264</v>
      </c>
      <c r="EI267" s="45" t="s">
        <v>265</v>
      </c>
      <c r="EJ267" s="45" t="s">
        <v>266</v>
      </c>
      <c r="EK267" s="45" t="s">
        <v>267</v>
      </c>
      <c r="EL267" s="45" t="s">
        <v>268</v>
      </c>
      <c r="EM267" s="45" t="s">
        <v>269</v>
      </c>
      <c r="EN267" s="45" t="s">
        <v>270</v>
      </c>
      <c r="EO267" s="45" t="s">
        <v>271</v>
      </c>
      <c r="EP267" s="45" t="s">
        <v>272</v>
      </c>
      <c r="EQ267" s="44" t="s">
        <v>273</v>
      </c>
      <c r="ER267" s="19"/>
      <c r="ES267" s="19"/>
      <c r="ET267" s="45" t="s">
        <v>294</v>
      </c>
      <c r="EU267" s="45" t="s">
        <v>295</v>
      </c>
      <c r="EV267" s="45" t="s">
        <v>296</v>
      </c>
      <c r="EW267" s="150" t="s">
        <v>297</v>
      </c>
      <c r="EX267" s="45" t="s">
        <v>264</v>
      </c>
      <c r="EY267" s="45" t="s">
        <v>265</v>
      </c>
      <c r="EZ267" s="45" t="s">
        <v>266</v>
      </c>
      <c r="FA267" s="45" t="s">
        <v>267</v>
      </c>
      <c r="FB267" s="45" t="s">
        <v>268</v>
      </c>
      <c r="FC267" s="45" t="s">
        <v>269</v>
      </c>
      <c r="FD267" s="45" t="s">
        <v>270</v>
      </c>
      <c r="FE267" s="45" t="s">
        <v>271</v>
      </c>
      <c r="FF267" s="45" t="s">
        <v>272</v>
      </c>
      <c r="FG267" s="44" t="s">
        <v>273</v>
      </c>
      <c r="FH267" s="19"/>
      <c r="FI267" s="19"/>
      <c r="FJ267" s="45" t="s">
        <v>294</v>
      </c>
      <c r="FK267" s="45" t="s">
        <v>295</v>
      </c>
      <c r="FL267" s="45" t="s">
        <v>296</v>
      </c>
      <c r="FM267" s="150" t="s">
        <v>297</v>
      </c>
      <c r="FN267" s="45" t="s">
        <v>264</v>
      </c>
      <c r="FO267" s="45" t="s">
        <v>265</v>
      </c>
      <c r="FP267" s="45" t="s">
        <v>266</v>
      </c>
      <c r="FQ267" s="45" t="s">
        <v>267</v>
      </c>
      <c r="FR267" s="45" t="s">
        <v>268</v>
      </c>
      <c r="FS267" s="45" t="s">
        <v>269</v>
      </c>
      <c r="FT267" s="45" t="s">
        <v>270</v>
      </c>
      <c r="FU267" s="45" t="s">
        <v>271</v>
      </c>
      <c r="FV267" s="45" t="s">
        <v>272</v>
      </c>
      <c r="FW267" s="44" t="s">
        <v>273</v>
      </c>
      <c r="FX267" s="19"/>
      <c r="FY267" s="19"/>
      <c r="FZ267" s="45" t="s">
        <v>294</v>
      </c>
      <c r="GA267" s="45" t="s">
        <v>295</v>
      </c>
      <c r="GB267" s="45" t="s">
        <v>296</v>
      </c>
      <c r="GC267" s="150" t="s">
        <v>297</v>
      </c>
      <c r="GD267" s="45" t="s">
        <v>264</v>
      </c>
      <c r="GE267" s="45" t="s">
        <v>265</v>
      </c>
      <c r="GF267" s="45" t="s">
        <v>266</v>
      </c>
      <c r="GG267" s="45" t="s">
        <v>267</v>
      </c>
      <c r="GH267" s="45" t="s">
        <v>268</v>
      </c>
      <c r="GI267" s="45" t="s">
        <v>269</v>
      </c>
      <c r="GJ267" s="45" t="s">
        <v>270</v>
      </c>
      <c r="GK267" s="45" t="s">
        <v>271</v>
      </c>
      <c r="GL267" s="45" t="s">
        <v>272</v>
      </c>
      <c r="GM267" s="44" t="s">
        <v>273</v>
      </c>
      <c r="GN267" s="19"/>
      <c r="GO267" s="19"/>
      <c r="GP267" s="45" t="s">
        <v>294</v>
      </c>
      <c r="GQ267" s="45" t="s">
        <v>295</v>
      </c>
      <c r="GR267" s="45" t="s">
        <v>296</v>
      </c>
      <c r="GS267" s="150" t="s">
        <v>297</v>
      </c>
      <c r="GT267" s="45" t="s">
        <v>264</v>
      </c>
      <c r="GU267" s="45" t="s">
        <v>265</v>
      </c>
      <c r="GV267" s="45" t="s">
        <v>266</v>
      </c>
      <c r="GW267" s="45" t="s">
        <v>267</v>
      </c>
      <c r="GX267" s="45" t="s">
        <v>268</v>
      </c>
      <c r="GY267" s="45" t="s">
        <v>269</v>
      </c>
      <c r="GZ267" s="45" t="s">
        <v>270</v>
      </c>
      <c r="HA267" s="45" t="s">
        <v>271</v>
      </c>
      <c r="HB267" s="45" t="s">
        <v>272</v>
      </c>
      <c r="HC267" s="44" t="s">
        <v>273</v>
      </c>
      <c r="HD267" s="19"/>
      <c r="HE267" s="19"/>
      <c r="HF267" s="45" t="s">
        <v>294</v>
      </c>
      <c r="HG267" s="45" t="s">
        <v>295</v>
      </c>
      <c r="HH267" s="45" t="s">
        <v>296</v>
      </c>
      <c r="HI267" s="150" t="s">
        <v>297</v>
      </c>
      <c r="HJ267" s="45" t="s">
        <v>264</v>
      </c>
      <c r="HK267" s="45" t="s">
        <v>265</v>
      </c>
      <c r="HL267" s="45" t="s">
        <v>266</v>
      </c>
      <c r="HM267" s="45" t="s">
        <v>267</v>
      </c>
      <c r="HN267" s="45" t="s">
        <v>268</v>
      </c>
      <c r="HO267" s="45" t="s">
        <v>269</v>
      </c>
      <c r="HP267" s="45" t="s">
        <v>270</v>
      </c>
      <c r="HQ267" s="45" t="s">
        <v>271</v>
      </c>
      <c r="HR267" s="45" t="s">
        <v>272</v>
      </c>
      <c r="HS267" s="44" t="s">
        <v>273</v>
      </c>
      <c r="HT267" s="19"/>
      <c r="HU267" s="19"/>
      <c r="HV267" s="45" t="s">
        <v>294</v>
      </c>
      <c r="HW267" s="45" t="s">
        <v>295</v>
      </c>
      <c r="HX267" s="45" t="s">
        <v>296</v>
      </c>
      <c r="HY267" s="150" t="s">
        <v>297</v>
      </c>
      <c r="HZ267" s="45" t="s">
        <v>264</v>
      </c>
      <c r="IA267" s="45" t="s">
        <v>265</v>
      </c>
      <c r="IB267" s="45" t="s">
        <v>266</v>
      </c>
      <c r="IC267" s="45" t="s">
        <v>267</v>
      </c>
      <c r="ID267" s="45" t="s">
        <v>268</v>
      </c>
      <c r="IE267" s="45" t="s">
        <v>269</v>
      </c>
      <c r="IF267" s="45" t="s">
        <v>270</v>
      </c>
      <c r="IG267" s="45" t="s">
        <v>271</v>
      </c>
      <c r="IH267" s="45" t="s">
        <v>272</v>
      </c>
      <c r="II267" s="44" t="s">
        <v>273</v>
      </c>
      <c r="IJ267" s="19"/>
      <c r="IK267" s="19"/>
      <c r="IL267" s="45" t="s">
        <v>294</v>
      </c>
      <c r="IM267" s="45" t="s">
        <v>295</v>
      </c>
      <c r="IN267" s="45" t="s">
        <v>296</v>
      </c>
      <c r="IO267" s="150" t="s">
        <v>297</v>
      </c>
      <c r="IP267" s="45" t="s">
        <v>264</v>
      </c>
      <c r="IQ267" s="45" t="s">
        <v>265</v>
      </c>
      <c r="IR267" s="45" t="s">
        <v>266</v>
      </c>
      <c r="IS267" s="45" t="s">
        <v>267</v>
      </c>
      <c r="IT267" s="45" t="s">
        <v>268</v>
      </c>
      <c r="IU267" s="45" t="s">
        <v>269</v>
      </c>
      <c r="IV267" s="45" t="s">
        <v>270</v>
      </c>
      <c r="IW267" s="45" t="s">
        <v>271</v>
      </c>
      <c r="IX267" s="45" t="s">
        <v>272</v>
      </c>
      <c r="IY267" s="44" t="s">
        <v>273</v>
      </c>
    </row>
    <row r="268" spans="20:259">
      <c r="T268" s="19" t="s">
        <v>645</v>
      </c>
      <c r="U268" s="19"/>
      <c r="V268" s="49">
        <f>$V189</f>
        <v>0.53221125161750216</v>
      </c>
      <c r="W268" s="49">
        <f>$W189</f>
        <v>0.43344099481953924</v>
      </c>
      <c r="X268" s="49">
        <f>$X189</f>
        <v>0.43411111173127637</v>
      </c>
      <c r="Y268" s="49">
        <f>$Y189</f>
        <v>0.51882380577150244</v>
      </c>
      <c r="Z268" s="49">
        <f>$Z189</f>
        <v>0.54027496943612707</v>
      </c>
      <c r="AA268" s="49">
        <f>$AA189</f>
        <v>0.61615461527178317</v>
      </c>
      <c r="AB268" s="49">
        <f>$AB189</f>
        <v>0.33742679524176133</v>
      </c>
      <c r="AC268" s="49">
        <f>$AC189</f>
        <v>0.17104858916040011</v>
      </c>
      <c r="AD268" s="49">
        <f>$AD189</f>
        <v>0.14634092955869771</v>
      </c>
      <c r="AE268" s="49">
        <f>$AE189</f>
        <v>-8.3215534935735525E-2</v>
      </c>
      <c r="AF268" s="49">
        <f>$AF189</f>
        <v>3.7242153137679868E-3</v>
      </c>
      <c r="AG268" s="49">
        <f>$AG189</f>
        <v>0.25427638899111327</v>
      </c>
      <c r="AH268" s="49">
        <f>$AH189</f>
        <v>0.1300706632569677</v>
      </c>
      <c r="AI268" s="49">
        <f>$AI189</f>
        <v>4.289895458648374E-2</v>
      </c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  <c r="BK268" s="19"/>
      <c r="BL268" s="19"/>
      <c r="BM268" s="19"/>
      <c r="BN268" s="19"/>
      <c r="BO268" s="19"/>
      <c r="BP268" s="19"/>
      <c r="BQ268" s="19"/>
      <c r="BR268" s="19"/>
      <c r="BS268" s="19"/>
      <c r="BT268" s="19"/>
      <c r="BU268" s="19"/>
      <c r="BV268" s="19"/>
      <c r="BW268" s="19"/>
      <c r="BX268" s="19"/>
      <c r="BY268" s="19"/>
      <c r="BZ268" s="19"/>
      <c r="CA268" s="19"/>
      <c r="CB268" s="19"/>
      <c r="CC268" s="19"/>
      <c r="CD268" s="19"/>
      <c r="CE268" s="19"/>
      <c r="CF268" s="19"/>
      <c r="CG268" s="19"/>
      <c r="CH268" s="19"/>
      <c r="CI268" s="19"/>
      <c r="CJ268" s="19"/>
      <c r="CK268" s="19"/>
      <c r="CL268" s="19"/>
      <c r="CM268" s="19"/>
      <c r="CN268" s="19"/>
      <c r="CO268" s="19"/>
      <c r="CP268" s="19"/>
      <c r="CQ268" s="19"/>
      <c r="CR268" s="19"/>
      <c r="CS268" s="19"/>
      <c r="CT268" s="19"/>
      <c r="CU268" s="19"/>
      <c r="CV268" s="19"/>
      <c r="CW268" s="19"/>
      <c r="CX268" s="19"/>
      <c r="CY268" s="19"/>
      <c r="CZ268" s="19"/>
      <c r="DA268" s="19"/>
      <c r="DB268" s="19"/>
      <c r="DC268" s="19"/>
      <c r="DD268" s="19"/>
      <c r="DE268" s="19"/>
      <c r="DF268" s="19"/>
      <c r="DG268" s="19"/>
      <c r="DH268" s="19"/>
      <c r="DI268" s="19"/>
      <c r="DJ268" s="19"/>
      <c r="DK268" s="19"/>
      <c r="DL268" s="19"/>
      <c r="DM268" s="19"/>
      <c r="DN268" s="19"/>
      <c r="DO268" s="19"/>
      <c r="DP268" s="19"/>
      <c r="DQ268" s="19"/>
      <c r="DR268" s="19"/>
      <c r="DS268" s="19"/>
      <c r="DT268" s="19"/>
      <c r="DU268" s="19"/>
      <c r="DV268" s="19"/>
      <c r="DW268" s="19"/>
      <c r="DX268" s="19"/>
      <c r="DY268" s="19"/>
      <c r="DZ268" s="19"/>
      <c r="EA268" s="19"/>
      <c r="EB268" s="19"/>
      <c r="EC268" s="19"/>
      <c r="ED268" s="19"/>
      <c r="EE268" s="19"/>
      <c r="EF268" s="19"/>
      <c r="EG268" s="19"/>
      <c r="EH268" s="19"/>
      <c r="EI268" s="19"/>
      <c r="EJ268" s="19"/>
      <c r="EK268" s="19"/>
      <c r="EL268" s="19"/>
      <c r="EM268" s="19"/>
      <c r="EN268" s="19"/>
      <c r="EO268" s="19"/>
      <c r="EP268" s="19"/>
      <c r="EQ268" s="19"/>
      <c r="ER268" s="19"/>
      <c r="ES268" s="19"/>
      <c r="ET268" s="19"/>
      <c r="EU268" s="19"/>
      <c r="EV268" s="19"/>
      <c r="EW268" s="19"/>
      <c r="EX268" s="19"/>
      <c r="EY268" s="19"/>
      <c r="EZ268" s="19"/>
      <c r="FA268" s="19"/>
      <c r="FB268" s="19"/>
      <c r="FC268" s="19"/>
      <c r="FD268" s="19"/>
      <c r="FE268" s="19"/>
      <c r="FF268" s="19"/>
      <c r="FG268" s="19"/>
      <c r="FH268" s="19"/>
      <c r="FI268" s="19"/>
      <c r="FJ268" s="19"/>
      <c r="FK268" s="19"/>
      <c r="FL268" s="19"/>
      <c r="FM268" s="19"/>
      <c r="FN268" s="19"/>
      <c r="FO268" s="19"/>
      <c r="FP268" s="19"/>
      <c r="FQ268" s="19"/>
      <c r="FR268" s="19"/>
      <c r="FS268" s="19"/>
      <c r="FT268" s="19"/>
      <c r="FU268" s="19"/>
      <c r="FV268" s="19"/>
      <c r="FW268" s="19"/>
      <c r="FX268" s="19"/>
      <c r="FY268" s="19"/>
      <c r="FZ268" s="19"/>
      <c r="GA268" s="19"/>
      <c r="GB268" s="19"/>
      <c r="GC268" s="19"/>
      <c r="GD268" s="19"/>
      <c r="GE268" s="19"/>
      <c r="GF268" s="19"/>
      <c r="GG268" s="19"/>
      <c r="GH268" s="19"/>
      <c r="GI268" s="19"/>
      <c r="GJ268" s="19"/>
      <c r="GK268" s="19"/>
      <c r="GL268" s="19"/>
      <c r="GM268" s="19"/>
      <c r="GN268" s="19"/>
      <c r="GO268" s="19"/>
      <c r="GP268" s="19"/>
      <c r="GQ268" s="19"/>
      <c r="GR268" s="19"/>
      <c r="GS268" s="19"/>
      <c r="GT268" s="19"/>
      <c r="GU268" s="19"/>
      <c r="GV268" s="19"/>
      <c r="GW268" s="19"/>
      <c r="GX268" s="19"/>
      <c r="GY268" s="19"/>
      <c r="GZ268" s="19"/>
      <c r="HA268" s="19"/>
      <c r="HB268" s="19"/>
      <c r="HC268" s="19"/>
      <c r="HD268" s="19"/>
      <c r="HE268" s="19"/>
      <c r="HF268" s="19"/>
      <c r="HG268" s="19"/>
      <c r="HH268" s="19"/>
      <c r="HI268" s="19"/>
      <c r="HJ268" s="19"/>
      <c r="HK268" s="19"/>
      <c r="HL268" s="19"/>
      <c r="HM268" s="19"/>
      <c r="HN268" s="19"/>
      <c r="HO268" s="19"/>
      <c r="HP268" s="19"/>
      <c r="HQ268" s="19"/>
      <c r="HR268" s="19"/>
      <c r="HS268" s="19"/>
      <c r="HT268" s="19"/>
      <c r="HU268" s="19"/>
      <c r="HV268" s="19"/>
      <c r="HW268" s="19"/>
      <c r="HX268" s="19"/>
      <c r="HY268" s="19"/>
      <c r="HZ268" s="19"/>
      <c r="IA268" s="19"/>
      <c r="IB268" s="19"/>
      <c r="IC268" s="19"/>
      <c r="ID268" s="19"/>
      <c r="IE268" s="19"/>
      <c r="IF268" s="19"/>
      <c r="IG268" s="19"/>
      <c r="IH268" s="19"/>
      <c r="II268" s="19"/>
      <c r="IJ268" s="19"/>
      <c r="IK268" s="19"/>
      <c r="IL268" s="19"/>
      <c r="IM268" s="19"/>
      <c r="IN268" s="19"/>
      <c r="IO268" s="19"/>
      <c r="IP268" s="19"/>
      <c r="IQ268" s="19"/>
      <c r="IR268" s="19"/>
      <c r="IS268" s="19"/>
      <c r="IT268" s="19"/>
      <c r="IU268" s="19"/>
      <c r="IV268" s="19"/>
      <c r="IW268" s="19"/>
      <c r="IX268" s="19"/>
      <c r="IY268" s="19"/>
    </row>
    <row r="269" spans="20:259">
      <c r="T269" s="19" t="s">
        <v>646</v>
      </c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49">
        <f>$V190</f>
        <v>-9.0830674755580931E-3</v>
      </c>
      <c r="AM269" s="49">
        <f>$W190</f>
        <v>-5.4973306391817967E-2</v>
      </c>
      <c r="AN269" s="49">
        <f>$X190</f>
        <v>-0.12964804313458911</v>
      </c>
      <c r="AO269" s="49">
        <f>$Y190</f>
        <v>-5.5320531854008426E-2</v>
      </c>
      <c r="AP269" s="49">
        <f>$Z190</f>
        <v>2.889894895152989E-2</v>
      </c>
      <c r="AQ269" s="49">
        <f>$AA190</f>
        <v>9.265097691772306E-3</v>
      </c>
      <c r="AR269" s="49">
        <f>$AB190</f>
        <v>-4.357435455832892E-2</v>
      </c>
      <c r="AS269" s="49">
        <f>$AC190</f>
        <v>-8.8808882538497946E-2</v>
      </c>
      <c r="AT269" s="49">
        <f>$AD190</f>
        <v>-0.14057066072617963</v>
      </c>
      <c r="AU269" s="49">
        <f>$AE190</f>
        <v>-0.13596635771865895</v>
      </c>
      <c r="AV269" s="49">
        <f>$AF190</f>
        <v>-0.15260394695538715</v>
      </c>
      <c r="AW269" s="49">
        <f>$AG190</f>
        <v>-0.12632008416433904</v>
      </c>
      <c r="AX269" s="49">
        <f>$AH190</f>
        <v>-0.1444043534343763</v>
      </c>
      <c r="AY269" s="49">
        <f>$AI190</f>
        <v>-0.14326675372172282</v>
      </c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19"/>
      <c r="BL269" s="19"/>
      <c r="BM269" s="19"/>
      <c r="BN269" s="19"/>
      <c r="BO269" s="19"/>
      <c r="BP269" s="19"/>
      <c r="BQ269" s="19"/>
      <c r="BR269" s="19"/>
      <c r="BS269" s="19"/>
      <c r="BT269" s="19"/>
      <c r="BU269" s="19"/>
      <c r="BV269" s="19"/>
      <c r="BW269" s="19"/>
      <c r="BX269" s="19"/>
      <c r="BY269" s="19"/>
      <c r="BZ269" s="19"/>
      <c r="CA269" s="19"/>
      <c r="CB269" s="19"/>
      <c r="CC269" s="19"/>
      <c r="CD269" s="19"/>
      <c r="CE269" s="19"/>
      <c r="CF269" s="19"/>
      <c r="CG269" s="19"/>
      <c r="CH269" s="19"/>
      <c r="CI269" s="19"/>
      <c r="CJ269" s="19"/>
      <c r="CK269" s="19"/>
      <c r="CL269" s="19"/>
      <c r="CM269" s="19"/>
      <c r="CN269" s="19"/>
      <c r="CO269" s="19"/>
      <c r="CP269" s="19"/>
      <c r="CQ269" s="19"/>
      <c r="CR269" s="19"/>
      <c r="CS269" s="19"/>
      <c r="CT269" s="19"/>
      <c r="CU269" s="19"/>
      <c r="CV269" s="19"/>
      <c r="CW269" s="19"/>
      <c r="CX269" s="19"/>
      <c r="CY269" s="19"/>
      <c r="CZ269" s="19"/>
      <c r="DA269" s="19"/>
      <c r="DB269" s="19"/>
      <c r="DC269" s="19"/>
      <c r="DD269" s="19"/>
      <c r="DE269" s="19"/>
      <c r="DF269" s="19"/>
      <c r="DG269" s="19"/>
      <c r="DH269" s="19"/>
      <c r="DI269" s="19"/>
      <c r="DJ269" s="19"/>
      <c r="DK269" s="19"/>
      <c r="DL269" s="19"/>
      <c r="DM269" s="19"/>
      <c r="DN269" s="19"/>
      <c r="DO269" s="19"/>
      <c r="DP269" s="19"/>
      <c r="DQ269" s="19"/>
      <c r="DR269" s="19"/>
      <c r="DS269" s="19"/>
      <c r="DT269" s="19"/>
      <c r="DU269" s="19"/>
      <c r="DV269" s="19"/>
      <c r="DW269" s="19"/>
      <c r="DX269" s="19"/>
      <c r="DY269" s="19"/>
      <c r="DZ269" s="19"/>
      <c r="EA269" s="19"/>
      <c r="EB269" s="19"/>
      <c r="EC269" s="19"/>
      <c r="ED269" s="19"/>
      <c r="EE269" s="19"/>
      <c r="EF269" s="19"/>
      <c r="EG269" s="19"/>
      <c r="EH269" s="19"/>
      <c r="EI269" s="19"/>
      <c r="EJ269" s="19"/>
      <c r="EK269" s="19"/>
      <c r="EL269" s="19"/>
      <c r="EM269" s="19"/>
      <c r="EN269" s="19"/>
      <c r="EO269" s="19"/>
      <c r="EP269" s="19"/>
      <c r="EQ269" s="19"/>
      <c r="ER269" s="19"/>
      <c r="ES269" s="19"/>
      <c r="ET269" s="19"/>
      <c r="EU269" s="19"/>
      <c r="EV269" s="19"/>
      <c r="EW269" s="19"/>
      <c r="EX269" s="19"/>
      <c r="EY269" s="19"/>
      <c r="EZ269" s="19"/>
      <c r="FA269" s="19"/>
      <c r="FB269" s="19"/>
      <c r="FC269" s="19"/>
      <c r="FD269" s="19"/>
      <c r="FE269" s="19"/>
      <c r="FF269" s="19"/>
      <c r="FG269" s="19"/>
      <c r="FH269" s="19"/>
      <c r="FI269" s="19"/>
      <c r="FJ269" s="19"/>
      <c r="FK269" s="19"/>
      <c r="FL269" s="19"/>
      <c r="FM269" s="19"/>
      <c r="FN269" s="19"/>
      <c r="FO269" s="19"/>
      <c r="FP269" s="19"/>
      <c r="FQ269" s="19"/>
      <c r="FR269" s="19"/>
      <c r="FS269" s="19"/>
      <c r="FT269" s="19"/>
      <c r="FU269" s="19"/>
      <c r="FV269" s="19"/>
      <c r="FW269" s="19"/>
      <c r="FX269" s="19"/>
      <c r="FY269" s="19"/>
      <c r="FZ269" s="19"/>
      <c r="GA269" s="19"/>
      <c r="GB269" s="19"/>
      <c r="GC269" s="19"/>
      <c r="GD269" s="19"/>
      <c r="GE269" s="19"/>
      <c r="GF269" s="19"/>
      <c r="GG269" s="19"/>
      <c r="GH269" s="19"/>
      <c r="GI269" s="19"/>
      <c r="GJ269" s="19"/>
      <c r="GK269" s="19"/>
      <c r="GL269" s="19"/>
      <c r="GM269" s="19"/>
      <c r="GN269" s="19"/>
      <c r="GO269" s="19"/>
      <c r="GP269" s="19"/>
      <c r="GQ269" s="19"/>
      <c r="GR269" s="19"/>
      <c r="GS269" s="19"/>
      <c r="GT269" s="19"/>
      <c r="GU269" s="19"/>
      <c r="GV269" s="19"/>
      <c r="GW269" s="19"/>
      <c r="GX269" s="19"/>
      <c r="GY269" s="19"/>
      <c r="GZ269" s="19"/>
      <c r="HA269" s="19"/>
      <c r="HB269" s="19"/>
      <c r="HC269" s="19"/>
      <c r="HD269" s="19"/>
      <c r="HE269" s="19"/>
      <c r="HF269" s="19"/>
      <c r="HG269" s="19"/>
      <c r="HH269" s="19"/>
      <c r="HI269" s="19"/>
      <c r="HJ269" s="19"/>
      <c r="HK269" s="19"/>
      <c r="HL269" s="19"/>
      <c r="HM269" s="19"/>
      <c r="HN269" s="19"/>
      <c r="HO269" s="19"/>
      <c r="HP269" s="19"/>
      <c r="HQ269" s="19"/>
      <c r="HR269" s="19"/>
      <c r="HS269" s="19"/>
      <c r="HT269" s="19"/>
      <c r="HU269" s="19"/>
      <c r="HV269" s="19"/>
      <c r="HW269" s="19"/>
      <c r="HX269" s="19"/>
      <c r="HY269" s="19"/>
      <c r="HZ269" s="19"/>
      <c r="IA269" s="19"/>
      <c r="IB269" s="19"/>
      <c r="IC269" s="19"/>
      <c r="ID269" s="19"/>
      <c r="IE269" s="19"/>
      <c r="IF269" s="19"/>
      <c r="IG269" s="19"/>
      <c r="IH269" s="19"/>
      <c r="II269" s="19"/>
      <c r="IJ269" s="19"/>
      <c r="IK269" s="19"/>
      <c r="IL269" s="19"/>
      <c r="IM269" s="19"/>
      <c r="IN269" s="19"/>
      <c r="IO269" s="19"/>
      <c r="IP269" s="19"/>
      <c r="IQ269" s="19"/>
      <c r="IR269" s="19"/>
      <c r="IS269" s="19"/>
      <c r="IT269" s="19"/>
      <c r="IU269" s="19"/>
      <c r="IV269" s="19"/>
      <c r="IW269" s="19"/>
      <c r="IX269" s="19"/>
      <c r="IY269" s="19"/>
    </row>
    <row r="270" spans="20:259">
      <c r="T270" s="19" t="s">
        <v>647</v>
      </c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49">
        <f>$V191</f>
        <v>-9.6628426343121965E-2</v>
      </c>
      <c r="BC270" s="49">
        <f>$W191</f>
        <v>-5.5644624213711191E-2</v>
      </c>
      <c r="BD270" s="49">
        <f>$X191</f>
        <v>-5.4486498933725147E-2</v>
      </c>
      <c r="BE270" s="49">
        <f>$Y191</f>
        <v>-0.11176648092318653</v>
      </c>
      <c r="BF270" s="49">
        <f>$Z191</f>
        <v>-0.11825350859924699</v>
      </c>
      <c r="BG270" s="49">
        <f>$AA191</f>
        <v>-3.0246783054110216E-2</v>
      </c>
      <c r="BH270" s="49">
        <f>$AB191</f>
        <v>-6.2356932049950631E-3</v>
      </c>
      <c r="BI270" s="49">
        <f>$AC191</f>
        <v>-7.0209753022213883E-2</v>
      </c>
      <c r="BJ270" s="49">
        <f>$AD191</f>
        <v>-0.1185650347320264</v>
      </c>
      <c r="BK270" s="49">
        <f>$AE191</f>
        <v>-0.16682766846020569</v>
      </c>
      <c r="BL270" s="49">
        <f>$AF191</f>
        <v>-0.22805169854805152</v>
      </c>
      <c r="BM270" s="49">
        <f>$AG191</f>
        <v>-0.27563515203614819</v>
      </c>
      <c r="BN270" s="49">
        <f>$AH191</f>
        <v>-0.24068390678338536</v>
      </c>
      <c r="BO270" s="49">
        <f>$AI191</f>
        <v>-0.24468735083779314</v>
      </c>
      <c r="BP270" s="19"/>
      <c r="BQ270" s="19"/>
      <c r="BR270" s="19"/>
      <c r="BS270" s="19"/>
      <c r="BT270" s="19"/>
      <c r="BU270" s="19"/>
      <c r="BV270" s="19"/>
      <c r="BW270" s="19"/>
      <c r="BX270" s="19"/>
      <c r="BY270" s="19"/>
      <c r="BZ270" s="19"/>
      <c r="CA270" s="19"/>
      <c r="CB270" s="19"/>
      <c r="CC270" s="19"/>
      <c r="CD270" s="19"/>
      <c r="CE270" s="19"/>
      <c r="CF270" s="19"/>
      <c r="CG270" s="19"/>
      <c r="CH270" s="19"/>
      <c r="CI270" s="19"/>
      <c r="CJ270" s="19"/>
      <c r="CK270" s="19"/>
      <c r="CL270" s="19"/>
      <c r="CM270" s="19"/>
      <c r="CN270" s="19"/>
      <c r="CO270" s="19"/>
      <c r="CP270" s="19"/>
      <c r="CQ270" s="19"/>
      <c r="CR270" s="19"/>
      <c r="CS270" s="19"/>
      <c r="CT270" s="19"/>
      <c r="CU270" s="19"/>
      <c r="CV270" s="19"/>
      <c r="CW270" s="19"/>
      <c r="CX270" s="19"/>
      <c r="CY270" s="19"/>
      <c r="CZ270" s="19"/>
      <c r="DA270" s="19"/>
      <c r="DB270" s="19"/>
      <c r="DC270" s="19"/>
      <c r="DD270" s="19"/>
      <c r="DE270" s="19"/>
      <c r="DF270" s="19"/>
      <c r="DG270" s="19"/>
      <c r="DH270" s="19"/>
      <c r="DI270" s="19"/>
      <c r="DJ270" s="19"/>
      <c r="DK270" s="19"/>
      <c r="DL270" s="19"/>
      <c r="DM270" s="19"/>
      <c r="DN270" s="19"/>
      <c r="DO270" s="19"/>
      <c r="DP270" s="19"/>
      <c r="DQ270" s="19"/>
      <c r="DR270" s="19"/>
      <c r="DS270" s="19"/>
      <c r="DT270" s="19"/>
      <c r="DU270" s="19"/>
      <c r="DV270" s="19"/>
      <c r="DW270" s="19"/>
      <c r="DX270" s="19"/>
      <c r="DY270" s="19"/>
      <c r="DZ270" s="19"/>
      <c r="EA270" s="19"/>
      <c r="EB270" s="19"/>
      <c r="EC270" s="19"/>
      <c r="ED270" s="19"/>
      <c r="EE270" s="19"/>
      <c r="EF270" s="19"/>
      <c r="EG270" s="19"/>
      <c r="EH270" s="19"/>
      <c r="EI270" s="19"/>
      <c r="EJ270" s="19"/>
      <c r="EK270" s="19"/>
      <c r="EL270" s="19"/>
      <c r="EM270" s="19"/>
      <c r="EN270" s="19"/>
      <c r="EO270" s="19"/>
      <c r="EP270" s="19"/>
      <c r="EQ270" s="19"/>
      <c r="ER270" s="19"/>
      <c r="ES270" s="19"/>
      <c r="ET270" s="19"/>
      <c r="EU270" s="19"/>
      <c r="EV270" s="19"/>
      <c r="EW270" s="19"/>
      <c r="EX270" s="19"/>
      <c r="EY270" s="19"/>
      <c r="EZ270" s="19"/>
      <c r="FA270" s="19"/>
      <c r="FB270" s="19"/>
      <c r="FC270" s="19"/>
      <c r="FD270" s="19"/>
      <c r="FE270" s="19"/>
      <c r="FF270" s="19"/>
      <c r="FG270" s="19"/>
      <c r="FH270" s="19"/>
      <c r="FI270" s="19"/>
      <c r="FJ270" s="19"/>
      <c r="FK270" s="19"/>
      <c r="FL270" s="19"/>
      <c r="FM270" s="19"/>
      <c r="FN270" s="19"/>
      <c r="FO270" s="19"/>
      <c r="FP270" s="19"/>
      <c r="FQ270" s="19"/>
      <c r="FR270" s="19"/>
      <c r="FS270" s="19"/>
      <c r="FT270" s="19"/>
      <c r="FU270" s="19"/>
      <c r="FV270" s="19"/>
      <c r="FW270" s="19"/>
      <c r="FX270" s="19"/>
      <c r="FY270" s="19"/>
      <c r="FZ270" s="19"/>
      <c r="GA270" s="19"/>
      <c r="GB270" s="19"/>
      <c r="GC270" s="19"/>
      <c r="GD270" s="19"/>
      <c r="GE270" s="19"/>
      <c r="GF270" s="19"/>
      <c r="GG270" s="19"/>
      <c r="GH270" s="19"/>
      <c r="GI270" s="19"/>
      <c r="GJ270" s="19"/>
      <c r="GK270" s="19"/>
      <c r="GL270" s="19"/>
      <c r="GM270" s="19"/>
      <c r="GN270" s="19"/>
      <c r="GO270" s="19"/>
      <c r="GP270" s="19"/>
      <c r="GQ270" s="19"/>
      <c r="GR270" s="19"/>
      <c r="GS270" s="19"/>
      <c r="GT270" s="19"/>
      <c r="GU270" s="19"/>
      <c r="GV270" s="19"/>
      <c r="GW270" s="19"/>
      <c r="GX270" s="19"/>
      <c r="GY270" s="19"/>
      <c r="GZ270" s="19"/>
      <c r="HA270" s="19"/>
      <c r="HB270" s="19"/>
      <c r="HC270" s="19"/>
      <c r="HD270" s="19"/>
      <c r="HE270" s="19"/>
      <c r="HF270" s="19"/>
      <c r="HG270" s="19"/>
      <c r="HH270" s="19"/>
      <c r="HI270" s="19"/>
      <c r="HJ270" s="19"/>
      <c r="HK270" s="19"/>
      <c r="HL270" s="19"/>
      <c r="HM270" s="19"/>
      <c r="HN270" s="19"/>
      <c r="HO270" s="19"/>
      <c r="HP270" s="19"/>
      <c r="HQ270" s="19"/>
      <c r="HR270" s="19"/>
      <c r="HS270" s="19"/>
      <c r="HT270" s="19"/>
      <c r="HU270" s="19"/>
      <c r="HV270" s="19"/>
      <c r="HW270" s="19"/>
      <c r="HX270" s="19"/>
      <c r="HY270" s="19"/>
      <c r="HZ270" s="19"/>
      <c r="IA270" s="19"/>
      <c r="IB270" s="19"/>
      <c r="IC270" s="19"/>
      <c r="ID270" s="19"/>
      <c r="IE270" s="19"/>
      <c r="IF270" s="19"/>
      <c r="IG270" s="19"/>
      <c r="IH270" s="19"/>
      <c r="II270" s="19"/>
      <c r="IJ270" s="19"/>
      <c r="IK270" s="19"/>
      <c r="IL270" s="19"/>
      <c r="IM270" s="19"/>
      <c r="IN270" s="19"/>
      <c r="IO270" s="19"/>
      <c r="IP270" s="19"/>
      <c r="IQ270" s="19"/>
      <c r="IR270" s="19"/>
      <c r="IS270" s="19"/>
      <c r="IT270" s="19"/>
      <c r="IU270" s="19"/>
      <c r="IV270" s="19"/>
      <c r="IW270" s="19"/>
      <c r="IX270" s="19"/>
      <c r="IY270" s="19"/>
    </row>
    <row r="271" spans="20:259">
      <c r="T271" s="19" t="s">
        <v>648</v>
      </c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19"/>
      <c r="BL271" s="19"/>
      <c r="BM271" s="19"/>
      <c r="BN271" s="19"/>
      <c r="BO271" s="19"/>
      <c r="BP271" s="19"/>
      <c r="BQ271" s="19"/>
      <c r="BR271" s="49">
        <f>$V192</f>
        <v>0.46166275738464679</v>
      </c>
      <c r="BS271" s="49">
        <f>$W192</f>
        <v>0.42130219221501219</v>
      </c>
      <c r="BT271" s="49">
        <f>$X192</f>
        <v>0.34912568991958826</v>
      </c>
      <c r="BU271" s="49">
        <f>$Y192</f>
        <v>0.13977426022166983</v>
      </c>
      <c r="BV271" s="49">
        <f>$Z192</f>
        <v>0.14277543566500661</v>
      </c>
      <c r="BW271" s="49">
        <f>$AA192</f>
        <v>0.32021882843295102</v>
      </c>
      <c r="BX271" s="49">
        <f>$AB192</f>
        <v>0.28912462723859478</v>
      </c>
      <c r="BY271" s="49">
        <f>$AC192</f>
        <v>0.25913433081006487</v>
      </c>
      <c r="BZ271" s="49">
        <f>$AD192</f>
        <v>0.20245177087128186</v>
      </c>
      <c r="CA271" s="49">
        <f>$AE192</f>
        <v>7.9020785533618909E-3</v>
      </c>
      <c r="CB271" s="49">
        <f>$AF192</f>
        <v>-9.7874517896423985E-2</v>
      </c>
      <c r="CC271" s="49">
        <f>$AG192</f>
        <v>-3.6040002918322211E-2</v>
      </c>
      <c r="CD271" s="49">
        <f>$AH192</f>
        <v>-8.3569836220884097E-2</v>
      </c>
      <c r="CE271" s="49">
        <f>$AI192</f>
        <v>-7.1216045149735008E-2</v>
      </c>
      <c r="CF271" s="19"/>
      <c r="CG271" s="19"/>
      <c r="CH271" s="19"/>
      <c r="CI271" s="19"/>
      <c r="CJ271" s="19"/>
      <c r="CK271" s="19"/>
      <c r="CL271" s="19"/>
      <c r="CM271" s="19"/>
      <c r="CN271" s="19"/>
      <c r="CO271" s="19"/>
      <c r="CP271" s="19"/>
      <c r="CQ271" s="19"/>
      <c r="CR271" s="19"/>
      <c r="CS271" s="19"/>
      <c r="CT271" s="19"/>
      <c r="CU271" s="19"/>
      <c r="CV271" s="19"/>
      <c r="CW271" s="19"/>
      <c r="CX271" s="19"/>
      <c r="CY271" s="19"/>
      <c r="CZ271" s="19"/>
      <c r="DA271" s="19"/>
      <c r="DB271" s="19"/>
      <c r="DC271" s="19"/>
      <c r="DD271" s="19"/>
      <c r="DE271" s="19"/>
      <c r="DF271" s="19"/>
      <c r="DG271" s="19"/>
      <c r="DH271" s="19"/>
      <c r="DI271" s="19"/>
      <c r="DJ271" s="19"/>
      <c r="DK271" s="19"/>
      <c r="DL271" s="19"/>
      <c r="DM271" s="19"/>
      <c r="DN271" s="19"/>
      <c r="DO271" s="19"/>
      <c r="DP271" s="19"/>
      <c r="DQ271" s="19"/>
      <c r="DR271" s="19"/>
      <c r="DS271" s="19"/>
      <c r="DT271" s="19"/>
      <c r="DU271" s="19"/>
      <c r="DV271" s="19"/>
      <c r="DW271" s="19"/>
      <c r="DX271" s="19"/>
      <c r="DY271" s="19"/>
      <c r="DZ271" s="19"/>
      <c r="EA271" s="19"/>
      <c r="EB271" s="19"/>
      <c r="EC271" s="19"/>
      <c r="ED271" s="19"/>
      <c r="EE271" s="19"/>
      <c r="EF271" s="19"/>
      <c r="EG271" s="19"/>
      <c r="EH271" s="19"/>
      <c r="EI271" s="19"/>
      <c r="EJ271" s="19"/>
      <c r="EK271" s="19"/>
      <c r="EL271" s="19"/>
      <c r="EM271" s="19"/>
      <c r="EN271" s="19"/>
      <c r="EO271" s="19"/>
      <c r="EP271" s="19"/>
      <c r="EQ271" s="19"/>
      <c r="ER271" s="19"/>
      <c r="ES271" s="19"/>
      <c r="ET271" s="19"/>
      <c r="EU271" s="19"/>
      <c r="EV271" s="19"/>
      <c r="EW271" s="19"/>
      <c r="EX271" s="19"/>
      <c r="EY271" s="19"/>
      <c r="EZ271" s="19"/>
      <c r="FA271" s="19"/>
      <c r="FB271" s="19"/>
      <c r="FC271" s="19"/>
      <c r="FD271" s="19"/>
      <c r="FE271" s="19"/>
      <c r="FF271" s="19"/>
      <c r="FG271" s="19"/>
      <c r="FH271" s="19"/>
      <c r="FI271" s="19"/>
      <c r="FJ271" s="19"/>
      <c r="FK271" s="19"/>
      <c r="FL271" s="19"/>
      <c r="FM271" s="19"/>
      <c r="FN271" s="19"/>
      <c r="FO271" s="19"/>
      <c r="FP271" s="19"/>
      <c r="FQ271" s="19"/>
      <c r="FR271" s="19"/>
      <c r="FS271" s="19"/>
      <c r="FT271" s="19"/>
      <c r="FU271" s="19"/>
      <c r="FV271" s="19"/>
      <c r="FW271" s="19"/>
      <c r="FX271" s="19"/>
      <c r="FY271" s="19"/>
      <c r="FZ271" s="19"/>
      <c r="GA271" s="19"/>
      <c r="GB271" s="19"/>
      <c r="GC271" s="19"/>
      <c r="GD271" s="19"/>
      <c r="GE271" s="19"/>
      <c r="GF271" s="19"/>
      <c r="GG271" s="19"/>
      <c r="GH271" s="19"/>
      <c r="GI271" s="19"/>
      <c r="GJ271" s="19"/>
      <c r="GK271" s="19"/>
      <c r="GL271" s="19"/>
      <c r="GM271" s="19"/>
      <c r="GN271" s="19"/>
      <c r="GO271" s="19"/>
      <c r="GP271" s="19"/>
      <c r="GQ271" s="19"/>
      <c r="GR271" s="19"/>
      <c r="GS271" s="19"/>
      <c r="GT271" s="19"/>
      <c r="GU271" s="19"/>
      <c r="GV271" s="19"/>
      <c r="GW271" s="19"/>
      <c r="GX271" s="19"/>
      <c r="GY271" s="19"/>
      <c r="GZ271" s="19"/>
      <c r="HA271" s="19"/>
      <c r="HB271" s="19"/>
      <c r="HC271" s="19"/>
      <c r="HD271" s="19"/>
      <c r="HE271" s="19"/>
      <c r="HF271" s="19"/>
      <c r="HG271" s="19"/>
      <c r="HH271" s="19"/>
      <c r="HI271" s="19"/>
      <c r="HJ271" s="19"/>
      <c r="HK271" s="19"/>
      <c r="HL271" s="19"/>
      <c r="HM271" s="19"/>
      <c r="HN271" s="19"/>
      <c r="HO271" s="19"/>
      <c r="HP271" s="19"/>
      <c r="HQ271" s="19"/>
      <c r="HR271" s="19"/>
      <c r="HS271" s="19"/>
      <c r="HT271" s="19"/>
      <c r="HU271" s="19"/>
      <c r="HV271" s="19"/>
      <c r="HW271" s="19"/>
      <c r="HX271" s="19"/>
      <c r="HY271" s="19"/>
      <c r="HZ271" s="19"/>
      <c r="IA271" s="19"/>
      <c r="IB271" s="19"/>
      <c r="IC271" s="19"/>
      <c r="ID271" s="19"/>
      <c r="IE271" s="19"/>
      <c r="IF271" s="19"/>
      <c r="IG271" s="19"/>
      <c r="IH271" s="19"/>
      <c r="II271" s="19"/>
      <c r="IJ271" s="19"/>
      <c r="IK271" s="19"/>
      <c r="IL271" s="19"/>
      <c r="IM271" s="19"/>
      <c r="IN271" s="19"/>
      <c r="IO271" s="19"/>
      <c r="IP271" s="19"/>
      <c r="IQ271" s="19"/>
      <c r="IR271" s="19"/>
      <c r="IS271" s="19"/>
      <c r="IT271" s="19"/>
      <c r="IU271" s="19"/>
      <c r="IV271" s="19"/>
      <c r="IW271" s="19"/>
      <c r="IX271" s="19"/>
      <c r="IY271" s="19"/>
    </row>
    <row r="272" spans="20:259">
      <c r="T272" s="19" t="s">
        <v>728</v>
      </c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19"/>
      <c r="BL272" s="19"/>
      <c r="BM272" s="19"/>
      <c r="BN272" s="19"/>
      <c r="BO272" s="19"/>
      <c r="BP272" s="19"/>
      <c r="BQ272" s="19"/>
      <c r="BR272" s="19"/>
      <c r="BS272" s="19"/>
      <c r="BT272" s="19"/>
      <c r="BU272" s="19"/>
      <c r="BV272" s="19"/>
      <c r="BW272" s="19"/>
      <c r="BX272" s="19"/>
      <c r="BY272" s="19"/>
      <c r="BZ272" s="19"/>
      <c r="CA272" s="19"/>
      <c r="CB272" s="19"/>
      <c r="CC272" s="19"/>
      <c r="CD272" s="19"/>
      <c r="CE272" s="19"/>
      <c r="CF272" s="19"/>
      <c r="CG272" s="19"/>
      <c r="CH272" s="49">
        <f>$V193</f>
        <v>0.59384753456511419</v>
      </c>
      <c r="CI272" s="49">
        <f>$W193</f>
        <v>0.60179453001265593</v>
      </c>
      <c r="CJ272" s="49">
        <f>$X193</f>
        <v>0.62923249452238261</v>
      </c>
      <c r="CK272" s="49">
        <f>$Y193</f>
        <v>0.63051417290567691</v>
      </c>
      <c r="CL272" s="49">
        <f>$Z193</f>
        <v>0.72364832332407847</v>
      </c>
      <c r="CM272" s="49">
        <f>$AA193</f>
        <v>0.53589136048994246</v>
      </c>
      <c r="CN272" s="49">
        <f>$AB193</f>
        <v>0.66581982962403319</v>
      </c>
      <c r="CO272" s="49">
        <f>$AC193</f>
        <v>0.53530056802360404</v>
      </c>
      <c r="CP272" s="49">
        <f>$AD193</f>
        <v>0.52694525682909044</v>
      </c>
      <c r="CQ272" s="49">
        <f>$AE193</f>
        <v>0.44782301806887825</v>
      </c>
      <c r="CR272" s="49">
        <f>$AF193</f>
        <v>0.20608837445331951</v>
      </c>
      <c r="CS272" s="49">
        <f>$AG193</f>
        <v>9.6015803425932855E-2</v>
      </c>
      <c r="CT272" s="49">
        <f>$AH193</f>
        <v>0.1232070929117659</v>
      </c>
      <c r="CU272" s="49">
        <f>$AI193</f>
        <v>1.1116350185090607E-2</v>
      </c>
      <c r="CV272" s="19"/>
      <c r="CW272" s="19"/>
      <c r="CX272" s="19"/>
      <c r="CY272" s="19"/>
      <c r="CZ272" s="19"/>
      <c r="DA272" s="19"/>
      <c r="DB272" s="19"/>
      <c r="DC272" s="19"/>
      <c r="DD272" s="19"/>
      <c r="DE272" s="19"/>
      <c r="DF272" s="19"/>
      <c r="DG272" s="19"/>
      <c r="DH272" s="19"/>
      <c r="DI272" s="19"/>
      <c r="DJ272" s="19"/>
      <c r="DK272" s="19"/>
      <c r="DL272" s="19"/>
      <c r="DM272" s="19"/>
      <c r="DN272" s="19"/>
      <c r="DO272" s="19"/>
      <c r="DP272" s="19"/>
      <c r="DQ272" s="19"/>
      <c r="DR272" s="19"/>
      <c r="DS272" s="19"/>
      <c r="DT272" s="19"/>
      <c r="DU272" s="19"/>
      <c r="DV272" s="19"/>
      <c r="DW272" s="19"/>
      <c r="DX272" s="19"/>
      <c r="DY272" s="19"/>
      <c r="DZ272" s="19"/>
      <c r="EA272" s="19"/>
      <c r="EB272" s="19"/>
      <c r="EC272" s="19"/>
      <c r="ED272" s="19"/>
      <c r="EE272" s="19"/>
      <c r="EF272" s="19"/>
      <c r="EG272" s="19"/>
      <c r="EH272" s="19"/>
      <c r="EI272" s="19"/>
      <c r="EJ272" s="19"/>
      <c r="EK272" s="19"/>
      <c r="EL272" s="19"/>
      <c r="EM272" s="19"/>
      <c r="EN272" s="19"/>
      <c r="EO272" s="19"/>
      <c r="EP272" s="19"/>
      <c r="EQ272" s="19"/>
      <c r="ER272" s="19"/>
      <c r="ES272" s="19"/>
      <c r="ET272" s="19"/>
      <c r="EU272" s="19"/>
      <c r="EV272" s="19"/>
      <c r="EW272" s="19"/>
      <c r="EX272" s="19"/>
      <c r="EY272" s="19"/>
      <c r="EZ272" s="19"/>
      <c r="FA272" s="19"/>
      <c r="FB272" s="19"/>
      <c r="FC272" s="19"/>
      <c r="FD272" s="19"/>
      <c r="FE272" s="19"/>
      <c r="FF272" s="19"/>
      <c r="FG272" s="19"/>
      <c r="FH272" s="19"/>
      <c r="FI272" s="19"/>
      <c r="FJ272" s="19"/>
      <c r="FK272" s="19"/>
      <c r="FL272" s="19"/>
      <c r="FM272" s="19"/>
      <c r="FN272" s="19"/>
      <c r="FO272" s="19"/>
      <c r="FP272" s="19"/>
      <c r="FQ272" s="19"/>
      <c r="FR272" s="19"/>
      <c r="FS272" s="19"/>
      <c r="FT272" s="19"/>
      <c r="FU272" s="19"/>
      <c r="FV272" s="19"/>
      <c r="FW272" s="19"/>
      <c r="FX272" s="19"/>
      <c r="FY272" s="19"/>
      <c r="FZ272" s="19"/>
      <c r="GA272" s="19"/>
      <c r="GB272" s="19"/>
      <c r="GC272" s="19"/>
      <c r="GD272" s="19"/>
      <c r="GE272" s="19"/>
      <c r="GF272" s="19"/>
      <c r="GG272" s="19"/>
      <c r="GH272" s="19"/>
      <c r="GI272" s="19"/>
      <c r="GJ272" s="19"/>
      <c r="GK272" s="19"/>
      <c r="GL272" s="19"/>
      <c r="GM272" s="19"/>
      <c r="GN272" s="19"/>
      <c r="GO272" s="19"/>
      <c r="GP272" s="19"/>
      <c r="GQ272" s="19"/>
      <c r="GR272" s="19"/>
      <c r="GS272" s="19"/>
      <c r="GT272" s="19"/>
      <c r="GU272" s="19"/>
      <c r="GV272" s="19"/>
      <c r="GW272" s="19"/>
      <c r="GX272" s="19"/>
      <c r="GY272" s="19"/>
      <c r="GZ272" s="19"/>
      <c r="HA272" s="19"/>
      <c r="HB272" s="19"/>
      <c r="HC272" s="19"/>
      <c r="HD272" s="19"/>
      <c r="HE272" s="19"/>
      <c r="HF272" s="19"/>
      <c r="HG272" s="19"/>
      <c r="HH272" s="19"/>
      <c r="HI272" s="19"/>
      <c r="HJ272" s="19"/>
      <c r="HK272" s="19"/>
      <c r="HL272" s="19"/>
      <c r="HM272" s="19"/>
      <c r="HN272" s="19"/>
      <c r="HO272" s="19"/>
      <c r="HP272" s="19"/>
      <c r="HQ272" s="19"/>
      <c r="HR272" s="19"/>
      <c r="HS272" s="19"/>
      <c r="HT272" s="19"/>
      <c r="HU272" s="19"/>
      <c r="HV272" s="19"/>
      <c r="HW272" s="19"/>
      <c r="HX272" s="19"/>
      <c r="HY272" s="19"/>
      <c r="HZ272" s="19"/>
      <c r="IA272" s="19"/>
      <c r="IB272" s="19"/>
      <c r="IC272" s="19"/>
      <c r="ID272" s="19"/>
      <c r="IE272" s="19"/>
      <c r="IF272" s="19"/>
      <c r="IG272" s="19"/>
      <c r="IH272" s="19"/>
      <c r="II272" s="19"/>
      <c r="IJ272" s="19"/>
      <c r="IK272" s="19"/>
      <c r="IL272" s="19"/>
      <c r="IM272" s="19"/>
      <c r="IN272" s="19"/>
      <c r="IO272" s="19"/>
      <c r="IP272" s="19"/>
      <c r="IQ272" s="19"/>
      <c r="IR272" s="19"/>
      <c r="IS272" s="19"/>
      <c r="IT272" s="19"/>
      <c r="IU272" s="19"/>
      <c r="IV272" s="19"/>
      <c r="IW272" s="19"/>
      <c r="IX272" s="19"/>
      <c r="IY272" s="19"/>
    </row>
    <row r="273" spans="20:259">
      <c r="T273" s="19" t="s">
        <v>651</v>
      </c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  <c r="BK273" s="19"/>
      <c r="BL273" s="19"/>
      <c r="BM273" s="19"/>
      <c r="BN273" s="19"/>
      <c r="BO273" s="19"/>
      <c r="BP273" s="19"/>
      <c r="BQ273" s="19"/>
      <c r="BR273" s="19"/>
      <c r="BS273" s="19"/>
      <c r="BT273" s="19"/>
      <c r="BU273" s="19"/>
      <c r="BV273" s="19"/>
      <c r="BW273" s="19"/>
      <c r="BX273" s="19"/>
      <c r="BY273" s="19"/>
      <c r="BZ273" s="19"/>
      <c r="CA273" s="19"/>
      <c r="CB273" s="19"/>
      <c r="CC273" s="19"/>
      <c r="CD273" s="19"/>
      <c r="CE273" s="19"/>
      <c r="CF273" s="19"/>
      <c r="CG273" s="19"/>
      <c r="CH273" s="19"/>
      <c r="CI273" s="19"/>
      <c r="CJ273" s="19"/>
      <c r="CK273" s="19"/>
      <c r="CL273" s="19"/>
      <c r="CM273" s="19"/>
      <c r="CN273" s="19"/>
      <c r="CO273" s="19"/>
      <c r="CP273" s="19"/>
      <c r="CQ273" s="19"/>
      <c r="CR273" s="19"/>
      <c r="CS273" s="19"/>
      <c r="CT273" s="19"/>
      <c r="CU273" s="19"/>
      <c r="CV273" s="19"/>
      <c r="CW273" s="19"/>
      <c r="CX273" s="49">
        <f>$V194</f>
        <v>0.18814345060956406</v>
      </c>
      <c r="CY273" s="49">
        <f>$W194</f>
        <v>4.5035067273917706E-2</v>
      </c>
      <c r="CZ273" s="49">
        <f>$X194</f>
        <v>-6.3843553133462905E-2</v>
      </c>
      <c r="DA273" s="49">
        <f>$Y194</f>
        <v>-9.307998242412685E-3</v>
      </c>
      <c r="DB273" s="49">
        <f>$Z194</f>
        <v>8.7293620395971994E-2</v>
      </c>
      <c r="DC273" s="49">
        <f>$AA194</f>
        <v>0.15436295798468036</v>
      </c>
      <c r="DD273" s="49">
        <f>$AB194</f>
        <v>9.0554963370892638E-2</v>
      </c>
      <c r="DE273" s="49">
        <f>$AC194</f>
        <v>-3.6061088746394243E-2</v>
      </c>
      <c r="DF273" s="49">
        <f>$AD194</f>
        <v>-6.5701580468414345E-2</v>
      </c>
      <c r="DG273" s="49">
        <f>$AE194</f>
        <v>-5.9217622702861794E-3</v>
      </c>
      <c r="DH273" s="49">
        <f>$AF194</f>
        <v>-5.2942769445400772E-2</v>
      </c>
      <c r="DI273" s="49">
        <f>$AG194</f>
        <v>-0.14744438871414123</v>
      </c>
      <c r="DJ273" s="49">
        <f>$AH194</f>
        <v>-0.16633197588499327</v>
      </c>
      <c r="DK273" s="49">
        <f>$AI194</f>
        <v>-0.29464353774056296</v>
      </c>
      <c r="DL273" s="19"/>
      <c r="DM273" s="19"/>
      <c r="DN273" s="19"/>
      <c r="DO273" s="19"/>
      <c r="DP273" s="19"/>
      <c r="DQ273" s="19"/>
      <c r="DR273" s="19"/>
      <c r="DS273" s="19"/>
      <c r="DT273" s="19"/>
      <c r="DU273" s="19"/>
      <c r="DV273" s="19"/>
      <c r="DW273" s="19"/>
      <c r="DX273" s="19"/>
      <c r="DY273" s="19"/>
      <c r="DZ273" s="19"/>
      <c r="EA273" s="19"/>
      <c r="EB273" s="19"/>
      <c r="EC273" s="19"/>
      <c r="ED273" s="19"/>
      <c r="EE273" s="19"/>
      <c r="EF273" s="19"/>
      <c r="EG273" s="19"/>
      <c r="EH273" s="19"/>
      <c r="EI273" s="19"/>
      <c r="EJ273" s="19"/>
      <c r="EK273" s="19"/>
      <c r="EL273" s="19"/>
      <c r="EM273" s="19"/>
      <c r="EN273" s="19"/>
      <c r="EO273" s="19"/>
      <c r="EP273" s="19"/>
      <c r="EQ273" s="19"/>
      <c r="ER273" s="19"/>
      <c r="ES273" s="19"/>
      <c r="ET273" s="19"/>
      <c r="EU273" s="19"/>
      <c r="EV273" s="19"/>
      <c r="EW273" s="19"/>
      <c r="EX273" s="19"/>
      <c r="EY273" s="19"/>
      <c r="EZ273" s="19"/>
      <c r="FA273" s="19"/>
      <c r="FB273" s="19"/>
      <c r="FC273" s="19"/>
      <c r="FD273" s="19"/>
      <c r="FE273" s="19"/>
      <c r="FF273" s="19"/>
      <c r="FG273" s="19"/>
      <c r="FH273" s="19"/>
      <c r="FI273" s="19"/>
      <c r="FJ273" s="19"/>
      <c r="FK273" s="19"/>
      <c r="FL273" s="19"/>
      <c r="FM273" s="19"/>
      <c r="FN273" s="19"/>
      <c r="FO273" s="19"/>
      <c r="FP273" s="19"/>
      <c r="FQ273" s="19"/>
      <c r="FR273" s="19"/>
      <c r="FS273" s="19"/>
      <c r="FT273" s="19"/>
      <c r="FU273" s="19"/>
      <c r="FV273" s="19"/>
      <c r="FW273" s="19"/>
      <c r="FX273" s="19"/>
      <c r="FY273" s="19"/>
      <c r="FZ273" s="19"/>
      <c r="GA273" s="19"/>
      <c r="GB273" s="19"/>
      <c r="GC273" s="19"/>
      <c r="GD273" s="19"/>
      <c r="GE273" s="19"/>
      <c r="GF273" s="19"/>
      <c r="GG273" s="19"/>
      <c r="GH273" s="19"/>
      <c r="GI273" s="19"/>
      <c r="GJ273" s="19"/>
      <c r="GK273" s="19"/>
      <c r="GL273" s="19"/>
      <c r="GM273" s="19"/>
      <c r="GN273" s="19"/>
      <c r="GO273" s="19"/>
      <c r="GP273" s="19"/>
      <c r="GQ273" s="19"/>
      <c r="GR273" s="19"/>
      <c r="GS273" s="19"/>
      <c r="GT273" s="19"/>
      <c r="GU273" s="19"/>
      <c r="GV273" s="19"/>
      <c r="GW273" s="19"/>
      <c r="GX273" s="19"/>
      <c r="GY273" s="19"/>
      <c r="GZ273" s="19"/>
      <c r="HA273" s="19"/>
      <c r="HB273" s="19"/>
      <c r="HC273" s="19"/>
      <c r="HD273" s="19"/>
      <c r="HE273" s="19"/>
      <c r="HF273" s="19"/>
      <c r="HG273" s="19"/>
      <c r="HH273" s="19"/>
      <c r="HI273" s="19"/>
      <c r="HJ273" s="19"/>
      <c r="HK273" s="19"/>
      <c r="HL273" s="19"/>
      <c r="HM273" s="19"/>
      <c r="HN273" s="19"/>
      <c r="HO273" s="19"/>
      <c r="HP273" s="19"/>
      <c r="HQ273" s="19"/>
      <c r="HR273" s="19"/>
      <c r="HS273" s="19"/>
      <c r="HT273" s="19"/>
      <c r="HU273" s="19"/>
      <c r="HV273" s="19"/>
      <c r="HW273" s="19"/>
      <c r="HX273" s="19"/>
      <c r="HY273" s="19"/>
      <c r="HZ273" s="19"/>
      <c r="IA273" s="19"/>
      <c r="IB273" s="19"/>
      <c r="IC273" s="19"/>
      <c r="ID273" s="19"/>
      <c r="IE273" s="19"/>
      <c r="IF273" s="19"/>
      <c r="IG273" s="19"/>
      <c r="IH273" s="19"/>
      <c r="II273" s="19"/>
      <c r="IJ273" s="19"/>
      <c r="IK273" s="19"/>
      <c r="IL273" s="19"/>
      <c r="IM273" s="19"/>
      <c r="IN273" s="19"/>
      <c r="IO273" s="19"/>
      <c r="IP273" s="19"/>
      <c r="IQ273" s="19"/>
      <c r="IR273" s="19"/>
      <c r="IS273" s="19"/>
      <c r="IT273" s="19"/>
      <c r="IU273" s="19"/>
      <c r="IV273" s="19"/>
      <c r="IW273" s="19"/>
      <c r="IX273" s="19"/>
      <c r="IY273" s="19"/>
    </row>
    <row r="274" spans="20:259">
      <c r="T274" s="19" t="s">
        <v>729</v>
      </c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  <c r="BK274" s="19"/>
      <c r="BL274" s="19"/>
      <c r="BM274" s="19"/>
      <c r="BN274" s="19"/>
      <c r="BO274" s="19"/>
      <c r="BP274" s="19"/>
      <c r="BQ274" s="19"/>
      <c r="BR274" s="19"/>
      <c r="BS274" s="19"/>
      <c r="BT274" s="19"/>
      <c r="BU274" s="19"/>
      <c r="BV274" s="19"/>
      <c r="BW274" s="19"/>
      <c r="BX274" s="19"/>
      <c r="BY274" s="19"/>
      <c r="BZ274" s="19"/>
      <c r="CA274" s="19"/>
      <c r="CB274" s="19"/>
      <c r="CC274" s="19"/>
      <c r="CD274" s="19"/>
      <c r="CE274" s="19"/>
      <c r="CF274" s="19"/>
      <c r="CG274" s="19"/>
      <c r="CH274" s="19"/>
      <c r="CI274" s="19"/>
      <c r="CJ274" s="19"/>
      <c r="CK274" s="19"/>
      <c r="CL274" s="19"/>
      <c r="CM274" s="19"/>
      <c r="CN274" s="19"/>
      <c r="CO274" s="19"/>
      <c r="CP274" s="19"/>
      <c r="CQ274" s="19"/>
      <c r="CR274" s="19"/>
      <c r="CS274" s="19"/>
      <c r="CT274" s="19"/>
      <c r="CU274" s="19"/>
      <c r="CV274" s="19"/>
      <c r="CW274" s="19"/>
      <c r="CX274" s="19"/>
      <c r="CY274" s="19"/>
      <c r="CZ274" s="19"/>
      <c r="DA274" s="19"/>
      <c r="DB274" s="19"/>
      <c r="DC274" s="19"/>
      <c r="DD274" s="19"/>
      <c r="DE274" s="19"/>
      <c r="DF274" s="19"/>
      <c r="DG274" s="19"/>
      <c r="DH274" s="19"/>
      <c r="DI274" s="19"/>
      <c r="DJ274" s="19"/>
      <c r="DK274" s="19"/>
      <c r="DL274" s="19"/>
      <c r="DM274" s="19"/>
      <c r="DN274" s="49">
        <f>$V195</f>
        <v>-0.17425186439853713</v>
      </c>
      <c r="DO274" s="49">
        <f>$W195</f>
        <v>-0.10838768606195026</v>
      </c>
      <c r="DP274" s="49">
        <f>$X195</f>
        <v>1.0333855025272731E-2</v>
      </c>
      <c r="DQ274" s="49">
        <f>$Y195</f>
        <v>-6.5844809671109505E-3</v>
      </c>
      <c r="DR274" s="49">
        <f>$Z195</f>
        <v>-0.11735325494736348</v>
      </c>
      <c r="DS274" s="49">
        <f>$AA195</f>
        <v>-0.14448442955889973</v>
      </c>
      <c r="DT274" s="49">
        <f>$AB195</f>
        <v>2.4515712322410455E-3</v>
      </c>
      <c r="DU274" s="49">
        <f>$AC195</f>
        <v>5.4736659718158887E-2</v>
      </c>
      <c r="DV274" s="49">
        <f>$AD195</f>
        <v>-0.21532270641874907</v>
      </c>
      <c r="DW274" s="49">
        <f>$AE195</f>
        <v>-0.22032833252901474</v>
      </c>
      <c r="DX274" s="49">
        <f>$AF195</f>
        <v>-6.0219251519263661E-2</v>
      </c>
      <c r="DY274" s="49">
        <f>$AG195</f>
        <v>-0.12000099031330702</v>
      </c>
      <c r="DZ274" s="49">
        <f>$AH195</f>
        <v>-0.28733234410257813</v>
      </c>
      <c r="EA274" s="49">
        <f>$AI195</f>
        <v>-0.2505172910375949</v>
      </c>
      <c r="EB274" s="19"/>
      <c r="EC274" s="19"/>
      <c r="ED274" s="19"/>
      <c r="EE274" s="19"/>
      <c r="EF274" s="19"/>
      <c r="EG274" s="19"/>
      <c r="EH274" s="19"/>
      <c r="EI274" s="19"/>
      <c r="EJ274" s="19"/>
      <c r="EK274" s="19"/>
      <c r="EL274" s="19"/>
      <c r="EM274" s="19"/>
      <c r="EN274" s="19"/>
      <c r="EO274" s="19"/>
      <c r="EP274" s="19"/>
      <c r="EQ274" s="19"/>
      <c r="ER274" s="19"/>
      <c r="ES274" s="19"/>
      <c r="ET274" s="19"/>
      <c r="EU274" s="19"/>
      <c r="EV274" s="19"/>
      <c r="EW274" s="19"/>
      <c r="EX274" s="19"/>
      <c r="EY274" s="19"/>
      <c r="EZ274" s="19"/>
      <c r="FA274" s="19"/>
      <c r="FB274" s="19"/>
      <c r="FC274" s="19"/>
      <c r="FD274" s="19"/>
      <c r="FE274" s="19"/>
      <c r="FF274" s="19"/>
      <c r="FG274" s="19"/>
      <c r="FH274" s="19"/>
      <c r="FI274" s="19"/>
      <c r="FJ274" s="19"/>
      <c r="FK274" s="19"/>
      <c r="FL274" s="19"/>
      <c r="FM274" s="19"/>
      <c r="FN274" s="19"/>
      <c r="FO274" s="19"/>
      <c r="FP274" s="19"/>
      <c r="FQ274" s="19"/>
      <c r="FR274" s="19"/>
      <c r="FS274" s="19"/>
      <c r="FT274" s="19"/>
      <c r="FU274" s="19"/>
      <c r="FV274" s="19"/>
      <c r="FW274" s="19"/>
      <c r="FX274" s="19"/>
      <c r="FY274" s="19"/>
      <c r="FZ274" s="19"/>
      <c r="GA274" s="19"/>
      <c r="GB274" s="19"/>
      <c r="GC274" s="19"/>
      <c r="GD274" s="19"/>
      <c r="GE274" s="19"/>
      <c r="GF274" s="19"/>
      <c r="GG274" s="19"/>
      <c r="GH274" s="19"/>
      <c r="GI274" s="19"/>
      <c r="GJ274" s="19"/>
      <c r="GK274" s="19"/>
      <c r="GL274" s="19"/>
      <c r="GM274" s="19"/>
      <c r="GN274" s="19"/>
      <c r="GO274" s="19"/>
      <c r="GP274" s="19"/>
      <c r="GQ274" s="19"/>
      <c r="GR274" s="19"/>
      <c r="GS274" s="19"/>
      <c r="GT274" s="19"/>
      <c r="GU274" s="19"/>
      <c r="GV274" s="19"/>
      <c r="GW274" s="19"/>
      <c r="GX274" s="19"/>
      <c r="GY274" s="19"/>
      <c r="GZ274" s="19"/>
      <c r="HA274" s="19"/>
      <c r="HB274" s="19"/>
      <c r="HC274" s="19"/>
      <c r="HD274" s="19"/>
      <c r="HE274" s="19"/>
      <c r="HF274" s="19"/>
      <c r="HG274" s="19"/>
      <c r="HH274" s="19"/>
      <c r="HI274" s="19"/>
      <c r="HJ274" s="19"/>
      <c r="HK274" s="19"/>
      <c r="HL274" s="19"/>
      <c r="HM274" s="19"/>
      <c r="HN274" s="19"/>
      <c r="HO274" s="19"/>
      <c r="HP274" s="19"/>
      <c r="HQ274" s="19"/>
      <c r="HR274" s="19"/>
      <c r="HS274" s="19"/>
      <c r="HT274" s="19"/>
      <c r="HU274" s="19"/>
      <c r="HV274" s="19"/>
      <c r="HW274" s="19"/>
      <c r="HX274" s="19"/>
      <c r="HY274" s="19"/>
      <c r="HZ274" s="19"/>
      <c r="IA274" s="19"/>
      <c r="IB274" s="19"/>
      <c r="IC274" s="19"/>
      <c r="ID274" s="19"/>
      <c r="IE274" s="19"/>
      <c r="IF274" s="19"/>
      <c r="IG274" s="19"/>
      <c r="IH274" s="19"/>
      <c r="II274" s="19"/>
      <c r="IJ274" s="19"/>
      <c r="IK274" s="19"/>
      <c r="IL274" s="19"/>
      <c r="IM274" s="19"/>
      <c r="IN274" s="19"/>
      <c r="IO274" s="19"/>
      <c r="IP274" s="19"/>
      <c r="IQ274" s="19"/>
      <c r="IR274" s="19"/>
      <c r="IS274" s="19"/>
      <c r="IT274" s="19"/>
      <c r="IU274" s="19"/>
      <c r="IV274" s="19"/>
      <c r="IW274" s="19"/>
      <c r="IX274" s="19"/>
      <c r="IY274" s="19"/>
    </row>
    <row r="275" spans="20:259">
      <c r="T275" s="19" t="s">
        <v>653</v>
      </c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  <c r="BK275" s="19"/>
      <c r="BL275" s="19"/>
      <c r="BM275" s="19"/>
      <c r="BN275" s="19"/>
      <c r="BO275" s="19"/>
      <c r="BP275" s="19"/>
      <c r="BQ275" s="19"/>
      <c r="BR275" s="19"/>
      <c r="BS275" s="19"/>
      <c r="BT275" s="19"/>
      <c r="BU275" s="19"/>
      <c r="BV275" s="19"/>
      <c r="BW275" s="19"/>
      <c r="BX275" s="19"/>
      <c r="BY275" s="19"/>
      <c r="BZ275" s="19"/>
      <c r="CA275" s="19"/>
      <c r="CB275" s="19"/>
      <c r="CC275" s="19"/>
      <c r="CD275" s="19"/>
      <c r="CE275" s="19"/>
      <c r="CF275" s="19"/>
      <c r="CG275" s="19"/>
      <c r="CH275" s="19"/>
      <c r="CI275" s="19"/>
      <c r="CJ275" s="19"/>
      <c r="CK275" s="19"/>
      <c r="CL275" s="19"/>
      <c r="CM275" s="19"/>
      <c r="CN275" s="19"/>
      <c r="CO275" s="19"/>
      <c r="CP275" s="19"/>
      <c r="CQ275" s="19"/>
      <c r="CR275" s="19"/>
      <c r="CS275" s="19"/>
      <c r="CT275" s="19"/>
      <c r="CU275" s="19"/>
      <c r="CV275" s="19"/>
      <c r="CW275" s="19"/>
      <c r="CX275" s="19"/>
      <c r="CY275" s="19"/>
      <c r="CZ275" s="19"/>
      <c r="DA275" s="19"/>
      <c r="DB275" s="19"/>
      <c r="DC275" s="19"/>
      <c r="DD275" s="19"/>
      <c r="DE275" s="19"/>
      <c r="DF275" s="19"/>
      <c r="DG275" s="19"/>
      <c r="DH275" s="19"/>
      <c r="DI275" s="19"/>
      <c r="DJ275" s="19"/>
      <c r="DK275" s="19"/>
      <c r="DL275" s="19"/>
      <c r="DM275" s="19"/>
      <c r="DN275" s="19"/>
      <c r="DO275" s="19"/>
      <c r="DP275" s="19"/>
      <c r="DQ275" s="19"/>
      <c r="DR275" s="19"/>
      <c r="DS275" s="19"/>
      <c r="DT275" s="19"/>
      <c r="DU275" s="19"/>
      <c r="DV275" s="19"/>
      <c r="DW275" s="19"/>
      <c r="DX275" s="19"/>
      <c r="DY275" s="19"/>
      <c r="DZ275" s="19"/>
      <c r="EA275" s="19"/>
      <c r="EB275" s="19"/>
      <c r="EC275" s="19"/>
      <c r="ED275" s="49">
        <f>$V196</f>
        <v>9.5064948390748416E-2</v>
      </c>
      <c r="EE275" s="49">
        <f>$W196</f>
        <v>0.11947985469858202</v>
      </c>
      <c r="EF275" s="49">
        <f>$X196</f>
        <v>1.9438863247809524E-2</v>
      </c>
      <c r="EG275" s="49">
        <f>$Y196</f>
        <v>2.1029356926398179E-2</v>
      </c>
      <c r="EH275" s="49">
        <f>$Z196</f>
        <v>6.8975526515429708E-2</v>
      </c>
      <c r="EI275" s="49">
        <f>$AA196</f>
        <v>-1.459723483777231E-2</v>
      </c>
      <c r="EJ275" s="49">
        <f>$AB196</f>
        <v>-2.406195667818789E-2</v>
      </c>
      <c r="EK275" s="49">
        <f>$AC196</f>
        <v>-4.0766987081144679E-2</v>
      </c>
      <c r="EL275" s="49">
        <f>$AD196</f>
        <v>-0.13975735792754973</v>
      </c>
      <c r="EM275" s="49">
        <f>$AE196</f>
        <v>-0.22701628510765037</v>
      </c>
      <c r="EN275" s="49">
        <f>$AF196</f>
        <v>-0.24497018486587174</v>
      </c>
      <c r="EO275" s="49">
        <f>$AG196</f>
        <v>-0.15686571090534129</v>
      </c>
      <c r="EP275" s="49">
        <f>$AH196</f>
        <v>-0.20388462356006487</v>
      </c>
      <c r="EQ275" s="49">
        <f>$AI196</f>
        <v>-0.17108840169794171</v>
      </c>
      <c r="ER275" s="19"/>
      <c r="ES275" s="19"/>
      <c r="ET275" s="19"/>
      <c r="EU275" s="19"/>
      <c r="EV275" s="19"/>
      <c r="EW275" s="19"/>
      <c r="EX275" s="19"/>
      <c r="EY275" s="19"/>
      <c r="EZ275" s="19"/>
      <c r="FA275" s="19"/>
      <c r="FB275" s="19"/>
      <c r="FC275" s="19"/>
      <c r="FD275" s="19"/>
      <c r="FE275" s="19"/>
      <c r="FF275" s="19"/>
      <c r="FG275" s="19"/>
      <c r="FH275" s="19"/>
      <c r="FI275" s="19"/>
      <c r="FJ275" s="19"/>
      <c r="FK275" s="19"/>
      <c r="FL275" s="19"/>
      <c r="FM275" s="19"/>
      <c r="FN275" s="19"/>
      <c r="FO275" s="19"/>
      <c r="FP275" s="19"/>
      <c r="FQ275" s="19"/>
      <c r="FR275" s="19"/>
      <c r="FS275" s="19"/>
      <c r="FT275" s="19"/>
      <c r="FU275" s="19"/>
      <c r="FV275" s="19"/>
      <c r="FW275" s="19"/>
      <c r="FX275" s="19"/>
      <c r="FY275" s="19"/>
      <c r="FZ275" s="19"/>
      <c r="GA275" s="19"/>
      <c r="GB275" s="19"/>
      <c r="GC275" s="19"/>
      <c r="GD275" s="19"/>
      <c r="GE275" s="19"/>
      <c r="GF275" s="19"/>
      <c r="GG275" s="19"/>
      <c r="GH275" s="19"/>
      <c r="GI275" s="19"/>
      <c r="GJ275" s="19"/>
      <c r="GK275" s="19"/>
      <c r="GL275" s="19"/>
      <c r="GM275" s="19"/>
      <c r="GN275" s="19"/>
      <c r="GO275" s="19"/>
      <c r="GP275" s="19"/>
      <c r="GQ275" s="19"/>
      <c r="GR275" s="19"/>
      <c r="GS275" s="19"/>
      <c r="GT275" s="19"/>
      <c r="GU275" s="19"/>
      <c r="GV275" s="19"/>
      <c r="GW275" s="19"/>
      <c r="GX275" s="19"/>
      <c r="GY275" s="19"/>
      <c r="GZ275" s="19"/>
      <c r="HA275" s="19"/>
      <c r="HB275" s="19"/>
      <c r="HC275" s="19"/>
      <c r="HD275" s="19"/>
      <c r="HE275" s="19"/>
      <c r="HF275" s="19"/>
      <c r="HG275" s="19"/>
      <c r="HH275" s="19"/>
      <c r="HI275" s="19"/>
      <c r="HJ275" s="19"/>
      <c r="HK275" s="19"/>
      <c r="HL275" s="19"/>
      <c r="HM275" s="19"/>
      <c r="HN275" s="19"/>
      <c r="HO275" s="19"/>
      <c r="HP275" s="19"/>
      <c r="HQ275" s="19"/>
      <c r="HR275" s="19"/>
      <c r="HS275" s="19"/>
      <c r="HT275" s="19"/>
      <c r="HU275" s="19"/>
      <c r="HV275" s="19"/>
      <c r="HW275" s="19"/>
      <c r="HX275" s="19"/>
      <c r="HY275" s="19"/>
      <c r="HZ275" s="19"/>
      <c r="IA275" s="19"/>
      <c r="IB275" s="19"/>
      <c r="IC275" s="19"/>
      <c r="ID275" s="19"/>
      <c r="IE275" s="19"/>
      <c r="IF275" s="19"/>
      <c r="IG275" s="19"/>
      <c r="IH275" s="19"/>
      <c r="II275" s="19"/>
      <c r="IJ275" s="19"/>
      <c r="IK275" s="19"/>
      <c r="IL275" s="19"/>
      <c r="IM275" s="19"/>
      <c r="IN275" s="19"/>
      <c r="IO275" s="19"/>
      <c r="IP275" s="19"/>
      <c r="IQ275" s="19"/>
      <c r="IR275" s="19"/>
      <c r="IS275" s="19"/>
      <c r="IT275" s="19"/>
      <c r="IU275" s="19"/>
      <c r="IV275" s="19"/>
      <c r="IW275" s="19"/>
      <c r="IX275" s="19"/>
      <c r="IY275" s="19"/>
    </row>
    <row r="276" spans="20:259">
      <c r="T276" s="19" t="s">
        <v>652</v>
      </c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  <c r="BK276" s="19"/>
      <c r="BL276" s="19"/>
      <c r="BM276" s="19"/>
      <c r="BN276" s="19"/>
      <c r="BO276" s="19"/>
      <c r="BP276" s="19"/>
      <c r="BQ276" s="19"/>
      <c r="BR276" s="19"/>
      <c r="BS276" s="19"/>
      <c r="BT276" s="19"/>
      <c r="BU276" s="19"/>
      <c r="BV276" s="19"/>
      <c r="BW276" s="19"/>
      <c r="BX276" s="19"/>
      <c r="BY276" s="19"/>
      <c r="BZ276" s="19"/>
      <c r="CA276" s="19"/>
      <c r="CB276" s="19"/>
      <c r="CC276" s="19"/>
      <c r="CD276" s="19"/>
      <c r="CE276" s="19"/>
      <c r="CF276" s="19"/>
      <c r="CG276" s="19"/>
      <c r="CH276" s="19"/>
      <c r="CI276" s="19"/>
      <c r="CJ276" s="19"/>
      <c r="CK276" s="19"/>
      <c r="CL276" s="19"/>
      <c r="CM276" s="19"/>
      <c r="CN276" s="19"/>
      <c r="CO276" s="19"/>
      <c r="CP276" s="19"/>
      <c r="CQ276" s="19"/>
      <c r="CR276" s="19"/>
      <c r="CS276" s="19"/>
      <c r="CT276" s="19"/>
      <c r="CU276" s="19"/>
      <c r="CV276" s="19"/>
      <c r="CW276" s="19"/>
      <c r="CX276" s="19"/>
      <c r="CY276" s="19"/>
      <c r="CZ276" s="19"/>
      <c r="DA276" s="19"/>
      <c r="DB276" s="19"/>
      <c r="DC276" s="19"/>
      <c r="DD276" s="19"/>
      <c r="DE276" s="19"/>
      <c r="DF276" s="19"/>
      <c r="DG276" s="19"/>
      <c r="DH276" s="19"/>
      <c r="DI276" s="19"/>
      <c r="DJ276" s="19"/>
      <c r="DK276" s="19"/>
      <c r="DL276" s="19"/>
      <c r="DM276" s="19"/>
      <c r="DN276" s="19"/>
      <c r="DO276" s="19"/>
      <c r="DP276" s="19"/>
      <c r="DQ276" s="19"/>
      <c r="DR276" s="19"/>
      <c r="DS276" s="19"/>
      <c r="DT276" s="19"/>
      <c r="DU276" s="19"/>
      <c r="DV276" s="19"/>
      <c r="DW276" s="19"/>
      <c r="DX276" s="19"/>
      <c r="DY276" s="19"/>
      <c r="DZ276" s="19"/>
      <c r="EA276" s="19"/>
      <c r="EB276" s="19"/>
      <c r="EC276" s="19"/>
      <c r="ED276" s="19"/>
      <c r="EE276" s="19"/>
      <c r="EF276" s="19"/>
      <c r="EG276" s="19"/>
      <c r="EH276" s="19"/>
      <c r="EI276" s="19"/>
      <c r="EJ276" s="19"/>
      <c r="EK276" s="19"/>
      <c r="EL276" s="19"/>
      <c r="EM276" s="19"/>
      <c r="EN276" s="19"/>
      <c r="EO276" s="19"/>
      <c r="EP276" s="19"/>
      <c r="EQ276" s="19"/>
      <c r="ER276" s="19"/>
      <c r="ES276" s="19"/>
      <c r="ET276" s="49">
        <f>$V197</f>
        <v>-0.37576552378956807</v>
      </c>
      <c r="EU276" s="49">
        <f>$W197</f>
        <v>-0.34694569091365002</v>
      </c>
      <c r="EV276" s="49">
        <f>$X197</f>
        <v>-0.41275847614109018</v>
      </c>
      <c r="EW276" s="49">
        <f>$Y197</f>
        <v>-0.41025131449747387</v>
      </c>
      <c r="EX276" s="49">
        <f>$Z197</f>
        <v>-0.35384546411290241</v>
      </c>
      <c r="EY276" s="49">
        <f>$AA197</f>
        <v>-0.2925161307435955</v>
      </c>
      <c r="EZ276" s="49">
        <f>$AB197</f>
        <v>-0.25680205236477738</v>
      </c>
      <c r="FA276" s="49">
        <f>$AC197</f>
        <v>-0.30779368810240204</v>
      </c>
      <c r="FB276" s="49">
        <f>$AD197</f>
        <v>-0.40950800599893999</v>
      </c>
      <c r="FC276" s="49">
        <f>$AE197</f>
        <v>-0.33859807320035262</v>
      </c>
      <c r="FD276" s="49">
        <f>$AF197</f>
        <v>-0.22759317084903052</v>
      </c>
      <c r="FE276" s="49">
        <f>$AG197</f>
        <v>-0.24994117393491289</v>
      </c>
      <c r="FF276" s="49">
        <f>$AH197</f>
        <v>-0.34420005939377185</v>
      </c>
      <c r="FG276" s="49">
        <f>$AI197</f>
        <v>-0.40685034606907466</v>
      </c>
      <c r="FH276" s="19"/>
      <c r="FI276" s="19"/>
      <c r="FJ276" s="19"/>
      <c r="FK276" s="19"/>
      <c r="FL276" s="19"/>
      <c r="FM276" s="19"/>
      <c r="FN276" s="19"/>
      <c r="FO276" s="19"/>
      <c r="FP276" s="19"/>
      <c r="FQ276" s="19"/>
      <c r="FR276" s="19"/>
      <c r="FS276" s="19"/>
      <c r="FT276" s="19"/>
      <c r="FU276" s="19"/>
      <c r="FV276" s="19"/>
      <c r="FW276" s="19"/>
      <c r="FX276" s="19"/>
      <c r="FY276" s="19"/>
      <c r="FZ276" s="19"/>
      <c r="GA276" s="19"/>
      <c r="GB276" s="19"/>
      <c r="GC276" s="19"/>
      <c r="GD276" s="19"/>
      <c r="GE276" s="19"/>
      <c r="GF276" s="19"/>
      <c r="GG276" s="19"/>
      <c r="GH276" s="19"/>
      <c r="GI276" s="19"/>
      <c r="GJ276" s="19"/>
      <c r="GK276" s="19"/>
      <c r="GL276" s="19"/>
      <c r="GM276" s="19"/>
      <c r="GN276" s="19"/>
      <c r="GO276" s="19"/>
      <c r="GP276" s="19"/>
      <c r="GQ276" s="19"/>
      <c r="GR276" s="19"/>
      <c r="GS276" s="19"/>
      <c r="GT276" s="19"/>
      <c r="GU276" s="19"/>
      <c r="GV276" s="19"/>
      <c r="GW276" s="19"/>
      <c r="GX276" s="19"/>
      <c r="GY276" s="19"/>
      <c r="GZ276" s="19"/>
      <c r="HA276" s="19"/>
      <c r="HB276" s="19"/>
      <c r="HC276" s="19"/>
      <c r="HD276" s="19"/>
      <c r="HE276" s="19"/>
      <c r="HF276" s="19"/>
      <c r="HG276" s="19"/>
      <c r="HH276" s="19"/>
      <c r="HI276" s="19"/>
      <c r="HJ276" s="19"/>
      <c r="HK276" s="19"/>
      <c r="HL276" s="19"/>
      <c r="HM276" s="19"/>
      <c r="HN276" s="19"/>
      <c r="HO276" s="19"/>
      <c r="HP276" s="19"/>
      <c r="HQ276" s="19"/>
      <c r="HR276" s="19"/>
      <c r="HS276" s="19"/>
      <c r="HT276" s="19"/>
      <c r="HU276" s="19"/>
      <c r="HV276" s="19"/>
      <c r="HW276" s="19"/>
      <c r="HX276" s="19"/>
      <c r="HY276" s="19"/>
      <c r="HZ276" s="19"/>
      <c r="IA276" s="19"/>
      <c r="IB276" s="19"/>
      <c r="IC276" s="19"/>
      <c r="ID276" s="19"/>
      <c r="IE276" s="19"/>
      <c r="IF276" s="19"/>
      <c r="IG276" s="19"/>
      <c r="IH276" s="19"/>
      <c r="II276" s="19"/>
      <c r="IJ276" s="19"/>
      <c r="IK276" s="19"/>
      <c r="IL276" s="19"/>
      <c r="IM276" s="19"/>
      <c r="IN276" s="19"/>
      <c r="IO276" s="19"/>
      <c r="IP276" s="19"/>
      <c r="IQ276" s="19"/>
      <c r="IR276" s="19"/>
      <c r="IS276" s="19"/>
      <c r="IT276" s="19"/>
      <c r="IU276" s="19"/>
      <c r="IV276" s="19"/>
      <c r="IW276" s="19"/>
      <c r="IX276" s="19"/>
      <c r="IY276" s="19"/>
    </row>
    <row r="277" spans="20:259">
      <c r="T277" s="19" t="s">
        <v>654</v>
      </c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19"/>
      <c r="BL277" s="19"/>
      <c r="BM277" s="19"/>
      <c r="BN277" s="19"/>
      <c r="BO277" s="19"/>
      <c r="BP277" s="19"/>
      <c r="BQ277" s="19"/>
      <c r="BR277" s="19"/>
      <c r="BS277" s="19"/>
      <c r="BT277" s="19"/>
      <c r="BU277" s="19"/>
      <c r="BV277" s="19"/>
      <c r="BW277" s="19"/>
      <c r="BX277" s="19"/>
      <c r="BY277" s="19"/>
      <c r="BZ277" s="19"/>
      <c r="CA277" s="19"/>
      <c r="CB277" s="19"/>
      <c r="CC277" s="19"/>
      <c r="CD277" s="19"/>
      <c r="CE277" s="19"/>
      <c r="CF277" s="19"/>
      <c r="CG277" s="19"/>
      <c r="CH277" s="19"/>
      <c r="CI277" s="19"/>
      <c r="CJ277" s="19"/>
      <c r="CK277" s="19"/>
      <c r="CL277" s="19"/>
      <c r="CM277" s="19"/>
      <c r="CN277" s="19"/>
      <c r="CO277" s="19"/>
      <c r="CP277" s="19"/>
      <c r="CQ277" s="19"/>
      <c r="CR277" s="19"/>
      <c r="CS277" s="19"/>
      <c r="CT277" s="19"/>
      <c r="CU277" s="19"/>
      <c r="CV277" s="19"/>
      <c r="CW277" s="19"/>
      <c r="CX277" s="19"/>
      <c r="CY277" s="19"/>
      <c r="CZ277" s="19"/>
      <c r="DA277" s="19"/>
      <c r="DB277" s="19"/>
      <c r="DC277" s="19"/>
      <c r="DD277" s="19"/>
      <c r="DE277" s="19"/>
      <c r="DF277" s="19"/>
      <c r="DG277" s="19"/>
      <c r="DH277" s="19"/>
      <c r="DI277" s="19"/>
      <c r="DJ277" s="19"/>
      <c r="DK277" s="19"/>
      <c r="DL277" s="19"/>
      <c r="DM277" s="19"/>
      <c r="DN277" s="19"/>
      <c r="DO277" s="19"/>
      <c r="DP277" s="19"/>
      <c r="DQ277" s="19"/>
      <c r="DR277" s="19"/>
      <c r="DS277" s="19"/>
      <c r="DT277" s="19"/>
      <c r="DU277" s="19"/>
      <c r="DV277" s="19"/>
      <c r="DW277" s="19"/>
      <c r="DX277" s="19"/>
      <c r="DY277" s="19"/>
      <c r="DZ277" s="19"/>
      <c r="EA277" s="19"/>
      <c r="EB277" s="19"/>
      <c r="EC277" s="19"/>
      <c r="ED277" s="19"/>
      <c r="EE277" s="19"/>
      <c r="EF277" s="19"/>
      <c r="EG277" s="19"/>
      <c r="EH277" s="19"/>
      <c r="EI277" s="19"/>
      <c r="EJ277" s="19"/>
      <c r="EK277" s="19"/>
      <c r="EL277" s="19"/>
      <c r="EM277" s="19"/>
      <c r="EN277" s="19"/>
      <c r="EO277" s="19"/>
      <c r="EP277" s="19"/>
      <c r="EQ277" s="19"/>
      <c r="ER277" s="19"/>
      <c r="ES277" s="19"/>
      <c r="ET277" s="19"/>
      <c r="EU277" s="19"/>
      <c r="EV277" s="19"/>
      <c r="EW277" s="19"/>
      <c r="EX277" s="19"/>
      <c r="EY277" s="19"/>
      <c r="EZ277" s="19"/>
      <c r="FA277" s="19"/>
      <c r="FB277" s="19"/>
      <c r="FC277" s="19"/>
      <c r="FD277" s="19"/>
      <c r="FE277" s="19"/>
      <c r="FF277" s="19"/>
      <c r="FG277" s="19"/>
      <c r="FH277" s="19"/>
      <c r="FI277" s="19"/>
      <c r="FJ277" s="49">
        <f>$V198</f>
        <v>-0.1515280056524726</v>
      </c>
      <c r="FK277" s="49">
        <f>$W198</f>
        <v>-0.19975240225473945</v>
      </c>
      <c r="FL277" s="49">
        <f>$X198</f>
        <v>-0.14229613651134088</v>
      </c>
      <c r="FM277" s="49">
        <f>$Y198</f>
        <v>-0.26020814249090529</v>
      </c>
      <c r="FN277" s="49">
        <f>$Z198</f>
        <v>-0.15757797894222636</v>
      </c>
      <c r="FO277" s="49">
        <f>$AA198</f>
        <v>-0.11288011756540628</v>
      </c>
      <c r="FP277" s="49">
        <f>$AB198</f>
        <v>-0.12251566981735418</v>
      </c>
      <c r="FQ277" s="49">
        <f>$AC198</f>
        <v>-5.2514549368694818E-2</v>
      </c>
      <c r="FR277" s="49">
        <f>$AD198</f>
        <v>-6.5662678420371767E-3</v>
      </c>
      <c r="FS277" s="49">
        <f>$AE198</f>
        <v>-0.13816201442768739</v>
      </c>
      <c r="FT277" s="49">
        <f>$AF198</f>
        <v>-0.27842808375704275</v>
      </c>
      <c r="FU277" s="49">
        <f>$AG198</f>
        <v>-0.29027730207625724</v>
      </c>
      <c r="FV277" s="49">
        <f>$AH198</f>
        <v>-0.27488253782928118</v>
      </c>
      <c r="FW277" s="49">
        <f>$AI198</f>
        <v>-0.37936219629953127</v>
      </c>
      <c r="FX277" s="19"/>
      <c r="FY277" s="19"/>
      <c r="FZ277" s="19"/>
      <c r="GA277" s="19"/>
      <c r="GB277" s="19"/>
      <c r="GC277" s="19"/>
      <c r="GD277" s="19"/>
      <c r="GE277" s="19"/>
      <c r="GF277" s="19"/>
      <c r="GG277" s="19"/>
      <c r="GH277" s="19"/>
      <c r="GI277" s="19"/>
      <c r="GJ277" s="19"/>
      <c r="GK277" s="19"/>
      <c r="GL277" s="19"/>
      <c r="GM277" s="19"/>
      <c r="GN277" s="19"/>
      <c r="GO277" s="19"/>
      <c r="GP277" s="19"/>
      <c r="GQ277" s="19"/>
      <c r="GR277" s="19"/>
      <c r="GS277" s="19"/>
      <c r="GT277" s="19"/>
      <c r="GU277" s="19"/>
      <c r="GV277" s="19"/>
      <c r="GW277" s="19"/>
      <c r="GX277" s="19"/>
      <c r="GY277" s="19"/>
      <c r="GZ277" s="19"/>
      <c r="HA277" s="19"/>
      <c r="HB277" s="19"/>
      <c r="HC277" s="19"/>
      <c r="HD277" s="19"/>
      <c r="HE277" s="19"/>
      <c r="HF277" s="19"/>
      <c r="HG277" s="19"/>
      <c r="HH277" s="19"/>
      <c r="HI277" s="19"/>
      <c r="HJ277" s="19"/>
      <c r="HK277" s="19"/>
      <c r="HL277" s="19"/>
      <c r="HM277" s="19"/>
      <c r="HN277" s="19"/>
      <c r="HO277" s="19"/>
      <c r="HP277" s="19"/>
      <c r="HQ277" s="19"/>
      <c r="HR277" s="19"/>
      <c r="HS277" s="19"/>
      <c r="HT277" s="19"/>
      <c r="HU277" s="19"/>
      <c r="HV277" s="19"/>
      <c r="HW277" s="19"/>
      <c r="HX277" s="19"/>
      <c r="HY277" s="19"/>
      <c r="HZ277" s="19"/>
      <c r="IA277" s="19"/>
      <c r="IB277" s="19"/>
      <c r="IC277" s="19"/>
      <c r="ID277" s="19"/>
      <c r="IE277" s="19"/>
      <c r="IF277" s="19"/>
      <c r="IG277" s="19"/>
      <c r="IH277" s="19"/>
      <c r="II277" s="19"/>
      <c r="IJ277" s="19"/>
      <c r="IK277" s="19"/>
      <c r="IL277" s="19"/>
      <c r="IM277" s="19"/>
      <c r="IN277" s="19"/>
      <c r="IO277" s="19"/>
      <c r="IP277" s="19"/>
      <c r="IQ277" s="19"/>
      <c r="IR277" s="19"/>
      <c r="IS277" s="19"/>
      <c r="IT277" s="19"/>
      <c r="IU277" s="19"/>
      <c r="IV277" s="19"/>
      <c r="IW277" s="19"/>
      <c r="IX277" s="19"/>
      <c r="IY277" s="19"/>
    </row>
    <row r="278" spans="20:259">
      <c r="T278" s="19" t="s">
        <v>655</v>
      </c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  <c r="BK278" s="19"/>
      <c r="BL278" s="19"/>
      <c r="BM278" s="19"/>
      <c r="BN278" s="19"/>
      <c r="BO278" s="19"/>
      <c r="BP278" s="19"/>
      <c r="BQ278" s="19"/>
      <c r="BR278" s="19"/>
      <c r="BS278" s="19"/>
      <c r="BT278" s="19"/>
      <c r="BU278" s="19"/>
      <c r="BV278" s="19"/>
      <c r="BW278" s="19"/>
      <c r="BX278" s="19"/>
      <c r="BY278" s="19"/>
      <c r="BZ278" s="19"/>
      <c r="CA278" s="19"/>
      <c r="CB278" s="19"/>
      <c r="CC278" s="19"/>
      <c r="CD278" s="19"/>
      <c r="CE278" s="19"/>
      <c r="CF278" s="19"/>
      <c r="CG278" s="19"/>
      <c r="CH278" s="19"/>
      <c r="CI278" s="19"/>
      <c r="CJ278" s="19"/>
      <c r="CK278" s="19"/>
      <c r="CL278" s="19"/>
      <c r="CM278" s="19"/>
      <c r="CN278" s="19"/>
      <c r="CO278" s="19"/>
      <c r="CP278" s="19"/>
      <c r="CQ278" s="19"/>
      <c r="CR278" s="19"/>
      <c r="CS278" s="19"/>
      <c r="CT278" s="19"/>
      <c r="CU278" s="19"/>
      <c r="CV278" s="19"/>
      <c r="CW278" s="19"/>
      <c r="CX278" s="19"/>
      <c r="CY278" s="19"/>
      <c r="CZ278" s="19"/>
      <c r="DA278" s="19"/>
      <c r="DB278" s="19"/>
      <c r="DC278" s="19"/>
      <c r="DD278" s="19"/>
      <c r="DE278" s="19"/>
      <c r="DF278" s="19"/>
      <c r="DG278" s="19"/>
      <c r="DH278" s="19"/>
      <c r="DI278" s="19"/>
      <c r="DJ278" s="19"/>
      <c r="DK278" s="19"/>
      <c r="DL278" s="19"/>
      <c r="DM278" s="19"/>
      <c r="DN278" s="19"/>
      <c r="DO278" s="19"/>
      <c r="DP278" s="19"/>
      <c r="DQ278" s="19"/>
      <c r="DR278" s="19"/>
      <c r="DS278" s="19"/>
      <c r="DT278" s="19"/>
      <c r="DU278" s="19"/>
      <c r="DV278" s="19"/>
      <c r="DW278" s="19"/>
      <c r="DX278" s="19"/>
      <c r="DY278" s="19"/>
      <c r="DZ278" s="19"/>
      <c r="EA278" s="19"/>
      <c r="EB278" s="19"/>
      <c r="EC278" s="19"/>
      <c r="ED278" s="19"/>
      <c r="EE278" s="19"/>
      <c r="EF278" s="19"/>
      <c r="EG278" s="19"/>
      <c r="EH278" s="19"/>
      <c r="EI278" s="19"/>
      <c r="EJ278" s="19"/>
      <c r="EK278" s="19"/>
      <c r="EL278" s="19"/>
      <c r="EM278" s="19"/>
      <c r="EN278" s="19"/>
      <c r="EO278" s="19"/>
      <c r="EP278" s="19"/>
      <c r="EQ278" s="19"/>
      <c r="ER278" s="19"/>
      <c r="ES278" s="19"/>
      <c r="ET278" s="19"/>
      <c r="EU278" s="19"/>
      <c r="EV278" s="19"/>
      <c r="EW278" s="19"/>
      <c r="EX278" s="19"/>
      <c r="EY278" s="19"/>
      <c r="EZ278" s="19"/>
      <c r="FA278" s="19"/>
      <c r="FB278" s="19"/>
      <c r="FC278" s="19"/>
      <c r="FD278" s="19"/>
      <c r="FE278" s="19"/>
      <c r="FF278" s="19"/>
      <c r="FG278" s="19"/>
      <c r="FH278" s="19"/>
      <c r="FI278" s="19"/>
      <c r="FJ278" s="19"/>
      <c r="FK278" s="19"/>
      <c r="FL278" s="19"/>
      <c r="FM278" s="19"/>
      <c r="FN278" s="19"/>
      <c r="FO278" s="19"/>
      <c r="FP278" s="19"/>
      <c r="FQ278" s="19"/>
      <c r="FR278" s="19"/>
      <c r="FS278" s="19"/>
      <c r="FT278" s="19"/>
      <c r="FU278" s="19"/>
      <c r="FV278" s="19"/>
      <c r="FW278" s="19"/>
      <c r="FX278" s="19"/>
      <c r="FY278" s="19"/>
      <c r="FZ278" s="49">
        <f>$V199</f>
        <v>2.0815750064980154E-2</v>
      </c>
      <c r="GA278" s="49">
        <f>$W199</f>
        <v>-0.14184959426216359</v>
      </c>
      <c r="GB278" s="49">
        <f>$X199</f>
        <v>-9.819032005829742E-2</v>
      </c>
      <c r="GC278" s="49">
        <f>$Y199</f>
        <v>-9.9077716259818316E-2</v>
      </c>
      <c r="GD278" s="49">
        <f>$Z199</f>
        <v>7.7308708555720473E-2</v>
      </c>
      <c r="GE278" s="49">
        <f>$AA199</f>
        <v>-6.5127954349032513E-2</v>
      </c>
      <c r="GF278" s="49">
        <f>$AB199</f>
        <v>-0.1848063825865256</v>
      </c>
      <c r="GG278" s="49">
        <f>$AC199</f>
        <v>0.1125544352525083</v>
      </c>
      <c r="GH278" s="49">
        <f>$AD199</f>
        <v>9.465953641056335E-2</v>
      </c>
      <c r="GI278" s="49">
        <f>$AE199</f>
        <v>-0.21546358354831574</v>
      </c>
      <c r="GJ278" s="49">
        <f>$AF199</f>
        <v>-0.25075791120722357</v>
      </c>
      <c r="GK278" s="49">
        <f>$AG199</f>
        <v>-0.26477347805062601</v>
      </c>
      <c r="GL278" s="49">
        <f>$AH199</f>
        <v>-0.35076652460857971</v>
      </c>
      <c r="GM278" s="49">
        <f>$AI199</f>
        <v>-0.46231629436279353</v>
      </c>
      <c r="GN278" s="19"/>
      <c r="GO278" s="19"/>
      <c r="GP278" s="19"/>
      <c r="GQ278" s="19"/>
      <c r="GR278" s="19"/>
      <c r="GS278" s="19"/>
      <c r="GT278" s="19"/>
      <c r="GU278" s="19"/>
      <c r="GV278" s="19"/>
      <c r="GW278" s="19"/>
      <c r="GX278" s="19"/>
      <c r="GY278" s="19"/>
      <c r="GZ278" s="19"/>
      <c r="HA278" s="19"/>
      <c r="HB278" s="19"/>
      <c r="HC278" s="19"/>
      <c r="HD278" s="19"/>
      <c r="HE278" s="19"/>
      <c r="HF278" s="19"/>
      <c r="HG278" s="19"/>
      <c r="HH278" s="19"/>
      <c r="HI278" s="19"/>
      <c r="HJ278" s="19"/>
      <c r="HK278" s="19"/>
      <c r="HL278" s="19"/>
      <c r="HM278" s="19"/>
      <c r="HN278" s="19"/>
      <c r="HO278" s="19"/>
      <c r="HP278" s="19"/>
      <c r="HQ278" s="19"/>
      <c r="HR278" s="19"/>
      <c r="HS278" s="19"/>
      <c r="HT278" s="19"/>
      <c r="HU278" s="19"/>
      <c r="HV278" s="19"/>
      <c r="HW278" s="19"/>
      <c r="HX278" s="19"/>
      <c r="HY278" s="19"/>
      <c r="HZ278" s="19"/>
      <c r="IA278" s="19"/>
      <c r="IB278" s="19"/>
      <c r="IC278" s="19"/>
      <c r="ID278" s="19"/>
      <c r="IE278" s="19"/>
      <c r="IF278" s="19"/>
      <c r="IG278" s="19"/>
      <c r="IH278" s="19"/>
      <c r="II278" s="19"/>
      <c r="IJ278" s="19"/>
      <c r="IK278" s="19"/>
      <c r="IL278" s="19"/>
      <c r="IM278" s="19"/>
      <c r="IN278" s="19"/>
      <c r="IO278" s="19"/>
      <c r="IP278" s="19"/>
      <c r="IQ278" s="19"/>
      <c r="IR278" s="19"/>
      <c r="IS278" s="19"/>
      <c r="IT278" s="19"/>
      <c r="IU278" s="19"/>
      <c r="IV278" s="19"/>
      <c r="IW278" s="19"/>
      <c r="IX278" s="19"/>
      <c r="IY278" s="19"/>
    </row>
    <row r="279" spans="20:259">
      <c r="T279" s="19" t="s">
        <v>479</v>
      </c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  <c r="BK279" s="19"/>
      <c r="BL279" s="19"/>
      <c r="BM279" s="19"/>
      <c r="BN279" s="19"/>
      <c r="BO279" s="19"/>
      <c r="BP279" s="19"/>
      <c r="BQ279" s="19"/>
      <c r="BR279" s="19"/>
      <c r="BS279" s="19"/>
      <c r="BT279" s="19"/>
      <c r="BU279" s="19"/>
      <c r="BV279" s="19"/>
      <c r="BW279" s="19"/>
      <c r="BX279" s="19"/>
      <c r="BY279" s="19"/>
      <c r="BZ279" s="19"/>
      <c r="CA279" s="19"/>
      <c r="CB279" s="19"/>
      <c r="CC279" s="19"/>
      <c r="CD279" s="19"/>
      <c r="CE279" s="19"/>
      <c r="CF279" s="19"/>
      <c r="CG279" s="19"/>
      <c r="CH279" s="19"/>
      <c r="CI279" s="19"/>
      <c r="CJ279" s="19"/>
      <c r="CK279" s="19"/>
      <c r="CL279" s="19"/>
      <c r="CM279" s="19"/>
      <c r="CN279" s="19"/>
      <c r="CO279" s="19"/>
      <c r="CP279" s="19"/>
      <c r="CQ279" s="19"/>
      <c r="CR279" s="19"/>
      <c r="CS279" s="19"/>
      <c r="CT279" s="19"/>
      <c r="CU279" s="19"/>
      <c r="CV279" s="19"/>
      <c r="CW279" s="19"/>
      <c r="CX279" s="19"/>
      <c r="CY279" s="19"/>
      <c r="CZ279" s="19"/>
      <c r="DA279" s="19"/>
      <c r="DB279" s="19"/>
      <c r="DC279" s="19"/>
      <c r="DD279" s="19"/>
      <c r="DE279" s="19"/>
      <c r="DF279" s="19"/>
      <c r="DG279" s="19"/>
      <c r="DH279" s="19"/>
      <c r="DI279" s="19"/>
      <c r="DJ279" s="19"/>
      <c r="DK279" s="19"/>
      <c r="DL279" s="19"/>
      <c r="DM279" s="19"/>
      <c r="DN279" s="19"/>
      <c r="DO279" s="19"/>
      <c r="DP279" s="19"/>
      <c r="DQ279" s="19"/>
      <c r="DR279" s="19"/>
      <c r="DS279" s="19"/>
      <c r="DT279" s="19"/>
      <c r="DU279" s="19"/>
      <c r="DV279" s="19"/>
      <c r="DW279" s="19"/>
      <c r="DX279" s="19"/>
      <c r="DY279" s="19"/>
      <c r="DZ279" s="19"/>
      <c r="EA279" s="19"/>
      <c r="EB279" s="19"/>
      <c r="EC279" s="19"/>
      <c r="ED279" s="19"/>
      <c r="EE279" s="19"/>
      <c r="EF279" s="19"/>
      <c r="EG279" s="19"/>
      <c r="EH279" s="19"/>
      <c r="EI279" s="19"/>
      <c r="EJ279" s="19"/>
      <c r="EK279" s="19"/>
      <c r="EL279" s="19"/>
      <c r="EM279" s="19"/>
      <c r="EN279" s="19"/>
      <c r="EO279" s="19"/>
      <c r="EP279" s="19"/>
      <c r="EQ279" s="19"/>
      <c r="ER279" s="19"/>
      <c r="ES279" s="19"/>
      <c r="ET279" s="19"/>
      <c r="EU279" s="19"/>
      <c r="EV279" s="19"/>
      <c r="EW279" s="19"/>
      <c r="EX279" s="19"/>
      <c r="EY279" s="19"/>
      <c r="EZ279" s="19"/>
      <c r="FA279" s="19"/>
      <c r="FB279" s="19"/>
      <c r="FC279" s="19"/>
      <c r="FD279" s="19"/>
      <c r="FE279" s="19"/>
      <c r="FF279" s="19"/>
      <c r="FG279" s="19"/>
      <c r="FH279" s="19"/>
      <c r="FI279" s="19"/>
      <c r="FJ279" s="19"/>
      <c r="FK279" s="19"/>
      <c r="FL279" s="19"/>
      <c r="FM279" s="19"/>
      <c r="FN279" s="19"/>
      <c r="FO279" s="19"/>
      <c r="FP279" s="19"/>
      <c r="FQ279" s="19"/>
      <c r="FR279" s="19"/>
      <c r="FS279" s="19"/>
      <c r="FT279" s="19"/>
      <c r="FU279" s="19"/>
      <c r="FV279" s="19"/>
      <c r="FW279" s="19"/>
      <c r="FX279" s="19"/>
      <c r="FY279" s="19"/>
      <c r="FZ279" s="19"/>
      <c r="GA279" s="19"/>
      <c r="GB279" s="19"/>
      <c r="GC279" s="19"/>
      <c r="GD279" s="19"/>
      <c r="GE279" s="19"/>
      <c r="GF279" s="19"/>
      <c r="GG279" s="19"/>
      <c r="GH279" s="19"/>
      <c r="GI279" s="19"/>
      <c r="GJ279" s="19"/>
      <c r="GK279" s="19"/>
      <c r="GL279" s="19"/>
      <c r="GM279" s="19"/>
      <c r="GN279" s="19"/>
      <c r="GO279" s="19"/>
      <c r="GP279" s="49">
        <f>$V200</f>
        <v>-6.6737451689341309E-2</v>
      </c>
      <c r="GQ279" s="49">
        <f>$W200</f>
        <v>-0.17253839416532513</v>
      </c>
      <c r="GR279" s="49">
        <f>$X200</f>
        <v>-0.10388671522277815</v>
      </c>
      <c r="GS279" s="49">
        <f>$Y200</f>
        <v>-0.1363927958247807</v>
      </c>
      <c r="GT279" s="49">
        <f>$Z200</f>
        <v>-0.13130795341553769</v>
      </c>
      <c r="GU279" s="49">
        <f>$AA200</f>
        <v>-0.11883834287636075</v>
      </c>
      <c r="GV279" s="49">
        <f>$AB200</f>
        <v>-0.10764563116390169</v>
      </c>
      <c r="GW279" s="49">
        <f>$AC200</f>
        <v>-0.13608843142953364</v>
      </c>
      <c r="GX279" s="49">
        <f>$AD200</f>
        <v>-0.13564381028173711</v>
      </c>
      <c r="GY279" s="49">
        <f>$AE200</f>
        <v>-0.18707328494598896</v>
      </c>
      <c r="GZ279" s="49">
        <f>$AF200</f>
        <v>-0.21240648864216494</v>
      </c>
      <c r="HA279" s="49">
        <f>$AG200</f>
        <v>-0.15206709389480666</v>
      </c>
      <c r="HB279" s="49">
        <f>$AH200</f>
        <v>-0.14393436534886217</v>
      </c>
      <c r="HC279" s="49">
        <f>$AI200</f>
        <v>-0.17795300718005436</v>
      </c>
      <c r="HD279" s="19"/>
      <c r="HE279" s="19"/>
      <c r="HF279" s="19"/>
      <c r="HG279" s="19"/>
      <c r="HH279" s="19"/>
      <c r="HI279" s="19"/>
      <c r="HJ279" s="19"/>
      <c r="HK279" s="19"/>
      <c r="HL279" s="19"/>
      <c r="HM279" s="19"/>
      <c r="HN279" s="19"/>
      <c r="HO279" s="19"/>
      <c r="HP279" s="19"/>
      <c r="HQ279" s="19"/>
      <c r="HR279" s="19"/>
      <c r="HS279" s="19"/>
      <c r="HT279" s="19"/>
      <c r="HU279" s="19"/>
      <c r="HV279" s="19"/>
      <c r="HW279" s="19"/>
      <c r="HX279" s="19"/>
      <c r="HY279" s="19"/>
      <c r="HZ279" s="19"/>
      <c r="IA279" s="19"/>
      <c r="IB279" s="19"/>
      <c r="IC279" s="19"/>
      <c r="ID279" s="19"/>
      <c r="IE279" s="19"/>
      <c r="IF279" s="19"/>
      <c r="IG279" s="19"/>
      <c r="IH279" s="19"/>
      <c r="II279" s="19"/>
      <c r="IJ279" s="19"/>
      <c r="IK279" s="19"/>
      <c r="IL279" s="19"/>
      <c r="IM279" s="19"/>
      <c r="IN279" s="19"/>
      <c r="IO279" s="19"/>
      <c r="IP279" s="19"/>
      <c r="IQ279" s="19"/>
      <c r="IR279" s="19"/>
      <c r="IS279" s="19"/>
      <c r="IT279" s="19"/>
      <c r="IU279" s="19"/>
      <c r="IV279" s="19"/>
      <c r="IW279" s="19"/>
      <c r="IX279" s="19"/>
      <c r="IY279" s="19"/>
    </row>
    <row r="280" spans="20:259"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  <c r="BK280" s="19"/>
      <c r="BL280" s="19"/>
      <c r="BM280" s="19"/>
      <c r="BN280" s="19"/>
      <c r="BO280" s="19"/>
      <c r="BP280" s="19"/>
      <c r="BQ280" s="19"/>
      <c r="BR280" s="19"/>
      <c r="BS280" s="19"/>
      <c r="BT280" s="19"/>
      <c r="BU280" s="19"/>
      <c r="BV280" s="19"/>
      <c r="BW280" s="19"/>
      <c r="BX280" s="19"/>
      <c r="BY280" s="19"/>
      <c r="BZ280" s="19"/>
      <c r="CA280" s="19"/>
      <c r="CB280" s="19"/>
      <c r="CC280" s="19"/>
      <c r="CD280" s="19"/>
      <c r="CE280" s="19"/>
      <c r="CF280" s="19"/>
      <c r="CG280" s="19"/>
      <c r="CH280" s="19"/>
      <c r="CI280" s="19"/>
      <c r="CJ280" s="19"/>
      <c r="CK280" s="19"/>
      <c r="CL280" s="19"/>
      <c r="CM280" s="19"/>
      <c r="CN280" s="19"/>
      <c r="CO280" s="19"/>
      <c r="CP280" s="19"/>
      <c r="CQ280" s="19"/>
      <c r="CR280" s="19"/>
      <c r="CS280" s="19"/>
      <c r="CT280" s="19"/>
      <c r="CU280" s="19"/>
      <c r="CV280" s="19"/>
      <c r="CW280" s="19"/>
      <c r="CX280" s="19"/>
      <c r="CY280" s="19"/>
      <c r="CZ280" s="19"/>
      <c r="DA280" s="19"/>
      <c r="DB280" s="19"/>
      <c r="DC280" s="19"/>
      <c r="DD280" s="19"/>
      <c r="DE280" s="19"/>
      <c r="DF280" s="19"/>
      <c r="DG280" s="19"/>
      <c r="DH280" s="19"/>
      <c r="DI280" s="19"/>
      <c r="DJ280" s="19"/>
      <c r="DK280" s="19"/>
      <c r="DL280" s="19"/>
      <c r="DM280" s="19"/>
      <c r="DN280" s="19"/>
      <c r="DO280" s="19"/>
      <c r="DP280" s="19"/>
      <c r="DQ280" s="19"/>
      <c r="DR280" s="19"/>
      <c r="DS280" s="19"/>
      <c r="DT280" s="19"/>
      <c r="DU280" s="19"/>
      <c r="DV280" s="19"/>
      <c r="DW280" s="19"/>
      <c r="DX280" s="19"/>
      <c r="DY280" s="19"/>
      <c r="DZ280" s="19"/>
      <c r="EA280" s="19"/>
      <c r="EB280" s="19"/>
      <c r="EC280" s="19"/>
      <c r="ED280" s="19"/>
      <c r="EE280" s="19"/>
      <c r="EF280" s="19"/>
      <c r="EG280" s="19"/>
      <c r="EH280" s="19"/>
      <c r="EI280" s="19"/>
      <c r="EJ280" s="19"/>
      <c r="EK280" s="19"/>
      <c r="EL280" s="19"/>
      <c r="EM280" s="19"/>
      <c r="EN280" s="19"/>
      <c r="EO280" s="19"/>
      <c r="EP280" s="19"/>
      <c r="EQ280" s="19"/>
      <c r="ER280" s="19"/>
      <c r="ES280" s="19"/>
      <c r="ET280" s="19"/>
      <c r="EU280" s="19"/>
      <c r="EV280" s="19"/>
      <c r="EW280" s="19"/>
      <c r="EX280" s="19"/>
      <c r="EY280" s="19"/>
      <c r="EZ280" s="19"/>
      <c r="FA280" s="19"/>
      <c r="FB280" s="19"/>
      <c r="FC280" s="19"/>
      <c r="FD280" s="19"/>
      <c r="FE280" s="19"/>
      <c r="FF280" s="19"/>
      <c r="FG280" s="19"/>
      <c r="FH280" s="19"/>
      <c r="FI280" s="19"/>
      <c r="FJ280" s="19"/>
      <c r="FK280" s="19"/>
      <c r="FL280" s="19"/>
      <c r="FM280" s="19"/>
      <c r="FN280" s="19"/>
      <c r="FO280" s="19"/>
      <c r="FP280" s="19"/>
      <c r="FQ280" s="19"/>
      <c r="FR280" s="19"/>
      <c r="FS280" s="19"/>
      <c r="FT280" s="19"/>
      <c r="FU280" s="19"/>
      <c r="FV280" s="19"/>
      <c r="FW280" s="19"/>
      <c r="FX280" s="19"/>
      <c r="FY280" s="19"/>
      <c r="FZ280" s="19"/>
      <c r="GA280" s="19"/>
      <c r="GB280" s="19"/>
      <c r="GC280" s="19"/>
      <c r="GD280" s="19"/>
      <c r="GE280" s="19"/>
      <c r="GF280" s="19"/>
      <c r="GG280" s="19"/>
      <c r="GH280" s="19"/>
      <c r="GI280" s="19"/>
      <c r="GJ280" s="19"/>
      <c r="GK280" s="19"/>
      <c r="GL280" s="19"/>
      <c r="GM280" s="19"/>
      <c r="GN280" s="19"/>
      <c r="GO280" s="19"/>
      <c r="GP280" s="19"/>
      <c r="GQ280" s="19"/>
      <c r="GR280" s="19"/>
      <c r="GS280" s="19"/>
      <c r="GT280" s="19"/>
      <c r="GU280" s="19"/>
      <c r="GV280" s="19"/>
      <c r="GW280" s="19"/>
      <c r="GX280" s="19"/>
      <c r="GY280" s="19"/>
      <c r="GZ280" s="19"/>
      <c r="HA280" s="19"/>
      <c r="HB280" s="19"/>
      <c r="HC280" s="19"/>
      <c r="HD280" s="19"/>
      <c r="HE280" s="19"/>
      <c r="HF280" s="49">
        <f>$V201</f>
        <v>-5.415499069870211E-2</v>
      </c>
      <c r="HG280" s="49">
        <f>$W201</f>
        <v>-0.13125847786944878</v>
      </c>
      <c r="HH280" s="49">
        <f>$X201</f>
        <v>-0.18034856842414571</v>
      </c>
      <c r="HI280" s="49">
        <f>$Y201</f>
        <v>-0.15039899987873617</v>
      </c>
      <c r="HJ280" s="49">
        <f>$Z201</f>
        <v>-4.9264005353850893E-2</v>
      </c>
      <c r="HK280" s="49">
        <f>$AA201</f>
        <v>-5.1911216364410318E-2</v>
      </c>
      <c r="HL280" s="49">
        <f>$AB201</f>
        <v>-0.11197969318050538</v>
      </c>
      <c r="HM280" s="49">
        <f>$AC201</f>
        <v>-0.11430210592124757</v>
      </c>
      <c r="HN280" s="49">
        <f>$AD201</f>
        <v>-0.15751153467303791</v>
      </c>
      <c r="HO280" s="49">
        <f>$AE201</f>
        <v>-0.15100022564381932</v>
      </c>
      <c r="HP280" s="49">
        <f>$AF201</f>
        <v>-0.11502523436579759</v>
      </c>
      <c r="HQ280" s="49">
        <f>$AG201</f>
        <v>-0.16756147909452812</v>
      </c>
      <c r="HR280" s="49">
        <f>$AH201</f>
        <v>-0.26300512212966187</v>
      </c>
      <c r="HS280" s="49">
        <f>$AI201</f>
        <v>-0.29786059530508169</v>
      </c>
      <c r="HT280" s="19"/>
      <c r="HU280" s="19"/>
      <c r="HV280" s="19"/>
      <c r="HW280" s="19"/>
      <c r="HX280" s="19"/>
      <c r="HY280" s="19"/>
      <c r="HZ280" s="19"/>
      <c r="IA280" s="19"/>
      <c r="IB280" s="19"/>
      <c r="IC280" s="19"/>
      <c r="ID280" s="19"/>
      <c r="IE280" s="19"/>
      <c r="IF280" s="19"/>
      <c r="IG280" s="19"/>
      <c r="IH280" s="19"/>
      <c r="II280" s="19"/>
      <c r="IJ280" s="19"/>
      <c r="IK280" s="19"/>
      <c r="IL280" s="19"/>
      <c r="IM280" s="19"/>
      <c r="IN280" s="19"/>
      <c r="IO280" s="19"/>
      <c r="IP280" s="19"/>
      <c r="IQ280" s="19"/>
      <c r="IR280" s="19"/>
      <c r="IS280" s="19"/>
      <c r="IT280" s="19"/>
      <c r="IU280" s="19"/>
      <c r="IV280" s="19"/>
      <c r="IW280" s="19"/>
      <c r="IX280" s="19"/>
      <c r="IY280" s="19"/>
    </row>
    <row r="281" spans="20:259"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  <c r="BK281" s="19"/>
      <c r="BL281" s="19"/>
      <c r="BM281" s="19"/>
      <c r="BN281" s="19"/>
      <c r="BO281" s="19"/>
      <c r="BP281" s="19"/>
      <c r="BQ281" s="19"/>
      <c r="BR281" s="19"/>
      <c r="BS281" s="19"/>
      <c r="BT281" s="19"/>
      <c r="BU281" s="19"/>
      <c r="BV281" s="19"/>
      <c r="BW281" s="19"/>
      <c r="BX281" s="19"/>
      <c r="BY281" s="19"/>
      <c r="BZ281" s="19"/>
      <c r="CA281" s="19"/>
      <c r="CB281" s="19"/>
      <c r="CC281" s="19"/>
      <c r="CD281" s="19"/>
      <c r="CE281" s="19"/>
      <c r="CF281" s="19"/>
      <c r="CG281" s="19"/>
      <c r="CH281" s="19"/>
      <c r="CI281" s="19"/>
      <c r="CJ281" s="19"/>
      <c r="CK281" s="19"/>
      <c r="CL281" s="19"/>
      <c r="CM281" s="19"/>
      <c r="CN281" s="19"/>
      <c r="CO281" s="19"/>
      <c r="CP281" s="19"/>
      <c r="CQ281" s="19"/>
      <c r="CR281" s="19"/>
      <c r="CS281" s="19"/>
      <c r="CT281" s="19"/>
      <c r="CU281" s="19"/>
      <c r="CV281" s="19"/>
      <c r="CW281" s="19"/>
      <c r="CX281" s="19"/>
      <c r="CY281" s="19"/>
      <c r="CZ281" s="19"/>
      <c r="DA281" s="19"/>
      <c r="DB281" s="19"/>
      <c r="DC281" s="19"/>
      <c r="DD281" s="19"/>
      <c r="DE281" s="19"/>
      <c r="DF281" s="19"/>
      <c r="DG281" s="19"/>
      <c r="DH281" s="19"/>
      <c r="DI281" s="19"/>
      <c r="DJ281" s="19"/>
      <c r="DK281" s="19"/>
      <c r="DL281" s="19"/>
      <c r="DM281" s="19"/>
      <c r="DN281" s="19"/>
      <c r="DO281" s="19"/>
      <c r="DP281" s="19"/>
      <c r="DQ281" s="19"/>
      <c r="DR281" s="19"/>
      <c r="DS281" s="19"/>
      <c r="DT281" s="19"/>
      <c r="DU281" s="19"/>
      <c r="DV281" s="19"/>
      <c r="DW281" s="19"/>
      <c r="DX281" s="19"/>
      <c r="DY281" s="19"/>
      <c r="DZ281" s="19"/>
      <c r="EA281" s="19"/>
      <c r="EB281" s="19"/>
      <c r="EC281" s="19"/>
      <c r="ED281" s="19"/>
      <c r="EE281" s="19"/>
      <c r="EF281" s="19"/>
      <c r="EG281" s="19"/>
      <c r="EH281" s="19"/>
      <c r="EI281" s="19"/>
      <c r="EJ281" s="19"/>
      <c r="EK281" s="19"/>
      <c r="EL281" s="19"/>
      <c r="EM281" s="19"/>
      <c r="EN281" s="19"/>
      <c r="EO281" s="19"/>
      <c r="EP281" s="19"/>
      <c r="EQ281" s="19"/>
      <c r="ER281" s="19"/>
      <c r="ES281" s="19"/>
      <c r="ET281" s="19"/>
      <c r="EU281" s="19"/>
      <c r="EV281" s="19"/>
      <c r="EW281" s="19"/>
      <c r="EX281" s="19"/>
      <c r="EY281" s="19"/>
      <c r="EZ281" s="19"/>
      <c r="FA281" s="19"/>
      <c r="FB281" s="19"/>
      <c r="FC281" s="19"/>
      <c r="FD281" s="19"/>
      <c r="FE281" s="19"/>
      <c r="FF281" s="19"/>
      <c r="FG281" s="19"/>
      <c r="FH281" s="19"/>
      <c r="FI281" s="19"/>
      <c r="FJ281" s="19"/>
      <c r="FK281" s="19"/>
      <c r="FL281" s="19"/>
      <c r="FM281" s="19"/>
      <c r="FN281" s="19"/>
      <c r="FO281" s="19"/>
      <c r="FP281" s="19"/>
      <c r="FQ281" s="19"/>
      <c r="FR281" s="19"/>
      <c r="FS281" s="19"/>
      <c r="FT281" s="19"/>
      <c r="FU281" s="19"/>
      <c r="FV281" s="19"/>
      <c r="FW281" s="19"/>
      <c r="FX281" s="19"/>
      <c r="FY281" s="19"/>
      <c r="FZ281" s="19"/>
      <c r="GA281" s="19"/>
      <c r="GB281" s="19"/>
      <c r="GC281" s="19"/>
      <c r="GD281" s="19"/>
      <c r="GE281" s="19"/>
      <c r="GF281" s="19"/>
      <c r="GG281" s="19"/>
      <c r="GH281" s="19"/>
      <c r="GI281" s="19"/>
      <c r="GJ281" s="19"/>
      <c r="GK281" s="19"/>
      <c r="GL281" s="19"/>
      <c r="GM281" s="19"/>
      <c r="GN281" s="19"/>
      <c r="GO281" s="19"/>
      <c r="GP281" s="19"/>
      <c r="GQ281" s="19"/>
      <c r="GR281" s="19"/>
      <c r="GS281" s="19"/>
      <c r="GT281" s="19"/>
      <c r="GU281" s="19"/>
      <c r="GV281" s="19"/>
      <c r="GW281" s="19"/>
      <c r="GX281" s="19"/>
      <c r="GY281" s="19"/>
      <c r="GZ281" s="19"/>
      <c r="HA281" s="19"/>
      <c r="HB281" s="19"/>
      <c r="HC281" s="19"/>
      <c r="HD281" s="19"/>
      <c r="HE281" s="19"/>
      <c r="HF281" s="19"/>
      <c r="HG281" s="19"/>
      <c r="HH281" s="19"/>
      <c r="HI281" s="19"/>
      <c r="HJ281" s="19"/>
      <c r="HK281" s="19"/>
      <c r="HL281" s="19"/>
      <c r="HM281" s="19"/>
      <c r="HN281" s="19"/>
      <c r="HO281" s="19"/>
      <c r="HP281" s="19"/>
      <c r="HQ281" s="19"/>
      <c r="HR281" s="19"/>
      <c r="HS281" s="19"/>
      <c r="HT281" s="19"/>
      <c r="HU281" s="19"/>
      <c r="HV281" s="49">
        <f>$V202</f>
        <v>0.1274124356342039</v>
      </c>
      <c r="HW281" s="49">
        <f>$W202</f>
        <v>-8.7836818819062579E-2</v>
      </c>
      <c r="HX281" s="49">
        <f>$X202</f>
        <v>-0.14747529539100712</v>
      </c>
      <c r="HY281" s="49">
        <f>$Y202</f>
        <v>-6.0388010934408598E-2</v>
      </c>
      <c r="HZ281" s="49">
        <f>$Z202</f>
        <v>8.0457172545789213E-4</v>
      </c>
      <c r="IA281" s="49">
        <f>$AA202</f>
        <v>-5.1939356305126139E-2</v>
      </c>
      <c r="IB281" s="49">
        <f>$AB202</f>
        <v>2.1688093349465198E-2</v>
      </c>
      <c r="IC281" s="49">
        <f>$AC202</f>
        <v>-5.1927716734156415E-2</v>
      </c>
      <c r="ID281" s="49">
        <f>$AD202</f>
        <v>-0.20279764812991885</v>
      </c>
      <c r="IE281" s="49">
        <f>$AE202</f>
        <v>-0.26540711805635175</v>
      </c>
      <c r="IF281" s="49">
        <f>$AF202</f>
        <v>-0.2660629181062194</v>
      </c>
      <c r="IG281" s="49">
        <f>$AG202</f>
        <v>-0.29894158295154372</v>
      </c>
      <c r="IH281" s="49">
        <f>$AH202</f>
        <v>-0.37271542998317997</v>
      </c>
      <c r="II281" s="49">
        <f>$AI202</f>
        <v>-0.2972072984822044</v>
      </c>
      <c r="IJ281" s="19"/>
      <c r="IK281" s="19"/>
      <c r="IL281" s="19"/>
      <c r="IM281" s="19"/>
      <c r="IN281" s="19"/>
      <c r="IO281" s="19"/>
      <c r="IP281" s="19"/>
      <c r="IQ281" s="19"/>
      <c r="IR281" s="19"/>
      <c r="IS281" s="19"/>
      <c r="IT281" s="19"/>
      <c r="IU281" s="19"/>
      <c r="IV281" s="19"/>
      <c r="IW281" s="19"/>
      <c r="IX281" s="19"/>
      <c r="IY281" s="19"/>
    </row>
    <row r="282" spans="20:259"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  <c r="BK282" s="19"/>
      <c r="BL282" s="19"/>
      <c r="BM282" s="19"/>
      <c r="BN282" s="19"/>
      <c r="BO282" s="19"/>
      <c r="BP282" s="19"/>
      <c r="BQ282" s="19"/>
      <c r="BR282" s="19"/>
      <c r="BS282" s="19"/>
      <c r="BT282" s="19"/>
      <c r="BU282" s="19"/>
      <c r="BV282" s="19"/>
      <c r="BW282" s="19"/>
      <c r="BX282" s="19"/>
      <c r="BY282" s="19"/>
      <c r="BZ282" s="19"/>
      <c r="CA282" s="19"/>
      <c r="CB282" s="19"/>
      <c r="CC282" s="19"/>
      <c r="CD282" s="19"/>
      <c r="CE282" s="19"/>
      <c r="CF282" s="19"/>
      <c r="CG282" s="19"/>
      <c r="CH282" s="19"/>
      <c r="CI282" s="19"/>
      <c r="CJ282" s="19"/>
      <c r="CK282" s="19"/>
      <c r="CL282" s="19"/>
      <c r="CM282" s="19"/>
      <c r="CN282" s="19"/>
      <c r="CO282" s="19"/>
      <c r="CP282" s="19"/>
      <c r="CQ282" s="19"/>
      <c r="CR282" s="19"/>
      <c r="CS282" s="19"/>
      <c r="CT282" s="19"/>
      <c r="CU282" s="19"/>
      <c r="CV282" s="19"/>
      <c r="CW282" s="19"/>
      <c r="CX282" s="19"/>
      <c r="CY282" s="19"/>
      <c r="CZ282" s="19"/>
      <c r="DA282" s="19"/>
      <c r="DB282" s="19"/>
      <c r="DC282" s="19"/>
      <c r="DD282" s="19"/>
      <c r="DE282" s="19"/>
      <c r="DF282" s="19"/>
      <c r="DG282" s="19"/>
      <c r="DH282" s="19"/>
      <c r="DI282" s="19"/>
      <c r="DJ282" s="19"/>
      <c r="DK282" s="19"/>
      <c r="DL282" s="19"/>
      <c r="DM282" s="19"/>
      <c r="DN282" s="19"/>
      <c r="DO282" s="19"/>
      <c r="DP282" s="19"/>
      <c r="DQ282" s="19"/>
      <c r="DR282" s="19"/>
      <c r="DS282" s="19"/>
      <c r="DT282" s="19"/>
      <c r="DU282" s="19"/>
      <c r="DV282" s="19"/>
      <c r="DW282" s="19"/>
      <c r="DX282" s="19"/>
      <c r="DY282" s="19"/>
      <c r="DZ282" s="19"/>
      <c r="EA282" s="19"/>
      <c r="EB282" s="19"/>
      <c r="EC282" s="19"/>
      <c r="ED282" s="19"/>
      <c r="EE282" s="19"/>
      <c r="EF282" s="19"/>
      <c r="EG282" s="19"/>
      <c r="EH282" s="19"/>
      <c r="EI282" s="19"/>
      <c r="EJ282" s="19"/>
      <c r="EK282" s="19"/>
      <c r="EL282" s="19"/>
      <c r="EM282" s="19"/>
      <c r="EN282" s="19"/>
      <c r="EO282" s="19"/>
      <c r="EP282" s="19"/>
      <c r="EQ282" s="19"/>
      <c r="ER282" s="19"/>
      <c r="ES282" s="19"/>
      <c r="ET282" s="19"/>
      <c r="EU282" s="19"/>
      <c r="EV282" s="19"/>
      <c r="EW282" s="19"/>
      <c r="EX282" s="19"/>
      <c r="EY282" s="19"/>
      <c r="EZ282" s="19"/>
      <c r="FA282" s="19"/>
      <c r="FB282" s="19"/>
      <c r="FC282" s="19"/>
      <c r="FD282" s="19"/>
      <c r="FE282" s="19"/>
      <c r="FF282" s="19"/>
      <c r="FG282" s="19"/>
      <c r="FH282" s="19"/>
      <c r="FI282" s="19"/>
      <c r="FJ282" s="19"/>
      <c r="FK282" s="19"/>
      <c r="FL282" s="19"/>
      <c r="FM282" s="19"/>
      <c r="FN282" s="19"/>
      <c r="FO282" s="19"/>
      <c r="FP282" s="19"/>
      <c r="FQ282" s="19"/>
      <c r="FR282" s="19"/>
      <c r="FS282" s="19"/>
      <c r="FT282" s="19"/>
      <c r="FU282" s="19"/>
      <c r="FV282" s="19"/>
      <c r="FW282" s="19"/>
      <c r="FX282" s="19"/>
      <c r="FY282" s="19"/>
      <c r="FZ282" s="19"/>
      <c r="GA282" s="19"/>
      <c r="GB282" s="19"/>
      <c r="GC282" s="19"/>
      <c r="GD282" s="19"/>
      <c r="GE282" s="19"/>
      <c r="GF282" s="19"/>
      <c r="GG282" s="19"/>
      <c r="GH282" s="19"/>
      <c r="GI282" s="19"/>
      <c r="GJ282" s="19"/>
      <c r="GK282" s="19"/>
      <c r="GL282" s="19"/>
      <c r="GM282" s="19"/>
      <c r="GN282" s="19"/>
      <c r="GO282" s="19"/>
      <c r="GP282" s="19"/>
      <c r="GQ282" s="19"/>
      <c r="GR282" s="19"/>
      <c r="GS282" s="19"/>
      <c r="GT282" s="19"/>
      <c r="GU282" s="19"/>
      <c r="GV282" s="19"/>
      <c r="GW282" s="19"/>
      <c r="GX282" s="19"/>
      <c r="GY282" s="19"/>
      <c r="GZ282" s="19"/>
      <c r="HA282" s="19"/>
      <c r="HB282" s="19"/>
      <c r="HC282" s="19"/>
      <c r="HD282" s="19"/>
      <c r="HE282" s="19"/>
      <c r="HF282" s="19"/>
      <c r="HG282" s="19"/>
      <c r="HH282" s="19"/>
      <c r="HI282" s="19"/>
      <c r="HJ282" s="19"/>
      <c r="HK282" s="19"/>
      <c r="HL282" s="19"/>
      <c r="HM282" s="19"/>
      <c r="HN282" s="19"/>
      <c r="HO282" s="19"/>
      <c r="HP282" s="19"/>
      <c r="HQ282" s="19"/>
      <c r="HR282" s="19"/>
      <c r="HS282" s="19"/>
      <c r="HT282" s="19"/>
      <c r="HU282" s="19"/>
      <c r="HV282" s="19"/>
      <c r="HW282" s="19"/>
      <c r="HX282" s="19"/>
      <c r="HY282" s="19"/>
      <c r="HZ282" s="19"/>
      <c r="IA282" s="19"/>
      <c r="IB282" s="19"/>
      <c r="IC282" s="19"/>
      <c r="ID282" s="19"/>
      <c r="IE282" s="19"/>
      <c r="IF282" s="19"/>
      <c r="IG282" s="19"/>
      <c r="IH282" s="19"/>
      <c r="II282" s="19"/>
      <c r="IJ282" s="19"/>
      <c r="IK282" s="19"/>
      <c r="IL282" s="49">
        <f>$V203</f>
        <v>0</v>
      </c>
      <c r="IM282" s="49">
        <f>$W203</f>
        <v>-4.1078693520519738E-2</v>
      </c>
      <c r="IN282" s="49">
        <f>$X203</f>
        <v>-7.2641700038846069E-2</v>
      </c>
      <c r="IO282" s="49">
        <f>$Y203</f>
        <v>-6.7170002875792001E-2</v>
      </c>
      <c r="IP282" s="49">
        <f>$Z203</f>
        <v>-1.6744627138408186E-2</v>
      </c>
      <c r="IQ282" s="49">
        <f>$AA203</f>
        <v>2.6578549307623156E-3</v>
      </c>
      <c r="IR282" s="49">
        <f>$AB203</f>
        <v>-2.0108553524783357E-2</v>
      </c>
      <c r="IS282" s="49">
        <f>$AC203</f>
        <v>-5.9140706293815404E-2</v>
      </c>
      <c r="IT282" s="49">
        <f>$AD203</f>
        <v>-0.11471345140083455</v>
      </c>
      <c r="IU282" s="49">
        <f>$AE203</f>
        <v>-0.15500205622019358</v>
      </c>
      <c r="IV282" s="49">
        <f>$AF203</f>
        <v>-0.168565382628867</v>
      </c>
      <c r="IW282" s="49">
        <f>$AG203</f>
        <v>-0.15201326923770642</v>
      </c>
      <c r="IX282" s="49">
        <f>$AH203</f>
        <v>-0.18202127790361633</v>
      </c>
      <c r="IY282" s="49">
        <f>$AI203</f>
        <v>-0.20238545442018052</v>
      </c>
    </row>
  </sheetData>
  <mergeCells count="15">
    <mergeCell ref="N1:O1"/>
    <mergeCell ref="P1:Q1"/>
    <mergeCell ref="AT51:BH51"/>
    <mergeCell ref="B1:C1"/>
    <mergeCell ref="D1:E1"/>
    <mergeCell ref="F1:G1"/>
    <mergeCell ref="H1:I1"/>
    <mergeCell ref="J1:K1"/>
    <mergeCell ref="L1:M1"/>
    <mergeCell ref="BL234:BL247"/>
    <mergeCell ref="BN212:CA212"/>
    <mergeCell ref="BL216:BL229"/>
    <mergeCell ref="BL214:BL215"/>
    <mergeCell ref="BL232:BL233"/>
    <mergeCell ref="BN230:CA230"/>
  </mergeCells>
  <conditionalFormatting sqref="BN105:CA119">
    <cfRule type="cellIs" dxfId="109" priority="73" operator="equal">
      <formula>0.99</formula>
    </cfRule>
    <cfRule type="cellIs" dxfId="108" priority="74" operator="equal">
      <formula>0.95</formula>
    </cfRule>
    <cfRule type="cellIs" dxfId="107" priority="75" operator="equal">
      <formula>0.9</formula>
    </cfRule>
  </conditionalFormatting>
  <conditionalFormatting sqref="AX128:BK142">
    <cfRule type="cellIs" dxfId="106" priority="70" operator="equal">
      <formula>0.99</formula>
    </cfRule>
    <cfRule type="cellIs" dxfId="105" priority="71" operator="equal">
      <formula>0.95</formula>
    </cfRule>
    <cfRule type="cellIs" dxfId="104" priority="72" operator="equal">
      <formula>0.9</formula>
    </cfRule>
  </conditionalFormatting>
  <conditionalFormatting sqref="AX146:BK160">
    <cfRule type="cellIs" dxfId="103" priority="67" operator="equal">
      <formula>0.99</formula>
    </cfRule>
    <cfRule type="cellIs" dxfId="102" priority="68" operator="equal">
      <formula>0.95</formula>
    </cfRule>
    <cfRule type="cellIs" dxfId="101" priority="69" operator="equal">
      <formula>0.9</formula>
    </cfRule>
  </conditionalFormatting>
  <conditionalFormatting sqref="BK164:BK177">
    <cfRule type="cellIs" dxfId="100" priority="64" operator="equal">
      <formula>0.99</formula>
    </cfRule>
    <cfRule type="cellIs" dxfId="99" priority="65" operator="equal">
      <formula>0.95</formula>
    </cfRule>
    <cfRule type="cellIs" dxfId="98" priority="66" operator="equal">
      <formula>0.9</formula>
    </cfRule>
  </conditionalFormatting>
  <conditionalFormatting sqref="AX181:BK194">
    <cfRule type="cellIs" dxfId="97" priority="61" operator="equal">
      <formula>0.99</formula>
    </cfRule>
    <cfRule type="cellIs" dxfId="96" priority="62" operator="equal">
      <formula>0.95</formula>
    </cfRule>
    <cfRule type="cellIs" dxfId="95" priority="63" operator="equal">
      <formula>0.9</formula>
    </cfRule>
  </conditionalFormatting>
  <conditionalFormatting sqref="AX164:BJ177">
    <cfRule type="cellIs" dxfId="94" priority="58" operator="equal">
      <formula>0.99</formula>
    </cfRule>
    <cfRule type="cellIs" dxfId="93" priority="59" operator="equal">
      <formula>0.95</formula>
    </cfRule>
    <cfRule type="cellIs" dxfId="92" priority="60" operator="equal">
      <formula>0.9</formula>
    </cfRule>
  </conditionalFormatting>
  <conditionalFormatting sqref="AX198:BK212">
    <cfRule type="cellIs" dxfId="91" priority="52" operator="equal">
      <formula>0.99</formula>
    </cfRule>
    <cfRule type="cellIs" dxfId="90" priority="53" operator="equal">
      <formula>0.95</formula>
    </cfRule>
    <cfRule type="cellIs" dxfId="89" priority="54" operator="equal">
      <formula>0.9</formula>
    </cfRule>
  </conditionalFormatting>
  <conditionalFormatting sqref="BN126:CA140">
    <cfRule type="cellIs" dxfId="88" priority="49" operator="equal">
      <formula>0.99</formula>
    </cfRule>
    <cfRule type="cellIs" dxfId="87" priority="50" operator="equal">
      <formula>0.95</formula>
    </cfRule>
    <cfRule type="cellIs" dxfId="86" priority="51" operator="equal">
      <formula>0.9</formula>
    </cfRule>
  </conditionalFormatting>
  <conditionalFormatting sqref="BN144:CA158">
    <cfRule type="cellIs" dxfId="85" priority="43" operator="equal">
      <formula>0.99</formula>
    </cfRule>
    <cfRule type="cellIs" dxfId="84" priority="44" operator="equal">
      <formula>0.95</formula>
    </cfRule>
    <cfRule type="cellIs" dxfId="83" priority="45" operator="equal">
      <formula>0.9</formula>
    </cfRule>
  </conditionalFormatting>
  <conditionalFormatting sqref="CA162:CA175">
    <cfRule type="cellIs" dxfId="82" priority="40" operator="equal">
      <formula>0.99</formula>
    </cfRule>
    <cfRule type="cellIs" dxfId="81" priority="41" operator="equal">
      <formula>0.95</formula>
    </cfRule>
    <cfRule type="cellIs" dxfId="80" priority="42" operator="equal">
      <formula>0.9</formula>
    </cfRule>
  </conditionalFormatting>
  <conditionalFormatting sqref="BN162:BZ175">
    <cfRule type="cellIs" dxfId="79" priority="37" operator="equal">
      <formula>0.99</formula>
    </cfRule>
    <cfRule type="cellIs" dxfId="78" priority="38" operator="equal">
      <formula>0.95</formula>
    </cfRule>
    <cfRule type="cellIs" dxfId="77" priority="39" operator="equal">
      <formula>0.9</formula>
    </cfRule>
  </conditionalFormatting>
  <conditionalFormatting sqref="CA179:CA192">
    <cfRule type="cellIs" dxfId="76" priority="19" operator="equal">
      <formula>0.99</formula>
    </cfRule>
    <cfRule type="cellIs" dxfId="75" priority="20" operator="equal">
      <formula>0.95</formula>
    </cfRule>
    <cfRule type="cellIs" dxfId="74" priority="21" operator="equal">
      <formula>0.9</formula>
    </cfRule>
  </conditionalFormatting>
  <conditionalFormatting sqref="BN179:BZ192">
    <cfRule type="cellIs" dxfId="73" priority="16" operator="equal">
      <formula>0.99</formula>
    </cfRule>
    <cfRule type="cellIs" dxfId="72" priority="17" operator="equal">
      <formula>0.95</formula>
    </cfRule>
    <cfRule type="cellIs" dxfId="71" priority="18" operator="equal">
      <formula>0.9</formula>
    </cfRule>
  </conditionalFormatting>
  <conditionalFormatting sqref="BN196:CA210">
    <cfRule type="cellIs" dxfId="70" priority="13" operator="equal">
      <formula>0.99</formula>
    </cfRule>
    <cfRule type="cellIs" dxfId="69" priority="14" operator="equal">
      <formula>0.95</formula>
    </cfRule>
    <cfRule type="cellIs" dxfId="68" priority="15" operator="equal">
      <formula>0.9</formula>
    </cfRule>
  </conditionalFormatting>
  <conditionalFormatting sqref="CE126:CR140">
    <cfRule type="cellIs" dxfId="67" priority="10" operator="equal">
      <formula>0.99</formula>
    </cfRule>
    <cfRule type="cellIs" dxfId="66" priority="11" operator="equal">
      <formula>0.95</formula>
    </cfRule>
    <cfRule type="cellIs" dxfId="65" priority="12" operator="equal">
      <formula>0.9</formula>
    </cfRule>
  </conditionalFormatting>
  <conditionalFormatting sqref="CU126:DH140">
    <cfRule type="cellIs" dxfId="64" priority="7" operator="equal">
      <formula>0.99</formula>
    </cfRule>
    <cfRule type="cellIs" dxfId="63" priority="8" operator="equal">
      <formula>0.95</formula>
    </cfRule>
    <cfRule type="cellIs" dxfId="62" priority="9" operator="equal">
      <formula>0.9</formula>
    </cfRule>
  </conditionalFormatting>
  <conditionalFormatting sqref="BN214:CA227">
    <cfRule type="cellIs" dxfId="61" priority="4" operator="equal">
      <formula>0.99</formula>
    </cfRule>
    <cfRule type="cellIs" dxfId="60" priority="5" operator="equal">
      <formula>0.95</formula>
    </cfRule>
    <cfRule type="cellIs" dxfId="59" priority="6" operator="equal">
      <formula>0.9</formula>
    </cfRule>
  </conditionalFormatting>
  <conditionalFormatting sqref="BN232:CA245">
    <cfRule type="cellIs" dxfId="58" priority="1" operator="equal">
      <formula>0.99</formula>
    </cfRule>
    <cfRule type="cellIs" dxfId="57" priority="2" operator="equal">
      <formula>0.95</formula>
    </cfRule>
    <cfRule type="cellIs" dxfId="56" priority="3" operator="equal">
      <formula>0.9</formula>
    </cfRule>
  </conditionalFormatting>
  <hyperlinks>
    <hyperlink ref="B140" r:id="rId1" xr:uid="{CB73DBA2-0F63-471A-8A79-8860D926427F}"/>
  </hyperlinks>
  <pageMargins left="0.7" right="0.7" top="0.75" bottom="0.75" header="0.3" footer="0.3"/>
  <pageSetup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8207A-B3D8-452C-A6CB-F92EFE111FAA}">
  <dimension ref="A1:KE299"/>
  <sheetViews>
    <sheetView tabSelected="1" zoomScaleNormal="100" workbookViewId="0">
      <pane xSplit="1" ySplit="2" topLeftCell="B217" activePane="bottomRight" state="frozen"/>
      <selection pane="topRight" activeCell="B1" sqref="B1"/>
      <selection pane="bottomLeft" activeCell="A3" sqref="A3"/>
      <selection pane="bottomRight" activeCell="M266" sqref="M266"/>
    </sheetView>
  </sheetViews>
  <sheetFormatPr defaultRowHeight="15"/>
  <cols>
    <col min="1" max="1" width="10.85546875" style="19" bestFit="1" customWidth="1"/>
    <col min="2" max="62" width="9.140625" style="19"/>
    <col min="63" max="63" width="5.42578125" style="19" customWidth="1"/>
    <col min="64" max="64" width="11.42578125" style="19" bestFit="1" customWidth="1"/>
    <col min="65" max="65" width="5.28515625" style="19" customWidth="1"/>
    <col min="66" max="79" width="7.140625" style="19" customWidth="1"/>
    <col min="80" max="16384" width="9.140625" style="19"/>
  </cols>
  <sheetData>
    <row r="1" spans="1:17">
      <c r="A1" s="173"/>
      <c r="B1" s="301" t="s">
        <v>671</v>
      </c>
      <c r="C1" s="301"/>
      <c r="D1" s="301" t="s">
        <v>672</v>
      </c>
      <c r="E1" s="301"/>
      <c r="F1" s="301" t="s">
        <v>673</v>
      </c>
      <c r="G1" s="301"/>
      <c r="H1" s="301" t="s">
        <v>674</v>
      </c>
      <c r="I1" s="301"/>
      <c r="J1" s="301" t="s">
        <v>675</v>
      </c>
      <c r="K1" s="301"/>
      <c r="L1" s="301" t="s">
        <v>676</v>
      </c>
      <c r="M1" s="301"/>
      <c r="N1" s="301" t="s">
        <v>677</v>
      </c>
      <c r="O1" s="301"/>
      <c r="P1" s="301" t="s">
        <v>678</v>
      </c>
      <c r="Q1" s="301"/>
    </row>
    <row r="2" spans="1:17" ht="15.75" thickBot="1">
      <c r="A2" s="174" t="s">
        <v>442</v>
      </c>
      <c r="B2" s="175" t="s">
        <v>679</v>
      </c>
      <c r="C2" s="175" t="s">
        <v>680</v>
      </c>
      <c r="D2" s="175" t="s">
        <v>679</v>
      </c>
      <c r="E2" s="175" t="s">
        <v>680</v>
      </c>
      <c r="F2" s="175" t="s">
        <v>679</v>
      </c>
      <c r="G2" s="175" t="s">
        <v>680</v>
      </c>
      <c r="H2" s="175" t="s">
        <v>679</v>
      </c>
      <c r="I2" s="175" t="s">
        <v>680</v>
      </c>
      <c r="J2" s="175" t="s">
        <v>679</v>
      </c>
      <c r="K2" s="175" t="s">
        <v>680</v>
      </c>
      <c r="L2" s="175" t="s">
        <v>679</v>
      </c>
      <c r="M2" s="175" t="s">
        <v>680</v>
      </c>
      <c r="N2" s="175" t="s">
        <v>679</v>
      </c>
      <c r="O2" s="175" t="s">
        <v>680</v>
      </c>
      <c r="P2" s="175" t="s">
        <v>679</v>
      </c>
      <c r="Q2" s="175" t="s">
        <v>680</v>
      </c>
    </row>
    <row r="3" spans="1:17">
      <c r="A3" s="176">
        <v>1950</v>
      </c>
      <c r="B3" s="177">
        <v>1282</v>
      </c>
      <c r="C3" s="177">
        <v>46</v>
      </c>
      <c r="D3" s="178">
        <v>2263</v>
      </c>
      <c r="E3" s="179">
        <v>55</v>
      </c>
      <c r="F3" s="177">
        <v>1021</v>
      </c>
      <c r="G3" s="177">
        <v>47</v>
      </c>
      <c r="H3" s="178">
        <v>939</v>
      </c>
      <c r="I3" s="179">
        <v>24</v>
      </c>
      <c r="J3" s="177">
        <v>974</v>
      </c>
      <c r="K3" s="177">
        <v>57</v>
      </c>
      <c r="L3" s="178">
        <v>67</v>
      </c>
      <c r="M3" s="179">
        <v>3</v>
      </c>
      <c r="N3" s="180" t="s">
        <v>483</v>
      </c>
      <c r="O3" s="180" t="s">
        <v>483</v>
      </c>
      <c r="P3" s="178">
        <v>6546</v>
      </c>
      <c r="Q3" s="179">
        <v>232</v>
      </c>
    </row>
    <row r="4" spans="1:17">
      <c r="A4" s="181">
        <v>1951</v>
      </c>
      <c r="B4" s="182">
        <v>1387</v>
      </c>
      <c r="C4" s="183">
        <v>60</v>
      </c>
      <c r="D4" s="184">
        <v>2399</v>
      </c>
      <c r="E4" s="185">
        <v>79</v>
      </c>
      <c r="F4" s="182">
        <v>1117</v>
      </c>
      <c r="G4" s="183">
        <v>47</v>
      </c>
      <c r="H4" s="184">
        <v>1033</v>
      </c>
      <c r="I4" s="185">
        <v>32</v>
      </c>
      <c r="J4" s="182">
        <v>918</v>
      </c>
      <c r="K4" s="183">
        <v>70</v>
      </c>
      <c r="L4" s="184">
        <v>88</v>
      </c>
      <c r="M4" s="185">
        <v>4</v>
      </c>
      <c r="N4" s="186" t="s">
        <v>483</v>
      </c>
      <c r="O4" s="180" t="s">
        <v>483</v>
      </c>
      <c r="P4" s="184">
        <v>6942</v>
      </c>
      <c r="Q4" s="187">
        <v>292</v>
      </c>
    </row>
    <row r="5" spans="1:17">
      <c r="A5" s="181">
        <v>1952</v>
      </c>
      <c r="B5" s="182">
        <v>1590</v>
      </c>
      <c r="C5" s="183">
        <v>49</v>
      </c>
      <c r="D5" s="184">
        <v>2482</v>
      </c>
      <c r="E5" s="185">
        <v>62</v>
      </c>
      <c r="F5" s="182">
        <v>1338</v>
      </c>
      <c r="G5" s="183">
        <v>66</v>
      </c>
      <c r="H5" s="184">
        <v>1077</v>
      </c>
      <c r="I5" s="185">
        <v>31</v>
      </c>
      <c r="J5" s="182">
        <v>902</v>
      </c>
      <c r="K5" s="183">
        <v>64</v>
      </c>
      <c r="L5" s="184">
        <v>54</v>
      </c>
      <c r="M5" s="188" t="s">
        <v>483</v>
      </c>
      <c r="N5" s="186" t="s">
        <v>483</v>
      </c>
      <c r="O5" s="180" t="s">
        <v>483</v>
      </c>
      <c r="P5" s="184">
        <v>7443</v>
      </c>
      <c r="Q5" s="187">
        <v>272</v>
      </c>
    </row>
    <row r="6" spans="1:17">
      <c r="A6" s="181">
        <v>1953</v>
      </c>
      <c r="B6" s="182">
        <v>1643</v>
      </c>
      <c r="C6" s="183">
        <v>58</v>
      </c>
      <c r="D6" s="184">
        <v>2686</v>
      </c>
      <c r="E6" s="185">
        <v>72</v>
      </c>
      <c r="F6" s="182">
        <v>1293</v>
      </c>
      <c r="G6" s="183">
        <v>72</v>
      </c>
      <c r="H6" s="184">
        <v>1002</v>
      </c>
      <c r="I6" s="185">
        <v>26</v>
      </c>
      <c r="J6" s="182">
        <v>1012</v>
      </c>
      <c r="K6" s="183">
        <v>83</v>
      </c>
      <c r="L6" s="184">
        <v>52</v>
      </c>
      <c r="M6" s="185">
        <v>2</v>
      </c>
      <c r="N6" s="186" t="s">
        <v>483</v>
      </c>
      <c r="O6" s="180" t="s">
        <v>483</v>
      </c>
      <c r="P6" s="184">
        <v>7688</v>
      </c>
      <c r="Q6" s="187">
        <v>313</v>
      </c>
    </row>
    <row r="7" spans="1:17">
      <c r="A7" s="181">
        <v>1954</v>
      </c>
      <c r="B7" s="182">
        <v>1739</v>
      </c>
      <c r="C7" s="183">
        <v>72</v>
      </c>
      <c r="D7" s="184">
        <v>2700</v>
      </c>
      <c r="E7" s="185">
        <v>90</v>
      </c>
      <c r="F7" s="182">
        <v>1312</v>
      </c>
      <c r="G7" s="183">
        <v>73</v>
      </c>
      <c r="H7" s="184">
        <v>1055</v>
      </c>
      <c r="I7" s="185">
        <v>37</v>
      </c>
      <c r="J7" s="182">
        <v>1019</v>
      </c>
      <c r="K7" s="183">
        <v>87</v>
      </c>
      <c r="L7" s="184">
        <v>51</v>
      </c>
      <c r="M7" s="185">
        <v>1</v>
      </c>
      <c r="N7" s="186" t="s">
        <v>483</v>
      </c>
      <c r="O7" s="180" t="s">
        <v>483</v>
      </c>
      <c r="P7" s="184">
        <v>7876</v>
      </c>
      <c r="Q7" s="187">
        <v>360</v>
      </c>
    </row>
    <row r="8" spans="1:17">
      <c r="A8" s="181">
        <v>1955</v>
      </c>
      <c r="B8" s="182">
        <v>2144</v>
      </c>
      <c r="C8" s="183">
        <v>78</v>
      </c>
      <c r="D8" s="184">
        <v>3161</v>
      </c>
      <c r="E8" s="185">
        <v>67</v>
      </c>
      <c r="F8" s="182">
        <v>1295</v>
      </c>
      <c r="G8" s="183">
        <v>80</v>
      </c>
      <c r="H8" s="184">
        <v>1202</v>
      </c>
      <c r="I8" s="185">
        <v>26</v>
      </c>
      <c r="J8" s="182">
        <v>1114</v>
      </c>
      <c r="K8" s="183">
        <v>81</v>
      </c>
      <c r="L8" s="184">
        <v>61</v>
      </c>
      <c r="M8" s="185">
        <v>1</v>
      </c>
      <c r="N8" s="186" t="s">
        <v>483</v>
      </c>
      <c r="O8" s="180" t="s">
        <v>483</v>
      </c>
      <c r="P8" s="184">
        <v>8977</v>
      </c>
      <c r="Q8" s="187">
        <v>333</v>
      </c>
    </row>
    <row r="9" spans="1:17">
      <c r="A9" s="181">
        <v>1956</v>
      </c>
      <c r="B9" s="182">
        <v>2473</v>
      </c>
      <c r="C9" s="183">
        <v>87</v>
      </c>
      <c r="D9" s="184">
        <v>3605</v>
      </c>
      <c r="E9" s="185">
        <v>99</v>
      </c>
      <c r="F9" s="182">
        <v>1269</v>
      </c>
      <c r="G9" s="183">
        <v>37</v>
      </c>
      <c r="H9" s="184">
        <v>1176</v>
      </c>
      <c r="I9" s="185">
        <v>19</v>
      </c>
      <c r="J9" s="182">
        <v>1173</v>
      </c>
      <c r="K9" s="183">
        <v>86</v>
      </c>
      <c r="L9" s="184">
        <v>63</v>
      </c>
      <c r="M9" s="185">
        <v>1</v>
      </c>
      <c r="N9" s="186" t="s">
        <v>483</v>
      </c>
      <c r="O9" s="180" t="s">
        <v>483</v>
      </c>
      <c r="P9" s="184">
        <v>9759</v>
      </c>
      <c r="Q9" s="187">
        <v>329</v>
      </c>
    </row>
    <row r="10" spans="1:17">
      <c r="A10" s="181">
        <v>1957</v>
      </c>
      <c r="B10" s="182">
        <v>2964</v>
      </c>
      <c r="C10" s="183">
        <v>92</v>
      </c>
      <c r="D10" s="184">
        <v>4098</v>
      </c>
      <c r="E10" s="185">
        <v>103</v>
      </c>
      <c r="F10" s="182">
        <v>1397</v>
      </c>
      <c r="G10" s="183">
        <v>48</v>
      </c>
      <c r="H10" s="184">
        <v>1304</v>
      </c>
      <c r="I10" s="185">
        <v>41</v>
      </c>
      <c r="J10" s="182">
        <v>1243</v>
      </c>
      <c r="K10" s="183">
        <v>98</v>
      </c>
      <c r="L10" s="184">
        <v>49</v>
      </c>
      <c r="M10" s="185">
        <v>2</v>
      </c>
      <c r="N10" s="186" t="s">
        <v>483</v>
      </c>
      <c r="O10" s="180" t="s">
        <v>483</v>
      </c>
      <c r="P10" s="184">
        <v>11055</v>
      </c>
      <c r="Q10" s="187">
        <v>384</v>
      </c>
    </row>
    <row r="11" spans="1:17">
      <c r="A11" s="181">
        <v>1958</v>
      </c>
      <c r="B11" s="182">
        <v>2992</v>
      </c>
      <c r="C11" s="183">
        <v>101</v>
      </c>
      <c r="D11" s="184">
        <v>4148</v>
      </c>
      <c r="E11" s="185">
        <v>104</v>
      </c>
      <c r="F11" s="182">
        <v>1629</v>
      </c>
      <c r="G11" s="183">
        <v>46</v>
      </c>
      <c r="H11" s="184">
        <v>1329</v>
      </c>
      <c r="I11" s="185">
        <v>38</v>
      </c>
      <c r="J11" s="182">
        <v>1272</v>
      </c>
      <c r="K11" s="183">
        <v>89</v>
      </c>
      <c r="L11" s="184">
        <v>39</v>
      </c>
      <c r="M11" s="185">
        <v>1</v>
      </c>
      <c r="N11" s="186" t="s">
        <v>483</v>
      </c>
      <c r="O11" s="180" t="s">
        <v>483</v>
      </c>
      <c r="P11" s="184">
        <v>11409</v>
      </c>
      <c r="Q11" s="187">
        <v>379</v>
      </c>
    </row>
    <row r="12" spans="1:17">
      <c r="A12" s="181">
        <v>1959</v>
      </c>
      <c r="B12" s="182">
        <v>3076</v>
      </c>
      <c r="C12" s="183">
        <v>93</v>
      </c>
      <c r="D12" s="184">
        <v>4307</v>
      </c>
      <c r="E12" s="185">
        <v>99</v>
      </c>
      <c r="F12" s="182">
        <v>1673</v>
      </c>
      <c r="G12" s="183">
        <v>37</v>
      </c>
      <c r="H12" s="184">
        <v>1291</v>
      </c>
      <c r="I12" s="185">
        <v>27</v>
      </c>
      <c r="J12" s="182">
        <v>1313</v>
      </c>
      <c r="K12" s="183">
        <v>93</v>
      </c>
      <c r="L12" s="184">
        <v>43</v>
      </c>
      <c r="M12" s="188" t="s">
        <v>483</v>
      </c>
      <c r="N12" s="186" t="s">
        <v>483</v>
      </c>
      <c r="O12" s="180" t="s">
        <v>483</v>
      </c>
      <c r="P12" s="184">
        <v>11703</v>
      </c>
      <c r="Q12" s="187">
        <v>349</v>
      </c>
    </row>
    <row r="13" spans="1:17">
      <c r="A13" s="181">
        <v>1960</v>
      </c>
      <c r="B13" s="182">
        <v>3478</v>
      </c>
      <c r="C13" s="183">
        <v>92</v>
      </c>
      <c r="D13" s="184">
        <v>4685</v>
      </c>
      <c r="E13" s="185">
        <v>123</v>
      </c>
      <c r="F13" s="182">
        <v>1625</v>
      </c>
      <c r="G13" s="183">
        <v>36</v>
      </c>
      <c r="H13" s="184">
        <v>1281</v>
      </c>
      <c r="I13" s="185">
        <v>30</v>
      </c>
      <c r="J13" s="182">
        <v>1347</v>
      </c>
      <c r="K13" s="183">
        <v>92</v>
      </c>
      <c r="L13" s="184">
        <v>28</v>
      </c>
      <c r="M13" s="185">
        <v>1</v>
      </c>
      <c r="N13" s="186" t="s">
        <v>483</v>
      </c>
      <c r="O13" s="180" t="s">
        <v>483</v>
      </c>
      <c r="P13" s="184">
        <v>12444</v>
      </c>
      <c r="Q13" s="187">
        <v>374</v>
      </c>
    </row>
    <row r="14" spans="1:17">
      <c r="A14" s="181">
        <v>1961</v>
      </c>
      <c r="B14" s="182">
        <v>3679</v>
      </c>
      <c r="C14" s="183">
        <v>103</v>
      </c>
      <c r="D14" s="184">
        <v>4757</v>
      </c>
      <c r="E14" s="185">
        <v>113</v>
      </c>
      <c r="F14" s="182">
        <v>1629</v>
      </c>
      <c r="G14" s="183">
        <v>43</v>
      </c>
      <c r="H14" s="184">
        <v>1354</v>
      </c>
      <c r="I14" s="185">
        <v>32</v>
      </c>
      <c r="J14" s="182">
        <v>1341</v>
      </c>
      <c r="K14" s="183">
        <v>101</v>
      </c>
      <c r="L14" s="184">
        <v>37</v>
      </c>
      <c r="M14" s="185">
        <v>1</v>
      </c>
      <c r="N14" s="186" t="s">
        <v>483</v>
      </c>
      <c r="O14" s="180" t="s">
        <v>483</v>
      </c>
      <c r="P14" s="184">
        <v>12797</v>
      </c>
      <c r="Q14" s="187">
        <v>393</v>
      </c>
    </row>
    <row r="15" spans="1:17">
      <c r="A15" s="181">
        <v>1962</v>
      </c>
      <c r="B15" s="182">
        <v>4038</v>
      </c>
      <c r="C15" s="183">
        <v>124</v>
      </c>
      <c r="D15" s="184">
        <v>5087</v>
      </c>
      <c r="E15" s="185">
        <v>108</v>
      </c>
      <c r="F15" s="182">
        <v>1749</v>
      </c>
      <c r="G15" s="183">
        <v>46</v>
      </c>
      <c r="H15" s="184">
        <v>1401</v>
      </c>
      <c r="I15" s="185">
        <v>31</v>
      </c>
      <c r="J15" s="182">
        <v>1447</v>
      </c>
      <c r="K15" s="183">
        <v>88</v>
      </c>
      <c r="L15" s="184">
        <v>55</v>
      </c>
      <c r="M15" s="185">
        <v>1</v>
      </c>
      <c r="N15" s="186" t="s">
        <v>483</v>
      </c>
      <c r="O15" s="180" t="s">
        <v>483</v>
      </c>
      <c r="P15" s="184">
        <v>13777</v>
      </c>
      <c r="Q15" s="187">
        <v>398</v>
      </c>
    </row>
    <row r="16" spans="1:17">
      <c r="A16" s="181">
        <v>1963</v>
      </c>
      <c r="B16" s="182">
        <v>4477</v>
      </c>
      <c r="C16" s="183">
        <v>115</v>
      </c>
      <c r="D16" s="184">
        <v>5409</v>
      </c>
      <c r="E16" s="185">
        <v>110</v>
      </c>
      <c r="F16" s="182">
        <v>1711</v>
      </c>
      <c r="G16" s="183">
        <v>44</v>
      </c>
      <c r="H16" s="184">
        <v>1320</v>
      </c>
      <c r="I16" s="185">
        <v>27</v>
      </c>
      <c r="J16" s="182">
        <v>1517</v>
      </c>
      <c r="K16" s="183">
        <v>95</v>
      </c>
      <c r="L16" s="184">
        <v>46</v>
      </c>
      <c r="M16" s="185">
        <v>3</v>
      </c>
      <c r="N16" s="186" t="s">
        <v>483</v>
      </c>
      <c r="O16" s="180" t="s">
        <v>483</v>
      </c>
      <c r="P16" s="184">
        <v>14480</v>
      </c>
      <c r="Q16" s="187">
        <v>394</v>
      </c>
    </row>
    <row r="17" spans="1:17">
      <c r="A17" s="181">
        <v>1964</v>
      </c>
      <c r="B17" s="182">
        <v>5166</v>
      </c>
      <c r="C17" s="183">
        <v>148</v>
      </c>
      <c r="D17" s="184">
        <v>6204</v>
      </c>
      <c r="E17" s="185">
        <v>116</v>
      </c>
      <c r="F17" s="182">
        <v>2016</v>
      </c>
      <c r="G17" s="183">
        <v>40</v>
      </c>
      <c r="H17" s="184">
        <v>1315</v>
      </c>
      <c r="I17" s="185">
        <v>26</v>
      </c>
      <c r="J17" s="182">
        <v>1524</v>
      </c>
      <c r="K17" s="183">
        <v>97</v>
      </c>
      <c r="L17" s="184">
        <v>44</v>
      </c>
      <c r="M17" s="185">
        <v>1</v>
      </c>
      <c r="N17" s="186" t="s">
        <v>483</v>
      </c>
      <c r="O17" s="180" t="s">
        <v>483</v>
      </c>
      <c r="P17" s="184">
        <v>16269</v>
      </c>
      <c r="Q17" s="187">
        <v>428</v>
      </c>
    </row>
    <row r="18" spans="1:17">
      <c r="A18" s="181">
        <v>1965</v>
      </c>
      <c r="B18" s="182">
        <v>5570</v>
      </c>
      <c r="C18" s="183">
        <v>181</v>
      </c>
      <c r="D18" s="184">
        <v>6540</v>
      </c>
      <c r="E18" s="185">
        <v>170</v>
      </c>
      <c r="F18" s="182">
        <v>2061</v>
      </c>
      <c r="G18" s="183">
        <v>48</v>
      </c>
      <c r="H18" s="184">
        <v>1289</v>
      </c>
      <c r="I18" s="185">
        <v>33</v>
      </c>
      <c r="J18" s="182">
        <v>1587</v>
      </c>
      <c r="K18" s="183">
        <v>123</v>
      </c>
      <c r="L18" s="184">
        <v>50</v>
      </c>
      <c r="M18" s="185">
        <v>4</v>
      </c>
      <c r="N18" s="186" t="s">
        <v>483</v>
      </c>
      <c r="O18" s="180" t="s">
        <v>483</v>
      </c>
      <c r="P18" s="184">
        <v>17097</v>
      </c>
      <c r="Q18" s="187">
        <v>559</v>
      </c>
    </row>
    <row r="19" spans="1:17">
      <c r="A19" s="181">
        <v>1966</v>
      </c>
      <c r="B19" s="182">
        <v>6144</v>
      </c>
      <c r="C19" s="183">
        <v>196</v>
      </c>
      <c r="D19" s="184">
        <v>7120</v>
      </c>
      <c r="E19" s="185">
        <v>162</v>
      </c>
      <c r="F19" s="182">
        <v>2072</v>
      </c>
      <c r="G19" s="183">
        <v>42</v>
      </c>
      <c r="H19" s="184">
        <v>1205</v>
      </c>
      <c r="I19" s="185">
        <v>29</v>
      </c>
      <c r="J19" s="182">
        <v>1609</v>
      </c>
      <c r="K19" s="183">
        <v>114</v>
      </c>
      <c r="L19" s="184">
        <v>50</v>
      </c>
      <c r="M19" s="185">
        <v>6</v>
      </c>
      <c r="N19" s="186" t="s">
        <v>483</v>
      </c>
      <c r="O19" s="180" t="s">
        <v>483</v>
      </c>
      <c r="P19" s="184">
        <v>18200</v>
      </c>
      <c r="Q19" s="187">
        <v>549</v>
      </c>
    </row>
    <row r="20" spans="1:17">
      <c r="A20" s="181">
        <v>1967</v>
      </c>
      <c r="B20" s="182">
        <v>5944</v>
      </c>
      <c r="C20" s="183">
        <v>198</v>
      </c>
      <c r="D20" s="184">
        <v>6812</v>
      </c>
      <c r="E20" s="185">
        <v>188</v>
      </c>
      <c r="F20" s="182">
        <v>1918</v>
      </c>
      <c r="G20" s="183">
        <v>46</v>
      </c>
      <c r="H20" s="184">
        <v>1132</v>
      </c>
      <c r="I20" s="185">
        <v>25</v>
      </c>
      <c r="J20" s="182">
        <v>1566</v>
      </c>
      <c r="K20" s="183">
        <v>109</v>
      </c>
      <c r="L20" s="184">
        <v>41</v>
      </c>
      <c r="M20" s="185">
        <v>4</v>
      </c>
      <c r="N20" s="186" t="s">
        <v>483</v>
      </c>
      <c r="O20" s="180" t="s">
        <v>483</v>
      </c>
      <c r="P20" s="184">
        <v>17413</v>
      </c>
      <c r="Q20" s="187">
        <v>570</v>
      </c>
    </row>
    <row r="21" spans="1:17">
      <c r="A21" s="181">
        <v>1968</v>
      </c>
      <c r="B21" s="182">
        <v>6282</v>
      </c>
      <c r="C21" s="183">
        <v>174</v>
      </c>
      <c r="D21" s="184">
        <v>6828</v>
      </c>
      <c r="E21" s="185">
        <v>179</v>
      </c>
      <c r="F21" s="182">
        <v>1807</v>
      </c>
      <c r="G21" s="183">
        <v>28</v>
      </c>
      <c r="H21" s="184">
        <v>1083</v>
      </c>
      <c r="I21" s="185">
        <v>24</v>
      </c>
      <c r="J21" s="182">
        <v>1658</v>
      </c>
      <c r="K21" s="183">
        <v>116</v>
      </c>
      <c r="L21" s="184">
        <v>41</v>
      </c>
      <c r="M21" s="185">
        <v>1</v>
      </c>
      <c r="N21" s="186" t="s">
        <v>483</v>
      </c>
      <c r="O21" s="180" t="s">
        <v>483</v>
      </c>
      <c r="P21" s="184">
        <v>17699</v>
      </c>
      <c r="Q21" s="187">
        <v>522</v>
      </c>
    </row>
    <row r="22" spans="1:17">
      <c r="A22" s="181">
        <v>1969</v>
      </c>
      <c r="B22" s="182">
        <v>6566</v>
      </c>
      <c r="C22" s="183">
        <v>204</v>
      </c>
      <c r="D22" s="184">
        <v>7474</v>
      </c>
      <c r="E22" s="185">
        <v>179</v>
      </c>
      <c r="F22" s="182">
        <v>1909</v>
      </c>
      <c r="G22" s="183">
        <v>36</v>
      </c>
      <c r="H22" s="184">
        <v>1039</v>
      </c>
      <c r="I22" s="185">
        <v>33</v>
      </c>
      <c r="J22" s="182">
        <v>1696</v>
      </c>
      <c r="K22" s="183">
        <v>118</v>
      </c>
      <c r="L22" s="184">
        <v>42</v>
      </c>
      <c r="M22" s="188" t="s">
        <v>483</v>
      </c>
      <c r="N22" s="186" t="s">
        <v>483</v>
      </c>
      <c r="O22" s="180" t="s">
        <v>483</v>
      </c>
      <c r="P22" s="184">
        <v>18726</v>
      </c>
      <c r="Q22" s="187">
        <v>570</v>
      </c>
    </row>
    <row r="23" spans="1:17">
      <c r="A23" s="181">
        <v>1970</v>
      </c>
      <c r="B23" s="182">
        <v>7701</v>
      </c>
      <c r="C23" s="183">
        <v>269</v>
      </c>
      <c r="D23" s="184">
        <v>8122</v>
      </c>
      <c r="E23" s="185">
        <v>211</v>
      </c>
      <c r="F23" s="182">
        <v>2077</v>
      </c>
      <c r="G23" s="183">
        <v>43</v>
      </c>
      <c r="H23" s="184">
        <v>1041</v>
      </c>
      <c r="I23" s="185">
        <v>28</v>
      </c>
      <c r="J23" s="182">
        <v>1786</v>
      </c>
      <c r="K23" s="183">
        <v>101</v>
      </c>
      <c r="L23" s="184">
        <v>67</v>
      </c>
      <c r="M23" s="185">
        <v>3</v>
      </c>
      <c r="N23" s="186" t="s">
        <v>483</v>
      </c>
      <c r="O23" s="180" t="s">
        <v>483</v>
      </c>
      <c r="P23" s="184">
        <v>20794</v>
      </c>
      <c r="Q23" s="187">
        <v>655</v>
      </c>
    </row>
    <row r="24" spans="1:17">
      <c r="A24" s="181">
        <v>1971</v>
      </c>
      <c r="B24" s="182">
        <v>7558</v>
      </c>
      <c r="C24" s="183">
        <v>253</v>
      </c>
      <c r="D24" s="184">
        <v>8148</v>
      </c>
      <c r="E24" s="185">
        <v>227</v>
      </c>
      <c r="F24" s="182">
        <v>2911</v>
      </c>
      <c r="G24" s="183">
        <v>52</v>
      </c>
      <c r="H24" s="184">
        <v>1083</v>
      </c>
      <c r="I24" s="185">
        <v>29</v>
      </c>
      <c r="J24" s="182">
        <v>1861</v>
      </c>
      <c r="K24" s="183">
        <v>113</v>
      </c>
      <c r="L24" s="184">
        <v>49</v>
      </c>
      <c r="M24" s="185">
        <v>3</v>
      </c>
      <c r="N24" s="186" t="s">
        <v>483</v>
      </c>
      <c r="O24" s="180" t="s">
        <v>483</v>
      </c>
      <c r="P24" s="184">
        <v>21610</v>
      </c>
      <c r="Q24" s="187">
        <v>677</v>
      </c>
    </row>
    <row r="25" spans="1:17">
      <c r="A25" s="181">
        <v>1972</v>
      </c>
      <c r="B25" s="182">
        <v>7324</v>
      </c>
      <c r="C25" s="183">
        <v>260</v>
      </c>
      <c r="D25" s="184">
        <v>8147</v>
      </c>
      <c r="E25" s="185">
        <v>225</v>
      </c>
      <c r="F25" s="182">
        <v>3766</v>
      </c>
      <c r="G25" s="183">
        <v>79</v>
      </c>
      <c r="H25" s="184">
        <v>1029</v>
      </c>
      <c r="I25" s="185">
        <v>22</v>
      </c>
      <c r="J25" s="182">
        <v>1994</v>
      </c>
      <c r="K25" s="183">
        <v>125</v>
      </c>
      <c r="L25" s="184">
        <v>57</v>
      </c>
      <c r="M25" s="185">
        <v>2</v>
      </c>
      <c r="N25" s="186" t="s">
        <v>483</v>
      </c>
      <c r="O25" s="180" t="s">
        <v>483</v>
      </c>
      <c r="P25" s="184">
        <v>22317</v>
      </c>
      <c r="Q25" s="187">
        <v>713</v>
      </c>
    </row>
    <row r="26" spans="1:17">
      <c r="A26" s="181">
        <v>1973</v>
      </c>
      <c r="B26" s="182">
        <v>7682</v>
      </c>
      <c r="C26" s="183">
        <v>273</v>
      </c>
      <c r="D26" s="184">
        <v>8236</v>
      </c>
      <c r="E26" s="185">
        <v>250</v>
      </c>
      <c r="F26" s="182">
        <v>4224</v>
      </c>
      <c r="G26" s="183">
        <v>130</v>
      </c>
      <c r="H26" s="184">
        <v>1018</v>
      </c>
      <c r="I26" s="185">
        <v>30</v>
      </c>
      <c r="J26" s="182">
        <v>2180</v>
      </c>
      <c r="K26" s="183">
        <v>157</v>
      </c>
      <c r="L26" s="184">
        <v>48</v>
      </c>
      <c r="M26" s="185">
        <v>3</v>
      </c>
      <c r="N26" s="186" t="s">
        <v>483</v>
      </c>
      <c r="O26" s="180" t="s">
        <v>483</v>
      </c>
      <c r="P26" s="184">
        <v>23388</v>
      </c>
      <c r="Q26" s="187">
        <v>843</v>
      </c>
    </row>
    <row r="27" spans="1:17">
      <c r="A27" s="181">
        <v>1974</v>
      </c>
      <c r="B27" s="182">
        <v>6819</v>
      </c>
      <c r="C27" s="183">
        <v>225</v>
      </c>
      <c r="D27" s="184">
        <v>6896</v>
      </c>
      <c r="E27" s="185">
        <v>190</v>
      </c>
      <c r="F27" s="182">
        <v>4092</v>
      </c>
      <c r="G27" s="183">
        <v>107</v>
      </c>
      <c r="H27" s="184">
        <v>969</v>
      </c>
      <c r="I27" s="185">
        <v>26</v>
      </c>
      <c r="J27" s="182">
        <v>2024</v>
      </c>
      <c r="K27" s="183">
        <v>125</v>
      </c>
      <c r="L27" s="184">
        <v>32</v>
      </c>
      <c r="M27" s="185">
        <v>3</v>
      </c>
      <c r="N27" s="186" t="s">
        <v>483</v>
      </c>
      <c r="O27" s="180" t="s">
        <v>483</v>
      </c>
      <c r="P27" s="184">
        <v>20832</v>
      </c>
      <c r="Q27" s="187">
        <v>676</v>
      </c>
    </row>
    <row r="28" spans="1:17">
      <c r="A28" s="181">
        <v>1975</v>
      </c>
      <c r="B28" s="182">
        <v>6266</v>
      </c>
      <c r="C28" s="183">
        <v>230</v>
      </c>
      <c r="D28" s="184">
        <v>6000</v>
      </c>
      <c r="E28" s="185">
        <v>170</v>
      </c>
      <c r="F28" s="182">
        <v>3625</v>
      </c>
      <c r="G28" s="183">
        <v>96</v>
      </c>
      <c r="H28" s="184">
        <v>745</v>
      </c>
      <c r="I28" s="185">
        <v>18</v>
      </c>
      <c r="J28" s="182">
        <v>1747</v>
      </c>
      <c r="K28" s="183">
        <v>112</v>
      </c>
      <c r="L28" s="184">
        <v>38</v>
      </c>
      <c r="M28" s="185">
        <v>2</v>
      </c>
      <c r="N28" s="186">
        <v>1420</v>
      </c>
      <c r="O28" s="180" t="s">
        <v>483</v>
      </c>
      <c r="P28" s="184">
        <v>19841</v>
      </c>
      <c r="Q28" s="187">
        <v>628</v>
      </c>
    </row>
    <row r="29" spans="1:17">
      <c r="A29" s="181">
        <v>1976</v>
      </c>
      <c r="B29" s="182">
        <v>5796</v>
      </c>
      <c r="C29" s="183">
        <v>221</v>
      </c>
      <c r="D29" s="184">
        <v>5746</v>
      </c>
      <c r="E29" s="185">
        <v>180</v>
      </c>
      <c r="F29" s="182">
        <v>3330</v>
      </c>
      <c r="G29" s="183">
        <v>92</v>
      </c>
      <c r="H29" s="184">
        <v>736</v>
      </c>
      <c r="I29" s="185">
        <v>14</v>
      </c>
      <c r="J29" s="182">
        <v>1476</v>
      </c>
      <c r="K29" s="183">
        <v>102</v>
      </c>
      <c r="L29" s="184">
        <v>29</v>
      </c>
      <c r="M29" s="188" t="s">
        <v>483</v>
      </c>
      <c r="N29" s="186">
        <v>782</v>
      </c>
      <c r="O29" s="180" t="s">
        <v>483</v>
      </c>
      <c r="P29" s="184">
        <v>17895</v>
      </c>
      <c r="Q29" s="187">
        <v>609</v>
      </c>
    </row>
    <row r="30" spans="1:17">
      <c r="A30" s="181">
        <v>1977</v>
      </c>
      <c r="B30" s="182">
        <v>5937</v>
      </c>
      <c r="C30" s="183">
        <v>252</v>
      </c>
      <c r="D30" s="184">
        <v>5526</v>
      </c>
      <c r="E30" s="185">
        <v>207</v>
      </c>
      <c r="F30" s="182">
        <v>3016</v>
      </c>
      <c r="G30" s="183">
        <v>98</v>
      </c>
      <c r="H30" s="184">
        <v>631</v>
      </c>
      <c r="I30" s="185">
        <v>21</v>
      </c>
      <c r="J30" s="182">
        <v>1448</v>
      </c>
      <c r="K30" s="183">
        <v>124</v>
      </c>
      <c r="L30" s="184">
        <v>21</v>
      </c>
      <c r="M30" s="188" t="s">
        <v>483</v>
      </c>
      <c r="N30" s="186">
        <v>946</v>
      </c>
      <c r="O30" s="180" t="s">
        <v>483</v>
      </c>
      <c r="P30" s="184">
        <v>17525</v>
      </c>
      <c r="Q30" s="187">
        <v>702</v>
      </c>
    </row>
    <row r="31" spans="1:17">
      <c r="A31" s="181">
        <v>1978</v>
      </c>
      <c r="B31" s="182">
        <v>4990</v>
      </c>
      <c r="C31" s="183">
        <v>228</v>
      </c>
      <c r="D31" s="184">
        <v>4831</v>
      </c>
      <c r="E31" s="185">
        <v>176</v>
      </c>
      <c r="F31" s="182">
        <v>2713</v>
      </c>
      <c r="G31" s="183">
        <v>104</v>
      </c>
      <c r="H31" s="184">
        <v>588</v>
      </c>
      <c r="I31" s="185">
        <v>30</v>
      </c>
      <c r="J31" s="182">
        <v>1224</v>
      </c>
      <c r="K31" s="183">
        <v>116</v>
      </c>
      <c r="L31" s="184">
        <v>7</v>
      </c>
      <c r="M31" s="188" t="s">
        <v>483</v>
      </c>
      <c r="N31" s="186">
        <v>825</v>
      </c>
      <c r="O31" s="180" t="s">
        <v>483</v>
      </c>
      <c r="P31" s="184">
        <v>15178</v>
      </c>
      <c r="Q31" s="187">
        <v>654</v>
      </c>
    </row>
    <row r="32" spans="1:17">
      <c r="A32" s="181">
        <v>1979</v>
      </c>
      <c r="B32" s="182">
        <v>4465</v>
      </c>
      <c r="C32" s="183">
        <v>200</v>
      </c>
      <c r="D32" s="184">
        <v>4071</v>
      </c>
      <c r="E32" s="185">
        <v>140</v>
      </c>
      <c r="F32" s="182">
        <v>2810</v>
      </c>
      <c r="G32" s="183">
        <v>90</v>
      </c>
      <c r="H32" s="184">
        <v>623</v>
      </c>
      <c r="I32" s="185">
        <v>15</v>
      </c>
      <c r="J32" s="182">
        <v>1157</v>
      </c>
      <c r="K32" s="183">
        <v>106</v>
      </c>
      <c r="L32" s="184">
        <v>14</v>
      </c>
      <c r="M32" s="185">
        <v>3</v>
      </c>
      <c r="N32" s="186">
        <v>766</v>
      </c>
      <c r="O32" s="180" t="s">
        <v>483</v>
      </c>
      <c r="P32" s="184">
        <v>13906</v>
      </c>
      <c r="Q32" s="187">
        <v>554</v>
      </c>
    </row>
    <row r="33" spans="1:17">
      <c r="A33" s="181">
        <v>1980</v>
      </c>
      <c r="B33" s="182">
        <v>5592</v>
      </c>
      <c r="C33" s="183">
        <v>223</v>
      </c>
      <c r="D33" s="184">
        <v>5054</v>
      </c>
      <c r="E33" s="185">
        <v>163</v>
      </c>
      <c r="F33" s="182">
        <v>3222</v>
      </c>
      <c r="G33" s="183">
        <v>91</v>
      </c>
      <c r="H33" s="184">
        <v>741</v>
      </c>
      <c r="I33" s="185">
        <v>22</v>
      </c>
      <c r="J33" s="182">
        <v>1249</v>
      </c>
      <c r="K33" s="183">
        <v>98</v>
      </c>
      <c r="L33" s="184">
        <v>12</v>
      </c>
      <c r="M33" s="185">
        <v>1</v>
      </c>
      <c r="N33" s="186">
        <v>2</v>
      </c>
      <c r="O33" s="186">
        <v>1</v>
      </c>
      <c r="P33" s="184">
        <v>15872</v>
      </c>
      <c r="Q33" s="187">
        <v>599</v>
      </c>
    </row>
    <row r="34" spans="1:17">
      <c r="A34" s="181">
        <v>1981</v>
      </c>
      <c r="B34" s="182">
        <v>5509</v>
      </c>
      <c r="C34" s="183">
        <v>223</v>
      </c>
      <c r="D34" s="184">
        <v>4692</v>
      </c>
      <c r="E34" s="185">
        <v>205</v>
      </c>
      <c r="F34" s="182">
        <v>3377</v>
      </c>
      <c r="G34" s="183">
        <v>116</v>
      </c>
      <c r="H34" s="184">
        <v>756</v>
      </c>
      <c r="I34" s="185">
        <v>21</v>
      </c>
      <c r="J34" s="182">
        <v>1123</v>
      </c>
      <c r="K34" s="183">
        <v>104</v>
      </c>
      <c r="L34" s="184">
        <v>20</v>
      </c>
      <c r="M34" s="188" t="s">
        <v>483</v>
      </c>
      <c r="N34" s="186">
        <v>2</v>
      </c>
      <c r="O34" s="180" t="s">
        <v>483</v>
      </c>
      <c r="P34" s="184">
        <v>15479</v>
      </c>
      <c r="Q34" s="187">
        <v>669</v>
      </c>
    </row>
    <row r="35" spans="1:17">
      <c r="A35" s="181">
        <v>1982</v>
      </c>
      <c r="B35" s="182">
        <v>5668</v>
      </c>
      <c r="C35" s="183">
        <v>264</v>
      </c>
      <c r="D35" s="184">
        <v>4934</v>
      </c>
      <c r="E35" s="185">
        <v>177</v>
      </c>
      <c r="F35" s="182">
        <v>3568</v>
      </c>
      <c r="G35" s="183">
        <v>113</v>
      </c>
      <c r="H35" s="184">
        <v>886</v>
      </c>
      <c r="I35" s="185">
        <v>30</v>
      </c>
      <c r="J35" s="182">
        <v>1128</v>
      </c>
      <c r="K35" s="183">
        <v>89</v>
      </c>
      <c r="L35" s="184">
        <v>10</v>
      </c>
      <c r="M35" s="188" t="s">
        <v>483</v>
      </c>
      <c r="N35" s="186" t="s">
        <v>483</v>
      </c>
      <c r="O35" s="180" t="s">
        <v>483</v>
      </c>
      <c r="P35" s="184">
        <v>16194</v>
      </c>
      <c r="Q35" s="187">
        <v>673</v>
      </c>
    </row>
    <row r="36" spans="1:17">
      <c r="A36" s="181">
        <v>1983</v>
      </c>
      <c r="B36" s="182">
        <v>6121</v>
      </c>
      <c r="C36" s="183">
        <v>218</v>
      </c>
      <c r="D36" s="184">
        <v>4851</v>
      </c>
      <c r="E36" s="185">
        <v>196</v>
      </c>
      <c r="F36" s="182">
        <v>3451</v>
      </c>
      <c r="G36" s="183">
        <v>108</v>
      </c>
      <c r="H36" s="184">
        <v>912</v>
      </c>
      <c r="I36" s="185">
        <v>19</v>
      </c>
      <c r="J36" s="182">
        <v>1147</v>
      </c>
      <c r="K36" s="183">
        <v>102</v>
      </c>
      <c r="L36" s="184">
        <v>9</v>
      </c>
      <c r="M36" s="185">
        <v>1</v>
      </c>
      <c r="N36" s="186" t="s">
        <v>483</v>
      </c>
      <c r="O36" s="180" t="s">
        <v>483</v>
      </c>
      <c r="P36" s="184">
        <v>16491</v>
      </c>
      <c r="Q36" s="187">
        <v>644</v>
      </c>
    </row>
    <row r="37" spans="1:17">
      <c r="A37" s="181">
        <v>1984</v>
      </c>
      <c r="B37" s="182">
        <v>6687</v>
      </c>
      <c r="C37" s="183">
        <v>217</v>
      </c>
      <c r="D37" s="184">
        <v>4778</v>
      </c>
      <c r="E37" s="185">
        <v>176</v>
      </c>
      <c r="F37" s="182">
        <v>3746</v>
      </c>
      <c r="G37" s="183">
        <v>125</v>
      </c>
      <c r="H37" s="184">
        <v>957</v>
      </c>
      <c r="I37" s="185">
        <v>31</v>
      </c>
      <c r="J37" s="182">
        <v>1343</v>
      </c>
      <c r="K37" s="183">
        <v>119</v>
      </c>
      <c r="L37" s="184">
        <v>12</v>
      </c>
      <c r="M37" s="185">
        <v>1</v>
      </c>
      <c r="N37" s="186">
        <v>1</v>
      </c>
      <c r="O37" s="180" t="s">
        <v>483</v>
      </c>
      <c r="P37" s="184">
        <v>17524</v>
      </c>
      <c r="Q37" s="187">
        <v>669</v>
      </c>
    </row>
    <row r="38" spans="1:17">
      <c r="A38" s="181">
        <v>1985</v>
      </c>
      <c r="B38" s="182">
        <v>7358</v>
      </c>
      <c r="C38" s="183">
        <v>284</v>
      </c>
      <c r="D38" s="184">
        <v>5240</v>
      </c>
      <c r="E38" s="185">
        <v>185</v>
      </c>
      <c r="F38" s="182">
        <v>3940</v>
      </c>
      <c r="G38" s="183">
        <v>132</v>
      </c>
      <c r="H38" s="184">
        <v>1120</v>
      </c>
      <c r="I38" s="185">
        <v>21</v>
      </c>
      <c r="J38" s="182">
        <v>1229</v>
      </c>
      <c r="K38" s="183">
        <v>125</v>
      </c>
      <c r="L38" s="184">
        <v>10</v>
      </c>
      <c r="M38" s="188" t="s">
        <v>483</v>
      </c>
      <c r="N38" s="186">
        <v>15</v>
      </c>
      <c r="O38" s="180" t="s">
        <v>483</v>
      </c>
      <c r="P38" s="184">
        <v>18912</v>
      </c>
      <c r="Q38" s="187">
        <v>747</v>
      </c>
    </row>
    <row r="39" spans="1:17">
      <c r="A39" s="181">
        <v>1986</v>
      </c>
      <c r="B39" s="182">
        <v>7601</v>
      </c>
      <c r="C39" s="183">
        <v>287</v>
      </c>
      <c r="D39" s="184">
        <v>5382</v>
      </c>
      <c r="E39" s="185">
        <v>218</v>
      </c>
      <c r="F39" s="182">
        <v>3593</v>
      </c>
      <c r="G39" s="183">
        <v>127</v>
      </c>
      <c r="H39" s="184">
        <v>1012</v>
      </c>
      <c r="I39" s="185">
        <v>22</v>
      </c>
      <c r="J39" s="182">
        <v>1268</v>
      </c>
      <c r="K39" s="183">
        <v>112</v>
      </c>
      <c r="L39" s="184">
        <v>17</v>
      </c>
      <c r="M39" s="188" t="s">
        <v>483</v>
      </c>
      <c r="N39" s="186">
        <v>1</v>
      </c>
      <c r="O39" s="180" t="s">
        <v>483</v>
      </c>
      <c r="P39" s="184">
        <v>18874</v>
      </c>
      <c r="Q39" s="187">
        <v>766</v>
      </c>
    </row>
    <row r="40" spans="1:17">
      <c r="A40" s="181">
        <v>1987</v>
      </c>
      <c r="B40" s="182">
        <v>7814</v>
      </c>
      <c r="C40" s="183">
        <v>307</v>
      </c>
      <c r="D40" s="184">
        <v>5196</v>
      </c>
      <c r="E40" s="185">
        <v>216</v>
      </c>
      <c r="F40" s="182">
        <v>3389</v>
      </c>
      <c r="G40" s="183">
        <v>144</v>
      </c>
      <c r="H40" s="184">
        <v>1058</v>
      </c>
      <c r="I40" s="185">
        <v>18</v>
      </c>
      <c r="J40" s="182">
        <v>1261</v>
      </c>
      <c r="K40" s="183">
        <v>110</v>
      </c>
      <c r="L40" s="184">
        <v>10</v>
      </c>
      <c r="M40" s="188" t="s">
        <v>483</v>
      </c>
      <c r="N40" s="186" t="s">
        <v>483</v>
      </c>
      <c r="O40" s="180" t="s">
        <v>483</v>
      </c>
      <c r="P40" s="184">
        <v>18728</v>
      </c>
      <c r="Q40" s="187">
        <v>795</v>
      </c>
    </row>
    <row r="41" spans="1:17">
      <c r="A41" s="181">
        <v>1988</v>
      </c>
      <c r="B41" s="182">
        <v>7381</v>
      </c>
      <c r="C41" s="183">
        <v>270</v>
      </c>
      <c r="D41" s="184">
        <v>4862</v>
      </c>
      <c r="E41" s="185">
        <v>206</v>
      </c>
      <c r="F41" s="182">
        <v>2862</v>
      </c>
      <c r="G41" s="183">
        <v>146</v>
      </c>
      <c r="H41" s="184">
        <v>1097</v>
      </c>
      <c r="I41" s="185">
        <v>20</v>
      </c>
      <c r="J41" s="182">
        <v>1122</v>
      </c>
      <c r="K41" s="183">
        <v>83</v>
      </c>
      <c r="L41" s="184">
        <v>15</v>
      </c>
      <c r="M41" s="185">
        <v>2</v>
      </c>
      <c r="N41" s="186">
        <v>7</v>
      </c>
      <c r="O41" s="180" t="s">
        <v>483</v>
      </c>
      <c r="P41" s="184">
        <v>17346</v>
      </c>
      <c r="Q41" s="187">
        <v>727</v>
      </c>
    </row>
    <row r="42" spans="1:17">
      <c r="A42" s="181">
        <v>1989</v>
      </c>
      <c r="B42" s="182">
        <v>7295</v>
      </c>
      <c r="C42" s="183">
        <v>289</v>
      </c>
      <c r="D42" s="184">
        <v>4722</v>
      </c>
      <c r="E42" s="185">
        <v>224</v>
      </c>
      <c r="F42" s="182">
        <v>2467</v>
      </c>
      <c r="G42" s="183">
        <v>139</v>
      </c>
      <c r="H42" s="184">
        <v>1054</v>
      </c>
      <c r="I42" s="185">
        <v>20</v>
      </c>
      <c r="J42" s="182">
        <v>1044</v>
      </c>
      <c r="K42" s="183">
        <v>81</v>
      </c>
      <c r="L42" s="184">
        <v>12</v>
      </c>
      <c r="M42" s="185">
        <v>1</v>
      </c>
      <c r="N42" s="186" t="s">
        <v>483</v>
      </c>
      <c r="O42" s="180" t="s">
        <v>483</v>
      </c>
      <c r="P42" s="184">
        <v>16594</v>
      </c>
      <c r="Q42" s="187">
        <v>754</v>
      </c>
    </row>
    <row r="43" spans="1:17">
      <c r="A43" s="181">
        <v>1990</v>
      </c>
      <c r="B43" s="182">
        <v>8236</v>
      </c>
      <c r="C43" s="183">
        <v>278</v>
      </c>
      <c r="D43" s="184">
        <v>5054</v>
      </c>
      <c r="E43" s="185">
        <v>205</v>
      </c>
      <c r="F43" s="182">
        <v>2203</v>
      </c>
      <c r="G43" s="183">
        <v>114</v>
      </c>
      <c r="H43" s="184">
        <v>1053</v>
      </c>
      <c r="I43" s="185">
        <v>27</v>
      </c>
      <c r="J43" s="182">
        <v>1161</v>
      </c>
      <c r="K43" s="183">
        <v>104</v>
      </c>
      <c r="L43" s="184">
        <v>12</v>
      </c>
      <c r="M43" s="185">
        <v>1</v>
      </c>
      <c r="N43" s="186" t="s">
        <v>483</v>
      </c>
      <c r="O43" s="180" t="s">
        <v>483</v>
      </c>
      <c r="P43" s="184">
        <v>17719</v>
      </c>
      <c r="Q43" s="187">
        <v>729</v>
      </c>
    </row>
    <row r="44" spans="1:17">
      <c r="A44" s="181">
        <v>1991</v>
      </c>
      <c r="B44" s="182">
        <v>7838</v>
      </c>
      <c r="C44" s="183">
        <v>278</v>
      </c>
      <c r="D44" s="184">
        <v>4858</v>
      </c>
      <c r="E44" s="185">
        <v>183</v>
      </c>
      <c r="F44" s="182">
        <v>2061</v>
      </c>
      <c r="G44" s="183">
        <v>78</v>
      </c>
      <c r="H44" s="184">
        <v>1000</v>
      </c>
      <c r="I44" s="185">
        <v>22</v>
      </c>
      <c r="J44" s="182">
        <v>1015</v>
      </c>
      <c r="K44" s="183">
        <v>88</v>
      </c>
      <c r="L44" s="184">
        <v>5</v>
      </c>
      <c r="M44" s="185">
        <v>1</v>
      </c>
      <c r="N44" s="186" t="s">
        <v>483</v>
      </c>
      <c r="O44" s="180" t="s">
        <v>483</v>
      </c>
      <c r="P44" s="184">
        <v>16777</v>
      </c>
      <c r="Q44" s="187">
        <v>650</v>
      </c>
    </row>
    <row r="45" spans="1:17">
      <c r="A45" s="181">
        <v>1992</v>
      </c>
      <c r="B45" s="182">
        <v>7788</v>
      </c>
      <c r="C45" s="183">
        <v>286</v>
      </c>
      <c r="D45" s="184">
        <v>4564</v>
      </c>
      <c r="E45" s="185">
        <v>179</v>
      </c>
      <c r="F45" s="182">
        <v>1816</v>
      </c>
      <c r="G45" s="183">
        <v>88</v>
      </c>
      <c r="H45" s="184">
        <v>941</v>
      </c>
      <c r="I45" s="185">
        <v>17</v>
      </c>
      <c r="J45" s="182">
        <v>1007</v>
      </c>
      <c r="K45" s="183">
        <v>76</v>
      </c>
      <c r="L45" s="184">
        <v>5</v>
      </c>
      <c r="M45" s="188" t="s">
        <v>483</v>
      </c>
      <c r="N45" s="186" t="s">
        <v>483</v>
      </c>
      <c r="O45" s="180" t="s">
        <v>483</v>
      </c>
      <c r="P45" s="184">
        <v>16121</v>
      </c>
      <c r="Q45" s="187">
        <v>646</v>
      </c>
    </row>
    <row r="46" spans="1:17">
      <c r="A46" s="181">
        <v>1993</v>
      </c>
      <c r="B46" s="182">
        <v>7515</v>
      </c>
      <c r="C46" s="183">
        <v>259</v>
      </c>
      <c r="D46" s="184">
        <v>4159</v>
      </c>
      <c r="E46" s="185">
        <v>167</v>
      </c>
      <c r="F46" s="182">
        <v>1561</v>
      </c>
      <c r="G46" s="183">
        <v>80</v>
      </c>
      <c r="H46" s="184">
        <v>910</v>
      </c>
      <c r="I46" s="185">
        <v>17</v>
      </c>
      <c r="J46" s="182">
        <v>949</v>
      </c>
      <c r="K46" s="183">
        <v>74</v>
      </c>
      <c r="L46" s="184">
        <v>14</v>
      </c>
      <c r="M46" s="185">
        <v>3</v>
      </c>
      <c r="N46" s="186" t="s">
        <v>483</v>
      </c>
      <c r="O46" s="180" t="s">
        <v>483</v>
      </c>
      <c r="P46" s="184">
        <v>15108</v>
      </c>
      <c r="Q46" s="187">
        <v>600</v>
      </c>
    </row>
    <row r="47" spans="1:17">
      <c r="A47" s="181">
        <v>1994</v>
      </c>
      <c r="B47" s="182">
        <v>8324</v>
      </c>
      <c r="C47" s="183">
        <v>272</v>
      </c>
      <c r="D47" s="184">
        <v>4606</v>
      </c>
      <c r="E47" s="185">
        <v>166</v>
      </c>
      <c r="F47" s="182">
        <v>1721</v>
      </c>
      <c r="G47" s="183">
        <v>72</v>
      </c>
      <c r="H47" s="184">
        <v>882</v>
      </c>
      <c r="I47" s="185">
        <v>15</v>
      </c>
      <c r="J47" s="182">
        <v>1063</v>
      </c>
      <c r="K47" s="183">
        <v>54</v>
      </c>
      <c r="L47" s="184">
        <v>4</v>
      </c>
      <c r="M47" s="185">
        <v>1</v>
      </c>
      <c r="N47" s="186" t="s">
        <v>483</v>
      </c>
      <c r="O47" s="180" t="s">
        <v>483</v>
      </c>
      <c r="P47" s="184">
        <v>16600</v>
      </c>
      <c r="Q47" s="187">
        <v>580</v>
      </c>
    </row>
    <row r="48" spans="1:17">
      <c r="A48" s="181">
        <v>1995</v>
      </c>
      <c r="B48" s="182">
        <v>8818</v>
      </c>
      <c r="C48" s="183">
        <v>249</v>
      </c>
      <c r="D48" s="184">
        <v>4637</v>
      </c>
      <c r="E48" s="185">
        <v>168</v>
      </c>
      <c r="F48" s="182">
        <v>1539</v>
      </c>
      <c r="G48" s="183">
        <v>78</v>
      </c>
      <c r="H48" s="184">
        <v>813</v>
      </c>
      <c r="I48" s="185">
        <v>15</v>
      </c>
      <c r="J48" s="182">
        <v>1053</v>
      </c>
      <c r="K48" s="183">
        <v>71</v>
      </c>
      <c r="L48" s="184">
        <v>10</v>
      </c>
      <c r="M48" s="185">
        <v>1</v>
      </c>
      <c r="N48" s="186" t="s">
        <v>483</v>
      </c>
      <c r="O48" s="180" t="s">
        <v>483</v>
      </c>
      <c r="P48" s="184">
        <v>16870</v>
      </c>
      <c r="Q48" s="187">
        <v>582</v>
      </c>
    </row>
    <row r="49" spans="1:73">
      <c r="A49" s="181">
        <v>1996</v>
      </c>
      <c r="B49" s="182">
        <v>7653</v>
      </c>
      <c r="C49" s="183">
        <v>238</v>
      </c>
      <c r="D49" s="184">
        <v>4184</v>
      </c>
      <c r="E49" s="185">
        <v>151</v>
      </c>
      <c r="F49" s="182">
        <v>1223</v>
      </c>
      <c r="G49" s="183">
        <v>48</v>
      </c>
      <c r="H49" s="184">
        <v>754</v>
      </c>
      <c r="I49" s="185">
        <v>13</v>
      </c>
      <c r="J49" s="182">
        <v>969</v>
      </c>
      <c r="K49" s="183">
        <v>63</v>
      </c>
      <c r="L49" s="184">
        <v>13</v>
      </c>
      <c r="M49" s="185">
        <v>1</v>
      </c>
      <c r="N49" s="186" t="s">
        <v>483</v>
      </c>
      <c r="O49" s="180" t="s">
        <v>483</v>
      </c>
      <c r="P49" s="184">
        <v>14796</v>
      </c>
      <c r="Q49" s="187">
        <v>514</v>
      </c>
    </row>
    <row r="50" spans="1:73">
      <c r="A50" s="181">
        <v>1997</v>
      </c>
      <c r="B50" s="182">
        <v>6825</v>
      </c>
      <c r="C50" s="183">
        <v>252</v>
      </c>
      <c r="D50" s="184">
        <v>3747</v>
      </c>
      <c r="E50" s="185">
        <v>165</v>
      </c>
      <c r="F50" s="182">
        <v>1142</v>
      </c>
      <c r="G50" s="183">
        <v>56</v>
      </c>
      <c r="H50" s="184">
        <v>724</v>
      </c>
      <c r="I50" s="185">
        <v>12</v>
      </c>
      <c r="J50" s="182">
        <v>925</v>
      </c>
      <c r="K50" s="183">
        <v>54</v>
      </c>
      <c r="L50" s="184">
        <v>12</v>
      </c>
      <c r="M50" s="188" t="s">
        <v>483</v>
      </c>
      <c r="N50" s="186" t="s">
        <v>483</v>
      </c>
      <c r="O50" s="180" t="s">
        <v>483</v>
      </c>
      <c r="P50" s="184">
        <v>13375</v>
      </c>
      <c r="Q50" s="187">
        <v>539</v>
      </c>
    </row>
    <row r="51" spans="1:73">
      <c r="A51" s="181">
        <v>1998</v>
      </c>
      <c r="B51" s="182">
        <v>6403</v>
      </c>
      <c r="C51" s="183">
        <v>221</v>
      </c>
      <c r="D51" s="184">
        <v>3471</v>
      </c>
      <c r="E51" s="185">
        <v>139</v>
      </c>
      <c r="F51" s="182">
        <v>969</v>
      </c>
      <c r="G51" s="183">
        <v>54</v>
      </c>
      <c r="H51" s="184">
        <v>626</v>
      </c>
      <c r="I51" s="185">
        <v>16</v>
      </c>
      <c r="J51" s="182">
        <v>930</v>
      </c>
      <c r="K51" s="183">
        <v>71</v>
      </c>
      <c r="L51" s="184">
        <v>13</v>
      </c>
      <c r="M51" s="188" t="s">
        <v>483</v>
      </c>
      <c r="N51" s="186" t="s">
        <v>483</v>
      </c>
      <c r="O51" s="180" t="s">
        <v>483</v>
      </c>
      <c r="P51" s="184">
        <v>12412</v>
      </c>
      <c r="Q51" s="187">
        <v>501</v>
      </c>
      <c r="AT51" s="295"/>
      <c r="AU51" s="295"/>
      <c r="AV51" s="295"/>
      <c r="AW51" s="295"/>
      <c r="AX51" s="295"/>
      <c r="AY51" s="295"/>
      <c r="AZ51" s="295"/>
      <c r="BA51" s="295"/>
      <c r="BB51" s="295"/>
      <c r="BC51" s="295"/>
      <c r="BD51" s="295"/>
      <c r="BE51" s="295"/>
      <c r="BF51" s="295"/>
      <c r="BG51" s="295"/>
      <c r="BH51" s="295"/>
    </row>
    <row r="52" spans="1:73">
      <c r="A52" s="181">
        <v>1999</v>
      </c>
      <c r="B52" s="182">
        <v>6311</v>
      </c>
      <c r="C52" s="183">
        <v>255</v>
      </c>
      <c r="D52" s="184">
        <v>3367</v>
      </c>
      <c r="E52" s="185">
        <v>141</v>
      </c>
      <c r="F52" s="182">
        <v>791</v>
      </c>
      <c r="G52" s="183">
        <v>42</v>
      </c>
      <c r="H52" s="184">
        <v>619</v>
      </c>
      <c r="I52" s="185">
        <v>8</v>
      </c>
      <c r="J52" s="182">
        <v>895</v>
      </c>
      <c r="K52" s="183">
        <v>63</v>
      </c>
      <c r="L52" s="184">
        <v>16</v>
      </c>
      <c r="M52" s="188" t="s">
        <v>483</v>
      </c>
      <c r="N52" s="186" t="s">
        <v>483</v>
      </c>
      <c r="O52" s="180" t="s">
        <v>483</v>
      </c>
      <c r="P52" s="184">
        <v>11999</v>
      </c>
      <c r="Q52" s="187">
        <v>509</v>
      </c>
    </row>
    <row r="53" spans="1:73">
      <c r="A53" s="181">
        <v>2000</v>
      </c>
      <c r="B53" s="182">
        <v>5667</v>
      </c>
      <c r="C53" s="183">
        <v>244</v>
      </c>
      <c r="D53" s="189">
        <v>3068</v>
      </c>
      <c r="E53" s="185">
        <v>132</v>
      </c>
      <c r="F53" s="182">
        <v>697</v>
      </c>
      <c r="G53" s="183">
        <v>31</v>
      </c>
      <c r="H53" s="189">
        <v>559</v>
      </c>
      <c r="I53" s="185">
        <v>19</v>
      </c>
      <c r="J53" s="182">
        <v>953</v>
      </c>
      <c r="K53" s="183">
        <v>35</v>
      </c>
      <c r="L53" s="184">
        <v>18</v>
      </c>
      <c r="M53" s="185">
        <v>1</v>
      </c>
      <c r="N53" s="186" t="s">
        <v>483</v>
      </c>
      <c r="O53" s="180" t="s">
        <v>483</v>
      </c>
      <c r="P53" s="184">
        <v>10962</v>
      </c>
      <c r="Q53" s="187">
        <v>462</v>
      </c>
      <c r="S53" s="19" t="s">
        <v>684</v>
      </c>
      <c r="T53" s="19" t="s">
        <v>681</v>
      </c>
      <c r="AE53" s="19" t="s">
        <v>684</v>
      </c>
      <c r="AF53" s="19" t="s">
        <v>681</v>
      </c>
      <c r="AG53" s="19" t="s">
        <v>682</v>
      </c>
      <c r="AH53" s="19" t="s">
        <v>675</v>
      </c>
      <c r="AI53" s="19" t="s">
        <v>683</v>
      </c>
      <c r="AK53" s="19" t="s">
        <v>684</v>
      </c>
      <c r="AL53" s="19" t="s">
        <v>681</v>
      </c>
      <c r="AO53" s="20" t="s">
        <v>685</v>
      </c>
      <c r="AT53" s="202" t="s">
        <v>686</v>
      </c>
      <c r="AU53" s="202" t="s">
        <v>687</v>
      </c>
      <c r="AV53" s="202"/>
      <c r="AW53" s="202"/>
      <c r="AX53" s="52">
        <v>2001</v>
      </c>
      <c r="AY53" s="52">
        <v>2002</v>
      </c>
      <c r="AZ53" s="52">
        <v>2003</v>
      </c>
      <c r="BA53" s="52">
        <v>2004</v>
      </c>
      <c r="BB53" s="52">
        <v>2005</v>
      </c>
      <c r="BC53" s="52">
        <v>2006</v>
      </c>
      <c r="BD53" s="52">
        <v>2007</v>
      </c>
      <c r="BE53" s="52">
        <v>2008</v>
      </c>
      <c r="BF53" s="52">
        <v>2009</v>
      </c>
      <c r="BG53" s="52">
        <v>2010</v>
      </c>
      <c r="BH53" s="52">
        <v>2011</v>
      </c>
      <c r="BI53" s="52">
        <v>2012</v>
      </c>
      <c r="BJ53" s="52">
        <v>2013</v>
      </c>
      <c r="BK53" s="52">
        <v>2014</v>
      </c>
      <c r="BL53" s="52"/>
    </row>
    <row r="54" spans="1:73">
      <c r="A54" s="181">
        <v>2001</v>
      </c>
      <c r="B54" s="182">
        <v>6655</v>
      </c>
      <c r="C54" s="183">
        <v>233</v>
      </c>
      <c r="D54" s="189">
        <v>3336</v>
      </c>
      <c r="E54" s="185">
        <v>125</v>
      </c>
      <c r="F54" s="182">
        <v>669</v>
      </c>
      <c r="G54" s="183">
        <v>35</v>
      </c>
      <c r="H54" s="189">
        <v>696</v>
      </c>
      <c r="I54" s="185">
        <v>10</v>
      </c>
      <c r="J54" s="182">
        <v>986</v>
      </c>
      <c r="K54" s="183">
        <v>52</v>
      </c>
      <c r="L54" s="184">
        <v>26</v>
      </c>
      <c r="M54" s="188" t="s">
        <v>483</v>
      </c>
      <c r="N54" s="186" t="s">
        <v>483</v>
      </c>
      <c r="O54" s="180" t="s">
        <v>483</v>
      </c>
      <c r="P54" s="184">
        <v>12368</v>
      </c>
      <c r="Q54" s="187">
        <v>455</v>
      </c>
      <c r="R54" s="104"/>
      <c r="S54" s="182">
        <f>SUM(B54+D54)</f>
        <v>9991</v>
      </c>
      <c r="T54" s="182">
        <f>F54</f>
        <v>669</v>
      </c>
      <c r="U54" s="19">
        <f>S54/('veh fleet stats'!AZ8)</f>
        <v>349.42737792866228</v>
      </c>
      <c r="V54" s="19">
        <f>T54/'veh fleet stats'!BD8</f>
        <v>2978.7201514697986</v>
      </c>
      <c r="W54" s="19">
        <f>S54/('veh fleet stats'!AZ8+'veh fleet stats'!BA8)</f>
        <v>295.8693815898057</v>
      </c>
      <c r="X54" s="104">
        <f>U54/U$54-1</f>
        <v>0</v>
      </c>
      <c r="Y54" s="104">
        <f t="shared" ref="Y54:Z68" si="0">V54/V$54-1</f>
        <v>0</v>
      </c>
      <c r="Z54" s="104">
        <f t="shared" si="0"/>
        <v>0</v>
      </c>
      <c r="AE54" s="182">
        <f>C54+E54</f>
        <v>358</v>
      </c>
      <c r="AF54" s="182">
        <f>G54</f>
        <v>35</v>
      </c>
      <c r="AG54" s="182">
        <f>I54</f>
        <v>10</v>
      </c>
      <c r="AH54" s="182">
        <f>K54</f>
        <v>52</v>
      </c>
      <c r="AI54" s="182" t="str">
        <f>M54</f>
        <v>-</v>
      </c>
      <c r="AK54" s="19">
        <f>AE54/('veh fleet stats'!AZ8)</f>
        <v>12.520768821785715</v>
      </c>
      <c r="AL54" s="19">
        <f>AF54/'veh fleet stats'!BD8</f>
        <v>155.83737713220174</v>
      </c>
      <c r="AM54" s="19">
        <f>AK54/AK$54-1</f>
        <v>0</v>
      </c>
      <c r="AN54" s="19">
        <f>AL54/AL$54-1</f>
        <v>0</v>
      </c>
      <c r="AO54" s="20">
        <f>AE54/('veh fleet stats'!BI8)</f>
        <v>12.390660987282835</v>
      </c>
      <c r="AP54" s="19">
        <f>AO54/AO$54-1</f>
        <v>0</v>
      </c>
      <c r="AS54" s="19">
        <v>2001</v>
      </c>
      <c r="AT54" s="201">
        <f>AQ71</f>
        <v>28.592493407999999</v>
      </c>
      <c r="AU54" s="182">
        <f>AS88</f>
        <v>358</v>
      </c>
      <c r="AV54" s="201">
        <f>AU54/AT54</f>
        <v>12.520768821785715</v>
      </c>
      <c r="AW54" s="19">
        <v>2001</v>
      </c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</row>
    <row r="55" spans="1:73">
      <c r="A55" s="181">
        <v>2002</v>
      </c>
      <c r="B55" s="182">
        <v>7662</v>
      </c>
      <c r="C55" s="183">
        <v>220</v>
      </c>
      <c r="D55" s="189">
        <v>3641</v>
      </c>
      <c r="E55" s="185">
        <v>96</v>
      </c>
      <c r="F55" s="182">
        <v>744</v>
      </c>
      <c r="G55" s="183">
        <v>30</v>
      </c>
      <c r="H55" s="189">
        <v>771</v>
      </c>
      <c r="I55" s="185">
        <v>14</v>
      </c>
      <c r="J55" s="182">
        <v>1065</v>
      </c>
      <c r="K55" s="183">
        <v>45</v>
      </c>
      <c r="L55" s="184">
        <v>35</v>
      </c>
      <c r="M55" s="188" t="s">
        <v>483</v>
      </c>
      <c r="N55" s="186" t="s">
        <v>483</v>
      </c>
      <c r="O55" s="180" t="s">
        <v>483</v>
      </c>
      <c r="P55" s="184">
        <v>13918</v>
      </c>
      <c r="Q55" s="187">
        <v>405</v>
      </c>
      <c r="S55" s="182">
        <f t="shared" ref="S55:S68" si="1">SUM(B55+D55)</f>
        <v>11303</v>
      </c>
      <c r="T55" s="182">
        <f t="shared" ref="T55:T68" si="2">F55</f>
        <v>744</v>
      </c>
      <c r="U55" s="19">
        <f>S55/('veh fleet stats'!AZ9)</f>
        <v>382.12144800766816</v>
      </c>
      <c r="V55" s="19">
        <f>T55/'veh fleet stats'!BD9</f>
        <v>3299.3760500727144</v>
      </c>
      <c r="W55" s="19">
        <f>S55/('veh fleet stats'!AZ9+'veh fleet stats'!BA9)</f>
        <v>324.30032680269557</v>
      </c>
      <c r="X55" s="104">
        <f t="shared" ref="X55:X68" si="3">U55/U$54-1</f>
        <v>9.3564706557368149E-2</v>
      </c>
      <c r="Y55" s="104">
        <f t="shared" si="0"/>
        <v>0.10764888351283819</v>
      </c>
      <c r="Z55" s="104">
        <f t="shared" si="0"/>
        <v>9.6092894303968945E-2</v>
      </c>
      <c r="AE55" s="182">
        <f t="shared" ref="AE55:AE71" si="4">C55+E55</f>
        <v>316</v>
      </c>
      <c r="AF55" s="182">
        <f t="shared" ref="AF55:AF68" si="5">G55</f>
        <v>30</v>
      </c>
      <c r="AG55" s="182">
        <f t="shared" ref="AG55:AG68" si="6">I55</f>
        <v>14</v>
      </c>
      <c r="AH55" s="182">
        <f t="shared" ref="AH55:AH68" si="7">K55</f>
        <v>45</v>
      </c>
      <c r="AI55" s="182" t="str">
        <f t="shared" ref="AI55:AI68" si="8">M55</f>
        <v>-</v>
      </c>
      <c r="AK55" s="19">
        <f>AE55/('veh fleet stats'!AZ9)</f>
        <v>10.683037916519787</v>
      </c>
      <c r="AL55" s="19">
        <f>AF55/'veh fleet stats'!BD9</f>
        <v>133.03935685777074</v>
      </c>
      <c r="AM55" s="19">
        <f t="shared" ref="AM55:AN67" si="9">AK55/AK$54-1</f>
        <v>-0.14677460557121214</v>
      </c>
      <c r="AN55" s="19">
        <f t="shared" si="9"/>
        <v>-0.14629366005750166</v>
      </c>
      <c r="AO55" s="20">
        <f>AE55/('veh fleet stats'!BI9)</f>
        <v>10.56525628831294</v>
      </c>
      <c r="AP55" s="19">
        <f t="shared" ref="AP55:AP67" si="10">AO55/AO$54-1</f>
        <v>-0.1473210106259385</v>
      </c>
      <c r="AS55" s="19">
        <v>2002</v>
      </c>
      <c r="AT55" s="201">
        <f t="shared" ref="AT55:AT68" si="11">AQ72</f>
        <v>29.579601090000001</v>
      </c>
      <c r="AU55" s="182">
        <f t="shared" ref="AU55:AU68" si="12">AS89</f>
        <v>316</v>
      </c>
      <c r="AV55" s="201">
        <f t="shared" ref="AV55:AV68" si="13">AU55/AT55</f>
        <v>10.683037916519787</v>
      </c>
      <c r="AW55" s="19">
        <v>2002</v>
      </c>
      <c r="AX55" s="22">
        <f>AT55/AT$54</f>
        <v>1.0345233158897509</v>
      </c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</row>
    <row r="56" spans="1:73">
      <c r="A56" s="181">
        <v>2003</v>
      </c>
      <c r="B56" s="182">
        <v>8204</v>
      </c>
      <c r="C56" s="183">
        <v>235</v>
      </c>
      <c r="D56" s="189">
        <v>3601</v>
      </c>
      <c r="E56" s="185">
        <v>133</v>
      </c>
      <c r="F56" s="182">
        <v>761</v>
      </c>
      <c r="G56" s="183">
        <v>28</v>
      </c>
      <c r="H56" s="189">
        <v>722</v>
      </c>
      <c r="I56" s="185">
        <v>6</v>
      </c>
      <c r="J56" s="182">
        <v>1058</v>
      </c>
      <c r="K56" s="183">
        <v>58</v>
      </c>
      <c r="L56" s="184">
        <v>26</v>
      </c>
      <c r="M56" s="185">
        <v>1</v>
      </c>
      <c r="N56" s="186" t="s">
        <v>483</v>
      </c>
      <c r="O56" s="180" t="s">
        <v>483</v>
      </c>
      <c r="P56" s="184">
        <v>14372</v>
      </c>
      <c r="Q56" s="187">
        <v>461</v>
      </c>
      <c r="R56" s="104"/>
      <c r="S56" s="182">
        <f t="shared" si="1"/>
        <v>11805</v>
      </c>
      <c r="T56" s="182">
        <f t="shared" si="2"/>
        <v>761</v>
      </c>
      <c r="U56" s="19">
        <f>S56/('veh fleet stats'!AZ10)</f>
        <v>387.08412479777553</v>
      </c>
      <c r="V56" s="19">
        <f>T56/'veh fleet stats'!BD10</f>
        <v>3313.2844156771321</v>
      </c>
      <c r="W56" s="19">
        <f>S56/('veh fleet stats'!AZ10+'veh fleet stats'!BA10)</f>
        <v>328.97101898446351</v>
      </c>
      <c r="X56" s="104">
        <f t="shared" si="3"/>
        <v>0.10776701897926588</v>
      </c>
      <c r="Y56" s="104">
        <f t="shared" si="0"/>
        <v>0.11231812563602128</v>
      </c>
      <c r="Z56" s="104">
        <f t="shared" si="0"/>
        <v>0.11187922595028787</v>
      </c>
      <c r="AE56" s="182">
        <f t="shared" si="4"/>
        <v>368</v>
      </c>
      <c r="AF56" s="182">
        <f t="shared" si="5"/>
        <v>28</v>
      </c>
      <c r="AG56" s="182">
        <f t="shared" si="6"/>
        <v>6</v>
      </c>
      <c r="AH56" s="182">
        <f t="shared" si="7"/>
        <v>58</v>
      </c>
      <c r="AI56" s="182">
        <f t="shared" si="8"/>
        <v>1</v>
      </c>
      <c r="AK56" s="19">
        <f>AE56/('veh fleet stats'!AZ10)</f>
        <v>12.066663102548191</v>
      </c>
      <c r="AL56" s="19">
        <f>AF56/'veh fleet stats'!BD10</f>
        <v>121.9079679881205</v>
      </c>
      <c r="AM56" s="19">
        <f t="shared" si="9"/>
        <v>-3.626819772020673E-2</v>
      </c>
      <c r="AN56" s="19">
        <f t="shared" si="9"/>
        <v>-0.21772317892194659</v>
      </c>
      <c r="AO56" s="20">
        <f>AE56/('veh fleet stats'!BI10)</f>
        <v>11.911882057699183</v>
      </c>
      <c r="AP56" s="19">
        <f t="shared" si="10"/>
        <v>-3.8640305797652652E-2</v>
      </c>
      <c r="AQ56" s="19">
        <f>AM56</f>
        <v>-3.626819772020673E-2</v>
      </c>
      <c r="AS56" s="19">
        <v>2003</v>
      </c>
      <c r="AT56" s="201">
        <f t="shared" si="11"/>
        <v>30.497246576999999</v>
      </c>
      <c r="AU56" s="182">
        <f t="shared" si="12"/>
        <v>368</v>
      </c>
      <c r="AV56" s="201">
        <f t="shared" si="13"/>
        <v>12.066663102548191</v>
      </c>
      <c r="AW56" s="19">
        <v>2003</v>
      </c>
      <c r="AX56" s="22">
        <f t="shared" ref="AX56:AX68" si="14">AT56/AT$54</f>
        <v>1.0666172460659573</v>
      </c>
      <c r="AY56" s="22">
        <f>AT56/$AT$55</f>
        <v>1.0310229162390641</v>
      </c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</row>
    <row r="57" spans="1:73">
      <c r="A57" s="190">
        <v>2004</v>
      </c>
      <c r="B57" s="19">
        <v>8043</v>
      </c>
      <c r="C57" s="183">
        <v>222</v>
      </c>
      <c r="D57" s="189">
        <v>3384</v>
      </c>
      <c r="E57" s="185">
        <v>133</v>
      </c>
      <c r="F57" s="19">
        <v>721</v>
      </c>
      <c r="G57" s="183">
        <v>34</v>
      </c>
      <c r="H57" s="189">
        <v>716</v>
      </c>
      <c r="I57" s="185">
        <v>7</v>
      </c>
      <c r="J57" s="19">
        <v>999</v>
      </c>
      <c r="K57" s="183">
        <v>38</v>
      </c>
      <c r="L57" s="189">
        <v>27</v>
      </c>
      <c r="M57" s="185">
        <v>1</v>
      </c>
      <c r="N57" s="191" t="s">
        <v>483</v>
      </c>
      <c r="O57" s="180" t="s">
        <v>483</v>
      </c>
      <c r="P57" s="189">
        <v>13890</v>
      </c>
      <c r="Q57" s="187">
        <v>435</v>
      </c>
      <c r="S57" s="182">
        <f t="shared" si="1"/>
        <v>11427</v>
      </c>
      <c r="T57" s="182">
        <f t="shared" si="2"/>
        <v>721</v>
      </c>
      <c r="U57" s="19">
        <f>S57/('veh fleet stats'!AZ11)</f>
        <v>364.92944092038215</v>
      </c>
      <c r="V57" s="19">
        <f>T57/'veh fleet stats'!BD11</f>
        <v>3049.4491247344026</v>
      </c>
      <c r="W57" s="19">
        <f>S57/('veh fleet stats'!AZ11+'veh fleet stats'!BA11)</f>
        <v>310.00340990115848</v>
      </c>
      <c r="X57" s="104">
        <f t="shared" si="3"/>
        <v>4.436419116216106E-2</v>
      </c>
      <c r="Y57" s="104">
        <f t="shared" si="0"/>
        <v>2.3744752668257263E-2</v>
      </c>
      <c r="Z57" s="104">
        <f t="shared" si="0"/>
        <v>4.7771176035201313E-2</v>
      </c>
      <c r="AE57" s="182">
        <f t="shared" si="4"/>
        <v>355</v>
      </c>
      <c r="AF57" s="182">
        <f t="shared" si="5"/>
        <v>34</v>
      </c>
      <c r="AG57" s="182">
        <f t="shared" si="6"/>
        <v>7</v>
      </c>
      <c r="AH57" s="182">
        <f t="shared" si="7"/>
        <v>38</v>
      </c>
      <c r="AI57" s="182">
        <f t="shared" si="8"/>
        <v>1</v>
      </c>
      <c r="AK57" s="19">
        <f>AE57/('veh fleet stats'!AZ11)</f>
        <v>11.337179620787229</v>
      </c>
      <c r="AL57" s="19">
        <f>AF57/'veh fleet stats'!BD11</f>
        <v>143.80203916916739</v>
      </c>
      <c r="AM57" s="19">
        <f t="shared" si="9"/>
        <v>-9.4530073819355409E-2</v>
      </c>
      <c r="AN57" s="19">
        <f t="shared" si="9"/>
        <v>-7.7230111187153727E-2</v>
      </c>
      <c r="AO57" s="20">
        <f>AE57/('veh fleet stats'!BI11)</f>
        <v>11.199712429091571</v>
      </c>
      <c r="AP57" s="19">
        <f t="shared" si="10"/>
        <v>-9.6116628436012874E-2</v>
      </c>
      <c r="AS57" s="19">
        <v>2004</v>
      </c>
      <c r="AT57" s="201">
        <f t="shared" si="11"/>
        <v>31.312902491999999</v>
      </c>
      <c r="AU57" s="182">
        <f t="shared" si="12"/>
        <v>355</v>
      </c>
      <c r="AV57" s="201">
        <f t="shared" si="13"/>
        <v>11.337179620787229</v>
      </c>
      <c r="AW57" s="19">
        <v>2004</v>
      </c>
      <c r="AX57" s="22">
        <f>AT57/AT$54</f>
        <v>1.0951441710655023</v>
      </c>
      <c r="AY57" s="22">
        <f t="shared" ref="AY57:AY68" si="15">AT57/$AT$55</f>
        <v>1.0585978626529204</v>
      </c>
      <c r="AZ57" s="22">
        <f>AT57/$AT$56</f>
        <v>1.026745231342135</v>
      </c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U57" s="19">
        <v>1.645</v>
      </c>
    </row>
    <row r="58" spans="1:73">
      <c r="A58" s="190">
        <v>2005</v>
      </c>
      <c r="B58" s="19">
        <v>8308</v>
      </c>
      <c r="C58" s="183">
        <v>203</v>
      </c>
      <c r="D58" s="189">
        <v>3521</v>
      </c>
      <c r="E58" s="185">
        <v>123</v>
      </c>
      <c r="F58" s="19">
        <v>903</v>
      </c>
      <c r="G58" s="183">
        <v>36</v>
      </c>
      <c r="H58" s="189">
        <v>751</v>
      </c>
      <c r="I58" s="185">
        <v>12</v>
      </c>
      <c r="J58" s="19">
        <v>943</v>
      </c>
      <c r="K58" s="183">
        <v>31</v>
      </c>
      <c r="L58" s="189">
        <v>25</v>
      </c>
      <c r="M58" s="188" t="s">
        <v>483</v>
      </c>
      <c r="N58" s="191" t="s">
        <v>483</v>
      </c>
      <c r="O58" s="180" t="s">
        <v>483</v>
      </c>
      <c r="P58" s="189">
        <v>14451</v>
      </c>
      <c r="Q58" s="187">
        <v>405</v>
      </c>
      <c r="S58" s="182">
        <f t="shared" si="1"/>
        <v>11829</v>
      </c>
      <c r="T58" s="182">
        <f t="shared" si="2"/>
        <v>903</v>
      </c>
      <c r="U58" s="19">
        <f>S58/('veh fleet stats'!AZ12)</f>
        <v>375.63597881546605</v>
      </c>
      <c r="V58" s="19">
        <f>T58/'veh fleet stats'!BD12</f>
        <v>3376.4248299652645</v>
      </c>
      <c r="W58" s="19">
        <f>S58/('veh fleet stats'!AZ12+'veh fleet stats'!BA12)</f>
        <v>318.50068934683236</v>
      </c>
      <c r="X58" s="104">
        <f t="shared" si="3"/>
        <v>7.5004428794799294E-2</v>
      </c>
      <c r="Y58" s="104">
        <f t="shared" si="0"/>
        <v>0.13351528786590627</v>
      </c>
      <c r="Z58" s="104">
        <f t="shared" si="0"/>
        <v>7.6490874572492151E-2</v>
      </c>
      <c r="AE58" s="182">
        <f t="shared" si="4"/>
        <v>326</v>
      </c>
      <c r="AF58" s="182">
        <f t="shared" si="5"/>
        <v>36</v>
      </c>
      <c r="AG58" s="182">
        <f t="shared" si="6"/>
        <v>12</v>
      </c>
      <c r="AH58" s="182">
        <f t="shared" si="7"/>
        <v>31</v>
      </c>
      <c r="AI58" s="182" t="str">
        <f t="shared" si="8"/>
        <v>-</v>
      </c>
      <c r="AK58" s="19">
        <f>AE58/('veh fleet stats'!AZ12)</f>
        <v>10.352297666230614</v>
      </c>
      <c r="AL58" s="19">
        <f>AF58/'veh fleet stats'!BD12</f>
        <v>134.60829886904708</v>
      </c>
      <c r="AM58" s="19">
        <f t="shared" si="9"/>
        <v>-0.17318993637052338</v>
      </c>
      <c r="AN58" s="19">
        <f t="shared" si="9"/>
        <v>-0.13622584423469453</v>
      </c>
      <c r="AO58" s="20">
        <f>AE58/('veh fleet stats'!BI12)</f>
        <v>10.224293894856613</v>
      </c>
      <c r="AP58" s="19">
        <f t="shared" si="10"/>
        <v>-0.17483870268500401</v>
      </c>
      <c r="AS58" s="19">
        <v>2005</v>
      </c>
      <c r="AT58" s="201">
        <f t="shared" si="11"/>
        <v>31.490593732000001</v>
      </c>
      <c r="AU58" s="182">
        <f t="shared" si="12"/>
        <v>326</v>
      </c>
      <c r="AV58" s="201">
        <f t="shared" si="13"/>
        <v>10.352297666230614</v>
      </c>
      <c r="AW58" s="19">
        <v>2005</v>
      </c>
      <c r="AX58" s="22">
        <f t="shared" si="14"/>
        <v>1.1013587826233138</v>
      </c>
      <c r="AY58" s="22">
        <f t="shared" si="15"/>
        <v>1.0646050849768238</v>
      </c>
      <c r="AZ58" s="22">
        <f t="shared" ref="AZ58:AZ68" si="16">AT58/$AT$56</f>
        <v>1.0325716996284233</v>
      </c>
      <c r="BA58" s="22">
        <f>AT58/$AT$57</f>
        <v>1.005674697196959</v>
      </c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U58" s="19">
        <v>1.96</v>
      </c>
    </row>
    <row r="59" spans="1:73">
      <c r="A59" s="190">
        <v>2006</v>
      </c>
      <c r="B59" s="19">
        <v>8612</v>
      </c>
      <c r="C59" s="183">
        <v>191</v>
      </c>
      <c r="D59" s="189">
        <v>3713</v>
      </c>
      <c r="E59" s="185">
        <v>108</v>
      </c>
      <c r="F59" s="19">
        <v>1017</v>
      </c>
      <c r="G59" s="183">
        <v>38</v>
      </c>
      <c r="H59" s="189">
        <v>833</v>
      </c>
      <c r="I59" s="185">
        <v>9</v>
      </c>
      <c r="J59" s="19">
        <v>960</v>
      </c>
      <c r="K59" s="183">
        <v>44</v>
      </c>
      <c r="L59" s="189">
        <v>39</v>
      </c>
      <c r="M59" s="185">
        <v>3</v>
      </c>
      <c r="N59" s="191" t="s">
        <v>483</v>
      </c>
      <c r="O59" s="180" t="s">
        <v>483</v>
      </c>
      <c r="P59" s="189">
        <v>15174</v>
      </c>
      <c r="Q59" s="187">
        <v>393</v>
      </c>
      <c r="S59" s="182">
        <f t="shared" si="1"/>
        <v>12325</v>
      </c>
      <c r="T59" s="182">
        <f t="shared" si="2"/>
        <v>1017</v>
      </c>
      <c r="U59" s="19">
        <f>S59/('veh fleet stats'!AZ13)</f>
        <v>393.28145924124721</v>
      </c>
      <c r="V59" s="19">
        <f>T59/'veh fleet stats'!BD13</f>
        <v>3214.9851676374778</v>
      </c>
      <c r="W59" s="19">
        <f>S59/('veh fleet stats'!AZ13+'veh fleet stats'!BA13)</f>
        <v>332.38716436150924</v>
      </c>
      <c r="X59" s="104">
        <f t="shared" si="3"/>
        <v>0.12550270551936538</v>
      </c>
      <c r="Y59" s="104">
        <f t="shared" si="0"/>
        <v>7.9317627757377052E-2</v>
      </c>
      <c r="Z59" s="104">
        <f t="shared" si="0"/>
        <v>0.12342535268597654</v>
      </c>
      <c r="AE59" s="182">
        <f t="shared" si="4"/>
        <v>299</v>
      </c>
      <c r="AF59" s="182">
        <f t="shared" si="5"/>
        <v>38</v>
      </c>
      <c r="AG59" s="182">
        <f t="shared" si="6"/>
        <v>9</v>
      </c>
      <c r="AH59" s="182">
        <f t="shared" si="7"/>
        <v>44</v>
      </c>
      <c r="AI59" s="182">
        <f t="shared" si="8"/>
        <v>3</v>
      </c>
      <c r="AK59" s="19">
        <f>AE59/('veh fleet stats'!AZ13)</f>
        <v>9.5408646095848209</v>
      </c>
      <c r="AL59" s="19">
        <f>AF59/'veh fleet stats'!BD13</f>
        <v>120.1272727337504</v>
      </c>
      <c r="AM59" s="19">
        <f t="shared" si="9"/>
        <v>-0.23799690375370253</v>
      </c>
      <c r="AN59" s="19">
        <f t="shared" si="9"/>
        <v>-0.22914980382503058</v>
      </c>
      <c r="AO59" s="20">
        <f>AE59/('veh fleet stats'!BI13)</f>
        <v>9.4454354033317109</v>
      </c>
      <c r="AP59" s="19">
        <f t="shared" si="10"/>
        <v>-0.23769721300372593</v>
      </c>
      <c r="AR59" s="19">
        <f>AM59</f>
        <v>-0.23799690375370253</v>
      </c>
      <c r="AS59" s="19">
        <v>2006</v>
      </c>
      <c r="AT59" s="201">
        <f t="shared" si="11"/>
        <v>31.338878836999999</v>
      </c>
      <c r="AU59" s="182">
        <f t="shared" si="12"/>
        <v>299</v>
      </c>
      <c r="AV59" s="201">
        <f t="shared" si="13"/>
        <v>9.5408646095848209</v>
      </c>
      <c r="AW59" s="19">
        <v>2006</v>
      </c>
      <c r="AX59" s="22">
        <f t="shared" si="14"/>
        <v>1.0960526733296923</v>
      </c>
      <c r="AY59" s="22">
        <f t="shared" si="15"/>
        <v>1.0594760470787674</v>
      </c>
      <c r="AZ59" s="22">
        <f t="shared" si="16"/>
        <v>1.0275969916784138</v>
      </c>
      <c r="BA59" s="22">
        <f t="shared" ref="BA59:BA68" si="17">AT59/$AT$57</f>
        <v>1.0008295732088917</v>
      </c>
      <c r="BB59" s="22">
        <f>AT59/$AT$58</f>
        <v>0.99518221548024255</v>
      </c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U59" s="19">
        <v>2.5750000000000002</v>
      </c>
    </row>
    <row r="60" spans="1:73">
      <c r="A60" s="190">
        <v>2007</v>
      </c>
      <c r="B60" s="19">
        <v>9131</v>
      </c>
      <c r="C60" s="183">
        <v>202</v>
      </c>
      <c r="D60" s="189">
        <v>3758</v>
      </c>
      <c r="E60" s="185">
        <v>119</v>
      </c>
      <c r="F60" s="19">
        <v>1336</v>
      </c>
      <c r="G60" s="183">
        <v>41</v>
      </c>
      <c r="H60" s="189">
        <v>880</v>
      </c>
      <c r="I60" s="185">
        <v>12</v>
      </c>
      <c r="J60" s="19">
        <v>868</v>
      </c>
      <c r="K60" s="183">
        <v>45</v>
      </c>
      <c r="L60" s="189">
        <v>40</v>
      </c>
      <c r="M60" s="185">
        <v>2</v>
      </c>
      <c r="N60" s="191" t="s">
        <v>483</v>
      </c>
      <c r="O60" s="180" t="s">
        <v>483</v>
      </c>
      <c r="P60" s="189">
        <v>16013</v>
      </c>
      <c r="Q60" s="187">
        <v>421</v>
      </c>
      <c r="S60" s="182">
        <f t="shared" si="1"/>
        <v>12889</v>
      </c>
      <c r="T60" s="182">
        <f t="shared" si="2"/>
        <v>1336</v>
      </c>
      <c r="U60" s="19">
        <f>S60/('veh fleet stats'!AZ14)</f>
        <v>406.49990713629626</v>
      </c>
      <c r="V60" s="19">
        <f>T60/'veh fleet stats'!BD14</f>
        <v>3921.8025300254394</v>
      </c>
      <c r="W60" s="19">
        <f>S60/('veh fleet stats'!AZ14+'veh fleet stats'!BA14)</f>
        <v>342.59074088111282</v>
      </c>
      <c r="X60" s="104">
        <f t="shared" si="3"/>
        <v>0.16333158994566732</v>
      </c>
      <c r="Y60" s="104">
        <f t="shared" si="0"/>
        <v>0.31660657282299343</v>
      </c>
      <c r="Z60" s="104">
        <f t="shared" si="0"/>
        <v>0.15791211324489729</v>
      </c>
      <c r="AE60" s="182">
        <f t="shared" si="4"/>
        <v>321</v>
      </c>
      <c r="AF60" s="182">
        <f t="shared" si="5"/>
        <v>41</v>
      </c>
      <c r="AG60" s="182">
        <f t="shared" si="6"/>
        <v>12</v>
      </c>
      <c r="AH60" s="182">
        <f t="shared" si="7"/>
        <v>45</v>
      </c>
      <c r="AI60" s="182">
        <f t="shared" si="8"/>
        <v>2</v>
      </c>
      <c r="AK60" s="19">
        <f>AE60/('veh fleet stats'!AZ14)</f>
        <v>10.12386299873932</v>
      </c>
      <c r="AL60" s="19">
        <f>AF60/'veh fleet stats'!BD14</f>
        <v>120.35471836155915</v>
      </c>
      <c r="AM60" s="19">
        <f t="shared" si="9"/>
        <v>-0.19143439649455551</v>
      </c>
      <c r="AN60" s="19">
        <f t="shared" si="9"/>
        <v>-0.22769029756283399</v>
      </c>
      <c r="AO60" s="20">
        <f>AE60/('veh fleet stats'!BI14)</f>
        <v>10.028569379387923</v>
      </c>
      <c r="AP60" s="19">
        <f t="shared" si="10"/>
        <v>-0.19063483459996577</v>
      </c>
      <c r="AQ60" s="19">
        <f>AM60</f>
        <v>-0.19143439649455551</v>
      </c>
      <c r="AS60" s="19">
        <v>2007</v>
      </c>
      <c r="AT60" s="201">
        <f t="shared" si="11"/>
        <v>31.707264316</v>
      </c>
      <c r="AU60" s="182">
        <f t="shared" si="12"/>
        <v>321</v>
      </c>
      <c r="AV60" s="201">
        <f t="shared" si="13"/>
        <v>10.12386299873932</v>
      </c>
      <c r="AW60" s="19">
        <v>2007</v>
      </c>
      <c r="AX60" s="22">
        <f t="shared" si="14"/>
        <v>1.1089366661226021</v>
      </c>
      <c r="AY60" s="22">
        <f t="shared" si="15"/>
        <v>1.0719300851801987</v>
      </c>
      <c r="AZ60" s="22">
        <f t="shared" si="16"/>
        <v>1.039676294577772</v>
      </c>
      <c r="BA60" s="22">
        <f t="shared" si="17"/>
        <v>1.0125942277021671</v>
      </c>
      <c r="BB60" s="22">
        <f t="shared" ref="BB60:BB68" si="18">AT60/$AT$58</f>
        <v>1.0068804858315461</v>
      </c>
      <c r="BC60" s="22">
        <f>AT60/$AT$59</f>
        <v>1.0117549029407227</v>
      </c>
      <c r="BD60" s="22"/>
      <c r="BE60" s="22"/>
      <c r="BF60" s="22"/>
      <c r="BG60" s="22"/>
      <c r="BH60" s="22"/>
      <c r="BI60" s="22"/>
      <c r="BJ60" s="22"/>
      <c r="BK60" s="22"/>
      <c r="BL60" s="22"/>
    </row>
    <row r="61" spans="1:73">
      <c r="A61" s="190">
        <v>2008</v>
      </c>
      <c r="B61" s="19">
        <v>8536</v>
      </c>
      <c r="C61" s="183">
        <v>163</v>
      </c>
      <c r="D61" s="189">
        <v>3365</v>
      </c>
      <c r="E61" s="185">
        <v>104</v>
      </c>
      <c r="F61" s="19">
        <v>1396</v>
      </c>
      <c r="G61" s="183">
        <v>51</v>
      </c>
      <c r="H61" s="189">
        <v>895</v>
      </c>
      <c r="I61" s="185">
        <v>10</v>
      </c>
      <c r="J61" s="19">
        <v>939</v>
      </c>
      <c r="K61" s="183">
        <v>31</v>
      </c>
      <c r="L61" s="189">
        <v>43</v>
      </c>
      <c r="M61" s="185">
        <v>7</v>
      </c>
      <c r="N61" s="191" t="s">
        <v>483</v>
      </c>
      <c r="O61" s="180" t="s">
        <v>483</v>
      </c>
      <c r="P61" s="189">
        <v>15174</v>
      </c>
      <c r="Q61" s="187">
        <v>366</v>
      </c>
      <c r="S61" s="182">
        <f t="shared" si="1"/>
        <v>11901</v>
      </c>
      <c r="T61" s="182">
        <f t="shared" si="2"/>
        <v>1396</v>
      </c>
      <c r="U61" s="19">
        <f>S61/('veh fleet stats'!AZ15)</f>
        <v>383.03858613368703</v>
      </c>
      <c r="V61" s="19">
        <f>T61/'veh fleet stats'!BD15</f>
        <v>3677.5147447240338</v>
      </c>
      <c r="W61" s="19">
        <f>S61/('veh fleet stats'!AZ15+'veh fleet stats'!BA15)</f>
        <v>320.96575086807263</v>
      </c>
      <c r="X61" s="104">
        <f t="shared" si="3"/>
        <v>9.6189395359532082E-2</v>
      </c>
      <c r="Y61" s="104">
        <f t="shared" si="0"/>
        <v>0.23459558391526869</v>
      </c>
      <c r="Z61" s="104">
        <f t="shared" si="0"/>
        <v>8.4822461666752114E-2</v>
      </c>
      <c r="AE61" s="182">
        <f t="shared" si="4"/>
        <v>267</v>
      </c>
      <c r="AF61" s="182">
        <f t="shared" si="5"/>
        <v>51</v>
      </c>
      <c r="AG61" s="182">
        <f t="shared" si="6"/>
        <v>10</v>
      </c>
      <c r="AH61" s="182">
        <f t="shared" si="7"/>
        <v>31</v>
      </c>
      <c r="AI61" s="182">
        <f t="shared" si="8"/>
        <v>7</v>
      </c>
      <c r="AK61" s="19">
        <f>AE61/('veh fleet stats'!AZ15)</f>
        <v>8.5935049573728612</v>
      </c>
      <c r="AL61" s="19">
        <f>AF61/'veh fleet stats'!BD15</f>
        <v>134.35046703504707</v>
      </c>
      <c r="AM61" s="19">
        <f t="shared" si="9"/>
        <v>-0.31365996132598084</v>
      </c>
      <c r="AN61" s="19">
        <f t="shared" si="9"/>
        <v>-0.13788033713456715</v>
      </c>
      <c r="AO61" s="20">
        <f>AE61/('veh fleet stats'!BI15)</f>
        <v>8.5301348905507304</v>
      </c>
      <c r="AP61" s="19">
        <f t="shared" si="10"/>
        <v>-0.31156740553989482</v>
      </c>
      <c r="AR61" s="19">
        <f>AM61</f>
        <v>-0.31365996132598084</v>
      </c>
      <c r="AS61" s="19">
        <v>2008</v>
      </c>
      <c r="AT61" s="201">
        <f t="shared" si="11"/>
        <v>31.069976839999999</v>
      </c>
      <c r="AU61" s="182">
        <f t="shared" si="12"/>
        <v>267</v>
      </c>
      <c r="AV61" s="201">
        <f t="shared" si="13"/>
        <v>8.5935049573728612</v>
      </c>
      <c r="AW61" s="19">
        <v>2008</v>
      </c>
      <c r="AX61" s="22">
        <f t="shared" si="14"/>
        <v>1.0866480371840119</v>
      </c>
      <c r="AY61" s="22">
        <f t="shared" si="15"/>
        <v>1.0503852552123785</v>
      </c>
      <c r="AZ61" s="22">
        <f t="shared" si="16"/>
        <v>1.0187797367724316</v>
      </c>
      <c r="BA61" s="22">
        <f t="shared" si="17"/>
        <v>0.99224199506698352</v>
      </c>
      <c r="BB61" s="22">
        <f t="shared" si="18"/>
        <v>0.98664309426555585</v>
      </c>
      <c r="BC61" s="22">
        <f t="shared" ref="BC61:BC68" si="19">AT61/$AT$59</f>
        <v>0.99141953997784615</v>
      </c>
      <c r="BD61" s="22">
        <f>AT61/$AT$60</f>
        <v>0.97990090000674024</v>
      </c>
      <c r="BE61" s="22"/>
      <c r="BF61" s="22"/>
      <c r="BG61" s="22"/>
      <c r="BH61" s="22"/>
      <c r="BI61" s="22"/>
      <c r="BJ61" s="22"/>
      <c r="BK61" s="22"/>
      <c r="BL61" s="22"/>
    </row>
    <row r="62" spans="1:73">
      <c r="A62" s="190">
        <v>2009</v>
      </c>
      <c r="B62" s="19">
        <v>8017</v>
      </c>
      <c r="C62" s="183">
        <v>192</v>
      </c>
      <c r="D62" s="189">
        <v>3370</v>
      </c>
      <c r="E62" s="185">
        <v>103</v>
      </c>
      <c r="F62" s="19">
        <v>1369</v>
      </c>
      <c r="G62" s="183">
        <v>48</v>
      </c>
      <c r="H62" s="189">
        <v>825</v>
      </c>
      <c r="I62" s="185">
        <v>8</v>
      </c>
      <c r="J62" s="19">
        <v>914</v>
      </c>
      <c r="K62" s="183">
        <v>31</v>
      </c>
      <c r="L62" s="189">
        <v>46</v>
      </c>
      <c r="M62" s="185">
        <v>2</v>
      </c>
      <c r="N62" s="191" t="s">
        <v>483</v>
      </c>
      <c r="O62" s="180" t="s">
        <v>483</v>
      </c>
      <c r="P62" s="189">
        <v>14541</v>
      </c>
      <c r="Q62" s="187">
        <v>384</v>
      </c>
      <c r="S62" s="182">
        <f t="shared" si="1"/>
        <v>11387</v>
      </c>
      <c r="T62" s="182">
        <f t="shared" si="2"/>
        <v>1369</v>
      </c>
      <c r="U62" s="19">
        <f>S62/('veh fleet stats'!AZ16)</f>
        <v>365.04547224317128</v>
      </c>
      <c r="V62" s="19">
        <f>T62/'veh fleet stats'!BD16</f>
        <v>3461.7937292907054</v>
      </c>
      <c r="W62" s="19">
        <f>S62/('veh fleet stats'!AZ16+'veh fleet stats'!BA16)</f>
        <v>306.09261020777774</v>
      </c>
      <c r="X62" s="104">
        <f t="shared" si="3"/>
        <v>4.4696252500562528E-2</v>
      </c>
      <c r="Y62" s="104">
        <f t="shared" si="0"/>
        <v>0.16217487822162235</v>
      </c>
      <c r="Z62" s="104">
        <f t="shared" si="0"/>
        <v>3.4553182093527868E-2</v>
      </c>
      <c r="AE62" s="182">
        <f t="shared" si="4"/>
        <v>295</v>
      </c>
      <c r="AF62" s="182">
        <f t="shared" si="5"/>
        <v>48</v>
      </c>
      <c r="AG62" s="182">
        <f t="shared" si="6"/>
        <v>8</v>
      </c>
      <c r="AH62" s="182">
        <f t="shared" si="7"/>
        <v>31</v>
      </c>
      <c r="AI62" s="182">
        <f t="shared" si="8"/>
        <v>2</v>
      </c>
      <c r="AK62" s="19">
        <f>AE62/('veh fleet stats'!AZ16)</f>
        <v>9.4571365866106554</v>
      </c>
      <c r="AL62" s="19">
        <f>AF62/'veh fleet stats'!BD16</f>
        <v>121.37772023809632</v>
      </c>
      <c r="AM62" s="19">
        <f t="shared" si="9"/>
        <v>-0.24468403488485813</v>
      </c>
      <c r="AN62" s="19">
        <f t="shared" si="9"/>
        <v>-0.22112574998533385</v>
      </c>
      <c r="AO62" s="20">
        <f>AE62/('veh fleet stats'!BI16)</f>
        <v>9.4034702155790999</v>
      </c>
      <c r="AP62" s="19">
        <f t="shared" si="10"/>
        <v>-0.24108405312433623</v>
      </c>
      <c r="AQ62" s="19">
        <f>AM62</f>
        <v>-0.24468403488485813</v>
      </c>
      <c r="AS62" s="19">
        <v>2009</v>
      </c>
      <c r="AT62" s="201">
        <f t="shared" si="11"/>
        <v>31.193374157000001</v>
      </c>
      <c r="AU62" s="182">
        <f t="shared" si="12"/>
        <v>295</v>
      </c>
      <c r="AV62" s="201">
        <f t="shared" si="13"/>
        <v>9.4571365866106554</v>
      </c>
      <c r="AW62" s="19">
        <v>2009</v>
      </c>
      <c r="AX62" s="22">
        <f t="shared" si="14"/>
        <v>1.0909637614281058</v>
      </c>
      <c r="AY62" s="22">
        <f t="shared" si="15"/>
        <v>1.0545569584285426</v>
      </c>
      <c r="AZ62" s="22">
        <f t="shared" si="16"/>
        <v>1.0228259157180766</v>
      </c>
      <c r="BA62" s="22">
        <f t="shared" si="17"/>
        <v>0.99618277689107437</v>
      </c>
      <c r="BB62" s="22">
        <f t="shared" si="18"/>
        <v>0.99056163953180809</v>
      </c>
      <c r="BC62" s="22">
        <f t="shared" si="19"/>
        <v>0.99535705534467911</v>
      </c>
      <c r="BD62" s="22">
        <f t="shared" ref="BD62:BD68" si="20">AT62/$AT$60</f>
        <v>0.9837926680183291</v>
      </c>
      <c r="BE62" s="22">
        <f>AT62/$AT$61</f>
        <v>1.0039715934657905</v>
      </c>
      <c r="BF62" s="22"/>
      <c r="BG62" s="22"/>
      <c r="BH62" s="22"/>
      <c r="BI62" s="22"/>
      <c r="BJ62" s="22"/>
      <c r="BK62" s="22"/>
      <c r="BL62" s="22"/>
    </row>
    <row r="63" spans="1:73">
      <c r="A63" s="190">
        <v>2010</v>
      </c>
      <c r="B63" s="19">
        <v>7848</v>
      </c>
      <c r="C63" s="183">
        <v>180</v>
      </c>
      <c r="D63" s="189">
        <v>3022</v>
      </c>
      <c r="E63" s="185">
        <v>98</v>
      </c>
      <c r="F63" s="19">
        <v>1300</v>
      </c>
      <c r="G63" s="183">
        <v>50</v>
      </c>
      <c r="H63" s="189">
        <v>844</v>
      </c>
      <c r="I63" s="185">
        <v>10</v>
      </c>
      <c r="J63" s="19">
        <v>967</v>
      </c>
      <c r="K63" s="183">
        <v>35</v>
      </c>
      <c r="L63" s="189">
        <v>50</v>
      </c>
      <c r="M63" s="185">
        <v>2</v>
      </c>
      <c r="N63" s="191" t="s">
        <v>483</v>
      </c>
      <c r="O63" s="180" t="s">
        <v>483</v>
      </c>
      <c r="P63" s="189">
        <v>14031</v>
      </c>
      <c r="Q63" s="187">
        <v>375</v>
      </c>
      <c r="S63" s="182">
        <f t="shared" si="1"/>
        <v>10870</v>
      </c>
      <c r="T63" s="182">
        <f t="shared" si="2"/>
        <v>1300</v>
      </c>
      <c r="U63" s="19">
        <f>S63/('veh fleet stats'!AZ17)</f>
        <v>349.61283353771904</v>
      </c>
      <c r="V63" s="19">
        <f>T63/'veh fleet stats'!BD17</f>
        <v>3304.6421547588707</v>
      </c>
      <c r="W63" s="19">
        <f>S63/('veh fleet stats'!AZ17+'veh fleet stats'!BA17)</f>
        <v>292.72906336044736</v>
      </c>
      <c r="X63" s="104">
        <f t="shared" si="3"/>
        <v>5.3074149528886672E-4</v>
      </c>
      <c r="Y63" s="104">
        <f t="shared" si="0"/>
        <v>0.10941679201661536</v>
      </c>
      <c r="Z63" s="104">
        <f t="shared" si="0"/>
        <v>-1.0613866877621336E-2</v>
      </c>
      <c r="AE63" s="182">
        <f t="shared" si="4"/>
        <v>278</v>
      </c>
      <c r="AF63" s="182">
        <f t="shared" si="5"/>
        <v>50</v>
      </c>
      <c r="AG63" s="182">
        <f t="shared" si="6"/>
        <v>10</v>
      </c>
      <c r="AH63" s="182">
        <f t="shared" si="7"/>
        <v>35</v>
      </c>
      <c r="AI63" s="182">
        <f t="shared" si="8"/>
        <v>2</v>
      </c>
      <c r="AK63" s="19">
        <f>AE63/('veh fleet stats'!AZ17)</f>
        <v>8.9413401769536254</v>
      </c>
      <c r="AL63" s="19">
        <f>AF63/'veh fleet stats'!BD17</f>
        <v>127.10162133687965</v>
      </c>
      <c r="AM63" s="19">
        <f t="shared" si="9"/>
        <v>-0.28587930148538521</v>
      </c>
      <c r="AN63" s="19">
        <f t="shared" si="9"/>
        <v>-0.18439578696800474</v>
      </c>
      <c r="AO63" s="20">
        <f>AE63/('veh fleet stats'!BI17)</f>
        <v>8.8778363975825894</v>
      </c>
      <c r="AP63" s="19">
        <f t="shared" si="10"/>
        <v>-0.28350582695351256</v>
      </c>
      <c r="AQ63" s="19">
        <f>AM63</f>
        <v>-0.28587930148538521</v>
      </c>
      <c r="AS63" s="19">
        <v>2010</v>
      </c>
      <c r="AT63" s="201">
        <f t="shared" si="11"/>
        <v>31.091536000000001</v>
      </c>
      <c r="AU63" s="182">
        <f t="shared" si="12"/>
        <v>278</v>
      </c>
      <c r="AV63" s="201">
        <f t="shared" si="13"/>
        <v>8.9413401769536254</v>
      </c>
      <c r="AW63" s="19">
        <v>2010</v>
      </c>
      <c r="AX63" s="22">
        <f t="shared" si="14"/>
        <v>1.0874020518721457</v>
      </c>
      <c r="AY63" s="22">
        <f t="shared" si="15"/>
        <v>1.051114107502658</v>
      </c>
      <c r="AZ63" s="22">
        <f t="shared" si="16"/>
        <v>1.0194866582955131</v>
      </c>
      <c r="BA63" s="22">
        <f t="shared" si="17"/>
        <v>0.99293050230471114</v>
      </c>
      <c r="BB63" s="22">
        <f t="shared" si="18"/>
        <v>0.98732771647952489</v>
      </c>
      <c r="BC63" s="22">
        <f t="shared" si="19"/>
        <v>0.9921074765218475</v>
      </c>
      <c r="BD63" s="22">
        <f t="shared" si="20"/>
        <v>0.98058084387654687</v>
      </c>
      <c r="BE63" s="22">
        <f t="shared" ref="BE63:BE68" si="21">AT63/$AT$61</f>
        <v>1.000693890443209</v>
      </c>
      <c r="BF63" s="22">
        <f t="shared" ref="BF63:BF68" si="22">AT63/$AT$62</f>
        <v>0.99673526318482142</v>
      </c>
      <c r="BG63" s="22"/>
      <c r="BH63" s="22"/>
      <c r="BI63" s="22"/>
      <c r="BJ63" s="22"/>
      <c r="BK63" s="22"/>
      <c r="BL63" s="22"/>
    </row>
    <row r="64" spans="1:73">
      <c r="A64" s="190">
        <v>2011</v>
      </c>
      <c r="B64" s="19">
        <v>6996</v>
      </c>
      <c r="C64" s="183">
        <v>150</v>
      </c>
      <c r="D64" s="189">
        <v>2685</v>
      </c>
      <c r="E64" s="185">
        <v>61</v>
      </c>
      <c r="F64" s="19">
        <v>1178</v>
      </c>
      <c r="G64" s="183">
        <v>33</v>
      </c>
      <c r="H64" s="189">
        <v>783</v>
      </c>
      <c r="I64" s="185">
        <v>9</v>
      </c>
      <c r="J64" s="19">
        <v>884</v>
      </c>
      <c r="K64" s="183">
        <v>31</v>
      </c>
      <c r="L64" s="189">
        <v>48</v>
      </c>
      <c r="M64" s="188" t="s">
        <v>483</v>
      </c>
      <c r="N64" s="191" t="s">
        <v>483</v>
      </c>
      <c r="O64" s="180" t="s">
        <v>483</v>
      </c>
      <c r="P64" s="189">
        <v>12574</v>
      </c>
      <c r="Q64" s="187">
        <v>284</v>
      </c>
      <c r="S64" s="182">
        <f t="shared" si="1"/>
        <v>9681</v>
      </c>
      <c r="T64" s="182">
        <f t="shared" si="2"/>
        <v>1178</v>
      </c>
      <c r="U64" s="19">
        <f>S64/('veh fleet stats'!AZ18)</f>
        <v>316.08701272567049</v>
      </c>
      <c r="V64" s="19">
        <f>T64/'veh fleet stats'!BD18</f>
        <v>3089.9346898052718</v>
      </c>
      <c r="W64" s="19">
        <f>S64/('veh fleet stats'!AZ18+'veh fleet stats'!BA18)</f>
        <v>263.79958597914111</v>
      </c>
      <c r="X64" s="104">
        <f t="shared" si="3"/>
        <v>-9.5414290089766318E-2</v>
      </c>
      <c r="Y64" s="104">
        <f t="shared" si="0"/>
        <v>3.73363500698769E-2</v>
      </c>
      <c r="Z64" s="104">
        <f t="shared" si="0"/>
        <v>-0.10839173502287658</v>
      </c>
      <c r="AE64" s="182">
        <f t="shared" si="4"/>
        <v>211</v>
      </c>
      <c r="AF64" s="182">
        <f t="shared" si="5"/>
        <v>33</v>
      </c>
      <c r="AG64" s="182">
        <f t="shared" si="6"/>
        <v>9</v>
      </c>
      <c r="AH64" s="182">
        <f t="shared" si="7"/>
        <v>31</v>
      </c>
      <c r="AI64" s="182" t="str">
        <f t="shared" si="8"/>
        <v>-</v>
      </c>
      <c r="AK64" s="19">
        <f>AE64/('veh fleet stats'!AZ18)</f>
        <v>6.8892014962417596</v>
      </c>
      <c r="AL64" s="19">
        <f>AF64/'veh fleet stats'!BD18</f>
        <v>86.560139867210495</v>
      </c>
      <c r="AM64" s="19">
        <f t="shared" si="9"/>
        <v>-0.44977807718526186</v>
      </c>
      <c r="AN64" s="19">
        <f t="shared" si="9"/>
        <v>-0.44454827551557918</v>
      </c>
      <c r="AO64" s="20">
        <f>AE64/('veh fleet stats'!BI18)</f>
        <v>6.843352719796874</v>
      </c>
      <c r="AP64" s="19">
        <f t="shared" si="10"/>
        <v>-0.4477007540743343</v>
      </c>
      <c r="AR64" s="19">
        <f>AM64</f>
        <v>-0.44977807718526186</v>
      </c>
      <c r="AS64" s="19">
        <v>2011</v>
      </c>
      <c r="AT64" s="201">
        <f t="shared" si="11"/>
        <v>30.627642422000001</v>
      </c>
      <c r="AU64" s="182">
        <f t="shared" si="12"/>
        <v>211</v>
      </c>
      <c r="AV64" s="201">
        <f t="shared" si="13"/>
        <v>6.8892014962417596</v>
      </c>
      <c r="AW64" s="19">
        <v>2011</v>
      </c>
      <c r="AX64" s="22">
        <f t="shared" si="14"/>
        <v>1.0711777383301093</v>
      </c>
      <c r="AY64" s="22">
        <f t="shared" si="15"/>
        <v>1.0354312192653035</v>
      </c>
      <c r="AZ64" s="22">
        <f t="shared" si="16"/>
        <v>1.0042756595967042</v>
      </c>
      <c r="BA64" s="22">
        <f t="shared" si="17"/>
        <v>0.97811572816748393</v>
      </c>
      <c r="BB64" s="22">
        <f t="shared" si="18"/>
        <v>0.97259653732336304</v>
      </c>
      <c r="BC64" s="22">
        <f t="shared" si="19"/>
        <v>0.97730498213738637</v>
      </c>
      <c r="BD64" s="22">
        <f t="shared" si="20"/>
        <v>0.96595032976543471</v>
      </c>
      <c r="BE64" s="22">
        <f t="shared" si="21"/>
        <v>0.98576328459213625</v>
      </c>
      <c r="BF64" s="22">
        <f t="shared" si="22"/>
        <v>0.98186372105330433</v>
      </c>
      <c r="BG64" s="22">
        <f>AT64/$AT$63</f>
        <v>0.98507974716977631</v>
      </c>
      <c r="BH64" s="22"/>
      <c r="BI64" s="22"/>
      <c r="BJ64" s="22"/>
      <c r="BK64" s="22"/>
      <c r="BL64" s="22"/>
    </row>
    <row r="65" spans="1:64">
      <c r="A65" s="190">
        <v>2012</v>
      </c>
      <c r="B65" s="19">
        <v>6799</v>
      </c>
      <c r="C65" s="183">
        <v>135</v>
      </c>
      <c r="D65" s="189">
        <v>2422</v>
      </c>
      <c r="E65" s="185">
        <v>82</v>
      </c>
      <c r="F65" s="19">
        <v>1138</v>
      </c>
      <c r="G65" s="183">
        <v>50</v>
      </c>
      <c r="H65" s="189">
        <v>798</v>
      </c>
      <c r="I65" s="185">
        <v>8</v>
      </c>
      <c r="J65" s="19">
        <v>917</v>
      </c>
      <c r="K65" s="183">
        <v>33</v>
      </c>
      <c r="L65" s="189">
        <v>48</v>
      </c>
      <c r="M65" s="188" t="s">
        <v>483</v>
      </c>
      <c r="N65" s="191" t="s">
        <v>483</v>
      </c>
      <c r="O65" s="180" t="s">
        <v>483</v>
      </c>
      <c r="P65" s="189">
        <v>12122</v>
      </c>
      <c r="Q65" s="187">
        <v>308</v>
      </c>
      <c r="S65" s="182">
        <f t="shared" si="1"/>
        <v>9221</v>
      </c>
      <c r="T65" s="182">
        <f t="shared" si="2"/>
        <v>1138</v>
      </c>
      <c r="U65" s="19">
        <f>S65/('veh fleet stats'!AZ19)</f>
        <v>301.27663132597604</v>
      </c>
      <c r="V65" s="19">
        <f>T65/'veh fleet stats'!BD19</f>
        <v>2984.8502514372803</v>
      </c>
      <c r="W65" s="19">
        <f>S65/('veh fleet stats'!AZ19+'veh fleet stats'!BA19)</f>
        <v>250.68820813106731</v>
      </c>
      <c r="X65" s="104">
        <f t="shared" si="3"/>
        <v>-0.13779900959139069</v>
      </c>
      <c r="Y65" s="104">
        <f t="shared" si="0"/>
        <v>2.0579643792508762E-3</v>
      </c>
      <c r="Z65" s="104">
        <f t="shared" si="0"/>
        <v>-0.15270648559835676</v>
      </c>
      <c r="AE65" s="182">
        <f t="shared" si="4"/>
        <v>217</v>
      </c>
      <c r="AF65" s="182">
        <f t="shared" si="5"/>
        <v>50</v>
      </c>
      <c r="AG65" s="182">
        <f t="shared" si="6"/>
        <v>8</v>
      </c>
      <c r="AH65" s="182">
        <f t="shared" si="7"/>
        <v>33</v>
      </c>
      <c r="AI65" s="182" t="str">
        <f t="shared" si="8"/>
        <v>-</v>
      </c>
      <c r="AK65" s="19">
        <f>AE65/('veh fleet stats'!AZ19)</f>
        <v>7.0900150740415144</v>
      </c>
      <c r="AL65" s="19">
        <f>AF65/'veh fleet stats'!BD19</f>
        <v>131.14456289267488</v>
      </c>
      <c r="AM65" s="19">
        <f t="shared" si="9"/>
        <v>-0.43373963891856804</v>
      </c>
      <c r="AN65" s="19">
        <f t="shared" si="9"/>
        <v>-0.15845245020120668</v>
      </c>
      <c r="AO65" s="20">
        <f>AE65/('veh fleet stats'!BI19)</f>
        <v>7.0440016839724118</v>
      </c>
      <c r="AP65" s="19">
        <f t="shared" si="10"/>
        <v>-0.43150718987453307</v>
      </c>
      <c r="AQ65" s="19">
        <f>AM65</f>
        <v>-0.43373963891856804</v>
      </c>
      <c r="AS65" s="19">
        <v>2012</v>
      </c>
      <c r="AT65" s="201">
        <f t="shared" si="11"/>
        <v>30.606422939000002</v>
      </c>
      <c r="AU65" s="182">
        <f t="shared" si="12"/>
        <v>217</v>
      </c>
      <c r="AV65" s="201">
        <f t="shared" si="13"/>
        <v>7.0900150740415144</v>
      </c>
      <c r="AW65" s="19">
        <v>2012</v>
      </c>
      <c r="AX65" s="22">
        <f t="shared" si="14"/>
        <v>1.0704356035782636</v>
      </c>
      <c r="AY65" s="22">
        <f t="shared" si="15"/>
        <v>1.0347138504632214</v>
      </c>
      <c r="AZ65" s="22">
        <f t="shared" si="16"/>
        <v>1.0035798760299344</v>
      </c>
      <c r="BA65" s="22">
        <f t="shared" si="17"/>
        <v>0.9774380687583818</v>
      </c>
      <c r="BB65" s="22">
        <f t="shared" si="18"/>
        <v>0.97192270172722961</v>
      </c>
      <c r="BC65" s="22">
        <f t="shared" si="19"/>
        <v>0.97662788443040183</v>
      </c>
      <c r="BD65" s="22">
        <f t="shared" si="20"/>
        <v>0.96528109880345314</v>
      </c>
      <c r="BE65" s="22">
        <f t="shared" si="21"/>
        <v>0.9850803267930599</v>
      </c>
      <c r="BF65" s="22">
        <f t="shared" si="22"/>
        <v>0.98118346495490349</v>
      </c>
      <c r="BG65" s="22">
        <f>AT65/$AT$63</f>
        <v>0.98439726293998475</v>
      </c>
      <c r="BH65" s="22">
        <f>AT65/$AT$64</f>
        <v>0.99930717870126506</v>
      </c>
      <c r="BI65" s="22"/>
      <c r="BJ65" s="22"/>
      <c r="BK65" s="22"/>
      <c r="BL65" s="22"/>
    </row>
    <row r="66" spans="1:64">
      <c r="A66" s="190">
        <v>2013</v>
      </c>
      <c r="B66" s="19">
        <v>6569</v>
      </c>
      <c r="C66" s="182">
        <v>125</v>
      </c>
      <c r="D66" s="189">
        <v>2307</v>
      </c>
      <c r="E66" s="192">
        <v>49</v>
      </c>
      <c r="F66" s="19">
        <v>1188</v>
      </c>
      <c r="G66" s="182">
        <v>39</v>
      </c>
      <c r="H66" s="189">
        <v>817</v>
      </c>
      <c r="I66" s="192">
        <v>8</v>
      </c>
      <c r="J66" s="19">
        <v>839</v>
      </c>
      <c r="K66" s="182">
        <v>30</v>
      </c>
      <c r="L66" s="189">
        <v>61</v>
      </c>
      <c r="M66" s="192">
        <v>2</v>
      </c>
      <c r="N66" s="191" t="s">
        <v>483</v>
      </c>
      <c r="O66" s="180" t="s">
        <v>483</v>
      </c>
      <c r="P66" s="189">
        <v>11781</v>
      </c>
      <c r="Q66" s="192">
        <v>253</v>
      </c>
      <c r="S66" s="182">
        <f t="shared" si="1"/>
        <v>8876</v>
      </c>
      <c r="T66" s="182">
        <f t="shared" si="2"/>
        <v>1188</v>
      </c>
      <c r="U66" s="19">
        <f>S66/('veh fleet stats'!AZ20)</f>
        <v>287.34117047451696</v>
      </c>
      <c r="V66" s="19">
        <f>T66/'veh fleet stats'!BD20</f>
        <v>3034.6018281801366</v>
      </c>
      <c r="W66" s="19">
        <f>S66/('veh fleet stats'!AZ20+'veh fleet stats'!BA20)</f>
        <v>237.7687416557136</v>
      </c>
      <c r="X66" s="104">
        <f t="shared" si="3"/>
        <v>-0.1776798596096858</v>
      </c>
      <c r="Y66" s="104">
        <f t="shared" si="0"/>
        <v>1.8760297667695935E-2</v>
      </c>
      <c r="Z66" s="104">
        <f t="shared" si="0"/>
        <v>-0.19637260071284779</v>
      </c>
      <c r="AE66" s="182">
        <f t="shared" si="4"/>
        <v>174</v>
      </c>
      <c r="AF66" s="182">
        <f t="shared" si="5"/>
        <v>39</v>
      </c>
      <c r="AG66" s="182">
        <f t="shared" si="6"/>
        <v>8</v>
      </c>
      <c r="AH66" s="182">
        <f t="shared" si="7"/>
        <v>30</v>
      </c>
      <c r="AI66" s="182">
        <f t="shared" si="8"/>
        <v>2</v>
      </c>
      <c r="AK66" s="19">
        <f>AE66/('veh fleet stats'!AZ20)</f>
        <v>5.6328710750975608</v>
      </c>
      <c r="AL66" s="19">
        <f>AF66/'veh fleet stats'!BD20</f>
        <v>99.620767086721656</v>
      </c>
      <c r="AM66" s="19">
        <f t="shared" si="9"/>
        <v>-0.55011779585798637</v>
      </c>
      <c r="AN66" s="19">
        <f t="shared" si="9"/>
        <v>-0.36073893875786789</v>
      </c>
      <c r="AO66" s="20">
        <f>AE66/('veh fleet stats'!BI20)</f>
        <v>5.5927892605972094</v>
      </c>
      <c r="AP66" s="19">
        <f t="shared" si="10"/>
        <v>-0.54862865941232886</v>
      </c>
      <c r="AS66" s="19">
        <v>2013</v>
      </c>
      <c r="AT66" s="201">
        <f t="shared" si="11"/>
        <v>30.890108734999998</v>
      </c>
      <c r="AU66" s="182">
        <f t="shared" si="12"/>
        <v>174</v>
      </c>
      <c r="AV66" s="201">
        <f t="shared" si="13"/>
        <v>5.6328710750975608</v>
      </c>
      <c r="AW66" s="19">
        <v>2013</v>
      </c>
      <c r="AX66" s="22">
        <f t="shared" si="14"/>
        <v>1.0803572914825659</v>
      </c>
      <c r="AY66" s="22">
        <f t="shared" si="15"/>
        <v>1.0443044394348862</v>
      </c>
      <c r="AZ66" s="22">
        <f t="shared" si="16"/>
        <v>1.0128818894193643</v>
      </c>
      <c r="BA66" s="22">
        <f t="shared" si="17"/>
        <v>0.98649777812491135</v>
      </c>
      <c r="BB66" s="22">
        <f t="shared" si="18"/>
        <v>0.98093129008266988</v>
      </c>
      <c r="BC66" s="22">
        <f t="shared" si="19"/>
        <v>0.98568008433440946</v>
      </c>
      <c r="BD66" s="22">
        <f t="shared" si="20"/>
        <v>0.97422812725638863</v>
      </c>
      <c r="BE66" s="22">
        <f t="shared" si="21"/>
        <v>0.99421087096632677</v>
      </c>
      <c r="BF66" s="22">
        <f t="shared" si="22"/>
        <v>0.99027788976999953</v>
      </c>
      <c r="BG66" s="22">
        <f>AT66/$AT$63</f>
        <v>0.99352147590907047</v>
      </c>
      <c r="BH66" s="22">
        <f>AT66/$AT$64</f>
        <v>1.0085695891764581</v>
      </c>
      <c r="BI66" s="22">
        <f>AT66/$AT$65</f>
        <v>1.0092688321194998</v>
      </c>
      <c r="BJ66" s="22"/>
      <c r="BK66" s="22"/>
      <c r="BL66" s="22"/>
    </row>
    <row r="67" spans="1:64">
      <c r="A67" s="190">
        <v>2014</v>
      </c>
      <c r="B67" s="7">
        <v>6288</v>
      </c>
      <c r="C67" s="193">
        <v>127</v>
      </c>
      <c r="D67" s="189">
        <v>2157</v>
      </c>
      <c r="E67" s="192">
        <v>70</v>
      </c>
      <c r="F67" s="7">
        <v>1165</v>
      </c>
      <c r="G67" s="193">
        <v>43</v>
      </c>
      <c r="H67" s="189">
        <v>731</v>
      </c>
      <c r="I67" s="192">
        <v>10</v>
      </c>
      <c r="J67" s="7">
        <v>835</v>
      </c>
      <c r="K67" s="193">
        <v>43</v>
      </c>
      <c r="L67" s="189">
        <v>43</v>
      </c>
      <c r="M67" s="188" t="s">
        <v>483</v>
      </c>
      <c r="N67" s="194" t="s">
        <v>483</v>
      </c>
      <c r="O67" s="180" t="s">
        <v>483</v>
      </c>
      <c r="P67" s="189">
        <v>11219</v>
      </c>
      <c r="Q67" s="192">
        <v>293</v>
      </c>
      <c r="S67" s="182">
        <f t="shared" si="1"/>
        <v>8445</v>
      </c>
      <c r="T67" s="182">
        <f t="shared" si="2"/>
        <v>1165</v>
      </c>
      <c r="U67" s="19">
        <f>S67/('veh fleet stats'!AZ21)</f>
        <v>268.0473447571872</v>
      </c>
      <c r="V67" s="19">
        <f>T67/'veh fleet stats'!BD21</f>
        <v>2892.3207704025131</v>
      </c>
      <c r="W67" s="19">
        <f>S67/('veh fleet stats'!AZ21+'veh fleet stats'!BA21)</f>
        <v>220.2988466223278</v>
      </c>
      <c r="X67" s="104">
        <f t="shared" si="3"/>
        <v>-0.23289541207068587</v>
      </c>
      <c r="Y67" s="104">
        <f t="shared" si="0"/>
        <v>-2.9005538175398304E-2</v>
      </c>
      <c r="Z67" s="104">
        <f t="shared" si="0"/>
        <v>-0.25541857207870577</v>
      </c>
      <c r="AE67" s="182">
        <f t="shared" si="4"/>
        <v>197</v>
      </c>
      <c r="AF67" s="182">
        <f t="shared" si="5"/>
        <v>43</v>
      </c>
      <c r="AG67" s="182">
        <f t="shared" si="6"/>
        <v>10</v>
      </c>
      <c r="AH67" s="182">
        <f t="shared" si="7"/>
        <v>43</v>
      </c>
      <c r="AI67" s="182" t="str">
        <f t="shared" si="8"/>
        <v>-</v>
      </c>
      <c r="AK67" s="19">
        <f>AE67/('veh fleet stats'!AZ21)</f>
        <v>6.2528510263073862</v>
      </c>
      <c r="AL67" s="19">
        <f>AF67/'veh fleet stats'!BD21</f>
        <v>106.75518723374083</v>
      </c>
      <c r="AM67" s="19">
        <f t="shared" si="9"/>
        <v>-0.50060167108687159</v>
      </c>
      <c r="AN67" s="19">
        <f t="shared" si="9"/>
        <v>-0.31495775148232219</v>
      </c>
      <c r="AO67" s="20">
        <f>AE67/('veh fleet stats'!BI21)</f>
        <v>6.2074161943848978</v>
      </c>
      <c r="AP67" s="19">
        <f t="shared" si="10"/>
        <v>-0.49902461210456128</v>
      </c>
      <c r="AQ67" s="19">
        <f>AM67</f>
        <v>-0.50060167108687159</v>
      </c>
      <c r="AS67" s="19">
        <v>2014</v>
      </c>
      <c r="AT67" s="201">
        <f t="shared" si="11"/>
        <v>31.505628260000002</v>
      </c>
      <c r="AU67" s="182">
        <f t="shared" si="12"/>
        <v>197</v>
      </c>
      <c r="AV67" s="201">
        <f t="shared" si="13"/>
        <v>6.2528510263073862</v>
      </c>
      <c r="AW67" s="19">
        <v>2014</v>
      </c>
      <c r="AX67" s="22">
        <f t="shared" si="14"/>
        <v>1.1018846034317848</v>
      </c>
      <c r="AY67" s="22">
        <f t="shared" si="15"/>
        <v>1.0651133584979662</v>
      </c>
      <c r="AZ67" s="22">
        <f t="shared" si="16"/>
        <v>1.0330646794770151</v>
      </c>
      <c r="BA67" s="22">
        <f t="shared" si="17"/>
        <v>1.0061548356320287</v>
      </c>
      <c r="BB67" s="22">
        <f t="shared" si="18"/>
        <v>1.0004774291691021</v>
      </c>
      <c r="BC67" s="22">
        <f t="shared" si="19"/>
        <v>1.0053208483898644</v>
      </c>
      <c r="BD67" s="22">
        <f t="shared" si="20"/>
        <v>0.99364069842196223</v>
      </c>
      <c r="BE67" s="22">
        <f t="shared" si="21"/>
        <v>1.0140216203650059</v>
      </c>
      <c r="BF67" s="22">
        <f t="shared" si="22"/>
        <v>1.0100102701755953</v>
      </c>
      <c r="BG67" s="22">
        <f>AT67/$AT$63</f>
        <v>1.0133184883500126</v>
      </c>
      <c r="BH67" s="22">
        <f>AT67/$AT$64</f>
        <v>1.0286664518901834</v>
      </c>
      <c r="BI67" s="22">
        <f>AT67/$AT$65</f>
        <v>1.0293796280209602</v>
      </c>
      <c r="BJ67" s="22">
        <f>AT67/$AT$66</f>
        <v>1.0199261041869558</v>
      </c>
      <c r="BK67" s="22"/>
      <c r="BL67" s="22"/>
    </row>
    <row r="68" spans="1:64" ht="15.75" thickBot="1">
      <c r="A68" s="195">
        <v>2015</v>
      </c>
      <c r="B68" s="196">
        <v>6968</v>
      </c>
      <c r="C68" s="197">
        <v>157</v>
      </c>
      <c r="D68" s="198">
        <v>2413</v>
      </c>
      <c r="E68" s="199">
        <v>75</v>
      </c>
      <c r="F68" s="196">
        <v>1232</v>
      </c>
      <c r="G68" s="197">
        <v>54</v>
      </c>
      <c r="H68" s="198">
        <v>745</v>
      </c>
      <c r="I68" s="199">
        <v>6</v>
      </c>
      <c r="J68" s="196">
        <v>862</v>
      </c>
      <c r="K68" s="197">
        <v>25</v>
      </c>
      <c r="L68" s="198">
        <v>50</v>
      </c>
      <c r="M68" s="199">
        <v>2</v>
      </c>
      <c r="N68" s="200" t="s">
        <v>483</v>
      </c>
      <c r="O68" s="200" t="s">
        <v>483</v>
      </c>
      <c r="P68" s="198">
        <v>12270</v>
      </c>
      <c r="Q68" s="199">
        <v>319</v>
      </c>
      <c r="S68" s="182">
        <f t="shared" si="1"/>
        <v>9381</v>
      </c>
      <c r="T68" s="182">
        <f t="shared" si="2"/>
        <v>1232</v>
      </c>
      <c r="U68" s="19">
        <f>S68/('veh fleet stats'!AZ22)</f>
        <v>288.02488033303558</v>
      </c>
      <c r="V68" s="19">
        <f>T68/'veh fleet stats'!BD22</f>
        <v>2940.2857215299182</v>
      </c>
      <c r="W68" s="19">
        <f>S68/('veh fleet stats'!AZ22+'veh fleet stats'!BA22)</f>
        <v>236.54941197738464</v>
      </c>
      <c r="X68" s="104">
        <f t="shared" si="3"/>
        <v>-0.1757232016552589</v>
      </c>
      <c r="Y68" s="104">
        <f t="shared" si="0"/>
        <v>-1.2903001284264803E-2</v>
      </c>
      <c r="Z68" s="104">
        <f t="shared" si="0"/>
        <v>-0.20049377632006027</v>
      </c>
      <c r="AE68" s="182">
        <f>C68+E68</f>
        <v>232</v>
      </c>
      <c r="AF68" s="182">
        <f t="shared" si="5"/>
        <v>54</v>
      </c>
      <c r="AG68" s="182">
        <f t="shared" si="6"/>
        <v>6</v>
      </c>
      <c r="AH68" s="182">
        <f t="shared" si="7"/>
        <v>25</v>
      </c>
      <c r="AI68" s="182">
        <f t="shared" si="8"/>
        <v>2</v>
      </c>
      <c r="AK68" s="19">
        <f>AE68/('veh fleet stats'!AZ22)</f>
        <v>7.1230969232772896</v>
      </c>
      <c r="AL68" s="19">
        <f>AF68/'veh fleet stats'!BD22</f>
        <v>128.87615987225291</v>
      </c>
      <c r="AM68" s="19">
        <f>AK68/AK$54-1</f>
        <v>-0.43109748094036038</v>
      </c>
      <c r="AN68" s="19">
        <f>AL68/AL$54-1</f>
        <v>-0.17300866939692383</v>
      </c>
      <c r="AO68" s="20">
        <f>AE68/('veh fleet stats'!BI22)</f>
        <v>7.0945455117389455</v>
      </c>
      <c r="AP68" s="19">
        <f>AO68/AO$54-1</f>
        <v>-0.42742800250765978</v>
      </c>
      <c r="AS68" s="19">
        <v>2015</v>
      </c>
      <c r="AT68" s="201">
        <f t="shared" si="11"/>
        <v>32.570102933999998</v>
      </c>
      <c r="AU68" s="182">
        <f t="shared" si="12"/>
        <v>232</v>
      </c>
      <c r="AV68" s="201">
        <f t="shared" si="13"/>
        <v>7.1230969232772896</v>
      </c>
      <c r="AW68" s="19">
        <v>2015</v>
      </c>
      <c r="AX68" s="22">
        <f t="shared" si="14"/>
        <v>1.1391137691016162</v>
      </c>
      <c r="AY68" s="22">
        <f t="shared" si="15"/>
        <v>1.1011001411040326</v>
      </c>
      <c r="AZ68" s="22">
        <f t="shared" si="16"/>
        <v>1.0679686394562347</v>
      </c>
      <c r="BA68" s="22">
        <f t="shared" si="17"/>
        <v>1.0401495978317945</v>
      </c>
      <c r="BB68" s="22">
        <f t="shared" si="18"/>
        <v>1.0342803699157639</v>
      </c>
      <c r="BC68" s="22">
        <f t="shared" si="19"/>
        <v>1.0392874328211883</v>
      </c>
      <c r="BD68" s="22">
        <f t="shared" si="20"/>
        <v>1.0272126478462726</v>
      </c>
      <c r="BE68" s="22">
        <f t="shared" si="21"/>
        <v>1.0482821761253684</v>
      </c>
      <c r="BF68" s="22">
        <f t="shared" si="22"/>
        <v>1.0441352952095133</v>
      </c>
      <c r="BG68" s="22">
        <f>AT68/$AT$63</f>
        <v>1.0475552875226235</v>
      </c>
      <c r="BH68" s="22">
        <f>AT68/$AT$64</f>
        <v>1.0634218097898622</v>
      </c>
      <c r="BI68" s="22">
        <f>AT68/$AT$65</f>
        <v>1.0641590818670219</v>
      </c>
      <c r="BJ68" s="22">
        <f>AT68/$AT$66</f>
        <v>1.054386153619993</v>
      </c>
      <c r="BK68" s="22">
        <f>AT68/$AT$67</f>
        <v>1.0337868099380665</v>
      </c>
      <c r="BL68" s="22"/>
    </row>
    <row r="69" spans="1:64">
      <c r="A69" s="234">
        <v>2016</v>
      </c>
      <c r="C69" s="236">
        <v>163</v>
      </c>
      <c r="E69" s="237">
        <v>77</v>
      </c>
      <c r="AE69" s="182">
        <f t="shared" si="4"/>
        <v>240</v>
      </c>
      <c r="AO69" s="20">
        <f>AE69/('veh fleet stats'!BI23)</f>
        <v>7.056725175651855</v>
      </c>
      <c r="AP69" s="19">
        <f>AO69/AO$54-1</f>
        <v>-0.43048032845910877</v>
      </c>
    </row>
    <row r="70" spans="1:64">
      <c r="A70" s="235">
        <v>43004</v>
      </c>
      <c r="C70" s="236">
        <v>151</v>
      </c>
      <c r="E70" s="236">
        <v>55</v>
      </c>
      <c r="AE70" s="182">
        <f t="shared" si="4"/>
        <v>206</v>
      </c>
      <c r="AO70" s="20">
        <f>AE70/('veh fleet stats'!BI24*(1+AL72))</f>
        <v>7.8886396273112762</v>
      </c>
      <c r="AP70" s="19">
        <f>AO70/AO$54-1</f>
        <v>-0.3633398867576324</v>
      </c>
      <c r="AQ70" s="19" t="s">
        <v>693</v>
      </c>
      <c r="AW70" s="202"/>
      <c r="AX70" s="52">
        <v>2001</v>
      </c>
      <c r="AY70" s="52">
        <v>2002</v>
      </c>
      <c r="AZ70" s="52">
        <v>2003</v>
      </c>
      <c r="BA70" s="52">
        <v>2004</v>
      </c>
      <c r="BB70" s="52">
        <v>2005</v>
      </c>
      <c r="BC70" s="52">
        <v>2006</v>
      </c>
      <c r="BD70" s="52">
        <v>2007</v>
      </c>
      <c r="BE70" s="52">
        <v>2008</v>
      </c>
      <c r="BF70" s="52">
        <v>2009</v>
      </c>
      <c r="BG70" s="52">
        <v>2010</v>
      </c>
      <c r="BH70" s="52">
        <v>2011</v>
      </c>
      <c r="BI70" s="52">
        <v>2012</v>
      </c>
      <c r="BJ70" s="52">
        <v>2013</v>
      </c>
      <c r="BK70" s="52">
        <v>2014</v>
      </c>
    </row>
    <row r="71" spans="1:64">
      <c r="C71" s="236">
        <v>159</v>
      </c>
      <c r="E71" s="236">
        <v>62</v>
      </c>
      <c r="F71" s="182">
        <f>C71+E71-E70-C70</f>
        <v>15</v>
      </c>
      <c r="AE71" s="182">
        <f t="shared" si="4"/>
        <v>221</v>
      </c>
      <c r="AQ71" s="19">
        <f>'veh fleet stats'!AZ8</f>
        <v>28.592493407999999</v>
      </c>
      <c r="AR71" s="19">
        <f>'veh fleet stats'!AZ8+'veh fleet stats'!BA8</f>
        <v>33.768279591199999</v>
      </c>
      <c r="AS71" s="19">
        <f>'veh fleet stats'!AQ8</f>
        <v>28.53</v>
      </c>
      <c r="AT71" s="19">
        <f>'veh fleet stats'!AQ8+'veh fleet stats'!AR8</f>
        <v>33.65</v>
      </c>
      <c r="AW71" s="19">
        <v>2001</v>
      </c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</row>
    <row r="72" spans="1:64">
      <c r="AL72" s="19">
        <v>0</v>
      </c>
      <c r="AM72" s="19">
        <f>AO70/AO69-1</f>
        <v>0.11788959197813376</v>
      </c>
      <c r="AO72" s="19">
        <f>AP72-AP54</f>
        <v>0</v>
      </c>
      <c r="AP72" s="19">
        <v>0</v>
      </c>
      <c r="AQ72" s="19">
        <f>'veh fleet stats'!AZ9</f>
        <v>29.579601090000001</v>
      </c>
      <c r="AR72" s="19">
        <f>'veh fleet stats'!AZ9+'veh fleet stats'!BA9</f>
        <v>34.853495559000002</v>
      </c>
      <c r="AS72" s="19">
        <f>'veh fleet stats'!AQ9</f>
        <v>29.56</v>
      </c>
      <c r="AT72" s="19">
        <f>'veh fleet stats'!AQ9+'veh fleet stats'!AR9</f>
        <v>34.78</v>
      </c>
      <c r="AW72" s="19">
        <v>2002</v>
      </c>
      <c r="AX72" s="52">
        <f>AX55*$AU$54-AU55</f>
        <v>54.359347088530797</v>
      </c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</row>
    <row r="73" spans="1:64">
      <c r="AM73" s="19">
        <f>AO70/AO66-1</f>
        <v>0.41050185510993331</v>
      </c>
      <c r="AO73" s="19">
        <f t="shared" ref="AO73:AO87" si="23">AP73-AP55</f>
        <v>0</v>
      </c>
      <c r="AP73" s="19">
        <v>-0.1473210106259385</v>
      </c>
      <c r="AQ73" s="19">
        <f>'veh fleet stats'!AZ10</f>
        <v>30.497246576999999</v>
      </c>
      <c r="AR73" s="19">
        <f>'veh fleet stats'!AZ10+'veh fleet stats'!BA10</f>
        <v>35.884619977900002</v>
      </c>
      <c r="AS73" s="19">
        <f>'veh fleet stats'!AQ10</f>
        <v>30.47</v>
      </c>
      <c r="AT73" s="19">
        <f>'veh fleet stats'!AQ10+'veh fleet stats'!AR10</f>
        <v>35.799999999999997</v>
      </c>
      <c r="AW73" s="19">
        <v>2003</v>
      </c>
      <c r="AX73" s="52">
        <f t="shared" ref="AX73:AX85" si="24">AX56*$AU$54-AU56</f>
        <v>13.848974091612718</v>
      </c>
      <c r="AY73" s="52">
        <f>AY56*$AU$55-AU56</f>
        <v>-42.196758468455755</v>
      </c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</row>
    <row r="74" spans="1:64">
      <c r="AO74" s="19">
        <f t="shared" si="23"/>
        <v>0</v>
      </c>
      <c r="AP74" s="19">
        <v>-3.8640305797652652E-2</v>
      </c>
      <c r="AQ74" s="19">
        <f>'veh fleet stats'!AZ11</f>
        <v>31.312902491999999</v>
      </c>
      <c r="AR74" s="19">
        <f>'veh fleet stats'!AZ11+'veh fleet stats'!BA11</f>
        <v>36.860884864599996</v>
      </c>
      <c r="AS74" s="19">
        <f>'veh fleet stats'!AQ11</f>
        <v>31.3</v>
      </c>
      <c r="AT74" s="19">
        <f>'veh fleet stats'!AQ11+'veh fleet stats'!AR11</f>
        <v>36.799999999999997</v>
      </c>
      <c r="AW74" s="19">
        <v>2004</v>
      </c>
      <c r="AX74" s="52">
        <f t="shared" si="24"/>
        <v>37.061613241449834</v>
      </c>
      <c r="AY74" s="52">
        <f t="shared" ref="AY74:AY85" si="25">AY57*$AU$55-AU57</f>
        <v>-20.483075401677127</v>
      </c>
      <c r="AZ74" s="52">
        <f>AZ57*$AU$56-AU57</f>
        <v>22.842245133905692</v>
      </c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</row>
    <row r="75" spans="1:64">
      <c r="AM75" s="19">
        <f>AO54/$AO$66-1</f>
        <v>1.2154707445493371</v>
      </c>
      <c r="AO75" s="19">
        <f t="shared" si="23"/>
        <v>0</v>
      </c>
      <c r="AP75" s="19">
        <v>-9.6116628436012874E-2</v>
      </c>
      <c r="AQ75" s="19">
        <f>'veh fleet stats'!AZ12</f>
        <v>31.490593732000001</v>
      </c>
      <c r="AR75" s="19">
        <f>'veh fleet stats'!AZ12+'veh fleet stats'!BA12</f>
        <v>37.139637042099999</v>
      </c>
      <c r="AS75" s="19">
        <f>'veh fleet stats'!AQ12</f>
        <v>31.48</v>
      </c>
      <c r="AT75" s="19">
        <f>'veh fleet stats'!AQ12+'veh fleet stats'!AR12</f>
        <v>37.090000000000003</v>
      </c>
      <c r="AW75" s="19">
        <v>2005</v>
      </c>
      <c r="AX75" s="52">
        <f t="shared" si="24"/>
        <v>68.286444179146315</v>
      </c>
      <c r="AY75" s="52">
        <f t="shared" si="25"/>
        <v>10.415206852676306</v>
      </c>
      <c r="AZ75" s="52">
        <f t="shared" ref="AZ75:AZ85" si="26">AZ58*$AU$56-AU58</f>
        <v>53.986385463259808</v>
      </c>
      <c r="BA75" s="52">
        <f>BA58*$AU$57-AU58</f>
        <v>31.014517504920434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</row>
    <row r="76" spans="1:64">
      <c r="AM76" s="19">
        <f t="shared" ref="AM76:AM91" si="27">AO55/$AO$66-1</f>
        <v>0.88908535545012835</v>
      </c>
      <c r="AO76" s="19">
        <f t="shared" si="23"/>
        <v>0</v>
      </c>
      <c r="AP76" s="19">
        <v>-0.17483870268500401</v>
      </c>
      <c r="AQ76" s="19">
        <f>'veh fleet stats'!AZ13</f>
        <v>31.338878836999999</v>
      </c>
      <c r="AR76" s="19">
        <f>'veh fleet stats'!AZ13+'veh fleet stats'!BA13</f>
        <v>37.080252553299999</v>
      </c>
      <c r="AS76" s="19">
        <f>'veh fleet stats'!AQ13</f>
        <v>31.34</v>
      </c>
      <c r="AT76" s="19">
        <f>'veh fleet stats'!AQ13+'veh fleet stats'!AR13</f>
        <v>37.04</v>
      </c>
      <c r="AW76" s="19">
        <v>2006</v>
      </c>
      <c r="AX76" s="52">
        <f t="shared" si="24"/>
        <v>93.386857052029825</v>
      </c>
      <c r="AY76" s="52">
        <f t="shared" si="25"/>
        <v>35.794430876890488</v>
      </c>
      <c r="AZ76" s="52">
        <f t="shared" si="26"/>
        <v>79.155692937656283</v>
      </c>
      <c r="BA76" s="52">
        <f t="shared" ref="BA76:BA85" si="28">BA59*$AU$57-AU59</f>
        <v>56.294498489156524</v>
      </c>
      <c r="BB76" s="52">
        <f>BB59*$AU$58-AU59</f>
        <v>25.42940224655905</v>
      </c>
      <c r="BC76" s="52"/>
      <c r="BD76" s="52"/>
      <c r="BE76" s="52"/>
      <c r="BF76" s="52"/>
      <c r="BG76" s="52"/>
      <c r="BH76" s="52"/>
      <c r="BI76" s="52"/>
      <c r="BJ76" s="52"/>
      <c r="BK76" s="52"/>
    </row>
    <row r="77" spans="1:64">
      <c r="AM77" s="19">
        <f t="shared" si="27"/>
        <v>1.1298642774941974</v>
      </c>
      <c r="AO77" s="19">
        <f t="shared" si="23"/>
        <v>0</v>
      </c>
      <c r="AP77" s="19">
        <v>-0.23769721300372593</v>
      </c>
      <c r="AQ77" s="19">
        <f>'veh fleet stats'!AZ14</f>
        <v>31.707264316</v>
      </c>
      <c r="AR77" s="19">
        <f>'veh fleet stats'!AZ14+'veh fleet stats'!BA14</f>
        <v>37.622149293500001</v>
      </c>
      <c r="AS77" s="19">
        <f>'veh fleet stats'!AQ14</f>
        <v>31.71</v>
      </c>
      <c r="AT77" s="19">
        <f>'veh fleet stats'!AQ14+'veh fleet stats'!AR14</f>
        <v>37.590000000000003</v>
      </c>
      <c r="AW77" s="19">
        <v>2007</v>
      </c>
      <c r="AX77" s="52">
        <f t="shared" si="24"/>
        <v>75.99932647189155</v>
      </c>
      <c r="AY77" s="52">
        <f t="shared" si="25"/>
        <v>17.729906916942809</v>
      </c>
      <c r="AZ77" s="52">
        <f t="shared" si="26"/>
        <v>61.600876404620067</v>
      </c>
      <c r="BA77" s="52">
        <f t="shared" si="28"/>
        <v>38.470950834269331</v>
      </c>
      <c r="BB77" s="52">
        <f t="shared" ref="BB77:BB85" si="29">BB60*$AU$58-AU60</f>
        <v>7.243038381084034</v>
      </c>
      <c r="BC77" s="52">
        <f>BC60*$AU$59-AU60</f>
        <v>-18.485284020723896</v>
      </c>
      <c r="BD77" s="52"/>
      <c r="BE77" s="52"/>
      <c r="BF77" s="52"/>
      <c r="BG77" s="52"/>
      <c r="BH77" s="52"/>
      <c r="BI77" s="52"/>
      <c r="BJ77" s="52"/>
      <c r="BK77" s="52"/>
    </row>
    <row r="78" spans="1:64">
      <c r="AM78" s="19">
        <f t="shared" si="27"/>
        <v>1.0025271661846316</v>
      </c>
      <c r="AO78" s="19">
        <f t="shared" si="23"/>
        <v>0</v>
      </c>
      <c r="AP78" s="19">
        <v>-0.19063483459996577</v>
      </c>
      <c r="AQ78" s="19">
        <f>'veh fleet stats'!AZ15</f>
        <v>31.069976839999999</v>
      </c>
      <c r="AR78" s="19">
        <f>'veh fleet stats'!AZ15+'veh fleet stats'!BA15</f>
        <v>37.078722473699997</v>
      </c>
      <c r="AS78" s="19">
        <f>'veh fleet stats'!AQ15</f>
        <v>31.08</v>
      </c>
      <c r="AT78" s="19">
        <f>'veh fleet stats'!AQ15+'veh fleet stats'!AR15</f>
        <v>37.06</v>
      </c>
      <c r="AW78" s="19">
        <v>2008</v>
      </c>
      <c r="AX78" s="52">
        <f t="shared" si="24"/>
        <v>122.0199973118763</v>
      </c>
      <c r="AY78" s="52">
        <f t="shared" si="25"/>
        <v>64.921740647111619</v>
      </c>
      <c r="AZ78" s="52">
        <f t="shared" si="26"/>
        <v>107.91094313225483</v>
      </c>
      <c r="BA78" s="52">
        <f t="shared" si="28"/>
        <v>85.245908248779131</v>
      </c>
      <c r="BB78" s="52">
        <f t="shared" si="29"/>
        <v>54.645648730571224</v>
      </c>
      <c r="BC78" s="52">
        <f t="shared" ref="BC78:BC85" si="30">BC61*$AU$59-AU61</f>
        <v>29.434442453375993</v>
      </c>
      <c r="BD78" s="52">
        <f>BD61*$AU$60-AU61</f>
        <v>47.548188902163645</v>
      </c>
      <c r="BE78" s="52"/>
      <c r="BF78" s="52"/>
      <c r="BG78" s="52"/>
      <c r="BH78" s="52"/>
      <c r="BI78" s="52"/>
      <c r="BJ78" s="52"/>
      <c r="BK78" s="52"/>
    </row>
    <row r="79" spans="1:64">
      <c r="AM79" s="19">
        <f t="shared" si="27"/>
        <v>0.82812071373575091</v>
      </c>
      <c r="AO79" s="19">
        <f t="shared" si="23"/>
        <v>0</v>
      </c>
      <c r="AP79" s="19">
        <v>-0.31156740553989482</v>
      </c>
      <c r="AQ79" s="19">
        <f>'veh fleet stats'!AZ16</f>
        <v>31.193374157000001</v>
      </c>
      <c r="AR79" s="19">
        <f>'veh fleet stats'!AZ16+'veh fleet stats'!BA16</f>
        <v>37.201159453900004</v>
      </c>
      <c r="AS79" s="19">
        <f>'veh fleet stats'!AQ16</f>
        <v>31.21</v>
      </c>
      <c r="AT79" s="19">
        <f>'veh fleet stats'!AQ16+'veh fleet stats'!AR16</f>
        <v>37.19</v>
      </c>
      <c r="AW79" s="19">
        <v>2009</v>
      </c>
      <c r="AX79" s="52">
        <f t="shared" si="24"/>
        <v>95.565026591261869</v>
      </c>
      <c r="AY79" s="52">
        <f t="shared" si="25"/>
        <v>38.23999886341943</v>
      </c>
      <c r="AZ79" s="52">
        <f t="shared" si="26"/>
        <v>81.399936984252179</v>
      </c>
      <c r="BA79" s="52">
        <f t="shared" si="28"/>
        <v>58.64488579633138</v>
      </c>
      <c r="BB79" s="52">
        <f t="shared" si="29"/>
        <v>27.92309448736944</v>
      </c>
      <c r="BC79" s="52">
        <f t="shared" si="30"/>
        <v>2.6117595480590694</v>
      </c>
      <c r="BD79" s="52">
        <f t="shared" ref="BD79:BD85" si="31">BD62*$AU$60-AU62</f>
        <v>20.797446433883636</v>
      </c>
      <c r="BE79" s="52">
        <f>BE62*$AU$61-AU62</f>
        <v>-26.939584544633931</v>
      </c>
      <c r="BF79" s="52"/>
      <c r="BG79" s="52"/>
      <c r="BH79" s="52"/>
      <c r="BI79" s="52"/>
      <c r="BJ79" s="52"/>
      <c r="BK79" s="52"/>
    </row>
    <row r="80" spans="1:64">
      <c r="AM80" s="19">
        <f t="shared" si="27"/>
        <v>0.68885952307867004</v>
      </c>
      <c r="AO80" s="19">
        <f t="shared" si="23"/>
        <v>0</v>
      </c>
      <c r="AP80" s="19">
        <v>-0.24108405312433623</v>
      </c>
      <c r="AQ80" s="19">
        <f>'veh fleet stats'!AZ17</f>
        <v>31.091536000000001</v>
      </c>
      <c r="AR80" s="19">
        <f>'veh fleet stats'!AZ17+'veh fleet stats'!BA17</f>
        <v>37.133313225599998</v>
      </c>
      <c r="AS80" s="19">
        <f>'veh fleet stats'!AQ17</f>
        <v>31.12</v>
      </c>
      <c r="AT80" s="19">
        <f>'veh fleet stats'!AQ17+'veh fleet stats'!AR17</f>
        <v>37.130000000000003</v>
      </c>
      <c r="AW80" s="19">
        <v>2010</v>
      </c>
      <c r="AX80" s="52">
        <f t="shared" si="24"/>
        <v>111.28993457022813</v>
      </c>
      <c r="AY80" s="52">
        <f t="shared" si="25"/>
        <v>54.152057970839905</v>
      </c>
      <c r="AZ80" s="52">
        <f t="shared" si="26"/>
        <v>97.171090252748797</v>
      </c>
      <c r="BA80" s="52">
        <f t="shared" si="28"/>
        <v>74.49032831817243</v>
      </c>
      <c r="BB80" s="52">
        <f t="shared" si="29"/>
        <v>43.868835572325111</v>
      </c>
      <c r="BC80" s="52">
        <f t="shared" si="30"/>
        <v>18.640135480032427</v>
      </c>
      <c r="BD80" s="52">
        <f t="shared" si="31"/>
        <v>36.766450884371523</v>
      </c>
      <c r="BE80" s="52">
        <f t="shared" ref="BE80:BE85" si="32">BE63*$AU$61-AU63</f>
        <v>-10.814731251663204</v>
      </c>
      <c r="BF80" s="52">
        <f t="shared" ref="BF80:BF85" si="33">BF63*$AU$62-AU63</f>
        <v>16.036902639522339</v>
      </c>
      <c r="BG80" s="52"/>
      <c r="BH80" s="52"/>
      <c r="BI80" s="52"/>
      <c r="BJ80" s="52"/>
      <c r="BK80" s="52"/>
    </row>
    <row r="81" spans="39:63">
      <c r="AM81" s="19">
        <f t="shared" si="27"/>
        <v>0.79312484560111107</v>
      </c>
      <c r="AO81" s="19">
        <f t="shared" si="23"/>
        <v>0</v>
      </c>
      <c r="AP81" s="19">
        <v>-0.28350582695351256</v>
      </c>
      <c r="AQ81" s="19">
        <f>'veh fleet stats'!AZ18</f>
        <v>30.627642422000001</v>
      </c>
      <c r="AR81" s="19">
        <f>'veh fleet stats'!AZ18+'veh fleet stats'!BA18</f>
        <v>36.6983138509</v>
      </c>
      <c r="AS81" s="19">
        <f>'veh fleet stats'!AQ18</f>
        <v>30.66</v>
      </c>
      <c r="AT81" s="19">
        <f>'veh fleet stats'!AQ18+'veh fleet stats'!AR18</f>
        <v>36.700000000000003</v>
      </c>
      <c r="AW81" s="19">
        <v>2011</v>
      </c>
      <c r="AX81" s="52">
        <f t="shared" si="24"/>
        <v>172.48163032217911</v>
      </c>
      <c r="AY81" s="52">
        <f t="shared" si="25"/>
        <v>116.1962652878359</v>
      </c>
      <c r="AZ81" s="52">
        <f t="shared" si="26"/>
        <v>158.57344273158714</v>
      </c>
      <c r="BA81" s="52">
        <f t="shared" si="28"/>
        <v>136.23108349945682</v>
      </c>
      <c r="BB81" s="52">
        <f t="shared" si="29"/>
        <v>106.06647116741635</v>
      </c>
      <c r="BC81" s="52">
        <f t="shared" si="30"/>
        <v>81.2141896590785</v>
      </c>
      <c r="BD81" s="52">
        <f t="shared" si="31"/>
        <v>99.070055854704549</v>
      </c>
      <c r="BE81" s="52">
        <f t="shared" si="32"/>
        <v>52.198796986100376</v>
      </c>
      <c r="BF81" s="52">
        <f t="shared" si="33"/>
        <v>78.649797710724783</v>
      </c>
      <c r="BG81" s="52">
        <f>BG64*$AU$63-AU64</f>
        <v>62.852169713197839</v>
      </c>
      <c r="BH81" s="52"/>
      <c r="BI81" s="52"/>
      <c r="BJ81" s="52"/>
      <c r="BK81" s="52"/>
    </row>
    <row r="82" spans="39:63">
      <c r="AM82" s="19">
        <f t="shared" si="27"/>
        <v>0.52520227262056096</v>
      </c>
      <c r="AO82" s="19">
        <f t="shared" si="23"/>
        <v>0</v>
      </c>
      <c r="AP82" s="19">
        <v>-0.4477007540743343</v>
      </c>
      <c r="AQ82" s="19">
        <f>'veh fleet stats'!AZ19</f>
        <v>30.606422939000002</v>
      </c>
      <c r="AR82" s="19">
        <f>'veh fleet stats'!AZ19+'veh fleet stats'!BA19</f>
        <v>36.782743268000004</v>
      </c>
      <c r="AS82" s="19">
        <f>'veh fleet stats'!AQ19</f>
        <v>30.65</v>
      </c>
      <c r="AT82" s="19">
        <f>'veh fleet stats'!AQ19+'veh fleet stats'!AR19</f>
        <v>36.79</v>
      </c>
      <c r="AW82" s="19">
        <v>2012</v>
      </c>
      <c r="AX82" s="52">
        <f t="shared" si="24"/>
        <v>166.21594608101839</v>
      </c>
      <c r="AY82" s="52">
        <f t="shared" si="25"/>
        <v>109.96957674637798</v>
      </c>
      <c r="AZ82" s="52">
        <f t="shared" si="26"/>
        <v>152.31739437901587</v>
      </c>
      <c r="BA82" s="52">
        <f t="shared" si="28"/>
        <v>129.99051440922551</v>
      </c>
      <c r="BB82" s="52">
        <f t="shared" si="29"/>
        <v>99.846800763076828</v>
      </c>
      <c r="BC82" s="52">
        <f t="shared" si="30"/>
        <v>75.011737444690141</v>
      </c>
      <c r="BD82" s="52">
        <f t="shared" si="31"/>
        <v>92.855232715908471</v>
      </c>
      <c r="BE82" s="52">
        <f t="shared" si="32"/>
        <v>46.016447253747003</v>
      </c>
      <c r="BF82" s="52">
        <f t="shared" si="33"/>
        <v>72.44912216169655</v>
      </c>
      <c r="BG82" s="52">
        <f>BG65*$AU$63-AU65</f>
        <v>56.662439097315769</v>
      </c>
      <c r="BH82" s="52">
        <f>BH65*$AU$64-AU65</f>
        <v>-6.1461852940330743</v>
      </c>
      <c r="BI82" s="52"/>
      <c r="BJ82" s="52"/>
      <c r="BK82" s="52"/>
    </row>
    <row r="83" spans="39:63">
      <c r="AM83" s="19">
        <f t="shared" si="27"/>
        <v>0.68135607787499186</v>
      </c>
      <c r="AO83" s="19">
        <f t="shared" si="23"/>
        <v>0</v>
      </c>
      <c r="AP83" s="19">
        <v>-0.43150718987453307</v>
      </c>
      <c r="AQ83" s="19">
        <f>'veh fleet stats'!AZ20</f>
        <v>30.890108734999998</v>
      </c>
      <c r="AR83" s="19">
        <f>'veh fleet stats'!AZ20+'veh fleet stats'!BA20</f>
        <v>37.330390606400002</v>
      </c>
      <c r="AS83" s="19">
        <f>'veh fleet stats'!AQ20</f>
        <v>30.97</v>
      </c>
      <c r="AT83" s="19">
        <f>'veh fleet stats'!AQ20+'veh fleet stats'!AR20</f>
        <v>37.39</v>
      </c>
      <c r="AW83" s="19">
        <v>2013</v>
      </c>
      <c r="AX83" s="52">
        <f t="shared" si="24"/>
        <v>212.7679103507586</v>
      </c>
      <c r="AY83" s="52">
        <f t="shared" si="25"/>
        <v>156.00020286142404</v>
      </c>
      <c r="AZ83" s="52">
        <f t="shared" si="26"/>
        <v>198.74053530632608</v>
      </c>
      <c r="BA83" s="52">
        <f t="shared" si="28"/>
        <v>176.20671123434352</v>
      </c>
      <c r="BB83" s="52">
        <f t="shared" si="29"/>
        <v>145.78360056695038</v>
      </c>
      <c r="BC83" s="52">
        <f t="shared" si="30"/>
        <v>120.71834521598845</v>
      </c>
      <c r="BD83" s="52">
        <f t="shared" si="31"/>
        <v>138.72722884930073</v>
      </c>
      <c r="BE83" s="52">
        <f t="shared" si="32"/>
        <v>91.454302548009252</v>
      </c>
      <c r="BF83" s="52">
        <f t="shared" si="33"/>
        <v>118.13197748214986</v>
      </c>
      <c r="BG83" s="52">
        <f>BG66*$AU$63-AU66</f>
        <v>102.19897030272159</v>
      </c>
      <c r="BH83" s="52">
        <f>BH66*$AU$64-AU66</f>
        <v>38.808183316232657</v>
      </c>
      <c r="BI83" s="52">
        <f>BI66*$AU$65-AU66</f>
        <v>45.011336569931444</v>
      </c>
      <c r="BJ83" s="52"/>
      <c r="BK83" s="52"/>
    </row>
    <row r="84" spans="39:63">
      <c r="AM84" s="19">
        <f t="shared" si="27"/>
        <v>0.58737187902456323</v>
      </c>
      <c r="AO84" s="19">
        <f t="shared" si="23"/>
        <v>0</v>
      </c>
      <c r="AP84" s="19">
        <v>-0.54862865941232886</v>
      </c>
      <c r="AQ84" s="19">
        <f>'veh fleet stats'!AZ21</f>
        <v>31.505628260000002</v>
      </c>
      <c r="AR84" s="19">
        <f>'veh fleet stats'!AZ21+'veh fleet stats'!BA21</f>
        <v>38.334290576100003</v>
      </c>
      <c r="AS84" s="19">
        <f>'veh fleet stats'!AQ21</f>
        <v>31.54</v>
      </c>
      <c r="AT84" s="19">
        <f>'veh fleet stats'!AQ21+'veh fleet stats'!AR21</f>
        <v>38.22</v>
      </c>
      <c r="AW84" s="19">
        <v>2014</v>
      </c>
      <c r="AX84" s="52">
        <f t="shared" si="24"/>
        <v>197.47468802857895</v>
      </c>
      <c r="AY84" s="52">
        <f t="shared" si="25"/>
        <v>139.57582128535734</v>
      </c>
      <c r="AZ84" s="52">
        <f t="shared" si="26"/>
        <v>183.16780204754156</v>
      </c>
      <c r="BA84" s="52">
        <f t="shared" si="28"/>
        <v>160.18496664937015</v>
      </c>
      <c r="BB84" s="52">
        <f t="shared" si="29"/>
        <v>129.15564190912727</v>
      </c>
      <c r="BC84" s="52">
        <f t="shared" si="30"/>
        <v>103.59093366856945</v>
      </c>
      <c r="BD84" s="52">
        <f t="shared" si="31"/>
        <v>121.95866419344986</v>
      </c>
      <c r="BE84" s="52">
        <f t="shared" si="32"/>
        <v>73.743772637456573</v>
      </c>
      <c r="BF84" s="52">
        <f t="shared" si="33"/>
        <v>100.95302970180063</v>
      </c>
      <c r="BG84" s="52">
        <f>BG67*$AU$63-AU67</f>
        <v>84.702539761303512</v>
      </c>
      <c r="BH84" s="52">
        <f>BH67*$AU$64-AU67</f>
        <v>20.048621348828675</v>
      </c>
      <c r="BI84" s="52">
        <f>BI67*$AU$65-AU67</f>
        <v>26.375379280548344</v>
      </c>
      <c r="BJ84" s="52">
        <f>BJ67*$AU$66-AU67</f>
        <v>-19.532857871469673</v>
      </c>
      <c r="BK84" s="52"/>
    </row>
    <row r="85" spans="39:63">
      <c r="AM85" s="19">
        <f t="shared" si="27"/>
        <v>0.22360282158497191</v>
      </c>
      <c r="AO85" s="19">
        <f t="shared" si="23"/>
        <v>0</v>
      </c>
      <c r="AP85" s="19">
        <v>-0.49902461210456128</v>
      </c>
      <c r="AQ85" s="19">
        <f>'veh fleet stats'!AZ22</f>
        <v>32.570102933999998</v>
      </c>
      <c r="AR85" s="19">
        <f>'veh fleet stats'!AZ22+'veh fleet stats'!BA22</f>
        <v>39.657676261299997</v>
      </c>
      <c r="AW85" s="19">
        <v>2015</v>
      </c>
      <c r="AX85" s="52">
        <f t="shared" si="24"/>
        <v>175.80272933837858</v>
      </c>
      <c r="AY85" s="52">
        <f t="shared" si="25"/>
        <v>115.94764458887431</v>
      </c>
      <c r="AZ85" s="52">
        <f t="shared" si="26"/>
        <v>161.01245931989433</v>
      </c>
      <c r="BA85" s="52">
        <f t="shared" si="28"/>
        <v>137.25310723028707</v>
      </c>
      <c r="BB85" s="52">
        <f t="shared" si="29"/>
        <v>105.17540059253901</v>
      </c>
      <c r="BC85" s="52">
        <f t="shared" si="30"/>
        <v>78.746942413535294</v>
      </c>
      <c r="BD85" s="52">
        <f t="shared" si="31"/>
        <v>97.735259958653501</v>
      </c>
      <c r="BE85" s="52">
        <f t="shared" si="32"/>
        <v>47.891341025473366</v>
      </c>
      <c r="BF85" s="52">
        <f t="shared" si="33"/>
        <v>76.019912086806414</v>
      </c>
      <c r="BG85" s="52">
        <f>BG68*$AU$63-AU68</f>
        <v>59.220369931289326</v>
      </c>
      <c r="BH85" s="52">
        <f>BH68*$AU$64-AU68</f>
        <v>-7.617998134339075</v>
      </c>
      <c r="BI85" s="52">
        <f>BI68*$AU$65-AU68</f>
        <v>-1.0774792348562414</v>
      </c>
      <c r="BJ85" s="52">
        <f>BJ68*$AU$66-AU68</f>
        <v>-48.536809270121211</v>
      </c>
      <c r="BK85" s="52">
        <f>BK68*$AU$67 -AU68</f>
        <v>-28.343998442200899</v>
      </c>
    </row>
    <row r="86" spans="39:63">
      <c r="AM86" s="19">
        <f t="shared" si="27"/>
        <v>0.25947918931961311</v>
      </c>
      <c r="AO86" s="19">
        <f t="shared" si="23"/>
        <v>0</v>
      </c>
      <c r="AP86" s="19">
        <v>-0.42742800250765978</v>
      </c>
      <c r="AW86" s="19">
        <v>2016</v>
      </c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</row>
    <row r="87" spans="39:63" ht="30">
      <c r="AM87" s="19">
        <f t="shared" si="27"/>
        <v>0</v>
      </c>
      <c r="AO87" s="19">
        <f t="shared" si="23"/>
        <v>0</v>
      </c>
      <c r="AP87" s="19">
        <v>-0.43048032845910877</v>
      </c>
      <c r="AQ87" s="182" t="s">
        <v>694</v>
      </c>
      <c r="AS87" s="19" t="s">
        <v>680</v>
      </c>
      <c r="AW87" s="17" t="s">
        <v>742</v>
      </c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</row>
    <row r="88" spans="39:63">
      <c r="AM88" s="19">
        <f t="shared" si="27"/>
        <v>0.1098963156216004</v>
      </c>
      <c r="AQ88" s="182">
        <f>S54</f>
        <v>9991</v>
      </c>
      <c r="AS88" s="182">
        <f>AE54</f>
        <v>358</v>
      </c>
    </row>
    <row r="89" spans="39:63">
      <c r="AM89" s="19">
        <f t="shared" si="27"/>
        <v>0.26851650959245621</v>
      </c>
      <c r="AQ89" s="182">
        <f t="shared" ref="AQ89:AQ102" si="34">S55</f>
        <v>11303</v>
      </c>
      <c r="AS89" s="182">
        <f t="shared" ref="AS89:AS102" si="35">AE55</f>
        <v>316</v>
      </c>
      <c r="AW89" s="202"/>
      <c r="AX89" s="52">
        <v>2001</v>
      </c>
      <c r="AY89" s="52">
        <v>2002</v>
      </c>
      <c r="AZ89" s="52">
        <v>2003</v>
      </c>
      <c r="BA89" s="52">
        <v>2004</v>
      </c>
      <c r="BB89" s="52">
        <v>2005</v>
      </c>
      <c r="BC89" s="52">
        <v>2006</v>
      </c>
      <c r="BD89" s="52">
        <v>2007</v>
      </c>
      <c r="BE89" s="52">
        <v>2008</v>
      </c>
      <c r="BF89" s="52">
        <v>2009</v>
      </c>
      <c r="BG89" s="52">
        <v>2010</v>
      </c>
      <c r="BH89" s="52">
        <v>2011</v>
      </c>
      <c r="BI89" s="52">
        <v>2012</v>
      </c>
      <c r="BJ89" s="52">
        <v>2013</v>
      </c>
      <c r="BK89" s="52">
        <v>2014</v>
      </c>
    </row>
    <row r="90" spans="39:63">
      <c r="AM90" s="19">
        <f t="shared" si="27"/>
        <v>0.26175417074419216</v>
      </c>
      <c r="AQ90" s="182">
        <f t="shared" si="34"/>
        <v>11805</v>
      </c>
      <c r="AS90" s="182">
        <f t="shared" si="35"/>
        <v>368</v>
      </c>
      <c r="AW90" s="19">
        <v>2001</v>
      </c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</row>
    <row r="91" spans="39:63">
      <c r="AM91" s="19">
        <f t="shared" si="27"/>
        <v>0.41050185510993331</v>
      </c>
      <c r="AQ91" s="182">
        <f t="shared" si="34"/>
        <v>11427</v>
      </c>
      <c r="AS91" s="182">
        <f t="shared" si="35"/>
        <v>355</v>
      </c>
      <c r="AW91" s="19">
        <v>2002</v>
      </c>
      <c r="AX91" s="52">
        <f t="shared" ref="AX91:AX104" si="36">(AX55^2*$AU$54+$AU55)^(1/2)</f>
        <v>26.441357374779194</v>
      </c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</row>
    <row r="92" spans="39:63">
      <c r="AQ92" s="182">
        <f t="shared" si="34"/>
        <v>11829</v>
      </c>
      <c r="AS92" s="182">
        <f t="shared" si="35"/>
        <v>326</v>
      </c>
      <c r="AW92" s="19">
        <v>2003</v>
      </c>
      <c r="AX92" s="52">
        <f t="shared" si="36"/>
        <v>27.843970642828712</v>
      </c>
      <c r="AY92" s="52">
        <f t="shared" ref="AY92:AY104" si="37">(AY56^2*$AU$55+$AU56)^(1/2)</f>
        <v>26.53131372932733</v>
      </c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</row>
    <row r="93" spans="39:63">
      <c r="AQ93" s="182">
        <f t="shared" si="34"/>
        <v>12325</v>
      </c>
      <c r="AS93" s="182">
        <f t="shared" si="35"/>
        <v>299</v>
      </c>
      <c r="AW93" s="19">
        <v>2004</v>
      </c>
      <c r="AX93" s="52">
        <f t="shared" si="36"/>
        <v>28.006499075034551</v>
      </c>
      <c r="AY93" s="52">
        <f t="shared" si="37"/>
        <v>26.629286535711255</v>
      </c>
      <c r="AZ93" s="52">
        <f t="shared" ref="AZ93:AZ104" si="38">(AZ57^2*$AU$56+$AU57)^(1/2)</f>
        <v>27.25706740261769</v>
      </c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</row>
    <row r="94" spans="39:63">
      <c r="AQ94" s="182">
        <f t="shared" si="34"/>
        <v>12889</v>
      </c>
      <c r="AS94" s="182">
        <f t="shared" si="35"/>
        <v>321</v>
      </c>
      <c r="AW94" s="19">
        <v>2005</v>
      </c>
      <c r="AX94" s="52">
        <f t="shared" si="36"/>
        <v>27.572646557159139</v>
      </c>
      <c r="AY94" s="52">
        <f t="shared" si="37"/>
        <v>26.156248581914213</v>
      </c>
      <c r="AZ94" s="52">
        <f t="shared" si="38"/>
        <v>26.802298182683128</v>
      </c>
      <c r="BA94" s="52">
        <f t="shared" ref="BA94:BA104" si="39">(BA58^2*$AU$57+$AU58)^(1/2)</f>
        <v>26.173277723408646</v>
      </c>
      <c r="BB94" s="52"/>
      <c r="BC94" s="52"/>
      <c r="BD94" s="52"/>
      <c r="BE94" s="52"/>
      <c r="BF94" s="52"/>
      <c r="BG94" s="52"/>
      <c r="BH94" s="52"/>
      <c r="BI94" s="52"/>
      <c r="BJ94" s="52"/>
      <c r="BK94" s="52"/>
    </row>
    <row r="95" spans="39:63">
      <c r="AQ95" s="182">
        <f t="shared" si="34"/>
        <v>11901</v>
      </c>
      <c r="AS95" s="182">
        <f t="shared" si="35"/>
        <v>267</v>
      </c>
      <c r="AW95" s="19">
        <v>2006</v>
      </c>
      <c r="AX95" s="52">
        <f t="shared" si="36"/>
        <v>27.00141965992368</v>
      </c>
      <c r="AY95" s="52">
        <f t="shared" si="37"/>
        <v>25.567688206199509</v>
      </c>
      <c r="AZ95" s="52">
        <f t="shared" si="38"/>
        <v>26.221968889631487</v>
      </c>
      <c r="BA95" s="52">
        <f t="shared" si="39"/>
        <v>25.584941690110803</v>
      </c>
      <c r="BB95" s="52">
        <f t="shared" ref="BB95:BB104" si="40">(BB59^2*$AU$58+$AU59)^(1/2)</f>
        <v>24.937248671308176</v>
      </c>
      <c r="BC95" s="52"/>
      <c r="BD95" s="52"/>
      <c r="BE95" s="52"/>
      <c r="BF95" s="52"/>
      <c r="BG95" s="52"/>
      <c r="BH95" s="52"/>
      <c r="BI95" s="52"/>
      <c r="BJ95" s="52"/>
      <c r="BK95" s="52"/>
    </row>
    <row r="96" spans="39:63">
      <c r="AQ96" s="182">
        <f t="shared" si="34"/>
        <v>11387</v>
      </c>
      <c r="AS96" s="182">
        <f t="shared" si="35"/>
        <v>295</v>
      </c>
      <c r="AW96" s="19">
        <v>2007</v>
      </c>
      <c r="AX96" s="52">
        <f t="shared" si="36"/>
        <v>27.5907069418429</v>
      </c>
      <c r="AY96" s="52">
        <f t="shared" si="37"/>
        <v>26.15520556169573</v>
      </c>
      <c r="AZ96" s="52">
        <f t="shared" si="38"/>
        <v>26.810092530287235</v>
      </c>
      <c r="BA96" s="52">
        <f t="shared" si="39"/>
        <v>26.172470457360166</v>
      </c>
      <c r="BB96" s="52">
        <f t="shared" si="40"/>
        <v>25.524527614746734</v>
      </c>
      <c r="BC96" s="52">
        <f t="shared" ref="BC96:BC104" si="41">(BC60^2*$AU$59+$AU60)^(1/2)</f>
        <v>25.041380694836953</v>
      </c>
      <c r="BD96" s="52"/>
      <c r="BE96" s="52"/>
      <c r="BF96" s="52"/>
      <c r="BG96" s="52"/>
      <c r="BH96" s="52"/>
      <c r="BI96" s="52"/>
      <c r="BJ96" s="52"/>
      <c r="BK96" s="52"/>
    </row>
    <row r="97" spans="2:111">
      <c r="AQ97" s="182">
        <f t="shared" si="34"/>
        <v>10870</v>
      </c>
      <c r="AS97" s="182">
        <f t="shared" si="35"/>
        <v>278</v>
      </c>
      <c r="AW97" s="19">
        <v>2008</v>
      </c>
      <c r="AX97" s="52">
        <f t="shared" si="36"/>
        <v>26.262669637801103</v>
      </c>
      <c r="AY97" s="52">
        <f t="shared" si="37"/>
        <v>24.812208734011435</v>
      </c>
      <c r="AZ97" s="52">
        <f t="shared" si="38"/>
        <v>25.474529867249416</v>
      </c>
      <c r="BA97" s="52">
        <f t="shared" si="39"/>
        <v>24.829683500901705</v>
      </c>
      <c r="BB97" s="52">
        <f t="shared" si="40"/>
        <v>24.17332120583729</v>
      </c>
      <c r="BC97" s="52">
        <f t="shared" si="41"/>
        <v>23.68313531968931</v>
      </c>
      <c r="BD97" s="52">
        <f t="shared" ref="BD97:BD104" si="42">(BD61^2*$AU$60+$AU61)^(1/2)</f>
        <v>23.983870692628415</v>
      </c>
      <c r="BE97" s="52"/>
      <c r="BF97" s="52"/>
      <c r="BG97" s="52"/>
      <c r="BH97" s="52"/>
      <c r="BI97" s="52"/>
      <c r="BJ97" s="52"/>
      <c r="BK97" s="52"/>
    </row>
    <row r="98" spans="2:111">
      <c r="AQ98" s="182">
        <f t="shared" si="34"/>
        <v>9681</v>
      </c>
      <c r="AS98" s="182">
        <f t="shared" si="35"/>
        <v>211</v>
      </c>
      <c r="AW98" s="19">
        <v>2009</v>
      </c>
      <c r="AX98" s="52">
        <f t="shared" si="36"/>
        <v>26.853161647974925</v>
      </c>
      <c r="AY98" s="52">
        <f t="shared" si="37"/>
        <v>25.424802056813316</v>
      </c>
      <c r="AZ98" s="52">
        <f t="shared" si="38"/>
        <v>26.07664875366741</v>
      </c>
      <c r="BA98" s="52">
        <f t="shared" si="39"/>
        <v>25.441991753121773</v>
      </c>
      <c r="BB98" s="52">
        <f t="shared" si="40"/>
        <v>24.796677800021794</v>
      </c>
      <c r="BC98" s="52">
        <f t="shared" si="41"/>
        <v>24.315220842503258</v>
      </c>
      <c r="BD98" s="52">
        <f t="shared" si="42"/>
        <v>24.610550834562112</v>
      </c>
      <c r="BE98" s="52">
        <f t="shared" ref="BE98:BE104" si="43">(BE62^2*$AU$61+$AU62)^(1/2)</f>
        <v>23.75131664665826</v>
      </c>
      <c r="BF98" s="52"/>
      <c r="BG98" s="52"/>
      <c r="BH98" s="52"/>
      <c r="BI98" s="52"/>
      <c r="BJ98" s="52"/>
      <c r="BK98" s="52"/>
    </row>
    <row r="99" spans="2:111">
      <c r="AQ99" s="182">
        <f t="shared" si="34"/>
        <v>9221</v>
      </c>
      <c r="AS99" s="182">
        <f t="shared" si="35"/>
        <v>217</v>
      </c>
      <c r="AW99" s="19">
        <v>2010</v>
      </c>
      <c r="AX99" s="52">
        <f t="shared" si="36"/>
        <v>26.482346452398048</v>
      </c>
      <c r="AY99" s="52">
        <f t="shared" si="37"/>
        <v>25.042558055621846</v>
      </c>
      <c r="AZ99" s="52">
        <f t="shared" si="38"/>
        <v>25.699842822298724</v>
      </c>
      <c r="BA99" s="52">
        <f t="shared" si="39"/>
        <v>25.059896223937471</v>
      </c>
      <c r="BB99" s="52">
        <f t="shared" si="40"/>
        <v>24.408810344454466</v>
      </c>
      <c r="BC99" s="52">
        <f t="shared" si="41"/>
        <v>23.922769410045188</v>
      </c>
      <c r="BD99" s="52">
        <f t="shared" si="42"/>
        <v>24.220940362261384</v>
      </c>
      <c r="BE99" s="52">
        <f t="shared" si="43"/>
        <v>23.353172505098478</v>
      </c>
      <c r="BF99" s="52">
        <f t="shared" ref="BF99:BF104" si="44">(BF63^2*$AU$62+$AU63)^(1/2)</f>
        <v>23.897216355434665</v>
      </c>
      <c r="BG99" s="52"/>
      <c r="BH99" s="52"/>
      <c r="BI99" s="52"/>
      <c r="BJ99" s="52"/>
      <c r="BK99" s="52"/>
    </row>
    <row r="100" spans="2:111">
      <c r="AQ100" s="182">
        <f t="shared" si="34"/>
        <v>8876</v>
      </c>
      <c r="AS100" s="182">
        <f t="shared" si="35"/>
        <v>174</v>
      </c>
      <c r="AW100" s="19">
        <v>2011</v>
      </c>
      <c r="AX100" s="52">
        <f t="shared" si="36"/>
        <v>24.935456391645509</v>
      </c>
      <c r="AY100" s="52">
        <f t="shared" si="37"/>
        <v>23.447584692373706</v>
      </c>
      <c r="AZ100" s="52">
        <f t="shared" si="38"/>
        <v>24.127859684785335</v>
      </c>
      <c r="BA100" s="52">
        <f t="shared" si="39"/>
        <v>23.465553138152433</v>
      </c>
      <c r="BB100" s="52">
        <f t="shared" si="40"/>
        <v>22.789860727059459</v>
      </c>
      <c r="BC100" s="52">
        <f t="shared" si="41"/>
        <v>22.284128508987212</v>
      </c>
      <c r="BD100" s="52">
        <f t="shared" si="42"/>
        <v>22.594518642875283</v>
      </c>
      <c r="BE100" s="52">
        <f t="shared" si="43"/>
        <v>21.68989881529458</v>
      </c>
      <c r="BF100" s="52">
        <f t="shared" si="44"/>
        <v>22.257507232001277</v>
      </c>
      <c r="BG100" s="52">
        <f>(BG64^2*$AU$63+$AU64)^(1/2)</f>
        <v>21.926381965636089</v>
      </c>
      <c r="BH100" s="52"/>
      <c r="BI100" s="52"/>
      <c r="BJ100" s="52"/>
      <c r="BK100" s="52"/>
    </row>
    <row r="101" spans="2:111">
      <c r="AQ101" s="182">
        <f t="shared" si="34"/>
        <v>8445</v>
      </c>
      <c r="AS101" s="182">
        <f t="shared" si="35"/>
        <v>197</v>
      </c>
      <c r="AW101" s="19">
        <v>2012</v>
      </c>
      <c r="AX101" s="52">
        <f t="shared" si="36"/>
        <v>25.044120917773302</v>
      </c>
      <c r="AY101" s="52">
        <f t="shared" si="37"/>
        <v>23.565227555438003</v>
      </c>
      <c r="AZ101" s="52">
        <f t="shared" si="38"/>
        <v>24.24127688193407</v>
      </c>
      <c r="BA101" s="52">
        <f t="shared" si="39"/>
        <v>23.583081611223559</v>
      </c>
      <c r="BB101" s="52">
        <f t="shared" si="40"/>
        <v>22.911800423172309</v>
      </c>
      <c r="BC101" s="52">
        <f t="shared" si="41"/>
        <v>22.409524880493422</v>
      </c>
      <c r="BD101" s="52">
        <f t="shared" si="42"/>
        <v>22.717777169124883</v>
      </c>
      <c r="BE101" s="52">
        <f t="shared" si="43"/>
        <v>21.819540045855017</v>
      </c>
      <c r="BF101" s="52">
        <f t="shared" si="44"/>
        <v>22.383089434007285</v>
      </c>
      <c r="BG101" s="52">
        <f>(BG65^2*$AU$63+$AU65)^(1/2)</f>
        <v>22.05430923916861</v>
      </c>
      <c r="BH101" s="52">
        <f>(BH65^2*$AU$64+$AU65)^(1/2)</f>
        <v>20.681095974155216</v>
      </c>
      <c r="BI101" s="52"/>
      <c r="BJ101" s="52"/>
      <c r="BK101" s="52"/>
    </row>
    <row r="102" spans="2:111">
      <c r="AQ102" s="182">
        <f t="shared" si="34"/>
        <v>9381</v>
      </c>
      <c r="AS102" s="182">
        <f t="shared" si="35"/>
        <v>232</v>
      </c>
      <c r="AW102" s="19">
        <v>2013</v>
      </c>
      <c r="AX102" s="52">
        <f t="shared" si="36"/>
        <v>24.327916722541563</v>
      </c>
      <c r="AY102" s="52">
        <f t="shared" si="37"/>
        <v>22.773244759203688</v>
      </c>
      <c r="AZ102" s="52">
        <f t="shared" si="38"/>
        <v>23.484934269958195</v>
      </c>
      <c r="BA102" s="52">
        <f t="shared" si="39"/>
        <v>22.792063147444818</v>
      </c>
      <c r="BB102" s="52">
        <f t="shared" si="40"/>
        <v>22.08360794461403</v>
      </c>
      <c r="BC102" s="52">
        <f t="shared" si="41"/>
        <v>21.552215741482197</v>
      </c>
      <c r="BD102" s="52">
        <f t="shared" si="42"/>
        <v>21.878474866953919</v>
      </c>
      <c r="BE102" s="52">
        <f t="shared" si="43"/>
        <v>20.926479716808917</v>
      </c>
      <c r="BF102" s="52">
        <f t="shared" si="44"/>
        <v>21.52421515863843</v>
      </c>
      <c r="BG102" s="52">
        <f>(BG66^2*$AU$63+$AU66)^(1/2)</f>
        <v>21.175684371932952</v>
      </c>
      <c r="BH102" s="52">
        <f>(BH66^2*$AU$64+$AU66)^(1/2)</f>
        <v>19.713748045986616</v>
      </c>
      <c r="BI102" s="52">
        <f>(BI66^2*$AU$65+$AU66)^(1/2)</f>
        <v>19.87564630096001</v>
      </c>
      <c r="BJ102" s="52"/>
      <c r="BK102" s="52"/>
    </row>
    <row r="103" spans="2:111">
      <c r="D103" s="19">
        <v>2000</v>
      </c>
      <c r="E103" s="19">
        <v>2001</v>
      </c>
      <c r="F103" s="19">
        <v>2002</v>
      </c>
      <c r="G103" s="19">
        <v>2003</v>
      </c>
      <c r="H103" s="19">
        <v>2004</v>
      </c>
      <c r="I103" s="19">
        <v>2005</v>
      </c>
      <c r="J103" s="19">
        <v>2006</v>
      </c>
      <c r="K103" s="19">
        <v>2007</v>
      </c>
      <c r="L103" s="19">
        <v>2008</v>
      </c>
      <c r="M103" s="19">
        <v>2009</v>
      </c>
      <c r="N103" s="19">
        <v>2010</v>
      </c>
      <c r="O103" s="19">
        <v>2011</v>
      </c>
      <c r="P103" s="19">
        <v>2012</v>
      </c>
      <c r="Q103" s="19">
        <v>2013</v>
      </c>
      <c r="R103" s="19">
        <v>2014</v>
      </c>
      <c r="S103" s="19">
        <v>2015</v>
      </c>
      <c r="V103" s="19" t="s">
        <v>294</v>
      </c>
      <c r="W103" s="19">
        <v>2002</v>
      </c>
      <c r="X103" s="19">
        <v>2003</v>
      </c>
      <c r="Y103" s="19">
        <v>2004</v>
      </c>
      <c r="Z103" s="19">
        <v>2005</v>
      </c>
      <c r="AA103" s="19">
        <v>2006</v>
      </c>
      <c r="AB103" s="19">
        <v>2007</v>
      </c>
      <c r="AC103" s="19">
        <v>2008</v>
      </c>
      <c r="AD103" s="19">
        <v>2009</v>
      </c>
      <c r="AE103" s="19">
        <v>2010</v>
      </c>
      <c r="AF103" s="19">
        <v>2011</v>
      </c>
      <c r="AG103" s="19">
        <v>2012</v>
      </c>
      <c r="AH103" s="19">
        <v>2013</v>
      </c>
      <c r="AI103" s="19">
        <v>2014</v>
      </c>
      <c r="AJ103" s="19">
        <v>2015</v>
      </c>
      <c r="AK103" s="19" t="s">
        <v>747</v>
      </c>
      <c r="AW103" s="19">
        <v>2014</v>
      </c>
      <c r="AX103" s="52">
        <f t="shared" si="36"/>
        <v>25.132958146271754</v>
      </c>
      <c r="AY103" s="52">
        <f t="shared" si="37"/>
        <v>23.568865127503663</v>
      </c>
      <c r="AZ103" s="52">
        <f t="shared" si="38"/>
        <v>24.284520348767952</v>
      </c>
      <c r="BA103" s="52">
        <f t="shared" si="39"/>
        <v>23.587780340874144</v>
      </c>
      <c r="BB103" s="52">
        <f t="shared" si="40"/>
        <v>22.875999609333839</v>
      </c>
      <c r="BC103" s="52">
        <f t="shared" si="41"/>
        <v>22.342567722936135</v>
      </c>
      <c r="BD103" s="52">
        <f t="shared" si="42"/>
        <v>22.670031095190751</v>
      </c>
      <c r="BE103" s="52">
        <f t="shared" si="43"/>
        <v>21.714972692443535</v>
      </c>
      <c r="BF103" s="52">
        <f t="shared" si="44"/>
        <v>22.314471090051693</v>
      </c>
      <c r="BG103" s="52">
        <f>(BG67^2*$AU$63+$AU67)^(1/2)</f>
        <v>21.964844450969448</v>
      </c>
      <c r="BH103" s="52">
        <f>(BH67^2*$AU$64+$AU67)^(1/2)</f>
        <v>20.500503291640317</v>
      </c>
      <c r="BI103" s="52">
        <f>(BI67^2*$AU$65+$AU67)^(1/2)</f>
        <v>20.662479639018443</v>
      </c>
      <c r="BJ103" s="52">
        <f>(BJ67^2*$AU$66+$AU67)^(1/2)</f>
        <v>19.442308785027173</v>
      </c>
      <c r="BK103" s="52"/>
    </row>
    <row r="104" spans="2:111">
      <c r="C104" s="19" t="s">
        <v>727</v>
      </c>
      <c r="AQ104" s="19" t="s">
        <v>695</v>
      </c>
      <c r="AW104" s="19">
        <v>2015</v>
      </c>
      <c r="AX104" s="52">
        <f t="shared" si="36"/>
        <v>26.391924978420324</v>
      </c>
      <c r="AY104" s="52">
        <f t="shared" si="37"/>
        <v>24.801717693611973</v>
      </c>
      <c r="AZ104" s="52">
        <f t="shared" si="38"/>
        <v>25.528904823145396</v>
      </c>
      <c r="BA104" s="52">
        <f t="shared" si="39"/>
        <v>24.820928084657179</v>
      </c>
      <c r="BB104" s="52">
        <f t="shared" si="40"/>
        <v>24.098421069674817</v>
      </c>
      <c r="BC104" s="52">
        <f t="shared" si="41"/>
        <v>23.557491208488155</v>
      </c>
      <c r="BD104" s="52">
        <f t="shared" si="42"/>
        <v>23.889500402277307</v>
      </c>
      <c r="BE104" s="52">
        <f t="shared" si="43"/>
        <v>22.921716865209529</v>
      </c>
      <c r="BF104" s="52">
        <f t="shared" si="44"/>
        <v>23.529013193016958</v>
      </c>
      <c r="BG104" s="52">
        <f>(BG68^2*$AU$63+$AU68)^(1/2)</f>
        <v>23.174758647196665</v>
      </c>
      <c r="BH104" s="52">
        <f>(BH68^2*$AU$64+$AU68)^(1/2)</f>
        <v>21.693609992535901</v>
      </c>
      <c r="BI104" s="52">
        <f>(BI68^2*$AU$65+$AU68)^(1/2)</f>
        <v>21.857225296909341</v>
      </c>
      <c r="BJ104" s="52">
        <f>(BJ68^2*$AU$66+$AU68)^(1/2)</f>
        <v>20.626222339646397</v>
      </c>
      <c r="BK104" s="52">
        <f>(BK68^2*$AU$67+$AU68)^(1/2)</f>
        <v>21.036560749684796</v>
      </c>
      <c r="BM104" s="210"/>
      <c r="BN104" s="211">
        <v>2001</v>
      </c>
      <c r="BO104" s="211">
        <v>2002</v>
      </c>
      <c r="BP104" s="211">
        <v>2003</v>
      </c>
      <c r="BQ104" s="211">
        <v>2004</v>
      </c>
      <c r="BR104" s="211">
        <v>2005</v>
      </c>
      <c r="BS104" s="211">
        <v>2006</v>
      </c>
      <c r="BT104" s="211">
        <v>2007</v>
      </c>
      <c r="BU104" s="211">
        <v>2008</v>
      </c>
      <c r="BV104" s="211">
        <v>2009</v>
      </c>
      <c r="BW104" s="211">
        <v>2010</v>
      </c>
      <c r="BX104" s="211">
        <v>2011</v>
      </c>
      <c r="BY104" s="211">
        <v>2012</v>
      </c>
      <c r="BZ104" s="211">
        <v>2013</v>
      </c>
      <c r="CA104" s="211">
        <v>2014</v>
      </c>
      <c r="CB104" s="212"/>
      <c r="CC104" s="202"/>
      <c r="CD104" s="52"/>
      <c r="CE104" s="52"/>
      <c r="CF104" s="52"/>
      <c r="CG104" s="52"/>
      <c r="CH104" s="52"/>
      <c r="CI104" s="52"/>
      <c r="CJ104" s="52"/>
      <c r="CK104" s="52"/>
      <c r="CL104" s="52"/>
      <c r="CM104" s="52"/>
      <c r="CN104" s="52"/>
      <c r="CO104" s="52"/>
      <c r="CP104" s="52"/>
      <c r="CQ104" s="52"/>
      <c r="CS104" s="202"/>
      <c r="CT104" s="52"/>
      <c r="CU104" s="52"/>
      <c r="CV104" s="52"/>
      <c r="CW104" s="52"/>
      <c r="CX104" s="52"/>
      <c r="CY104" s="52"/>
      <c r="CZ104" s="52"/>
      <c r="DA104" s="52"/>
      <c r="DB104" s="52"/>
      <c r="DC104" s="52"/>
      <c r="DD104" s="52"/>
      <c r="DE104" s="52"/>
      <c r="DF104" s="52"/>
      <c r="DG104" s="52"/>
    </row>
    <row r="105" spans="2:111">
      <c r="B105" s="45"/>
      <c r="C105" s="19" t="s">
        <v>643</v>
      </c>
      <c r="D105" s="19">
        <v>46</v>
      </c>
      <c r="E105" s="19">
        <v>27</v>
      </c>
      <c r="F105" s="19">
        <v>36</v>
      </c>
      <c r="G105" s="19">
        <v>33</v>
      </c>
      <c r="H105" s="19">
        <v>30</v>
      </c>
      <c r="I105" s="19">
        <v>23</v>
      </c>
      <c r="J105" s="19">
        <v>30</v>
      </c>
      <c r="K105" s="19">
        <v>30</v>
      </c>
      <c r="L105" s="19">
        <v>29</v>
      </c>
      <c r="M105" s="19">
        <v>34</v>
      </c>
      <c r="N105" s="19">
        <v>22</v>
      </c>
      <c r="O105" s="19">
        <v>7</v>
      </c>
      <c r="P105" s="19">
        <v>18</v>
      </c>
      <c r="Q105" s="19">
        <v>21</v>
      </c>
      <c r="R105" s="19">
        <v>18</v>
      </c>
      <c r="S105" s="19">
        <v>23</v>
      </c>
      <c r="V105" s="19">
        <f t="array" ref="V105:AK105">TRANSPOSE(C219:C234)</f>
        <v>30</v>
      </c>
      <c r="W105" s="19">
        <v>34</v>
      </c>
      <c r="X105" s="19">
        <v>35</v>
      </c>
      <c r="Y105" s="19">
        <v>22</v>
      </c>
      <c r="Z105" s="19">
        <v>26</v>
      </c>
      <c r="AA105" s="19">
        <v>34</v>
      </c>
      <c r="AB105" s="19">
        <v>25</v>
      </c>
      <c r="AC105" s="19">
        <v>33</v>
      </c>
      <c r="AD105" s="19">
        <v>31</v>
      </c>
      <c r="AE105" s="19">
        <v>14</v>
      </c>
      <c r="AF105" s="19">
        <v>9</v>
      </c>
      <c r="AG105" s="19">
        <v>20</v>
      </c>
      <c r="AH105" s="19">
        <v>20</v>
      </c>
      <c r="AI105" s="19">
        <v>21</v>
      </c>
      <c r="AJ105" s="19">
        <v>30</v>
      </c>
      <c r="AK105" s="19">
        <v>26</v>
      </c>
      <c r="AQ105" s="19">
        <f>'veh fleet stats'!BD8</f>
        <v>0.22459310239999999</v>
      </c>
      <c r="AR105" s="19">
        <f>'veh fleet stats'!AU8</f>
        <v>0.22</v>
      </c>
      <c r="BM105" s="212">
        <v>2001</v>
      </c>
      <c r="BN105" s="203" t="str">
        <f t="shared" ref="BN105:CA119" si="45">IF(AX107="","",IF(ABS(AX107)&gt;=$BU$59,0.99,IF(ABS(AX107)&gt;=$BU$58,0.95,IF(ABS(AX107)&gt;=$BU$57,0.9,""))))</f>
        <v/>
      </c>
      <c r="BO105" s="203" t="str">
        <f t="shared" si="45"/>
        <v/>
      </c>
      <c r="BP105" s="203" t="str">
        <f t="shared" si="45"/>
        <v/>
      </c>
      <c r="BQ105" s="203" t="str">
        <f t="shared" si="45"/>
        <v/>
      </c>
      <c r="BR105" s="203" t="str">
        <f t="shared" si="45"/>
        <v/>
      </c>
      <c r="BS105" s="203" t="str">
        <f t="shared" si="45"/>
        <v/>
      </c>
      <c r="BT105" s="203" t="str">
        <f t="shared" si="45"/>
        <v/>
      </c>
      <c r="BU105" s="203" t="str">
        <f t="shared" si="45"/>
        <v/>
      </c>
      <c r="BV105" s="203" t="str">
        <f t="shared" si="45"/>
        <v/>
      </c>
      <c r="BW105" s="203" t="str">
        <f t="shared" si="45"/>
        <v/>
      </c>
      <c r="BX105" s="203" t="str">
        <f t="shared" si="45"/>
        <v/>
      </c>
      <c r="BY105" s="203" t="str">
        <f t="shared" si="45"/>
        <v/>
      </c>
      <c r="BZ105" s="203" t="str">
        <f t="shared" si="45"/>
        <v/>
      </c>
      <c r="CA105" s="203" t="str">
        <f t="shared" si="45"/>
        <v/>
      </c>
      <c r="CB105" s="212"/>
      <c r="CD105" s="201"/>
      <c r="CE105" s="201"/>
      <c r="CF105" s="201"/>
      <c r="CG105" s="201"/>
      <c r="CH105" s="201"/>
      <c r="CI105" s="201"/>
      <c r="CJ105" s="201"/>
      <c r="CK105" s="201"/>
      <c r="CL105" s="201"/>
      <c r="CM105" s="201"/>
      <c r="CN105" s="201"/>
      <c r="CO105" s="201"/>
      <c r="CP105" s="201"/>
      <c r="CQ105" s="201"/>
      <c r="CT105" s="201"/>
      <c r="CU105" s="201"/>
      <c r="CV105" s="201"/>
      <c r="CW105" s="201"/>
      <c r="CX105" s="201"/>
      <c r="CY105" s="201"/>
      <c r="CZ105" s="201"/>
      <c r="DA105" s="201"/>
      <c r="DB105" s="201"/>
      <c r="DC105" s="201"/>
      <c r="DD105" s="201"/>
      <c r="DE105" s="201"/>
      <c r="DF105" s="201"/>
      <c r="DG105" s="201"/>
    </row>
    <row r="106" spans="2:111">
      <c r="B106" s="45"/>
      <c r="C106" s="19" t="s">
        <v>657</v>
      </c>
      <c r="D106" s="19">
        <v>66</v>
      </c>
      <c r="E106" s="19">
        <v>65</v>
      </c>
      <c r="F106" s="19">
        <v>77</v>
      </c>
      <c r="G106" s="19">
        <v>79</v>
      </c>
      <c r="H106" s="19">
        <v>80</v>
      </c>
      <c r="I106" s="19">
        <v>74</v>
      </c>
      <c r="J106" s="19">
        <v>81</v>
      </c>
      <c r="K106" s="19">
        <v>54</v>
      </c>
      <c r="L106" s="19">
        <v>52</v>
      </c>
      <c r="M106" s="19">
        <v>69</v>
      </c>
      <c r="N106" s="19">
        <v>53</v>
      </c>
      <c r="O106" s="19">
        <v>51</v>
      </c>
      <c r="P106" s="19">
        <v>41</v>
      </c>
      <c r="Q106" s="19">
        <v>48</v>
      </c>
      <c r="R106" s="19">
        <v>36</v>
      </c>
      <c r="S106" s="19">
        <v>52</v>
      </c>
      <c r="V106" s="19">
        <f t="array" ref="V106:AK106">TRANSPOSE($D$219:$D$234)</f>
        <v>84</v>
      </c>
      <c r="W106" s="19">
        <v>69</v>
      </c>
      <c r="X106" s="19">
        <v>74</v>
      </c>
      <c r="Y106" s="19">
        <v>83</v>
      </c>
      <c r="Z106" s="19">
        <v>70</v>
      </c>
      <c r="AA106" s="19">
        <v>66</v>
      </c>
      <c r="AB106" s="19">
        <v>62</v>
      </c>
      <c r="AC106" s="19">
        <v>64</v>
      </c>
      <c r="AD106" s="19">
        <v>55</v>
      </c>
      <c r="AE106" s="19">
        <v>49</v>
      </c>
      <c r="AF106" s="19">
        <v>48</v>
      </c>
      <c r="AG106" s="19">
        <v>48</v>
      </c>
      <c r="AH106" s="19">
        <v>40</v>
      </c>
      <c r="AI106" s="19">
        <v>42</v>
      </c>
      <c r="AJ106" s="19">
        <v>48</v>
      </c>
      <c r="AK106" s="19">
        <v>55</v>
      </c>
      <c r="AQ106" s="19">
        <f>'veh fleet stats'!BD9</f>
        <v>0.2254971815</v>
      </c>
      <c r="AR106" s="19">
        <f>'veh fleet stats'!AU9</f>
        <v>0.22</v>
      </c>
      <c r="AW106" s="202"/>
      <c r="AX106" s="52">
        <v>2001</v>
      </c>
      <c r="AY106" s="52">
        <v>2002</v>
      </c>
      <c r="AZ106" s="52">
        <v>2003</v>
      </c>
      <c r="BA106" s="52">
        <v>2004</v>
      </c>
      <c r="BB106" s="52">
        <v>2005</v>
      </c>
      <c r="BC106" s="52">
        <v>2006</v>
      </c>
      <c r="BD106" s="52">
        <v>2007</v>
      </c>
      <c r="BE106" s="52">
        <v>2008</v>
      </c>
      <c r="BF106" s="52">
        <v>2009</v>
      </c>
      <c r="BG106" s="52">
        <v>2010</v>
      </c>
      <c r="BH106" s="52">
        <v>2011</v>
      </c>
      <c r="BI106" s="52">
        <v>2012</v>
      </c>
      <c r="BJ106" s="52">
        <v>2013</v>
      </c>
      <c r="BK106" s="52">
        <v>2014</v>
      </c>
      <c r="BM106" s="212">
        <v>2002</v>
      </c>
      <c r="BN106" s="204">
        <f t="shared" si="45"/>
        <v>0.95</v>
      </c>
      <c r="BO106" s="203" t="str">
        <f t="shared" si="45"/>
        <v/>
      </c>
      <c r="BP106" s="203" t="str">
        <f t="shared" si="45"/>
        <v/>
      </c>
      <c r="BQ106" s="203" t="str">
        <f t="shared" si="45"/>
        <v/>
      </c>
      <c r="BR106" s="203" t="str">
        <f t="shared" si="45"/>
        <v/>
      </c>
      <c r="BS106" s="203" t="str">
        <f t="shared" si="45"/>
        <v/>
      </c>
      <c r="BT106" s="203" t="str">
        <f t="shared" si="45"/>
        <v/>
      </c>
      <c r="BU106" s="203" t="str">
        <f t="shared" si="45"/>
        <v/>
      </c>
      <c r="BV106" s="203" t="str">
        <f t="shared" si="45"/>
        <v/>
      </c>
      <c r="BW106" s="203" t="str">
        <f t="shared" si="45"/>
        <v/>
      </c>
      <c r="BX106" s="203" t="str">
        <f t="shared" si="45"/>
        <v/>
      </c>
      <c r="BY106" s="203" t="str">
        <f t="shared" si="45"/>
        <v/>
      </c>
      <c r="BZ106" s="203" t="str">
        <f t="shared" si="45"/>
        <v/>
      </c>
      <c r="CA106" s="203" t="str">
        <f t="shared" si="45"/>
        <v/>
      </c>
      <c r="CB106" s="212"/>
      <c r="CD106" s="201"/>
      <c r="CE106" s="201"/>
      <c r="CF106" s="201"/>
      <c r="CG106" s="201"/>
      <c r="CH106" s="201"/>
      <c r="CI106" s="201"/>
      <c r="CJ106" s="201"/>
      <c r="CK106" s="201"/>
      <c r="CL106" s="201"/>
      <c r="CM106" s="201"/>
      <c r="CN106" s="201"/>
      <c r="CO106" s="201"/>
      <c r="CP106" s="201"/>
      <c r="CQ106" s="201"/>
      <c r="CT106" s="201"/>
      <c r="CU106" s="201"/>
      <c r="CV106" s="201"/>
      <c r="CW106" s="201"/>
      <c r="CX106" s="201"/>
      <c r="CY106" s="201"/>
      <c r="CZ106" s="201"/>
      <c r="DA106" s="201"/>
      <c r="DB106" s="201"/>
      <c r="DC106" s="201"/>
      <c r="DD106" s="201"/>
      <c r="DE106" s="201"/>
      <c r="DF106" s="201"/>
      <c r="DG106" s="201"/>
    </row>
    <row r="107" spans="2:111">
      <c r="B107" s="45"/>
      <c r="C107" s="19" t="s">
        <v>644</v>
      </c>
      <c r="D107" s="19">
        <v>107</v>
      </c>
      <c r="E107" s="19">
        <v>93</v>
      </c>
      <c r="F107" s="19">
        <v>65</v>
      </c>
      <c r="G107" s="19">
        <v>81</v>
      </c>
      <c r="H107" s="19">
        <v>84</v>
      </c>
      <c r="I107" s="19">
        <v>98</v>
      </c>
      <c r="J107" s="19">
        <v>68</v>
      </c>
      <c r="K107" s="19">
        <v>95</v>
      </c>
      <c r="L107" s="19">
        <v>75</v>
      </c>
      <c r="M107" s="19">
        <v>71</v>
      </c>
      <c r="N107" s="19">
        <v>67</v>
      </c>
      <c r="O107" s="19">
        <v>65</v>
      </c>
      <c r="P107" s="19">
        <v>65</v>
      </c>
      <c r="Q107" s="19">
        <v>33</v>
      </c>
      <c r="R107" s="19">
        <v>48</v>
      </c>
      <c r="S107" s="19">
        <v>69</v>
      </c>
      <c r="V107" s="19">
        <f t="array" ref="V107:AK107">TRANSPOSE($E$219:$E$234)</f>
        <v>72</v>
      </c>
      <c r="W107" s="19">
        <v>72</v>
      </c>
      <c r="X107" s="19">
        <v>82</v>
      </c>
      <c r="Y107" s="19">
        <v>116</v>
      </c>
      <c r="Z107" s="19">
        <v>63</v>
      </c>
      <c r="AA107" s="19">
        <v>83</v>
      </c>
      <c r="AB107" s="19">
        <v>87</v>
      </c>
      <c r="AC107" s="19">
        <v>82</v>
      </c>
      <c r="AD107" s="19">
        <v>64</v>
      </c>
      <c r="AE107" s="19">
        <v>64</v>
      </c>
      <c r="AF107" s="19">
        <v>55</v>
      </c>
      <c r="AG107" s="19">
        <v>58</v>
      </c>
      <c r="AH107" s="19">
        <v>44</v>
      </c>
      <c r="AI107" s="19">
        <v>48</v>
      </c>
      <c r="AJ107" s="19">
        <v>79</v>
      </c>
      <c r="AK107" s="19">
        <v>73</v>
      </c>
      <c r="AQ107" s="19">
        <f>'veh fleet stats'!BD10</f>
        <v>0.22968145940000001</v>
      </c>
      <c r="AR107" s="19">
        <f>'veh fleet stats'!AU10</f>
        <v>0.23</v>
      </c>
      <c r="AW107" s="19">
        <v>2001</v>
      </c>
      <c r="AX107" s="201" t="str">
        <f t="shared" ref="AX107:BK121" si="46">IF(AX71="","",AX71/AX90)</f>
        <v/>
      </c>
      <c r="AY107" s="201" t="str">
        <f t="shared" si="46"/>
        <v/>
      </c>
      <c r="AZ107" s="201" t="str">
        <f t="shared" si="46"/>
        <v/>
      </c>
      <c r="BA107" s="201" t="str">
        <f t="shared" si="46"/>
        <v/>
      </c>
      <c r="BB107" s="201" t="str">
        <f t="shared" si="46"/>
        <v/>
      </c>
      <c r="BC107" s="201" t="str">
        <f t="shared" si="46"/>
        <v/>
      </c>
      <c r="BD107" s="201" t="str">
        <f t="shared" si="46"/>
        <v/>
      </c>
      <c r="BE107" s="201" t="str">
        <f t="shared" si="46"/>
        <v/>
      </c>
      <c r="BF107" s="201" t="str">
        <f t="shared" si="46"/>
        <v/>
      </c>
      <c r="BG107" s="201" t="str">
        <f t="shared" si="46"/>
        <v/>
      </c>
      <c r="BH107" s="201" t="str">
        <f t="shared" si="46"/>
        <v/>
      </c>
      <c r="BI107" s="201" t="str">
        <f t="shared" si="46"/>
        <v/>
      </c>
      <c r="BJ107" s="201" t="str">
        <f t="shared" si="46"/>
        <v/>
      </c>
      <c r="BK107" s="201" t="str">
        <f t="shared" si="46"/>
        <v/>
      </c>
      <c r="BM107" s="212">
        <v>2003</v>
      </c>
      <c r="BN107" s="205" t="str">
        <f t="shared" si="45"/>
        <v/>
      </c>
      <c r="BO107" s="206" t="str">
        <f t="shared" si="45"/>
        <v/>
      </c>
      <c r="BP107" s="203" t="str">
        <f t="shared" si="45"/>
        <v/>
      </c>
      <c r="BQ107" s="203" t="str">
        <f t="shared" si="45"/>
        <v/>
      </c>
      <c r="BR107" s="203" t="str">
        <f t="shared" si="45"/>
        <v/>
      </c>
      <c r="BS107" s="203" t="str">
        <f t="shared" si="45"/>
        <v/>
      </c>
      <c r="BT107" s="203" t="str">
        <f t="shared" si="45"/>
        <v/>
      </c>
      <c r="BU107" s="203" t="str">
        <f t="shared" si="45"/>
        <v/>
      </c>
      <c r="BV107" s="203" t="str">
        <f t="shared" si="45"/>
        <v/>
      </c>
      <c r="BW107" s="203" t="str">
        <f t="shared" si="45"/>
        <v/>
      </c>
      <c r="BX107" s="203" t="str">
        <f t="shared" si="45"/>
        <v/>
      </c>
      <c r="BY107" s="203" t="str">
        <f t="shared" si="45"/>
        <v/>
      </c>
      <c r="BZ107" s="203" t="str">
        <f t="shared" si="45"/>
        <v/>
      </c>
      <c r="CA107" s="203" t="str">
        <f t="shared" si="45"/>
        <v/>
      </c>
      <c r="CB107" s="212"/>
      <c r="CD107" s="201"/>
      <c r="CE107" s="201"/>
      <c r="CF107" s="201"/>
      <c r="CG107" s="201"/>
      <c r="CH107" s="201"/>
      <c r="CI107" s="201"/>
      <c r="CJ107" s="201"/>
      <c r="CK107" s="201"/>
      <c r="CL107" s="201"/>
      <c r="CM107" s="201"/>
      <c r="CN107" s="201"/>
      <c r="CO107" s="201"/>
      <c r="CP107" s="201"/>
      <c r="CQ107" s="201"/>
      <c r="CT107" s="201"/>
      <c r="CU107" s="201"/>
      <c r="CV107" s="201"/>
      <c r="CW107" s="201"/>
      <c r="CX107" s="201"/>
      <c r="CY107" s="201"/>
      <c r="CZ107" s="201"/>
      <c r="DA107" s="201"/>
      <c r="DB107" s="201"/>
      <c r="DC107" s="201"/>
      <c r="DD107" s="201"/>
      <c r="DE107" s="201"/>
      <c r="DF107" s="201"/>
      <c r="DG107" s="201"/>
    </row>
    <row r="108" spans="2:111">
      <c r="B108" s="45"/>
      <c r="C108" s="19" t="s">
        <v>645</v>
      </c>
      <c r="D108" s="19">
        <v>39</v>
      </c>
      <c r="E108" s="19">
        <v>43</v>
      </c>
      <c r="F108" s="19">
        <v>30</v>
      </c>
      <c r="G108" s="19">
        <v>52</v>
      </c>
      <c r="H108" s="19">
        <v>35</v>
      </c>
      <c r="I108" s="19">
        <v>23</v>
      </c>
      <c r="J108" s="19">
        <v>36</v>
      </c>
      <c r="K108" s="19">
        <v>35</v>
      </c>
      <c r="L108" s="19">
        <v>29</v>
      </c>
      <c r="M108" s="19">
        <v>28</v>
      </c>
      <c r="N108" s="19">
        <v>37</v>
      </c>
      <c r="O108" s="19">
        <v>19</v>
      </c>
      <c r="P108" s="19">
        <v>23</v>
      </c>
      <c r="Q108" s="19">
        <v>18</v>
      </c>
      <c r="R108" s="19">
        <v>30</v>
      </c>
      <c r="S108" s="19">
        <v>29</v>
      </c>
      <c r="V108" s="19">
        <f t="array" ref="V108:AK108">TRANSPOSE($F$219:$F$234)</f>
        <v>41</v>
      </c>
      <c r="W108" s="19">
        <v>40</v>
      </c>
      <c r="X108" s="19">
        <v>40</v>
      </c>
      <c r="Y108" s="19">
        <v>27</v>
      </c>
      <c r="Z108" s="19">
        <v>27</v>
      </c>
      <c r="AA108" s="19">
        <v>46</v>
      </c>
      <c r="AB108" s="19">
        <v>34</v>
      </c>
      <c r="AC108" s="19">
        <v>25</v>
      </c>
      <c r="AD108" s="19">
        <v>34</v>
      </c>
      <c r="AE108" s="19">
        <v>21</v>
      </c>
      <c r="AF108" s="19">
        <v>21</v>
      </c>
      <c r="AG108" s="19">
        <v>24</v>
      </c>
      <c r="AH108" s="19">
        <v>25</v>
      </c>
      <c r="AI108" s="19">
        <v>34</v>
      </c>
      <c r="AJ108" s="19">
        <v>20</v>
      </c>
      <c r="AK108" s="19">
        <v>30</v>
      </c>
      <c r="AQ108" s="19">
        <f>'veh fleet stats'!BD11</f>
        <v>0.2364361465</v>
      </c>
      <c r="AR108" s="19">
        <f>'veh fleet stats'!AU11</f>
        <v>0.24</v>
      </c>
      <c r="AW108" s="19">
        <v>2002</v>
      </c>
      <c r="AX108" s="201">
        <f t="shared" si="46"/>
        <v>2.055845557323047</v>
      </c>
      <c r="AY108" s="201" t="str">
        <f t="shared" si="46"/>
        <v/>
      </c>
      <c r="AZ108" s="201" t="str">
        <f t="shared" si="46"/>
        <v/>
      </c>
      <c r="BA108" s="201" t="str">
        <f t="shared" si="46"/>
        <v/>
      </c>
      <c r="BB108" s="201" t="str">
        <f t="shared" si="46"/>
        <v/>
      </c>
      <c r="BC108" s="201" t="str">
        <f t="shared" si="46"/>
        <v/>
      </c>
      <c r="BD108" s="201" t="str">
        <f t="shared" si="46"/>
        <v/>
      </c>
      <c r="BE108" s="201" t="str">
        <f t="shared" si="46"/>
        <v/>
      </c>
      <c r="BF108" s="201" t="str">
        <f t="shared" si="46"/>
        <v/>
      </c>
      <c r="BG108" s="201" t="str">
        <f t="shared" si="46"/>
        <v/>
      </c>
      <c r="BH108" s="201" t="str">
        <f t="shared" si="46"/>
        <v/>
      </c>
      <c r="BI108" s="201" t="str">
        <f t="shared" si="46"/>
        <v/>
      </c>
      <c r="BJ108" s="201" t="str">
        <f t="shared" si="46"/>
        <v/>
      </c>
      <c r="BK108" s="201" t="str">
        <f t="shared" si="46"/>
        <v/>
      </c>
      <c r="BM108" s="212">
        <v>2004</v>
      </c>
      <c r="BN108" s="205" t="str">
        <f t="shared" si="45"/>
        <v/>
      </c>
      <c r="BO108" s="203" t="str">
        <f t="shared" si="45"/>
        <v/>
      </c>
      <c r="BP108" s="206" t="str">
        <f t="shared" si="45"/>
        <v/>
      </c>
      <c r="BQ108" s="203" t="str">
        <f t="shared" si="45"/>
        <v/>
      </c>
      <c r="BR108" s="203" t="str">
        <f t="shared" si="45"/>
        <v/>
      </c>
      <c r="BS108" s="203" t="str">
        <f t="shared" si="45"/>
        <v/>
      </c>
      <c r="BT108" s="203" t="str">
        <f t="shared" si="45"/>
        <v/>
      </c>
      <c r="BU108" s="203" t="str">
        <f t="shared" si="45"/>
        <v/>
      </c>
      <c r="BV108" s="203" t="str">
        <f t="shared" si="45"/>
        <v/>
      </c>
      <c r="BW108" s="203" t="str">
        <f t="shared" si="45"/>
        <v/>
      </c>
      <c r="BX108" s="203" t="str">
        <f t="shared" si="45"/>
        <v/>
      </c>
      <c r="BY108" s="203" t="str">
        <f t="shared" si="45"/>
        <v/>
      </c>
      <c r="BZ108" s="203" t="str">
        <f t="shared" si="45"/>
        <v/>
      </c>
      <c r="CA108" s="203" t="str">
        <f t="shared" si="45"/>
        <v/>
      </c>
      <c r="CB108" s="212"/>
      <c r="CD108" s="201"/>
      <c r="CE108" s="201"/>
      <c r="CF108" s="201"/>
      <c r="CG108" s="201"/>
      <c r="CH108" s="201"/>
      <c r="CI108" s="201"/>
      <c r="CJ108" s="201"/>
      <c r="CK108" s="201"/>
      <c r="CL108" s="201"/>
      <c r="CM108" s="201"/>
      <c r="CN108" s="201"/>
      <c r="CO108" s="201"/>
      <c r="CP108" s="201"/>
      <c r="CQ108" s="201"/>
      <c r="CT108" s="201"/>
      <c r="CU108" s="201"/>
      <c r="CV108" s="201"/>
      <c r="CW108" s="201"/>
      <c r="CX108" s="201"/>
      <c r="CY108" s="201"/>
      <c r="CZ108" s="201"/>
      <c r="DA108" s="201"/>
      <c r="DB108" s="201"/>
      <c r="DC108" s="201"/>
      <c r="DD108" s="201"/>
      <c r="DE108" s="201"/>
      <c r="DF108" s="201"/>
      <c r="DG108" s="201"/>
    </row>
    <row r="109" spans="2:111">
      <c r="B109" s="45"/>
      <c r="C109" s="19" t="s">
        <v>646</v>
      </c>
      <c r="D109" s="19">
        <v>10</v>
      </c>
      <c r="E109" s="19">
        <v>2</v>
      </c>
      <c r="F109" s="19">
        <v>4</v>
      </c>
      <c r="G109" s="19">
        <v>5</v>
      </c>
      <c r="H109" s="19">
        <v>1</v>
      </c>
      <c r="I109" s="19">
        <v>9</v>
      </c>
      <c r="J109" s="19">
        <v>4</v>
      </c>
      <c r="K109" s="19">
        <v>7</v>
      </c>
      <c r="L109" s="19">
        <v>8</v>
      </c>
      <c r="M109" s="19">
        <v>5</v>
      </c>
      <c r="N109" s="19">
        <v>6</v>
      </c>
      <c r="O109" s="19">
        <v>1</v>
      </c>
      <c r="P109" s="19">
        <v>10</v>
      </c>
      <c r="Q109" s="19">
        <v>4</v>
      </c>
      <c r="R109" s="19">
        <v>3</v>
      </c>
      <c r="S109" s="19">
        <v>1</v>
      </c>
      <c r="V109" s="19">
        <f t="array" ref="V109:AK109">TRANSPOSE($G$219:$G$234)</f>
        <v>2</v>
      </c>
      <c r="W109" s="19">
        <v>4</v>
      </c>
      <c r="X109" s="19">
        <v>3</v>
      </c>
      <c r="Y109" s="19">
        <v>9</v>
      </c>
      <c r="Z109" s="19">
        <v>3</v>
      </c>
      <c r="AA109" s="19">
        <v>5</v>
      </c>
      <c r="AB109" s="19">
        <v>9</v>
      </c>
      <c r="AC109" s="19">
        <v>4</v>
      </c>
      <c r="AD109" s="19">
        <v>7</v>
      </c>
      <c r="AE109" s="19">
        <v>4</v>
      </c>
      <c r="AF109" s="19">
        <v>2</v>
      </c>
      <c r="AG109" s="19">
        <v>11</v>
      </c>
      <c r="AH109" s="19">
        <v>3</v>
      </c>
      <c r="AI109" s="19">
        <v>2</v>
      </c>
      <c r="AJ109" s="19">
        <v>0</v>
      </c>
      <c r="AK109" s="19">
        <v>11</v>
      </c>
      <c r="AQ109" s="19">
        <f>'veh fleet stats'!BD12</f>
        <v>0.26744264880000002</v>
      </c>
      <c r="AR109" s="19">
        <f>'veh fleet stats'!AU12</f>
        <v>0.27</v>
      </c>
      <c r="AW109" s="19">
        <v>2003</v>
      </c>
      <c r="AX109" s="201">
        <f t="shared" si="46"/>
        <v>0.49737784417538011</v>
      </c>
      <c r="AY109" s="201">
        <f t="shared" si="46"/>
        <v>-1.5904511513808708</v>
      </c>
      <c r="AZ109" s="201" t="str">
        <f t="shared" si="46"/>
        <v/>
      </c>
      <c r="BA109" s="201" t="str">
        <f t="shared" si="46"/>
        <v/>
      </c>
      <c r="BB109" s="201" t="str">
        <f t="shared" si="46"/>
        <v/>
      </c>
      <c r="BC109" s="201" t="str">
        <f t="shared" si="46"/>
        <v/>
      </c>
      <c r="BD109" s="201" t="str">
        <f t="shared" si="46"/>
        <v/>
      </c>
      <c r="BE109" s="201" t="str">
        <f t="shared" si="46"/>
        <v/>
      </c>
      <c r="BF109" s="201" t="str">
        <f t="shared" si="46"/>
        <v/>
      </c>
      <c r="BG109" s="201" t="str">
        <f t="shared" si="46"/>
        <v/>
      </c>
      <c r="BH109" s="201" t="str">
        <f t="shared" si="46"/>
        <v/>
      </c>
      <c r="BI109" s="201" t="str">
        <f t="shared" si="46"/>
        <v/>
      </c>
      <c r="BJ109" s="201" t="str">
        <f t="shared" si="46"/>
        <v/>
      </c>
      <c r="BK109" s="201" t="str">
        <f t="shared" si="46"/>
        <v/>
      </c>
      <c r="BM109" s="212">
        <v>2005</v>
      </c>
      <c r="BN109" s="205">
        <f t="shared" si="45"/>
        <v>0.95</v>
      </c>
      <c r="BO109" s="203" t="str">
        <f t="shared" si="45"/>
        <v/>
      </c>
      <c r="BP109" s="203">
        <f t="shared" si="45"/>
        <v>0.95</v>
      </c>
      <c r="BQ109" s="206" t="str">
        <f t="shared" si="45"/>
        <v/>
      </c>
      <c r="BR109" s="203" t="str">
        <f t="shared" si="45"/>
        <v/>
      </c>
      <c r="BS109" s="203" t="str">
        <f t="shared" si="45"/>
        <v/>
      </c>
      <c r="BT109" s="203" t="str">
        <f t="shared" si="45"/>
        <v/>
      </c>
      <c r="BU109" s="203" t="str">
        <f t="shared" si="45"/>
        <v/>
      </c>
      <c r="BV109" s="203" t="str">
        <f t="shared" si="45"/>
        <v/>
      </c>
      <c r="BW109" s="203" t="str">
        <f t="shared" si="45"/>
        <v/>
      </c>
      <c r="BX109" s="203" t="str">
        <f t="shared" si="45"/>
        <v/>
      </c>
      <c r="BY109" s="203" t="str">
        <f t="shared" si="45"/>
        <v/>
      </c>
      <c r="BZ109" s="203" t="str">
        <f t="shared" si="45"/>
        <v/>
      </c>
      <c r="CA109" s="203" t="str">
        <f t="shared" si="45"/>
        <v/>
      </c>
      <c r="CB109" s="212"/>
      <c r="CD109" s="201"/>
      <c r="CE109" s="201"/>
      <c r="CF109" s="201"/>
      <c r="CG109" s="201"/>
      <c r="CH109" s="201"/>
      <c r="CI109" s="201"/>
      <c r="CJ109" s="201"/>
      <c r="CK109" s="201"/>
      <c r="CL109" s="201"/>
      <c r="CM109" s="201"/>
      <c r="CN109" s="201"/>
      <c r="CO109" s="201"/>
      <c r="CP109" s="201"/>
      <c r="CQ109" s="201"/>
      <c r="CT109" s="201"/>
      <c r="CU109" s="201"/>
      <c r="CV109" s="201"/>
      <c r="CW109" s="201"/>
      <c r="CX109" s="201"/>
      <c r="CY109" s="201"/>
      <c r="CZ109" s="201"/>
      <c r="DA109" s="201"/>
      <c r="DB109" s="201"/>
      <c r="DC109" s="201"/>
      <c r="DD109" s="201"/>
      <c r="DE109" s="201"/>
      <c r="DF109" s="201"/>
      <c r="DG109" s="201"/>
    </row>
    <row r="110" spans="2:111">
      <c r="B110" s="45"/>
      <c r="C110" s="19" t="s">
        <v>647</v>
      </c>
      <c r="D110" s="19">
        <v>22</v>
      </c>
      <c r="E110" s="19">
        <v>18</v>
      </c>
      <c r="F110" s="19">
        <v>14</v>
      </c>
      <c r="G110" s="19">
        <v>28</v>
      </c>
      <c r="H110" s="19">
        <v>19</v>
      </c>
      <c r="I110" s="19">
        <v>32</v>
      </c>
      <c r="J110" s="19">
        <v>25</v>
      </c>
      <c r="K110" s="19">
        <v>28</v>
      </c>
      <c r="L110" s="19">
        <v>14</v>
      </c>
      <c r="M110" s="19">
        <v>19</v>
      </c>
      <c r="N110" s="19">
        <v>19</v>
      </c>
      <c r="O110" s="19">
        <v>16</v>
      </c>
      <c r="P110" s="19">
        <v>21</v>
      </c>
      <c r="Q110" s="19">
        <v>6</v>
      </c>
      <c r="R110" s="19">
        <v>16</v>
      </c>
      <c r="S110" s="19">
        <v>14</v>
      </c>
      <c r="V110" s="19">
        <f t="array" ref="V110:AK110">TRANSPOSE($H$219:$H$234)</f>
        <v>10</v>
      </c>
      <c r="W110" s="19">
        <v>25</v>
      </c>
      <c r="X110" s="19">
        <v>24</v>
      </c>
      <c r="Y110" s="19">
        <v>19</v>
      </c>
      <c r="Z110" s="19">
        <v>31</v>
      </c>
      <c r="AA110" s="19">
        <v>26</v>
      </c>
      <c r="AB110" s="19">
        <v>24</v>
      </c>
      <c r="AC110" s="19">
        <v>13</v>
      </c>
      <c r="AD110" s="19">
        <v>20</v>
      </c>
      <c r="AE110" s="19">
        <v>18</v>
      </c>
      <c r="AF110" s="19">
        <v>24</v>
      </c>
      <c r="AG110" s="19">
        <v>11</v>
      </c>
      <c r="AH110" s="19">
        <v>9</v>
      </c>
      <c r="AI110" s="19">
        <v>14</v>
      </c>
      <c r="AJ110" s="19">
        <v>17</v>
      </c>
      <c r="AK110" s="19">
        <v>13</v>
      </c>
      <c r="AQ110" s="19">
        <f>'veh fleet stats'!BD13</f>
        <v>0.31633116389999999</v>
      </c>
      <c r="AR110" s="19">
        <f>'veh fleet stats'!AU13</f>
        <v>0.32</v>
      </c>
      <c r="AW110" s="19">
        <v>2004</v>
      </c>
      <c r="AX110" s="201">
        <f t="shared" si="46"/>
        <v>1.3233218883286686</v>
      </c>
      <c r="AY110" s="201">
        <f t="shared" si="46"/>
        <v>-0.76919354839673448</v>
      </c>
      <c r="AZ110" s="201">
        <f t="shared" si="46"/>
        <v>0.83803018118200012</v>
      </c>
      <c r="BA110" s="201" t="str">
        <f t="shared" si="46"/>
        <v/>
      </c>
      <c r="BB110" s="201" t="str">
        <f t="shared" si="46"/>
        <v/>
      </c>
      <c r="BC110" s="201" t="str">
        <f t="shared" si="46"/>
        <v/>
      </c>
      <c r="BD110" s="201" t="str">
        <f t="shared" si="46"/>
        <v/>
      </c>
      <c r="BE110" s="201" t="str">
        <f t="shared" si="46"/>
        <v/>
      </c>
      <c r="BF110" s="201" t="str">
        <f t="shared" si="46"/>
        <v/>
      </c>
      <c r="BG110" s="201" t="str">
        <f t="shared" si="46"/>
        <v/>
      </c>
      <c r="BH110" s="201" t="str">
        <f t="shared" si="46"/>
        <v/>
      </c>
      <c r="BI110" s="201" t="str">
        <f t="shared" si="46"/>
        <v/>
      </c>
      <c r="BJ110" s="201" t="str">
        <f t="shared" si="46"/>
        <v/>
      </c>
      <c r="BK110" s="201" t="str">
        <f t="shared" si="46"/>
        <v/>
      </c>
      <c r="BM110" s="212">
        <v>2006</v>
      </c>
      <c r="BN110" s="205">
        <f t="shared" si="45"/>
        <v>0.99</v>
      </c>
      <c r="BO110" s="203" t="str">
        <f t="shared" si="45"/>
        <v/>
      </c>
      <c r="BP110" s="203">
        <f t="shared" si="45"/>
        <v>0.99</v>
      </c>
      <c r="BQ110" s="203">
        <f t="shared" si="45"/>
        <v>0.95</v>
      </c>
      <c r="BR110" s="206" t="str">
        <f t="shared" si="45"/>
        <v/>
      </c>
      <c r="BS110" s="203" t="str">
        <f t="shared" si="45"/>
        <v/>
      </c>
      <c r="BT110" s="203" t="str">
        <f t="shared" si="45"/>
        <v/>
      </c>
      <c r="BU110" s="203" t="str">
        <f t="shared" si="45"/>
        <v/>
      </c>
      <c r="BV110" s="203" t="str">
        <f t="shared" si="45"/>
        <v/>
      </c>
      <c r="BW110" s="203" t="str">
        <f t="shared" si="45"/>
        <v/>
      </c>
      <c r="BX110" s="203" t="str">
        <f t="shared" si="45"/>
        <v/>
      </c>
      <c r="BY110" s="203" t="str">
        <f t="shared" si="45"/>
        <v/>
      </c>
      <c r="BZ110" s="203" t="str">
        <f t="shared" si="45"/>
        <v/>
      </c>
      <c r="CA110" s="203" t="str">
        <f t="shared" si="45"/>
        <v/>
      </c>
      <c r="CB110" s="212"/>
      <c r="CD110" s="201"/>
      <c r="CE110" s="201"/>
      <c r="CF110" s="201"/>
      <c r="CG110" s="201"/>
      <c r="CH110" s="201"/>
      <c r="CI110" s="201"/>
      <c r="CJ110" s="201"/>
      <c r="CK110" s="201"/>
      <c r="CL110" s="201"/>
      <c r="CM110" s="201"/>
      <c r="CN110" s="201"/>
      <c r="CO110" s="201"/>
      <c r="CP110" s="201"/>
      <c r="CQ110" s="201"/>
      <c r="CT110" s="201"/>
      <c r="CU110" s="201"/>
      <c r="CV110" s="201"/>
      <c r="CW110" s="201"/>
      <c r="CX110" s="201"/>
      <c r="CY110" s="201"/>
      <c r="CZ110" s="201"/>
      <c r="DA110" s="201"/>
      <c r="DB110" s="201"/>
      <c r="DC110" s="201"/>
      <c r="DD110" s="201"/>
      <c r="DE110" s="201"/>
      <c r="DF110" s="201"/>
      <c r="DG110" s="201"/>
    </row>
    <row r="111" spans="2:111">
      <c r="B111" s="45"/>
      <c r="C111" s="19" t="s">
        <v>648</v>
      </c>
      <c r="D111" s="19">
        <v>15</v>
      </c>
      <c r="E111" s="19">
        <v>17</v>
      </c>
      <c r="F111" s="19">
        <v>13</v>
      </c>
      <c r="G111" s="19">
        <v>10</v>
      </c>
      <c r="H111" s="19">
        <v>15</v>
      </c>
      <c r="I111" s="19">
        <v>13</v>
      </c>
      <c r="J111" s="19">
        <v>12</v>
      </c>
      <c r="K111" s="19">
        <v>10</v>
      </c>
      <c r="L111" s="19">
        <v>7</v>
      </c>
      <c r="M111" s="19">
        <v>17</v>
      </c>
      <c r="N111" s="19">
        <v>11</v>
      </c>
      <c r="O111" s="19">
        <v>9</v>
      </c>
      <c r="P111" s="19">
        <v>17</v>
      </c>
      <c r="Q111" s="19">
        <v>7</v>
      </c>
      <c r="R111" s="19">
        <v>11</v>
      </c>
      <c r="S111" s="19">
        <v>8</v>
      </c>
      <c r="V111" s="19">
        <f t="array" ref="V111:AK111">TRANSPOSE($I$219:$I$234)</f>
        <v>19</v>
      </c>
      <c r="W111" s="19">
        <v>7</v>
      </c>
      <c r="X111" s="19">
        <v>12</v>
      </c>
      <c r="Y111" s="19">
        <v>18</v>
      </c>
      <c r="Z111" s="19">
        <v>12</v>
      </c>
      <c r="AA111" s="19">
        <v>11</v>
      </c>
      <c r="AB111" s="19">
        <v>8</v>
      </c>
      <c r="AC111" s="19">
        <v>14</v>
      </c>
      <c r="AD111" s="19">
        <v>11</v>
      </c>
      <c r="AE111" s="19">
        <v>10</v>
      </c>
      <c r="AF111" s="19">
        <v>11</v>
      </c>
      <c r="AG111" s="19">
        <v>15</v>
      </c>
      <c r="AH111" s="19">
        <v>10</v>
      </c>
      <c r="AI111" s="19">
        <v>11</v>
      </c>
      <c r="AJ111" s="19">
        <v>8</v>
      </c>
      <c r="AK111" s="19">
        <v>7</v>
      </c>
      <c r="AQ111" s="19">
        <f>'veh fleet stats'!BD14</f>
        <v>0.34065968130000002</v>
      </c>
      <c r="AR111" s="19">
        <f>'veh fleet stats'!AU14</f>
        <v>0.34</v>
      </c>
      <c r="AW111" s="19">
        <v>2005</v>
      </c>
      <c r="AX111" s="201">
        <f t="shared" si="46"/>
        <v>2.4766010051877294</v>
      </c>
      <c r="AY111" s="201">
        <f t="shared" si="46"/>
        <v>0.3981919203764534</v>
      </c>
      <c r="AZ111" s="201">
        <f t="shared" si="46"/>
        <v>2.0142446403398431</v>
      </c>
      <c r="BA111" s="201">
        <f t="shared" si="46"/>
        <v>1.1849688003418051</v>
      </c>
      <c r="BB111" s="201" t="str">
        <f t="shared" si="46"/>
        <v/>
      </c>
      <c r="BC111" s="201" t="str">
        <f t="shared" si="46"/>
        <v/>
      </c>
      <c r="BD111" s="201" t="str">
        <f t="shared" si="46"/>
        <v/>
      </c>
      <c r="BE111" s="201" t="str">
        <f t="shared" si="46"/>
        <v/>
      </c>
      <c r="BF111" s="201" t="str">
        <f t="shared" si="46"/>
        <v/>
      </c>
      <c r="BG111" s="201" t="str">
        <f t="shared" si="46"/>
        <v/>
      </c>
      <c r="BH111" s="201" t="str">
        <f t="shared" si="46"/>
        <v/>
      </c>
      <c r="BI111" s="201" t="str">
        <f t="shared" si="46"/>
        <v/>
      </c>
      <c r="BJ111" s="201" t="str">
        <f t="shared" si="46"/>
        <v/>
      </c>
      <c r="BK111" s="201" t="str">
        <f t="shared" si="46"/>
        <v/>
      </c>
      <c r="BM111" s="212">
        <v>2007</v>
      </c>
      <c r="BN111" s="205">
        <f t="shared" si="45"/>
        <v>0.99</v>
      </c>
      <c r="BO111" s="203" t="str">
        <f t="shared" si="45"/>
        <v/>
      </c>
      <c r="BP111" s="203">
        <f t="shared" si="45"/>
        <v>0.95</v>
      </c>
      <c r="BQ111" s="203" t="str">
        <f t="shared" si="45"/>
        <v/>
      </c>
      <c r="BR111" s="203" t="str">
        <f t="shared" si="45"/>
        <v/>
      </c>
      <c r="BS111" s="206" t="str">
        <f t="shared" si="45"/>
        <v/>
      </c>
      <c r="BT111" s="203" t="str">
        <f t="shared" si="45"/>
        <v/>
      </c>
      <c r="BU111" s="203" t="str">
        <f t="shared" si="45"/>
        <v/>
      </c>
      <c r="BV111" s="203" t="str">
        <f t="shared" si="45"/>
        <v/>
      </c>
      <c r="BW111" s="203" t="str">
        <f t="shared" si="45"/>
        <v/>
      </c>
      <c r="BX111" s="203" t="str">
        <f t="shared" si="45"/>
        <v/>
      </c>
      <c r="BY111" s="203" t="str">
        <f t="shared" si="45"/>
        <v/>
      </c>
      <c r="BZ111" s="203" t="str">
        <f t="shared" si="45"/>
        <v/>
      </c>
      <c r="CA111" s="203" t="str">
        <f t="shared" si="45"/>
        <v/>
      </c>
      <c r="CB111" s="212"/>
      <c r="CD111" s="201"/>
      <c r="CE111" s="201"/>
      <c r="CF111" s="201"/>
      <c r="CG111" s="201"/>
      <c r="CH111" s="201"/>
      <c r="CI111" s="201"/>
      <c r="CJ111" s="201"/>
      <c r="CK111" s="201"/>
      <c r="CL111" s="201"/>
      <c r="CM111" s="201"/>
      <c r="CN111" s="201"/>
      <c r="CO111" s="201"/>
      <c r="CP111" s="201"/>
      <c r="CQ111" s="201"/>
      <c r="CT111" s="201"/>
      <c r="CU111" s="201"/>
      <c r="CV111" s="201"/>
      <c r="CW111" s="201"/>
      <c r="CX111" s="201"/>
      <c r="CY111" s="201"/>
      <c r="CZ111" s="201"/>
      <c r="DA111" s="201"/>
      <c r="DB111" s="201"/>
      <c r="DC111" s="201"/>
      <c r="DD111" s="201"/>
      <c r="DE111" s="201"/>
      <c r="DF111" s="201"/>
      <c r="DG111" s="201"/>
    </row>
    <row r="112" spans="2:111">
      <c r="B112" s="45"/>
      <c r="C112" s="19" t="s">
        <v>728</v>
      </c>
      <c r="D112" s="19">
        <v>42</v>
      </c>
      <c r="E112" s="19">
        <v>45</v>
      </c>
      <c r="F112" s="19">
        <v>28</v>
      </c>
      <c r="G112" s="19">
        <v>31</v>
      </c>
      <c r="H112" s="19">
        <v>40</v>
      </c>
      <c r="I112" s="19">
        <v>32</v>
      </c>
      <c r="J112" s="19">
        <v>31</v>
      </c>
      <c r="K112" s="19">
        <v>41</v>
      </c>
      <c r="L112" s="19">
        <v>31</v>
      </c>
      <c r="M112" s="19">
        <v>42</v>
      </c>
      <c r="N112" s="19">
        <v>41</v>
      </c>
      <c r="O112" s="19">
        <v>28</v>
      </c>
      <c r="P112" s="19">
        <v>29</v>
      </c>
      <c r="Q112" s="19">
        <v>15</v>
      </c>
      <c r="R112" s="19">
        <v>34</v>
      </c>
      <c r="S112" s="19">
        <v>28</v>
      </c>
      <c r="V112" s="19">
        <f t="array" ref="V112:AK112">TRANSPOSE($J$219:$J$234)</f>
        <v>33</v>
      </c>
      <c r="W112" s="19">
        <v>30</v>
      </c>
      <c r="X112" s="19">
        <v>32</v>
      </c>
      <c r="Y112" s="19">
        <v>42</v>
      </c>
      <c r="Z112" s="19">
        <v>30</v>
      </c>
      <c r="AA112" s="19">
        <v>31</v>
      </c>
      <c r="AB112" s="19">
        <v>41</v>
      </c>
      <c r="AC112" s="19">
        <v>36</v>
      </c>
      <c r="AD112" s="19">
        <v>37</v>
      </c>
      <c r="AE112" s="19">
        <v>32</v>
      </c>
      <c r="AF112" s="19">
        <v>28</v>
      </c>
      <c r="AG112" s="19">
        <v>24</v>
      </c>
      <c r="AH112" s="19">
        <v>24</v>
      </c>
      <c r="AI112" s="19">
        <v>35</v>
      </c>
      <c r="AJ112" s="19">
        <v>22</v>
      </c>
      <c r="AK112" s="19">
        <v>19</v>
      </c>
      <c r="AQ112" s="19">
        <f>'veh fleet stats'!BD15</f>
        <v>0.37960418839999999</v>
      </c>
      <c r="AR112" s="19">
        <f>'veh fleet stats'!AU15</f>
        <v>0.38</v>
      </c>
      <c r="AW112" s="19">
        <v>2006</v>
      </c>
      <c r="AX112" s="201">
        <f t="shared" si="46"/>
        <v>3.4585906307229251</v>
      </c>
      <c r="AY112" s="201">
        <f t="shared" si="46"/>
        <v>1.3999869909322211</v>
      </c>
      <c r="AZ112" s="201">
        <f t="shared" si="46"/>
        <v>3.0186784703628984</v>
      </c>
      <c r="BA112" s="201">
        <f t="shared" si="46"/>
        <v>2.200298096083436</v>
      </c>
      <c r="BB112" s="201">
        <f t="shared" si="46"/>
        <v>1.0197356806172899</v>
      </c>
      <c r="BC112" s="201" t="str">
        <f t="shared" si="46"/>
        <v/>
      </c>
      <c r="BD112" s="201" t="str">
        <f t="shared" si="46"/>
        <v/>
      </c>
      <c r="BE112" s="201" t="str">
        <f t="shared" si="46"/>
        <v/>
      </c>
      <c r="BF112" s="201" t="str">
        <f t="shared" si="46"/>
        <v/>
      </c>
      <c r="BG112" s="201" t="str">
        <f t="shared" si="46"/>
        <v/>
      </c>
      <c r="BH112" s="201" t="str">
        <f t="shared" si="46"/>
        <v/>
      </c>
      <c r="BI112" s="201" t="str">
        <f t="shared" si="46"/>
        <v/>
      </c>
      <c r="BJ112" s="201" t="str">
        <f t="shared" si="46"/>
        <v/>
      </c>
      <c r="BK112" s="201" t="str">
        <f t="shared" si="46"/>
        <v/>
      </c>
      <c r="BM112" s="212">
        <v>2008</v>
      </c>
      <c r="BN112" s="205">
        <f t="shared" si="45"/>
        <v>0.99</v>
      </c>
      <c r="BO112" s="203">
        <f t="shared" si="45"/>
        <v>0.99</v>
      </c>
      <c r="BP112" s="203">
        <f t="shared" si="45"/>
        <v>0.99</v>
      </c>
      <c r="BQ112" s="203">
        <f t="shared" si="45"/>
        <v>0.99</v>
      </c>
      <c r="BR112" s="203">
        <f t="shared" si="45"/>
        <v>0.95</v>
      </c>
      <c r="BS112" s="203" t="str">
        <f t="shared" si="45"/>
        <v/>
      </c>
      <c r="BT112" s="206">
        <f t="shared" si="45"/>
        <v>0.95</v>
      </c>
      <c r="BU112" s="203" t="str">
        <f t="shared" si="45"/>
        <v/>
      </c>
      <c r="BV112" s="203" t="str">
        <f t="shared" si="45"/>
        <v/>
      </c>
      <c r="BW112" s="203" t="str">
        <f t="shared" si="45"/>
        <v/>
      </c>
      <c r="BX112" s="203" t="str">
        <f t="shared" si="45"/>
        <v/>
      </c>
      <c r="BY112" s="203" t="str">
        <f t="shared" si="45"/>
        <v/>
      </c>
      <c r="BZ112" s="203" t="str">
        <f t="shared" si="45"/>
        <v/>
      </c>
      <c r="CA112" s="203" t="str">
        <f t="shared" si="45"/>
        <v/>
      </c>
      <c r="CB112" s="212"/>
      <c r="CD112" s="201"/>
      <c r="CE112" s="201"/>
      <c r="CF112" s="201"/>
      <c r="CG112" s="201"/>
      <c r="CH112" s="201"/>
      <c r="CI112" s="201"/>
      <c r="CJ112" s="201"/>
      <c r="CK112" s="201"/>
      <c r="CL112" s="201"/>
      <c r="CM112" s="201"/>
      <c r="CN112" s="201"/>
      <c r="CO112" s="201"/>
      <c r="CP112" s="201"/>
      <c r="CQ112" s="201"/>
      <c r="CT112" s="201"/>
      <c r="CU112" s="201"/>
      <c r="CV112" s="201"/>
      <c r="CW112" s="201"/>
      <c r="CX112" s="201"/>
      <c r="CY112" s="201"/>
      <c r="CZ112" s="201"/>
      <c r="DA112" s="201"/>
      <c r="DB112" s="201"/>
      <c r="DC112" s="201"/>
      <c r="DD112" s="201"/>
      <c r="DE112" s="201"/>
      <c r="DF112" s="201"/>
      <c r="DG112" s="201"/>
    </row>
    <row r="113" spans="2:112">
      <c r="B113" s="45"/>
      <c r="C113" s="19" t="s">
        <v>651</v>
      </c>
      <c r="D113" s="19">
        <v>32</v>
      </c>
      <c r="E113" s="19">
        <v>30</v>
      </c>
      <c r="F113" s="19">
        <v>23</v>
      </c>
      <c r="G113" s="19">
        <v>34</v>
      </c>
      <c r="H113" s="19">
        <v>32</v>
      </c>
      <c r="I113" s="19">
        <v>20</v>
      </c>
      <c r="J113" s="19">
        <v>32</v>
      </c>
      <c r="K113" s="19">
        <v>15</v>
      </c>
      <c r="L113" s="19">
        <v>22</v>
      </c>
      <c r="M113" s="19">
        <v>20</v>
      </c>
      <c r="N113" s="19">
        <v>10</v>
      </c>
      <c r="O113" s="19">
        <v>13</v>
      </c>
      <c r="P113" s="19">
        <v>11</v>
      </c>
      <c r="Q113" s="19">
        <v>18</v>
      </c>
      <c r="R113" s="19">
        <v>12</v>
      </c>
      <c r="S113" s="19">
        <v>10</v>
      </c>
      <c r="V113" s="19">
        <f t="array" ref="V113:AK113">TRANSPOSE($K$219:$K$234)</f>
        <v>20</v>
      </c>
      <c r="W113" s="19">
        <v>32</v>
      </c>
      <c r="X113" s="19">
        <v>35</v>
      </c>
      <c r="Y113" s="19">
        <v>28</v>
      </c>
      <c r="Z113" s="19">
        <v>25</v>
      </c>
      <c r="AA113" s="19">
        <v>24</v>
      </c>
      <c r="AB113" s="19">
        <v>15</v>
      </c>
      <c r="AC113" s="19">
        <v>22</v>
      </c>
      <c r="AD113" s="19">
        <v>15</v>
      </c>
      <c r="AE113" s="19">
        <v>14</v>
      </c>
      <c r="AF113" s="19">
        <v>11</v>
      </c>
      <c r="AG113" s="19">
        <v>12</v>
      </c>
      <c r="AH113" s="19">
        <v>15</v>
      </c>
      <c r="AI113" s="19">
        <v>13</v>
      </c>
      <c r="AJ113" s="19">
        <v>15</v>
      </c>
      <c r="AK113" s="19">
        <v>12</v>
      </c>
      <c r="AQ113" s="19">
        <f>'veh fleet stats'!BD16</f>
        <v>0.39545972610000002</v>
      </c>
      <c r="AR113" s="19">
        <f>'veh fleet stats'!AU16</f>
        <v>0.4</v>
      </c>
      <c r="AW113" s="19">
        <v>2007</v>
      </c>
      <c r="AX113" s="201">
        <f t="shared" si="46"/>
        <v>2.7545262479894701</v>
      </c>
      <c r="AY113" s="201">
        <f t="shared" si="46"/>
        <v>0.67787297160104287</v>
      </c>
      <c r="AZ113" s="201">
        <f t="shared" si="46"/>
        <v>2.2976748899702546</v>
      </c>
      <c r="BA113" s="201">
        <f t="shared" si="46"/>
        <v>1.4699013949388415</v>
      </c>
      <c r="BB113" s="201">
        <f t="shared" si="46"/>
        <v>0.28376777389993246</v>
      </c>
      <c r="BC113" s="201">
        <f t="shared" si="46"/>
        <v>-0.73818948906979409</v>
      </c>
      <c r="BD113" s="201" t="str">
        <f t="shared" si="46"/>
        <v/>
      </c>
      <c r="BE113" s="201" t="str">
        <f t="shared" si="46"/>
        <v/>
      </c>
      <c r="BF113" s="201" t="str">
        <f t="shared" si="46"/>
        <v/>
      </c>
      <c r="BG113" s="201" t="str">
        <f t="shared" si="46"/>
        <v/>
      </c>
      <c r="BH113" s="201" t="str">
        <f t="shared" si="46"/>
        <v/>
      </c>
      <c r="BI113" s="201" t="str">
        <f t="shared" si="46"/>
        <v/>
      </c>
      <c r="BJ113" s="201" t="str">
        <f t="shared" si="46"/>
        <v/>
      </c>
      <c r="BK113" s="201" t="str">
        <f t="shared" si="46"/>
        <v/>
      </c>
      <c r="BM113" s="212">
        <v>2009</v>
      </c>
      <c r="BN113" s="205">
        <f t="shared" si="45"/>
        <v>0.99</v>
      </c>
      <c r="BO113" s="203" t="str">
        <f t="shared" si="45"/>
        <v/>
      </c>
      <c r="BP113" s="203">
        <f t="shared" si="45"/>
        <v>0.99</v>
      </c>
      <c r="BQ113" s="203">
        <f t="shared" si="45"/>
        <v>0.95</v>
      </c>
      <c r="BR113" s="203" t="str">
        <f t="shared" si="45"/>
        <v/>
      </c>
      <c r="BS113" s="203" t="str">
        <f t="shared" si="45"/>
        <v/>
      </c>
      <c r="BT113" s="203" t="str">
        <f t="shared" si="45"/>
        <v/>
      </c>
      <c r="BU113" s="206" t="str">
        <f t="shared" si="45"/>
        <v/>
      </c>
      <c r="BV113" s="203" t="str">
        <f t="shared" si="45"/>
        <v/>
      </c>
      <c r="BW113" s="203" t="str">
        <f t="shared" si="45"/>
        <v/>
      </c>
      <c r="BX113" s="203" t="str">
        <f t="shared" si="45"/>
        <v/>
      </c>
      <c r="BY113" s="203" t="str">
        <f t="shared" si="45"/>
        <v/>
      </c>
      <c r="BZ113" s="203" t="str">
        <f t="shared" si="45"/>
        <v/>
      </c>
      <c r="CA113" s="203" t="str">
        <f t="shared" si="45"/>
        <v/>
      </c>
      <c r="CB113" s="212"/>
      <c r="CD113" s="201"/>
      <c r="CE113" s="201"/>
      <c r="CF113" s="201"/>
      <c r="CG113" s="201"/>
      <c r="CH113" s="201"/>
      <c r="CI113" s="201"/>
      <c r="CJ113" s="201"/>
      <c r="CK113" s="201"/>
      <c r="CL113" s="201"/>
      <c r="CM113" s="201"/>
      <c r="CN113" s="201"/>
      <c r="CO113" s="201"/>
      <c r="CP113" s="201"/>
      <c r="CQ113" s="201"/>
      <c r="CT113" s="201"/>
      <c r="CU113" s="201"/>
      <c r="CV113" s="201"/>
      <c r="CW113" s="201"/>
      <c r="CX113" s="201"/>
      <c r="CY113" s="201"/>
      <c r="CZ113" s="201"/>
      <c r="DA113" s="201"/>
      <c r="DB113" s="201"/>
      <c r="DC113" s="201"/>
      <c r="DD113" s="201"/>
      <c r="DE113" s="201"/>
      <c r="DF113" s="201"/>
      <c r="DG113" s="201"/>
    </row>
    <row r="114" spans="2:112">
      <c r="B114" s="45"/>
      <c r="C114" s="19" t="s">
        <v>729</v>
      </c>
      <c r="D114" s="19">
        <v>13</v>
      </c>
      <c r="E114" s="19">
        <v>13</v>
      </c>
      <c r="F114" s="19">
        <v>22</v>
      </c>
      <c r="G114" s="19">
        <v>15</v>
      </c>
      <c r="H114" s="19">
        <v>18</v>
      </c>
      <c r="I114" s="19">
        <v>8</v>
      </c>
      <c r="J114" s="19">
        <v>10</v>
      </c>
      <c r="K114" s="19">
        <v>10</v>
      </c>
      <c r="L114" s="19">
        <v>10</v>
      </c>
      <c r="M114" s="19">
        <v>14</v>
      </c>
      <c r="N114" s="19">
        <v>24</v>
      </c>
      <c r="O114" s="19">
        <v>10</v>
      </c>
      <c r="P114" s="19">
        <v>9</v>
      </c>
      <c r="Q114" s="19">
        <v>9</v>
      </c>
      <c r="R114" s="19">
        <v>7</v>
      </c>
      <c r="S114" s="19">
        <v>5</v>
      </c>
      <c r="V114" s="19">
        <f t="array" ref="V114:AK114">TRANSPOSE($L$219:$L$234)</f>
        <v>20</v>
      </c>
      <c r="W114" s="19">
        <v>14</v>
      </c>
      <c r="X114" s="19">
        <v>21</v>
      </c>
      <c r="Y114" s="19">
        <v>11</v>
      </c>
      <c r="Z114" s="19">
        <v>8</v>
      </c>
      <c r="AA114" s="19">
        <v>11</v>
      </c>
      <c r="AB114" s="19">
        <v>10</v>
      </c>
      <c r="AC114" s="19">
        <v>13</v>
      </c>
      <c r="AD114" s="19">
        <v>25</v>
      </c>
      <c r="AE114" s="19">
        <v>10</v>
      </c>
      <c r="AF114" s="19">
        <v>8</v>
      </c>
      <c r="AG114" s="19">
        <v>10</v>
      </c>
      <c r="AH114" s="19">
        <v>8</v>
      </c>
      <c r="AI114" s="19">
        <v>5</v>
      </c>
      <c r="AJ114" s="19">
        <v>10</v>
      </c>
      <c r="AK114" s="19">
        <v>12</v>
      </c>
      <c r="AQ114" s="19">
        <f>'veh fleet stats'!BD17</f>
        <v>0.39338601249999999</v>
      </c>
      <c r="AR114" s="19">
        <f>'veh fleet stats'!AU17</f>
        <v>0.4</v>
      </c>
      <c r="AW114" s="19">
        <v>2008</v>
      </c>
      <c r="AX114" s="201">
        <f t="shared" si="46"/>
        <v>4.646138377960142</v>
      </c>
      <c r="AY114" s="201">
        <f t="shared" si="46"/>
        <v>2.6165240403656562</v>
      </c>
      <c r="AZ114" s="201">
        <f t="shared" si="46"/>
        <v>4.2360327627081107</v>
      </c>
      <c r="BA114" s="201">
        <f t="shared" si="46"/>
        <v>3.4332257294251605</v>
      </c>
      <c r="BB114" s="201">
        <f t="shared" si="46"/>
        <v>2.2605767848472382</v>
      </c>
      <c r="BC114" s="201">
        <f t="shared" si="46"/>
        <v>1.2428439924043864</v>
      </c>
      <c r="BD114" s="201">
        <f t="shared" si="46"/>
        <v>1.982506890215092</v>
      </c>
      <c r="BE114" s="201" t="str">
        <f t="shared" si="46"/>
        <v/>
      </c>
      <c r="BF114" s="201" t="str">
        <f t="shared" si="46"/>
        <v/>
      </c>
      <c r="BG114" s="201" t="str">
        <f t="shared" si="46"/>
        <v/>
      </c>
      <c r="BH114" s="201" t="str">
        <f t="shared" si="46"/>
        <v/>
      </c>
      <c r="BI114" s="201" t="str">
        <f t="shared" si="46"/>
        <v/>
      </c>
      <c r="BJ114" s="201" t="str">
        <f t="shared" si="46"/>
        <v/>
      </c>
      <c r="BK114" s="201" t="str">
        <f t="shared" si="46"/>
        <v/>
      </c>
      <c r="BM114" s="212">
        <v>2010</v>
      </c>
      <c r="BN114" s="205">
        <f t="shared" si="45"/>
        <v>0.99</v>
      </c>
      <c r="BO114" s="203">
        <f t="shared" si="45"/>
        <v>0.95</v>
      </c>
      <c r="BP114" s="203">
        <f t="shared" si="45"/>
        <v>0.99</v>
      </c>
      <c r="BQ114" s="203">
        <f t="shared" si="45"/>
        <v>0.99</v>
      </c>
      <c r="BR114" s="203">
        <f t="shared" si="45"/>
        <v>0.9</v>
      </c>
      <c r="BS114" s="203" t="str">
        <f t="shared" si="45"/>
        <v/>
      </c>
      <c r="BT114" s="203" t="str">
        <f t="shared" si="45"/>
        <v/>
      </c>
      <c r="BU114" s="203" t="str">
        <f t="shared" si="45"/>
        <v/>
      </c>
      <c r="BV114" s="206" t="str">
        <f t="shared" si="45"/>
        <v/>
      </c>
      <c r="BW114" s="203" t="str">
        <f t="shared" si="45"/>
        <v/>
      </c>
      <c r="BX114" s="203" t="str">
        <f t="shared" si="45"/>
        <v/>
      </c>
      <c r="BY114" s="203" t="str">
        <f t="shared" si="45"/>
        <v/>
      </c>
      <c r="BZ114" s="203" t="str">
        <f t="shared" si="45"/>
        <v/>
      </c>
      <c r="CA114" s="203" t="str">
        <f t="shared" si="45"/>
        <v/>
      </c>
      <c r="CB114" s="212"/>
      <c r="CD114" s="201"/>
      <c r="CE114" s="201"/>
      <c r="CF114" s="201"/>
      <c r="CG114" s="201"/>
      <c r="CH114" s="201"/>
      <c r="CI114" s="201"/>
      <c r="CJ114" s="201"/>
      <c r="CK114" s="201"/>
      <c r="CL114" s="201"/>
      <c r="CM114" s="201"/>
      <c r="CN114" s="201"/>
      <c r="CO114" s="201"/>
      <c r="CP114" s="201"/>
      <c r="CQ114" s="201"/>
      <c r="CT114" s="201"/>
      <c r="CU114" s="201"/>
      <c r="CV114" s="201"/>
      <c r="CW114" s="201"/>
      <c r="CX114" s="201"/>
      <c r="CY114" s="201"/>
      <c r="CZ114" s="201"/>
      <c r="DA114" s="201"/>
      <c r="DB114" s="201"/>
      <c r="DC114" s="201"/>
      <c r="DD114" s="201"/>
      <c r="DE114" s="201"/>
      <c r="DF114" s="201"/>
      <c r="DG114" s="201"/>
    </row>
    <row r="115" spans="2:112">
      <c r="B115" s="45"/>
      <c r="C115" s="19" t="s">
        <v>653</v>
      </c>
      <c r="D115" s="19">
        <v>5</v>
      </c>
      <c r="E115" s="19">
        <v>18</v>
      </c>
      <c r="F115" s="19">
        <v>16</v>
      </c>
      <c r="G115" s="19">
        <v>5</v>
      </c>
      <c r="H115" s="19">
        <v>10</v>
      </c>
      <c r="I115" s="19">
        <v>6</v>
      </c>
      <c r="J115" s="19">
        <v>4</v>
      </c>
      <c r="K115" s="19">
        <v>6</v>
      </c>
      <c r="L115" s="19">
        <v>8</v>
      </c>
      <c r="M115" s="19">
        <v>6</v>
      </c>
      <c r="N115" s="19">
        <v>7</v>
      </c>
      <c r="O115" s="19">
        <v>9</v>
      </c>
      <c r="P115" s="19">
        <v>7</v>
      </c>
      <c r="Q115" s="19">
        <v>9</v>
      </c>
      <c r="R115" s="19">
        <v>9</v>
      </c>
      <c r="S115" s="19">
        <v>7</v>
      </c>
      <c r="V115" s="19">
        <f t="array" ref="V115:AK115">TRANSPOSE($M$219:$M$234)</f>
        <v>13</v>
      </c>
      <c r="W115" s="19">
        <v>13</v>
      </c>
      <c r="X115" s="19">
        <v>5</v>
      </c>
      <c r="Y115" s="19">
        <v>11</v>
      </c>
      <c r="Z115" s="19">
        <v>5</v>
      </c>
      <c r="AA115" s="19">
        <v>3</v>
      </c>
      <c r="AB115" s="19">
        <v>8</v>
      </c>
      <c r="AC115" s="19">
        <v>5</v>
      </c>
      <c r="AD115" s="19">
        <v>5</v>
      </c>
      <c r="AE115" s="19">
        <v>11</v>
      </c>
      <c r="AF115" s="19">
        <v>9</v>
      </c>
      <c r="AG115" s="19">
        <v>4</v>
      </c>
      <c r="AH115" s="19">
        <v>11</v>
      </c>
      <c r="AI115" s="19">
        <v>8</v>
      </c>
      <c r="AJ115" s="19">
        <v>6</v>
      </c>
      <c r="AK115" s="19">
        <v>5</v>
      </c>
      <c r="AQ115" s="19">
        <f>'veh fleet stats'!BD18</f>
        <v>0.3812378313</v>
      </c>
      <c r="AR115" s="19">
        <f>'veh fleet stats'!AU18</f>
        <v>0.39</v>
      </c>
      <c r="AW115" s="19">
        <v>2009</v>
      </c>
      <c r="AX115" s="201">
        <f t="shared" si="46"/>
        <v>3.5587998107652514</v>
      </c>
      <c r="AY115" s="201">
        <f t="shared" si="46"/>
        <v>1.5040431299315429</v>
      </c>
      <c r="AZ115" s="201">
        <f t="shared" si="46"/>
        <v>3.1215643449123855</v>
      </c>
      <c r="BA115" s="201">
        <f t="shared" si="46"/>
        <v>2.3050430314338719</v>
      </c>
      <c r="BB115" s="201">
        <f t="shared" si="46"/>
        <v>1.1260820789204633</v>
      </c>
      <c r="BC115" s="201">
        <f t="shared" si="46"/>
        <v>0.10741253657436196</v>
      </c>
      <c r="BD115" s="201">
        <f t="shared" si="46"/>
        <v>0.84506220822479527</v>
      </c>
      <c r="BE115" s="201">
        <f t="shared" si="46"/>
        <v>-1.134235417152095</v>
      </c>
      <c r="BF115" s="201" t="str">
        <f t="shared" si="46"/>
        <v/>
      </c>
      <c r="BG115" s="201" t="str">
        <f t="shared" si="46"/>
        <v/>
      </c>
      <c r="BH115" s="201" t="str">
        <f t="shared" si="46"/>
        <v/>
      </c>
      <c r="BI115" s="201" t="str">
        <f t="shared" si="46"/>
        <v/>
      </c>
      <c r="BJ115" s="201" t="str">
        <f t="shared" si="46"/>
        <v/>
      </c>
      <c r="BK115" s="201" t="str">
        <f t="shared" si="46"/>
        <v/>
      </c>
      <c r="BM115" s="212">
        <v>2011</v>
      </c>
      <c r="BN115" s="205">
        <f t="shared" si="45"/>
        <v>0.99</v>
      </c>
      <c r="BO115" s="203">
        <f t="shared" si="45"/>
        <v>0.99</v>
      </c>
      <c r="BP115" s="203">
        <f t="shared" si="45"/>
        <v>0.99</v>
      </c>
      <c r="BQ115" s="203">
        <f t="shared" si="45"/>
        <v>0.99</v>
      </c>
      <c r="BR115" s="203">
        <f t="shared" si="45"/>
        <v>0.99</v>
      </c>
      <c r="BS115" s="203">
        <f t="shared" si="45"/>
        <v>0.99</v>
      </c>
      <c r="BT115" s="203">
        <f t="shared" si="45"/>
        <v>0.99</v>
      </c>
      <c r="BU115" s="203">
        <f t="shared" si="45"/>
        <v>0.95</v>
      </c>
      <c r="BV115" s="203">
        <f t="shared" si="45"/>
        <v>0.99</v>
      </c>
      <c r="BW115" s="206">
        <f t="shared" si="45"/>
        <v>0.99</v>
      </c>
      <c r="BX115" s="203" t="str">
        <f t="shared" si="45"/>
        <v/>
      </c>
      <c r="BY115" s="203" t="str">
        <f t="shared" si="45"/>
        <v/>
      </c>
      <c r="BZ115" s="203" t="str">
        <f t="shared" si="45"/>
        <v/>
      </c>
      <c r="CA115" s="203" t="str">
        <f t="shared" si="45"/>
        <v/>
      </c>
      <c r="CB115" s="212"/>
      <c r="CD115" s="201"/>
      <c r="CE115" s="201"/>
      <c r="CF115" s="201"/>
      <c r="CG115" s="201"/>
      <c r="CH115" s="201"/>
      <c r="CI115" s="201"/>
      <c r="CJ115" s="201"/>
      <c r="CK115" s="201"/>
      <c r="CL115" s="201"/>
      <c r="CM115" s="201"/>
      <c r="CN115" s="201"/>
      <c r="CO115" s="201"/>
      <c r="CP115" s="201"/>
      <c r="CQ115" s="201"/>
      <c r="CT115" s="201"/>
      <c r="CU115" s="201"/>
      <c r="CV115" s="201"/>
      <c r="CW115" s="201"/>
      <c r="CX115" s="201"/>
      <c r="CY115" s="201"/>
      <c r="CZ115" s="201"/>
      <c r="DA115" s="201"/>
      <c r="DB115" s="201"/>
      <c r="DC115" s="201"/>
      <c r="DD115" s="201"/>
      <c r="DE115" s="201"/>
      <c r="DF115" s="201"/>
      <c r="DG115" s="201"/>
    </row>
    <row r="116" spans="2:112">
      <c r="B116" s="45"/>
      <c r="C116" s="19" t="s">
        <v>652</v>
      </c>
      <c r="D116" s="19">
        <v>32</v>
      </c>
      <c r="E116" s="19">
        <v>46</v>
      </c>
      <c r="F116" s="19">
        <v>45</v>
      </c>
      <c r="G116" s="19">
        <v>54</v>
      </c>
      <c r="H116" s="19">
        <v>45</v>
      </c>
      <c r="I116" s="19">
        <v>45</v>
      </c>
      <c r="J116" s="19">
        <v>36</v>
      </c>
      <c r="K116" s="19">
        <v>55</v>
      </c>
      <c r="L116" s="19">
        <v>48</v>
      </c>
      <c r="M116" s="19">
        <v>32</v>
      </c>
      <c r="N116" s="19">
        <v>48</v>
      </c>
      <c r="O116" s="19">
        <v>35</v>
      </c>
      <c r="P116" s="19">
        <v>33</v>
      </c>
      <c r="Q116" s="19">
        <v>49</v>
      </c>
      <c r="R116" s="19">
        <v>38</v>
      </c>
      <c r="S116" s="19">
        <v>47</v>
      </c>
      <c r="V116" s="19">
        <f t="array" ref="V116:AK116">TRANSPOSE($N$219:$N$234)</f>
        <v>49</v>
      </c>
      <c r="W116" s="19">
        <v>46</v>
      </c>
      <c r="X116" s="19">
        <v>51</v>
      </c>
      <c r="Y116" s="19">
        <v>44</v>
      </c>
      <c r="Z116" s="19">
        <v>42</v>
      </c>
      <c r="AA116" s="19">
        <v>34</v>
      </c>
      <c r="AB116" s="19">
        <v>56</v>
      </c>
      <c r="AC116" s="19">
        <v>41</v>
      </c>
      <c r="AD116" s="19">
        <v>38</v>
      </c>
      <c r="AE116" s="19">
        <v>43</v>
      </c>
      <c r="AF116" s="19">
        <v>38</v>
      </c>
      <c r="AG116" s="19">
        <v>38</v>
      </c>
      <c r="AH116" s="19">
        <v>42</v>
      </c>
      <c r="AI116" s="19">
        <v>46</v>
      </c>
      <c r="AJ116" s="19">
        <v>41</v>
      </c>
      <c r="AK116" s="19">
        <v>41</v>
      </c>
      <c r="AQ116" s="19">
        <f>'veh fleet stats'!BD19</f>
        <v>0.38125865759999999</v>
      </c>
      <c r="AR116" s="19">
        <f>'veh fleet stats'!AU19</f>
        <v>0.39</v>
      </c>
      <c r="AW116" s="19">
        <v>2010</v>
      </c>
      <c r="AX116" s="201">
        <f t="shared" si="46"/>
        <v>4.2024197051523178</v>
      </c>
      <c r="AY116" s="201">
        <f t="shared" si="46"/>
        <v>2.1624012151858909</v>
      </c>
      <c r="AZ116" s="201">
        <f t="shared" si="46"/>
        <v>3.7809993985036101</v>
      </c>
      <c r="BA116" s="201">
        <f t="shared" si="46"/>
        <v>2.9724914920844125</v>
      </c>
      <c r="BB116" s="201">
        <f t="shared" si="46"/>
        <v>1.7972541452554587</v>
      </c>
      <c r="BC116" s="201">
        <f t="shared" si="46"/>
        <v>0.77917966605511069</v>
      </c>
      <c r="BD116" s="201">
        <f t="shared" si="46"/>
        <v>1.5179613315780787</v>
      </c>
      <c r="BE116" s="201">
        <f t="shared" si="46"/>
        <v>-0.46309473581382254</v>
      </c>
      <c r="BF116" s="201">
        <f t="shared" si="46"/>
        <v>0.67107827125125619</v>
      </c>
      <c r="BG116" s="201" t="str">
        <f t="shared" si="46"/>
        <v/>
      </c>
      <c r="BH116" s="201" t="str">
        <f t="shared" si="46"/>
        <v/>
      </c>
      <c r="BI116" s="201" t="str">
        <f t="shared" si="46"/>
        <v/>
      </c>
      <c r="BJ116" s="201" t="str">
        <f t="shared" si="46"/>
        <v/>
      </c>
      <c r="BK116" s="201" t="str">
        <f t="shared" si="46"/>
        <v/>
      </c>
      <c r="BM116" s="212">
        <v>2012</v>
      </c>
      <c r="BN116" s="205">
        <f t="shared" si="45"/>
        <v>0.99</v>
      </c>
      <c r="BO116" s="203">
        <f t="shared" si="45"/>
        <v>0.99</v>
      </c>
      <c r="BP116" s="203">
        <f t="shared" si="45"/>
        <v>0.99</v>
      </c>
      <c r="BQ116" s="203">
        <f t="shared" si="45"/>
        <v>0.99</v>
      </c>
      <c r="BR116" s="203">
        <f t="shared" si="45"/>
        <v>0.99</v>
      </c>
      <c r="BS116" s="203">
        <f t="shared" si="45"/>
        <v>0.99</v>
      </c>
      <c r="BT116" s="203">
        <f t="shared" si="45"/>
        <v>0.99</v>
      </c>
      <c r="BU116" s="203">
        <f t="shared" si="45"/>
        <v>0.95</v>
      </c>
      <c r="BV116" s="203">
        <f t="shared" si="45"/>
        <v>0.99</v>
      </c>
      <c r="BW116" s="203">
        <f t="shared" si="45"/>
        <v>0.95</v>
      </c>
      <c r="BX116" s="206" t="str">
        <f t="shared" si="45"/>
        <v/>
      </c>
      <c r="BY116" s="203" t="str">
        <f t="shared" si="45"/>
        <v/>
      </c>
      <c r="BZ116" s="203" t="str">
        <f t="shared" si="45"/>
        <v/>
      </c>
      <c r="CA116" s="203" t="str">
        <f t="shared" si="45"/>
        <v/>
      </c>
      <c r="CB116" s="212"/>
      <c r="CD116" s="201"/>
      <c r="CE116" s="201"/>
      <c r="CF116" s="201"/>
      <c r="CG116" s="201"/>
      <c r="CH116" s="201"/>
      <c r="CI116" s="201"/>
      <c r="CJ116" s="201"/>
      <c r="CK116" s="201"/>
      <c r="CL116" s="201"/>
      <c r="CM116" s="201"/>
      <c r="CN116" s="201"/>
      <c r="CO116" s="201"/>
      <c r="CP116" s="201"/>
      <c r="CQ116" s="201"/>
      <c r="CT116" s="201"/>
      <c r="CU116" s="201"/>
      <c r="CV116" s="201"/>
      <c r="CW116" s="201"/>
      <c r="CX116" s="201"/>
      <c r="CY116" s="201"/>
      <c r="CZ116" s="201"/>
      <c r="DA116" s="201"/>
      <c r="DB116" s="201"/>
      <c r="DC116" s="201"/>
      <c r="DD116" s="201"/>
      <c r="DE116" s="201"/>
      <c r="DF116" s="201"/>
      <c r="DG116" s="201"/>
    </row>
    <row r="117" spans="2:112">
      <c r="B117" s="45"/>
      <c r="C117" s="19" t="s">
        <v>654</v>
      </c>
      <c r="D117" s="19">
        <v>21</v>
      </c>
      <c r="E117" s="19">
        <v>23</v>
      </c>
      <c r="F117" s="19">
        <v>11</v>
      </c>
      <c r="G117" s="19">
        <v>19</v>
      </c>
      <c r="H117" s="19">
        <v>18</v>
      </c>
      <c r="I117" s="19">
        <v>16</v>
      </c>
      <c r="J117" s="19">
        <v>14</v>
      </c>
      <c r="K117" s="19">
        <v>24</v>
      </c>
      <c r="L117" s="19">
        <v>21</v>
      </c>
      <c r="M117" s="19">
        <v>11</v>
      </c>
      <c r="N117" s="19">
        <v>18</v>
      </c>
      <c r="O117" s="19">
        <v>14</v>
      </c>
      <c r="P117" s="19">
        <v>17</v>
      </c>
      <c r="Q117" s="19">
        <v>14</v>
      </c>
      <c r="R117" s="19">
        <v>19</v>
      </c>
      <c r="S117" s="19">
        <v>18</v>
      </c>
      <c r="V117" s="19">
        <f t="array" ref="V117:AK117">TRANSPOSE($O$219:$O$234)</f>
        <v>17</v>
      </c>
      <c r="W117" s="19">
        <v>15</v>
      </c>
      <c r="X117" s="19">
        <v>20</v>
      </c>
      <c r="Y117" s="19">
        <v>15</v>
      </c>
      <c r="Z117" s="19">
        <v>15</v>
      </c>
      <c r="AA117" s="19">
        <v>20</v>
      </c>
      <c r="AB117" s="19">
        <v>23</v>
      </c>
      <c r="AC117" s="19">
        <v>16</v>
      </c>
      <c r="AD117" s="19">
        <v>16</v>
      </c>
      <c r="AE117" s="19">
        <v>17</v>
      </c>
      <c r="AF117" s="19">
        <v>12</v>
      </c>
      <c r="AG117" s="19">
        <v>14</v>
      </c>
      <c r="AH117" s="19">
        <v>17</v>
      </c>
      <c r="AI117" s="19">
        <v>19</v>
      </c>
      <c r="AJ117" s="19">
        <v>19</v>
      </c>
      <c r="AK117" s="19">
        <v>23</v>
      </c>
      <c r="AQ117" s="19">
        <f>'veh fleet stats'!BD20</f>
        <v>0.39148463859999999</v>
      </c>
      <c r="AR117" s="19">
        <f>'veh fleet stats'!AU20</f>
        <v>0.4</v>
      </c>
      <c r="AW117" s="19">
        <v>2011</v>
      </c>
      <c r="AX117" s="201">
        <f t="shared" si="46"/>
        <v>6.9171234571815639</v>
      </c>
      <c r="AY117" s="201">
        <f t="shared" si="46"/>
        <v>4.9555750330919404</v>
      </c>
      <c r="AZ117" s="201">
        <f t="shared" si="46"/>
        <v>6.5722133999138412</v>
      </c>
      <c r="BA117" s="201">
        <f t="shared" si="46"/>
        <v>5.8055773370183168</v>
      </c>
      <c r="BB117" s="201">
        <f t="shared" si="46"/>
        <v>4.6541079139408126</v>
      </c>
      <c r="BC117" s="201">
        <f t="shared" si="46"/>
        <v>3.6444857884536401</v>
      </c>
      <c r="BD117" s="201">
        <f t="shared" si="46"/>
        <v>4.3846942446788644</v>
      </c>
      <c r="BE117" s="201">
        <f t="shared" si="46"/>
        <v>2.4065947670208825</v>
      </c>
      <c r="BF117" s="201">
        <f t="shared" si="46"/>
        <v>3.5336301091994753</v>
      </c>
      <c r="BG117" s="201">
        <f t="shared" si="46"/>
        <v>2.866508930278707</v>
      </c>
      <c r="BH117" s="201" t="str">
        <f t="shared" si="46"/>
        <v/>
      </c>
      <c r="BI117" s="201" t="str">
        <f t="shared" si="46"/>
        <v/>
      </c>
      <c r="BJ117" s="201" t="str">
        <f t="shared" si="46"/>
        <v/>
      </c>
      <c r="BK117" s="201" t="str">
        <f t="shared" si="46"/>
        <v/>
      </c>
      <c r="BM117" s="212">
        <v>2013</v>
      </c>
      <c r="BN117" s="205">
        <f t="shared" si="45"/>
        <v>0.99</v>
      </c>
      <c r="BO117" s="203">
        <f t="shared" si="45"/>
        <v>0.99</v>
      </c>
      <c r="BP117" s="203">
        <f t="shared" si="45"/>
        <v>0.99</v>
      </c>
      <c r="BQ117" s="203">
        <f t="shared" si="45"/>
        <v>0.99</v>
      </c>
      <c r="BR117" s="203">
        <f t="shared" si="45"/>
        <v>0.99</v>
      </c>
      <c r="BS117" s="203">
        <f t="shared" si="45"/>
        <v>0.99</v>
      </c>
      <c r="BT117" s="203">
        <f t="shared" si="45"/>
        <v>0.99</v>
      </c>
      <c r="BU117" s="203">
        <f t="shared" si="45"/>
        <v>0.99</v>
      </c>
      <c r="BV117" s="203">
        <f t="shared" si="45"/>
        <v>0.99</v>
      </c>
      <c r="BW117" s="203">
        <f t="shared" si="45"/>
        <v>0.99</v>
      </c>
      <c r="BX117" s="203">
        <f t="shared" si="45"/>
        <v>0.95</v>
      </c>
      <c r="BY117" s="206">
        <f t="shared" si="45"/>
        <v>0.95</v>
      </c>
      <c r="BZ117" s="203" t="str">
        <f t="shared" si="45"/>
        <v/>
      </c>
      <c r="CA117" s="203" t="str">
        <f t="shared" si="45"/>
        <v/>
      </c>
      <c r="CB117" s="212"/>
      <c r="CD117" s="201"/>
      <c r="CE117" s="201"/>
      <c r="CF117" s="201"/>
      <c r="CG117" s="201"/>
      <c r="CH117" s="201"/>
      <c r="CI117" s="201"/>
      <c r="CJ117" s="201"/>
      <c r="CK117" s="201"/>
      <c r="CL117" s="201"/>
      <c r="CM117" s="201"/>
      <c r="CN117" s="201"/>
      <c r="CO117" s="201"/>
      <c r="CP117" s="201"/>
      <c r="CQ117" s="201"/>
      <c r="CT117" s="201"/>
      <c r="CU117" s="201"/>
      <c r="CV117" s="201"/>
      <c r="CW117" s="201"/>
      <c r="CX117" s="201"/>
      <c r="CY117" s="201"/>
      <c r="CZ117" s="201"/>
      <c r="DA117" s="201"/>
      <c r="DB117" s="201"/>
      <c r="DC117" s="201"/>
      <c r="DD117" s="201"/>
      <c r="DE117" s="201"/>
      <c r="DF117" s="201"/>
      <c r="DG117" s="201"/>
    </row>
    <row r="118" spans="2:112">
      <c r="B118" s="45"/>
      <c r="C118" s="19" t="s">
        <v>655</v>
      </c>
      <c r="D118" s="19">
        <v>12</v>
      </c>
      <c r="E118" s="19">
        <v>15</v>
      </c>
      <c r="F118" s="19">
        <v>21</v>
      </c>
      <c r="G118" s="19">
        <v>15</v>
      </c>
      <c r="H118" s="19">
        <v>8</v>
      </c>
      <c r="I118" s="19">
        <v>6</v>
      </c>
      <c r="J118" s="19">
        <v>10</v>
      </c>
      <c r="K118" s="19">
        <v>11</v>
      </c>
      <c r="L118" s="19">
        <v>12</v>
      </c>
      <c r="M118" s="19">
        <v>16</v>
      </c>
      <c r="N118" s="19">
        <v>12</v>
      </c>
      <c r="O118" s="19">
        <v>7</v>
      </c>
      <c r="P118" s="19">
        <v>7</v>
      </c>
      <c r="Q118" s="19">
        <v>2</v>
      </c>
      <c r="R118" s="19">
        <v>12</v>
      </c>
      <c r="S118" s="19">
        <v>8</v>
      </c>
      <c r="V118" s="19">
        <f t="array" ref="V118:AK118">TRANSPOSE($P$219:$P$234)</f>
        <v>19</v>
      </c>
      <c r="W118" s="19">
        <v>16</v>
      </c>
      <c r="X118" s="19">
        <v>12</v>
      </c>
      <c r="Y118" s="19">
        <v>6</v>
      </c>
      <c r="Z118" s="19">
        <v>8</v>
      </c>
      <c r="AA118" s="19">
        <v>8</v>
      </c>
      <c r="AB118" s="19">
        <v>15</v>
      </c>
      <c r="AC118" s="19">
        <v>13</v>
      </c>
      <c r="AD118" s="19">
        <v>13</v>
      </c>
      <c r="AE118" s="19">
        <v>8</v>
      </c>
      <c r="AF118" s="19">
        <v>9</v>
      </c>
      <c r="AG118" s="19">
        <v>5</v>
      </c>
      <c r="AH118" s="19">
        <v>8</v>
      </c>
      <c r="AI118" s="19">
        <v>7</v>
      </c>
      <c r="AJ118" s="19">
        <v>13</v>
      </c>
      <c r="AK118" s="19">
        <v>18</v>
      </c>
      <c r="AQ118" s="19">
        <f>'veh fleet stats'!BD21</f>
        <v>0.40279073189999998</v>
      </c>
      <c r="AR118" s="19">
        <f>'veh fleet stats'!AU21</f>
        <v>0.41</v>
      </c>
      <c r="AW118" s="19">
        <v>2012</v>
      </c>
      <c r="AX118" s="201">
        <f t="shared" si="46"/>
        <v>6.6369247547857952</v>
      </c>
      <c r="AY118" s="201">
        <f t="shared" si="46"/>
        <v>4.6666036424927704</v>
      </c>
      <c r="AZ118" s="201">
        <f t="shared" si="46"/>
        <v>6.2833899023087829</v>
      </c>
      <c r="BA118" s="201">
        <f t="shared" si="46"/>
        <v>5.5120241091546314</v>
      </c>
      <c r="BB118" s="201">
        <f t="shared" si="46"/>
        <v>4.3578766800925326</v>
      </c>
      <c r="BC118" s="201">
        <f t="shared" si="46"/>
        <v>3.3473149406208429</v>
      </c>
      <c r="BD118" s="201">
        <f t="shared" si="46"/>
        <v>4.087337947926768</v>
      </c>
      <c r="BE118" s="201">
        <f t="shared" si="46"/>
        <v>2.1089558788609106</v>
      </c>
      <c r="BF118" s="201">
        <f t="shared" si="46"/>
        <v>3.2367793720031548</v>
      </c>
      <c r="BG118" s="201">
        <f t="shared" si="46"/>
        <v>2.5692230249806634</v>
      </c>
      <c r="BH118" s="201">
        <f t="shared" si="46"/>
        <v>-0.29718856784542991</v>
      </c>
      <c r="BI118" s="201" t="str">
        <f t="shared" si="46"/>
        <v/>
      </c>
      <c r="BJ118" s="201" t="str">
        <f t="shared" si="46"/>
        <v/>
      </c>
      <c r="BK118" s="201" t="str">
        <f t="shared" si="46"/>
        <v/>
      </c>
      <c r="BM118" s="212">
        <v>2014</v>
      </c>
      <c r="BN118" s="205">
        <f t="shared" si="45"/>
        <v>0.99</v>
      </c>
      <c r="BO118" s="203">
        <f t="shared" si="45"/>
        <v>0.99</v>
      </c>
      <c r="BP118" s="203">
        <f t="shared" si="45"/>
        <v>0.99</v>
      </c>
      <c r="BQ118" s="203">
        <f t="shared" si="45"/>
        <v>0.99</v>
      </c>
      <c r="BR118" s="203">
        <f t="shared" si="45"/>
        <v>0.99</v>
      </c>
      <c r="BS118" s="203">
        <f t="shared" si="45"/>
        <v>0.99</v>
      </c>
      <c r="BT118" s="203">
        <f t="shared" si="45"/>
        <v>0.99</v>
      </c>
      <c r="BU118" s="203">
        <f t="shared" si="45"/>
        <v>0.99</v>
      </c>
      <c r="BV118" s="203">
        <f t="shared" si="45"/>
        <v>0.99</v>
      </c>
      <c r="BW118" s="203">
        <f t="shared" si="45"/>
        <v>0.99</v>
      </c>
      <c r="BX118" s="203" t="str">
        <f t="shared" si="45"/>
        <v/>
      </c>
      <c r="BY118" s="203" t="str">
        <f t="shared" si="45"/>
        <v/>
      </c>
      <c r="BZ118" s="206" t="str">
        <f t="shared" si="45"/>
        <v/>
      </c>
      <c r="CA118" s="203" t="str">
        <f t="shared" si="45"/>
        <v/>
      </c>
      <c r="CB118" s="212"/>
      <c r="CD118" s="201"/>
      <c r="CE118" s="201"/>
      <c r="CF118" s="201"/>
      <c r="CG118" s="201"/>
      <c r="CH118" s="201"/>
      <c r="CI118" s="201"/>
      <c r="CJ118" s="201"/>
      <c r="CK118" s="201"/>
      <c r="CL118" s="201"/>
      <c r="CM118" s="201"/>
      <c r="CN118" s="201"/>
      <c r="CO118" s="201"/>
      <c r="CP118" s="201"/>
      <c r="CQ118" s="201"/>
      <c r="CT118" s="201"/>
      <c r="CU118" s="201"/>
      <c r="CV118" s="201"/>
      <c r="CW118" s="201"/>
      <c r="CX118" s="201"/>
      <c r="CY118" s="201"/>
      <c r="CZ118" s="201"/>
      <c r="DA118" s="201"/>
      <c r="DB118" s="201"/>
      <c r="DC118" s="201"/>
      <c r="DD118" s="201"/>
      <c r="DE118" s="201"/>
      <c r="DF118" s="201"/>
      <c r="DG118" s="201"/>
    </row>
    <row r="119" spans="2:112">
      <c r="C119" s="19" t="s">
        <v>730</v>
      </c>
      <c r="D119" s="19">
        <v>462</v>
      </c>
      <c r="E119" s="19">
        <v>455</v>
      </c>
      <c r="F119" s="19">
        <v>405</v>
      </c>
      <c r="G119" s="19">
        <v>461</v>
      </c>
      <c r="H119" s="19">
        <v>435</v>
      </c>
      <c r="I119" s="19">
        <v>405</v>
      </c>
      <c r="J119" s="19">
        <v>393</v>
      </c>
      <c r="K119" s="19">
        <v>421</v>
      </c>
      <c r="L119" s="19">
        <v>366</v>
      </c>
      <c r="M119" s="19">
        <v>384</v>
      </c>
      <c r="N119" s="19">
        <v>375</v>
      </c>
      <c r="O119" s="19">
        <v>284</v>
      </c>
      <c r="P119" s="19">
        <v>308</v>
      </c>
      <c r="Q119" s="19">
        <v>253</v>
      </c>
      <c r="R119" s="19">
        <v>293</v>
      </c>
      <c r="S119" s="19">
        <v>319</v>
      </c>
      <c r="V119" s="19">
        <f>SUM(V105:V118)</f>
        <v>429</v>
      </c>
      <c r="W119" s="19">
        <f t="shared" ref="W119:AK119" si="47">SUM(W105:W118)</f>
        <v>417</v>
      </c>
      <c r="X119" s="19">
        <f t="shared" si="47"/>
        <v>446</v>
      </c>
      <c r="Y119" s="19">
        <f t="shared" si="47"/>
        <v>451</v>
      </c>
      <c r="Z119" s="19">
        <f t="shared" si="47"/>
        <v>365</v>
      </c>
      <c r="AA119" s="19">
        <f t="shared" si="47"/>
        <v>402</v>
      </c>
      <c r="AB119" s="19">
        <f t="shared" si="47"/>
        <v>417</v>
      </c>
      <c r="AC119" s="19">
        <f t="shared" si="47"/>
        <v>381</v>
      </c>
      <c r="AD119" s="19">
        <f t="shared" si="47"/>
        <v>371</v>
      </c>
      <c r="AE119" s="19">
        <f t="shared" si="47"/>
        <v>315</v>
      </c>
      <c r="AF119" s="19">
        <f t="shared" si="47"/>
        <v>285</v>
      </c>
      <c r="AG119" s="19">
        <f t="shared" si="47"/>
        <v>294</v>
      </c>
      <c r="AH119" s="19">
        <f t="shared" si="47"/>
        <v>276</v>
      </c>
      <c r="AI119" s="19">
        <f t="shared" si="47"/>
        <v>305</v>
      </c>
      <c r="AJ119" s="19">
        <f t="shared" si="47"/>
        <v>328</v>
      </c>
      <c r="AK119" s="19">
        <f t="shared" si="47"/>
        <v>345</v>
      </c>
      <c r="AQ119" s="19">
        <f>'veh fleet stats'!BD22</f>
        <v>0.41900689819999998</v>
      </c>
      <c r="AW119" s="19">
        <v>2013</v>
      </c>
      <c r="AX119" s="201">
        <f t="shared" si="46"/>
        <v>8.7458335531711953</v>
      </c>
      <c r="AY119" s="201">
        <f t="shared" si="46"/>
        <v>6.8501526467095726</v>
      </c>
      <c r="AZ119" s="201">
        <f t="shared" si="46"/>
        <v>8.4624693014599544</v>
      </c>
      <c r="BA119" s="201">
        <f t="shared" si="46"/>
        <v>7.7310557668447739</v>
      </c>
      <c r="BB119" s="201">
        <f t="shared" si="46"/>
        <v>6.6014394447038507</v>
      </c>
      <c r="BC119" s="201">
        <f t="shared" si="46"/>
        <v>5.6012034523038956</v>
      </c>
      <c r="BD119" s="201">
        <f t="shared" si="46"/>
        <v>6.3408089317432088</v>
      </c>
      <c r="BE119" s="201">
        <f t="shared" si="46"/>
        <v>4.3702669433956345</v>
      </c>
      <c r="BF119" s="201">
        <f t="shared" si="46"/>
        <v>5.4883291498198634</v>
      </c>
      <c r="BG119" s="201">
        <f t="shared" si="46"/>
        <v>4.8262416698172901</v>
      </c>
      <c r="BH119" s="201">
        <f t="shared" si="46"/>
        <v>1.9685847270495751</v>
      </c>
      <c r="BI119" s="201">
        <f t="shared" si="46"/>
        <v>2.2646476943875458</v>
      </c>
      <c r="BJ119" s="201" t="str">
        <f t="shared" si="46"/>
        <v/>
      </c>
      <c r="BK119" s="201" t="str">
        <f t="shared" si="46"/>
        <v/>
      </c>
      <c r="BM119" s="212">
        <v>2015</v>
      </c>
      <c r="BN119" s="207">
        <f t="shared" si="45"/>
        <v>0.99</v>
      </c>
      <c r="BO119" s="208">
        <f t="shared" si="45"/>
        <v>0.99</v>
      </c>
      <c r="BP119" s="208">
        <f t="shared" si="45"/>
        <v>0.99</v>
      </c>
      <c r="BQ119" s="208">
        <f t="shared" si="45"/>
        <v>0.99</v>
      </c>
      <c r="BR119" s="208">
        <f t="shared" si="45"/>
        <v>0.99</v>
      </c>
      <c r="BS119" s="208">
        <f t="shared" si="45"/>
        <v>0.99</v>
      </c>
      <c r="BT119" s="208">
        <f t="shared" si="45"/>
        <v>0.99</v>
      </c>
      <c r="BU119" s="208">
        <f t="shared" si="45"/>
        <v>0.95</v>
      </c>
      <c r="BV119" s="208">
        <f t="shared" si="45"/>
        <v>0.99</v>
      </c>
      <c r="BW119" s="208">
        <f t="shared" si="45"/>
        <v>0.95</v>
      </c>
      <c r="BX119" s="208" t="str">
        <f t="shared" si="45"/>
        <v/>
      </c>
      <c r="BY119" s="208" t="str">
        <f t="shared" si="45"/>
        <v/>
      </c>
      <c r="BZ119" s="208">
        <f t="shared" si="45"/>
        <v>0.95</v>
      </c>
      <c r="CA119" s="209" t="str">
        <f t="shared" si="45"/>
        <v/>
      </c>
      <c r="CB119" s="212"/>
      <c r="CD119" s="201"/>
      <c r="CE119" s="201"/>
      <c r="CF119" s="201"/>
      <c r="CG119" s="201"/>
      <c r="CH119" s="201"/>
      <c r="CI119" s="201"/>
      <c r="CJ119" s="201"/>
      <c r="CK119" s="201"/>
      <c r="CL119" s="201"/>
      <c r="CM119" s="201"/>
      <c r="CN119" s="201"/>
      <c r="CO119" s="201"/>
      <c r="CP119" s="201"/>
      <c r="CQ119" s="201"/>
      <c r="CT119" s="201"/>
      <c r="CU119" s="201"/>
      <c r="CV119" s="201"/>
      <c r="CW119" s="201"/>
      <c r="CX119" s="201"/>
      <c r="CY119" s="201"/>
      <c r="CZ119" s="201"/>
      <c r="DA119" s="201"/>
      <c r="DB119" s="201"/>
      <c r="DC119" s="201"/>
      <c r="DD119" s="201"/>
      <c r="DE119" s="201"/>
      <c r="DF119" s="201"/>
      <c r="DG119" s="201"/>
    </row>
    <row r="120" spans="2:112">
      <c r="AW120" s="19">
        <v>2014</v>
      </c>
      <c r="AX120" s="201">
        <f t="shared" si="46"/>
        <v>7.8572003693036239</v>
      </c>
      <c r="AY120" s="201">
        <f t="shared" si="46"/>
        <v>5.9220425137262751</v>
      </c>
      <c r="AZ120" s="201">
        <f t="shared" si="46"/>
        <v>7.5425744225923887</v>
      </c>
      <c r="BA120" s="201">
        <f t="shared" si="46"/>
        <v>6.7910148532201324</v>
      </c>
      <c r="BB120" s="201">
        <f t="shared" si="46"/>
        <v>5.6459015612340426</v>
      </c>
      <c r="BC120" s="201">
        <f t="shared" si="46"/>
        <v>4.6364829214426617</v>
      </c>
      <c r="BD120" s="201">
        <f t="shared" si="46"/>
        <v>5.379730785606303</v>
      </c>
      <c r="BE120" s="201">
        <f t="shared" si="46"/>
        <v>3.3959873531463494</v>
      </c>
      <c r="BF120" s="201">
        <f t="shared" si="46"/>
        <v>4.5241058725701917</v>
      </c>
      <c r="BG120" s="201">
        <f t="shared" si="46"/>
        <v>3.8562776964061336</v>
      </c>
      <c r="BH120" s="201">
        <f t="shared" si="46"/>
        <v>0.97795751956021926</v>
      </c>
      <c r="BI120" s="201">
        <f t="shared" si="46"/>
        <v>1.2764866434879298</v>
      </c>
      <c r="BJ120" s="201">
        <f t="shared" si="46"/>
        <v>-1.0046573216917649</v>
      </c>
      <c r="BK120" s="201" t="str">
        <f t="shared" si="46"/>
        <v/>
      </c>
    </row>
    <row r="121" spans="2:112">
      <c r="D121" s="19">
        <v>2000</v>
      </c>
      <c r="E121" s="19">
        <v>2001</v>
      </c>
      <c r="F121" s="19">
        <v>2002</v>
      </c>
      <c r="G121" s="19">
        <v>2003</v>
      </c>
      <c r="H121" s="19">
        <v>2004</v>
      </c>
      <c r="I121" s="19">
        <v>2005</v>
      </c>
      <c r="J121" s="19">
        <v>2006</v>
      </c>
      <c r="K121" s="19">
        <v>2007</v>
      </c>
      <c r="L121" s="19">
        <v>2008</v>
      </c>
      <c r="M121" s="19">
        <v>2009</v>
      </c>
      <c r="N121" s="19">
        <v>2010</v>
      </c>
      <c r="O121" s="19">
        <v>2011</v>
      </c>
      <c r="P121" s="19">
        <v>2012</v>
      </c>
      <c r="Q121" s="19">
        <v>2013</v>
      </c>
      <c r="R121" s="19">
        <v>2014</v>
      </c>
      <c r="S121" s="19">
        <v>2015</v>
      </c>
      <c r="AQ121" s="19" t="s">
        <v>694</v>
      </c>
      <c r="AS121" s="19" t="s">
        <v>680</v>
      </c>
      <c r="AW121" s="19">
        <v>2015</v>
      </c>
      <c r="AX121" s="201">
        <f t="shared" si="46"/>
        <v>6.6612317776034073</v>
      </c>
      <c r="AY121" s="201">
        <f t="shared" si="46"/>
        <v>4.674984451530074</v>
      </c>
      <c r="AZ121" s="201">
        <f t="shared" si="46"/>
        <v>6.3070648911626952</v>
      </c>
      <c r="BA121" s="201">
        <f t="shared" si="46"/>
        <v>5.5297330850061472</v>
      </c>
      <c r="BB121" s="201">
        <f t="shared" si="46"/>
        <v>4.3644104436738616</v>
      </c>
      <c r="BC121" s="201">
        <f t="shared" si="46"/>
        <v>3.3427558867202913</v>
      </c>
      <c r="BD121" s="201">
        <f t="shared" si="46"/>
        <v>4.0911387142000137</v>
      </c>
      <c r="BE121" s="201">
        <f t="shared" si="46"/>
        <v>2.0893435385794601</v>
      </c>
      <c r="BF121" s="201">
        <f t="shared" si="46"/>
        <v>3.2309009928800556</v>
      </c>
      <c r="BG121" s="201">
        <f t="shared" si="46"/>
        <v>2.5553823810136169</v>
      </c>
      <c r="BH121" s="201">
        <f t="shared" si="46"/>
        <v>-0.35116322903196806</v>
      </c>
      <c r="BI121" s="201">
        <f t="shared" si="46"/>
        <v>-4.9296249648330216E-2</v>
      </c>
      <c r="BJ121" s="201">
        <f t="shared" si="46"/>
        <v>-2.3531603834613417</v>
      </c>
      <c r="BK121" s="201">
        <f t="shared" si="46"/>
        <v>-1.3473684591063964</v>
      </c>
    </row>
    <row r="122" spans="2:112">
      <c r="C122" s="19" t="s">
        <v>727</v>
      </c>
      <c r="AQ122" s="182">
        <f t="shared" ref="AQ122:AQ136" si="48">T54</f>
        <v>669</v>
      </c>
      <c r="AS122" s="182">
        <f t="shared" ref="AS122:AS136" si="49">AF54</f>
        <v>35</v>
      </c>
    </row>
    <row r="123" spans="2:112">
      <c r="C123" s="19" t="s">
        <v>643</v>
      </c>
      <c r="D123" s="19">
        <v>209</v>
      </c>
      <c r="E123" s="19">
        <v>204</v>
      </c>
      <c r="F123" s="19">
        <v>174</v>
      </c>
      <c r="G123" s="19">
        <v>174</v>
      </c>
      <c r="H123" s="19">
        <v>191</v>
      </c>
      <c r="I123" s="19">
        <v>202</v>
      </c>
      <c r="J123" s="19">
        <v>220</v>
      </c>
      <c r="K123" s="19">
        <v>225</v>
      </c>
      <c r="L123" s="19">
        <v>151</v>
      </c>
      <c r="M123" s="19">
        <v>179</v>
      </c>
      <c r="N123" s="19">
        <v>141</v>
      </c>
      <c r="O123" s="19">
        <v>111</v>
      </c>
      <c r="P123" s="19">
        <v>159</v>
      </c>
      <c r="Q123" s="19">
        <v>171</v>
      </c>
      <c r="R123" s="19">
        <v>142</v>
      </c>
      <c r="S123" s="19">
        <v>156</v>
      </c>
      <c r="V123" s="19">
        <f>AVERAGE(E123:F123)</f>
        <v>189</v>
      </c>
      <c r="W123" s="19">
        <f t="shared" ref="W123:AI137" si="50">AVERAGE(F123:G123)</f>
        <v>174</v>
      </c>
      <c r="X123" s="19">
        <f t="shared" si="50"/>
        <v>182.5</v>
      </c>
      <c r="Y123" s="19">
        <f t="shared" si="50"/>
        <v>196.5</v>
      </c>
      <c r="Z123" s="19">
        <f t="shared" si="50"/>
        <v>211</v>
      </c>
      <c r="AA123" s="19">
        <f t="shared" si="50"/>
        <v>222.5</v>
      </c>
      <c r="AB123" s="19">
        <f t="shared" si="50"/>
        <v>188</v>
      </c>
      <c r="AC123" s="19">
        <f t="shared" si="50"/>
        <v>165</v>
      </c>
      <c r="AD123" s="19">
        <f t="shared" si="50"/>
        <v>160</v>
      </c>
      <c r="AE123" s="19">
        <f t="shared" si="50"/>
        <v>126</v>
      </c>
      <c r="AF123" s="19">
        <f t="shared" si="50"/>
        <v>135</v>
      </c>
      <c r="AG123" s="19">
        <f t="shared" si="50"/>
        <v>165</v>
      </c>
      <c r="AH123" s="19">
        <f t="shared" si="50"/>
        <v>156.5</v>
      </c>
      <c r="AI123" s="19">
        <f>AVERAGE(R123:S123)</f>
        <v>149</v>
      </c>
      <c r="AQ123" s="182">
        <f t="shared" si="48"/>
        <v>744</v>
      </c>
      <c r="AS123" s="182">
        <f t="shared" si="49"/>
        <v>30</v>
      </c>
    </row>
    <row r="124" spans="2:112">
      <c r="C124" s="19" t="s">
        <v>657</v>
      </c>
      <c r="D124" s="19">
        <v>826</v>
      </c>
      <c r="E124" s="19">
        <v>881</v>
      </c>
      <c r="F124" s="19">
        <v>889</v>
      </c>
      <c r="G124" s="19">
        <v>834</v>
      </c>
      <c r="H124" s="19">
        <v>860</v>
      </c>
      <c r="I124" s="19">
        <v>956</v>
      </c>
      <c r="J124" s="19">
        <v>1057</v>
      </c>
      <c r="K124" s="19">
        <v>950</v>
      </c>
      <c r="L124" s="19">
        <v>945</v>
      </c>
      <c r="M124" s="19">
        <v>843</v>
      </c>
      <c r="N124" s="19">
        <v>835</v>
      </c>
      <c r="O124" s="19">
        <v>843</v>
      </c>
      <c r="P124" s="19">
        <v>826</v>
      </c>
      <c r="Q124" s="19">
        <v>911</v>
      </c>
      <c r="R124" s="19">
        <v>820</v>
      </c>
      <c r="S124" s="19">
        <v>946</v>
      </c>
      <c r="V124" s="19">
        <f t="shared" ref="V124:V137" si="51">AVERAGE(E124:F124)</f>
        <v>885</v>
      </c>
      <c r="W124" s="19">
        <f t="shared" si="50"/>
        <v>861.5</v>
      </c>
      <c r="X124" s="19">
        <f t="shared" si="50"/>
        <v>847</v>
      </c>
      <c r="Y124" s="19">
        <f t="shared" si="50"/>
        <v>908</v>
      </c>
      <c r="Z124" s="19">
        <f t="shared" si="50"/>
        <v>1006.5</v>
      </c>
      <c r="AA124" s="19">
        <f t="shared" si="50"/>
        <v>1003.5</v>
      </c>
      <c r="AB124" s="19">
        <f t="shared" si="50"/>
        <v>947.5</v>
      </c>
      <c r="AC124" s="19">
        <f t="shared" si="50"/>
        <v>894</v>
      </c>
      <c r="AD124" s="19">
        <f t="shared" si="50"/>
        <v>839</v>
      </c>
      <c r="AE124" s="19">
        <f t="shared" si="50"/>
        <v>839</v>
      </c>
      <c r="AF124" s="19">
        <f t="shared" si="50"/>
        <v>834.5</v>
      </c>
      <c r="AG124" s="19">
        <f t="shared" si="50"/>
        <v>868.5</v>
      </c>
      <c r="AH124" s="19">
        <f t="shared" si="50"/>
        <v>865.5</v>
      </c>
      <c r="AI124" s="19">
        <f t="shared" si="50"/>
        <v>883</v>
      </c>
      <c r="AQ124" s="182">
        <f t="shared" si="48"/>
        <v>761</v>
      </c>
      <c r="AS124" s="182">
        <f t="shared" si="49"/>
        <v>28</v>
      </c>
    </row>
    <row r="125" spans="2:112">
      <c r="C125" s="19" t="s">
        <v>644</v>
      </c>
      <c r="D125" s="19">
        <v>407</v>
      </c>
      <c r="E125" s="19">
        <v>356</v>
      </c>
      <c r="F125" s="19">
        <v>330</v>
      </c>
      <c r="G125" s="19">
        <v>386</v>
      </c>
      <c r="H125" s="19">
        <v>365</v>
      </c>
      <c r="I125" s="19">
        <v>352</v>
      </c>
      <c r="J125" s="19">
        <v>357</v>
      </c>
      <c r="K125" s="19">
        <v>429</v>
      </c>
      <c r="L125" s="19">
        <v>382</v>
      </c>
      <c r="M125" s="19">
        <v>359</v>
      </c>
      <c r="N125" s="19">
        <v>358</v>
      </c>
      <c r="O125" s="19">
        <v>340</v>
      </c>
      <c r="P125" s="19">
        <v>294</v>
      </c>
      <c r="Q125" s="19">
        <v>315</v>
      </c>
      <c r="R125" s="19">
        <v>319</v>
      </c>
      <c r="S125" s="19">
        <v>338</v>
      </c>
      <c r="V125" s="19">
        <f t="shared" si="51"/>
        <v>343</v>
      </c>
      <c r="W125" s="19">
        <f t="shared" si="50"/>
        <v>358</v>
      </c>
      <c r="X125" s="19">
        <f t="shared" si="50"/>
        <v>375.5</v>
      </c>
      <c r="Y125" s="19">
        <f t="shared" si="50"/>
        <v>358.5</v>
      </c>
      <c r="Z125" s="19">
        <f t="shared" si="50"/>
        <v>354.5</v>
      </c>
      <c r="AA125" s="19">
        <f t="shared" si="50"/>
        <v>393</v>
      </c>
      <c r="AB125" s="19">
        <f t="shared" si="50"/>
        <v>405.5</v>
      </c>
      <c r="AC125" s="19">
        <f t="shared" si="50"/>
        <v>370.5</v>
      </c>
      <c r="AD125" s="19">
        <f t="shared" si="50"/>
        <v>358.5</v>
      </c>
      <c r="AE125" s="19">
        <f t="shared" si="50"/>
        <v>349</v>
      </c>
      <c r="AF125" s="19">
        <f t="shared" si="50"/>
        <v>317</v>
      </c>
      <c r="AG125" s="19">
        <f t="shared" si="50"/>
        <v>304.5</v>
      </c>
      <c r="AH125" s="19">
        <f t="shared" si="50"/>
        <v>317</v>
      </c>
      <c r="AI125" s="19">
        <f t="shared" si="50"/>
        <v>328.5</v>
      </c>
      <c r="AQ125" s="182">
        <f t="shared" si="48"/>
        <v>721</v>
      </c>
      <c r="AS125" s="182">
        <f t="shared" si="49"/>
        <v>34</v>
      </c>
      <c r="BM125" s="210"/>
      <c r="BN125" s="211">
        <v>2001</v>
      </c>
      <c r="BO125" s="211">
        <v>2002</v>
      </c>
      <c r="BP125" s="211">
        <v>2003</v>
      </c>
      <c r="BQ125" s="211">
        <v>2004</v>
      </c>
      <c r="BR125" s="211">
        <v>2005</v>
      </c>
      <c r="BS125" s="211">
        <v>2006</v>
      </c>
      <c r="BT125" s="211">
        <v>2007</v>
      </c>
      <c r="BU125" s="211">
        <v>2008</v>
      </c>
      <c r="BV125" s="211">
        <v>2009</v>
      </c>
      <c r="BW125" s="211">
        <v>2010</v>
      </c>
      <c r="BX125" s="211">
        <v>2011</v>
      </c>
      <c r="BY125" s="211">
        <v>2012</v>
      </c>
      <c r="BZ125" s="211">
        <v>2013</v>
      </c>
      <c r="CA125" s="211">
        <v>2014</v>
      </c>
      <c r="CD125" s="210"/>
      <c r="CE125" s="211">
        <v>2001</v>
      </c>
      <c r="CF125" s="211">
        <v>2002</v>
      </c>
      <c r="CG125" s="211">
        <v>2003</v>
      </c>
      <c r="CH125" s="211">
        <v>2004</v>
      </c>
      <c r="CI125" s="211">
        <v>2005</v>
      </c>
      <c r="CJ125" s="211">
        <v>2006</v>
      </c>
      <c r="CK125" s="211">
        <v>2007</v>
      </c>
      <c r="CL125" s="211">
        <v>2008</v>
      </c>
      <c r="CM125" s="211">
        <v>2009</v>
      </c>
      <c r="CN125" s="211">
        <v>2010</v>
      </c>
      <c r="CO125" s="211">
        <v>2011</v>
      </c>
      <c r="CP125" s="211">
        <v>2012</v>
      </c>
      <c r="CQ125" s="211">
        <v>2013</v>
      </c>
      <c r="CR125" s="211">
        <v>2014</v>
      </c>
      <c r="CT125" s="210"/>
      <c r="CU125" s="211">
        <v>2001</v>
      </c>
      <c r="CV125" s="211">
        <v>2002</v>
      </c>
      <c r="CW125" s="211">
        <v>2003</v>
      </c>
      <c r="CX125" s="211">
        <v>2004</v>
      </c>
      <c r="CY125" s="211">
        <v>2005</v>
      </c>
      <c r="CZ125" s="211">
        <v>2006</v>
      </c>
      <c r="DA125" s="211">
        <v>2007</v>
      </c>
      <c r="DB125" s="211">
        <v>2008</v>
      </c>
      <c r="DC125" s="211">
        <v>2009</v>
      </c>
      <c r="DD125" s="211">
        <v>2010</v>
      </c>
      <c r="DE125" s="211">
        <v>2011</v>
      </c>
      <c r="DF125" s="211">
        <v>2012</v>
      </c>
      <c r="DG125" s="211">
        <v>2013</v>
      </c>
      <c r="DH125" s="211">
        <v>2014</v>
      </c>
    </row>
    <row r="126" spans="2:112">
      <c r="C126" s="19" t="s">
        <v>645</v>
      </c>
      <c r="D126" s="19">
        <v>240</v>
      </c>
      <c r="E126" s="19">
        <v>280</v>
      </c>
      <c r="F126" s="19">
        <v>261</v>
      </c>
      <c r="G126" s="19">
        <v>277</v>
      </c>
      <c r="H126" s="19">
        <v>264</v>
      </c>
      <c r="I126" s="19">
        <v>229</v>
      </c>
      <c r="J126" s="19">
        <v>262</v>
      </c>
      <c r="K126" s="19">
        <v>307</v>
      </c>
      <c r="L126" s="19">
        <v>259</v>
      </c>
      <c r="M126" s="19">
        <v>279</v>
      </c>
      <c r="N126" s="19">
        <v>245</v>
      </c>
      <c r="O126" s="19">
        <v>186</v>
      </c>
      <c r="P126" s="19">
        <v>203</v>
      </c>
      <c r="Q126" s="19">
        <v>209</v>
      </c>
      <c r="R126" s="19">
        <v>198</v>
      </c>
      <c r="S126" s="19">
        <v>216</v>
      </c>
      <c r="V126" s="19">
        <f t="shared" si="51"/>
        <v>270.5</v>
      </c>
      <c r="W126" s="19">
        <f t="shared" si="50"/>
        <v>269</v>
      </c>
      <c r="X126" s="19">
        <f t="shared" si="50"/>
        <v>270.5</v>
      </c>
      <c r="Y126" s="19">
        <f t="shared" si="50"/>
        <v>246.5</v>
      </c>
      <c r="Z126" s="19">
        <f t="shared" si="50"/>
        <v>245.5</v>
      </c>
      <c r="AA126" s="19">
        <f t="shared" si="50"/>
        <v>284.5</v>
      </c>
      <c r="AB126" s="19">
        <f t="shared" si="50"/>
        <v>283</v>
      </c>
      <c r="AC126" s="19">
        <f t="shared" si="50"/>
        <v>269</v>
      </c>
      <c r="AD126" s="19">
        <f t="shared" si="50"/>
        <v>262</v>
      </c>
      <c r="AE126" s="19">
        <f t="shared" si="50"/>
        <v>215.5</v>
      </c>
      <c r="AF126" s="19">
        <f t="shared" si="50"/>
        <v>194.5</v>
      </c>
      <c r="AG126" s="19">
        <f t="shared" si="50"/>
        <v>206</v>
      </c>
      <c r="AH126" s="19">
        <f t="shared" si="50"/>
        <v>203.5</v>
      </c>
      <c r="AI126" s="19">
        <f t="shared" si="50"/>
        <v>207</v>
      </c>
      <c r="AQ126" s="182">
        <f t="shared" si="48"/>
        <v>903</v>
      </c>
      <c r="AS126" s="182">
        <f t="shared" si="49"/>
        <v>36</v>
      </c>
      <c r="AW126" s="213" t="s">
        <v>688</v>
      </c>
      <c r="BM126" s="212">
        <v>2001</v>
      </c>
      <c r="BN126" s="203" t="s">
        <v>588</v>
      </c>
      <c r="BO126" s="203" t="s">
        <v>588</v>
      </c>
      <c r="BP126" s="203" t="s">
        <v>588</v>
      </c>
      <c r="BQ126" s="203" t="s">
        <v>588</v>
      </c>
      <c r="BR126" s="203" t="s">
        <v>588</v>
      </c>
      <c r="BS126" s="203" t="s">
        <v>588</v>
      </c>
      <c r="BT126" s="203" t="s">
        <v>588</v>
      </c>
      <c r="BU126" s="203" t="s">
        <v>588</v>
      </c>
      <c r="BV126" s="203" t="s">
        <v>588</v>
      </c>
      <c r="BW126" s="203" t="s">
        <v>588</v>
      </c>
      <c r="BX126" s="203" t="s">
        <v>588</v>
      </c>
      <c r="BY126" s="203" t="s">
        <v>588</v>
      </c>
      <c r="BZ126" s="203" t="s">
        <v>588</v>
      </c>
      <c r="CA126" s="203" t="s">
        <v>588</v>
      </c>
      <c r="CD126" s="212">
        <v>2001</v>
      </c>
      <c r="CE126" s="203" t="s">
        <v>588</v>
      </c>
      <c r="CF126" s="203" t="s">
        <v>588</v>
      </c>
      <c r="CG126" s="203" t="s">
        <v>588</v>
      </c>
      <c r="CH126" s="203" t="s">
        <v>588</v>
      </c>
      <c r="CI126" s="203" t="s">
        <v>588</v>
      </c>
      <c r="CJ126" s="203" t="s">
        <v>588</v>
      </c>
      <c r="CK126" s="203" t="s">
        <v>588</v>
      </c>
      <c r="CL126" s="203" t="s">
        <v>588</v>
      </c>
      <c r="CM126" s="203" t="s">
        <v>588</v>
      </c>
      <c r="CN126" s="203" t="s">
        <v>588</v>
      </c>
      <c r="CO126" s="203" t="s">
        <v>588</v>
      </c>
      <c r="CP126" s="203" t="s">
        <v>588</v>
      </c>
      <c r="CQ126" s="203" t="s">
        <v>588</v>
      </c>
      <c r="CR126" s="203" t="s">
        <v>588</v>
      </c>
      <c r="CT126" s="212">
        <v>2001</v>
      </c>
      <c r="CU126" s="203" t="s">
        <v>588</v>
      </c>
      <c r="CV126" s="203" t="s">
        <v>588</v>
      </c>
      <c r="CW126" s="203" t="s">
        <v>588</v>
      </c>
      <c r="CX126" s="203" t="s">
        <v>588</v>
      </c>
      <c r="CY126" s="203" t="s">
        <v>588</v>
      </c>
      <c r="CZ126" s="203" t="s">
        <v>588</v>
      </c>
      <c r="DA126" s="203" t="s">
        <v>588</v>
      </c>
      <c r="DB126" s="203" t="s">
        <v>588</v>
      </c>
      <c r="DC126" s="203" t="s">
        <v>588</v>
      </c>
      <c r="DD126" s="203" t="s">
        <v>588</v>
      </c>
      <c r="DE126" s="203" t="s">
        <v>588</v>
      </c>
      <c r="DF126" s="203" t="s">
        <v>588</v>
      </c>
      <c r="DG126" s="203" t="s">
        <v>588</v>
      </c>
      <c r="DH126" s="203" t="s">
        <v>588</v>
      </c>
    </row>
    <row r="127" spans="2:112">
      <c r="C127" s="19" t="s">
        <v>646</v>
      </c>
      <c r="D127" s="19">
        <v>49</v>
      </c>
      <c r="E127" s="19">
        <v>42</v>
      </c>
      <c r="F127" s="19">
        <v>37</v>
      </c>
      <c r="G127" s="19">
        <v>49</v>
      </c>
      <c r="H127" s="19">
        <v>44</v>
      </c>
      <c r="I127" s="19">
        <v>67</v>
      </c>
      <c r="J127" s="19">
        <v>48</v>
      </c>
      <c r="K127" s="19">
        <v>51</v>
      </c>
      <c r="L127" s="19">
        <v>58</v>
      </c>
      <c r="M127" s="19">
        <v>52</v>
      </c>
      <c r="N127" s="19">
        <v>43</v>
      </c>
      <c r="O127" s="19">
        <v>46</v>
      </c>
      <c r="P127" s="19">
        <v>27</v>
      </c>
      <c r="Q127" s="19">
        <v>40</v>
      </c>
      <c r="R127" s="19">
        <v>30</v>
      </c>
      <c r="S127" s="19">
        <v>36</v>
      </c>
      <c r="V127" s="19">
        <f t="shared" si="51"/>
        <v>39.5</v>
      </c>
      <c r="W127" s="19">
        <f t="shared" si="50"/>
        <v>43</v>
      </c>
      <c r="X127" s="19">
        <f t="shared" si="50"/>
        <v>46.5</v>
      </c>
      <c r="Y127" s="19">
        <f t="shared" si="50"/>
        <v>55.5</v>
      </c>
      <c r="Z127" s="19">
        <f t="shared" si="50"/>
        <v>57.5</v>
      </c>
      <c r="AA127" s="19">
        <f t="shared" si="50"/>
        <v>49.5</v>
      </c>
      <c r="AB127" s="19">
        <f t="shared" si="50"/>
        <v>54.5</v>
      </c>
      <c r="AC127" s="19">
        <f t="shared" si="50"/>
        <v>55</v>
      </c>
      <c r="AD127" s="19">
        <f t="shared" si="50"/>
        <v>47.5</v>
      </c>
      <c r="AE127" s="19">
        <f t="shared" si="50"/>
        <v>44.5</v>
      </c>
      <c r="AF127" s="19">
        <f t="shared" si="50"/>
        <v>36.5</v>
      </c>
      <c r="AG127" s="19">
        <f t="shared" si="50"/>
        <v>33.5</v>
      </c>
      <c r="AH127" s="19">
        <f t="shared" si="50"/>
        <v>35</v>
      </c>
      <c r="AI127" s="19">
        <f t="shared" si="50"/>
        <v>33</v>
      </c>
      <c r="AQ127" s="182">
        <f t="shared" si="48"/>
        <v>1017</v>
      </c>
      <c r="AS127" s="182">
        <f t="shared" si="49"/>
        <v>38</v>
      </c>
      <c r="AW127" s="210"/>
      <c r="AX127" s="211">
        <v>2001</v>
      </c>
      <c r="AY127" s="211">
        <v>2002</v>
      </c>
      <c r="AZ127" s="211">
        <v>2003</v>
      </c>
      <c r="BA127" s="211">
        <v>2004</v>
      </c>
      <c r="BB127" s="211">
        <v>2005</v>
      </c>
      <c r="BC127" s="211">
        <v>2006</v>
      </c>
      <c r="BD127" s="211">
        <v>2007</v>
      </c>
      <c r="BE127" s="211">
        <v>2008</v>
      </c>
      <c r="BF127" s="211">
        <v>2009</v>
      </c>
      <c r="BG127" s="211">
        <v>2010</v>
      </c>
      <c r="BH127" s="211">
        <v>2011</v>
      </c>
      <c r="BI127" s="211">
        <v>2012</v>
      </c>
      <c r="BJ127" s="211">
        <v>2013</v>
      </c>
      <c r="BK127" s="211">
        <v>2014</v>
      </c>
      <c r="BM127" s="212">
        <v>2002</v>
      </c>
      <c r="BN127" s="204">
        <v>0.95</v>
      </c>
      <c r="BO127" s="203" t="s">
        <v>588</v>
      </c>
      <c r="BP127" s="203" t="s">
        <v>588</v>
      </c>
      <c r="BQ127" s="203" t="s">
        <v>588</v>
      </c>
      <c r="BR127" s="203" t="s">
        <v>588</v>
      </c>
      <c r="BS127" s="203" t="s">
        <v>588</v>
      </c>
      <c r="BT127" s="203" t="s">
        <v>588</v>
      </c>
      <c r="BU127" s="203" t="s">
        <v>588</v>
      </c>
      <c r="BV127" s="203" t="s">
        <v>588</v>
      </c>
      <c r="BW127" s="203" t="s">
        <v>588</v>
      </c>
      <c r="BX127" s="203" t="s">
        <v>588</v>
      </c>
      <c r="BY127" s="203" t="s">
        <v>588</v>
      </c>
      <c r="BZ127" s="203" t="s">
        <v>588</v>
      </c>
      <c r="CA127" s="203" t="s">
        <v>588</v>
      </c>
      <c r="CD127" s="212">
        <v>2002</v>
      </c>
      <c r="CE127" s="204">
        <v>0.9</v>
      </c>
      <c r="CF127" s="203" t="s">
        <v>588</v>
      </c>
      <c r="CG127" s="203" t="s">
        <v>588</v>
      </c>
      <c r="CH127" s="203" t="s">
        <v>588</v>
      </c>
      <c r="CI127" s="203" t="s">
        <v>588</v>
      </c>
      <c r="CJ127" s="203" t="s">
        <v>588</v>
      </c>
      <c r="CK127" s="203" t="s">
        <v>588</v>
      </c>
      <c r="CL127" s="203" t="s">
        <v>588</v>
      </c>
      <c r="CM127" s="203" t="s">
        <v>588</v>
      </c>
      <c r="CN127" s="203" t="s">
        <v>588</v>
      </c>
      <c r="CO127" s="203" t="s">
        <v>588</v>
      </c>
      <c r="CP127" s="203" t="s">
        <v>588</v>
      </c>
      <c r="CQ127" s="203" t="s">
        <v>588</v>
      </c>
      <c r="CR127" s="203" t="s">
        <v>588</v>
      </c>
      <c r="CT127" s="212">
        <v>2002</v>
      </c>
      <c r="CU127" s="204" t="s">
        <v>588</v>
      </c>
      <c r="CV127" s="203" t="s">
        <v>588</v>
      </c>
      <c r="CW127" s="203" t="s">
        <v>588</v>
      </c>
      <c r="CX127" s="203" t="s">
        <v>588</v>
      </c>
      <c r="CY127" s="203" t="s">
        <v>588</v>
      </c>
      <c r="CZ127" s="203" t="s">
        <v>588</v>
      </c>
      <c r="DA127" s="203" t="s">
        <v>588</v>
      </c>
      <c r="DB127" s="203" t="s">
        <v>588</v>
      </c>
      <c r="DC127" s="203" t="s">
        <v>588</v>
      </c>
      <c r="DD127" s="203" t="s">
        <v>588</v>
      </c>
      <c r="DE127" s="203" t="s">
        <v>588</v>
      </c>
      <c r="DF127" s="203" t="s">
        <v>588</v>
      </c>
      <c r="DG127" s="203" t="s">
        <v>588</v>
      </c>
      <c r="DH127" s="203" t="s">
        <v>588</v>
      </c>
    </row>
    <row r="128" spans="2:112">
      <c r="C128" s="19" t="s">
        <v>647</v>
      </c>
      <c r="D128" s="19">
        <v>128</v>
      </c>
      <c r="E128" s="19">
        <v>144</v>
      </c>
      <c r="F128" s="19">
        <v>139</v>
      </c>
      <c r="G128" s="19">
        <v>117</v>
      </c>
      <c r="H128" s="19">
        <v>117</v>
      </c>
      <c r="I128" s="19">
        <v>128</v>
      </c>
      <c r="J128" s="19">
        <v>137</v>
      </c>
      <c r="K128" s="19">
        <v>155</v>
      </c>
      <c r="L128" s="19">
        <v>118</v>
      </c>
      <c r="M128" s="19">
        <v>112</v>
      </c>
      <c r="N128" s="19">
        <v>112</v>
      </c>
      <c r="O128" s="19">
        <v>120</v>
      </c>
      <c r="P128" s="19">
        <v>97</v>
      </c>
      <c r="Q128" s="19">
        <v>100</v>
      </c>
      <c r="R128" s="19">
        <v>93</v>
      </c>
      <c r="S128" s="19">
        <v>78</v>
      </c>
      <c r="V128" s="19">
        <f t="shared" si="51"/>
        <v>141.5</v>
      </c>
      <c r="W128" s="19">
        <f t="shared" si="50"/>
        <v>128</v>
      </c>
      <c r="X128" s="19">
        <f t="shared" si="50"/>
        <v>117</v>
      </c>
      <c r="Y128" s="19">
        <f t="shared" si="50"/>
        <v>122.5</v>
      </c>
      <c r="Z128" s="19">
        <f t="shared" si="50"/>
        <v>132.5</v>
      </c>
      <c r="AA128" s="19">
        <f t="shared" si="50"/>
        <v>146</v>
      </c>
      <c r="AB128" s="19">
        <f t="shared" si="50"/>
        <v>136.5</v>
      </c>
      <c r="AC128" s="19">
        <f t="shared" si="50"/>
        <v>115</v>
      </c>
      <c r="AD128" s="19">
        <f t="shared" si="50"/>
        <v>112</v>
      </c>
      <c r="AE128" s="19">
        <f t="shared" si="50"/>
        <v>116</v>
      </c>
      <c r="AF128" s="19">
        <f t="shared" si="50"/>
        <v>108.5</v>
      </c>
      <c r="AG128" s="19">
        <f t="shared" si="50"/>
        <v>98.5</v>
      </c>
      <c r="AH128" s="19">
        <f t="shared" si="50"/>
        <v>96.5</v>
      </c>
      <c r="AI128" s="19">
        <f t="shared" si="50"/>
        <v>85.5</v>
      </c>
      <c r="AQ128" s="182">
        <f t="shared" si="48"/>
        <v>1336</v>
      </c>
      <c r="AS128" s="182">
        <f t="shared" si="49"/>
        <v>41</v>
      </c>
      <c r="AW128" s="212">
        <v>2001</v>
      </c>
      <c r="AX128" s="203" t="s">
        <v>588</v>
      </c>
      <c r="AY128" s="203" t="s">
        <v>588</v>
      </c>
      <c r="AZ128" s="203" t="s">
        <v>588</v>
      </c>
      <c r="BA128" s="203" t="s">
        <v>588</v>
      </c>
      <c r="BB128" s="203" t="s">
        <v>588</v>
      </c>
      <c r="BC128" s="203" t="s">
        <v>588</v>
      </c>
      <c r="BD128" s="203" t="s">
        <v>588</v>
      </c>
      <c r="BE128" s="203" t="s">
        <v>588</v>
      </c>
      <c r="BF128" s="203" t="s">
        <v>588</v>
      </c>
      <c r="BG128" s="203" t="s">
        <v>588</v>
      </c>
      <c r="BH128" s="203" t="s">
        <v>588</v>
      </c>
      <c r="BI128" s="203" t="s">
        <v>588</v>
      </c>
      <c r="BJ128" s="203" t="s">
        <v>588</v>
      </c>
      <c r="BK128" s="203" t="s">
        <v>588</v>
      </c>
      <c r="BM128" s="212">
        <v>2003</v>
      </c>
      <c r="BN128" s="205" t="s">
        <v>588</v>
      </c>
      <c r="BO128" s="206" t="s">
        <v>588</v>
      </c>
      <c r="BP128" s="203" t="s">
        <v>588</v>
      </c>
      <c r="BQ128" s="203" t="s">
        <v>588</v>
      </c>
      <c r="BR128" s="203" t="s">
        <v>588</v>
      </c>
      <c r="BS128" s="203" t="s">
        <v>588</v>
      </c>
      <c r="BT128" s="203" t="s">
        <v>588</v>
      </c>
      <c r="BU128" s="203" t="s">
        <v>588</v>
      </c>
      <c r="BV128" s="203" t="s">
        <v>588</v>
      </c>
      <c r="BW128" s="203" t="s">
        <v>588</v>
      </c>
      <c r="BX128" s="203" t="s">
        <v>588</v>
      </c>
      <c r="BY128" s="203" t="s">
        <v>588</v>
      </c>
      <c r="BZ128" s="203" t="s">
        <v>588</v>
      </c>
      <c r="CA128" s="203" t="s">
        <v>588</v>
      </c>
      <c r="CD128" s="212">
        <v>2003</v>
      </c>
      <c r="CE128" s="205">
        <v>0.95</v>
      </c>
      <c r="CF128" s="206" t="s">
        <v>588</v>
      </c>
      <c r="CG128" s="203" t="s">
        <v>588</v>
      </c>
      <c r="CH128" s="203" t="s">
        <v>588</v>
      </c>
      <c r="CI128" s="203" t="s">
        <v>588</v>
      </c>
      <c r="CJ128" s="203" t="s">
        <v>588</v>
      </c>
      <c r="CK128" s="203" t="s">
        <v>588</v>
      </c>
      <c r="CL128" s="203" t="s">
        <v>588</v>
      </c>
      <c r="CM128" s="203" t="s">
        <v>588</v>
      </c>
      <c r="CN128" s="203" t="s">
        <v>588</v>
      </c>
      <c r="CO128" s="203" t="s">
        <v>588</v>
      </c>
      <c r="CP128" s="203" t="s">
        <v>588</v>
      </c>
      <c r="CQ128" s="203" t="s">
        <v>588</v>
      </c>
      <c r="CR128" s="203" t="s">
        <v>588</v>
      </c>
      <c r="CT128" s="212">
        <v>2003</v>
      </c>
      <c r="CU128" s="205" t="s">
        <v>588</v>
      </c>
      <c r="CV128" s="206" t="s">
        <v>588</v>
      </c>
      <c r="CW128" s="203" t="s">
        <v>588</v>
      </c>
      <c r="CX128" s="203" t="s">
        <v>588</v>
      </c>
      <c r="CY128" s="203" t="s">
        <v>588</v>
      </c>
      <c r="CZ128" s="203" t="s">
        <v>588</v>
      </c>
      <c r="DA128" s="203" t="s">
        <v>588</v>
      </c>
      <c r="DB128" s="203" t="s">
        <v>588</v>
      </c>
      <c r="DC128" s="203" t="s">
        <v>588</v>
      </c>
      <c r="DD128" s="203" t="s">
        <v>588</v>
      </c>
      <c r="DE128" s="203" t="s">
        <v>588</v>
      </c>
      <c r="DF128" s="203" t="s">
        <v>588</v>
      </c>
      <c r="DG128" s="203" t="s">
        <v>588</v>
      </c>
      <c r="DH128" s="203" t="s">
        <v>588</v>
      </c>
    </row>
    <row r="129" spans="2:112">
      <c r="C129" s="19" t="s">
        <v>648</v>
      </c>
      <c r="D129" s="19">
        <v>76</v>
      </c>
      <c r="E129" s="19">
        <v>69</v>
      </c>
      <c r="F129" s="19">
        <v>64</v>
      </c>
      <c r="G129" s="19">
        <v>76</v>
      </c>
      <c r="H129" s="19">
        <v>89</v>
      </c>
      <c r="I129" s="19">
        <v>73</v>
      </c>
      <c r="J129" s="19">
        <v>71</v>
      </c>
      <c r="K129" s="19">
        <v>70</v>
      </c>
      <c r="L129" s="19">
        <v>98</v>
      </c>
      <c r="M129" s="19">
        <v>76</v>
      </c>
      <c r="N129" s="19">
        <v>55</v>
      </c>
      <c r="O129" s="19">
        <v>74</v>
      </c>
      <c r="P129" s="19">
        <v>80</v>
      </c>
      <c r="Q129" s="19">
        <v>64</v>
      </c>
      <c r="R129" s="19">
        <v>56</v>
      </c>
      <c r="S129" s="19">
        <v>75</v>
      </c>
      <c r="V129" s="19">
        <f t="shared" si="51"/>
        <v>66.5</v>
      </c>
      <c r="W129" s="19">
        <f t="shared" si="50"/>
        <v>70</v>
      </c>
      <c r="X129" s="19">
        <f t="shared" si="50"/>
        <v>82.5</v>
      </c>
      <c r="Y129" s="19">
        <f t="shared" si="50"/>
        <v>81</v>
      </c>
      <c r="Z129" s="19">
        <f t="shared" si="50"/>
        <v>72</v>
      </c>
      <c r="AA129" s="19">
        <f t="shared" si="50"/>
        <v>70.5</v>
      </c>
      <c r="AB129" s="19">
        <f t="shared" si="50"/>
        <v>84</v>
      </c>
      <c r="AC129" s="19">
        <f t="shared" si="50"/>
        <v>87</v>
      </c>
      <c r="AD129" s="19">
        <f t="shared" si="50"/>
        <v>65.5</v>
      </c>
      <c r="AE129" s="19">
        <f t="shared" si="50"/>
        <v>64.5</v>
      </c>
      <c r="AF129" s="19">
        <f t="shared" si="50"/>
        <v>77</v>
      </c>
      <c r="AG129" s="19">
        <f t="shared" si="50"/>
        <v>72</v>
      </c>
      <c r="AH129" s="19">
        <f t="shared" si="50"/>
        <v>60</v>
      </c>
      <c r="AI129" s="19">
        <f t="shared" si="50"/>
        <v>65.5</v>
      </c>
      <c r="AQ129" s="182">
        <f t="shared" si="48"/>
        <v>1396</v>
      </c>
      <c r="AS129" s="182">
        <f t="shared" si="49"/>
        <v>51</v>
      </c>
      <c r="AW129" s="212">
        <v>2002</v>
      </c>
      <c r="AX129" s="204">
        <v>0.99</v>
      </c>
      <c r="AY129" s="203" t="s">
        <v>588</v>
      </c>
      <c r="AZ129" s="203" t="s">
        <v>588</v>
      </c>
      <c r="BA129" s="203" t="s">
        <v>588</v>
      </c>
      <c r="BB129" s="203" t="s">
        <v>588</v>
      </c>
      <c r="BC129" s="203" t="s">
        <v>588</v>
      </c>
      <c r="BD129" s="203" t="s">
        <v>588</v>
      </c>
      <c r="BE129" s="203" t="s">
        <v>588</v>
      </c>
      <c r="BF129" s="203" t="s">
        <v>588</v>
      </c>
      <c r="BG129" s="203" t="s">
        <v>588</v>
      </c>
      <c r="BH129" s="203" t="s">
        <v>588</v>
      </c>
      <c r="BI129" s="203" t="s">
        <v>588</v>
      </c>
      <c r="BJ129" s="203" t="s">
        <v>588</v>
      </c>
      <c r="BK129" s="203" t="s">
        <v>588</v>
      </c>
      <c r="BM129" s="212">
        <v>2004</v>
      </c>
      <c r="BN129" s="205" t="s">
        <v>588</v>
      </c>
      <c r="BO129" s="203" t="s">
        <v>588</v>
      </c>
      <c r="BP129" s="206" t="s">
        <v>588</v>
      </c>
      <c r="BQ129" s="203" t="s">
        <v>588</v>
      </c>
      <c r="BR129" s="203" t="s">
        <v>588</v>
      </c>
      <c r="BS129" s="203" t="s">
        <v>588</v>
      </c>
      <c r="BT129" s="203" t="s">
        <v>588</v>
      </c>
      <c r="BU129" s="203" t="s">
        <v>588</v>
      </c>
      <c r="BV129" s="203" t="s">
        <v>588</v>
      </c>
      <c r="BW129" s="203" t="s">
        <v>588</v>
      </c>
      <c r="BX129" s="203" t="s">
        <v>588</v>
      </c>
      <c r="BY129" s="203" t="s">
        <v>588</v>
      </c>
      <c r="BZ129" s="203" t="s">
        <v>588</v>
      </c>
      <c r="CA129" s="203" t="s">
        <v>588</v>
      </c>
      <c r="CD129" s="212">
        <v>2004</v>
      </c>
      <c r="CE129" s="205" t="s">
        <v>588</v>
      </c>
      <c r="CF129" s="203" t="s">
        <v>588</v>
      </c>
      <c r="CG129" s="206" t="s">
        <v>588</v>
      </c>
      <c r="CH129" s="203" t="s">
        <v>588</v>
      </c>
      <c r="CI129" s="203" t="s">
        <v>588</v>
      </c>
      <c r="CJ129" s="203" t="s">
        <v>588</v>
      </c>
      <c r="CK129" s="203" t="s">
        <v>588</v>
      </c>
      <c r="CL129" s="203" t="s">
        <v>588</v>
      </c>
      <c r="CM129" s="203" t="s">
        <v>588</v>
      </c>
      <c r="CN129" s="203" t="s">
        <v>588</v>
      </c>
      <c r="CO129" s="203" t="s">
        <v>588</v>
      </c>
      <c r="CP129" s="203" t="s">
        <v>588</v>
      </c>
      <c r="CQ129" s="203" t="s">
        <v>588</v>
      </c>
      <c r="CR129" s="203" t="s">
        <v>588</v>
      </c>
      <c r="CT129" s="212">
        <v>2004</v>
      </c>
      <c r="CU129" s="205" t="s">
        <v>588</v>
      </c>
      <c r="CV129" s="203" t="s">
        <v>588</v>
      </c>
      <c r="CW129" s="206" t="s">
        <v>588</v>
      </c>
      <c r="CX129" s="203" t="s">
        <v>588</v>
      </c>
      <c r="CY129" s="203" t="s">
        <v>588</v>
      </c>
      <c r="CZ129" s="203" t="s">
        <v>588</v>
      </c>
      <c r="DA129" s="203" t="s">
        <v>588</v>
      </c>
      <c r="DB129" s="203" t="s">
        <v>588</v>
      </c>
      <c r="DC129" s="203" t="s">
        <v>588</v>
      </c>
      <c r="DD129" s="203" t="s">
        <v>588</v>
      </c>
      <c r="DE129" s="203" t="s">
        <v>588</v>
      </c>
      <c r="DF129" s="203" t="s">
        <v>588</v>
      </c>
      <c r="DG129" s="203" t="s">
        <v>588</v>
      </c>
      <c r="DH129" s="203" t="s">
        <v>588</v>
      </c>
    </row>
    <row r="130" spans="2:112">
      <c r="C130" s="19" t="s">
        <v>728</v>
      </c>
      <c r="D130" s="19">
        <v>231</v>
      </c>
      <c r="E130" s="19">
        <v>221</v>
      </c>
      <c r="F130" s="19">
        <v>230</v>
      </c>
      <c r="G130" s="19">
        <v>223</v>
      </c>
      <c r="H130" s="19">
        <v>199</v>
      </c>
      <c r="I130" s="19">
        <v>233</v>
      </c>
      <c r="J130" s="19">
        <v>217</v>
      </c>
      <c r="K130" s="19">
        <v>193</v>
      </c>
      <c r="L130" s="19">
        <v>210</v>
      </c>
      <c r="M130" s="19">
        <v>172</v>
      </c>
      <c r="N130" s="19">
        <v>172</v>
      </c>
      <c r="O130" s="19">
        <v>126</v>
      </c>
      <c r="P130" s="19">
        <v>159</v>
      </c>
      <c r="Q130" s="19">
        <v>160</v>
      </c>
      <c r="R130" s="19">
        <v>146</v>
      </c>
      <c r="S130" s="19">
        <v>179</v>
      </c>
      <c r="V130" s="19">
        <f t="shared" si="51"/>
        <v>225.5</v>
      </c>
      <c r="W130" s="19">
        <f t="shared" si="50"/>
        <v>226.5</v>
      </c>
      <c r="X130" s="19">
        <f t="shared" si="50"/>
        <v>211</v>
      </c>
      <c r="Y130" s="19">
        <f t="shared" si="50"/>
        <v>216</v>
      </c>
      <c r="Z130" s="19">
        <f t="shared" si="50"/>
        <v>225</v>
      </c>
      <c r="AA130" s="19">
        <f t="shared" si="50"/>
        <v>205</v>
      </c>
      <c r="AB130" s="19">
        <f t="shared" si="50"/>
        <v>201.5</v>
      </c>
      <c r="AC130" s="19">
        <f t="shared" si="50"/>
        <v>191</v>
      </c>
      <c r="AD130" s="19">
        <f t="shared" si="50"/>
        <v>172</v>
      </c>
      <c r="AE130" s="19">
        <f t="shared" si="50"/>
        <v>149</v>
      </c>
      <c r="AF130" s="19">
        <f t="shared" si="50"/>
        <v>142.5</v>
      </c>
      <c r="AG130" s="19">
        <f t="shared" si="50"/>
        <v>159.5</v>
      </c>
      <c r="AH130" s="19">
        <f t="shared" si="50"/>
        <v>153</v>
      </c>
      <c r="AI130" s="19">
        <f t="shared" si="50"/>
        <v>162.5</v>
      </c>
      <c r="AQ130" s="182">
        <f t="shared" si="48"/>
        <v>1369</v>
      </c>
      <c r="AS130" s="182">
        <f t="shared" si="49"/>
        <v>48</v>
      </c>
      <c r="AW130" s="212">
        <v>2003</v>
      </c>
      <c r="AX130" s="205">
        <v>0.99</v>
      </c>
      <c r="AY130" s="206" t="s">
        <v>588</v>
      </c>
      <c r="AZ130" s="203" t="s">
        <v>588</v>
      </c>
      <c r="BA130" s="203" t="s">
        <v>588</v>
      </c>
      <c r="BB130" s="203" t="s">
        <v>588</v>
      </c>
      <c r="BC130" s="203" t="s">
        <v>588</v>
      </c>
      <c r="BD130" s="203" t="s">
        <v>588</v>
      </c>
      <c r="BE130" s="203" t="s">
        <v>588</v>
      </c>
      <c r="BF130" s="203" t="s">
        <v>588</v>
      </c>
      <c r="BG130" s="203" t="s">
        <v>588</v>
      </c>
      <c r="BH130" s="203" t="s">
        <v>588</v>
      </c>
      <c r="BI130" s="203" t="s">
        <v>588</v>
      </c>
      <c r="BJ130" s="203" t="s">
        <v>588</v>
      </c>
      <c r="BK130" s="203" t="s">
        <v>588</v>
      </c>
      <c r="BM130" s="212">
        <v>2005</v>
      </c>
      <c r="BN130" s="205">
        <v>0.95</v>
      </c>
      <c r="BO130" s="203" t="s">
        <v>588</v>
      </c>
      <c r="BP130" s="203">
        <v>0.95</v>
      </c>
      <c r="BQ130" s="206" t="s">
        <v>588</v>
      </c>
      <c r="BR130" s="203" t="s">
        <v>588</v>
      </c>
      <c r="BS130" s="203" t="s">
        <v>588</v>
      </c>
      <c r="BT130" s="203" t="s">
        <v>588</v>
      </c>
      <c r="BU130" s="203" t="s">
        <v>588</v>
      </c>
      <c r="BV130" s="203" t="s">
        <v>588</v>
      </c>
      <c r="BW130" s="203" t="s">
        <v>588</v>
      </c>
      <c r="BX130" s="203" t="s">
        <v>588</v>
      </c>
      <c r="BY130" s="203" t="s">
        <v>588</v>
      </c>
      <c r="BZ130" s="203" t="s">
        <v>588</v>
      </c>
      <c r="CA130" s="203" t="s">
        <v>588</v>
      </c>
      <c r="CD130" s="212">
        <v>2005</v>
      </c>
      <c r="CE130" s="205">
        <v>0.95</v>
      </c>
      <c r="CF130" s="203" t="s">
        <v>588</v>
      </c>
      <c r="CG130" s="203" t="s">
        <v>588</v>
      </c>
      <c r="CH130" s="206">
        <v>0.95</v>
      </c>
      <c r="CI130" s="203" t="s">
        <v>588</v>
      </c>
      <c r="CJ130" s="203" t="s">
        <v>588</v>
      </c>
      <c r="CK130" s="203" t="s">
        <v>588</v>
      </c>
      <c r="CL130" s="203" t="s">
        <v>588</v>
      </c>
      <c r="CM130" s="203" t="s">
        <v>588</v>
      </c>
      <c r="CN130" s="203" t="s">
        <v>588</v>
      </c>
      <c r="CO130" s="203" t="s">
        <v>588</v>
      </c>
      <c r="CP130" s="203" t="s">
        <v>588</v>
      </c>
      <c r="CQ130" s="203" t="s">
        <v>588</v>
      </c>
      <c r="CR130" s="203" t="s">
        <v>588</v>
      </c>
      <c r="CT130" s="212">
        <v>2005</v>
      </c>
      <c r="CU130" s="205" t="s">
        <v>588</v>
      </c>
      <c r="CV130" s="203" t="s">
        <v>588</v>
      </c>
      <c r="CW130" s="203" t="s">
        <v>588</v>
      </c>
      <c r="CX130" s="206" t="s">
        <v>588</v>
      </c>
      <c r="CY130" s="203" t="s">
        <v>588</v>
      </c>
      <c r="CZ130" s="203" t="s">
        <v>588</v>
      </c>
      <c r="DA130" s="203" t="s">
        <v>588</v>
      </c>
      <c r="DB130" s="203" t="s">
        <v>588</v>
      </c>
      <c r="DC130" s="203" t="s">
        <v>588</v>
      </c>
      <c r="DD130" s="203" t="s">
        <v>588</v>
      </c>
      <c r="DE130" s="203" t="s">
        <v>588</v>
      </c>
      <c r="DF130" s="203" t="s">
        <v>588</v>
      </c>
      <c r="DG130" s="203" t="s">
        <v>588</v>
      </c>
      <c r="DH130" s="203" t="s">
        <v>588</v>
      </c>
    </row>
    <row r="131" spans="2:112">
      <c r="C131" s="19" t="s">
        <v>651</v>
      </c>
      <c r="D131" s="19">
        <v>188</v>
      </c>
      <c r="E131" s="19">
        <v>182</v>
      </c>
      <c r="F131" s="19">
        <v>190</v>
      </c>
      <c r="G131" s="19">
        <v>188</v>
      </c>
      <c r="H131" s="19">
        <v>168</v>
      </c>
      <c r="I131" s="19">
        <v>187</v>
      </c>
      <c r="J131" s="19">
        <v>194</v>
      </c>
      <c r="K131" s="19">
        <v>214</v>
      </c>
      <c r="L131" s="19">
        <v>223</v>
      </c>
      <c r="M131" s="19">
        <v>171</v>
      </c>
      <c r="N131" s="19">
        <v>179</v>
      </c>
      <c r="O131" s="19">
        <v>190</v>
      </c>
      <c r="P131" s="19">
        <v>231</v>
      </c>
      <c r="Q131" s="19">
        <v>182</v>
      </c>
      <c r="R131" s="19">
        <v>187</v>
      </c>
      <c r="S131" s="19">
        <v>156</v>
      </c>
      <c r="V131" s="19">
        <f t="shared" si="51"/>
        <v>186</v>
      </c>
      <c r="W131" s="19">
        <f t="shared" si="50"/>
        <v>189</v>
      </c>
      <c r="X131" s="19">
        <f t="shared" si="50"/>
        <v>178</v>
      </c>
      <c r="Y131" s="19">
        <f t="shared" si="50"/>
        <v>177.5</v>
      </c>
      <c r="Z131" s="19">
        <f t="shared" si="50"/>
        <v>190.5</v>
      </c>
      <c r="AA131" s="19">
        <f t="shared" si="50"/>
        <v>204</v>
      </c>
      <c r="AB131" s="19">
        <f t="shared" si="50"/>
        <v>218.5</v>
      </c>
      <c r="AC131" s="19">
        <f t="shared" si="50"/>
        <v>197</v>
      </c>
      <c r="AD131" s="19">
        <f t="shared" si="50"/>
        <v>175</v>
      </c>
      <c r="AE131" s="19">
        <f t="shared" si="50"/>
        <v>184.5</v>
      </c>
      <c r="AF131" s="19">
        <f t="shared" si="50"/>
        <v>210.5</v>
      </c>
      <c r="AG131" s="19">
        <f t="shared" si="50"/>
        <v>206.5</v>
      </c>
      <c r="AH131" s="19">
        <f t="shared" si="50"/>
        <v>184.5</v>
      </c>
      <c r="AI131" s="19">
        <f t="shared" si="50"/>
        <v>171.5</v>
      </c>
      <c r="AQ131" s="182">
        <f t="shared" si="48"/>
        <v>1300</v>
      </c>
      <c r="AS131" s="182">
        <f t="shared" si="49"/>
        <v>50</v>
      </c>
      <c r="AW131" s="212">
        <v>2004</v>
      </c>
      <c r="AX131" s="205">
        <v>0.99</v>
      </c>
      <c r="AY131" s="203">
        <v>0.99</v>
      </c>
      <c r="AZ131" s="206">
        <v>0.99</v>
      </c>
      <c r="BA131" s="203" t="s">
        <v>588</v>
      </c>
      <c r="BB131" s="203" t="s">
        <v>588</v>
      </c>
      <c r="BC131" s="203" t="s">
        <v>588</v>
      </c>
      <c r="BD131" s="203" t="s">
        <v>588</v>
      </c>
      <c r="BE131" s="203" t="s">
        <v>588</v>
      </c>
      <c r="BF131" s="203" t="s">
        <v>588</v>
      </c>
      <c r="BG131" s="203" t="s">
        <v>588</v>
      </c>
      <c r="BH131" s="203" t="s">
        <v>588</v>
      </c>
      <c r="BI131" s="203" t="s">
        <v>588</v>
      </c>
      <c r="BJ131" s="203" t="s">
        <v>588</v>
      </c>
      <c r="BK131" s="203" t="s">
        <v>588</v>
      </c>
      <c r="BM131" s="212">
        <v>2006</v>
      </c>
      <c r="BN131" s="205">
        <v>0.99</v>
      </c>
      <c r="BO131" s="203" t="s">
        <v>588</v>
      </c>
      <c r="BP131" s="203">
        <v>0.99</v>
      </c>
      <c r="BQ131" s="203">
        <v>0.95</v>
      </c>
      <c r="BR131" s="206" t="s">
        <v>588</v>
      </c>
      <c r="BS131" s="203" t="s">
        <v>588</v>
      </c>
      <c r="BT131" s="203" t="s">
        <v>588</v>
      </c>
      <c r="BU131" s="203" t="s">
        <v>588</v>
      </c>
      <c r="BV131" s="203" t="s">
        <v>588</v>
      </c>
      <c r="BW131" s="203" t="s">
        <v>588</v>
      </c>
      <c r="BX131" s="203" t="s">
        <v>588</v>
      </c>
      <c r="BY131" s="203" t="s">
        <v>588</v>
      </c>
      <c r="BZ131" s="203" t="s">
        <v>588</v>
      </c>
      <c r="CA131" s="203" t="s">
        <v>588</v>
      </c>
      <c r="CD131" s="212">
        <v>2006</v>
      </c>
      <c r="CE131" s="205" t="s">
        <v>588</v>
      </c>
      <c r="CF131" s="203" t="s">
        <v>588</v>
      </c>
      <c r="CG131" s="203" t="s">
        <v>588</v>
      </c>
      <c r="CH131" s="203" t="s">
        <v>588</v>
      </c>
      <c r="CI131" s="206" t="s">
        <v>588</v>
      </c>
      <c r="CJ131" s="203" t="s">
        <v>588</v>
      </c>
      <c r="CK131" s="203" t="s">
        <v>588</v>
      </c>
      <c r="CL131" s="203" t="s">
        <v>588</v>
      </c>
      <c r="CM131" s="203" t="s">
        <v>588</v>
      </c>
      <c r="CN131" s="203" t="s">
        <v>588</v>
      </c>
      <c r="CO131" s="203" t="s">
        <v>588</v>
      </c>
      <c r="CP131" s="203" t="s">
        <v>588</v>
      </c>
      <c r="CQ131" s="203" t="s">
        <v>588</v>
      </c>
      <c r="CR131" s="203" t="s">
        <v>588</v>
      </c>
      <c r="CT131" s="212">
        <v>2006</v>
      </c>
      <c r="CU131" s="205" t="s">
        <v>588</v>
      </c>
      <c r="CV131" s="203" t="s">
        <v>588</v>
      </c>
      <c r="CW131" s="203" t="s">
        <v>588</v>
      </c>
      <c r="CX131" s="203" t="s">
        <v>588</v>
      </c>
      <c r="CY131" s="206" t="s">
        <v>588</v>
      </c>
      <c r="CZ131" s="203" t="s">
        <v>588</v>
      </c>
      <c r="DA131" s="203" t="s">
        <v>588</v>
      </c>
      <c r="DB131" s="203" t="s">
        <v>588</v>
      </c>
      <c r="DC131" s="203" t="s">
        <v>588</v>
      </c>
      <c r="DD131" s="203" t="s">
        <v>588</v>
      </c>
      <c r="DE131" s="203" t="s">
        <v>588</v>
      </c>
      <c r="DF131" s="203" t="s">
        <v>588</v>
      </c>
      <c r="DG131" s="203" t="s">
        <v>588</v>
      </c>
      <c r="DH131" s="203" t="s">
        <v>588</v>
      </c>
    </row>
    <row r="132" spans="2:112">
      <c r="C132" s="19" t="s">
        <v>729</v>
      </c>
      <c r="D132" s="19">
        <v>64</v>
      </c>
      <c r="E132" s="19">
        <v>81</v>
      </c>
      <c r="F132" s="19">
        <v>82</v>
      </c>
      <c r="G132" s="19">
        <v>85</v>
      </c>
      <c r="H132" s="19">
        <v>87</v>
      </c>
      <c r="I132" s="19">
        <v>71</v>
      </c>
      <c r="J132" s="19">
        <v>103</v>
      </c>
      <c r="K132" s="19">
        <v>94</v>
      </c>
      <c r="L132" s="19">
        <v>100</v>
      </c>
      <c r="M132" s="19">
        <v>104</v>
      </c>
      <c r="N132" s="19">
        <v>109</v>
      </c>
      <c r="O132" s="19">
        <v>78</v>
      </c>
      <c r="P132" s="19">
        <v>70</v>
      </c>
      <c r="Q132" s="19">
        <v>77</v>
      </c>
      <c r="R132" s="19">
        <v>76</v>
      </c>
      <c r="S132" s="19">
        <v>61</v>
      </c>
      <c r="V132" s="19">
        <f t="shared" si="51"/>
        <v>81.5</v>
      </c>
      <c r="W132" s="19">
        <f t="shared" si="50"/>
        <v>83.5</v>
      </c>
      <c r="X132" s="19">
        <f t="shared" si="50"/>
        <v>86</v>
      </c>
      <c r="Y132" s="19">
        <f t="shared" si="50"/>
        <v>79</v>
      </c>
      <c r="Z132" s="19">
        <f t="shared" si="50"/>
        <v>87</v>
      </c>
      <c r="AA132" s="19">
        <f t="shared" si="50"/>
        <v>98.5</v>
      </c>
      <c r="AB132" s="19">
        <f t="shared" si="50"/>
        <v>97</v>
      </c>
      <c r="AC132" s="19">
        <f t="shared" si="50"/>
        <v>102</v>
      </c>
      <c r="AD132" s="19">
        <f t="shared" si="50"/>
        <v>106.5</v>
      </c>
      <c r="AE132" s="19">
        <f t="shared" si="50"/>
        <v>93.5</v>
      </c>
      <c r="AF132" s="19">
        <f t="shared" si="50"/>
        <v>74</v>
      </c>
      <c r="AG132" s="19">
        <f t="shared" si="50"/>
        <v>73.5</v>
      </c>
      <c r="AH132" s="19">
        <f t="shared" si="50"/>
        <v>76.5</v>
      </c>
      <c r="AI132" s="19">
        <f t="shared" si="50"/>
        <v>68.5</v>
      </c>
      <c r="AQ132" s="182">
        <f t="shared" si="48"/>
        <v>1178</v>
      </c>
      <c r="AS132" s="182">
        <f t="shared" si="49"/>
        <v>33</v>
      </c>
      <c r="AW132" s="212">
        <v>2005</v>
      </c>
      <c r="AX132" s="205">
        <v>0.99</v>
      </c>
      <c r="AY132" s="203" t="s">
        <v>588</v>
      </c>
      <c r="AZ132" s="203">
        <v>0.95</v>
      </c>
      <c r="BA132" s="206">
        <v>0.95</v>
      </c>
      <c r="BB132" s="203" t="s">
        <v>588</v>
      </c>
      <c r="BC132" s="203" t="s">
        <v>588</v>
      </c>
      <c r="BD132" s="203" t="s">
        <v>588</v>
      </c>
      <c r="BE132" s="203" t="s">
        <v>588</v>
      </c>
      <c r="BF132" s="203" t="s">
        <v>588</v>
      </c>
      <c r="BG132" s="203" t="s">
        <v>588</v>
      </c>
      <c r="BH132" s="203" t="s">
        <v>588</v>
      </c>
      <c r="BI132" s="203" t="s">
        <v>588</v>
      </c>
      <c r="BJ132" s="203" t="s">
        <v>588</v>
      </c>
      <c r="BK132" s="203" t="s">
        <v>588</v>
      </c>
      <c r="BM132" s="212">
        <v>2007</v>
      </c>
      <c r="BN132" s="205">
        <v>0.99</v>
      </c>
      <c r="BO132" s="203" t="s">
        <v>588</v>
      </c>
      <c r="BP132" s="203">
        <v>0.95</v>
      </c>
      <c r="BQ132" s="203" t="s">
        <v>588</v>
      </c>
      <c r="BR132" s="203" t="s">
        <v>588</v>
      </c>
      <c r="BS132" s="206" t="s">
        <v>588</v>
      </c>
      <c r="BT132" s="203" t="s">
        <v>588</v>
      </c>
      <c r="BU132" s="203" t="s">
        <v>588</v>
      </c>
      <c r="BV132" s="203" t="s">
        <v>588</v>
      </c>
      <c r="BW132" s="203" t="s">
        <v>588</v>
      </c>
      <c r="BX132" s="203" t="s">
        <v>588</v>
      </c>
      <c r="BY132" s="203" t="s">
        <v>588</v>
      </c>
      <c r="BZ132" s="203" t="s">
        <v>588</v>
      </c>
      <c r="CA132" s="203" t="s">
        <v>588</v>
      </c>
      <c r="CD132" s="212">
        <v>2007</v>
      </c>
      <c r="CE132" s="205">
        <v>0.99</v>
      </c>
      <c r="CF132" s="203">
        <v>0.99</v>
      </c>
      <c r="CG132" s="203">
        <v>0.99</v>
      </c>
      <c r="CH132" s="203">
        <v>0.99</v>
      </c>
      <c r="CI132" s="203">
        <v>0.99</v>
      </c>
      <c r="CJ132" s="206">
        <v>0.99</v>
      </c>
      <c r="CK132" s="203" t="s">
        <v>588</v>
      </c>
      <c r="CL132" s="203" t="s">
        <v>588</v>
      </c>
      <c r="CM132" s="203" t="s">
        <v>588</v>
      </c>
      <c r="CN132" s="203" t="s">
        <v>588</v>
      </c>
      <c r="CO132" s="203" t="s">
        <v>588</v>
      </c>
      <c r="CP132" s="203" t="s">
        <v>588</v>
      </c>
      <c r="CQ132" s="203" t="s">
        <v>588</v>
      </c>
      <c r="CR132" s="203" t="s">
        <v>588</v>
      </c>
      <c r="CT132" s="212">
        <v>2007</v>
      </c>
      <c r="CU132" s="205" t="s">
        <v>588</v>
      </c>
      <c r="CV132" s="203" t="s">
        <v>588</v>
      </c>
      <c r="CW132" s="203" t="s">
        <v>588</v>
      </c>
      <c r="CX132" s="203" t="s">
        <v>588</v>
      </c>
      <c r="CY132" s="203" t="s">
        <v>588</v>
      </c>
      <c r="CZ132" s="206" t="s">
        <v>588</v>
      </c>
      <c r="DA132" s="203" t="s">
        <v>588</v>
      </c>
      <c r="DB132" s="203" t="s">
        <v>588</v>
      </c>
      <c r="DC132" s="203" t="s">
        <v>588</v>
      </c>
      <c r="DD132" s="203" t="s">
        <v>588</v>
      </c>
      <c r="DE132" s="203" t="s">
        <v>588</v>
      </c>
      <c r="DF132" s="203" t="s">
        <v>588</v>
      </c>
      <c r="DG132" s="203" t="s">
        <v>588</v>
      </c>
      <c r="DH132" s="203" t="s">
        <v>588</v>
      </c>
    </row>
    <row r="133" spans="2:112">
      <c r="C133" s="19" t="s">
        <v>653</v>
      </c>
      <c r="D133" s="19">
        <v>49</v>
      </c>
      <c r="E133" s="19">
        <v>43</v>
      </c>
      <c r="F133" s="19">
        <v>31</v>
      </c>
      <c r="G133" s="19">
        <v>36</v>
      </c>
      <c r="H133" s="19">
        <v>35</v>
      </c>
      <c r="I133" s="19">
        <v>43</v>
      </c>
      <c r="J133" s="19">
        <v>46</v>
      </c>
      <c r="K133" s="19">
        <v>26</v>
      </c>
      <c r="L133" s="19">
        <v>43</v>
      </c>
      <c r="M133" s="19">
        <v>53</v>
      </c>
      <c r="N133" s="19">
        <v>40</v>
      </c>
      <c r="O133" s="19">
        <v>27</v>
      </c>
      <c r="P133" s="19">
        <v>35</v>
      </c>
      <c r="Q133" s="19">
        <v>24</v>
      </c>
      <c r="R133" s="19">
        <v>28</v>
      </c>
      <c r="S133" s="19">
        <v>18</v>
      </c>
      <c r="V133" s="19">
        <f t="shared" si="51"/>
        <v>37</v>
      </c>
      <c r="W133" s="19">
        <f t="shared" si="50"/>
        <v>33.5</v>
      </c>
      <c r="X133" s="19">
        <f t="shared" si="50"/>
        <v>35.5</v>
      </c>
      <c r="Y133" s="19">
        <f t="shared" si="50"/>
        <v>39</v>
      </c>
      <c r="Z133" s="19">
        <f t="shared" si="50"/>
        <v>44.5</v>
      </c>
      <c r="AA133" s="19">
        <f t="shared" si="50"/>
        <v>36</v>
      </c>
      <c r="AB133" s="19">
        <f t="shared" si="50"/>
        <v>34.5</v>
      </c>
      <c r="AC133" s="19">
        <f t="shared" si="50"/>
        <v>48</v>
      </c>
      <c r="AD133" s="19">
        <f t="shared" si="50"/>
        <v>46.5</v>
      </c>
      <c r="AE133" s="19">
        <f t="shared" si="50"/>
        <v>33.5</v>
      </c>
      <c r="AF133" s="19">
        <f t="shared" si="50"/>
        <v>31</v>
      </c>
      <c r="AG133" s="19">
        <f t="shared" si="50"/>
        <v>29.5</v>
      </c>
      <c r="AH133" s="19">
        <f t="shared" si="50"/>
        <v>26</v>
      </c>
      <c r="AI133" s="19">
        <f t="shared" si="50"/>
        <v>23</v>
      </c>
      <c r="AQ133" s="182">
        <f t="shared" si="48"/>
        <v>1138</v>
      </c>
      <c r="AS133" s="182">
        <f t="shared" si="49"/>
        <v>50</v>
      </c>
      <c r="AW133" s="212">
        <v>2006</v>
      </c>
      <c r="AX133" s="205">
        <v>0.99</v>
      </c>
      <c r="AY133" s="203">
        <v>0.95</v>
      </c>
      <c r="AZ133" s="203" t="s">
        <v>588</v>
      </c>
      <c r="BA133" s="203">
        <v>0.99</v>
      </c>
      <c r="BB133" s="206">
        <v>0.99</v>
      </c>
      <c r="BC133" s="203" t="s">
        <v>588</v>
      </c>
      <c r="BD133" s="203" t="s">
        <v>588</v>
      </c>
      <c r="BE133" s="203" t="s">
        <v>588</v>
      </c>
      <c r="BF133" s="203" t="s">
        <v>588</v>
      </c>
      <c r="BG133" s="203" t="s">
        <v>588</v>
      </c>
      <c r="BH133" s="203" t="s">
        <v>588</v>
      </c>
      <c r="BI133" s="203" t="s">
        <v>588</v>
      </c>
      <c r="BJ133" s="203" t="s">
        <v>588</v>
      </c>
      <c r="BK133" s="203" t="s">
        <v>588</v>
      </c>
      <c r="BM133" s="212">
        <v>2008</v>
      </c>
      <c r="BN133" s="205">
        <v>0.99</v>
      </c>
      <c r="BO133" s="203">
        <v>0.99</v>
      </c>
      <c r="BP133" s="203">
        <v>0.99</v>
      </c>
      <c r="BQ133" s="203">
        <v>0.99</v>
      </c>
      <c r="BR133" s="203">
        <v>0.95</v>
      </c>
      <c r="BS133" s="203" t="s">
        <v>588</v>
      </c>
      <c r="BT133" s="206">
        <v>0.95</v>
      </c>
      <c r="BU133" s="203" t="s">
        <v>588</v>
      </c>
      <c r="BV133" s="203" t="s">
        <v>588</v>
      </c>
      <c r="BW133" s="203" t="s">
        <v>588</v>
      </c>
      <c r="BX133" s="203" t="s">
        <v>588</v>
      </c>
      <c r="BY133" s="203" t="s">
        <v>588</v>
      </c>
      <c r="BZ133" s="203" t="s">
        <v>588</v>
      </c>
      <c r="CA133" s="203" t="s">
        <v>588</v>
      </c>
      <c r="CD133" s="212">
        <v>2008</v>
      </c>
      <c r="CE133" s="205">
        <v>0.99</v>
      </c>
      <c r="CF133" s="203">
        <v>0.95</v>
      </c>
      <c r="CG133" s="203">
        <v>0.95</v>
      </c>
      <c r="CH133" s="203">
        <v>0.99</v>
      </c>
      <c r="CI133" s="203">
        <v>0.95</v>
      </c>
      <c r="CJ133" s="203">
        <v>0.99</v>
      </c>
      <c r="CK133" s="206">
        <v>0.9</v>
      </c>
      <c r="CL133" s="203" t="s">
        <v>588</v>
      </c>
      <c r="CM133" s="203" t="s">
        <v>588</v>
      </c>
      <c r="CN133" s="203" t="s">
        <v>588</v>
      </c>
      <c r="CO133" s="203" t="s">
        <v>588</v>
      </c>
      <c r="CP133" s="203" t="s">
        <v>588</v>
      </c>
      <c r="CQ133" s="203" t="s">
        <v>588</v>
      </c>
      <c r="CR133" s="203" t="s">
        <v>588</v>
      </c>
      <c r="CT133" s="212">
        <v>2008</v>
      </c>
      <c r="CU133" s="205" t="s">
        <v>588</v>
      </c>
      <c r="CV133" s="203" t="s">
        <v>588</v>
      </c>
      <c r="CW133" s="203" t="s">
        <v>588</v>
      </c>
      <c r="CX133" s="203" t="s">
        <v>588</v>
      </c>
      <c r="CY133" s="203" t="s">
        <v>588</v>
      </c>
      <c r="CZ133" s="203" t="s">
        <v>588</v>
      </c>
      <c r="DA133" s="206" t="s">
        <v>588</v>
      </c>
      <c r="DB133" s="203" t="s">
        <v>588</v>
      </c>
      <c r="DC133" s="203" t="s">
        <v>588</v>
      </c>
      <c r="DD133" s="203" t="s">
        <v>588</v>
      </c>
      <c r="DE133" s="203" t="s">
        <v>588</v>
      </c>
      <c r="DF133" s="203" t="s">
        <v>588</v>
      </c>
      <c r="DG133" s="203" t="s">
        <v>588</v>
      </c>
      <c r="DH133" s="203" t="s">
        <v>588</v>
      </c>
    </row>
    <row r="134" spans="2:112">
      <c r="C134" s="19" t="s">
        <v>652</v>
      </c>
      <c r="D134" s="19">
        <v>330</v>
      </c>
      <c r="E134" s="19">
        <v>384</v>
      </c>
      <c r="F134" s="19">
        <v>319</v>
      </c>
      <c r="G134" s="19">
        <v>357</v>
      </c>
      <c r="H134" s="19">
        <v>365</v>
      </c>
      <c r="I134" s="19">
        <v>363</v>
      </c>
      <c r="J134" s="19">
        <v>355</v>
      </c>
      <c r="K134" s="19">
        <v>397</v>
      </c>
      <c r="L134" s="19">
        <v>362</v>
      </c>
      <c r="M134" s="19">
        <v>364</v>
      </c>
      <c r="N134" s="19">
        <v>360</v>
      </c>
      <c r="O134" s="19">
        <v>326</v>
      </c>
      <c r="P134" s="19">
        <v>338</v>
      </c>
      <c r="Q134" s="19">
        <v>389</v>
      </c>
      <c r="R134" s="19">
        <v>387</v>
      </c>
      <c r="S134" s="19">
        <v>395</v>
      </c>
      <c r="V134" s="19">
        <f t="shared" si="51"/>
        <v>351.5</v>
      </c>
      <c r="W134" s="19">
        <f t="shared" si="50"/>
        <v>338</v>
      </c>
      <c r="X134" s="19">
        <f t="shared" si="50"/>
        <v>361</v>
      </c>
      <c r="Y134" s="19">
        <f t="shared" si="50"/>
        <v>364</v>
      </c>
      <c r="Z134" s="19">
        <f t="shared" si="50"/>
        <v>359</v>
      </c>
      <c r="AA134" s="19">
        <f t="shared" si="50"/>
        <v>376</v>
      </c>
      <c r="AB134" s="19">
        <f t="shared" si="50"/>
        <v>379.5</v>
      </c>
      <c r="AC134" s="19">
        <f t="shared" si="50"/>
        <v>363</v>
      </c>
      <c r="AD134" s="19">
        <f t="shared" si="50"/>
        <v>362</v>
      </c>
      <c r="AE134" s="19">
        <f t="shared" si="50"/>
        <v>343</v>
      </c>
      <c r="AF134" s="19">
        <f t="shared" si="50"/>
        <v>332</v>
      </c>
      <c r="AG134" s="19">
        <f t="shared" si="50"/>
        <v>363.5</v>
      </c>
      <c r="AH134" s="19">
        <f t="shared" si="50"/>
        <v>388</v>
      </c>
      <c r="AI134" s="19">
        <f t="shared" si="50"/>
        <v>391</v>
      </c>
      <c r="AQ134" s="182">
        <f t="shared" si="48"/>
        <v>1188</v>
      </c>
      <c r="AS134" s="182">
        <f t="shared" si="49"/>
        <v>39</v>
      </c>
      <c r="AW134" s="212">
        <v>2007</v>
      </c>
      <c r="AX134" s="205">
        <v>0.99</v>
      </c>
      <c r="AY134" s="203">
        <v>0.99</v>
      </c>
      <c r="AZ134" s="203">
        <v>0.99</v>
      </c>
      <c r="BA134" s="203">
        <v>0.99</v>
      </c>
      <c r="BB134" s="203">
        <v>0.99</v>
      </c>
      <c r="BC134" s="206">
        <v>0.99</v>
      </c>
      <c r="BD134" s="203" t="s">
        <v>588</v>
      </c>
      <c r="BE134" s="203" t="s">
        <v>588</v>
      </c>
      <c r="BF134" s="203" t="s">
        <v>588</v>
      </c>
      <c r="BG134" s="203" t="s">
        <v>588</v>
      </c>
      <c r="BH134" s="203" t="s">
        <v>588</v>
      </c>
      <c r="BI134" s="203" t="s">
        <v>588</v>
      </c>
      <c r="BJ134" s="203" t="s">
        <v>588</v>
      </c>
      <c r="BK134" s="203" t="s">
        <v>588</v>
      </c>
      <c r="BM134" s="212">
        <v>2009</v>
      </c>
      <c r="BN134" s="205">
        <v>0.99</v>
      </c>
      <c r="BO134" s="203" t="s">
        <v>588</v>
      </c>
      <c r="BP134" s="203">
        <v>0.99</v>
      </c>
      <c r="BQ134" s="203">
        <v>0.95</v>
      </c>
      <c r="BR134" s="203" t="s">
        <v>588</v>
      </c>
      <c r="BS134" s="203" t="s">
        <v>588</v>
      </c>
      <c r="BT134" s="203" t="s">
        <v>588</v>
      </c>
      <c r="BU134" s="206" t="s">
        <v>588</v>
      </c>
      <c r="BV134" s="203" t="s">
        <v>588</v>
      </c>
      <c r="BW134" s="203" t="s">
        <v>588</v>
      </c>
      <c r="BX134" s="203" t="s">
        <v>588</v>
      </c>
      <c r="BY134" s="203" t="s">
        <v>588</v>
      </c>
      <c r="BZ134" s="203" t="s">
        <v>588</v>
      </c>
      <c r="CA134" s="203" t="s">
        <v>588</v>
      </c>
      <c r="CD134" s="212">
        <v>2009</v>
      </c>
      <c r="CE134" s="205">
        <v>0.99</v>
      </c>
      <c r="CF134" s="203" t="s">
        <v>588</v>
      </c>
      <c r="CG134" s="203" t="s">
        <v>588</v>
      </c>
      <c r="CH134" s="203">
        <v>0.99</v>
      </c>
      <c r="CI134" s="203" t="s">
        <v>588</v>
      </c>
      <c r="CJ134" s="203">
        <v>0.9</v>
      </c>
      <c r="CK134" s="203">
        <v>0.99</v>
      </c>
      <c r="CL134" s="206" t="s">
        <v>588</v>
      </c>
      <c r="CM134" s="203" t="s">
        <v>588</v>
      </c>
      <c r="CN134" s="203" t="s">
        <v>588</v>
      </c>
      <c r="CO134" s="203" t="s">
        <v>588</v>
      </c>
      <c r="CP134" s="203" t="s">
        <v>588</v>
      </c>
      <c r="CQ134" s="203" t="s">
        <v>588</v>
      </c>
      <c r="CR134" s="203" t="s">
        <v>588</v>
      </c>
      <c r="CT134" s="212">
        <v>2009</v>
      </c>
      <c r="CU134" s="205" t="s">
        <v>588</v>
      </c>
      <c r="CV134" s="203" t="s">
        <v>588</v>
      </c>
      <c r="CW134" s="203" t="s">
        <v>588</v>
      </c>
      <c r="CX134" s="203" t="s">
        <v>588</v>
      </c>
      <c r="CY134" s="203" t="s">
        <v>588</v>
      </c>
      <c r="CZ134" s="203" t="s">
        <v>588</v>
      </c>
      <c r="DA134" s="203" t="s">
        <v>588</v>
      </c>
      <c r="DB134" s="206" t="s">
        <v>588</v>
      </c>
      <c r="DC134" s="203" t="s">
        <v>588</v>
      </c>
      <c r="DD134" s="203" t="s">
        <v>588</v>
      </c>
      <c r="DE134" s="203" t="s">
        <v>588</v>
      </c>
      <c r="DF134" s="203" t="s">
        <v>588</v>
      </c>
      <c r="DG134" s="203" t="s">
        <v>588</v>
      </c>
      <c r="DH134" s="203" t="s">
        <v>588</v>
      </c>
    </row>
    <row r="135" spans="2:112">
      <c r="C135" s="19" t="s">
        <v>654</v>
      </c>
      <c r="D135" s="19">
        <v>135</v>
      </c>
      <c r="E135" s="19">
        <v>137</v>
      </c>
      <c r="F135" s="19">
        <v>158</v>
      </c>
      <c r="G135" s="19">
        <v>137</v>
      </c>
      <c r="H135" s="19">
        <v>134</v>
      </c>
      <c r="I135" s="19">
        <v>164</v>
      </c>
      <c r="J135" s="19">
        <v>173</v>
      </c>
      <c r="K135" s="19">
        <v>164</v>
      </c>
      <c r="L135" s="19">
        <v>153</v>
      </c>
      <c r="M135" s="19">
        <v>157</v>
      </c>
      <c r="N135" s="19">
        <v>143</v>
      </c>
      <c r="O135" s="19">
        <v>156</v>
      </c>
      <c r="P135" s="19">
        <v>150</v>
      </c>
      <c r="Q135" s="19">
        <v>138</v>
      </c>
      <c r="R135" s="19">
        <v>126</v>
      </c>
      <c r="S135" s="19">
        <v>129</v>
      </c>
      <c r="V135" s="19">
        <f t="shared" si="51"/>
        <v>147.5</v>
      </c>
      <c r="W135" s="19">
        <f t="shared" si="50"/>
        <v>147.5</v>
      </c>
      <c r="X135" s="19">
        <f t="shared" si="50"/>
        <v>135.5</v>
      </c>
      <c r="Y135" s="19">
        <f t="shared" si="50"/>
        <v>149</v>
      </c>
      <c r="Z135" s="19">
        <f t="shared" si="50"/>
        <v>168.5</v>
      </c>
      <c r="AA135" s="19">
        <f t="shared" si="50"/>
        <v>168.5</v>
      </c>
      <c r="AB135" s="19">
        <f t="shared" si="50"/>
        <v>158.5</v>
      </c>
      <c r="AC135" s="19">
        <f t="shared" si="50"/>
        <v>155</v>
      </c>
      <c r="AD135" s="19">
        <f t="shared" si="50"/>
        <v>150</v>
      </c>
      <c r="AE135" s="19">
        <f t="shared" si="50"/>
        <v>149.5</v>
      </c>
      <c r="AF135" s="19">
        <f t="shared" si="50"/>
        <v>153</v>
      </c>
      <c r="AG135" s="19">
        <f t="shared" si="50"/>
        <v>144</v>
      </c>
      <c r="AH135" s="19">
        <f t="shared" si="50"/>
        <v>132</v>
      </c>
      <c r="AI135" s="19">
        <f t="shared" si="50"/>
        <v>127.5</v>
      </c>
      <c r="AQ135" s="182">
        <f t="shared" si="48"/>
        <v>1165</v>
      </c>
      <c r="AS135" s="182">
        <f t="shared" si="49"/>
        <v>43</v>
      </c>
      <c r="AW135" s="212">
        <v>2008</v>
      </c>
      <c r="AX135" s="205">
        <v>0.99</v>
      </c>
      <c r="AY135" s="203" t="s">
        <v>588</v>
      </c>
      <c r="AZ135" s="203" t="s">
        <v>588</v>
      </c>
      <c r="BA135" s="203">
        <v>0.99</v>
      </c>
      <c r="BB135" s="203" t="s">
        <v>588</v>
      </c>
      <c r="BC135" s="203">
        <v>0.95</v>
      </c>
      <c r="BD135" s="206">
        <v>0.99</v>
      </c>
      <c r="BE135" s="203" t="s">
        <v>588</v>
      </c>
      <c r="BF135" s="203" t="s">
        <v>588</v>
      </c>
      <c r="BG135" s="203" t="s">
        <v>588</v>
      </c>
      <c r="BH135" s="203" t="s">
        <v>588</v>
      </c>
      <c r="BI135" s="203" t="s">
        <v>588</v>
      </c>
      <c r="BJ135" s="203" t="s">
        <v>588</v>
      </c>
      <c r="BK135" s="203" t="s">
        <v>588</v>
      </c>
      <c r="BM135" s="212">
        <v>2010</v>
      </c>
      <c r="BN135" s="205">
        <v>0.99</v>
      </c>
      <c r="BO135" s="203">
        <v>0.95</v>
      </c>
      <c r="BP135" s="203">
        <v>0.99</v>
      </c>
      <c r="BQ135" s="203">
        <v>0.99</v>
      </c>
      <c r="BR135" s="203">
        <v>0.9</v>
      </c>
      <c r="BS135" s="203" t="s">
        <v>588</v>
      </c>
      <c r="BT135" s="203" t="s">
        <v>588</v>
      </c>
      <c r="BU135" s="203" t="s">
        <v>588</v>
      </c>
      <c r="BV135" s="206" t="s">
        <v>588</v>
      </c>
      <c r="BW135" s="203" t="s">
        <v>588</v>
      </c>
      <c r="BX135" s="203" t="s">
        <v>588</v>
      </c>
      <c r="BY135" s="203" t="s">
        <v>588</v>
      </c>
      <c r="BZ135" s="203" t="s">
        <v>588</v>
      </c>
      <c r="CA135" s="203" t="s">
        <v>588</v>
      </c>
      <c r="CD135" s="212">
        <v>2010</v>
      </c>
      <c r="CE135" s="205">
        <v>0.95</v>
      </c>
      <c r="CF135" s="203" t="s">
        <v>588</v>
      </c>
      <c r="CG135" s="203" t="s">
        <v>588</v>
      </c>
      <c r="CH135" s="203">
        <v>0.9</v>
      </c>
      <c r="CI135" s="203" t="s">
        <v>588</v>
      </c>
      <c r="CJ135" s="203" t="s">
        <v>588</v>
      </c>
      <c r="CK135" s="203">
        <v>0.99</v>
      </c>
      <c r="CL135" s="203">
        <v>0.99</v>
      </c>
      <c r="CM135" s="206" t="s">
        <v>588</v>
      </c>
      <c r="CN135" s="203" t="s">
        <v>588</v>
      </c>
      <c r="CO135" s="203" t="s">
        <v>588</v>
      </c>
      <c r="CP135" s="203" t="s">
        <v>588</v>
      </c>
      <c r="CQ135" s="203" t="s">
        <v>588</v>
      </c>
      <c r="CR135" s="203" t="s">
        <v>588</v>
      </c>
      <c r="CT135" s="212">
        <v>2010</v>
      </c>
      <c r="CU135" s="205" t="s">
        <v>588</v>
      </c>
      <c r="CV135" s="203" t="s">
        <v>588</v>
      </c>
      <c r="CW135" s="203" t="s">
        <v>588</v>
      </c>
      <c r="CX135" s="203" t="s">
        <v>588</v>
      </c>
      <c r="CY135" s="203" t="s">
        <v>588</v>
      </c>
      <c r="CZ135" s="203" t="s">
        <v>588</v>
      </c>
      <c r="DA135" s="203" t="s">
        <v>588</v>
      </c>
      <c r="DB135" s="203" t="s">
        <v>588</v>
      </c>
      <c r="DC135" s="206" t="s">
        <v>588</v>
      </c>
      <c r="DD135" s="203" t="s">
        <v>588</v>
      </c>
      <c r="DE135" s="203" t="s">
        <v>588</v>
      </c>
      <c r="DF135" s="203" t="s">
        <v>588</v>
      </c>
      <c r="DG135" s="203" t="s">
        <v>588</v>
      </c>
      <c r="DH135" s="203" t="s">
        <v>588</v>
      </c>
    </row>
    <row r="136" spans="2:112">
      <c r="C136" s="19" t="s">
        <v>655</v>
      </c>
      <c r="D136" s="19">
        <v>102</v>
      </c>
      <c r="E136" s="19">
        <v>100</v>
      </c>
      <c r="F136" s="19">
        <v>83</v>
      </c>
      <c r="G136" s="19">
        <v>72</v>
      </c>
      <c r="H136" s="19">
        <v>70</v>
      </c>
      <c r="I136" s="19">
        <v>91</v>
      </c>
      <c r="J136" s="19">
        <v>83</v>
      </c>
      <c r="K136" s="19">
        <v>80</v>
      </c>
      <c r="L136" s="19">
        <v>95</v>
      </c>
      <c r="M136" s="19">
        <v>68</v>
      </c>
      <c r="N136" s="19">
        <v>75</v>
      </c>
      <c r="O136" s="19">
        <v>59</v>
      </c>
      <c r="P136" s="19">
        <v>73</v>
      </c>
      <c r="Q136" s="19">
        <v>52</v>
      </c>
      <c r="R136" s="19">
        <v>63</v>
      </c>
      <c r="S136" s="19">
        <v>71</v>
      </c>
      <c r="V136" s="19">
        <f t="shared" si="51"/>
        <v>91.5</v>
      </c>
      <c r="W136" s="19">
        <f t="shared" si="50"/>
        <v>77.5</v>
      </c>
      <c r="X136" s="19">
        <f t="shared" si="50"/>
        <v>71</v>
      </c>
      <c r="Y136" s="19">
        <f t="shared" si="50"/>
        <v>80.5</v>
      </c>
      <c r="Z136" s="19">
        <f t="shared" si="50"/>
        <v>87</v>
      </c>
      <c r="AA136" s="19">
        <f t="shared" si="50"/>
        <v>81.5</v>
      </c>
      <c r="AB136" s="19">
        <f t="shared" si="50"/>
        <v>87.5</v>
      </c>
      <c r="AC136" s="19">
        <f t="shared" si="50"/>
        <v>81.5</v>
      </c>
      <c r="AD136" s="19">
        <f t="shared" si="50"/>
        <v>71.5</v>
      </c>
      <c r="AE136" s="19">
        <f t="shared" si="50"/>
        <v>67</v>
      </c>
      <c r="AF136" s="19">
        <f t="shared" si="50"/>
        <v>66</v>
      </c>
      <c r="AG136" s="19">
        <f t="shared" si="50"/>
        <v>62.5</v>
      </c>
      <c r="AH136" s="19">
        <f t="shared" si="50"/>
        <v>57.5</v>
      </c>
      <c r="AI136" s="19">
        <f t="shared" si="50"/>
        <v>67</v>
      </c>
      <c r="AQ136" s="182">
        <f t="shared" si="48"/>
        <v>1232</v>
      </c>
      <c r="AS136" s="182">
        <f t="shared" si="49"/>
        <v>54</v>
      </c>
      <c r="AW136" s="212">
        <v>2009</v>
      </c>
      <c r="AX136" s="205">
        <v>0.99</v>
      </c>
      <c r="AY136" s="203">
        <v>0.99</v>
      </c>
      <c r="AZ136" s="203">
        <v>0.99</v>
      </c>
      <c r="BA136" s="203" t="s">
        <v>588</v>
      </c>
      <c r="BB136" s="203">
        <v>0.95</v>
      </c>
      <c r="BC136" s="203">
        <v>0.99</v>
      </c>
      <c r="BD136" s="203">
        <v>0.99</v>
      </c>
      <c r="BE136" s="206">
        <v>0.99</v>
      </c>
      <c r="BF136" s="203" t="s">
        <v>588</v>
      </c>
      <c r="BG136" s="203" t="s">
        <v>588</v>
      </c>
      <c r="BH136" s="203" t="s">
        <v>588</v>
      </c>
      <c r="BI136" s="203" t="s">
        <v>588</v>
      </c>
      <c r="BJ136" s="203" t="s">
        <v>588</v>
      </c>
      <c r="BK136" s="203" t="s">
        <v>588</v>
      </c>
      <c r="BM136" s="212">
        <v>2011</v>
      </c>
      <c r="BN136" s="205">
        <v>0.99</v>
      </c>
      <c r="BO136" s="203">
        <v>0.99</v>
      </c>
      <c r="BP136" s="203">
        <v>0.99</v>
      </c>
      <c r="BQ136" s="203">
        <v>0.99</v>
      </c>
      <c r="BR136" s="203">
        <v>0.99</v>
      </c>
      <c r="BS136" s="203">
        <v>0.99</v>
      </c>
      <c r="BT136" s="203">
        <v>0.99</v>
      </c>
      <c r="BU136" s="203">
        <v>0.95</v>
      </c>
      <c r="BV136" s="203">
        <v>0.99</v>
      </c>
      <c r="BW136" s="206">
        <v>0.99</v>
      </c>
      <c r="BX136" s="203" t="s">
        <v>588</v>
      </c>
      <c r="BY136" s="203" t="s">
        <v>588</v>
      </c>
      <c r="BZ136" s="203" t="s">
        <v>588</v>
      </c>
      <c r="CA136" s="203" t="s">
        <v>588</v>
      </c>
      <c r="CD136" s="212">
        <v>2011</v>
      </c>
      <c r="CE136" s="205" t="s">
        <v>588</v>
      </c>
      <c r="CF136" s="203" t="s">
        <v>588</v>
      </c>
      <c r="CG136" s="203" t="s">
        <v>588</v>
      </c>
      <c r="CH136" s="203" t="s">
        <v>588</v>
      </c>
      <c r="CI136" s="203">
        <v>0.95</v>
      </c>
      <c r="CJ136" s="203" t="s">
        <v>588</v>
      </c>
      <c r="CK136" s="203">
        <v>0.99</v>
      </c>
      <c r="CL136" s="203">
        <v>0.99</v>
      </c>
      <c r="CM136" s="203">
        <v>0.99</v>
      </c>
      <c r="CN136" s="206">
        <v>0.9</v>
      </c>
      <c r="CO136" s="203" t="s">
        <v>588</v>
      </c>
      <c r="CP136" s="203" t="s">
        <v>588</v>
      </c>
      <c r="CQ136" s="203" t="s">
        <v>588</v>
      </c>
      <c r="CR136" s="203" t="s">
        <v>588</v>
      </c>
      <c r="CT136" s="212">
        <v>2011</v>
      </c>
      <c r="CU136" s="205">
        <v>0.95</v>
      </c>
      <c r="CV136" s="203" t="s">
        <v>588</v>
      </c>
      <c r="CW136" s="203" t="s">
        <v>588</v>
      </c>
      <c r="CX136" s="203">
        <v>0.95</v>
      </c>
      <c r="CY136" s="203">
        <v>0.9</v>
      </c>
      <c r="CZ136" s="203" t="s">
        <v>588</v>
      </c>
      <c r="DA136" s="203" t="s">
        <v>588</v>
      </c>
      <c r="DB136" s="203">
        <v>0.95</v>
      </c>
      <c r="DC136" s="203" t="s">
        <v>588</v>
      </c>
      <c r="DD136" s="206">
        <v>0.9</v>
      </c>
      <c r="DE136" s="203" t="s">
        <v>588</v>
      </c>
      <c r="DF136" s="203" t="s">
        <v>588</v>
      </c>
      <c r="DG136" s="203" t="s">
        <v>588</v>
      </c>
      <c r="DH136" s="203" t="s">
        <v>588</v>
      </c>
    </row>
    <row r="137" spans="2:112">
      <c r="C137" s="19" t="s">
        <v>730</v>
      </c>
      <c r="D137" s="19">
        <v>3034</v>
      </c>
      <c r="E137" s="19">
        <v>3124</v>
      </c>
      <c r="F137" s="19">
        <v>2987</v>
      </c>
      <c r="G137" s="19">
        <v>3011</v>
      </c>
      <c r="H137" s="19">
        <v>2988</v>
      </c>
      <c r="I137" s="19">
        <v>3159</v>
      </c>
      <c r="J137" s="19">
        <v>3323</v>
      </c>
      <c r="K137" s="19">
        <v>3355</v>
      </c>
      <c r="L137" s="19">
        <v>3197</v>
      </c>
      <c r="M137" s="19">
        <v>2989</v>
      </c>
      <c r="N137" s="19">
        <v>2867</v>
      </c>
      <c r="O137" s="19">
        <v>2682</v>
      </c>
      <c r="P137" s="19">
        <v>2742</v>
      </c>
      <c r="Q137" s="19">
        <v>2832</v>
      </c>
      <c r="R137" s="19">
        <v>2671</v>
      </c>
      <c r="S137" s="19">
        <v>2854</v>
      </c>
      <c r="V137" s="19">
        <f t="shared" si="51"/>
        <v>3055.5</v>
      </c>
      <c r="W137" s="19">
        <f t="shared" si="50"/>
        <v>2999</v>
      </c>
      <c r="X137" s="19">
        <f t="shared" si="50"/>
        <v>2999.5</v>
      </c>
      <c r="Y137" s="19">
        <f t="shared" si="50"/>
        <v>3073.5</v>
      </c>
      <c r="Z137" s="19">
        <f t="shared" si="50"/>
        <v>3241</v>
      </c>
      <c r="AA137" s="19">
        <f t="shared" si="50"/>
        <v>3339</v>
      </c>
      <c r="AB137" s="19">
        <f t="shared" si="50"/>
        <v>3276</v>
      </c>
      <c r="AC137" s="19">
        <f t="shared" si="50"/>
        <v>3093</v>
      </c>
      <c r="AD137" s="19">
        <f t="shared" si="50"/>
        <v>2928</v>
      </c>
      <c r="AE137" s="19">
        <f t="shared" si="50"/>
        <v>2774.5</v>
      </c>
      <c r="AF137" s="19">
        <f t="shared" si="50"/>
        <v>2712</v>
      </c>
      <c r="AG137" s="19">
        <f t="shared" si="50"/>
        <v>2787</v>
      </c>
      <c r="AH137" s="19">
        <f t="shared" si="50"/>
        <v>2751.5</v>
      </c>
      <c r="AI137" s="19">
        <f t="shared" si="50"/>
        <v>2762.5</v>
      </c>
      <c r="AQ137" s="182"/>
      <c r="AS137" s="182"/>
      <c r="AW137" s="212">
        <v>2010</v>
      </c>
      <c r="AX137" s="205" t="s">
        <v>588</v>
      </c>
      <c r="AY137" s="203">
        <v>0.99</v>
      </c>
      <c r="AZ137" s="203">
        <v>0.99</v>
      </c>
      <c r="BA137" s="203">
        <v>0.99</v>
      </c>
      <c r="BB137" s="203">
        <v>0.99</v>
      </c>
      <c r="BC137" s="203">
        <v>0.99</v>
      </c>
      <c r="BD137" s="203">
        <v>0.99</v>
      </c>
      <c r="BE137" s="203">
        <v>0.99</v>
      </c>
      <c r="BF137" s="206">
        <v>0.99</v>
      </c>
      <c r="BG137" s="203" t="s">
        <v>588</v>
      </c>
      <c r="BH137" s="203" t="s">
        <v>588</v>
      </c>
      <c r="BI137" s="203" t="s">
        <v>588</v>
      </c>
      <c r="BJ137" s="203" t="s">
        <v>588</v>
      </c>
      <c r="BK137" s="203" t="s">
        <v>588</v>
      </c>
      <c r="BM137" s="212">
        <v>2012</v>
      </c>
      <c r="BN137" s="205">
        <v>0.99</v>
      </c>
      <c r="BO137" s="203">
        <v>0.99</v>
      </c>
      <c r="BP137" s="203">
        <v>0.99</v>
      </c>
      <c r="BQ137" s="203">
        <v>0.99</v>
      </c>
      <c r="BR137" s="203">
        <v>0.99</v>
      </c>
      <c r="BS137" s="203">
        <v>0.99</v>
      </c>
      <c r="BT137" s="203">
        <v>0.99</v>
      </c>
      <c r="BU137" s="203">
        <v>0.95</v>
      </c>
      <c r="BV137" s="203">
        <v>0.99</v>
      </c>
      <c r="BW137" s="203">
        <v>0.95</v>
      </c>
      <c r="BX137" s="206" t="s">
        <v>588</v>
      </c>
      <c r="BY137" s="203" t="s">
        <v>588</v>
      </c>
      <c r="BZ137" s="203" t="s">
        <v>588</v>
      </c>
      <c r="CA137" s="203" t="s">
        <v>588</v>
      </c>
      <c r="CD137" s="212">
        <v>2012</v>
      </c>
      <c r="CE137" s="205" t="s">
        <v>588</v>
      </c>
      <c r="CF137" s="203">
        <v>0.95</v>
      </c>
      <c r="CG137" s="203">
        <v>0.95</v>
      </c>
      <c r="CH137" s="203" t="s">
        <v>588</v>
      </c>
      <c r="CI137" s="203">
        <v>0.99</v>
      </c>
      <c r="CJ137" s="203">
        <v>0.9</v>
      </c>
      <c r="CK137" s="203">
        <v>0.99</v>
      </c>
      <c r="CL137" s="203">
        <v>0.99</v>
      </c>
      <c r="CM137" s="203">
        <v>0.99</v>
      </c>
      <c r="CN137" s="203">
        <v>0.95</v>
      </c>
      <c r="CO137" s="206" t="s">
        <v>588</v>
      </c>
      <c r="CP137" s="203" t="s">
        <v>588</v>
      </c>
      <c r="CQ137" s="203" t="s">
        <v>588</v>
      </c>
      <c r="CR137" s="203" t="s">
        <v>588</v>
      </c>
      <c r="CT137" s="212">
        <v>2012</v>
      </c>
      <c r="CU137" s="205" t="s">
        <v>588</v>
      </c>
      <c r="CV137" s="203" t="s">
        <v>588</v>
      </c>
      <c r="CW137" s="203" t="s">
        <v>588</v>
      </c>
      <c r="CX137" s="203" t="s">
        <v>588</v>
      </c>
      <c r="CY137" s="203" t="s">
        <v>588</v>
      </c>
      <c r="CZ137" s="203" t="s">
        <v>588</v>
      </c>
      <c r="DA137" s="203" t="s">
        <v>588</v>
      </c>
      <c r="DB137" s="203" t="s">
        <v>588</v>
      </c>
      <c r="DC137" s="203" t="s">
        <v>588</v>
      </c>
      <c r="DD137" s="203" t="s">
        <v>588</v>
      </c>
      <c r="DE137" s="206">
        <v>0.9</v>
      </c>
      <c r="DF137" s="203" t="s">
        <v>588</v>
      </c>
      <c r="DG137" s="203" t="s">
        <v>588</v>
      </c>
      <c r="DH137" s="203" t="s">
        <v>588</v>
      </c>
    </row>
    <row r="138" spans="2:112">
      <c r="AQ138" s="182"/>
      <c r="AS138" s="182"/>
      <c r="AW138" s="212">
        <v>2011</v>
      </c>
      <c r="AX138" s="205">
        <v>0.99</v>
      </c>
      <c r="AY138" s="203">
        <v>0.99</v>
      </c>
      <c r="AZ138" s="203">
        <v>0.99</v>
      </c>
      <c r="BA138" s="203">
        <v>0.99</v>
      </c>
      <c r="BB138" s="203">
        <v>0.99</v>
      </c>
      <c r="BC138" s="203">
        <v>0.99</v>
      </c>
      <c r="BD138" s="203">
        <v>0.99</v>
      </c>
      <c r="BE138" s="203">
        <v>0.99</v>
      </c>
      <c r="BF138" s="203">
        <v>0.99</v>
      </c>
      <c r="BG138" s="206">
        <v>0.99</v>
      </c>
      <c r="BH138" s="203" t="s">
        <v>588</v>
      </c>
      <c r="BI138" s="203" t="s">
        <v>588</v>
      </c>
      <c r="BJ138" s="203" t="s">
        <v>588</v>
      </c>
      <c r="BK138" s="203" t="s">
        <v>588</v>
      </c>
      <c r="BM138" s="212">
        <v>2013</v>
      </c>
      <c r="BN138" s="205">
        <v>0.99</v>
      </c>
      <c r="BO138" s="203">
        <v>0.99</v>
      </c>
      <c r="BP138" s="203">
        <v>0.99</v>
      </c>
      <c r="BQ138" s="203">
        <v>0.99</v>
      </c>
      <c r="BR138" s="203">
        <v>0.99</v>
      </c>
      <c r="BS138" s="203">
        <v>0.99</v>
      </c>
      <c r="BT138" s="203">
        <v>0.99</v>
      </c>
      <c r="BU138" s="203">
        <v>0.99</v>
      </c>
      <c r="BV138" s="203">
        <v>0.99</v>
      </c>
      <c r="BW138" s="203">
        <v>0.99</v>
      </c>
      <c r="BX138" s="203">
        <v>0.95</v>
      </c>
      <c r="BY138" s="206">
        <v>0.95</v>
      </c>
      <c r="BZ138" s="203" t="s">
        <v>588</v>
      </c>
      <c r="CA138" s="203" t="s">
        <v>588</v>
      </c>
      <c r="CD138" s="212">
        <v>2013</v>
      </c>
      <c r="CE138" s="205" t="s">
        <v>588</v>
      </c>
      <c r="CF138" s="203">
        <v>0.9</v>
      </c>
      <c r="CG138" s="203">
        <v>0.9</v>
      </c>
      <c r="CH138" s="203" t="s">
        <v>588</v>
      </c>
      <c r="CI138" s="203">
        <v>0.95</v>
      </c>
      <c r="CJ138" s="203" t="s">
        <v>588</v>
      </c>
      <c r="CK138" s="203">
        <v>0.99</v>
      </c>
      <c r="CL138" s="203">
        <v>0.99</v>
      </c>
      <c r="CM138" s="203">
        <v>0.99</v>
      </c>
      <c r="CN138" s="203">
        <v>0.95</v>
      </c>
      <c r="CO138" s="203" t="s">
        <v>588</v>
      </c>
      <c r="CP138" s="206" t="s">
        <v>588</v>
      </c>
      <c r="CQ138" s="203" t="s">
        <v>588</v>
      </c>
      <c r="CR138" s="203" t="s">
        <v>588</v>
      </c>
      <c r="CT138" s="212">
        <v>2013</v>
      </c>
      <c r="CU138" s="205">
        <v>0.9</v>
      </c>
      <c r="CV138" s="203" t="s">
        <v>588</v>
      </c>
      <c r="CW138" s="203" t="s">
        <v>588</v>
      </c>
      <c r="CX138" s="203" t="s">
        <v>588</v>
      </c>
      <c r="CY138" s="203" t="s">
        <v>588</v>
      </c>
      <c r="CZ138" s="203" t="s">
        <v>588</v>
      </c>
      <c r="DA138" s="203" t="s">
        <v>588</v>
      </c>
      <c r="DB138" s="203" t="s">
        <v>588</v>
      </c>
      <c r="DC138" s="203" t="s">
        <v>588</v>
      </c>
      <c r="DD138" s="203" t="s">
        <v>588</v>
      </c>
      <c r="DE138" s="203" t="s">
        <v>588</v>
      </c>
      <c r="DF138" s="206" t="s">
        <v>588</v>
      </c>
      <c r="DG138" s="203" t="s">
        <v>588</v>
      </c>
      <c r="DH138" s="203" t="s">
        <v>588</v>
      </c>
    </row>
    <row r="139" spans="2:112">
      <c r="U139" s="247" t="s">
        <v>643</v>
      </c>
      <c r="V139" s="247">
        <f>V105/SUM('SHs and LRs'!C71,'SHs and LRs'!C88)</f>
        <v>1.9756538975766697E-2</v>
      </c>
      <c r="W139" s="247">
        <f>W105/SUM('SHs and LRs'!D71,'SHs and LRs'!D88)</f>
        <v>2.2753188105678657E-2</v>
      </c>
      <c r="X139" s="247">
        <f>X105/SUM('SHs and LRs'!E71,'SHs and LRs'!E88)</f>
        <v>2.2341932953603261E-2</v>
      </c>
      <c r="Y139" s="247">
        <f>Y105/SUM('SHs and LRs'!F71,'SHs and LRs'!F88)</f>
        <v>1.3813390505452557E-2</v>
      </c>
      <c r="Z139" s="247">
        <f>Z105/SUM('SHs and LRs'!G71,'SHs and LRs'!G88)</f>
        <v>1.5417782629200816E-2</v>
      </c>
      <c r="AA139" s="247">
        <f>AA105/SUM('SHs and LRs'!H71,'SHs and LRs'!H88)</f>
        <v>2.006155424041129E-2</v>
      </c>
      <c r="AB139" s="247">
        <f>AB105/SUM('SHs and LRs'!I71,'SHs and LRs'!I88)</f>
        <v>1.4447241990240455E-2</v>
      </c>
      <c r="AC139" s="247">
        <f>AC105/SUM('SHs and LRs'!J71,'SHs and LRs'!J88)</f>
        <v>1.9025570075927062E-2</v>
      </c>
      <c r="AD139" s="247">
        <f>AD105/SUM('SHs and LRs'!K71,'SHs and LRs'!K88)</f>
        <v>1.8042149535123994E-2</v>
      </c>
      <c r="AE139" s="247">
        <f>AE105/SUM('SHs and LRs'!L71,'SHs and LRs'!L88)</f>
        <v>8.2747999651544054E-3</v>
      </c>
      <c r="AF139" s="247">
        <f>AF105/SUM('SHs and LRs'!M71,'SHs and LRs'!M88)</f>
        <v>5.4357053931890931E-3</v>
      </c>
      <c r="AG139" s="247">
        <f>AG105/SUM('SHs and LRs'!N71,'SHs and LRs'!N88)</f>
        <v>1.2350145276540641E-2</v>
      </c>
      <c r="AH139" s="247">
        <f>AH105/SUM('SHs and LRs'!O71,'SHs and LRs'!O88)</f>
        <v>1.1731512896281278E-2</v>
      </c>
      <c r="AI139" s="247">
        <f>AI105/SUM('SHs and LRs'!P71,'SHs and LRs'!P88)</f>
        <v>1.1940101709687385E-2</v>
      </c>
      <c r="AJ139" s="247">
        <f>AJ105/SUM('SHs and LRs'!Q71,'SHs and LRs'!Q88)</f>
        <v>1.6356704125497883E-2</v>
      </c>
      <c r="AK139" s="247">
        <f>AK105/SUM('SHs and LRs'!R71,'SHs and LRs'!R88)</f>
        <v>1.3762026987457194E-2</v>
      </c>
      <c r="AQ139" s="182"/>
      <c r="AS139" s="182"/>
      <c r="AW139" s="212">
        <v>2012</v>
      </c>
      <c r="AX139" s="205">
        <v>0.99</v>
      </c>
      <c r="AY139" s="203">
        <v>0.99</v>
      </c>
      <c r="AZ139" s="203">
        <v>0.99</v>
      </c>
      <c r="BA139" s="203">
        <v>0.99</v>
      </c>
      <c r="BB139" s="203">
        <v>0.99</v>
      </c>
      <c r="BC139" s="203">
        <v>0.99</v>
      </c>
      <c r="BD139" s="203">
        <v>0.99</v>
      </c>
      <c r="BE139" s="203">
        <v>0.99</v>
      </c>
      <c r="BF139" s="203">
        <v>0.99</v>
      </c>
      <c r="BG139" s="203">
        <v>0.99</v>
      </c>
      <c r="BH139" s="206">
        <v>0.99</v>
      </c>
      <c r="BI139" s="203" t="s">
        <v>588</v>
      </c>
      <c r="BJ139" s="203" t="s">
        <v>588</v>
      </c>
      <c r="BK139" s="203" t="s">
        <v>588</v>
      </c>
      <c r="BM139" s="212">
        <v>2014</v>
      </c>
      <c r="BN139" s="205">
        <v>0.99</v>
      </c>
      <c r="BO139" s="203">
        <v>0.99</v>
      </c>
      <c r="BP139" s="203">
        <v>0.99</v>
      </c>
      <c r="BQ139" s="203">
        <v>0.99</v>
      </c>
      <c r="BR139" s="203">
        <v>0.99</v>
      </c>
      <c r="BS139" s="203">
        <v>0.99</v>
      </c>
      <c r="BT139" s="203">
        <v>0.99</v>
      </c>
      <c r="BU139" s="203">
        <v>0.99</v>
      </c>
      <c r="BV139" s="203">
        <v>0.99</v>
      </c>
      <c r="BW139" s="203">
        <v>0.99</v>
      </c>
      <c r="BX139" s="203" t="s">
        <v>588</v>
      </c>
      <c r="BY139" s="203" t="s">
        <v>588</v>
      </c>
      <c r="BZ139" s="206" t="s">
        <v>588</v>
      </c>
      <c r="CA139" s="203" t="s">
        <v>588</v>
      </c>
      <c r="CD139" s="212">
        <v>2014</v>
      </c>
      <c r="CE139" s="205" t="s">
        <v>588</v>
      </c>
      <c r="CF139" s="203">
        <v>0.99</v>
      </c>
      <c r="CG139" s="203">
        <v>0.99</v>
      </c>
      <c r="CH139" s="203" t="s">
        <v>588</v>
      </c>
      <c r="CI139" s="203">
        <v>0.99</v>
      </c>
      <c r="CJ139" s="203">
        <v>0.95</v>
      </c>
      <c r="CK139" s="203">
        <v>0.99</v>
      </c>
      <c r="CL139" s="203">
        <v>0.99</v>
      </c>
      <c r="CM139" s="203">
        <v>0.99</v>
      </c>
      <c r="CN139" s="203">
        <v>0.99</v>
      </c>
      <c r="CO139" s="203" t="s">
        <v>588</v>
      </c>
      <c r="CP139" s="203" t="s">
        <v>588</v>
      </c>
      <c r="CQ139" s="206" t="s">
        <v>588</v>
      </c>
      <c r="CR139" s="203" t="s">
        <v>588</v>
      </c>
      <c r="CT139" s="212">
        <v>2014</v>
      </c>
      <c r="CU139" s="205" t="s">
        <v>588</v>
      </c>
      <c r="CV139" s="203" t="s">
        <v>588</v>
      </c>
      <c r="CW139" s="203" t="s">
        <v>588</v>
      </c>
      <c r="CX139" s="203" t="s">
        <v>588</v>
      </c>
      <c r="CY139" s="203" t="s">
        <v>588</v>
      </c>
      <c r="CZ139" s="203" t="s">
        <v>588</v>
      </c>
      <c r="DA139" s="203" t="s">
        <v>588</v>
      </c>
      <c r="DB139" s="203" t="s">
        <v>588</v>
      </c>
      <c r="DC139" s="203" t="s">
        <v>588</v>
      </c>
      <c r="DD139" s="203" t="s">
        <v>588</v>
      </c>
      <c r="DE139" s="203" t="s">
        <v>588</v>
      </c>
      <c r="DF139" s="203" t="s">
        <v>588</v>
      </c>
      <c r="DG139" s="206" t="s">
        <v>588</v>
      </c>
      <c r="DH139" s="203" t="s">
        <v>588</v>
      </c>
    </row>
    <row r="140" spans="2:112">
      <c r="B140" s="252" t="s">
        <v>746</v>
      </c>
      <c r="U140" s="247" t="s">
        <v>657</v>
      </c>
      <c r="V140" s="247">
        <f>V106/SUM('SHs and LRs'!C72,'SHs and LRs'!C89)</f>
        <v>7.6402229646909429E-3</v>
      </c>
      <c r="W140" s="247">
        <f>W106/SUM('SHs and LRs'!D72,'SHs and LRs'!D89)</f>
        <v>6.1485208872959253E-3</v>
      </c>
      <c r="X140" s="247">
        <f>X106/SUM('SHs and LRs'!E72,'SHs and LRs'!E89)</f>
        <v>6.1769770440471741E-3</v>
      </c>
      <c r="Y140" s="247">
        <f>Y106/SUM('SHs and LRs'!F72,'SHs and LRs'!F89)</f>
        <v>7.014706233969918E-3</v>
      </c>
      <c r="Z140" s="247">
        <f>Z106/SUM('SHs and LRs'!G72,'SHs and LRs'!G89)</f>
        <v>5.8128585129422605E-3</v>
      </c>
      <c r="AA140" s="247">
        <f>AA106/SUM('SHs and LRs'!H72,'SHs and LRs'!H89)</f>
        <v>5.3921824842862254E-3</v>
      </c>
      <c r="AB140" s="247">
        <f>AB106/SUM('SHs and LRs'!I72,'SHs and LRs'!I89)</f>
        <v>5.083893584733456E-3</v>
      </c>
      <c r="AC140" s="247">
        <f>AC106/SUM('SHs and LRs'!J72,'SHs and LRs'!J89)</f>
        <v>5.298887516233473E-3</v>
      </c>
      <c r="AD140" s="247">
        <f>AD106/SUM('SHs and LRs'!K72,'SHs and LRs'!K89)</f>
        <v>4.5766075433681594E-3</v>
      </c>
      <c r="AE140" s="247">
        <f>AE106/SUM('SHs and LRs'!L72,'SHs and LRs'!L89)</f>
        <v>4.0991851962894543E-3</v>
      </c>
      <c r="AF140" s="247">
        <f>AF106/SUM('SHs and LRs'!M72,'SHs and LRs'!M89)</f>
        <v>3.959443052616275E-3</v>
      </c>
      <c r="AG140" s="247">
        <f>AG106/SUM('SHs and LRs'!N72,'SHs and LRs'!N89)</f>
        <v>3.9224420376102742E-3</v>
      </c>
      <c r="AH140" s="247">
        <f>AH106/SUM('SHs and LRs'!O72,'SHs and LRs'!O89)</f>
        <v>3.2121384282211662E-3</v>
      </c>
      <c r="AI140" s="247">
        <f>AI106/SUM('SHs and LRs'!P72,'SHs and LRs'!P89)</f>
        <v>3.3102971113722203E-3</v>
      </c>
      <c r="AJ140" s="247">
        <f>AJ106/SUM('SHs and LRs'!Q72,'SHs and LRs'!Q89)</f>
        <v>3.6694785130384116E-3</v>
      </c>
      <c r="AK140" s="247">
        <f>AK106/SUM('SHs and LRs'!R72,'SHs and LRs'!R89)</f>
        <v>3.9867322771051424E-3</v>
      </c>
      <c r="AW140" s="212">
        <v>2013</v>
      </c>
      <c r="AX140" s="205">
        <v>0.99</v>
      </c>
      <c r="AY140" s="203">
        <v>0.99</v>
      </c>
      <c r="AZ140" s="203">
        <v>0.99</v>
      </c>
      <c r="BA140" s="203">
        <v>0.99</v>
      </c>
      <c r="BB140" s="203">
        <v>0.99</v>
      </c>
      <c r="BC140" s="203">
        <v>0.99</v>
      </c>
      <c r="BD140" s="203">
        <v>0.99</v>
      </c>
      <c r="BE140" s="203">
        <v>0.99</v>
      </c>
      <c r="BF140" s="203">
        <v>0.99</v>
      </c>
      <c r="BG140" s="203">
        <v>0.99</v>
      </c>
      <c r="BH140" s="203">
        <v>0.99</v>
      </c>
      <c r="BI140" s="206">
        <v>0.99</v>
      </c>
      <c r="BJ140" s="203" t="s">
        <v>588</v>
      </c>
      <c r="BK140" s="203" t="s">
        <v>588</v>
      </c>
      <c r="BM140" s="212">
        <v>2015</v>
      </c>
      <c r="BN140" s="207">
        <v>0.99</v>
      </c>
      <c r="BO140" s="208">
        <v>0.99</v>
      </c>
      <c r="BP140" s="208">
        <v>0.99</v>
      </c>
      <c r="BQ140" s="208">
        <v>0.99</v>
      </c>
      <c r="BR140" s="208">
        <v>0.99</v>
      </c>
      <c r="BS140" s="208">
        <v>0.99</v>
      </c>
      <c r="BT140" s="208">
        <v>0.99</v>
      </c>
      <c r="BU140" s="208">
        <v>0.95</v>
      </c>
      <c r="BV140" s="208">
        <v>0.99</v>
      </c>
      <c r="BW140" s="208">
        <v>0.95</v>
      </c>
      <c r="BX140" s="208" t="s">
        <v>588</v>
      </c>
      <c r="BY140" s="208" t="s">
        <v>588</v>
      </c>
      <c r="BZ140" s="208">
        <v>0.95</v>
      </c>
      <c r="CA140" s="209" t="s">
        <v>588</v>
      </c>
      <c r="CD140" s="212">
        <v>2015</v>
      </c>
      <c r="CE140" s="207" t="s">
        <v>588</v>
      </c>
      <c r="CF140" s="208">
        <v>0.95</v>
      </c>
      <c r="CG140" s="208">
        <v>0.95</v>
      </c>
      <c r="CH140" s="208" t="s">
        <v>588</v>
      </c>
      <c r="CI140" s="208">
        <v>0.99</v>
      </c>
      <c r="CJ140" s="208">
        <v>0.95</v>
      </c>
      <c r="CK140" s="208">
        <v>0.99</v>
      </c>
      <c r="CL140" s="208">
        <v>0.99</v>
      </c>
      <c r="CM140" s="208">
        <v>0.99</v>
      </c>
      <c r="CN140" s="208">
        <v>0.99</v>
      </c>
      <c r="CO140" s="208" t="s">
        <v>588</v>
      </c>
      <c r="CP140" s="208" t="s">
        <v>588</v>
      </c>
      <c r="CQ140" s="208" t="s">
        <v>588</v>
      </c>
      <c r="CR140" s="209" t="s">
        <v>588</v>
      </c>
      <c r="CT140" s="212">
        <v>2015</v>
      </c>
      <c r="CU140" s="207" t="s">
        <v>588</v>
      </c>
      <c r="CV140" s="208" t="s">
        <v>588</v>
      </c>
      <c r="CW140" s="208" t="s">
        <v>588</v>
      </c>
      <c r="CX140" s="208" t="s">
        <v>588</v>
      </c>
      <c r="CY140" s="208" t="s">
        <v>588</v>
      </c>
      <c r="CZ140" s="208" t="s">
        <v>588</v>
      </c>
      <c r="DA140" s="208" t="s">
        <v>588</v>
      </c>
      <c r="DB140" s="208" t="s">
        <v>588</v>
      </c>
      <c r="DC140" s="208" t="s">
        <v>588</v>
      </c>
      <c r="DD140" s="208" t="s">
        <v>588</v>
      </c>
      <c r="DE140" s="208">
        <v>0.9</v>
      </c>
      <c r="DF140" s="208" t="s">
        <v>588</v>
      </c>
      <c r="DG140" s="208" t="s">
        <v>588</v>
      </c>
      <c r="DH140" s="209" t="s">
        <v>588</v>
      </c>
    </row>
    <row r="141" spans="2:112">
      <c r="C141" s="19" t="str">
        <f t="array" ref="C141:P141">TRANSPOSE(C123:C136)</f>
        <v>Northland</v>
      </c>
      <c r="D141" s="19" t="str">
        <v>Auckland</v>
      </c>
      <c r="E141" s="19" t="str">
        <v>Waikato</v>
      </c>
      <c r="F141" s="19" t="str">
        <v>Bay of Plenty</v>
      </c>
      <c r="G141" s="19" t="str">
        <v>Gisborne</v>
      </c>
      <c r="H141" s="19" t="str">
        <v>Hawkes Bay</v>
      </c>
      <c r="I141" s="19" t="str">
        <v>Taranaki</v>
      </c>
      <c r="J141" s="19" t="str">
        <v>Manawatu/Wanganui</v>
      </c>
      <c r="K141" s="19" t="str">
        <v>Wellington</v>
      </c>
      <c r="L141" s="19" t="str">
        <v>Nelson/Marlborough</v>
      </c>
      <c r="M141" s="19" t="str">
        <v>West Coast</v>
      </c>
      <c r="N141" s="19" t="str">
        <v>Canterbury</v>
      </c>
      <c r="O141" s="19" t="str">
        <v>Otago</v>
      </c>
      <c r="P141" s="19" t="str">
        <v>Southland</v>
      </c>
      <c r="U141" s="247" t="s">
        <v>644</v>
      </c>
      <c r="V141" s="247">
        <f>V107/SUM('SHs and LRs'!C73,'SHs and LRs'!C90)</f>
        <v>1.5404143820140983E-2</v>
      </c>
      <c r="W141" s="247">
        <f>W107/SUM('SHs and LRs'!D73,'SHs and LRs'!D90)</f>
        <v>1.5428286482202513E-2</v>
      </c>
      <c r="X141" s="247">
        <f>X107/SUM('SHs and LRs'!E73,'SHs and LRs'!E90)</f>
        <v>1.6772755392140959E-2</v>
      </c>
      <c r="Y141" s="247">
        <f>Y107/SUM('SHs and LRs'!F73,'SHs and LRs'!F90)</f>
        <v>2.3346874838254428E-2</v>
      </c>
      <c r="Z141" s="247">
        <f>Z107/SUM('SHs and LRs'!G73,'SHs and LRs'!G90)</f>
        <v>1.2729191437207197E-2</v>
      </c>
      <c r="AA141" s="247">
        <f>AA107/SUM('SHs and LRs'!H73,'SHs and LRs'!H90)</f>
        <v>1.663717323684686E-2</v>
      </c>
      <c r="AB141" s="247">
        <f>AB107/SUM('SHs and LRs'!I73,'SHs and LRs'!I90)</f>
        <v>1.7319867129047695E-2</v>
      </c>
      <c r="AC141" s="247">
        <f>AC107/SUM('SHs and LRs'!J73,'SHs and LRs'!J90)</f>
        <v>1.6716424618545587E-2</v>
      </c>
      <c r="AD141" s="247">
        <f>AD107/SUM('SHs and LRs'!K73,'SHs and LRs'!K90)</f>
        <v>1.2782442746664388E-2</v>
      </c>
      <c r="AE141" s="247">
        <f>AE107/SUM('SHs and LRs'!L73,'SHs and LRs'!L90)</f>
        <v>1.2411439483932158E-2</v>
      </c>
      <c r="AF141" s="247">
        <f>AF107/SUM('SHs and LRs'!M73,'SHs and LRs'!M90)</f>
        <v>1.0879887659265871E-2</v>
      </c>
      <c r="AG141" s="247">
        <f>AG107/SUM('SHs and LRs'!N73,'SHs and LRs'!N90)</f>
        <v>1.1208069907879026E-2</v>
      </c>
      <c r="AH141" s="247">
        <f>AH107/SUM('SHs and LRs'!O73,'SHs and LRs'!O90)</f>
        <v>8.5614788208286854E-3</v>
      </c>
      <c r="AI141" s="247">
        <f>AI107/SUM('SHs and LRs'!P73,'SHs and LRs'!P90)</f>
        <v>8.9653116121491648E-3</v>
      </c>
      <c r="AJ141" s="247">
        <f>AJ107/SUM('SHs and LRs'!Q73,'SHs and LRs'!Q90)</f>
        <v>1.4042952389989403E-2</v>
      </c>
      <c r="AK141" s="247">
        <f>AK107/SUM('SHs and LRs'!R73,'SHs and LRs'!R90)</f>
        <v>1.214948387214866E-2</v>
      </c>
      <c r="AW141" s="212">
        <v>2014</v>
      </c>
      <c r="AX141" s="205">
        <v>0.99</v>
      </c>
      <c r="AY141" s="203">
        <v>0.99</v>
      </c>
      <c r="AZ141" s="203">
        <v>0.99</v>
      </c>
      <c r="BA141" s="203">
        <v>0.99</v>
      </c>
      <c r="BB141" s="203">
        <v>0.99</v>
      </c>
      <c r="BC141" s="203">
        <v>0.99</v>
      </c>
      <c r="BD141" s="203">
        <v>0.99</v>
      </c>
      <c r="BE141" s="203">
        <v>0.99</v>
      </c>
      <c r="BF141" s="203">
        <v>0.99</v>
      </c>
      <c r="BG141" s="203">
        <v>0.99</v>
      </c>
      <c r="BH141" s="203">
        <v>0.99</v>
      </c>
      <c r="BI141" s="203">
        <v>0.99</v>
      </c>
      <c r="BJ141" s="206">
        <v>0.99</v>
      </c>
      <c r="BK141" s="203" t="s">
        <v>588</v>
      </c>
    </row>
    <row r="142" spans="2:112">
      <c r="B142" s="253"/>
      <c r="C142" s="19" t="str">
        <f t="array" ref="C142:P142">TRANSPOSE(C124:C137)</f>
        <v>Auckland</v>
      </c>
      <c r="D142" s="19" t="str">
        <v>Waikato</v>
      </c>
      <c r="E142" s="19" t="str">
        <v>Bay of Plenty</v>
      </c>
      <c r="F142" s="19" t="str">
        <v>Gisborne</v>
      </c>
      <c r="G142" s="19" t="str">
        <v>Hawkes Bay</v>
      </c>
      <c r="H142" s="19" t="str">
        <v>Taranaki</v>
      </c>
      <c r="I142" s="19" t="str">
        <v>Manawatu/Wanganui</v>
      </c>
      <c r="J142" s="19" t="str">
        <v>Wellington</v>
      </c>
      <c r="K142" s="19" t="str">
        <v>Nelson/Marlborough</v>
      </c>
      <c r="L142" s="19" t="str">
        <v>West Coast</v>
      </c>
      <c r="M142" s="19" t="str">
        <v>Canterbury</v>
      </c>
      <c r="N142" s="19" t="str">
        <v>Otago</v>
      </c>
      <c r="O142" s="19" t="str">
        <v>Southland</v>
      </c>
      <c r="P142" s="19" t="str">
        <v>All NZ</v>
      </c>
      <c r="U142" s="247" t="s">
        <v>645</v>
      </c>
      <c r="V142" s="247">
        <f>V108/SUM('SHs and LRs'!C74,'SHs and LRs'!C91)</f>
        <v>1.7996851642503066E-2</v>
      </c>
      <c r="W142" s="247">
        <f>W108/SUM('SHs and LRs'!D74,'SHs and LRs'!D91)</f>
        <v>1.7168284640963469E-2</v>
      </c>
      <c r="X142" s="247">
        <f>X108/SUM('SHs and LRs'!E74,'SHs and LRs'!E91)</f>
        <v>1.6206077143177611E-2</v>
      </c>
      <c r="Y142" s="247">
        <f>Y108/SUM('SHs and LRs'!F74,'SHs and LRs'!F91)</f>
        <v>1.0141412626982189E-2</v>
      </c>
      <c r="Z142" s="247">
        <f>Z108/SUM('SHs and LRs'!G74,'SHs and LRs'!G91)</f>
        <v>1.0209534288453887E-2</v>
      </c>
      <c r="AA142" s="247">
        <f>AA108/SUM('SHs and LRs'!H74,'SHs and LRs'!H91)</f>
        <v>1.7340205937300256E-2</v>
      </c>
      <c r="AB142" s="247">
        <f>AB108/SUM('SHs and LRs'!I74,'SHs and LRs'!I91)</f>
        <v>1.2581144618351815E-2</v>
      </c>
      <c r="AC142" s="247">
        <f>AC108/SUM('SHs and LRs'!J74,'SHs and LRs'!J91)</f>
        <v>9.505885127280362E-3</v>
      </c>
      <c r="AD142" s="247">
        <f>AD108/SUM('SHs and LRs'!K74,'SHs and LRs'!K91)</f>
        <v>1.2675878268537423E-2</v>
      </c>
      <c r="AE142" s="247">
        <f>AE108/SUM('SHs and LRs'!L74,'SHs and LRs'!L91)</f>
        <v>7.9785345291431744E-3</v>
      </c>
      <c r="AF142" s="247">
        <f>AF108/SUM('SHs and LRs'!M74,'SHs and LRs'!M91)</f>
        <v>7.9122391832058651E-3</v>
      </c>
      <c r="AG142" s="247">
        <f>AG108/SUM('SHs and LRs'!N74,'SHs and LRs'!N91)</f>
        <v>9.122960634105148E-3</v>
      </c>
      <c r="AH142" s="247">
        <f>AH108/SUM('SHs and LRs'!O74,'SHs and LRs'!O91)</f>
        <v>9.14550598425533E-3</v>
      </c>
      <c r="AI142" s="247">
        <f>AI108/SUM('SHs and LRs'!P74,'SHs and LRs'!P91)</f>
        <v>1.2392417706215549E-2</v>
      </c>
      <c r="AJ142" s="247">
        <f>AJ108/SUM('SHs and LRs'!Q74,'SHs and LRs'!Q91)</f>
        <v>7.0427882010005369E-3</v>
      </c>
      <c r="AK142" s="247">
        <f>AK108/SUM('SHs and LRs'!R74,'SHs and LRs'!R91)</f>
        <v>9.1918790060478758E-3</v>
      </c>
      <c r="AW142" s="212">
        <v>2015</v>
      </c>
      <c r="AX142" s="207">
        <v>0.99</v>
      </c>
      <c r="AY142" s="208">
        <v>0.99</v>
      </c>
      <c r="AZ142" s="208">
        <v>0.99</v>
      </c>
      <c r="BA142" s="208">
        <v>0.99</v>
      </c>
      <c r="BB142" s="208">
        <v>0.99</v>
      </c>
      <c r="BC142" s="208">
        <v>0.99</v>
      </c>
      <c r="BD142" s="208">
        <v>0.99</v>
      </c>
      <c r="BE142" s="208">
        <v>0.99</v>
      </c>
      <c r="BF142" s="208">
        <v>0.99</v>
      </c>
      <c r="BG142" s="208">
        <v>0.99</v>
      </c>
      <c r="BH142" s="208">
        <v>0.99</v>
      </c>
      <c r="BI142" s="208">
        <v>0.99</v>
      </c>
      <c r="BJ142" s="208" t="s">
        <v>588</v>
      </c>
      <c r="BK142" s="209">
        <v>0.99</v>
      </c>
    </row>
    <row r="143" spans="2:112">
      <c r="B143" s="253" t="s">
        <v>231</v>
      </c>
      <c r="C143" s="254">
        <v>14</v>
      </c>
      <c r="D143" s="254">
        <v>21</v>
      </c>
      <c r="E143" s="254">
        <v>29</v>
      </c>
      <c r="F143" s="254">
        <v>6</v>
      </c>
      <c r="G143" s="254">
        <v>2</v>
      </c>
      <c r="H143" s="254">
        <v>8</v>
      </c>
      <c r="I143" s="254">
        <v>2</v>
      </c>
      <c r="J143" s="254">
        <v>9</v>
      </c>
      <c r="K143" s="254">
        <v>6</v>
      </c>
      <c r="L143" s="254">
        <v>5</v>
      </c>
      <c r="M143" s="254">
        <v>1</v>
      </c>
      <c r="N143" s="254">
        <v>18</v>
      </c>
      <c r="O143" s="254">
        <v>4</v>
      </c>
      <c r="P143" s="254">
        <v>5</v>
      </c>
      <c r="U143" s="247" t="s">
        <v>646</v>
      </c>
      <c r="V143" s="247">
        <f>V109/SUM('SHs and LRs'!C75,'SHs and LRs'!C92)</f>
        <v>6.555599944087216E-3</v>
      </c>
      <c r="W143" s="247">
        <f>W109/SUM('SHs and LRs'!D75,'SHs and LRs'!D92)</f>
        <v>1.2104061170824991E-2</v>
      </c>
      <c r="X143" s="247">
        <f>X109/SUM('SHs and LRs'!E75,'SHs and LRs'!E92)</f>
        <v>8.5385501400699112E-3</v>
      </c>
      <c r="Y143" s="247">
        <f>Y109/SUM('SHs and LRs'!F75,'SHs and LRs'!F92)</f>
        <v>2.1478644619010299E-2</v>
      </c>
      <c r="Z143" s="247">
        <f>Z109/SUM('SHs and LRs'!G75,'SHs and LRs'!G92)</f>
        <v>7.3052458986132204E-3</v>
      </c>
      <c r="AA143" s="247">
        <f>AA109/SUM('SHs and LRs'!H75,'SHs and LRs'!H92)</f>
        <v>1.2602539598078459E-2</v>
      </c>
      <c r="AB143" s="247">
        <f>AB109/SUM('SHs and LRs'!I75,'SHs and LRs'!I92)</f>
        <v>2.2346360595164934E-2</v>
      </c>
      <c r="AC143" s="247">
        <f>AC109/SUM('SHs and LRs'!J75,'SHs and LRs'!J92)</f>
        <v>9.0703381924450224E-3</v>
      </c>
      <c r="AD143" s="247">
        <f>AD109/SUM('SHs and LRs'!K75,'SHs and LRs'!K92)</f>
        <v>1.8279346506305885E-2</v>
      </c>
      <c r="AE143" s="247">
        <f>AE109/SUM('SHs and LRs'!L75,'SHs and LRs'!L92)</f>
        <v>1.057178263582101E-2</v>
      </c>
      <c r="AF143" s="247">
        <f>AF109/SUM('SHs and LRs'!M75,'SHs and LRs'!M92)</f>
        <v>5.3684514555453599E-3</v>
      </c>
      <c r="AG143" s="247">
        <f>AG109/SUM('SHs and LRs'!N75,'SHs and LRs'!N92)</f>
        <v>2.9234620612877005E-2</v>
      </c>
      <c r="AH143" s="247">
        <f>AH109/SUM('SHs and LRs'!O75,'SHs and LRs'!O92)</f>
        <v>7.8207033985641366E-3</v>
      </c>
      <c r="AI143" s="247">
        <f>AI109/SUM('SHs and LRs'!P75,'SHs and LRs'!P92)</f>
        <v>4.9779434285276503E-3</v>
      </c>
      <c r="AJ143" s="247">
        <f>AJ109/SUM('SHs and LRs'!Q75,'SHs and LRs'!Q92)</f>
        <v>0</v>
      </c>
      <c r="AK143" s="247">
        <f>AK109/SUM('SHs and LRs'!R75,'SHs and LRs'!R92)</f>
        <v>2.6622035991974751E-2</v>
      </c>
      <c r="BM143" s="210"/>
      <c r="BN143" s="211">
        <v>2001</v>
      </c>
      <c r="BO143" s="211">
        <v>2002</v>
      </c>
      <c r="BP143" s="211">
        <v>2003</v>
      </c>
      <c r="BQ143" s="211">
        <v>2004</v>
      </c>
      <c r="BR143" s="211">
        <v>2005</v>
      </c>
      <c r="BS143" s="211">
        <v>2006</v>
      </c>
      <c r="BT143" s="211">
        <v>2007</v>
      </c>
      <c r="BU143" s="211">
        <v>2008</v>
      </c>
      <c r="BV143" s="211">
        <v>2009</v>
      </c>
      <c r="BW143" s="211">
        <v>2010</v>
      </c>
      <c r="BX143" s="211">
        <v>2011</v>
      </c>
      <c r="BY143" s="211">
        <v>2012</v>
      </c>
      <c r="BZ143" s="211">
        <v>2013</v>
      </c>
      <c r="CA143" s="211">
        <v>2014</v>
      </c>
    </row>
    <row r="144" spans="2:112">
      <c r="B144" s="253" t="s">
        <v>232</v>
      </c>
      <c r="C144" s="254">
        <v>3</v>
      </c>
      <c r="D144" s="254">
        <v>24</v>
      </c>
      <c r="E144" s="254">
        <v>24</v>
      </c>
      <c r="F144" s="254">
        <v>17</v>
      </c>
      <c r="G144" s="254">
        <v>2</v>
      </c>
      <c r="H144" s="254">
        <v>8</v>
      </c>
      <c r="I144" s="254">
        <v>6</v>
      </c>
      <c r="J144" s="254">
        <v>14</v>
      </c>
      <c r="K144" s="254">
        <v>9</v>
      </c>
      <c r="L144" s="254">
        <v>1</v>
      </c>
      <c r="M144" s="254">
        <v>0</v>
      </c>
      <c r="N144" s="254">
        <v>10</v>
      </c>
      <c r="O144" s="254">
        <v>6</v>
      </c>
      <c r="P144" s="254">
        <v>1</v>
      </c>
      <c r="U144" s="247" t="s">
        <v>647</v>
      </c>
      <c r="V144" s="247">
        <f>V110/SUM('SHs and LRs'!C76,'SHs and LRs'!C93)</f>
        <v>6.820955345619795E-3</v>
      </c>
      <c r="W144" s="247">
        <f>W110/SUM('SHs and LRs'!D76,'SHs and LRs'!D93)</f>
        <v>1.6580349113982328E-2</v>
      </c>
      <c r="X144" s="247">
        <f>X110/SUM('SHs and LRs'!E76,'SHs and LRs'!E93)</f>
        <v>1.5599352796357624E-2</v>
      </c>
      <c r="Y144" s="247">
        <f>Y110/SUM('SHs and LRs'!F76,'SHs and LRs'!F93)</f>
        <v>1.2482136767581297E-2</v>
      </c>
      <c r="Z144" s="247">
        <f>Z110/SUM('SHs and LRs'!G76,'SHs and LRs'!G93)</f>
        <v>2.0664524824802619E-2</v>
      </c>
      <c r="AA144" s="247">
        <f>AA110/SUM('SHs and LRs'!H76,'SHs and LRs'!H93)</f>
        <v>1.6699199087045147E-2</v>
      </c>
      <c r="AB144" s="247">
        <f>AB110/SUM('SHs and LRs'!I76,'SHs and LRs'!I93)</f>
        <v>1.5576106818210721E-2</v>
      </c>
      <c r="AC144" s="247">
        <f>AC110/SUM('SHs and LRs'!J76,'SHs and LRs'!J93)</f>
        <v>8.8517225231493583E-3</v>
      </c>
      <c r="AD144" s="247">
        <f>AD110/SUM('SHs and LRs'!K76,'SHs and LRs'!K93)</f>
        <v>1.3552841366430621E-2</v>
      </c>
      <c r="AE144" s="247">
        <f>AE110/SUM('SHs and LRs'!L76,'SHs and LRs'!L93)</f>
        <v>1.2530484109203774E-2</v>
      </c>
      <c r="AF144" s="247">
        <f>AF110/SUM('SHs and LRs'!M76,'SHs and LRs'!M93)</f>
        <v>1.7017293744933649E-2</v>
      </c>
      <c r="AG144" s="247">
        <f>AG110/SUM('SHs and LRs'!N76,'SHs and LRs'!N93)</f>
        <v>7.7341384048663581E-3</v>
      </c>
      <c r="AH144" s="247">
        <f>AH110/SUM('SHs and LRs'!O76,'SHs and LRs'!O93)</f>
        <v>6.3159852643199562E-3</v>
      </c>
      <c r="AI144" s="247">
        <f>AI110/SUM('SHs and LRs'!P76,'SHs and LRs'!P93)</f>
        <v>9.3821708745598763E-3</v>
      </c>
      <c r="AJ144" s="247">
        <f>AJ110/SUM('SHs and LRs'!Q76,'SHs and LRs'!Q93)</f>
        <v>1.0846039258502395E-2</v>
      </c>
      <c r="AK144" s="247">
        <f>AK110/SUM('SHs and LRs'!R76,'SHs and LRs'!R93)</f>
        <v>7.8908413340263595E-3</v>
      </c>
      <c r="AW144" s="213" t="s">
        <v>689</v>
      </c>
      <c r="BM144" s="212">
        <v>2001</v>
      </c>
      <c r="BN144" s="203" t="s">
        <v>588</v>
      </c>
      <c r="BO144" s="203" t="s">
        <v>588</v>
      </c>
      <c r="BP144" s="203" t="s">
        <v>588</v>
      </c>
      <c r="BQ144" s="203" t="s">
        <v>588</v>
      </c>
      <c r="BR144" s="203" t="s">
        <v>588</v>
      </c>
      <c r="BS144" s="203" t="s">
        <v>588</v>
      </c>
      <c r="BT144" s="203" t="s">
        <v>588</v>
      </c>
      <c r="BU144" s="203" t="s">
        <v>588</v>
      </c>
      <c r="BV144" s="203" t="s">
        <v>588</v>
      </c>
      <c r="BW144" s="203" t="s">
        <v>588</v>
      </c>
      <c r="BX144" s="203" t="s">
        <v>588</v>
      </c>
      <c r="BY144" s="203" t="s">
        <v>588</v>
      </c>
      <c r="BZ144" s="203" t="s">
        <v>588</v>
      </c>
      <c r="CA144" s="203" t="s">
        <v>588</v>
      </c>
    </row>
    <row r="145" spans="2:79">
      <c r="B145" s="253" t="s">
        <v>233</v>
      </c>
      <c r="C145" s="254">
        <v>9</v>
      </c>
      <c r="D145" s="254">
        <v>22</v>
      </c>
      <c r="E145" s="254">
        <v>27</v>
      </c>
      <c r="F145" s="254">
        <v>14</v>
      </c>
      <c r="G145" s="254">
        <v>0</v>
      </c>
      <c r="H145" s="254">
        <v>3</v>
      </c>
      <c r="I145" s="254">
        <v>4</v>
      </c>
      <c r="J145" s="254">
        <v>15</v>
      </c>
      <c r="K145" s="254">
        <v>13</v>
      </c>
      <c r="L145" s="254">
        <v>2</v>
      </c>
      <c r="M145" s="254">
        <v>2</v>
      </c>
      <c r="N145" s="254">
        <v>14</v>
      </c>
      <c r="O145" s="254">
        <v>2</v>
      </c>
      <c r="P145" s="254">
        <v>2</v>
      </c>
      <c r="U145" s="247" t="s">
        <v>648</v>
      </c>
      <c r="V145" s="247">
        <f>V111/SUM('SHs and LRs'!C77,'SHs and LRs'!C94)</f>
        <v>1.9165154527039853E-2</v>
      </c>
      <c r="W145" s="247">
        <f>W111/SUM('SHs and LRs'!D77,'SHs and LRs'!D94)</f>
        <v>7.2428389036999809E-3</v>
      </c>
      <c r="X145" s="247">
        <f>X111/SUM('SHs and LRs'!E77,'SHs and LRs'!E94)</f>
        <v>1.1937818487428649E-2</v>
      </c>
      <c r="Y145" s="247">
        <f>Y111/SUM('SHs and LRs'!F77,'SHs and LRs'!F94)</f>
        <v>1.7932927564825108E-2</v>
      </c>
      <c r="Z145" s="247">
        <f>Z111/SUM('SHs and LRs'!G77,'SHs and LRs'!G94)</f>
        <v>1.1950014752965787E-2</v>
      </c>
      <c r="AA145" s="247">
        <f>AA111/SUM('SHs and LRs'!H77,'SHs and LRs'!H94)</f>
        <v>1.0843369426092896E-2</v>
      </c>
      <c r="AB145" s="247">
        <f>AB111/SUM('SHs and LRs'!I77,'SHs and LRs'!I94)</f>
        <v>7.7554476319610282E-3</v>
      </c>
      <c r="AC145" s="247">
        <f>AC111/SUM('SHs and LRs'!J77,'SHs and LRs'!J94)</f>
        <v>1.3787502113960895E-2</v>
      </c>
      <c r="AD145" s="247">
        <f>AD111/SUM('SHs and LRs'!K77,'SHs and LRs'!K94)</f>
        <v>1.0704718186347146E-2</v>
      </c>
      <c r="AE145" s="247">
        <f>AE111/SUM('SHs and LRs'!L77,'SHs and LRs'!L94)</f>
        <v>9.8193967030979126E-3</v>
      </c>
      <c r="AF145" s="247">
        <f>AF111/SUM('SHs and LRs'!M77,'SHs and LRs'!M94)</f>
        <v>1.0905893994572272E-2</v>
      </c>
      <c r="AG145" s="247">
        <f>AG111/SUM('SHs and LRs'!N77,'SHs and LRs'!N94)</f>
        <v>1.4892709352998496E-2</v>
      </c>
      <c r="AH145" s="247">
        <f>AH111/SUM('SHs and LRs'!O77,'SHs and LRs'!O94)</f>
        <v>9.6486947350923075E-3</v>
      </c>
      <c r="AI145" s="247">
        <f>AI111/SUM('SHs and LRs'!P77,'SHs and LRs'!P94)</f>
        <v>1.022458691058304E-2</v>
      </c>
      <c r="AJ145" s="247">
        <f>AJ111/SUM('SHs and LRs'!Q77,'SHs and LRs'!Q94)</f>
        <v>7.1894170108796097E-3</v>
      </c>
      <c r="AK145" s="247">
        <f>AK111/SUM('SHs and LRs'!R77,'SHs and LRs'!R94)</f>
        <v>6.0783949232508959E-3</v>
      </c>
      <c r="AW145" s="210"/>
      <c r="AX145" s="211">
        <v>2001</v>
      </c>
      <c r="AY145" s="211">
        <v>2002</v>
      </c>
      <c r="AZ145" s="211">
        <v>2003</v>
      </c>
      <c r="BA145" s="211">
        <v>2004</v>
      </c>
      <c r="BB145" s="211">
        <v>2005</v>
      </c>
      <c r="BC145" s="211">
        <v>2006</v>
      </c>
      <c r="BD145" s="211">
        <v>2007</v>
      </c>
      <c r="BE145" s="211">
        <v>2008</v>
      </c>
      <c r="BF145" s="211">
        <v>2009</v>
      </c>
      <c r="BG145" s="211">
        <v>2010</v>
      </c>
      <c r="BH145" s="211">
        <v>2011</v>
      </c>
      <c r="BI145" s="211">
        <v>2012</v>
      </c>
      <c r="BJ145" s="211">
        <v>2013</v>
      </c>
      <c r="BK145" s="211">
        <v>2014</v>
      </c>
      <c r="BM145" s="212">
        <v>2002</v>
      </c>
      <c r="BN145" s="204">
        <v>0.95</v>
      </c>
      <c r="BO145" s="203" t="s">
        <v>588</v>
      </c>
      <c r="BP145" s="203" t="s">
        <v>588</v>
      </c>
      <c r="BQ145" s="203" t="s">
        <v>588</v>
      </c>
      <c r="BR145" s="203" t="s">
        <v>588</v>
      </c>
      <c r="BS145" s="203" t="s">
        <v>588</v>
      </c>
      <c r="BT145" s="203" t="s">
        <v>588</v>
      </c>
      <c r="BU145" s="203" t="s">
        <v>588</v>
      </c>
      <c r="BV145" s="203" t="s">
        <v>588</v>
      </c>
      <c r="BW145" s="203" t="s">
        <v>588</v>
      </c>
      <c r="BX145" s="203" t="s">
        <v>588</v>
      </c>
      <c r="BY145" s="203" t="s">
        <v>588</v>
      </c>
      <c r="BZ145" s="203" t="s">
        <v>588</v>
      </c>
      <c r="CA145" s="203" t="s">
        <v>588</v>
      </c>
    </row>
    <row r="146" spans="2:79">
      <c r="B146" s="253" t="s">
        <v>234</v>
      </c>
      <c r="C146" s="254">
        <v>9</v>
      </c>
      <c r="D146" s="254">
        <v>12</v>
      </c>
      <c r="E146" s="254">
        <v>17</v>
      </c>
      <c r="F146" s="254">
        <v>15</v>
      </c>
      <c r="G146" s="254">
        <v>1</v>
      </c>
      <c r="H146" s="254">
        <v>7</v>
      </c>
      <c r="I146" s="254">
        <v>6</v>
      </c>
      <c r="J146" s="254">
        <v>8</v>
      </c>
      <c r="K146" s="254">
        <v>5</v>
      </c>
      <c r="L146" s="254">
        <v>6</v>
      </c>
      <c r="M146" s="254">
        <v>7</v>
      </c>
      <c r="N146" s="254">
        <v>21</v>
      </c>
      <c r="O146" s="254">
        <v>8</v>
      </c>
      <c r="P146" s="254">
        <v>3</v>
      </c>
      <c r="U146" s="247" t="s">
        <v>728</v>
      </c>
      <c r="V146" s="247">
        <f>V112/SUM('SHs and LRs'!C78,'SHs and LRs'!C95)</f>
        <v>1.3017873274252837E-2</v>
      </c>
      <c r="W146" s="247">
        <f>W112/SUM('SHs and LRs'!D78,'SHs and LRs'!D95)</f>
        <v>1.2044869498821656E-2</v>
      </c>
      <c r="X146" s="247">
        <f>X112/SUM('SHs and LRs'!E78,'SHs and LRs'!E95)</f>
        <v>1.2559185547394729E-2</v>
      </c>
      <c r="Y146" s="247">
        <f>Y112/SUM('SHs and LRs'!F78,'SHs and LRs'!F95)</f>
        <v>1.6127480902958905E-2</v>
      </c>
      <c r="Z146" s="247">
        <f>Z112/SUM('SHs and LRs'!G78,'SHs and LRs'!G95)</f>
        <v>1.1578152536353114E-2</v>
      </c>
      <c r="AA146" s="247">
        <f>AA112/SUM('SHs and LRs'!H78,'SHs and LRs'!H95)</f>
        <v>1.2104709665387795E-2</v>
      </c>
      <c r="AB146" s="247">
        <f>AB112/SUM('SHs and LRs'!I78,'SHs and LRs'!I95)</f>
        <v>1.6131093993190286E-2</v>
      </c>
      <c r="AC146" s="247">
        <f>AC112/SUM('SHs and LRs'!J78,'SHs and LRs'!J95)</f>
        <v>1.4686760688003861E-2</v>
      </c>
      <c r="AD146" s="247">
        <f>AD112/SUM('SHs and LRs'!K78,'SHs and LRs'!K95)</f>
        <v>1.5032354593282584E-2</v>
      </c>
      <c r="AE146" s="247">
        <f>AE112/SUM('SHs and LRs'!L78,'SHs and LRs'!L95)</f>
        <v>1.34854928190229E-2</v>
      </c>
      <c r="AF146" s="247">
        <f>AF112/SUM('SHs and LRs'!M78,'SHs and LRs'!M95)</f>
        <v>1.2051470347264356E-2</v>
      </c>
      <c r="AG146" s="247">
        <f>AG112/SUM('SHs and LRs'!N78,'SHs and LRs'!N95)</f>
        <v>1.0305761175746025E-2</v>
      </c>
      <c r="AH146" s="247">
        <f>AH112/SUM('SHs and LRs'!O78,'SHs and LRs'!O95)</f>
        <v>1.0144451983198672E-2</v>
      </c>
      <c r="AI146" s="247">
        <f>AI112/SUM('SHs and LRs'!P78,'SHs and LRs'!P95)</f>
        <v>1.4502927077302292E-2</v>
      </c>
      <c r="AJ146" s="247">
        <f>AJ112/SUM('SHs and LRs'!Q78,'SHs and LRs'!Q95)</f>
        <v>8.6809706801257592E-3</v>
      </c>
      <c r="AK146" s="247">
        <f>AK112/SUM('SHs and LRs'!R78,'SHs and LRs'!R95)</f>
        <v>7.2244852672174766E-3</v>
      </c>
      <c r="AW146" s="212">
        <v>2001</v>
      </c>
      <c r="AX146" s="203" t="s">
        <v>588</v>
      </c>
      <c r="AY146" s="203" t="s">
        <v>588</v>
      </c>
      <c r="AZ146" s="203" t="s">
        <v>588</v>
      </c>
      <c r="BA146" s="203" t="s">
        <v>588</v>
      </c>
      <c r="BB146" s="203" t="s">
        <v>588</v>
      </c>
      <c r="BC146" s="203" t="s">
        <v>588</v>
      </c>
      <c r="BD146" s="203" t="s">
        <v>588</v>
      </c>
      <c r="BE146" s="203" t="s">
        <v>588</v>
      </c>
      <c r="BF146" s="203" t="s">
        <v>588</v>
      </c>
      <c r="BG146" s="203" t="s">
        <v>588</v>
      </c>
      <c r="BH146" s="203" t="s">
        <v>588</v>
      </c>
      <c r="BI146" s="203" t="s">
        <v>588</v>
      </c>
      <c r="BJ146" s="203" t="s">
        <v>588</v>
      </c>
      <c r="BK146" s="203" t="s">
        <v>588</v>
      </c>
      <c r="BM146" s="212">
        <v>2003</v>
      </c>
      <c r="BN146" s="205" t="s">
        <v>588</v>
      </c>
      <c r="BO146" s="206" t="s">
        <v>588</v>
      </c>
      <c r="BP146" s="203" t="s">
        <v>588</v>
      </c>
      <c r="BQ146" s="203" t="s">
        <v>588</v>
      </c>
      <c r="BR146" s="203" t="s">
        <v>588</v>
      </c>
      <c r="BS146" s="203" t="s">
        <v>588</v>
      </c>
      <c r="BT146" s="203" t="s">
        <v>588</v>
      </c>
      <c r="BU146" s="203" t="s">
        <v>588</v>
      </c>
      <c r="BV146" s="203" t="s">
        <v>588</v>
      </c>
      <c r="BW146" s="203" t="s">
        <v>588</v>
      </c>
      <c r="BX146" s="203" t="s">
        <v>588</v>
      </c>
      <c r="BY146" s="203" t="s">
        <v>588</v>
      </c>
      <c r="BZ146" s="203" t="s">
        <v>588</v>
      </c>
      <c r="CA146" s="203" t="s">
        <v>588</v>
      </c>
    </row>
    <row r="147" spans="2:79">
      <c r="B147" s="253" t="s">
        <v>235</v>
      </c>
      <c r="C147" s="254">
        <v>12</v>
      </c>
      <c r="D147" s="254">
        <v>13</v>
      </c>
      <c r="E147" s="254">
        <v>20</v>
      </c>
      <c r="F147" s="254">
        <v>9</v>
      </c>
      <c r="G147" s="254">
        <v>1</v>
      </c>
      <c r="H147" s="254">
        <v>9</v>
      </c>
      <c r="I147" s="254">
        <v>2</v>
      </c>
      <c r="J147" s="254">
        <v>12</v>
      </c>
      <c r="K147" s="254">
        <v>4</v>
      </c>
      <c r="L147" s="254">
        <v>7</v>
      </c>
      <c r="M147" s="254">
        <v>1</v>
      </c>
      <c r="N147" s="254">
        <v>9</v>
      </c>
      <c r="O147" s="254">
        <v>8</v>
      </c>
      <c r="P147" s="254">
        <v>1</v>
      </c>
      <c r="U147" s="247" t="s">
        <v>651</v>
      </c>
      <c r="V147" s="247">
        <f>V113/SUM('SHs and LRs'!C79,'SHs and LRs'!C96)</f>
        <v>5.4525238030822855E-3</v>
      </c>
      <c r="W147" s="247">
        <f>W113/SUM('SHs and LRs'!D79,'SHs and LRs'!D96)</f>
        <v>8.9819418984244809E-3</v>
      </c>
      <c r="X147" s="247">
        <f>X113/SUM('SHs and LRs'!E79,'SHs and LRs'!E96)</f>
        <v>9.3798861446642602E-3</v>
      </c>
      <c r="Y147" s="247">
        <f>Y113/SUM('SHs and LRs'!F79,'SHs and LRs'!F96)</f>
        <v>7.5571740278729191E-3</v>
      </c>
      <c r="Z147" s="247">
        <f>Z113/SUM('SHs and LRs'!G79,'SHs and LRs'!G96)</f>
        <v>6.8883339508891287E-3</v>
      </c>
      <c r="AA147" s="247">
        <f>AA113/SUM('SHs and LRs'!H79,'SHs and LRs'!H96)</f>
        <v>6.7613027768538749E-3</v>
      </c>
      <c r="AB147" s="247">
        <f>AB113/SUM('SHs and LRs'!I79,'SHs and LRs'!I96)</f>
        <v>4.1445471743007389E-3</v>
      </c>
      <c r="AC147" s="247">
        <f>AC113/SUM('SHs and LRs'!J79,'SHs and LRs'!J96)</f>
        <v>6.279495847624026E-3</v>
      </c>
      <c r="AD147" s="247">
        <f>AD113/SUM('SHs and LRs'!K79,'SHs and LRs'!K96)</f>
        <v>4.1114971348135696E-3</v>
      </c>
      <c r="AE147" s="247">
        <f>AE113/SUM('SHs and LRs'!L79,'SHs and LRs'!L96)</f>
        <v>4.0768984019685511E-3</v>
      </c>
      <c r="AF147" s="247">
        <f>AF113/SUM('SHs and LRs'!M79,'SHs and LRs'!M96)</f>
        <v>3.2788342101836114E-3</v>
      </c>
      <c r="AG147" s="247">
        <f>AG113/SUM('SHs and LRs'!N79,'SHs and LRs'!N96)</f>
        <v>3.540701245325106E-3</v>
      </c>
      <c r="AH147" s="247">
        <f>AH113/SUM('SHs and LRs'!O79,'SHs and LRs'!O96)</f>
        <v>4.3311081596982149E-3</v>
      </c>
      <c r="AI147" s="247">
        <f>AI113/SUM('SHs and LRs'!P79,'SHs and LRs'!P96)</f>
        <v>3.6523827007866544E-3</v>
      </c>
      <c r="AJ147" s="247">
        <f>AJ113/SUM('SHs and LRs'!Q79,'SHs and LRs'!Q96)</f>
        <v>4.1198807906497568E-3</v>
      </c>
      <c r="AK147" s="247">
        <f>AK113/SUM('SHs and LRs'!R79,'SHs and LRs'!R96)</f>
        <v>3.2673152465149758E-3</v>
      </c>
      <c r="AW147" s="212">
        <v>2002</v>
      </c>
      <c r="AX147" s="204">
        <v>0.99</v>
      </c>
      <c r="AY147" s="203" t="s">
        <v>588</v>
      </c>
      <c r="AZ147" s="203" t="s">
        <v>588</v>
      </c>
      <c r="BA147" s="203" t="s">
        <v>588</v>
      </c>
      <c r="BB147" s="203" t="s">
        <v>588</v>
      </c>
      <c r="BC147" s="203" t="s">
        <v>588</v>
      </c>
      <c r="BD147" s="203" t="s">
        <v>588</v>
      </c>
      <c r="BE147" s="203" t="s">
        <v>588</v>
      </c>
      <c r="BF147" s="203" t="s">
        <v>588</v>
      </c>
      <c r="BG147" s="203" t="s">
        <v>588</v>
      </c>
      <c r="BH147" s="203" t="s">
        <v>588</v>
      </c>
      <c r="BI147" s="203" t="s">
        <v>588</v>
      </c>
      <c r="BJ147" s="203" t="s">
        <v>588</v>
      </c>
      <c r="BK147" s="203" t="s">
        <v>588</v>
      </c>
      <c r="BM147" s="212">
        <v>2004</v>
      </c>
      <c r="BN147" s="205" t="s">
        <v>588</v>
      </c>
      <c r="BO147" s="203" t="s">
        <v>588</v>
      </c>
      <c r="BP147" s="206" t="s">
        <v>588</v>
      </c>
      <c r="BQ147" s="203" t="s">
        <v>588</v>
      </c>
      <c r="BR147" s="203" t="s">
        <v>588</v>
      </c>
      <c r="BS147" s="203" t="s">
        <v>588</v>
      </c>
      <c r="BT147" s="203" t="s">
        <v>588</v>
      </c>
      <c r="BU147" s="203" t="s">
        <v>588</v>
      </c>
      <c r="BV147" s="203" t="s">
        <v>588</v>
      </c>
      <c r="BW147" s="203" t="s">
        <v>588</v>
      </c>
      <c r="BX147" s="203" t="s">
        <v>588</v>
      </c>
      <c r="BY147" s="203" t="s">
        <v>588</v>
      </c>
      <c r="BZ147" s="203" t="s">
        <v>588</v>
      </c>
      <c r="CA147" s="203" t="s">
        <v>588</v>
      </c>
    </row>
    <row r="148" spans="2:79">
      <c r="B148" s="253" t="s">
        <v>236</v>
      </c>
      <c r="C148" s="254">
        <v>18</v>
      </c>
      <c r="D148" s="254">
        <v>19</v>
      </c>
      <c r="E148" s="254">
        <v>43</v>
      </c>
      <c r="F148" s="254">
        <v>6</v>
      </c>
      <c r="G148" s="254">
        <v>2</v>
      </c>
      <c r="H148" s="254">
        <v>5</v>
      </c>
      <c r="I148" s="254">
        <v>2</v>
      </c>
      <c r="J148" s="254">
        <v>6</v>
      </c>
      <c r="K148" s="254">
        <v>11</v>
      </c>
      <c r="L148" s="254">
        <v>0</v>
      </c>
      <c r="M148" s="254">
        <v>2</v>
      </c>
      <c r="N148" s="254">
        <v>6</v>
      </c>
      <c r="O148" s="254">
        <v>5</v>
      </c>
      <c r="P148" s="254">
        <v>3</v>
      </c>
      <c r="U148" s="247" t="s">
        <v>729</v>
      </c>
      <c r="V148" s="247">
        <f>V114/SUM('SHs and LRs'!C80,'SHs and LRs'!C97)</f>
        <v>1.6913857480483019E-2</v>
      </c>
      <c r="W148" s="247">
        <f>W114/SUM('SHs and LRs'!D80,'SHs and LRs'!D97)</f>
        <v>1.0899302523919782E-2</v>
      </c>
      <c r="X148" s="247">
        <f>X114/SUM('SHs and LRs'!E80,'SHs and LRs'!E97)</f>
        <v>1.7013394707277956E-2</v>
      </c>
      <c r="Y148" s="247">
        <f>Y114/SUM('SHs and LRs'!F80,'SHs and LRs'!F97)</f>
        <v>8.3677348209323585E-3</v>
      </c>
      <c r="Z148" s="247">
        <f>Z114/SUM('SHs and LRs'!G80,'SHs and LRs'!G97)</f>
        <v>6.2926447302075151E-3</v>
      </c>
      <c r="AA148" s="247">
        <f>AA114/SUM('SHs and LRs'!H80,'SHs and LRs'!H97)</f>
        <v>8.0476954953234321E-3</v>
      </c>
      <c r="AB148" s="247">
        <f>AB114/SUM('SHs and LRs'!I80,'SHs and LRs'!I97)</f>
        <v>7.3485288458428628E-3</v>
      </c>
      <c r="AC148" s="247">
        <f>AC114/SUM('SHs and LRs'!J80,'SHs and LRs'!J97)</f>
        <v>9.809536740922338E-3</v>
      </c>
      <c r="AD148" s="247">
        <f>AD114/SUM('SHs and LRs'!K80,'SHs and LRs'!K97)</f>
        <v>1.8943580645408575E-2</v>
      </c>
      <c r="AE148" s="247">
        <f>AE114/SUM('SHs and LRs'!L80,'SHs and LRs'!L97)</f>
        <v>7.4876716028654741E-3</v>
      </c>
      <c r="AF148" s="247">
        <f>AF114/SUM('SHs and LRs'!M80,'SHs and LRs'!M97)</f>
        <v>6.3368095837816451E-3</v>
      </c>
      <c r="AG148" s="247">
        <f>AG114/SUM('SHs and LRs'!N80,'SHs and LRs'!N97)</f>
        <v>7.8439374813256899E-3</v>
      </c>
      <c r="AH148" s="247">
        <f>AH114/SUM('SHs and LRs'!O80,'SHs and LRs'!O97)</f>
        <v>6.1598435728113512E-3</v>
      </c>
      <c r="AI148" s="247">
        <f>AI114/SUM('SHs and LRs'!P80,'SHs and LRs'!P97)</f>
        <v>3.680022093821221E-3</v>
      </c>
      <c r="AJ148" s="247">
        <f>AJ114/SUM('SHs and LRs'!Q80,'SHs and LRs'!Q97)</f>
        <v>6.9638100031770246E-3</v>
      </c>
      <c r="AK148" s="247">
        <f>AK114/SUM('SHs and LRs'!R80,'SHs and LRs'!R97)</f>
        <v>7.939996075315434E-3</v>
      </c>
      <c r="AW148" s="212">
        <v>2003</v>
      </c>
      <c r="AX148" s="205">
        <v>0.99</v>
      </c>
      <c r="AY148" s="206" t="s">
        <v>588</v>
      </c>
      <c r="AZ148" s="203" t="s">
        <v>588</v>
      </c>
      <c r="BA148" s="203" t="s">
        <v>588</v>
      </c>
      <c r="BB148" s="203" t="s">
        <v>588</v>
      </c>
      <c r="BC148" s="203" t="s">
        <v>588</v>
      </c>
      <c r="BD148" s="203" t="s">
        <v>588</v>
      </c>
      <c r="BE148" s="203" t="s">
        <v>588</v>
      </c>
      <c r="BF148" s="203" t="s">
        <v>588</v>
      </c>
      <c r="BG148" s="203" t="s">
        <v>588</v>
      </c>
      <c r="BH148" s="203" t="s">
        <v>588</v>
      </c>
      <c r="BI148" s="203" t="s">
        <v>588</v>
      </c>
      <c r="BJ148" s="203" t="s">
        <v>588</v>
      </c>
      <c r="BK148" s="203" t="s">
        <v>588</v>
      </c>
      <c r="BM148" s="212">
        <v>2005</v>
      </c>
      <c r="BN148" s="205">
        <v>0.95</v>
      </c>
      <c r="BO148" s="203" t="s">
        <v>588</v>
      </c>
      <c r="BP148" s="203">
        <v>0.95</v>
      </c>
      <c r="BQ148" s="206" t="s">
        <v>588</v>
      </c>
      <c r="BR148" s="203" t="s">
        <v>588</v>
      </c>
      <c r="BS148" s="203" t="s">
        <v>588</v>
      </c>
      <c r="BT148" s="203" t="s">
        <v>588</v>
      </c>
      <c r="BU148" s="203" t="s">
        <v>588</v>
      </c>
      <c r="BV148" s="203" t="s">
        <v>588</v>
      </c>
      <c r="BW148" s="203" t="s">
        <v>588</v>
      </c>
      <c r="BX148" s="203" t="s">
        <v>588</v>
      </c>
      <c r="BY148" s="203" t="s">
        <v>588</v>
      </c>
      <c r="BZ148" s="203" t="s">
        <v>588</v>
      </c>
      <c r="CA148" s="203" t="s">
        <v>588</v>
      </c>
    </row>
    <row r="149" spans="2:79">
      <c r="B149" s="253" t="s">
        <v>237</v>
      </c>
      <c r="C149" s="254">
        <v>8</v>
      </c>
      <c r="D149" s="254">
        <v>20</v>
      </c>
      <c r="E149" s="254">
        <v>21</v>
      </c>
      <c r="F149" s="254">
        <v>8</v>
      </c>
      <c r="G149" s="254">
        <v>2</v>
      </c>
      <c r="H149" s="254">
        <v>5</v>
      </c>
      <c r="I149" s="254">
        <v>6</v>
      </c>
      <c r="J149" s="254">
        <v>11</v>
      </c>
      <c r="K149" s="254">
        <v>8</v>
      </c>
      <c r="L149" s="254">
        <v>2</v>
      </c>
      <c r="M149" s="254">
        <v>0</v>
      </c>
      <c r="N149" s="254">
        <v>12</v>
      </c>
      <c r="O149" s="254">
        <v>2</v>
      </c>
      <c r="P149" s="254">
        <v>4</v>
      </c>
      <c r="U149" s="247" t="s">
        <v>653</v>
      </c>
      <c r="V149" s="247">
        <f>V115/SUM('SHs and LRs'!C82,'SHs and LRs'!C99)</f>
        <v>2.9135451877611782E-2</v>
      </c>
      <c r="W149" s="247">
        <f>W115/SUM('SHs and LRs'!D82,'SHs and LRs'!D99)</f>
        <v>2.7051710137711085E-2</v>
      </c>
      <c r="X149" s="247">
        <f>X115/SUM('SHs and LRs'!E82,'SHs and LRs'!E99)</f>
        <v>1.0317852421827775E-2</v>
      </c>
      <c r="Y149" s="247">
        <f>Y115/SUM('SHs and LRs'!F82,'SHs and LRs'!F99)</f>
        <v>2.0641828954610038E-2</v>
      </c>
      <c r="Z149" s="247">
        <f>Z115/SUM('SHs and LRs'!G82,'SHs and LRs'!G99)</f>
        <v>9.8329296436720122E-3</v>
      </c>
      <c r="AA149" s="247">
        <f>AA115/SUM('SHs and LRs'!H82,'SHs and LRs'!H99)</f>
        <v>6.3285424210101984E-3</v>
      </c>
      <c r="AB149" s="247">
        <f>AB115/SUM('SHs and LRs'!I82,'SHs and LRs'!I99)</f>
        <v>1.5355516550694561E-2</v>
      </c>
      <c r="AC149" s="247">
        <f>AC115/SUM('SHs and LRs'!J82,'SHs and LRs'!J99)</f>
        <v>9.4141866418145474E-3</v>
      </c>
      <c r="AD149" s="247">
        <f>AD115/SUM('SHs and LRs'!K82,'SHs and LRs'!K99)</f>
        <v>9.5615628518049972E-3</v>
      </c>
      <c r="AE149" s="247">
        <f>AE115/SUM('SHs and LRs'!L82,'SHs and LRs'!L99)</f>
        <v>2.0926362941354269E-2</v>
      </c>
      <c r="AF149" s="247">
        <f>AF115/SUM('SHs and LRs'!M82,'SHs and LRs'!M99)</f>
        <v>1.7669967445852312E-2</v>
      </c>
      <c r="AG149" s="247">
        <f>AG115/SUM('SHs and LRs'!N82,'SHs and LRs'!N99)</f>
        <v>8.0982635849302844E-3</v>
      </c>
      <c r="AH149" s="247">
        <f>AH115/SUM('SHs and LRs'!O82,'SHs and LRs'!O99)</f>
        <v>2.2312745381878406E-2</v>
      </c>
      <c r="AI149" s="247">
        <f>AI115/SUM('SHs and LRs'!P82,'SHs and LRs'!P99)</f>
        <v>1.5192239361148918E-2</v>
      </c>
      <c r="AJ149" s="247">
        <f>AJ115/SUM('SHs and LRs'!Q82,'SHs and LRs'!Q99)</f>
        <v>1.0950581430841709E-2</v>
      </c>
      <c r="AK149" s="247">
        <f>AK115/SUM('SHs and LRs'!R82,'SHs and LRs'!R99)</f>
        <v>8.7443037074829335E-3</v>
      </c>
      <c r="AW149" s="212">
        <v>2004</v>
      </c>
      <c r="AX149" s="205">
        <v>0.99</v>
      </c>
      <c r="AY149" s="203">
        <v>0.99</v>
      </c>
      <c r="AZ149" s="206">
        <v>0.99</v>
      </c>
      <c r="BA149" s="203" t="s">
        <v>588</v>
      </c>
      <c r="BB149" s="203" t="s">
        <v>588</v>
      </c>
      <c r="BC149" s="203" t="s">
        <v>588</v>
      </c>
      <c r="BD149" s="203" t="s">
        <v>588</v>
      </c>
      <c r="BE149" s="203" t="s">
        <v>588</v>
      </c>
      <c r="BF149" s="203" t="s">
        <v>588</v>
      </c>
      <c r="BG149" s="203" t="s">
        <v>588</v>
      </c>
      <c r="BH149" s="203" t="s">
        <v>588</v>
      </c>
      <c r="BI149" s="203" t="s">
        <v>588</v>
      </c>
      <c r="BJ149" s="203" t="s">
        <v>588</v>
      </c>
      <c r="BK149" s="203" t="s">
        <v>588</v>
      </c>
      <c r="BM149" s="212">
        <v>2006</v>
      </c>
      <c r="BN149" s="205">
        <v>0.99</v>
      </c>
      <c r="BO149" s="203" t="s">
        <v>588</v>
      </c>
      <c r="BP149" s="203">
        <v>0.99</v>
      </c>
      <c r="BQ149" s="203">
        <v>0.95</v>
      </c>
      <c r="BR149" s="206" t="s">
        <v>588</v>
      </c>
      <c r="BS149" s="203" t="s">
        <v>588</v>
      </c>
      <c r="BT149" s="203" t="s">
        <v>588</v>
      </c>
      <c r="BU149" s="203" t="s">
        <v>588</v>
      </c>
      <c r="BV149" s="203" t="s">
        <v>588</v>
      </c>
      <c r="BW149" s="203" t="s">
        <v>588</v>
      </c>
      <c r="BX149" s="203" t="s">
        <v>588</v>
      </c>
      <c r="BY149" s="203" t="s">
        <v>588</v>
      </c>
      <c r="BZ149" s="203" t="s">
        <v>588</v>
      </c>
      <c r="CA149" s="203" t="s">
        <v>588</v>
      </c>
    </row>
    <row r="150" spans="2:79">
      <c r="B150" s="253" t="s">
        <v>238</v>
      </c>
      <c r="C150" s="254">
        <v>8</v>
      </c>
      <c r="D150" s="254">
        <v>14</v>
      </c>
      <c r="E150" s="254">
        <v>23</v>
      </c>
      <c r="F150" s="254">
        <v>16</v>
      </c>
      <c r="G150" s="254">
        <v>5</v>
      </c>
      <c r="H150" s="254">
        <v>3</v>
      </c>
      <c r="I150" s="254">
        <v>5</v>
      </c>
      <c r="J150" s="254">
        <v>13</v>
      </c>
      <c r="K150" s="254">
        <v>9</v>
      </c>
      <c r="L150" s="254">
        <v>4</v>
      </c>
      <c r="M150" s="254">
        <v>2</v>
      </c>
      <c r="N150" s="254">
        <v>5</v>
      </c>
      <c r="O150" s="254">
        <v>6</v>
      </c>
      <c r="P150" s="254">
        <v>4</v>
      </c>
      <c r="U150" s="247" t="s">
        <v>652</v>
      </c>
      <c r="V150" s="247">
        <f>V116/SUM('SHs and LRs'!C81,'SHs and LRs'!C98)</f>
        <v>1.0568354107868471E-2</v>
      </c>
      <c r="W150" s="247">
        <f>W116/SUM('SHs and LRs'!D81,'SHs and LRs'!D98)</f>
        <v>9.1479072129508187E-3</v>
      </c>
      <c r="X150" s="247">
        <f>X116/SUM('SHs and LRs'!E81,'SHs and LRs'!E98)</f>
        <v>1.028391924733312E-2</v>
      </c>
      <c r="Y150" s="247">
        <f>Y116/SUM('SHs and LRs'!F81,'SHs and LRs'!F98)</f>
        <v>8.4800871828560487E-3</v>
      </c>
      <c r="Z150" s="247">
        <f>Z116/SUM('SHs and LRs'!G81,'SHs and LRs'!G98)</f>
        <v>8.2556914837931226E-3</v>
      </c>
      <c r="AA150" s="247">
        <f>AA116/SUM('SHs and LRs'!H81,'SHs and LRs'!H98)</f>
        <v>6.472609866969202E-3</v>
      </c>
      <c r="AB150" s="247">
        <f>AB116/SUM('SHs and LRs'!I81,'SHs and LRs'!I98)</f>
        <v>1.0696615102932556E-2</v>
      </c>
      <c r="AC150" s="247">
        <f>AC116/SUM('SHs and LRs'!J81,'SHs and LRs'!J98)</f>
        <v>7.9264603069258577E-3</v>
      </c>
      <c r="AD150" s="247">
        <f>AD116/SUM('SHs and LRs'!K81,'SHs and LRs'!K98)</f>
        <v>7.3705609225668727E-3</v>
      </c>
      <c r="AE150" s="247">
        <f>AE116/SUM('SHs and LRs'!L81,'SHs and LRs'!L98)</f>
        <v>8.2786305024324745E-3</v>
      </c>
      <c r="AF150" s="247">
        <f>AF116/SUM('SHs and LRs'!M81,'SHs and LRs'!M98)</f>
        <v>7.3228545871351792E-3</v>
      </c>
      <c r="AG150" s="247">
        <f>AG116/SUM('SHs and LRs'!N81,'SHs and LRs'!N98)</f>
        <v>7.2006787980746076E-3</v>
      </c>
      <c r="AH150" s="247">
        <f>AH116/SUM('SHs and LRs'!O81,'SHs and LRs'!O98)</f>
        <v>7.5276149481805664E-3</v>
      </c>
      <c r="AI150" s="247">
        <f>AI116/SUM('SHs and LRs'!P81,'SHs and LRs'!P98)</f>
        <v>7.856163026161548E-3</v>
      </c>
      <c r="AJ150" s="247">
        <f>AJ116/SUM('SHs and LRs'!Q81,'SHs and LRs'!Q98)</f>
        <v>6.5956109838409228E-3</v>
      </c>
      <c r="AK150" s="247">
        <f>AK116/SUM('SHs and LRs'!R81,'SHs and LRs'!R98)</f>
        <v>6.4655263008637125E-3</v>
      </c>
      <c r="AW150" s="212">
        <v>2005</v>
      </c>
      <c r="AX150" s="205">
        <v>0.99</v>
      </c>
      <c r="AY150" s="203" t="s">
        <v>588</v>
      </c>
      <c r="AZ150" s="203">
        <v>0.95</v>
      </c>
      <c r="BA150" s="206">
        <v>0.95</v>
      </c>
      <c r="BB150" s="203" t="s">
        <v>588</v>
      </c>
      <c r="BC150" s="203" t="s">
        <v>588</v>
      </c>
      <c r="BD150" s="203" t="s">
        <v>588</v>
      </c>
      <c r="BE150" s="203" t="s">
        <v>588</v>
      </c>
      <c r="BF150" s="203" t="s">
        <v>588</v>
      </c>
      <c r="BG150" s="203" t="s">
        <v>588</v>
      </c>
      <c r="BH150" s="203" t="s">
        <v>588</v>
      </c>
      <c r="BI150" s="203" t="s">
        <v>588</v>
      </c>
      <c r="BJ150" s="203" t="s">
        <v>588</v>
      </c>
      <c r="BK150" s="203" t="s">
        <v>588</v>
      </c>
      <c r="BM150" s="212">
        <v>2007</v>
      </c>
      <c r="BN150" s="205">
        <v>0.99</v>
      </c>
      <c r="BO150" s="203" t="s">
        <v>588</v>
      </c>
      <c r="BP150" s="203">
        <v>0.95</v>
      </c>
      <c r="BQ150" s="203" t="s">
        <v>588</v>
      </c>
      <c r="BR150" s="203" t="s">
        <v>588</v>
      </c>
      <c r="BS150" s="206" t="s">
        <v>588</v>
      </c>
      <c r="BT150" s="203" t="s">
        <v>588</v>
      </c>
      <c r="BU150" s="203" t="s">
        <v>588</v>
      </c>
      <c r="BV150" s="203" t="s">
        <v>588</v>
      </c>
      <c r="BW150" s="203" t="s">
        <v>588</v>
      </c>
      <c r="BX150" s="203" t="s">
        <v>588</v>
      </c>
      <c r="BY150" s="203" t="s">
        <v>588</v>
      </c>
      <c r="BZ150" s="203" t="s">
        <v>588</v>
      </c>
      <c r="CA150" s="203" t="s">
        <v>588</v>
      </c>
    </row>
    <row r="151" spans="2:79">
      <c r="B151" s="253" t="s">
        <v>239</v>
      </c>
      <c r="C151" s="254">
        <v>11</v>
      </c>
      <c r="D151" s="254">
        <v>15</v>
      </c>
      <c r="E151" s="254">
        <v>30</v>
      </c>
      <c r="F151" s="254">
        <v>7</v>
      </c>
      <c r="G151" s="254">
        <v>2</v>
      </c>
      <c r="H151" s="254">
        <v>8</v>
      </c>
      <c r="I151" s="254">
        <v>4</v>
      </c>
      <c r="J151" s="254">
        <v>9</v>
      </c>
      <c r="K151" s="254">
        <v>6</v>
      </c>
      <c r="L151" s="254">
        <v>1</v>
      </c>
      <c r="M151" s="254">
        <v>7</v>
      </c>
      <c r="N151" s="254">
        <v>11</v>
      </c>
      <c r="O151" s="254">
        <v>7</v>
      </c>
      <c r="P151" s="254">
        <v>4</v>
      </c>
      <c r="U151" s="247" t="s">
        <v>654</v>
      </c>
      <c r="V151" s="247">
        <f>V117/SUM('SHs and LRs'!C83,'SHs and LRs'!C100)</f>
        <v>8.8554298193409715E-3</v>
      </c>
      <c r="W151" s="247">
        <f>W117/SUM('SHs and LRs'!D83,'SHs and LRs'!D100)</f>
        <v>7.1766635418021403E-3</v>
      </c>
      <c r="X151" s="247">
        <f>X117/SUM('SHs and LRs'!E83,'SHs and LRs'!E100)</f>
        <v>9.8277176343032468E-3</v>
      </c>
      <c r="Y151" s="247">
        <f>Y117/SUM('SHs and LRs'!F83,'SHs and LRs'!F100)</f>
        <v>6.9478874312573569E-3</v>
      </c>
      <c r="Z151" s="247">
        <f>Z117/SUM('SHs and LRs'!G83,'SHs and LRs'!G100)</f>
        <v>6.8751797660129427E-3</v>
      </c>
      <c r="AA151" s="247">
        <f>AA117/SUM('SHs and LRs'!H83,'SHs and LRs'!H100)</f>
        <v>9.1413821970086715E-3</v>
      </c>
      <c r="AB151" s="247">
        <f>AB117/SUM('SHs and LRs'!I83,'SHs and LRs'!I100)</f>
        <v>1.0467771512721238E-2</v>
      </c>
      <c r="AC151" s="247">
        <f>AC117/SUM('SHs and LRs'!J83,'SHs and LRs'!J100)</f>
        <v>7.4268844040091542E-3</v>
      </c>
      <c r="AD151" s="247">
        <f>AD117/SUM('SHs and LRs'!K83,'SHs and LRs'!K100)</f>
        <v>7.3000436172532424E-3</v>
      </c>
      <c r="AE151" s="247">
        <f>AE117/SUM('SHs and LRs'!L83,'SHs and LRs'!L100)</f>
        <v>7.8423834182693788E-3</v>
      </c>
      <c r="AF151" s="247">
        <f>AF117/SUM('SHs and LRs'!M83,'SHs and LRs'!M100)</f>
        <v>5.6383686849917286E-3</v>
      </c>
      <c r="AG151" s="247">
        <f>AG117/SUM('SHs and LRs'!N83,'SHs and LRs'!N100)</f>
        <v>6.5743145668230377E-3</v>
      </c>
      <c r="AH151" s="247">
        <f>AH117/SUM('SHs and LRs'!O83,'SHs and LRs'!O100)</f>
        <v>7.7103168868977523E-3</v>
      </c>
      <c r="AI151" s="247">
        <f>AI117/SUM('SHs and LRs'!P83,'SHs and LRs'!P100)</f>
        <v>8.4996204103939474E-3</v>
      </c>
      <c r="AJ151" s="247">
        <f>AJ117/SUM('SHs and LRs'!Q83,'SHs and LRs'!Q100)</f>
        <v>8.0126495864759773E-3</v>
      </c>
      <c r="AK151" s="247">
        <f>AK117/SUM('SHs and LRs'!R83,'SHs and LRs'!R100)</f>
        <v>9.1903342595975272E-3</v>
      </c>
      <c r="AW151" s="212">
        <v>2006</v>
      </c>
      <c r="AX151" s="205">
        <v>0.99</v>
      </c>
      <c r="AY151" s="203">
        <v>0.9</v>
      </c>
      <c r="AZ151" s="203" t="s">
        <v>588</v>
      </c>
      <c r="BA151" s="203">
        <v>0.99</v>
      </c>
      <c r="BB151" s="206">
        <v>0.99</v>
      </c>
      <c r="BC151" s="203" t="s">
        <v>588</v>
      </c>
      <c r="BD151" s="203" t="s">
        <v>588</v>
      </c>
      <c r="BE151" s="203" t="s">
        <v>588</v>
      </c>
      <c r="BF151" s="203" t="s">
        <v>588</v>
      </c>
      <c r="BG151" s="203" t="s">
        <v>588</v>
      </c>
      <c r="BH151" s="203" t="s">
        <v>588</v>
      </c>
      <c r="BI151" s="203" t="s">
        <v>588</v>
      </c>
      <c r="BJ151" s="203" t="s">
        <v>588</v>
      </c>
      <c r="BK151" s="203" t="s">
        <v>588</v>
      </c>
      <c r="BM151" s="212">
        <v>2008</v>
      </c>
      <c r="BN151" s="205">
        <v>0.99</v>
      </c>
      <c r="BO151" s="203">
        <v>0.99</v>
      </c>
      <c r="BP151" s="203">
        <v>0.99</v>
      </c>
      <c r="BQ151" s="203">
        <v>0.99</v>
      </c>
      <c r="BR151" s="203">
        <v>0.95</v>
      </c>
      <c r="BS151" s="203" t="s">
        <v>588</v>
      </c>
      <c r="BT151" s="206">
        <v>0.95</v>
      </c>
      <c r="BU151" s="203" t="s">
        <v>588</v>
      </c>
      <c r="BV151" s="203" t="s">
        <v>588</v>
      </c>
      <c r="BW151" s="203" t="s">
        <v>588</v>
      </c>
      <c r="BX151" s="203" t="s">
        <v>588</v>
      </c>
      <c r="BY151" s="203" t="s">
        <v>588</v>
      </c>
      <c r="BZ151" s="203" t="s">
        <v>588</v>
      </c>
      <c r="CA151" s="203" t="s">
        <v>588</v>
      </c>
    </row>
    <row r="152" spans="2:79">
      <c r="B152" s="253" t="s">
        <v>240</v>
      </c>
      <c r="C152" s="254">
        <v>4</v>
      </c>
      <c r="D152" s="254">
        <v>17</v>
      </c>
      <c r="E152" s="254">
        <v>20</v>
      </c>
      <c r="F152" s="254">
        <v>12</v>
      </c>
      <c r="G152" s="254">
        <v>0</v>
      </c>
      <c r="H152" s="254">
        <v>5</v>
      </c>
      <c r="I152" s="254">
        <v>3</v>
      </c>
      <c r="J152" s="254">
        <v>17</v>
      </c>
      <c r="K152" s="254">
        <v>10</v>
      </c>
      <c r="L152" s="254">
        <v>5</v>
      </c>
      <c r="M152" s="254">
        <v>6</v>
      </c>
      <c r="N152" s="254">
        <v>15</v>
      </c>
      <c r="O152" s="254">
        <v>4</v>
      </c>
      <c r="P152" s="254">
        <v>5</v>
      </c>
      <c r="U152" s="247" t="s">
        <v>655</v>
      </c>
      <c r="V152" s="247">
        <f>V118/SUM('SHs and LRs'!C84,'SHs and LRs'!C101)</f>
        <v>1.9017266633521785E-2</v>
      </c>
      <c r="W152" s="247">
        <f>W118/SUM('SHs and LRs'!D84,'SHs and LRs'!D101)</f>
        <v>1.5297610053076898E-2</v>
      </c>
      <c r="X152" s="247">
        <f>X118/SUM('SHs and LRs'!E84,'SHs and LRs'!E101)</f>
        <v>1.1704763366948827E-2</v>
      </c>
      <c r="Y152" s="247">
        <f>Y118/SUM('SHs and LRs'!F84,'SHs and LRs'!F101)</f>
        <v>5.6890098722787857E-3</v>
      </c>
      <c r="Z152" s="247">
        <f>Z118/SUM('SHs and LRs'!G84,'SHs and LRs'!G101)</f>
        <v>7.475715801360674E-3</v>
      </c>
      <c r="AA152" s="247">
        <f>AA118/SUM('SHs and LRs'!H84,'SHs and LRs'!H101)</f>
        <v>7.5596426126668982E-3</v>
      </c>
      <c r="AB152" s="247">
        <f>AB118/SUM('SHs and LRs'!I84,'SHs and LRs'!I101)</f>
        <v>1.4227687119063378E-2</v>
      </c>
      <c r="AC152" s="247">
        <f>AC118/SUM('SHs and LRs'!J84,'SHs and LRs'!J101)</f>
        <v>1.2284570064384787E-2</v>
      </c>
      <c r="AD152" s="247">
        <f>AD118/SUM('SHs and LRs'!K84,'SHs and LRs'!K101)</f>
        <v>1.1774396313456947E-2</v>
      </c>
      <c r="AE152" s="247">
        <f>AE118/SUM('SHs and LRs'!L84,'SHs and LRs'!L101)</f>
        <v>7.1251607674780266E-3</v>
      </c>
      <c r="AF152" s="247">
        <f>AF118/SUM('SHs and LRs'!M84,'SHs and LRs'!M101)</f>
        <v>8.1299930165984365E-3</v>
      </c>
      <c r="AG152" s="247">
        <f>AG118/SUM('SHs and LRs'!N84,'SHs and LRs'!N101)</f>
        <v>4.555929161039099E-3</v>
      </c>
      <c r="AH152" s="247">
        <f>AH118/SUM('SHs and LRs'!O84,'SHs and LRs'!O101)</f>
        <v>7.0895637977030522E-3</v>
      </c>
      <c r="AI152" s="247">
        <f>AI118/SUM('SHs and LRs'!P84,'SHs and LRs'!P101)</f>
        <v>5.9646264198283472E-3</v>
      </c>
      <c r="AJ152" s="247">
        <f>AJ118/SUM('SHs and LRs'!Q84,'SHs and LRs'!Q101)</f>
        <v>1.0580709591345603E-2</v>
      </c>
      <c r="AK152" s="247">
        <f>AK118/SUM('SHs and LRs'!R84,'SHs and LRs'!R101)</f>
        <v>1.4149486094213718E-2</v>
      </c>
      <c r="AW152" s="212">
        <v>2007</v>
      </c>
      <c r="AX152" s="205">
        <v>0.99</v>
      </c>
      <c r="AY152" s="203">
        <v>0.99</v>
      </c>
      <c r="AZ152" s="203">
        <v>0.99</v>
      </c>
      <c r="BA152" s="203">
        <v>0.99</v>
      </c>
      <c r="BB152" s="203">
        <v>0.99</v>
      </c>
      <c r="BC152" s="206">
        <v>0.95</v>
      </c>
      <c r="BD152" s="203" t="s">
        <v>588</v>
      </c>
      <c r="BE152" s="203" t="s">
        <v>588</v>
      </c>
      <c r="BF152" s="203" t="s">
        <v>588</v>
      </c>
      <c r="BG152" s="203" t="s">
        <v>588</v>
      </c>
      <c r="BH152" s="203" t="s">
        <v>588</v>
      </c>
      <c r="BI152" s="203" t="s">
        <v>588</v>
      </c>
      <c r="BJ152" s="203" t="s">
        <v>588</v>
      </c>
      <c r="BK152" s="203" t="s">
        <v>588</v>
      </c>
      <c r="BM152" s="212">
        <v>2009</v>
      </c>
      <c r="BN152" s="205">
        <v>0.99</v>
      </c>
      <c r="BO152" s="203">
        <v>0.9</v>
      </c>
      <c r="BP152" s="203">
        <v>0.99</v>
      </c>
      <c r="BQ152" s="203">
        <v>0.95</v>
      </c>
      <c r="BR152" s="203" t="s">
        <v>588</v>
      </c>
      <c r="BS152" s="203" t="s">
        <v>588</v>
      </c>
      <c r="BT152" s="203" t="s">
        <v>588</v>
      </c>
      <c r="BU152" s="206" t="s">
        <v>588</v>
      </c>
      <c r="BV152" s="203" t="s">
        <v>588</v>
      </c>
      <c r="BW152" s="203" t="s">
        <v>588</v>
      </c>
      <c r="BX152" s="203" t="s">
        <v>588</v>
      </c>
      <c r="BY152" s="203" t="s">
        <v>588</v>
      </c>
      <c r="BZ152" s="203" t="s">
        <v>588</v>
      </c>
      <c r="CA152" s="203" t="s">
        <v>588</v>
      </c>
    </row>
    <row r="153" spans="2:79">
      <c r="B153" s="253" t="s">
        <v>241</v>
      </c>
      <c r="C153" s="254">
        <v>7</v>
      </c>
      <c r="D153" s="254">
        <v>13</v>
      </c>
      <c r="E153" s="254">
        <v>11</v>
      </c>
      <c r="F153" s="254">
        <v>14</v>
      </c>
      <c r="G153" s="254">
        <v>0</v>
      </c>
      <c r="H153" s="254">
        <v>3</v>
      </c>
      <c r="I153" s="254">
        <v>5</v>
      </c>
      <c r="J153" s="254">
        <v>5</v>
      </c>
      <c r="K153" s="254">
        <v>9</v>
      </c>
      <c r="L153" s="254">
        <v>1</v>
      </c>
      <c r="M153" s="254">
        <v>2</v>
      </c>
      <c r="N153" s="254">
        <v>9</v>
      </c>
      <c r="O153" s="254">
        <v>6</v>
      </c>
      <c r="P153" s="254">
        <v>1</v>
      </c>
      <c r="U153" s="247" t="s">
        <v>479</v>
      </c>
      <c r="V153" s="247">
        <f>V119/SUM('SHs and LRs'!C85,'SHs and LRs'!C102)</f>
        <v>1.1405327803477429E-2</v>
      </c>
      <c r="W153" s="247">
        <f>W119/SUM('SHs and LRs'!D85,'SHs and LRs'!D102)</f>
        <v>1.083116883116883E-2</v>
      </c>
      <c r="X153" s="247">
        <f>X119/SUM('SHs and LRs'!E85,'SHs and LRs'!E102)</f>
        <v>1.120124569907326E-2</v>
      </c>
      <c r="Y153" s="247">
        <f>Y119/SUM('SHs and LRs'!F85,'SHs and LRs'!F102)</f>
        <v>1.1119329388560157E-2</v>
      </c>
      <c r="Z153" s="247">
        <f>Z119/SUM('SHs and LRs'!G85,'SHs and LRs'!G102)</f>
        <v>8.9952436109125861E-3</v>
      </c>
      <c r="AA153" s="247">
        <f>AA119/SUM('SHs and LRs'!H85,'SHs and LRs'!H102)</f>
        <v>9.8060739114526167E-3</v>
      </c>
      <c r="AB153" s="247">
        <f>AB119/SUM('SHs and LRs'!I85,'SHs and LRs'!I102)</f>
        <v>1.0132179998056174E-2</v>
      </c>
      <c r="AC153" s="247">
        <f>AC119/SUM('SHs and LRs'!J85,'SHs and LRs'!J102)</f>
        <v>9.4146136548963408E-3</v>
      </c>
      <c r="AD153" s="247">
        <f>AD119/SUM('SHs and LRs'!K85,'SHs and LRs'!K102)</f>
        <v>9.1121208399852632E-3</v>
      </c>
      <c r="AE153" s="247">
        <f>AE119/SUM('SHs and LRs'!L85,'SHs and LRs'!L102)</f>
        <v>7.7931716971796142E-3</v>
      </c>
      <c r="AF153" s="247">
        <f>AF119/SUM('SHs and LRs'!M85,'SHs and LRs'!M102)</f>
        <v>7.0976739552722021E-3</v>
      </c>
      <c r="AG153" s="247">
        <f>AG119/SUM('SHs and LRs'!N85,'SHs and LRs'!N102)</f>
        <v>7.2666155861489407E-3</v>
      </c>
      <c r="AH153" s="247">
        <f>AH119/SUM('SHs and LRs'!O85,'SHs and LRs'!O102)</f>
        <v>6.665217706295733E-3</v>
      </c>
      <c r="AI153" s="247">
        <f>AI119/SUM('SHs and LRs'!P85,'SHs and LRs'!P102)</f>
        <v>7.1535791350032839E-3</v>
      </c>
      <c r="AJ153" s="247">
        <f>AJ119/SUM('SHs and LRs'!Q85,'SHs and LRs'!Q102)</f>
        <v>7.3792436275281785E-3</v>
      </c>
      <c r="AK153" s="247">
        <f>AK119/SUM('SHs and LRs'!R85,'SHs and LRs'!R102)</f>
        <v>7.3920994526632455E-3</v>
      </c>
      <c r="AW153" s="212">
        <v>2008</v>
      </c>
      <c r="AX153" s="205">
        <v>0.99</v>
      </c>
      <c r="AY153" s="203" t="s">
        <v>588</v>
      </c>
      <c r="AZ153" s="203">
        <v>0.9</v>
      </c>
      <c r="BA153" s="203">
        <v>0.99</v>
      </c>
      <c r="BB153" s="203" t="s">
        <v>588</v>
      </c>
      <c r="BC153" s="203">
        <v>0.99</v>
      </c>
      <c r="BD153" s="206">
        <v>0.99</v>
      </c>
      <c r="BE153" s="203" t="s">
        <v>588</v>
      </c>
      <c r="BF153" s="203" t="s">
        <v>588</v>
      </c>
      <c r="BG153" s="203" t="s">
        <v>588</v>
      </c>
      <c r="BH153" s="203" t="s">
        <v>588</v>
      </c>
      <c r="BI153" s="203" t="s">
        <v>588</v>
      </c>
      <c r="BJ153" s="203" t="s">
        <v>588</v>
      </c>
      <c r="BK153" s="203" t="s">
        <v>588</v>
      </c>
      <c r="BM153" s="212">
        <v>2010</v>
      </c>
      <c r="BN153" s="205">
        <v>0.99</v>
      </c>
      <c r="BO153" s="203">
        <v>0.95</v>
      </c>
      <c r="BP153" s="203">
        <v>0.99</v>
      </c>
      <c r="BQ153" s="203">
        <v>0.99</v>
      </c>
      <c r="BR153" s="203">
        <v>0.9</v>
      </c>
      <c r="BS153" s="203" t="s">
        <v>588</v>
      </c>
      <c r="BT153" s="203" t="s">
        <v>588</v>
      </c>
      <c r="BU153" s="203" t="s">
        <v>588</v>
      </c>
      <c r="BV153" s="206" t="s">
        <v>588</v>
      </c>
      <c r="BW153" s="203" t="s">
        <v>588</v>
      </c>
      <c r="BX153" s="203" t="s">
        <v>588</v>
      </c>
      <c r="BY153" s="203" t="s">
        <v>588</v>
      </c>
      <c r="BZ153" s="203" t="s">
        <v>588</v>
      </c>
      <c r="CA153" s="203" t="s">
        <v>588</v>
      </c>
    </row>
    <row r="154" spans="2:79">
      <c r="B154" s="253" t="s">
        <v>9</v>
      </c>
      <c r="C154" s="254">
        <v>5</v>
      </c>
      <c r="D154" s="254">
        <v>19</v>
      </c>
      <c r="E154" s="254">
        <v>33</v>
      </c>
      <c r="F154" s="254">
        <v>10</v>
      </c>
      <c r="G154" s="254">
        <v>0</v>
      </c>
      <c r="H154" s="254">
        <v>2</v>
      </c>
      <c r="I154" s="254">
        <v>5</v>
      </c>
      <c r="J154" s="254">
        <v>14</v>
      </c>
      <c r="K154" s="254">
        <v>5</v>
      </c>
      <c r="L154" s="254">
        <v>6</v>
      </c>
      <c r="M154" s="254">
        <v>3</v>
      </c>
      <c r="N154" s="254">
        <v>11</v>
      </c>
      <c r="O154" s="254">
        <v>6</v>
      </c>
      <c r="P154" s="254">
        <v>5</v>
      </c>
      <c r="AW154" s="212">
        <v>2009</v>
      </c>
      <c r="AX154" s="205">
        <v>0.95</v>
      </c>
      <c r="AY154" s="203">
        <v>0.99</v>
      </c>
      <c r="AZ154" s="203">
        <v>0.99</v>
      </c>
      <c r="BA154" s="203" t="s">
        <v>588</v>
      </c>
      <c r="BB154" s="203">
        <v>0.99</v>
      </c>
      <c r="BC154" s="203">
        <v>0.99</v>
      </c>
      <c r="BD154" s="203">
        <v>0.99</v>
      </c>
      <c r="BE154" s="206">
        <v>0.99</v>
      </c>
      <c r="BF154" s="203" t="s">
        <v>588</v>
      </c>
      <c r="BG154" s="203" t="s">
        <v>588</v>
      </c>
      <c r="BH154" s="203" t="s">
        <v>588</v>
      </c>
      <c r="BI154" s="203" t="s">
        <v>588</v>
      </c>
      <c r="BJ154" s="203" t="s">
        <v>588</v>
      </c>
      <c r="BK154" s="203" t="s">
        <v>588</v>
      </c>
      <c r="BM154" s="212">
        <v>2011</v>
      </c>
      <c r="BN154" s="205">
        <v>0.99</v>
      </c>
      <c r="BO154" s="203">
        <v>0.99</v>
      </c>
      <c r="BP154" s="203">
        <v>0.99</v>
      </c>
      <c r="BQ154" s="203">
        <v>0.99</v>
      </c>
      <c r="BR154" s="203">
        <v>0.99</v>
      </c>
      <c r="BS154" s="203">
        <v>0.99</v>
      </c>
      <c r="BT154" s="203">
        <v>0.99</v>
      </c>
      <c r="BU154" s="203">
        <v>0.95</v>
      </c>
      <c r="BV154" s="203">
        <v>0.99</v>
      </c>
      <c r="BW154" s="206">
        <v>0.99</v>
      </c>
      <c r="BX154" s="203" t="s">
        <v>588</v>
      </c>
      <c r="BY154" s="203" t="s">
        <v>588</v>
      </c>
      <c r="BZ154" s="203" t="s">
        <v>588</v>
      </c>
      <c r="CA154" s="203" t="s">
        <v>588</v>
      </c>
    </row>
    <row r="155" spans="2:79">
      <c r="B155" s="253" t="s">
        <v>10</v>
      </c>
      <c r="C155" s="254">
        <v>12</v>
      </c>
      <c r="D155" s="254">
        <v>21</v>
      </c>
      <c r="E155" s="254">
        <v>12</v>
      </c>
      <c r="F155" s="254">
        <v>8</v>
      </c>
      <c r="G155" s="254">
        <v>2</v>
      </c>
      <c r="H155" s="254">
        <v>2</v>
      </c>
      <c r="I155" s="254">
        <v>4</v>
      </c>
      <c r="J155" s="254">
        <v>9</v>
      </c>
      <c r="K155" s="254">
        <v>2</v>
      </c>
      <c r="L155" s="254">
        <v>6</v>
      </c>
      <c r="M155" s="254">
        <v>7</v>
      </c>
      <c r="N155" s="254">
        <v>16</v>
      </c>
      <c r="O155" s="254">
        <v>3</v>
      </c>
      <c r="P155" s="254">
        <v>9</v>
      </c>
      <c r="U155" s="19" t="s">
        <v>643</v>
      </c>
      <c r="V155" s="19">
        <f>V123/SUM('SHs and LRs'!C71,'SHs and LRs'!C88)</f>
        <v>0.1244661955473302</v>
      </c>
      <c r="W155" s="19">
        <f>W123/SUM('SHs and LRs'!D71,'SHs and LRs'!D88)</f>
        <v>0.11644278618788488</v>
      </c>
      <c r="X155" s="19">
        <f>X123/SUM('SHs and LRs'!E71,'SHs and LRs'!E88)</f>
        <v>0.11649722182950271</v>
      </c>
      <c r="Y155" s="19">
        <f>Y123/SUM('SHs and LRs'!F71,'SHs and LRs'!F88)</f>
        <v>0.1233786924691558</v>
      </c>
      <c r="Z155" s="19">
        <f>Z123/SUM('SHs and LRs'!G71,'SHs and LRs'!G88)</f>
        <v>0.12512123595236047</v>
      </c>
      <c r="AA155" s="19">
        <f>AA123/SUM('SHs and LRs'!H71,'SHs and LRs'!H88)</f>
        <v>0.13128517113210331</v>
      </c>
      <c r="AB155" s="19">
        <f>AB123/SUM('SHs and LRs'!I71,'SHs and LRs'!I88)</f>
        <v>0.10864325976660823</v>
      </c>
      <c r="AC155" s="19">
        <f>AC123/SUM('SHs and LRs'!J71,'SHs and LRs'!J88)</f>
        <v>9.5127850379635309E-2</v>
      </c>
      <c r="AD155" s="19">
        <f>AD123/SUM('SHs and LRs'!K71,'SHs and LRs'!K88)</f>
        <v>9.3120771794188359E-2</v>
      </c>
      <c r="AE155" s="19">
        <f>AE123/SUM('SHs and LRs'!L71,'SHs and LRs'!L88)</f>
        <v>7.4473199686389643E-2</v>
      </c>
      <c r="AF155" s="19">
        <f>AF123/SUM('SHs and LRs'!M71,'SHs and LRs'!M88)</f>
        <v>8.1535580897836399E-2</v>
      </c>
      <c r="AG155" s="19">
        <f>AG123/SUM('SHs and LRs'!N71,'SHs and LRs'!N88)</f>
        <v>0.10188869853146028</v>
      </c>
      <c r="AH155" s="19">
        <f>AH123/SUM('SHs and LRs'!O71,'SHs and LRs'!O88)</f>
        <v>9.1799088413400995E-2</v>
      </c>
      <c r="AI155" s="19">
        <f>AI123/SUM('SHs and LRs'!P71,'SHs and LRs'!P88)</f>
        <v>8.4717864511591454E-2</v>
      </c>
      <c r="AW155" s="212">
        <v>2010</v>
      </c>
      <c r="AX155" s="205" t="s">
        <v>588</v>
      </c>
      <c r="AY155" s="203">
        <v>0.99</v>
      </c>
      <c r="AZ155" s="203">
        <v>0.99</v>
      </c>
      <c r="BA155" s="203">
        <v>0.99</v>
      </c>
      <c r="BB155" s="203">
        <v>0.99</v>
      </c>
      <c r="BC155" s="203">
        <v>0.99</v>
      </c>
      <c r="BD155" s="203">
        <v>0.99</v>
      </c>
      <c r="BE155" s="203">
        <v>0.99</v>
      </c>
      <c r="BF155" s="206">
        <v>0.99</v>
      </c>
      <c r="BG155" s="203" t="s">
        <v>588</v>
      </c>
      <c r="BH155" s="203" t="s">
        <v>588</v>
      </c>
      <c r="BI155" s="203" t="s">
        <v>588</v>
      </c>
      <c r="BJ155" s="203" t="s">
        <v>588</v>
      </c>
      <c r="BK155" s="203" t="s">
        <v>588</v>
      </c>
      <c r="BM155" s="212">
        <v>2012</v>
      </c>
      <c r="BN155" s="205">
        <v>0.99</v>
      </c>
      <c r="BO155" s="203">
        <v>0.99</v>
      </c>
      <c r="BP155" s="203">
        <v>0.99</v>
      </c>
      <c r="BQ155" s="203">
        <v>0.99</v>
      </c>
      <c r="BR155" s="203">
        <v>0.99</v>
      </c>
      <c r="BS155" s="203">
        <v>0.99</v>
      </c>
      <c r="BT155" s="203">
        <v>0.99</v>
      </c>
      <c r="BU155" s="203">
        <v>0.95</v>
      </c>
      <c r="BV155" s="203">
        <v>0.99</v>
      </c>
      <c r="BW155" s="203">
        <v>0.99</v>
      </c>
      <c r="BX155" s="206" t="s">
        <v>588</v>
      </c>
      <c r="BY155" s="203" t="s">
        <v>588</v>
      </c>
      <c r="BZ155" s="203" t="s">
        <v>588</v>
      </c>
      <c r="CA155" s="203" t="s">
        <v>588</v>
      </c>
    </row>
    <row r="156" spans="2:79">
      <c r="B156" s="253" t="s">
        <v>11</v>
      </c>
      <c r="C156" s="254">
        <v>6</v>
      </c>
      <c r="D156" s="254">
        <v>31</v>
      </c>
      <c r="E156" s="254">
        <v>16</v>
      </c>
      <c r="F156" s="254">
        <v>9</v>
      </c>
      <c r="G156" s="254">
        <v>0</v>
      </c>
      <c r="H156" s="254">
        <v>3</v>
      </c>
      <c r="I156" s="254">
        <v>5</v>
      </c>
      <c r="J156" s="254">
        <v>5</v>
      </c>
      <c r="K156" s="254">
        <v>4</v>
      </c>
      <c r="L156" s="254">
        <v>7</v>
      </c>
      <c r="M156" s="254">
        <v>1</v>
      </c>
      <c r="N156" s="254">
        <v>13</v>
      </c>
      <c r="O156" s="254">
        <v>2</v>
      </c>
      <c r="P156" s="254">
        <v>4</v>
      </c>
      <c r="U156" s="19" t="s">
        <v>657</v>
      </c>
      <c r="V156" s="19">
        <f>V124/SUM('SHs and LRs'!C72,'SHs and LRs'!C89)</f>
        <v>8.0495206235136715E-2</v>
      </c>
      <c r="W156" s="19">
        <f>W124/SUM('SHs and LRs'!D72,'SHs and LRs'!D89)</f>
        <v>7.6767402092832462E-2</v>
      </c>
      <c r="X156" s="19">
        <f>X124/SUM('SHs and LRs'!E72,'SHs and LRs'!E89)</f>
        <v>7.0701345355512923E-2</v>
      </c>
      <c r="Y156" s="19">
        <f>Y124/SUM('SHs and LRs'!F72,'SHs and LRs'!F89)</f>
        <v>7.6739195908972116E-2</v>
      </c>
      <c r="Z156" s="19">
        <f>Z124/SUM('SHs and LRs'!G72,'SHs and LRs'!G89)</f>
        <v>8.3580601332519794E-2</v>
      </c>
      <c r="AA156" s="19">
        <f>AA124/SUM('SHs and LRs'!H72,'SHs and LRs'!H89)</f>
        <v>8.198568368153375E-2</v>
      </c>
      <c r="AB156" s="19">
        <f>AB124/SUM('SHs and LRs'!I72,'SHs and LRs'!I89)</f>
        <v>7.7693373734434676E-2</v>
      </c>
      <c r="AC156" s="19">
        <f>AC124/SUM('SHs and LRs'!J72,'SHs and LRs'!J89)</f>
        <v>7.4018834992386331E-2</v>
      </c>
      <c r="AD156" s="19">
        <f>AD124/SUM('SHs and LRs'!K72,'SHs and LRs'!K89)</f>
        <v>6.9814067797925192E-2</v>
      </c>
      <c r="AE156" s="19">
        <f>AE124/SUM('SHs and LRs'!L72,'SHs and LRs'!L89)</f>
        <v>7.0188089381364324E-2</v>
      </c>
      <c r="AF156" s="19">
        <f>AF124/SUM('SHs and LRs'!M72,'SHs and LRs'!M89)</f>
        <v>6.8836567237672536E-2</v>
      </c>
      <c r="AG156" s="19">
        <f>AG124/SUM('SHs and LRs'!N72,'SHs and LRs'!N89)</f>
        <v>7.0971685618010899E-2</v>
      </c>
      <c r="AH156" s="19">
        <f>AH124/SUM('SHs and LRs'!O72,'SHs and LRs'!O89)</f>
        <v>6.9502645240635486E-2</v>
      </c>
      <c r="AI156" s="19">
        <f>AI124/SUM('SHs and LRs'!P72,'SHs and LRs'!P89)</f>
        <v>6.9595055936706438E-2</v>
      </c>
      <c r="AW156" s="212">
        <v>2011</v>
      </c>
      <c r="AX156" s="205">
        <v>0.99</v>
      </c>
      <c r="AY156" s="203">
        <v>0.99</v>
      </c>
      <c r="AZ156" s="203">
        <v>0.99</v>
      </c>
      <c r="BA156" s="203">
        <v>0.99</v>
      </c>
      <c r="BB156" s="203">
        <v>0.99</v>
      </c>
      <c r="BC156" s="203">
        <v>0.99</v>
      </c>
      <c r="BD156" s="203">
        <v>0.99</v>
      </c>
      <c r="BE156" s="203">
        <v>0.99</v>
      </c>
      <c r="BF156" s="203">
        <v>0.99</v>
      </c>
      <c r="BG156" s="206">
        <v>0.99</v>
      </c>
      <c r="BH156" s="203" t="s">
        <v>588</v>
      </c>
      <c r="BI156" s="203" t="s">
        <v>588</v>
      </c>
      <c r="BJ156" s="203" t="s">
        <v>588</v>
      </c>
      <c r="BK156" s="203" t="s">
        <v>588</v>
      </c>
      <c r="BM156" s="212">
        <v>2013</v>
      </c>
      <c r="BN156" s="205">
        <v>0.99</v>
      </c>
      <c r="BO156" s="203">
        <v>0.99</v>
      </c>
      <c r="BP156" s="203">
        <v>0.99</v>
      </c>
      <c r="BQ156" s="203">
        <v>0.99</v>
      </c>
      <c r="BR156" s="203">
        <v>0.99</v>
      </c>
      <c r="BS156" s="203">
        <v>0.99</v>
      </c>
      <c r="BT156" s="203">
        <v>0.99</v>
      </c>
      <c r="BU156" s="203">
        <v>0.99</v>
      </c>
      <c r="BV156" s="203">
        <v>0.99</v>
      </c>
      <c r="BW156" s="203">
        <v>0.99</v>
      </c>
      <c r="BX156" s="203">
        <v>0.95</v>
      </c>
      <c r="BY156" s="206">
        <v>0.95</v>
      </c>
      <c r="BZ156" s="203" t="s">
        <v>588</v>
      </c>
      <c r="CA156" s="203" t="s">
        <v>588</v>
      </c>
    </row>
    <row r="157" spans="2:79">
      <c r="B157" s="253" t="s">
        <v>12</v>
      </c>
      <c r="C157" s="254">
        <v>4</v>
      </c>
      <c r="D157" s="254">
        <v>15</v>
      </c>
      <c r="E157" s="254">
        <v>22</v>
      </c>
      <c r="F157" s="254">
        <v>5</v>
      </c>
      <c r="G157" s="254">
        <v>1</v>
      </c>
      <c r="H157" s="254">
        <v>4</v>
      </c>
      <c r="I157" s="254">
        <v>1</v>
      </c>
      <c r="J157" s="254">
        <v>4</v>
      </c>
      <c r="K157" s="254">
        <v>6</v>
      </c>
      <c r="L157" s="254">
        <v>5</v>
      </c>
      <c r="M157" s="254">
        <v>2</v>
      </c>
      <c r="N157" s="254">
        <v>10</v>
      </c>
      <c r="O157" s="254">
        <v>4</v>
      </c>
      <c r="P157" s="254">
        <v>3</v>
      </c>
      <c r="U157" s="19" t="s">
        <v>644</v>
      </c>
      <c r="V157" s="19">
        <f>V125/SUM('SHs and LRs'!C73,'SHs and LRs'!C90)</f>
        <v>7.3383629587616073E-2</v>
      </c>
      <c r="W157" s="19">
        <f>W125/SUM('SHs and LRs'!D73,'SHs and LRs'!D90)</f>
        <v>7.6712868897618053E-2</v>
      </c>
      <c r="X157" s="19">
        <f>X125/SUM('SHs and LRs'!E73,'SHs and LRs'!E90)</f>
        <v>7.6806946948157678E-2</v>
      </c>
      <c r="Y157" s="19">
        <f>Y125/SUM('SHs and LRs'!F73,'SHs and LRs'!F90)</f>
        <v>7.2153919219950111E-2</v>
      </c>
      <c r="Z157" s="19">
        <f>Z125/SUM('SHs and LRs'!G73,'SHs and LRs'!G90)</f>
        <v>7.1626958166507174E-2</v>
      </c>
      <c r="AA157" s="19">
        <f>AA125/SUM('SHs and LRs'!H73,'SHs and LRs'!H90)</f>
        <v>7.8776013037118259E-2</v>
      </c>
      <c r="AB157" s="19">
        <f>AB125/SUM('SHs and LRs'!I73,'SHs and LRs'!I90)</f>
        <v>8.0726507135963674E-2</v>
      </c>
      <c r="AC157" s="19">
        <f>AC125/SUM('SHs and LRs'!J73,'SHs and LRs'!J90)</f>
        <v>7.5529699038672446E-2</v>
      </c>
      <c r="AD157" s="19">
        <f>AD125/SUM('SHs and LRs'!K73,'SHs and LRs'!K90)</f>
        <v>7.160165194811223E-2</v>
      </c>
      <c r="AE157" s="19">
        <f>AE125/SUM('SHs and LRs'!L73,'SHs and LRs'!L90)</f>
        <v>6.7681130935817554E-2</v>
      </c>
      <c r="AF157" s="19">
        <f>AF125/SUM('SHs and LRs'!M73,'SHs and LRs'!M90)</f>
        <v>6.2707716145223288E-2</v>
      </c>
      <c r="AG157" s="19">
        <f>AG125/SUM('SHs and LRs'!N73,'SHs and LRs'!N90)</f>
        <v>5.8842367016364895E-2</v>
      </c>
      <c r="AH157" s="19">
        <f>AH125/SUM('SHs and LRs'!O73,'SHs and LRs'!O90)</f>
        <v>6.1681563322788485E-2</v>
      </c>
      <c r="AI157" s="19">
        <f>AI125/SUM('SHs and LRs'!P73,'SHs and LRs'!P90)</f>
        <v>6.1356351345645849E-2</v>
      </c>
      <c r="AW157" s="212">
        <v>2012</v>
      </c>
      <c r="AX157" s="205">
        <v>0.99</v>
      </c>
      <c r="AY157" s="203">
        <v>0.99</v>
      </c>
      <c r="AZ157" s="203">
        <v>0.99</v>
      </c>
      <c r="BA157" s="203">
        <v>0.99</v>
      </c>
      <c r="BB157" s="203">
        <v>0.99</v>
      </c>
      <c r="BC157" s="203">
        <v>0.99</v>
      </c>
      <c r="BD157" s="203">
        <v>0.99</v>
      </c>
      <c r="BE157" s="203">
        <v>0.99</v>
      </c>
      <c r="BF157" s="203">
        <v>0.99</v>
      </c>
      <c r="BG157" s="203">
        <v>0.99</v>
      </c>
      <c r="BH157" s="206">
        <v>0.99</v>
      </c>
      <c r="BI157" s="203" t="s">
        <v>588</v>
      </c>
      <c r="BJ157" s="203" t="s">
        <v>588</v>
      </c>
      <c r="BK157" s="203" t="s">
        <v>588</v>
      </c>
      <c r="BM157" s="212">
        <v>2014</v>
      </c>
      <c r="BN157" s="205">
        <v>0.99</v>
      </c>
      <c r="BO157" s="203">
        <v>0.99</v>
      </c>
      <c r="BP157" s="203">
        <v>0.99</v>
      </c>
      <c r="BQ157" s="203">
        <v>0.99</v>
      </c>
      <c r="BR157" s="203">
        <v>0.99</v>
      </c>
      <c r="BS157" s="203">
        <v>0.99</v>
      </c>
      <c r="BT157" s="203">
        <v>0.99</v>
      </c>
      <c r="BU157" s="203">
        <v>0.99</v>
      </c>
      <c r="BV157" s="203">
        <v>0.99</v>
      </c>
      <c r="BW157" s="203">
        <v>0.99</v>
      </c>
      <c r="BX157" s="203" t="s">
        <v>588</v>
      </c>
      <c r="BY157" s="203" t="s">
        <v>588</v>
      </c>
      <c r="BZ157" s="206" t="s">
        <v>588</v>
      </c>
      <c r="CA157" s="203" t="s">
        <v>588</v>
      </c>
    </row>
    <row r="158" spans="2:79">
      <c r="B158" s="253" t="s">
        <v>13</v>
      </c>
      <c r="C158" s="254">
        <v>14</v>
      </c>
      <c r="D158" s="254">
        <v>11</v>
      </c>
      <c r="E158" s="254">
        <v>14</v>
      </c>
      <c r="F158" s="254">
        <v>8</v>
      </c>
      <c r="G158" s="254">
        <v>1</v>
      </c>
      <c r="H158" s="254">
        <v>5</v>
      </c>
      <c r="I158" s="254">
        <v>3</v>
      </c>
      <c r="J158" s="254">
        <v>10</v>
      </c>
      <c r="K158" s="254">
        <v>11</v>
      </c>
      <c r="L158" s="254">
        <v>4</v>
      </c>
      <c r="M158" s="254">
        <v>6</v>
      </c>
      <c r="N158" s="254">
        <v>6</v>
      </c>
      <c r="O158" s="254">
        <v>2</v>
      </c>
      <c r="P158" s="254">
        <v>5</v>
      </c>
      <c r="U158" s="19" t="s">
        <v>645</v>
      </c>
      <c r="V158" s="19">
        <f>V126/SUM('SHs and LRs'!C74,'SHs and LRs'!C91)</f>
        <v>0.11873532608041656</v>
      </c>
      <c r="W158" s="19">
        <f>W126/SUM('SHs and LRs'!D74,'SHs and LRs'!D91)</f>
        <v>0.11545671421047933</v>
      </c>
      <c r="X158" s="19">
        <f>X126/SUM('SHs and LRs'!E74,'SHs and LRs'!E91)</f>
        <v>0.10959359668073861</v>
      </c>
      <c r="Y158" s="19">
        <f>Y126/SUM('SHs and LRs'!F74,'SHs and LRs'!F91)</f>
        <v>9.2587341205596654E-2</v>
      </c>
      <c r="Z158" s="19">
        <f>Z126/SUM('SHs and LRs'!G74,'SHs and LRs'!G91)</f>
        <v>9.28311358450159E-2</v>
      </c>
      <c r="AA158" s="19">
        <f>AA126/SUM('SHs and LRs'!H74,'SHs and LRs'!H91)</f>
        <v>0.10724540411221571</v>
      </c>
      <c r="AB158" s="19">
        <f>AB126/SUM('SHs and LRs'!I74,'SHs and LRs'!I91)</f>
        <v>0.10471952726451658</v>
      </c>
      <c r="AC158" s="19">
        <f>AC126/SUM('SHs and LRs'!J74,'SHs and LRs'!J91)</f>
        <v>0.1022833239695367</v>
      </c>
      <c r="AD158" s="19">
        <f>AD126/SUM('SHs and LRs'!K74,'SHs and LRs'!K91)</f>
        <v>9.7678826657553078E-2</v>
      </c>
      <c r="AE158" s="19">
        <f>AE126/SUM('SHs and LRs'!L74,'SHs and LRs'!L91)</f>
        <v>8.1874961477635913E-2</v>
      </c>
      <c r="AF158" s="19">
        <f>AF126/SUM('SHs and LRs'!M74,'SHs and LRs'!M91)</f>
        <v>7.328240576826385E-2</v>
      </c>
      <c r="AG158" s="19">
        <f>AG126/SUM('SHs and LRs'!N74,'SHs and LRs'!N91)</f>
        <v>7.830541210940252E-2</v>
      </c>
      <c r="AH158" s="19">
        <f>AH126/SUM('SHs and LRs'!O74,'SHs and LRs'!O91)</f>
        <v>7.4444418711838378E-2</v>
      </c>
      <c r="AI158" s="19">
        <f>AI126/SUM('SHs and LRs'!P74,'SHs and LRs'!P91)</f>
        <v>7.5447954858429964E-2</v>
      </c>
      <c r="AW158" s="212">
        <v>2013</v>
      </c>
      <c r="AX158" s="205">
        <v>0.99</v>
      </c>
      <c r="AY158" s="203">
        <v>0.99</v>
      </c>
      <c r="AZ158" s="203">
        <v>0.99</v>
      </c>
      <c r="BA158" s="203">
        <v>0.99</v>
      </c>
      <c r="BB158" s="203">
        <v>0.99</v>
      </c>
      <c r="BC158" s="203">
        <v>0.99</v>
      </c>
      <c r="BD158" s="203">
        <v>0.99</v>
      </c>
      <c r="BE158" s="203">
        <v>0.99</v>
      </c>
      <c r="BF158" s="203">
        <v>0.99</v>
      </c>
      <c r="BG158" s="203">
        <v>0.99</v>
      </c>
      <c r="BH158" s="203">
        <v>0.99</v>
      </c>
      <c r="BI158" s="206">
        <v>0.99</v>
      </c>
      <c r="BJ158" s="203" t="s">
        <v>588</v>
      </c>
      <c r="BK158" s="203" t="s">
        <v>588</v>
      </c>
      <c r="BM158" s="212">
        <v>2015</v>
      </c>
      <c r="BN158" s="207">
        <v>0.99</v>
      </c>
      <c r="BO158" s="208">
        <v>0.99</v>
      </c>
      <c r="BP158" s="208">
        <v>0.99</v>
      </c>
      <c r="BQ158" s="208">
        <v>0.99</v>
      </c>
      <c r="BR158" s="208">
        <v>0.99</v>
      </c>
      <c r="BS158" s="208">
        <v>0.99</v>
      </c>
      <c r="BT158" s="208">
        <v>0.99</v>
      </c>
      <c r="BU158" s="208">
        <v>0.95</v>
      </c>
      <c r="BV158" s="208">
        <v>0.99</v>
      </c>
      <c r="BW158" s="208">
        <v>0.99</v>
      </c>
      <c r="BX158" s="208" t="s">
        <v>588</v>
      </c>
      <c r="BY158" s="208" t="s">
        <v>588</v>
      </c>
      <c r="BZ158" s="208">
        <v>0.95</v>
      </c>
      <c r="CA158" s="209" t="s">
        <v>588</v>
      </c>
    </row>
    <row r="159" spans="2:79">
      <c r="B159" s="253" t="s">
        <v>14</v>
      </c>
      <c r="C159" s="254">
        <v>8</v>
      </c>
      <c r="D159" s="254">
        <v>17</v>
      </c>
      <c r="E159" s="254">
        <v>26</v>
      </c>
      <c r="F159" s="254">
        <v>16</v>
      </c>
      <c r="G159" s="254">
        <v>1</v>
      </c>
      <c r="H159" s="254">
        <v>7</v>
      </c>
      <c r="I159" s="254">
        <v>2</v>
      </c>
      <c r="J159" s="254">
        <v>11</v>
      </c>
      <c r="K159" s="254">
        <v>7</v>
      </c>
      <c r="L159" s="254">
        <v>3</v>
      </c>
      <c r="M159" s="254">
        <v>2</v>
      </c>
      <c r="N159" s="254">
        <v>10</v>
      </c>
      <c r="O159" s="254">
        <v>3</v>
      </c>
      <c r="P159" s="254">
        <v>4</v>
      </c>
      <c r="U159" s="19" t="s">
        <v>646</v>
      </c>
      <c r="V159" s="19">
        <f>V127/SUM('SHs and LRs'!C75,'SHs and LRs'!C92)</f>
        <v>0.1294730988957225</v>
      </c>
      <c r="W159" s="19">
        <f>W127/SUM('SHs and LRs'!D75,'SHs and LRs'!D92)</f>
        <v>0.13011865758636865</v>
      </c>
      <c r="X159" s="19">
        <f>X127/SUM('SHs and LRs'!E75,'SHs and LRs'!E92)</f>
        <v>0.13234752717108364</v>
      </c>
      <c r="Y159" s="19">
        <f>Y127/SUM('SHs and LRs'!F75,'SHs and LRs'!F92)</f>
        <v>0.13245164181723018</v>
      </c>
      <c r="Z159" s="19">
        <f>Z127/SUM('SHs and LRs'!G75,'SHs and LRs'!G92)</f>
        <v>0.14001721305675338</v>
      </c>
      <c r="AA159" s="19">
        <f>AA127/SUM('SHs and LRs'!H75,'SHs and LRs'!H92)</f>
        <v>0.12476514202097674</v>
      </c>
      <c r="AB159" s="19">
        <f>AB127/SUM('SHs and LRs'!I75,'SHs and LRs'!I92)</f>
        <v>0.13531962804849879</v>
      </c>
      <c r="AC159" s="19">
        <f>AC127/SUM('SHs and LRs'!J75,'SHs and LRs'!J92)</f>
        <v>0.12471715014611906</v>
      </c>
      <c r="AD159" s="19">
        <f>AD127/SUM('SHs and LRs'!K75,'SHs and LRs'!K92)</f>
        <v>0.12403842272136135</v>
      </c>
      <c r="AE159" s="19">
        <f>AE127/SUM('SHs and LRs'!L75,'SHs and LRs'!L92)</f>
        <v>0.11761108182350874</v>
      </c>
      <c r="AF159" s="19">
        <f>AF127/SUM('SHs and LRs'!M75,'SHs and LRs'!M92)</f>
        <v>9.7974239063702825E-2</v>
      </c>
      <c r="AG159" s="19">
        <f>AG127/SUM('SHs and LRs'!N75,'SHs and LRs'!N92)</f>
        <v>8.9032708230125421E-2</v>
      </c>
      <c r="AH159" s="19">
        <f>AH127/SUM('SHs and LRs'!O75,'SHs and LRs'!O92)</f>
        <v>9.1241539649914938E-2</v>
      </c>
      <c r="AI159" s="19">
        <f>AI127/SUM('SHs and LRs'!P75,'SHs and LRs'!P92)</f>
        <v>8.213606657070624E-2</v>
      </c>
      <c r="AW159" s="212">
        <v>2014</v>
      </c>
      <c r="AX159" s="205">
        <v>0.99</v>
      </c>
      <c r="AY159" s="203">
        <v>0.99</v>
      </c>
      <c r="AZ159" s="203">
        <v>0.99</v>
      </c>
      <c r="BA159" s="203">
        <v>0.99</v>
      </c>
      <c r="BB159" s="203">
        <v>0.99</v>
      </c>
      <c r="BC159" s="203">
        <v>0.99</v>
      </c>
      <c r="BD159" s="203">
        <v>0.99</v>
      </c>
      <c r="BE159" s="203">
        <v>0.99</v>
      </c>
      <c r="BF159" s="203">
        <v>0.99</v>
      </c>
      <c r="BG159" s="203">
        <v>0.99</v>
      </c>
      <c r="BH159" s="203">
        <v>0.99</v>
      </c>
      <c r="BI159" s="203">
        <v>0.99</v>
      </c>
      <c r="BJ159" s="206">
        <v>0.99</v>
      </c>
      <c r="BK159" s="203" t="s">
        <v>588</v>
      </c>
    </row>
    <row r="160" spans="2:79">
      <c r="B160" s="253" t="s">
        <v>15</v>
      </c>
      <c r="C160" s="254">
        <v>8</v>
      </c>
      <c r="D160" s="254">
        <v>26</v>
      </c>
      <c r="E160" s="254">
        <v>10</v>
      </c>
      <c r="F160" s="254">
        <v>11</v>
      </c>
      <c r="G160" s="254">
        <v>1</v>
      </c>
      <c r="H160" s="254">
        <v>9</v>
      </c>
      <c r="I160" s="254">
        <v>1</v>
      </c>
      <c r="J160" s="254">
        <v>5</v>
      </c>
      <c r="K160" s="254">
        <v>8</v>
      </c>
      <c r="L160" s="254">
        <v>2</v>
      </c>
      <c r="M160" s="254">
        <v>3</v>
      </c>
      <c r="N160" s="254">
        <v>20</v>
      </c>
      <c r="O160" s="254">
        <v>6</v>
      </c>
      <c r="P160" s="254">
        <v>4</v>
      </c>
      <c r="U160" s="19" t="s">
        <v>647</v>
      </c>
      <c r="V160" s="19">
        <f>V128/SUM('SHs and LRs'!C76,'SHs and LRs'!C93)</f>
        <v>9.6516518140520091E-2</v>
      </c>
      <c r="W160" s="19">
        <f>W128/SUM('SHs and LRs'!D76,'SHs and LRs'!D93)</f>
        <v>8.4891387463589513E-2</v>
      </c>
      <c r="X160" s="19">
        <f>X128/SUM('SHs and LRs'!E76,'SHs and LRs'!E93)</f>
        <v>7.604684488224342E-2</v>
      </c>
      <c r="Y160" s="19">
        <f>Y128/SUM('SHs and LRs'!F76,'SHs and LRs'!F93)</f>
        <v>8.0476934422563623E-2</v>
      </c>
      <c r="Z160" s="19">
        <f>Z128/SUM('SHs and LRs'!G76,'SHs and LRs'!G93)</f>
        <v>8.832417868665636E-2</v>
      </c>
      <c r="AA160" s="19">
        <f>AA128/SUM('SHs and LRs'!H76,'SHs and LRs'!H93)</f>
        <v>9.377242564263813E-2</v>
      </c>
      <c r="AB160" s="19">
        <f>AB128/SUM('SHs and LRs'!I76,'SHs and LRs'!I93)</f>
        <v>8.8589107528573477E-2</v>
      </c>
      <c r="AC160" s="19">
        <f>AC128/SUM('SHs and LRs'!J76,'SHs and LRs'!J93)</f>
        <v>7.8303699243244332E-2</v>
      </c>
      <c r="AD160" s="19">
        <f>AD128/SUM('SHs and LRs'!K76,'SHs and LRs'!K93)</f>
        <v>7.5895911652011483E-2</v>
      </c>
      <c r="AE160" s="19">
        <f>AE128/SUM('SHs and LRs'!L76,'SHs and LRs'!L93)</f>
        <v>8.0752008703757663E-2</v>
      </c>
      <c r="AF160" s="19">
        <f>AF128/SUM('SHs and LRs'!M76,'SHs and LRs'!M93)</f>
        <v>7.6932348805220874E-2</v>
      </c>
      <c r="AG160" s="19">
        <f>AG128/SUM('SHs and LRs'!N76,'SHs and LRs'!N93)</f>
        <v>6.9255693898121487E-2</v>
      </c>
      <c r="AH160" s="19">
        <f>AH128/SUM('SHs and LRs'!O76,'SHs and LRs'!O93)</f>
        <v>6.7721397556319535E-2</v>
      </c>
      <c r="AI160" s="19">
        <f>AI128/SUM('SHs and LRs'!P76,'SHs and LRs'!P93)</f>
        <v>5.72982578410621E-2</v>
      </c>
      <c r="AW160" s="212">
        <v>2015</v>
      </c>
      <c r="AX160" s="207">
        <v>0.99</v>
      </c>
      <c r="AY160" s="208">
        <v>0.99</v>
      </c>
      <c r="AZ160" s="208">
        <v>0.99</v>
      </c>
      <c r="BA160" s="208">
        <v>0.99</v>
      </c>
      <c r="BB160" s="208">
        <v>0.99</v>
      </c>
      <c r="BC160" s="208">
        <v>0.99</v>
      </c>
      <c r="BD160" s="208">
        <v>0.99</v>
      </c>
      <c r="BE160" s="208">
        <v>0.99</v>
      </c>
      <c r="BF160" s="208">
        <v>0.99</v>
      </c>
      <c r="BG160" s="208">
        <v>0.99</v>
      </c>
      <c r="BH160" s="208">
        <v>0.99</v>
      </c>
      <c r="BI160" s="208">
        <v>0.99</v>
      </c>
      <c r="BJ160" s="208" t="s">
        <v>588</v>
      </c>
      <c r="BK160" s="209">
        <v>0.99</v>
      </c>
    </row>
    <row r="161" spans="2:79">
      <c r="B161" s="253" t="s">
        <v>16</v>
      </c>
      <c r="C161" s="254">
        <v>10</v>
      </c>
      <c r="D161" s="254">
        <v>14</v>
      </c>
      <c r="E161" s="254">
        <v>20</v>
      </c>
      <c r="F161" s="254">
        <v>10</v>
      </c>
      <c r="G161" s="254">
        <v>2</v>
      </c>
      <c r="H161" s="254">
        <v>8</v>
      </c>
      <c r="I161" s="254">
        <v>4</v>
      </c>
      <c r="J161" s="254">
        <v>10</v>
      </c>
      <c r="K161" s="254">
        <v>10</v>
      </c>
      <c r="L161" s="254">
        <v>7</v>
      </c>
      <c r="M161" s="254">
        <v>0</v>
      </c>
      <c r="N161" s="254">
        <v>12</v>
      </c>
      <c r="O161" s="254">
        <v>7</v>
      </c>
      <c r="P161" s="254">
        <v>6</v>
      </c>
      <c r="U161" s="19" t="s">
        <v>648</v>
      </c>
      <c r="V161" s="19">
        <f>V129/SUM('SHs and LRs'!C77,'SHs and LRs'!C94)</f>
        <v>6.7078040844639489E-2</v>
      </c>
      <c r="W161" s="19">
        <f>W129/SUM('SHs and LRs'!D77,'SHs and LRs'!D94)</f>
        <v>7.2428389036999816E-2</v>
      </c>
      <c r="X161" s="19">
        <f>X129/SUM('SHs and LRs'!E77,'SHs and LRs'!E94)</f>
        <v>8.2072502101071962E-2</v>
      </c>
      <c r="Y161" s="19">
        <f>Y129/SUM('SHs and LRs'!F77,'SHs and LRs'!F94)</f>
        <v>8.0698174041712992E-2</v>
      </c>
      <c r="Z161" s="19">
        <f>Z129/SUM('SHs and LRs'!G77,'SHs and LRs'!G94)</f>
        <v>7.1700088517794733E-2</v>
      </c>
      <c r="AA161" s="19">
        <f>AA129/SUM('SHs and LRs'!H77,'SHs and LRs'!H94)</f>
        <v>6.9496140412686286E-2</v>
      </c>
      <c r="AB161" s="19">
        <f>AB129/SUM('SHs and LRs'!I77,'SHs and LRs'!I94)</f>
        <v>8.1432200135590799E-2</v>
      </c>
      <c r="AC161" s="19">
        <f>AC129/SUM('SHs and LRs'!J77,'SHs and LRs'!J94)</f>
        <v>8.567947742247127E-2</v>
      </c>
      <c r="AD161" s="19">
        <f>AD129/SUM('SHs and LRs'!K77,'SHs and LRs'!K94)</f>
        <v>6.3741731018703465E-2</v>
      </c>
      <c r="AE161" s="19">
        <f>AE129/SUM('SHs and LRs'!L77,'SHs and LRs'!L94)</f>
        <v>6.3335108734981535E-2</v>
      </c>
      <c r="AF161" s="19">
        <f>AF129/SUM('SHs and LRs'!M77,'SHs and LRs'!M94)</f>
        <v>7.6341257962005901E-2</v>
      </c>
      <c r="AG161" s="19">
        <f>AG129/SUM('SHs and LRs'!N77,'SHs and LRs'!N94)</f>
        <v>7.1485004894392787E-2</v>
      </c>
      <c r="AH161" s="19">
        <f>AH129/SUM('SHs and LRs'!O77,'SHs and LRs'!O94)</f>
        <v>5.7892168410553849E-2</v>
      </c>
      <c r="AI161" s="19">
        <f>AI129/SUM('SHs and LRs'!P77,'SHs and LRs'!P94)</f>
        <v>6.0882767513017196E-2</v>
      </c>
      <c r="BM161" s="210"/>
      <c r="BN161" s="211">
        <v>2001</v>
      </c>
      <c r="BO161" s="211">
        <v>2002</v>
      </c>
      <c r="BP161" s="211">
        <v>2003</v>
      </c>
      <c r="BQ161" s="211">
        <v>2004</v>
      </c>
      <c r="BR161" s="211">
        <v>2005</v>
      </c>
      <c r="BS161" s="211">
        <v>2006</v>
      </c>
      <c r="BT161" s="211">
        <v>2007</v>
      </c>
      <c r="BU161" s="211">
        <v>2008</v>
      </c>
      <c r="BV161" s="211">
        <v>2009</v>
      </c>
      <c r="BW161" s="211">
        <v>2010</v>
      </c>
      <c r="BX161" s="211">
        <v>2011</v>
      </c>
      <c r="BY161" s="211">
        <v>2012</v>
      </c>
      <c r="BZ161" s="211">
        <v>2013</v>
      </c>
      <c r="CA161" s="211">
        <v>2014</v>
      </c>
    </row>
    <row r="162" spans="2:79">
      <c r="B162" s="253" t="s">
        <v>17</v>
      </c>
      <c r="C162" s="254">
        <v>7</v>
      </c>
      <c r="D162" s="254">
        <v>21</v>
      </c>
      <c r="E162" s="254">
        <v>26</v>
      </c>
      <c r="F162" s="254">
        <v>15</v>
      </c>
      <c r="G162" s="254">
        <v>1</v>
      </c>
      <c r="H162" s="254">
        <v>4</v>
      </c>
      <c r="I162" s="254">
        <v>3</v>
      </c>
      <c r="J162" s="254">
        <v>5</v>
      </c>
      <c r="K162" s="254">
        <v>9</v>
      </c>
      <c r="L162" s="254">
        <v>3</v>
      </c>
      <c r="M162" s="254">
        <v>1</v>
      </c>
      <c r="N162" s="254">
        <v>11</v>
      </c>
      <c r="O162" s="254">
        <v>3</v>
      </c>
      <c r="P162" s="254">
        <v>1</v>
      </c>
      <c r="U162" s="19" t="s">
        <v>728</v>
      </c>
      <c r="V162" s="19">
        <f>V130/SUM('SHs and LRs'!C78,'SHs and LRs'!C95)</f>
        <v>8.8955467374061042E-2</v>
      </c>
      <c r="W162" s="19">
        <f>W130/SUM('SHs and LRs'!D78,'SHs and LRs'!D95)</f>
        <v>9.0938764716103501E-2</v>
      </c>
      <c r="X162" s="19">
        <f>X130/SUM('SHs and LRs'!E78,'SHs and LRs'!E95)</f>
        <v>8.2812129703133994E-2</v>
      </c>
      <c r="Y162" s="19">
        <f>Y130/SUM('SHs and LRs'!F78,'SHs and LRs'!F95)</f>
        <v>8.2941330358074383E-2</v>
      </c>
      <c r="Z162" s="19">
        <f>Z130/SUM('SHs and LRs'!G78,'SHs and LRs'!G95)</f>
        <v>8.6836144022648359E-2</v>
      </c>
      <c r="AA162" s="19">
        <f>AA130/SUM('SHs and LRs'!H78,'SHs and LRs'!H95)</f>
        <v>8.0047273593693485E-2</v>
      </c>
      <c r="AB162" s="19">
        <f>AB130/SUM('SHs and LRs'!I78,'SHs and LRs'!I95)</f>
        <v>7.9278425356776649E-2</v>
      </c>
      <c r="AC162" s="19">
        <f>AC130/SUM('SHs and LRs'!J78,'SHs and LRs'!J95)</f>
        <v>7.7921424761353816E-2</v>
      </c>
      <c r="AD162" s="19">
        <f>AD130/SUM('SHs and LRs'!K78,'SHs and LRs'!K95)</f>
        <v>6.9880134866070392E-2</v>
      </c>
      <c r="AE162" s="19">
        <f>AE130/SUM('SHs and LRs'!L78,'SHs and LRs'!L95)</f>
        <v>6.279182593857538E-2</v>
      </c>
      <c r="AF162" s="19">
        <f>AF130/SUM('SHs and LRs'!M78,'SHs and LRs'!M95)</f>
        <v>6.1333375874470381E-2</v>
      </c>
      <c r="AG162" s="19">
        <f>AG130/SUM('SHs and LRs'!N78,'SHs and LRs'!N95)</f>
        <v>6.8490371147145471E-2</v>
      </c>
      <c r="AH162" s="19">
        <f>AH130/SUM('SHs and LRs'!O78,'SHs and LRs'!O95)</f>
        <v>6.4670881392891524E-2</v>
      </c>
      <c r="AI162" s="19">
        <f>AI130/SUM('SHs and LRs'!P78,'SHs and LRs'!P95)</f>
        <v>6.7335018573189215E-2</v>
      </c>
      <c r="AW162" s="213" t="s">
        <v>690</v>
      </c>
      <c r="BM162" s="212">
        <v>2001</v>
      </c>
      <c r="BN162" s="203" t="s">
        <v>588</v>
      </c>
      <c r="BO162" s="203" t="s">
        <v>588</v>
      </c>
      <c r="BP162" s="203" t="s">
        <v>588</v>
      </c>
      <c r="BQ162" s="203" t="s">
        <v>588</v>
      </c>
      <c r="BR162" s="203" t="s">
        <v>588</v>
      </c>
      <c r="BS162" s="203" t="s">
        <v>588</v>
      </c>
      <c r="BT162" s="203" t="s">
        <v>588</v>
      </c>
      <c r="BU162" s="203" t="s">
        <v>588</v>
      </c>
      <c r="BV162" s="203" t="s">
        <v>588</v>
      </c>
      <c r="BW162" s="203" t="s">
        <v>588</v>
      </c>
      <c r="BX162" s="203" t="s">
        <v>588</v>
      </c>
      <c r="BY162" s="203" t="s">
        <v>588</v>
      </c>
      <c r="BZ162" s="203" t="s">
        <v>588</v>
      </c>
      <c r="CA162" s="203" t="s">
        <v>588</v>
      </c>
    </row>
    <row r="163" spans="2:79">
      <c r="B163" s="253" t="s">
        <v>18</v>
      </c>
      <c r="C163" s="254">
        <v>10</v>
      </c>
      <c r="D163" s="254">
        <v>24</v>
      </c>
      <c r="E163" s="254">
        <v>24</v>
      </c>
      <c r="F163" s="254">
        <v>7</v>
      </c>
      <c r="G163" s="254">
        <v>0</v>
      </c>
      <c r="H163" s="254">
        <v>5</v>
      </c>
      <c r="I163" s="254">
        <v>3</v>
      </c>
      <c r="J163" s="254">
        <v>5</v>
      </c>
      <c r="K163" s="254">
        <v>5</v>
      </c>
      <c r="L163" s="254">
        <v>8</v>
      </c>
      <c r="M163" s="254">
        <v>2</v>
      </c>
      <c r="N163" s="254">
        <v>16</v>
      </c>
      <c r="O163" s="254">
        <v>7</v>
      </c>
      <c r="P163" s="254">
        <v>1</v>
      </c>
      <c r="U163" s="19" t="s">
        <v>651</v>
      </c>
      <c r="V163" s="19">
        <f>V131/SUM('SHs and LRs'!C79,'SHs and LRs'!C96)</f>
        <v>5.0708471368665256E-2</v>
      </c>
      <c r="W163" s="19">
        <f>W131/SUM('SHs and LRs'!D79,'SHs and LRs'!D96)</f>
        <v>5.3049594337569589E-2</v>
      </c>
      <c r="X163" s="19">
        <f>X131/SUM('SHs and LRs'!E79,'SHs and LRs'!E96)</f>
        <v>4.7703420964292524E-2</v>
      </c>
      <c r="Y163" s="19">
        <f>Y131/SUM('SHs and LRs'!F79,'SHs and LRs'!F96)</f>
        <v>4.7907085355265826E-2</v>
      </c>
      <c r="Z163" s="19">
        <f>Z131/SUM('SHs and LRs'!G79,'SHs and LRs'!G96)</f>
        <v>5.2489104705775155E-2</v>
      </c>
      <c r="AA163" s="19">
        <f>AA131/SUM('SHs and LRs'!H79,'SHs and LRs'!H96)</f>
        <v>5.7471073603257934E-2</v>
      </c>
      <c r="AB163" s="19">
        <f>AB131/SUM('SHs and LRs'!I79,'SHs and LRs'!I96)</f>
        <v>6.0372237172314103E-2</v>
      </c>
      <c r="AC163" s="19">
        <f>AC131/SUM('SHs and LRs'!J79,'SHs and LRs'!J96)</f>
        <v>5.6230030999178775E-2</v>
      </c>
      <c r="AD163" s="19">
        <f>AD131/SUM('SHs and LRs'!K79,'SHs and LRs'!K96)</f>
        <v>4.7967466572824982E-2</v>
      </c>
      <c r="AE163" s="19">
        <f>AE131/SUM('SHs and LRs'!L79,'SHs and LRs'!L96)</f>
        <v>5.3727696797371258E-2</v>
      </c>
      <c r="AF163" s="19">
        <f>AF131/SUM('SHs and LRs'!M79,'SHs and LRs'!M96)</f>
        <v>6.2744963749422747E-2</v>
      </c>
      <c r="AG163" s="19">
        <f>AG131/SUM('SHs and LRs'!N79,'SHs and LRs'!N96)</f>
        <v>6.0929567263302863E-2</v>
      </c>
      <c r="AH163" s="19">
        <f>AH131/SUM('SHs and LRs'!O79,'SHs and LRs'!O96)</f>
        <v>5.3272630364288039E-2</v>
      </c>
      <c r="AI163" s="19">
        <f>AI131/SUM('SHs and LRs'!P79,'SHs and LRs'!P96)</f>
        <v>4.8183356398839326E-2</v>
      </c>
      <c r="AW163" s="210"/>
      <c r="AX163" s="211">
        <v>2001</v>
      </c>
      <c r="AY163" s="211">
        <v>2002</v>
      </c>
      <c r="AZ163" s="211">
        <v>2003</v>
      </c>
      <c r="BA163" s="211">
        <v>2004</v>
      </c>
      <c r="BB163" s="211">
        <v>2005</v>
      </c>
      <c r="BC163" s="211">
        <v>2006</v>
      </c>
      <c r="BD163" s="211">
        <v>2007</v>
      </c>
      <c r="BE163" s="211">
        <v>2008</v>
      </c>
      <c r="BF163" s="211">
        <v>2009</v>
      </c>
      <c r="BG163" s="211">
        <v>2010</v>
      </c>
      <c r="BH163" s="211">
        <v>2011</v>
      </c>
      <c r="BI163" s="211">
        <v>2012</v>
      </c>
      <c r="BJ163" s="211">
        <v>2013</v>
      </c>
      <c r="BK163" s="211"/>
      <c r="BM163" s="212">
        <v>2002</v>
      </c>
      <c r="BN163" s="204">
        <v>0.95</v>
      </c>
      <c r="BO163" s="203" t="s">
        <v>588</v>
      </c>
      <c r="BP163" s="203" t="s">
        <v>588</v>
      </c>
      <c r="BQ163" s="203" t="s">
        <v>588</v>
      </c>
      <c r="BR163" s="203" t="s">
        <v>588</v>
      </c>
      <c r="BS163" s="203" t="s">
        <v>588</v>
      </c>
      <c r="BT163" s="203" t="s">
        <v>588</v>
      </c>
      <c r="BU163" s="203" t="s">
        <v>588</v>
      </c>
      <c r="BV163" s="203" t="s">
        <v>588</v>
      </c>
      <c r="BW163" s="203" t="s">
        <v>588</v>
      </c>
      <c r="BX163" s="203" t="s">
        <v>588</v>
      </c>
      <c r="BY163" s="203" t="s">
        <v>588</v>
      </c>
      <c r="BZ163" s="203" t="s">
        <v>588</v>
      </c>
      <c r="CA163" s="203" t="s">
        <v>588</v>
      </c>
    </row>
    <row r="164" spans="2:79">
      <c r="B164" s="253" t="s">
        <v>19</v>
      </c>
      <c r="C164" s="254">
        <v>8</v>
      </c>
      <c r="D164" s="254">
        <v>15</v>
      </c>
      <c r="E164" s="254">
        <v>12</v>
      </c>
      <c r="F164" s="254">
        <v>8</v>
      </c>
      <c r="G164" s="254">
        <v>0</v>
      </c>
      <c r="H164" s="254">
        <v>7</v>
      </c>
      <c r="I164" s="254">
        <v>2</v>
      </c>
      <c r="J164" s="254">
        <v>12</v>
      </c>
      <c r="K164" s="254">
        <v>11</v>
      </c>
      <c r="L164" s="254">
        <v>3</v>
      </c>
      <c r="M164" s="254">
        <v>2</v>
      </c>
      <c r="N164" s="254">
        <v>12</v>
      </c>
      <c r="O164" s="254">
        <v>3</v>
      </c>
      <c r="P164" s="254">
        <v>4</v>
      </c>
      <c r="U164" s="19" t="s">
        <v>729</v>
      </c>
      <c r="V164" s="19">
        <f>V132/SUM('SHs and LRs'!C80,'SHs and LRs'!C97)</f>
        <v>6.8923969232968313E-2</v>
      </c>
      <c r="W164" s="19">
        <f>W132/SUM('SHs and LRs'!D80,'SHs and LRs'!D97)</f>
        <v>6.5006554339092984E-2</v>
      </c>
      <c r="X164" s="19">
        <f>X132/SUM('SHs and LRs'!E80,'SHs and LRs'!E97)</f>
        <v>6.9673902134566867E-2</v>
      </c>
      <c r="Y164" s="19">
        <f>Y132/SUM('SHs and LRs'!F80,'SHs and LRs'!F97)</f>
        <v>6.0095550077605121E-2</v>
      </c>
      <c r="Z164" s="19">
        <f>Z132/SUM('SHs and LRs'!G80,'SHs and LRs'!G97)</f>
        <v>6.8432511441006733E-2</v>
      </c>
      <c r="AA164" s="19">
        <f>AA132/SUM('SHs and LRs'!H80,'SHs and LRs'!H97)</f>
        <v>7.2063455117214362E-2</v>
      </c>
      <c r="AB164" s="19">
        <f>AB132/SUM('SHs and LRs'!I80,'SHs and LRs'!I97)</f>
        <v>7.1280729804675771E-2</v>
      </c>
      <c r="AC164" s="19">
        <f>AC132/SUM('SHs and LRs'!J80,'SHs and LRs'!J97)</f>
        <v>7.6967134428775272E-2</v>
      </c>
      <c r="AD164" s="19">
        <f>AD132/SUM('SHs and LRs'!K80,'SHs and LRs'!K97)</f>
        <v>8.0699653549440517E-2</v>
      </c>
      <c r="AE164" s="19">
        <f>AE132/SUM('SHs and LRs'!L80,'SHs and LRs'!L97)</f>
        <v>7.0009729486792183E-2</v>
      </c>
      <c r="AF164" s="19">
        <f>AF132/SUM('SHs and LRs'!M80,'SHs and LRs'!M97)</f>
        <v>5.8615488649980216E-2</v>
      </c>
      <c r="AG164" s="19">
        <f>AG132/SUM('SHs and LRs'!N80,'SHs and LRs'!N97)</f>
        <v>5.7652940487743824E-2</v>
      </c>
      <c r="AH164" s="19">
        <f>AH132/SUM('SHs and LRs'!O80,'SHs and LRs'!O97)</f>
        <v>5.8903504165008544E-2</v>
      </c>
      <c r="AI164" s="19">
        <f>AI132/SUM('SHs and LRs'!P80,'SHs and LRs'!P97)</f>
        <v>5.0416302685350731E-2</v>
      </c>
      <c r="AW164" s="212">
        <v>2001</v>
      </c>
      <c r="AX164" s="203" t="s">
        <v>588</v>
      </c>
      <c r="AY164" s="203" t="s">
        <v>588</v>
      </c>
      <c r="AZ164" s="203" t="s">
        <v>588</v>
      </c>
      <c r="BA164" s="203" t="s">
        <v>588</v>
      </c>
      <c r="BB164" s="203" t="s">
        <v>588</v>
      </c>
      <c r="BC164" s="203" t="s">
        <v>588</v>
      </c>
      <c r="BD164" s="203" t="s">
        <v>588</v>
      </c>
      <c r="BE164" s="203" t="s">
        <v>588</v>
      </c>
      <c r="BF164" s="203" t="s">
        <v>588</v>
      </c>
      <c r="BG164" s="203" t="s">
        <v>588</v>
      </c>
      <c r="BH164" s="203" t="s">
        <v>588</v>
      </c>
      <c r="BI164" s="203" t="s">
        <v>588</v>
      </c>
      <c r="BJ164" s="203" t="s">
        <v>588</v>
      </c>
      <c r="BK164" s="203" t="s">
        <v>588</v>
      </c>
      <c r="BM164" s="212">
        <v>2003</v>
      </c>
      <c r="BN164" s="205" t="s">
        <v>588</v>
      </c>
      <c r="BO164" s="206" t="s">
        <v>588</v>
      </c>
      <c r="BP164" s="203" t="s">
        <v>588</v>
      </c>
      <c r="BQ164" s="203" t="s">
        <v>588</v>
      </c>
      <c r="BR164" s="203" t="s">
        <v>588</v>
      </c>
      <c r="BS164" s="203" t="s">
        <v>588</v>
      </c>
      <c r="BT164" s="203" t="s">
        <v>588</v>
      </c>
      <c r="BU164" s="203" t="s">
        <v>588</v>
      </c>
      <c r="BV164" s="203" t="s">
        <v>588</v>
      </c>
      <c r="BW164" s="203" t="s">
        <v>588</v>
      </c>
      <c r="BX164" s="203" t="s">
        <v>588</v>
      </c>
      <c r="BY164" s="203" t="s">
        <v>588</v>
      </c>
      <c r="BZ164" s="203" t="s">
        <v>588</v>
      </c>
      <c r="CA164" s="203" t="s">
        <v>588</v>
      </c>
    </row>
    <row r="165" spans="2:79">
      <c r="B165" s="253" t="s">
        <v>20</v>
      </c>
      <c r="C165" s="254">
        <v>9</v>
      </c>
      <c r="D165" s="254">
        <v>21</v>
      </c>
      <c r="E165" s="254">
        <v>18</v>
      </c>
      <c r="F165" s="254">
        <v>13</v>
      </c>
      <c r="G165" s="254">
        <v>0</v>
      </c>
      <c r="H165" s="254">
        <v>3</v>
      </c>
      <c r="I165" s="254">
        <v>4</v>
      </c>
      <c r="J165" s="254">
        <v>8</v>
      </c>
      <c r="K165" s="254">
        <v>7</v>
      </c>
      <c r="L165" s="254">
        <v>6</v>
      </c>
      <c r="M165" s="254">
        <v>5</v>
      </c>
      <c r="N165" s="254">
        <v>11</v>
      </c>
      <c r="O165" s="254">
        <v>4</v>
      </c>
      <c r="P165" s="254">
        <v>1</v>
      </c>
      <c r="U165" s="19" t="s">
        <v>653</v>
      </c>
      <c r="V165" s="19">
        <f>V133/SUM('SHs and LRs'!C82,'SHs and LRs'!C99)</f>
        <v>8.2923978420895064E-2</v>
      </c>
      <c r="W165" s="19">
        <f>W133/SUM('SHs and LRs'!D82,'SHs and LRs'!D99)</f>
        <v>6.9710176124101644E-2</v>
      </c>
      <c r="X165" s="19">
        <f>X133/SUM('SHs and LRs'!E82,'SHs and LRs'!E99)</f>
        <v>7.3256752194977195E-2</v>
      </c>
      <c r="Y165" s="19">
        <f>Y133/SUM('SHs and LRs'!F82,'SHs and LRs'!F99)</f>
        <v>7.3184666293617404E-2</v>
      </c>
      <c r="Z165" s="19">
        <f>Z133/SUM('SHs and LRs'!G82,'SHs and LRs'!G99)</f>
        <v>8.7513073828680912E-2</v>
      </c>
      <c r="AA165" s="19">
        <f>AA133/SUM('SHs and LRs'!H82,'SHs and LRs'!H99)</f>
        <v>7.5942509052122381E-2</v>
      </c>
      <c r="AB165" s="19">
        <f>AB133/SUM('SHs and LRs'!I82,'SHs and LRs'!I99)</f>
        <v>6.6220665124870293E-2</v>
      </c>
      <c r="AC165" s="19">
        <f>AC133/SUM('SHs and LRs'!J82,'SHs and LRs'!J99)</f>
        <v>9.0376191761419658E-2</v>
      </c>
      <c r="AD165" s="19">
        <f>AD133/SUM('SHs and LRs'!K82,'SHs and LRs'!K99)</f>
        <v>8.8922534521786473E-2</v>
      </c>
      <c r="AE165" s="19">
        <f>AE133/SUM('SHs and LRs'!L82,'SHs and LRs'!L99)</f>
        <v>6.3730287139578914E-2</v>
      </c>
      <c r="AF165" s="19">
        <f>AF133/SUM('SHs and LRs'!M82,'SHs and LRs'!M99)</f>
        <v>6.0863221202380191E-2</v>
      </c>
      <c r="AG165" s="19">
        <f>AG133/SUM('SHs and LRs'!N82,'SHs and LRs'!N99)</f>
        <v>5.9724693938860852E-2</v>
      </c>
      <c r="AH165" s="19">
        <f>AH133/SUM('SHs and LRs'!O82,'SHs and LRs'!O99)</f>
        <v>5.2739216357167135E-2</v>
      </c>
      <c r="AI165" s="19">
        <f>AI133/SUM('SHs and LRs'!P82,'SHs and LRs'!P99)</f>
        <v>4.3677688163303141E-2</v>
      </c>
      <c r="AW165" s="212">
        <v>2002</v>
      </c>
      <c r="AX165" s="204">
        <v>0.99</v>
      </c>
      <c r="AY165" s="203" t="s">
        <v>588</v>
      </c>
      <c r="AZ165" s="203" t="s">
        <v>588</v>
      </c>
      <c r="BA165" s="203" t="s">
        <v>588</v>
      </c>
      <c r="BB165" s="203" t="s">
        <v>588</v>
      </c>
      <c r="BC165" s="203" t="s">
        <v>588</v>
      </c>
      <c r="BD165" s="203" t="s">
        <v>588</v>
      </c>
      <c r="BE165" s="203" t="s">
        <v>588</v>
      </c>
      <c r="BF165" s="203" t="s">
        <v>588</v>
      </c>
      <c r="BG165" s="203" t="s">
        <v>588</v>
      </c>
      <c r="BH165" s="203" t="s">
        <v>588</v>
      </c>
      <c r="BI165" s="203" t="s">
        <v>588</v>
      </c>
      <c r="BJ165" s="203" t="s">
        <v>588</v>
      </c>
      <c r="BK165" s="203" t="s">
        <v>588</v>
      </c>
      <c r="BM165" s="212">
        <v>2004</v>
      </c>
      <c r="BN165" s="205" t="s">
        <v>588</v>
      </c>
      <c r="BO165" s="203" t="s">
        <v>588</v>
      </c>
      <c r="BP165" s="206" t="s">
        <v>588</v>
      </c>
      <c r="BQ165" s="203" t="s">
        <v>588</v>
      </c>
      <c r="BR165" s="203" t="s">
        <v>588</v>
      </c>
      <c r="BS165" s="203" t="s">
        <v>588</v>
      </c>
      <c r="BT165" s="203" t="s">
        <v>588</v>
      </c>
      <c r="BU165" s="203" t="s">
        <v>588</v>
      </c>
      <c r="BV165" s="203" t="s">
        <v>588</v>
      </c>
      <c r="BW165" s="203" t="s">
        <v>588</v>
      </c>
      <c r="BX165" s="203" t="s">
        <v>588</v>
      </c>
      <c r="BY165" s="203" t="s">
        <v>588</v>
      </c>
      <c r="BZ165" s="203" t="s">
        <v>588</v>
      </c>
      <c r="CA165" s="203" t="s">
        <v>588</v>
      </c>
    </row>
    <row r="166" spans="2:79">
      <c r="B166" s="253" t="s">
        <v>21</v>
      </c>
      <c r="C166" s="254">
        <v>3</v>
      </c>
      <c r="D166" s="254">
        <v>19</v>
      </c>
      <c r="E166" s="254">
        <v>31</v>
      </c>
      <c r="F166" s="254">
        <v>7</v>
      </c>
      <c r="G166" s="254">
        <v>1</v>
      </c>
      <c r="H166" s="254">
        <v>4</v>
      </c>
      <c r="I166" s="254">
        <v>6</v>
      </c>
      <c r="J166" s="254">
        <v>15</v>
      </c>
      <c r="K166" s="254">
        <v>9</v>
      </c>
      <c r="L166" s="254">
        <v>1</v>
      </c>
      <c r="M166" s="254">
        <v>1</v>
      </c>
      <c r="N166" s="254">
        <v>6</v>
      </c>
      <c r="O166" s="254">
        <v>4</v>
      </c>
      <c r="P166" s="254">
        <v>2</v>
      </c>
      <c r="U166" s="19" t="s">
        <v>652</v>
      </c>
      <c r="V166" s="19">
        <f>V134/SUM('SHs and LRs'!C81,'SHs and LRs'!C98)</f>
        <v>7.5811764671750353E-2</v>
      </c>
      <c r="W166" s="19">
        <f>W134/SUM('SHs and LRs'!D81,'SHs and LRs'!D98)</f>
        <v>6.7217231260377763E-2</v>
      </c>
      <c r="X166" s="19">
        <f>X134/SUM('SHs and LRs'!E81,'SHs and LRs'!E98)</f>
        <v>7.2794016633083464E-2</v>
      </c>
      <c r="Y166" s="19">
        <f>Y134/SUM('SHs and LRs'!F81,'SHs and LRs'!F98)</f>
        <v>7.0153448512718208E-2</v>
      </c>
      <c r="Z166" s="19">
        <f>Z134/SUM('SHs and LRs'!G81,'SHs and LRs'!G98)</f>
        <v>7.056650577813646E-2</v>
      </c>
      <c r="AA166" s="19">
        <f>AA134/SUM('SHs and LRs'!H81,'SHs and LRs'!H98)</f>
        <v>7.1579450293541763E-2</v>
      </c>
      <c r="AB166" s="19">
        <f>AB134/SUM('SHs and LRs'!I81,'SHs and LRs'!I98)</f>
        <v>7.2488668420766164E-2</v>
      </c>
      <c r="AC166" s="19">
        <f>AC134/SUM('SHs and LRs'!J81,'SHs and LRs'!J98)</f>
        <v>7.0178172961319188E-2</v>
      </c>
      <c r="AD166" s="19">
        <f>AD134/SUM('SHs and LRs'!K81,'SHs and LRs'!K98)</f>
        <v>7.0214290893926529E-2</v>
      </c>
      <c r="AE166" s="19">
        <f>AE134/SUM('SHs and LRs'!L81,'SHs and LRs'!L98)</f>
        <v>6.6036517728705557E-2</v>
      </c>
      <c r="AF166" s="19">
        <f>AF134/SUM('SHs and LRs'!M81,'SHs and LRs'!M98)</f>
        <v>6.3978624287602093E-2</v>
      </c>
      <c r="AG166" s="19">
        <f>AG134/SUM('SHs and LRs'!N81,'SHs and LRs'!N98)</f>
        <v>6.8880177450003147E-2</v>
      </c>
      <c r="AH166" s="19">
        <f>AH134/SUM('SHs and LRs'!O81,'SHs and LRs'!O98)</f>
        <v>6.9540823807001426E-2</v>
      </c>
      <c r="AI166" s="19">
        <f>AI134/SUM('SHs and LRs'!P81,'SHs and LRs'!P98)</f>
        <v>6.6777385722373156E-2</v>
      </c>
      <c r="AW166" s="212">
        <v>2003</v>
      </c>
      <c r="AX166" s="205">
        <v>0.99</v>
      </c>
      <c r="AY166" s="206" t="s">
        <v>588</v>
      </c>
      <c r="AZ166" s="203" t="s">
        <v>588</v>
      </c>
      <c r="BA166" s="203" t="s">
        <v>588</v>
      </c>
      <c r="BB166" s="203" t="s">
        <v>588</v>
      </c>
      <c r="BC166" s="203" t="s">
        <v>588</v>
      </c>
      <c r="BD166" s="203" t="s">
        <v>588</v>
      </c>
      <c r="BE166" s="203" t="s">
        <v>588</v>
      </c>
      <c r="BF166" s="203" t="s">
        <v>588</v>
      </c>
      <c r="BG166" s="203" t="s">
        <v>588</v>
      </c>
      <c r="BH166" s="203" t="s">
        <v>588</v>
      </c>
      <c r="BI166" s="203" t="s">
        <v>588</v>
      </c>
      <c r="BJ166" s="203" t="s">
        <v>588</v>
      </c>
      <c r="BK166" s="203" t="s">
        <v>588</v>
      </c>
      <c r="BM166" s="212">
        <v>2005</v>
      </c>
      <c r="BN166" s="205">
        <v>0.95</v>
      </c>
      <c r="BO166" s="203" t="s">
        <v>588</v>
      </c>
      <c r="BP166" s="203">
        <v>0.95</v>
      </c>
      <c r="BQ166" s="206" t="s">
        <v>588</v>
      </c>
      <c r="BR166" s="203" t="s">
        <v>588</v>
      </c>
      <c r="BS166" s="203" t="s">
        <v>588</v>
      </c>
      <c r="BT166" s="203" t="s">
        <v>588</v>
      </c>
      <c r="BU166" s="203" t="s">
        <v>588</v>
      </c>
      <c r="BV166" s="203" t="s">
        <v>588</v>
      </c>
      <c r="BW166" s="203" t="s">
        <v>588</v>
      </c>
      <c r="BX166" s="203" t="s">
        <v>588</v>
      </c>
      <c r="BY166" s="203" t="s">
        <v>588</v>
      </c>
      <c r="BZ166" s="203" t="s">
        <v>588</v>
      </c>
      <c r="CA166" s="203" t="s">
        <v>588</v>
      </c>
    </row>
    <row r="167" spans="2:79">
      <c r="B167" s="253" t="s">
        <v>22</v>
      </c>
      <c r="C167" s="254">
        <v>5</v>
      </c>
      <c r="D167" s="254">
        <v>19</v>
      </c>
      <c r="E167" s="254">
        <v>38</v>
      </c>
      <c r="F167" s="254">
        <v>2</v>
      </c>
      <c r="G167" s="254">
        <v>1</v>
      </c>
      <c r="H167" s="254">
        <v>6</v>
      </c>
      <c r="I167" s="254">
        <v>6</v>
      </c>
      <c r="J167" s="254">
        <v>11</v>
      </c>
      <c r="K167" s="254">
        <v>8</v>
      </c>
      <c r="L167" s="254">
        <v>1</v>
      </c>
      <c r="M167" s="254">
        <v>2</v>
      </c>
      <c r="N167" s="254">
        <v>13</v>
      </c>
      <c r="O167" s="254">
        <v>5</v>
      </c>
      <c r="P167" s="254">
        <v>2</v>
      </c>
      <c r="U167" s="19" t="s">
        <v>654</v>
      </c>
      <c r="V167" s="19">
        <f>V135/SUM('SHs and LRs'!C83,'SHs and LRs'!C100)</f>
        <v>7.6833876373693724E-2</v>
      </c>
      <c r="W167" s="19">
        <f>W135/SUM('SHs and LRs'!D83,'SHs and LRs'!D100)</f>
        <v>7.057052482772104E-2</v>
      </c>
      <c r="X167" s="19">
        <f>X135/SUM('SHs and LRs'!E83,'SHs and LRs'!E100)</f>
        <v>6.6582786972404495E-2</v>
      </c>
      <c r="Y167" s="19">
        <f>Y135/SUM('SHs and LRs'!F83,'SHs and LRs'!F100)</f>
        <v>6.9015681817156421E-2</v>
      </c>
      <c r="Z167" s="19">
        <f>Z135/SUM('SHs and LRs'!G83,'SHs and LRs'!G100)</f>
        <v>7.7231186038212066E-2</v>
      </c>
      <c r="AA167" s="19">
        <f>AA135/SUM('SHs and LRs'!H83,'SHs and LRs'!H100)</f>
        <v>7.7016145009798059E-2</v>
      </c>
      <c r="AB167" s="19">
        <f>AB135/SUM('SHs and LRs'!I83,'SHs and LRs'!I100)</f>
        <v>7.2136599337665919E-2</v>
      </c>
      <c r="AC167" s="19">
        <f>AC135/SUM('SHs and LRs'!J83,'SHs and LRs'!J100)</f>
        <v>7.1947942663838679E-2</v>
      </c>
      <c r="AD167" s="19">
        <f>AD135/SUM('SHs and LRs'!K83,'SHs and LRs'!K100)</f>
        <v>6.8437908911749154E-2</v>
      </c>
      <c r="AE167" s="19">
        <f>AE135/SUM('SHs and LRs'!L83,'SHs and LRs'!L100)</f>
        <v>6.8966842413604248E-2</v>
      </c>
      <c r="AF167" s="19">
        <f>AF135/SUM('SHs and LRs'!M83,'SHs and LRs'!M100)</f>
        <v>7.1889200733644534E-2</v>
      </c>
      <c r="AG167" s="19">
        <f>AG135/SUM('SHs and LRs'!N83,'SHs and LRs'!N100)</f>
        <v>6.7621521258751247E-2</v>
      </c>
      <c r="AH167" s="19">
        <f>AH135/SUM('SHs and LRs'!O83,'SHs and LRs'!O100)</f>
        <v>5.9868342886500191E-2</v>
      </c>
      <c r="AI167" s="19">
        <f>AI135/SUM('SHs and LRs'!P83,'SHs and LRs'!P100)</f>
        <v>5.7036926438169905E-2</v>
      </c>
      <c r="AW167" s="212">
        <v>2004</v>
      </c>
      <c r="AX167" s="205">
        <v>0.99</v>
      </c>
      <c r="AY167" s="203">
        <v>0.99</v>
      </c>
      <c r="AZ167" s="206">
        <v>0.99</v>
      </c>
      <c r="BA167" s="203" t="s">
        <v>588</v>
      </c>
      <c r="BB167" s="203" t="s">
        <v>588</v>
      </c>
      <c r="BC167" s="203" t="s">
        <v>588</v>
      </c>
      <c r="BD167" s="203" t="s">
        <v>588</v>
      </c>
      <c r="BE167" s="203" t="s">
        <v>588</v>
      </c>
      <c r="BF167" s="203" t="s">
        <v>588</v>
      </c>
      <c r="BG167" s="203" t="s">
        <v>588</v>
      </c>
      <c r="BH167" s="203" t="s">
        <v>588</v>
      </c>
      <c r="BI167" s="203" t="s">
        <v>588</v>
      </c>
      <c r="BJ167" s="203" t="s">
        <v>588</v>
      </c>
      <c r="BK167" s="203" t="s">
        <v>588</v>
      </c>
      <c r="BM167" s="212">
        <v>2006</v>
      </c>
      <c r="BN167" s="205">
        <v>0.99</v>
      </c>
      <c r="BO167" s="203" t="s">
        <v>588</v>
      </c>
      <c r="BP167" s="203">
        <v>0.99</v>
      </c>
      <c r="BQ167" s="203">
        <v>0.95</v>
      </c>
      <c r="BR167" s="206" t="s">
        <v>588</v>
      </c>
      <c r="BS167" s="203" t="s">
        <v>588</v>
      </c>
      <c r="BT167" s="203" t="s">
        <v>588</v>
      </c>
      <c r="BU167" s="203" t="s">
        <v>588</v>
      </c>
      <c r="BV167" s="203" t="s">
        <v>588</v>
      </c>
      <c r="BW167" s="203" t="s">
        <v>588</v>
      </c>
      <c r="BX167" s="203" t="s">
        <v>588</v>
      </c>
      <c r="BY167" s="203" t="s">
        <v>588</v>
      </c>
      <c r="BZ167" s="203" t="s">
        <v>588</v>
      </c>
      <c r="CA167" s="203" t="s">
        <v>588</v>
      </c>
    </row>
    <row r="168" spans="2:79">
      <c r="B168" s="253" t="s">
        <v>23</v>
      </c>
      <c r="C168" s="254">
        <v>5</v>
      </c>
      <c r="D168" s="254">
        <v>24</v>
      </c>
      <c r="E168" s="254">
        <v>29</v>
      </c>
      <c r="F168" s="254">
        <v>5</v>
      </c>
      <c r="G168" s="254">
        <v>7</v>
      </c>
      <c r="H168" s="254">
        <v>6</v>
      </c>
      <c r="I168" s="254">
        <v>2</v>
      </c>
      <c r="J168" s="254">
        <v>8</v>
      </c>
      <c r="K168" s="254">
        <v>4</v>
      </c>
      <c r="L168" s="254">
        <v>3</v>
      </c>
      <c r="M168" s="254">
        <v>3</v>
      </c>
      <c r="N168" s="254">
        <v>14</v>
      </c>
      <c r="O168" s="254">
        <v>2</v>
      </c>
      <c r="P168" s="254">
        <v>1</v>
      </c>
      <c r="U168" s="19" t="s">
        <v>655</v>
      </c>
      <c r="V168" s="19">
        <f>V136/SUM('SHs and LRs'!C84,'SHs and LRs'!C101)</f>
        <v>9.158315247196018E-2</v>
      </c>
      <c r="W168" s="19">
        <f>W136/SUM('SHs and LRs'!D84,'SHs and LRs'!D101)</f>
        <v>7.4097798694591224E-2</v>
      </c>
      <c r="X168" s="19">
        <f>X136/SUM('SHs and LRs'!E84,'SHs and LRs'!E101)</f>
        <v>6.9253183254447223E-2</v>
      </c>
      <c r="Y168" s="19">
        <f>Y136/SUM('SHs and LRs'!F84,'SHs and LRs'!F101)</f>
        <v>7.6327549119740379E-2</v>
      </c>
      <c r="Z168" s="19">
        <f>Z136/SUM('SHs and LRs'!G84,'SHs and LRs'!G101)</f>
        <v>8.1298409339797331E-2</v>
      </c>
      <c r="AA168" s="19">
        <f>AA136/SUM('SHs and LRs'!H84,'SHs and LRs'!H101)</f>
        <v>7.7013859116544028E-2</v>
      </c>
      <c r="AB168" s="19">
        <f>AB136/SUM('SHs and LRs'!I84,'SHs and LRs'!I101)</f>
        <v>8.2994841527869706E-2</v>
      </c>
      <c r="AC168" s="19">
        <f>AC136/SUM('SHs and LRs'!J84,'SHs and LRs'!J101)</f>
        <v>7.701480463441232E-2</v>
      </c>
      <c r="AD168" s="19">
        <f>AD136/SUM('SHs and LRs'!K84,'SHs and LRs'!K101)</f>
        <v>6.4759179724013211E-2</v>
      </c>
      <c r="AE168" s="19">
        <f>AE136/SUM('SHs and LRs'!L84,'SHs and LRs'!L101)</f>
        <v>5.9673221427628473E-2</v>
      </c>
      <c r="AF168" s="19">
        <f>AF136/SUM('SHs and LRs'!M84,'SHs and LRs'!M101)</f>
        <v>5.9619948788388541E-2</v>
      </c>
      <c r="AG168" s="19">
        <f>AG136/SUM('SHs and LRs'!N84,'SHs and LRs'!N101)</f>
        <v>5.6949114512988737E-2</v>
      </c>
      <c r="AH168" s="19">
        <f>AH136/SUM('SHs and LRs'!O84,'SHs and LRs'!O101)</f>
        <v>5.0956239795990683E-2</v>
      </c>
      <c r="AI168" s="19">
        <f>AI136/SUM('SHs and LRs'!P84,'SHs and LRs'!P101)</f>
        <v>5.708999573264275E-2</v>
      </c>
      <c r="AW168" s="212">
        <v>2005</v>
      </c>
      <c r="AX168" s="205">
        <v>0.99</v>
      </c>
      <c r="AY168" s="203" t="s">
        <v>588</v>
      </c>
      <c r="AZ168" s="203">
        <v>0.95</v>
      </c>
      <c r="BA168" s="206">
        <v>0.95</v>
      </c>
      <c r="BB168" s="203" t="s">
        <v>588</v>
      </c>
      <c r="BC168" s="203" t="s">
        <v>588</v>
      </c>
      <c r="BD168" s="203" t="s">
        <v>588</v>
      </c>
      <c r="BE168" s="203" t="s">
        <v>588</v>
      </c>
      <c r="BF168" s="203" t="s">
        <v>588</v>
      </c>
      <c r="BG168" s="203" t="s">
        <v>588</v>
      </c>
      <c r="BH168" s="203" t="s">
        <v>588</v>
      </c>
      <c r="BI168" s="203" t="s">
        <v>588</v>
      </c>
      <c r="BJ168" s="203" t="s">
        <v>588</v>
      </c>
      <c r="BK168" s="203" t="s">
        <v>588</v>
      </c>
      <c r="BM168" s="212">
        <v>2007</v>
      </c>
      <c r="BN168" s="205">
        <v>0.99</v>
      </c>
      <c r="BO168" s="203" t="s">
        <v>588</v>
      </c>
      <c r="BP168" s="203">
        <v>0.95</v>
      </c>
      <c r="BQ168" s="203" t="s">
        <v>588</v>
      </c>
      <c r="BR168" s="203" t="s">
        <v>588</v>
      </c>
      <c r="BS168" s="206" t="s">
        <v>588</v>
      </c>
      <c r="BT168" s="203" t="s">
        <v>588</v>
      </c>
      <c r="BU168" s="203" t="s">
        <v>588</v>
      </c>
      <c r="BV168" s="203" t="s">
        <v>588</v>
      </c>
      <c r="BW168" s="203" t="s">
        <v>588</v>
      </c>
      <c r="BX168" s="203" t="s">
        <v>588</v>
      </c>
      <c r="BY168" s="203" t="s">
        <v>588</v>
      </c>
      <c r="BZ168" s="203" t="s">
        <v>588</v>
      </c>
      <c r="CA168" s="203" t="s">
        <v>588</v>
      </c>
    </row>
    <row r="169" spans="2:79">
      <c r="B169" s="253" t="s">
        <v>24</v>
      </c>
      <c r="C169" s="254">
        <v>6</v>
      </c>
      <c r="D169" s="254">
        <v>7</v>
      </c>
      <c r="E169" s="254">
        <v>16</v>
      </c>
      <c r="F169" s="254">
        <v>7</v>
      </c>
      <c r="G169" s="254">
        <v>1</v>
      </c>
      <c r="H169" s="254">
        <v>9</v>
      </c>
      <c r="I169" s="254">
        <v>3</v>
      </c>
      <c r="J169" s="254">
        <v>5</v>
      </c>
      <c r="K169" s="254">
        <v>5</v>
      </c>
      <c r="L169" s="254">
        <v>0</v>
      </c>
      <c r="M169" s="254">
        <v>0</v>
      </c>
      <c r="N169" s="254">
        <v>10</v>
      </c>
      <c r="O169" s="254">
        <v>6</v>
      </c>
      <c r="P169" s="254">
        <v>2</v>
      </c>
      <c r="U169" s="19" t="s">
        <v>479</v>
      </c>
      <c r="V169" s="19">
        <f>V137/SUM('SHs and LRs'!C85,'SHs and LRs'!C102)</f>
        <v>8.123305152336896E-2</v>
      </c>
      <c r="W169" s="19">
        <f>W137/SUM('SHs and LRs'!D85,'SHs and LRs'!D102)</f>
        <v>7.7896103896103894E-2</v>
      </c>
      <c r="X169" s="19">
        <f>X137/SUM('SHs and LRs'!E85,'SHs and LRs'!E102)</f>
        <v>7.5332144561368261E-2</v>
      </c>
      <c r="Y169" s="19">
        <f>Y137/SUM('SHs and LRs'!F85,'SHs and LRs'!F102)</f>
        <v>7.5776627218934911E-2</v>
      </c>
      <c r="Z169" s="19">
        <f>Z137/SUM('SHs and LRs'!G85,'SHs and LRs'!G102)</f>
        <v>7.9872834364295042E-2</v>
      </c>
      <c r="AA169" s="19">
        <f>AA137/SUM('SHs and LRs'!H85,'SHs and LRs'!H102)</f>
        <v>8.1448957189901208E-2</v>
      </c>
      <c r="AB169" s="19">
        <f>AB137/SUM('SHs and LRs'!I85,'SHs and LRs'!I102)</f>
        <v>7.9599572358829807E-2</v>
      </c>
      <c r="AC169" s="19">
        <f>AC137/SUM('SHs and LRs'!J85,'SHs and LRs'!J102)</f>
        <v>7.6428871481875021E-2</v>
      </c>
      <c r="AD169" s="19">
        <f>AD137/SUM('SHs and LRs'!K85,'SHs and LRs'!K102)</f>
        <v>7.1914527815301485E-2</v>
      </c>
      <c r="AE169" s="19">
        <f>AE137/SUM('SHs and LRs'!L85,'SHs and LRs'!L102)</f>
        <v>6.8641761504205839E-2</v>
      </c>
      <c r="AF169" s="19">
        <f>AF137/SUM('SHs and LRs'!M85,'SHs and LRs'!M102)</f>
        <v>6.75399711112218E-2</v>
      </c>
      <c r="AG169" s="19">
        <f>AG137/SUM('SHs and LRs'!N85,'SHs and LRs'!N102)</f>
        <v>6.8884549791146596E-2</v>
      </c>
      <c r="AH169" s="19">
        <f>AH137/SUM('SHs and LRs'!O85,'SHs and LRs'!O102)</f>
        <v>6.6446907677075034E-2</v>
      </c>
      <c r="AI169" s="19">
        <f>AI137/SUM('SHs and LRs'!P85,'SHs and LRs'!P102)</f>
        <v>6.4792663476873999E-2</v>
      </c>
      <c r="AW169" s="212">
        <v>2006</v>
      </c>
      <c r="AX169" s="205">
        <v>0.99</v>
      </c>
      <c r="AY169" s="203">
        <v>0.95</v>
      </c>
      <c r="AZ169" s="203" t="s">
        <v>588</v>
      </c>
      <c r="BA169" s="203">
        <v>0.99</v>
      </c>
      <c r="BB169" s="206">
        <v>0.99</v>
      </c>
      <c r="BC169" s="203" t="s">
        <v>588</v>
      </c>
      <c r="BD169" s="203" t="s">
        <v>588</v>
      </c>
      <c r="BE169" s="203" t="s">
        <v>588</v>
      </c>
      <c r="BF169" s="203" t="s">
        <v>588</v>
      </c>
      <c r="BG169" s="203" t="s">
        <v>588</v>
      </c>
      <c r="BH169" s="203" t="s">
        <v>588</v>
      </c>
      <c r="BI169" s="203" t="s">
        <v>588</v>
      </c>
      <c r="BJ169" s="203" t="s">
        <v>588</v>
      </c>
      <c r="BK169" s="203" t="s">
        <v>588</v>
      </c>
      <c r="BM169" s="212">
        <v>2008</v>
      </c>
      <c r="BN169" s="205">
        <v>0.99</v>
      </c>
      <c r="BO169" s="203">
        <v>0.99</v>
      </c>
      <c r="BP169" s="203">
        <v>0.99</v>
      </c>
      <c r="BQ169" s="203">
        <v>0.99</v>
      </c>
      <c r="BR169" s="203">
        <v>0.95</v>
      </c>
      <c r="BS169" s="203" t="s">
        <v>588</v>
      </c>
      <c r="BT169" s="206">
        <v>0.95</v>
      </c>
      <c r="BU169" s="203" t="s">
        <v>588</v>
      </c>
      <c r="BV169" s="203" t="s">
        <v>588</v>
      </c>
      <c r="BW169" s="203" t="s">
        <v>588</v>
      </c>
      <c r="BX169" s="203" t="s">
        <v>588</v>
      </c>
      <c r="BY169" s="203" t="s">
        <v>588</v>
      </c>
      <c r="BZ169" s="203" t="s">
        <v>588</v>
      </c>
      <c r="CA169" s="203" t="s">
        <v>588</v>
      </c>
    </row>
    <row r="170" spans="2:79">
      <c r="B170" s="253" t="s">
        <v>25</v>
      </c>
      <c r="C170" s="254">
        <v>7</v>
      </c>
      <c r="D170" s="254">
        <v>25</v>
      </c>
      <c r="E170" s="254">
        <v>14</v>
      </c>
      <c r="F170" s="254">
        <v>9</v>
      </c>
      <c r="G170" s="254">
        <v>0</v>
      </c>
      <c r="H170" s="254">
        <v>11</v>
      </c>
      <c r="I170" s="254">
        <v>2</v>
      </c>
      <c r="J170" s="254">
        <v>8</v>
      </c>
      <c r="K170" s="254">
        <v>3</v>
      </c>
      <c r="L170" s="254">
        <v>4</v>
      </c>
      <c r="M170" s="254">
        <v>1</v>
      </c>
      <c r="N170" s="254">
        <v>8</v>
      </c>
      <c r="O170" s="254">
        <v>3</v>
      </c>
      <c r="P170" s="254">
        <v>1</v>
      </c>
      <c r="AW170" s="212">
        <v>2007</v>
      </c>
      <c r="AX170" s="205">
        <v>0.99</v>
      </c>
      <c r="AY170" s="203">
        <v>0.99</v>
      </c>
      <c r="AZ170" s="203">
        <v>0.99</v>
      </c>
      <c r="BA170" s="203">
        <v>0.99</v>
      </c>
      <c r="BB170" s="203">
        <v>0.99</v>
      </c>
      <c r="BC170" s="206">
        <v>0.99</v>
      </c>
      <c r="BD170" s="203" t="s">
        <v>588</v>
      </c>
      <c r="BE170" s="203" t="s">
        <v>588</v>
      </c>
      <c r="BF170" s="203" t="s">
        <v>588</v>
      </c>
      <c r="BG170" s="203" t="s">
        <v>588</v>
      </c>
      <c r="BH170" s="203" t="s">
        <v>588</v>
      </c>
      <c r="BI170" s="203" t="s">
        <v>588</v>
      </c>
      <c r="BJ170" s="203" t="s">
        <v>588</v>
      </c>
      <c r="BK170" s="203" t="s">
        <v>588</v>
      </c>
      <c r="BM170" s="212">
        <v>2009</v>
      </c>
      <c r="BN170" s="205">
        <v>0.99</v>
      </c>
      <c r="BO170" s="203" t="s">
        <v>588</v>
      </c>
      <c r="BP170" s="203">
        <v>0.99</v>
      </c>
      <c r="BQ170" s="203">
        <v>0.95</v>
      </c>
      <c r="BR170" s="203" t="s">
        <v>588</v>
      </c>
      <c r="BS170" s="203" t="s">
        <v>588</v>
      </c>
      <c r="BT170" s="203" t="s">
        <v>588</v>
      </c>
      <c r="BU170" s="206" t="s">
        <v>588</v>
      </c>
      <c r="BV170" s="203" t="s">
        <v>588</v>
      </c>
      <c r="BW170" s="203" t="s">
        <v>588</v>
      </c>
      <c r="BX170" s="203" t="s">
        <v>588</v>
      </c>
      <c r="BY170" s="203" t="s">
        <v>588</v>
      </c>
      <c r="BZ170" s="203" t="s">
        <v>588</v>
      </c>
      <c r="CA170" s="203" t="s">
        <v>588</v>
      </c>
    </row>
    <row r="171" spans="2:79">
      <c r="B171" s="253" t="s">
        <v>26</v>
      </c>
      <c r="C171" s="254">
        <v>8</v>
      </c>
      <c r="D171" s="254">
        <v>16</v>
      </c>
      <c r="E171" s="254">
        <v>23</v>
      </c>
      <c r="F171" s="254">
        <v>2</v>
      </c>
      <c r="G171" s="254">
        <v>1</v>
      </c>
      <c r="H171" s="254">
        <v>2</v>
      </c>
      <c r="I171" s="254">
        <v>4</v>
      </c>
      <c r="J171" s="254">
        <v>10</v>
      </c>
      <c r="K171" s="254">
        <v>7</v>
      </c>
      <c r="L171" s="254">
        <v>3</v>
      </c>
      <c r="M171" s="254">
        <v>2</v>
      </c>
      <c r="N171" s="254">
        <v>15</v>
      </c>
      <c r="O171" s="254">
        <v>2</v>
      </c>
      <c r="P171" s="254">
        <v>3</v>
      </c>
      <c r="U171" s="247"/>
      <c r="V171" s="248" t="s">
        <v>294</v>
      </c>
      <c r="W171" s="248" t="s">
        <v>295</v>
      </c>
      <c r="X171" s="248" t="s">
        <v>296</v>
      </c>
      <c r="Y171" s="249" t="s">
        <v>297</v>
      </c>
      <c r="Z171" s="248" t="s">
        <v>264</v>
      </c>
      <c r="AA171" s="248" t="s">
        <v>265</v>
      </c>
      <c r="AB171" s="248" t="s">
        <v>266</v>
      </c>
      <c r="AC171" s="248" t="s">
        <v>267</v>
      </c>
      <c r="AD171" s="248" t="s">
        <v>268</v>
      </c>
      <c r="AE171" s="248" t="s">
        <v>269</v>
      </c>
      <c r="AF171" s="248" t="s">
        <v>270</v>
      </c>
      <c r="AG171" s="248" t="s">
        <v>271</v>
      </c>
      <c r="AH171" s="248" t="s">
        <v>272</v>
      </c>
      <c r="AI171" s="248" t="s">
        <v>273</v>
      </c>
      <c r="AJ171" s="248" t="s">
        <v>751</v>
      </c>
      <c r="AK171" s="248" t="s">
        <v>747</v>
      </c>
      <c r="AW171" s="212">
        <v>2008</v>
      </c>
      <c r="AX171" s="205">
        <v>0.99</v>
      </c>
      <c r="AY171" s="203" t="s">
        <v>588</v>
      </c>
      <c r="AZ171" s="203" t="s">
        <v>588</v>
      </c>
      <c r="BA171" s="203">
        <v>0.99</v>
      </c>
      <c r="BB171" s="203" t="s">
        <v>588</v>
      </c>
      <c r="BC171" s="203">
        <v>0.95</v>
      </c>
      <c r="BD171" s="206">
        <v>0.99</v>
      </c>
      <c r="BE171" s="203" t="s">
        <v>588</v>
      </c>
      <c r="BF171" s="203" t="s">
        <v>588</v>
      </c>
      <c r="BG171" s="203" t="s">
        <v>588</v>
      </c>
      <c r="BH171" s="203" t="s">
        <v>588</v>
      </c>
      <c r="BI171" s="203" t="s">
        <v>588</v>
      </c>
      <c r="BJ171" s="203" t="s">
        <v>588</v>
      </c>
      <c r="BK171" s="203" t="s">
        <v>588</v>
      </c>
      <c r="BM171" s="212">
        <v>2010</v>
      </c>
      <c r="BN171" s="205">
        <v>0.99</v>
      </c>
      <c r="BO171" s="203">
        <v>0.95</v>
      </c>
      <c r="BP171" s="203">
        <v>0.99</v>
      </c>
      <c r="BQ171" s="203">
        <v>0.99</v>
      </c>
      <c r="BR171" s="203">
        <v>0.9</v>
      </c>
      <c r="BS171" s="203" t="s">
        <v>588</v>
      </c>
      <c r="BT171" s="203" t="s">
        <v>588</v>
      </c>
      <c r="BU171" s="203" t="s">
        <v>588</v>
      </c>
      <c r="BV171" s="206" t="s">
        <v>588</v>
      </c>
      <c r="BW171" s="203" t="s">
        <v>588</v>
      </c>
      <c r="BX171" s="203" t="s">
        <v>588</v>
      </c>
      <c r="BY171" s="203" t="s">
        <v>588</v>
      </c>
      <c r="BZ171" s="203" t="s">
        <v>588</v>
      </c>
      <c r="CA171" s="203" t="s">
        <v>588</v>
      </c>
    </row>
    <row r="172" spans="2:79">
      <c r="B172" s="253" t="s">
        <v>27</v>
      </c>
      <c r="C172" s="254">
        <v>5</v>
      </c>
      <c r="D172" s="254">
        <v>22</v>
      </c>
      <c r="E172" s="254">
        <v>10</v>
      </c>
      <c r="F172" s="254">
        <v>9</v>
      </c>
      <c r="G172" s="254">
        <v>1</v>
      </c>
      <c r="H172" s="254">
        <v>9</v>
      </c>
      <c r="I172" s="254">
        <v>3</v>
      </c>
      <c r="J172" s="254">
        <v>7</v>
      </c>
      <c r="K172" s="254">
        <v>10</v>
      </c>
      <c r="L172" s="254">
        <v>1</v>
      </c>
      <c r="M172" s="254">
        <v>2</v>
      </c>
      <c r="N172" s="254">
        <v>9</v>
      </c>
      <c r="O172" s="254">
        <v>4</v>
      </c>
      <c r="P172" s="254">
        <v>2</v>
      </c>
      <c r="U172" s="247" t="s">
        <v>643</v>
      </c>
      <c r="V172" s="250">
        <f>V139/$V$153-1</f>
        <v>0.73222017956757246</v>
      </c>
      <c r="W172" s="250">
        <f t="shared" ref="W172:AH172" si="52">W139/$V$153-1</f>
        <v>0.9949613459370561</v>
      </c>
      <c r="X172" s="250">
        <f t="shared" si="52"/>
        <v>0.95890318442152234</v>
      </c>
      <c r="Y172" s="250">
        <f t="shared" si="52"/>
        <v>0.21113489620534365</v>
      </c>
      <c r="Z172" s="250">
        <f t="shared" si="52"/>
        <v>0.35180530492950934</v>
      </c>
      <c r="AA172" s="250">
        <f t="shared" si="52"/>
        <v>0.75896340605787938</v>
      </c>
      <c r="AB172" s="250">
        <f t="shared" si="52"/>
        <v>0.26670993058485903</v>
      </c>
      <c r="AC172" s="250">
        <f t="shared" si="52"/>
        <v>0.66813005323058383</v>
      </c>
      <c r="AD172" s="250">
        <f t="shared" si="52"/>
        <v>0.58190539070898351</v>
      </c>
      <c r="AE172" s="250">
        <f t="shared" si="52"/>
        <v>-0.27447942683142701</v>
      </c>
      <c r="AF172" s="250">
        <f t="shared" si="52"/>
        <v>-0.52340647398737872</v>
      </c>
      <c r="AG172" s="250">
        <f t="shared" si="52"/>
        <v>8.2840010330535341E-2</v>
      </c>
      <c r="AH172" s="250">
        <f t="shared" si="52"/>
        <v>2.8599361493529152E-2</v>
      </c>
      <c r="AI172" s="250">
        <f>AI139/$V$153-1</f>
        <v>4.6888078573849246E-2</v>
      </c>
      <c r="AJ172" s="250">
        <f t="shared" ref="AJ172:AK186" si="53">AJ139/$V$153-1</f>
        <v>0.43412836591253456</v>
      </c>
      <c r="AK172" s="250">
        <f t="shared" si="53"/>
        <v>0.20663142915201616</v>
      </c>
      <c r="AW172" s="212">
        <v>2009</v>
      </c>
      <c r="AX172" s="205">
        <v>0.99</v>
      </c>
      <c r="AY172" s="203">
        <v>0.99</v>
      </c>
      <c r="AZ172" s="203">
        <v>0.99</v>
      </c>
      <c r="BA172" s="203" t="s">
        <v>588</v>
      </c>
      <c r="BB172" s="203">
        <v>0.95</v>
      </c>
      <c r="BC172" s="203">
        <v>0.99</v>
      </c>
      <c r="BD172" s="203">
        <v>0.99</v>
      </c>
      <c r="BE172" s="206">
        <v>0.99</v>
      </c>
      <c r="BF172" s="203" t="s">
        <v>588</v>
      </c>
      <c r="BG172" s="203" t="s">
        <v>588</v>
      </c>
      <c r="BH172" s="203" t="s">
        <v>588</v>
      </c>
      <c r="BI172" s="203" t="s">
        <v>588</v>
      </c>
      <c r="BJ172" s="203" t="s">
        <v>588</v>
      </c>
      <c r="BK172" s="203" t="s">
        <v>588</v>
      </c>
      <c r="BM172" s="212">
        <v>2011</v>
      </c>
      <c r="BN172" s="205">
        <v>0.99</v>
      </c>
      <c r="BO172" s="203">
        <v>0.99</v>
      </c>
      <c r="BP172" s="203">
        <v>0.99</v>
      </c>
      <c r="BQ172" s="203">
        <v>0.99</v>
      </c>
      <c r="BR172" s="203">
        <v>0.99</v>
      </c>
      <c r="BS172" s="203">
        <v>0.99</v>
      </c>
      <c r="BT172" s="203">
        <v>0.99</v>
      </c>
      <c r="BU172" s="203">
        <v>0.95</v>
      </c>
      <c r="BV172" s="203">
        <v>0.99</v>
      </c>
      <c r="BW172" s="206">
        <v>0.99</v>
      </c>
      <c r="BX172" s="203" t="s">
        <v>588</v>
      </c>
      <c r="BY172" s="203" t="s">
        <v>588</v>
      </c>
      <c r="BZ172" s="203" t="s">
        <v>588</v>
      </c>
      <c r="CA172" s="203" t="s">
        <v>588</v>
      </c>
    </row>
    <row r="173" spans="2:79">
      <c r="B173" s="255" t="s">
        <v>28</v>
      </c>
      <c r="C173" s="254">
        <v>6</v>
      </c>
      <c r="D173" s="254">
        <v>22</v>
      </c>
      <c r="E173" s="254">
        <v>13</v>
      </c>
      <c r="F173" s="254">
        <v>10</v>
      </c>
      <c r="G173" s="254">
        <v>1</v>
      </c>
      <c r="H173" s="254">
        <v>10</v>
      </c>
      <c r="I173" s="254">
        <v>2</v>
      </c>
      <c r="J173" s="254">
        <v>10</v>
      </c>
      <c r="K173" s="254">
        <v>10</v>
      </c>
      <c r="L173" s="254">
        <v>1</v>
      </c>
      <c r="M173" s="254">
        <v>0</v>
      </c>
      <c r="N173" s="254">
        <v>3</v>
      </c>
      <c r="O173" s="254">
        <v>5</v>
      </c>
      <c r="P173" s="254">
        <v>1</v>
      </c>
      <c r="U173" s="247" t="s">
        <v>657</v>
      </c>
      <c r="V173" s="250">
        <f t="shared" ref="V173:AI186" si="54">V140/$V$153-1</f>
        <v>-0.33011807320772701</v>
      </c>
      <c r="W173" s="250">
        <f t="shared" si="54"/>
        <v>-0.46090800779778807</v>
      </c>
      <c r="X173" s="250">
        <f t="shared" si="54"/>
        <v>-0.45841301973242332</v>
      </c>
      <c r="Y173" s="250">
        <f t="shared" si="54"/>
        <v>-0.38496233033905713</v>
      </c>
      <c r="Z173" s="250">
        <f t="shared" si="54"/>
        <v>-0.49033832143167788</v>
      </c>
      <c r="AA173" s="250">
        <f t="shared" si="54"/>
        <v>-0.52722248959454054</v>
      </c>
      <c r="AB173" s="250">
        <f t="shared" si="54"/>
        <v>-0.55425274289938409</v>
      </c>
      <c r="AC173" s="250">
        <f t="shared" si="54"/>
        <v>-0.53540243581443858</v>
      </c>
      <c r="AD173" s="250">
        <f t="shared" si="54"/>
        <v>-0.59873073161713297</v>
      </c>
      <c r="AE173" s="250">
        <f t="shared" si="54"/>
        <v>-0.64059032174071906</v>
      </c>
      <c r="AF173" s="250">
        <f t="shared" si="54"/>
        <v>-0.6528426783657143</v>
      </c>
      <c r="AG173" s="250">
        <f t="shared" si="54"/>
        <v>-0.6560868652618348</v>
      </c>
      <c r="AH173" s="250">
        <f t="shared" si="54"/>
        <v>-0.71836509361512602</v>
      </c>
      <c r="AI173" s="250">
        <f t="shared" si="54"/>
        <v>-0.70975870501828742</v>
      </c>
      <c r="AJ173" s="250">
        <f t="shared" si="53"/>
        <v>-0.67826628254212862</v>
      </c>
      <c r="AK173" s="250">
        <f t="shared" si="53"/>
        <v>-0.65045000496262739</v>
      </c>
      <c r="AW173" s="212">
        <v>2010</v>
      </c>
      <c r="AX173" s="205" t="s">
        <v>588</v>
      </c>
      <c r="AY173" s="203">
        <v>0.99</v>
      </c>
      <c r="AZ173" s="203">
        <v>0.99</v>
      </c>
      <c r="BA173" s="203">
        <v>0.99</v>
      </c>
      <c r="BB173" s="203">
        <v>0.99</v>
      </c>
      <c r="BC173" s="203">
        <v>0.99</v>
      </c>
      <c r="BD173" s="203">
        <v>0.99</v>
      </c>
      <c r="BE173" s="203">
        <v>0.99</v>
      </c>
      <c r="BF173" s="206">
        <v>0.99</v>
      </c>
      <c r="BG173" s="203" t="s">
        <v>588</v>
      </c>
      <c r="BH173" s="203" t="s">
        <v>588</v>
      </c>
      <c r="BI173" s="203" t="s">
        <v>588</v>
      </c>
      <c r="BJ173" s="203" t="s">
        <v>588</v>
      </c>
      <c r="BK173" s="203" t="s">
        <v>588</v>
      </c>
      <c r="BM173" s="212">
        <v>2012</v>
      </c>
      <c r="BN173" s="205">
        <v>0.99</v>
      </c>
      <c r="BO173" s="203">
        <v>0.99</v>
      </c>
      <c r="BP173" s="203">
        <v>0.99</v>
      </c>
      <c r="BQ173" s="203">
        <v>0.99</v>
      </c>
      <c r="BR173" s="203">
        <v>0.99</v>
      </c>
      <c r="BS173" s="203">
        <v>0.99</v>
      </c>
      <c r="BT173" s="203">
        <v>0.99</v>
      </c>
      <c r="BU173" s="203">
        <v>0.95</v>
      </c>
      <c r="BV173" s="203">
        <v>0.99</v>
      </c>
      <c r="BW173" s="203">
        <v>0.95</v>
      </c>
      <c r="BX173" s="206" t="s">
        <v>588</v>
      </c>
      <c r="BY173" s="203" t="s">
        <v>588</v>
      </c>
      <c r="BZ173" s="203" t="s">
        <v>588</v>
      </c>
      <c r="CA173" s="203" t="s">
        <v>588</v>
      </c>
    </row>
    <row r="174" spans="2:79">
      <c r="B174" s="255" t="s">
        <v>29</v>
      </c>
      <c r="C174" s="254">
        <v>11</v>
      </c>
      <c r="D174" s="254">
        <v>21</v>
      </c>
      <c r="E174" s="254">
        <v>22</v>
      </c>
      <c r="F174" s="254">
        <v>15</v>
      </c>
      <c r="G174" s="254">
        <v>1</v>
      </c>
      <c r="H174" s="254">
        <v>4</v>
      </c>
      <c r="I174" s="254">
        <v>3</v>
      </c>
      <c r="J174" s="254">
        <v>4</v>
      </c>
      <c r="K174" s="254">
        <v>5</v>
      </c>
      <c r="L174" s="254">
        <v>5</v>
      </c>
      <c r="M174" s="254">
        <v>0</v>
      </c>
      <c r="N174" s="254">
        <v>9</v>
      </c>
      <c r="O174" s="254">
        <v>3</v>
      </c>
      <c r="P174" s="254">
        <v>4</v>
      </c>
      <c r="U174" s="247" t="s">
        <v>644</v>
      </c>
      <c r="V174" s="250">
        <f t="shared" si="54"/>
        <v>0.35060947704145207</v>
      </c>
      <c r="W174" s="250">
        <f t="shared" si="54"/>
        <v>0.3527262651318539</v>
      </c>
      <c r="X174" s="250">
        <f t="shared" si="54"/>
        <v>0.47060704270393949</v>
      </c>
      <c r="Y174" s="250">
        <f t="shared" si="54"/>
        <v>1.0470148022519861</v>
      </c>
      <c r="Z174" s="250">
        <f t="shared" si="54"/>
        <v>0.1160741415363904</v>
      </c>
      <c r="AA174" s="250">
        <f t="shared" si="54"/>
        <v>0.45871942687822331</v>
      </c>
      <c r="AB174" s="250">
        <f t="shared" si="54"/>
        <v>0.51857688156643356</v>
      </c>
      <c r="AC174" s="250">
        <f t="shared" si="54"/>
        <v>0.46566805501625574</v>
      </c>
      <c r="AD174" s="250">
        <f t="shared" si="54"/>
        <v>0.12074312697677003</v>
      </c>
      <c r="AE174" s="250">
        <f t="shared" si="54"/>
        <v>8.8214183563226634E-2</v>
      </c>
      <c r="AF174" s="250">
        <f t="shared" si="54"/>
        <v>-4.6069709986884755E-2</v>
      </c>
      <c r="AG174" s="250">
        <f t="shared" si="54"/>
        <v>-1.7295241223865498E-2</v>
      </c>
      <c r="AH174" s="250">
        <f t="shared" si="54"/>
        <v>-0.24934390590524436</v>
      </c>
      <c r="AI174" s="250">
        <f t="shared" si="54"/>
        <v>-0.2139365245235928</v>
      </c>
      <c r="AJ174" s="250">
        <f t="shared" si="53"/>
        <v>0.23126249696284717</v>
      </c>
      <c r="AK174" s="250">
        <f t="shared" si="53"/>
        <v>6.5246355167831505E-2</v>
      </c>
      <c r="AW174" s="212">
        <v>2011</v>
      </c>
      <c r="AX174" s="205">
        <v>0.99</v>
      </c>
      <c r="AY174" s="203">
        <v>0.99</v>
      </c>
      <c r="AZ174" s="203">
        <v>0.99</v>
      </c>
      <c r="BA174" s="203">
        <v>0.99</v>
      </c>
      <c r="BB174" s="203">
        <v>0.99</v>
      </c>
      <c r="BC174" s="203">
        <v>0.99</v>
      </c>
      <c r="BD174" s="203">
        <v>0.99</v>
      </c>
      <c r="BE174" s="203">
        <v>0.99</v>
      </c>
      <c r="BF174" s="203">
        <v>0.99</v>
      </c>
      <c r="BG174" s="206">
        <v>0.99</v>
      </c>
      <c r="BH174" s="203" t="s">
        <v>588</v>
      </c>
      <c r="BI174" s="203" t="s">
        <v>588</v>
      </c>
      <c r="BJ174" s="203" t="s">
        <v>588</v>
      </c>
      <c r="BK174" s="203" t="s">
        <v>588</v>
      </c>
      <c r="BM174" s="212">
        <v>2013</v>
      </c>
      <c r="BN174" s="205">
        <v>0.99</v>
      </c>
      <c r="BO174" s="203">
        <v>0.99</v>
      </c>
      <c r="BP174" s="203">
        <v>0.99</v>
      </c>
      <c r="BQ174" s="203">
        <v>0.99</v>
      </c>
      <c r="BR174" s="203">
        <v>0.99</v>
      </c>
      <c r="BS174" s="203">
        <v>0.99</v>
      </c>
      <c r="BT174" s="203">
        <v>0.99</v>
      </c>
      <c r="BU174" s="203">
        <v>0.99</v>
      </c>
      <c r="BV174" s="203">
        <v>0.99</v>
      </c>
      <c r="BW174" s="203">
        <v>0.99</v>
      </c>
      <c r="BX174" s="203">
        <v>0.95</v>
      </c>
      <c r="BY174" s="206">
        <v>0.95</v>
      </c>
      <c r="BZ174" s="203" t="s">
        <v>588</v>
      </c>
      <c r="CA174" s="203" t="s">
        <v>588</v>
      </c>
    </row>
    <row r="175" spans="2:79">
      <c r="B175" s="255" t="s">
        <v>30</v>
      </c>
      <c r="C175" s="254">
        <v>11</v>
      </c>
      <c r="D175" s="254">
        <v>11</v>
      </c>
      <c r="E175" s="254">
        <v>23</v>
      </c>
      <c r="F175" s="254">
        <v>6</v>
      </c>
      <c r="G175" s="254">
        <v>2</v>
      </c>
      <c r="H175" s="254">
        <v>7</v>
      </c>
      <c r="I175" s="254">
        <v>4</v>
      </c>
      <c r="J175" s="254">
        <v>7</v>
      </c>
      <c r="K175" s="254">
        <v>4</v>
      </c>
      <c r="L175" s="254">
        <v>2</v>
      </c>
      <c r="M175" s="254">
        <v>1</v>
      </c>
      <c r="N175" s="254">
        <v>13</v>
      </c>
      <c r="O175" s="254">
        <v>4</v>
      </c>
      <c r="P175" s="254">
        <v>2</v>
      </c>
      <c r="U175" s="247" t="s">
        <v>645</v>
      </c>
      <c r="V175" s="250">
        <f t="shared" si="54"/>
        <v>0.57793374750841564</v>
      </c>
      <c r="W175" s="250">
        <f t="shared" si="54"/>
        <v>0.50528638341538445</v>
      </c>
      <c r="X175" s="250">
        <f t="shared" si="54"/>
        <v>0.42092164490322292</v>
      </c>
      <c r="Y175" s="250">
        <f t="shared" si="54"/>
        <v>-0.11081796141886235</v>
      </c>
      <c r="Z175" s="250">
        <f t="shared" si="54"/>
        <v>-0.10484516847108505</v>
      </c>
      <c r="AA175" s="250">
        <f t="shared" si="54"/>
        <v>0.52036015413895531</v>
      </c>
      <c r="AB175" s="250">
        <f t="shared" si="54"/>
        <v>0.10309364492933604</v>
      </c>
      <c r="AC175" s="250">
        <f t="shared" si="54"/>
        <v>-0.16653994597313859</v>
      </c>
      <c r="AD175" s="250">
        <f t="shared" si="54"/>
        <v>0.11139973238407141</v>
      </c>
      <c r="AE175" s="250">
        <f t="shared" si="54"/>
        <v>-0.30045548303218794</v>
      </c>
      <c r="AF175" s="250">
        <f t="shared" si="54"/>
        <v>-0.30626814769905497</v>
      </c>
      <c r="AG175" s="250">
        <f t="shared" si="54"/>
        <v>-0.20011412286426333</v>
      </c>
      <c r="AH175" s="250">
        <f t="shared" si="54"/>
        <v>-0.19813738440144524</v>
      </c>
      <c r="AI175" s="250">
        <f t="shared" si="54"/>
        <v>8.6546386017696264E-2</v>
      </c>
      <c r="AJ175" s="250">
        <f t="shared" si="53"/>
        <v>-0.38250015060038645</v>
      </c>
      <c r="AK175" s="250">
        <f t="shared" si="53"/>
        <v>-0.19407147567952265</v>
      </c>
      <c r="AW175" s="212">
        <v>2012</v>
      </c>
      <c r="AX175" s="205">
        <v>0.99</v>
      </c>
      <c r="AY175" s="203">
        <v>0.99</v>
      </c>
      <c r="AZ175" s="203">
        <v>0.99</v>
      </c>
      <c r="BA175" s="203">
        <v>0.99</v>
      </c>
      <c r="BB175" s="203">
        <v>0.99</v>
      </c>
      <c r="BC175" s="203">
        <v>0.99</v>
      </c>
      <c r="BD175" s="203">
        <v>0.99</v>
      </c>
      <c r="BE175" s="203">
        <v>0.99</v>
      </c>
      <c r="BF175" s="203">
        <v>0.99</v>
      </c>
      <c r="BG175" s="203">
        <v>0.99</v>
      </c>
      <c r="BH175" s="206">
        <v>0.99</v>
      </c>
      <c r="BI175" s="203" t="s">
        <v>588</v>
      </c>
      <c r="BJ175" s="203" t="s">
        <v>588</v>
      </c>
      <c r="BK175" s="203" t="s">
        <v>588</v>
      </c>
      <c r="BM175" s="212">
        <v>2014</v>
      </c>
      <c r="BN175" s="207">
        <v>0.99</v>
      </c>
      <c r="BO175" s="208">
        <v>0.99</v>
      </c>
      <c r="BP175" s="208">
        <v>0.99</v>
      </c>
      <c r="BQ175" s="208">
        <v>0.99</v>
      </c>
      <c r="BR175" s="208">
        <v>0.99</v>
      </c>
      <c r="BS175" s="208">
        <v>0.99</v>
      </c>
      <c r="BT175" s="208">
        <v>0.99</v>
      </c>
      <c r="BU175" s="208">
        <v>0.99</v>
      </c>
      <c r="BV175" s="208">
        <v>0.99</v>
      </c>
      <c r="BW175" s="208">
        <v>0.99</v>
      </c>
      <c r="BX175" s="208" t="s">
        <v>588</v>
      </c>
      <c r="BY175" s="208" t="s">
        <v>588</v>
      </c>
      <c r="BZ175" s="209" t="s">
        <v>588</v>
      </c>
      <c r="CA175" s="203" t="s">
        <v>588</v>
      </c>
    </row>
    <row r="176" spans="2:79">
      <c r="B176" s="255" t="s">
        <v>31</v>
      </c>
      <c r="C176" s="254">
        <v>6</v>
      </c>
      <c r="D176" s="254">
        <v>12</v>
      </c>
      <c r="E176" s="254">
        <v>25</v>
      </c>
      <c r="F176" s="254">
        <v>15</v>
      </c>
      <c r="G176" s="254">
        <v>1</v>
      </c>
      <c r="H176" s="254">
        <v>5</v>
      </c>
      <c r="I176" s="254">
        <v>2</v>
      </c>
      <c r="J176" s="254">
        <v>10</v>
      </c>
      <c r="K176" s="254">
        <v>5</v>
      </c>
      <c r="L176" s="254">
        <v>3</v>
      </c>
      <c r="M176" s="254">
        <v>2</v>
      </c>
      <c r="N176" s="254">
        <v>9</v>
      </c>
      <c r="O176" s="254">
        <v>8</v>
      </c>
      <c r="P176" s="254">
        <v>1</v>
      </c>
      <c r="U176" s="247" t="s">
        <v>646</v>
      </c>
      <c r="V176" s="250">
        <f t="shared" si="54"/>
        <v>-0.42521599930793341</v>
      </c>
      <c r="W176" s="250">
        <f t="shared" si="54"/>
        <v>6.1263768949676445E-2</v>
      </c>
      <c r="X176" s="250">
        <f t="shared" si="54"/>
        <v>-0.2513542541524717</v>
      </c>
      <c r="Y176" s="250">
        <f t="shared" si="54"/>
        <v>0.88321151211993798</v>
      </c>
      <c r="Z176" s="250">
        <f t="shared" si="54"/>
        <v>-0.35948830016214994</v>
      </c>
      <c r="AA176" s="250">
        <f t="shared" si="54"/>
        <v>0.10496952084410993</v>
      </c>
      <c r="AB176" s="250">
        <f t="shared" si="54"/>
        <v>0.95929139260264296</v>
      </c>
      <c r="AC176" s="250">
        <f t="shared" si="54"/>
        <v>-0.20472797023163847</v>
      </c>
      <c r="AD176" s="250">
        <f t="shared" si="54"/>
        <v>0.60270242304939292</v>
      </c>
      <c r="AE176" s="250">
        <f t="shared" si="54"/>
        <v>-7.3083841343190015E-2</v>
      </c>
      <c r="AF176" s="250">
        <f t="shared" si="54"/>
        <v>-0.52930318636623963</v>
      </c>
      <c r="AG176" s="250">
        <f t="shared" si="54"/>
        <v>1.5632424702395236</v>
      </c>
      <c r="AH176" s="250">
        <f t="shared" si="54"/>
        <v>-0.31429385166995005</v>
      </c>
      <c r="AI176" s="250">
        <f t="shared" si="54"/>
        <v>-0.5635422747770652</v>
      </c>
      <c r="AJ176" s="250">
        <f t="shared" si="53"/>
        <v>-1</v>
      </c>
      <c r="AK176" s="250">
        <f t="shared" si="53"/>
        <v>1.3341754354362196</v>
      </c>
      <c r="AW176" s="212">
        <v>2013</v>
      </c>
      <c r="AX176" s="205">
        <v>0.99</v>
      </c>
      <c r="AY176" s="203">
        <v>0.99</v>
      </c>
      <c r="AZ176" s="203">
        <v>0.99</v>
      </c>
      <c r="BA176" s="203">
        <v>0.99</v>
      </c>
      <c r="BB176" s="203">
        <v>0.99</v>
      </c>
      <c r="BC176" s="203">
        <v>0.99</v>
      </c>
      <c r="BD176" s="203">
        <v>0.99</v>
      </c>
      <c r="BE176" s="203">
        <v>0.99</v>
      </c>
      <c r="BF176" s="203">
        <v>0.99</v>
      </c>
      <c r="BG176" s="203">
        <v>0.99</v>
      </c>
      <c r="BH176" s="203">
        <v>0.99</v>
      </c>
      <c r="BI176" s="206">
        <v>0.99</v>
      </c>
      <c r="BJ176" s="203" t="s">
        <v>588</v>
      </c>
      <c r="BK176" s="203" t="s">
        <v>588</v>
      </c>
    </row>
    <row r="177" spans="2:79">
      <c r="B177" s="255" t="s">
        <v>32</v>
      </c>
      <c r="C177" s="254">
        <v>7</v>
      </c>
      <c r="D177" s="254">
        <v>13</v>
      </c>
      <c r="E177" s="254">
        <v>22</v>
      </c>
      <c r="F177" s="254">
        <v>8</v>
      </c>
      <c r="G177" s="254">
        <v>1</v>
      </c>
      <c r="H177" s="254">
        <v>5</v>
      </c>
      <c r="I177" s="254">
        <v>2</v>
      </c>
      <c r="J177" s="254">
        <v>12</v>
      </c>
      <c r="K177" s="254">
        <v>2</v>
      </c>
      <c r="L177" s="254">
        <v>2</v>
      </c>
      <c r="M177" s="254">
        <v>2</v>
      </c>
      <c r="N177" s="254">
        <v>17</v>
      </c>
      <c r="O177" s="254">
        <v>4</v>
      </c>
      <c r="P177" s="254">
        <v>2</v>
      </c>
      <c r="U177" s="247" t="s">
        <v>647</v>
      </c>
      <c r="V177" s="250">
        <f t="shared" si="54"/>
        <v>-0.40195008305327984</v>
      </c>
      <c r="W177" s="250">
        <f t="shared" si="54"/>
        <v>0.45373718315461842</v>
      </c>
      <c r="X177" s="250">
        <f t="shared" si="54"/>
        <v>0.36772507245267061</v>
      </c>
      <c r="Y177" s="250">
        <f t="shared" si="54"/>
        <v>9.4412802740799329E-2</v>
      </c>
      <c r="Z177" s="250">
        <f t="shared" si="54"/>
        <v>0.81183085491870788</v>
      </c>
      <c r="AA177" s="250">
        <f t="shared" si="54"/>
        <v>0.46415774932428011</v>
      </c>
      <c r="AB177" s="250">
        <f t="shared" si="54"/>
        <v>0.3656869041029791</v>
      </c>
      <c r="AC177" s="250">
        <f t="shared" si="54"/>
        <v>-0.22389582520806539</v>
      </c>
      <c r="AD177" s="250">
        <f t="shared" si="54"/>
        <v>0.18829038498116879</v>
      </c>
      <c r="AE177" s="250">
        <f t="shared" si="54"/>
        <v>9.8651816511866608E-2</v>
      </c>
      <c r="AF177" s="250">
        <f t="shared" si="54"/>
        <v>0.49204775506278375</v>
      </c>
      <c r="AG177" s="250">
        <f t="shared" si="54"/>
        <v>-0.32188372503346574</v>
      </c>
      <c r="AH177" s="250">
        <f t="shared" si="54"/>
        <v>-0.44622501227941536</v>
      </c>
      <c r="AI177" s="250">
        <f t="shared" si="54"/>
        <v>-0.17738700401935847</v>
      </c>
      <c r="AJ177" s="250">
        <f t="shared" si="53"/>
        <v>-4.9037480957321522E-2</v>
      </c>
      <c r="AK177" s="250">
        <f t="shared" si="53"/>
        <v>-0.30814427520263987</v>
      </c>
      <c r="AW177" s="212">
        <v>2014</v>
      </c>
      <c r="AX177" s="207">
        <v>0.99</v>
      </c>
      <c r="AY177" s="208">
        <v>0.99</v>
      </c>
      <c r="AZ177" s="208">
        <v>0.99</v>
      </c>
      <c r="BA177" s="208">
        <v>0.99</v>
      </c>
      <c r="BB177" s="208">
        <v>0.99</v>
      </c>
      <c r="BC177" s="208">
        <v>0.99</v>
      </c>
      <c r="BD177" s="208">
        <v>0.99</v>
      </c>
      <c r="BE177" s="208">
        <v>0.99</v>
      </c>
      <c r="BF177" s="208">
        <v>0.99</v>
      </c>
      <c r="BG177" s="208">
        <v>0.99</v>
      </c>
      <c r="BH177" s="208">
        <v>0.99</v>
      </c>
      <c r="BI177" s="208">
        <v>0.99</v>
      </c>
      <c r="BJ177" s="209">
        <v>0.99</v>
      </c>
      <c r="BK177" s="203" t="s">
        <v>588</v>
      </c>
    </row>
    <row r="178" spans="2:79">
      <c r="B178" s="255" t="s">
        <v>33</v>
      </c>
      <c r="C178" s="254">
        <v>6</v>
      </c>
      <c r="D178" s="254">
        <v>19</v>
      </c>
      <c r="E178" s="254">
        <v>23</v>
      </c>
      <c r="F178" s="254">
        <v>6</v>
      </c>
      <c r="G178" s="254">
        <v>3</v>
      </c>
      <c r="H178" s="254">
        <v>11</v>
      </c>
      <c r="I178" s="254">
        <v>2</v>
      </c>
      <c r="J178" s="254">
        <v>12</v>
      </c>
      <c r="K178" s="254">
        <v>4</v>
      </c>
      <c r="L178" s="254">
        <v>3</v>
      </c>
      <c r="M178" s="254">
        <v>1</v>
      </c>
      <c r="N178" s="254">
        <v>17</v>
      </c>
      <c r="O178" s="254">
        <v>8</v>
      </c>
      <c r="P178" s="254">
        <v>6</v>
      </c>
      <c r="U178" s="247" t="s">
        <v>648</v>
      </c>
      <c r="V178" s="250">
        <f t="shared" si="54"/>
        <v>0.68036858363654318</v>
      </c>
      <c r="W178" s="250">
        <f t="shared" si="54"/>
        <v>-0.3649600407371304</v>
      </c>
      <c r="X178" s="250">
        <f t="shared" si="54"/>
        <v>4.6687889478184585E-2</v>
      </c>
      <c r="Y178" s="250">
        <f t="shared" si="54"/>
        <v>0.57232899166277762</v>
      </c>
      <c r="Z178" s="250">
        <f t="shared" si="54"/>
        <v>4.7757237571224076E-2</v>
      </c>
      <c r="AA178" s="250">
        <f t="shared" si="54"/>
        <v>-4.9271567382148773E-2</v>
      </c>
      <c r="AB178" s="250">
        <f t="shared" si="54"/>
        <v>-0.32001536776554285</v>
      </c>
      <c r="AC178" s="250">
        <f t="shared" si="54"/>
        <v>0.20886504548840357</v>
      </c>
      <c r="AD178" s="250">
        <f t="shared" si="54"/>
        <v>-6.1428275381674724E-2</v>
      </c>
      <c r="AE178" s="250">
        <f t="shared" si="54"/>
        <v>-0.13905177717872985</v>
      </c>
      <c r="AF178" s="250">
        <f t="shared" si="54"/>
        <v>-4.3789518154215834E-2</v>
      </c>
      <c r="AG178" s="250">
        <f t="shared" si="54"/>
        <v>0.305767761313952</v>
      </c>
      <c r="AH178" s="250">
        <f t="shared" si="54"/>
        <v>-0.15401863924064785</v>
      </c>
      <c r="AI178" s="250">
        <f t="shared" si="54"/>
        <v>-0.1035253798259429</v>
      </c>
      <c r="AJ178" s="250">
        <f t="shared" si="53"/>
        <v>-0.36964398264049969</v>
      </c>
      <c r="AK178" s="250">
        <f t="shared" si="53"/>
        <v>-0.46705653463133057</v>
      </c>
      <c r="BM178" s="210"/>
      <c r="BN178" s="211">
        <v>2001</v>
      </c>
      <c r="BO178" s="211">
        <v>2002</v>
      </c>
      <c r="BP178" s="211">
        <v>2003</v>
      </c>
      <c r="BQ178" s="211">
        <v>2004</v>
      </c>
      <c r="BR178" s="211">
        <v>2005</v>
      </c>
      <c r="BS178" s="211">
        <v>2006</v>
      </c>
      <c r="BT178" s="211">
        <v>2007</v>
      </c>
      <c r="BU178" s="211">
        <v>2008</v>
      </c>
      <c r="BV178" s="211">
        <v>2009</v>
      </c>
      <c r="BW178" s="211">
        <v>2010</v>
      </c>
      <c r="BX178" s="211">
        <v>2011</v>
      </c>
      <c r="BY178" s="211">
        <v>2012</v>
      </c>
      <c r="BZ178" s="211">
        <v>2013</v>
      </c>
      <c r="CA178" s="211">
        <v>2014</v>
      </c>
    </row>
    <row r="179" spans="2:79">
      <c r="B179" s="255" t="s">
        <v>34</v>
      </c>
      <c r="C179" s="254">
        <v>4</v>
      </c>
      <c r="D179" s="254">
        <v>19</v>
      </c>
      <c r="E179" s="254">
        <v>20</v>
      </c>
      <c r="F179" s="254">
        <v>9</v>
      </c>
      <c r="G179" s="254">
        <v>2</v>
      </c>
      <c r="H179" s="254">
        <v>4</v>
      </c>
      <c r="I179" s="254">
        <v>4</v>
      </c>
      <c r="J179" s="254">
        <v>10</v>
      </c>
      <c r="K179" s="254">
        <v>4</v>
      </c>
      <c r="L179" s="254">
        <v>3</v>
      </c>
      <c r="M179" s="254">
        <v>5</v>
      </c>
      <c r="N179" s="254">
        <v>13</v>
      </c>
      <c r="O179" s="254">
        <v>7</v>
      </c>
      <c r="P179" s="254">
        <v>4</v>
      </c>
      <c r="U179" s="247" t="s">
        <v>728</v>
      </c>
      <c r="V179" s="250">
        <f t="shared" si="54"/>
        <v>0.14138528050756682</v>
      </c>
      <c r="W179" s="250">
        <f t="shared" si="54"/>
        <v>5.6073942491090323E-2</v>
      </c>
      <c r="X179" s="250">
        <f t="shared" si="54"/>
        <v>0.10116831044220365</v>
      </c>
      <c r="Y179" s="250">
        <f t="shared" si="54"/>
        <v>0.4140304584706207</v>
      </c>
      <c r="Z179" s="250">
        <f t="shared" si="54"/>
        <v>1.5152982523044312E-2</v>
      </c>
      <c r="AA179" s="250">
        <f t="shared" si="54"/>
        <v>6.1320627864560606E-2</v>
      </c>
      <c r="AB179" s="250">
        <f t="shared" si="54"/>
        <v>0.41434724815818047</v>
      </c>
      <c r="AC179" s="250">
        <f t="shared" si="54"/>
        <v>0.28771052801533159</v>
      </c>
      <c r="AD179" s="250">
        <f t="shared" si="54"/>
        <v>0.31801162161242691</v>
      </c>
      <c r="AE179" s="250">
        <f t="shared" si="54"/>
        <v>0.18238537737698679</v>
      </c>
      <c r="AF179" s="250">
        <f t="shared" si="54"/>
        <v>5.665269380419935E-2</v>
      </c>
      <c r="AG179" s="250">
        <f t="shared" si="54"/>
        <v>-9.640815649298129E-2</v>
      </c>
      <c r="AH179" s="250">
        <f t="shared" si="54"/>
        <v>-0.11055147576681845</v>
      </c>
      <c r="AI179" s="250">
        <f t="shared" si="54"/>
        <v>0.27159230556095193</v>
      </c>
      <c r="AJ179" s="250">
        <f t="shared" si="53"/>
        <v>-0.23886706022785476</v>
      </c>
      <c r="AK179" s="250">
        <f t="shared" si="53"/>
        <v>-0.36656925678061036</v>
      </c>
      <c r="AW179" s="213" t="s">
        <v>691</v>
      </c>
      <c r="BM179" s="212">
        <v>2001</v>
      </c>
      <c r="BN179" s="203" t="s">
        <v>588</v>
      </c>
      <c r="BO179" s="203" t="s">
        <v>588</v>
      </c>
      <c r="BP179" s="203" t="s">
        <v>588</v>
      </c>
      <c r="BQ179" s="203" t="s">
        <v>588</v>
      </c>
      <c r="BR179" s="203" t="s">
        <v>588</v>
      </c>
      <c r="BS179" s="203" t="s">
        <v>588</v>
      </c>
      <c r="BT179" s="203" t="s">
        <v>588</v>
      </c>
      <c r="BU179" s="203" t="s">
        <v>588</v>
      </c>
      <c r="BV179" s="203" t="s">
        <v>588</v>
      </c>
      <c r="BW179" s="203" t="s">
        <v>588</v>
      </c>
      <c r="BX179" s="203" t="s">
        <v>588</v>
      </c>
      <c r="BY179" s="203" t="s">
        <v>588</v>
      </c>
      <c r="BZ179" s="203" t="s">
        <v>588</v>
      </c>
      <c r="CA179" s="203" t="s">
        <v>588</v>
      </c>
    </row>
    <row r="180" spans="2:79">
      <c r="B180" s="255" t="s">
        <v>35</v>
      </c>
      <c r="C180" s="254">
        <v>8</v>
      </c>
      <c r="D180" s="254">
        <v>11</v>
      </c>
      <c r="E180" s="254">
        <v>22</v>
      </c>
      <c r="F180" s="254">
        <v>11</v>
      </c>
      <c r="G180" s="254">
        <v>3</v>
      </c>
      <c r="H180" s="254">
        <v>4</v>
      </c>
      <c r="I180" s="254">
        <v>0</v>
      </c>
      <c r="J180" s="254">
        <v>7</v>
      </c>
      <c r="K180" s="254">
        <v>5</v>
      </c>
      <c r="L180" s="254">
        <v>2</v>
      </c>
      <c r="M180" s="254">
        <v>0</v>
      </c>
      <c r="N180" s="254">
        <v>9</v>
      </c>
      <c r="O180" s="254">
        <v>4</v>
      </c>
      <c r="P180" s="254">
        <v>3</v>
      </c>
      <c r="U180" s="247" t="s">
        <v>651</v>
      </c>
      <c r="V180" s="250">
        <f t="shared" si="54"/>
        <v>-0.52193186403464553</v>
      </c>
      <c r="W180" s="250">
        <f t="shared" si="54"/>
        <v>-0.2124784089339431</v>
      </c>
      <c r="X180" s="250">
        <f t="shared" si="54"/>
        <v>-0.17758732530209442</v>
      </c>
      <c r="Y180" s="250">
        <f t="shared" si="54"/>
        <v>-0.33739966460510029</v>
      </c>
      <c r="Z180" s="250">
        <f t="shared" si="54"/>
        <v>-0.39604244002623845</v>
      </c>
      <c r="AA180" s="250">
        <f t="shared" si="54"/>
        <v>-0.40718032016647632</v>
      </c>
      <c r="AB180" s="250">
        <f t="shared" si="54"/>
        <v>-0.63661305964068071</v>
      </c>
      <c r="AC180" s="250">
        <f t="shared" si="54"/>
        <v>-0.44942434309433543</v>
      </c>
      <c r="AD180" s="250">
        <f t="shared" si="54"/>
        <v>-0.63951083163431788</v>
      </c>
      <c r="AE180" s="250">
        <f t="shared" si="54"/>
        <v>-0.64254439046236578</v>
      </c>
      <c r="AF180" s="250">
        <f t="shared" si="54"/>
        <v>-0.71251731938963547</v>
      </c>
      <c r="AG180" s="250">
        <f t="shared" si="54"/>
        <v>-0.68955725724555117</v>
      </c>
      <c r="AH180" s="250">
        <f t="shared" si="54"/>
        <v>-0.62025570555037612</v>
      </c>
      <c r="AI180" s="250">
        <f t="shared" si="54"/>
        <v>-0.67976521466809037</v>
      </c>
      <c r="AJ180" s="250">
        <f t="shared" si="53"/>
        <v>-0.63877576676107228</v>
      </c>
      <c r="AK180" s="250">
        <f t="shared" si="53"/>
        <v>-0.71352728279157507</v>
      </c>
      <c r="AW180" s="210"/>
      <c r="AX180" s="211">
        <v>2001</v>
      </c>
      <c r="AY180" s="211">
        <v>2002</v>
      </c>
      <c r="AZ180" s="211">
        <v>2003</v>
      </c>
      <c r="BA180" s="211">
        <v>2004</v>
      </c>
      <c r="BB180" s="211">
        <v>2005</v>
      </c>
      <c r="BC180" s="211">
        <v>2006</v>
      </c>
      <c r="BD180" s="211">
        <v>2007</v>
      </c>
      <c r="BE180" s="211">
        <v>2008</v>
      </c>
      <c r="BF180" s="211">
        <v>2009</v>
      </c>
      <c r="BG180" s="211">
        <v>2010</v>
      </c>
      <c r="BH180" s="211">
        <v>2011</v>
      </c>
      <c r="BI180" s="211">
        <v>2012</v>
      </c>
      <c r="BJ180" s="211">
        <v>2013</v>
      </c>
      <c r="BK180" s="211"/>
      <c r="BM180" s="212">
        <v>2002</v>
      </c>
      <c r="BN180" s="204">
        <v>0.95</v>
      </c>
      <c r="BO180" s="203" t="s">
        <v>588</v>
      </c>
      <c r="BP180" s="203" t="s">
        <v>588</v>
      </c>
      <c r="BQ180" s="203" t="s">
        <v>588</v>
      </c>
      <c r="BR180" s="203" t="s">
        <v>588</v>
      </c>
      <c r="BS180" s="203" t="s">
        <v>588</v>
      </c>
      <c r="BT180" s="203" t="s">
        <v>588</v>
      </c>
      <c r="BU180" s="203" t="s">
        <v>588</v>
      </c>
      <c r="BV180" s="203" t="s">
        <v>588</v>
      </c>
      <c r="BW180" s="203" t="s">
        <v>588</v>
      </c>
      <c r="BX180" s="203" t="s">
        <v>588</v>
      </c>
      <c r="BY180" s="203" t="s">
        <v>588</v>
      </c>
      <c r="BZ180" s="203" t="s">
        <v>588</v>
      </c>
      <c r="CA180" s="203" t="s">
        <v>588</v>
      </c>
    </row>
    <row r="181" spans="2:79">
      <c r="B181" s="255" t="s">
        <v>36</v>
      </c>
      <c r="C181" s="254">
        <v>10</v>
      </c>
      <c r="D181" s="254">
        <v>8</v>
      </c>
      <c r="E181" s="254">
        <v>14</v>
      </c>
      <c r="F181" s="254">
        <v>7</v>
      </c>
      <c r="G181" s="254">
        <v>0</v>
      </c>
      <c r="H181" s="254">
        <v>1</v>
      </c>
      <c r="I181" s="254">
        <v>2</v>
      </c>
      <c r="J181" s="254">
        <v>5</v>
      </c>
      <c r="K181" s="254">
        <v>4</v>
      </c>
      <c r="L181" s="254">
        <v>0</v>
      </c>
      <c r="M181" s="254">
        <v>0</v>
      </c>
      <c r="N181" s="254">
        <v>7</v>
      </c>
      <c r="O181" s="254">
        <v>6</v>
      </c>
      <c r="P181" s="254">
        <v>3</v>
      </c>
      <c r="U181" s="247" t="s">
        <v>729</v>
      </c>
      <c r="V181" s="250">
        <f t="shared" si="54"/>
        <v>0.48297863699507748</v>
      </c>
      <c r="W181" s="250">
        <f t="shared" si="54"/>
        <v>-4.4367447238418012E-2</v>
      </c>
      <c r="X181" s="250">
        <f t="shared" si="54"/>
        <v>0.49170589398497211</v>
      </c>
      <c r="Y181" s="250">
        <f t="shared" si="54"/>
        <v>-0.26633105465139917</v>
      </c>
      <c r="Z181" s="250">
        <f t="shared" si="54"/>
        <v>-0.44827147113746979</v>
      </c>
      <c r="AA181" s="250">
        <f t="shared" si="54"/>
        <v>-0.29439156559185176</v>
      </c>
      <c r="AB181" s="250">
        <f t="shared" si="54"/>
        <v>-0.35569332399176357</v>
      </c>
      <c r="AC181" s="250">
        <f t="shared" si="54"/>
        <v>-0.13991628211409601</v>
      </c>
      <c r="AD181" s="250">
        <f t="shared" si="54"/>
        <v>0.66094135756736172</v>
      </c>
      <c r="AE181" s="250">
        <f t="shared" si="54"/>
        <v>-0.34349352058232652</v>
      </c>
      <c r="AF181" s="250">
        <f t="shared" si="54"/>
        <v>-0.44439917089892123</v>
      </c>
      <c r="AG181" s="250">
        <f t="shared" si="54"/>
        <v>-0.31225672628768186</v>
      </c>
      <c r="AH181" s="250">
        <f t="shared" si="54"/>
        <v>-0.45991525373490405</v>
      </c>
      <c r="AI181" s="250">
        <f t="shared" si="54"/>
        <v>-0.6773418390746121</v>
      </c>
      <c r="AJ181" s="250">
        <f t="shared" si="53"/>
        <v>-0.38942482643473053</v>
      </c>
      <c r="AK181" s="250">
        <f t="shared" si="53"/>
        <v>-0.30383446998388175</v>
      </c>
      <c r="AW181" s="212">
        <v>2001</v>
      </c>
      <c r="AX181" s="203" t="s">
        <v>588</v>
      </c>
      <c r="AY181" s="203" t="s">
        <v>588</v>
      </c>
      <c r="AZ181" s="203" t="s">
        <v>588</v>
      </c>
      <c r="BA181" s="203" t="s">
        <v>588</v>
      </c>
      <c r="BB181" s="203" t="s">
        <v>588</v>
      </c>
      <c r="BC181" s="203" t="s">
        <v>588</v>
      </c>
      <c r="BD181" s="203" t="s">
        <v>588</v>
      </c>
      <c r="BE181" s="203" t="s">
        <v>588</v>
      </c>
      <c r="BF181" s="203" t="s">
        <v>588</v>
      </c>
      <c r="BG181" s="203" t="s">
        <v>588</v>
      </c>
      <c r="BH181" s="203" t="s">
        <v>588</v>
      </c>
      <c r="BI181" s="203" t="s">
        <v>588</v>
      </c>
      <c r="BJ181" s="203" t="s">
        <v>588</v>
      </c>
      <c r="BK181" s="203" t="s">
        <v>588</v>
      </c>
      <c r="BM181" s="212">
        <v>2003</v>
      </c>
      <c r="BN181" s="205" t="s">
        <v>588</v>
      </c>
      <c r="BO181" s="206" t="s">
        <v>588</v>
      </c>
      <c r="BP181" s="203" t="s">
        <v>588</v>
      </c>
      <c r="BQ181" s="203" t="s">
        <v>588</v>
      </c>
      <c r="BR181" s="203" t="s">
        <v>588</v>
      </c>
      <c r="BS181" s="203" t="s">
        <v>588</v>
      </c>
      <c r="BT181" s="203" t="s">
        <v>588</v>
      </c>
      <c r="BU181" s="203" t="s">
        <v>588</v>
      </c>
      <c r="BV181" s="203" t="s">
        <v>588</v>
      </c>
      <c r="BW181" s="203" t="s">
        <v>588</v>
      </c>
      <c r="BX181" s="203" t="s">
        <v>588</v>
      </c>
      <c r="BY181" s="203" t="s">
        <v>588</v>
      </c>
      <c r="BZ181" s="203" t="s">
        <v>588</v>
      </c>
      <c r="CA181" s="203" t="s">
        <v>588</v>
      </c>
    </row>
    <row r="182" spans="2:79">
      <c r="B182" s="255" t="s">
        <v>37</v>
      </c>
      <c r="C182" s="254">
        <v>7</v>
      </c>
      <c r="D182" s="254">
        <v>14</v>
      </c>
      <c r="E182" s="254">
        <v>19</v>
      </c>
      <c r="F182" s="254">
        <v>2</v>
      </c>
      <c r="G182" s="254">
        <v>3</v>
      </c>
      <c r="H182" s="254">
        <v>5</v>
      </c>
      <c r="I182" s="254">
        <v>1</v>
      </c>
      <c r="J182" s="254">
        <v>9</v>
      </c>
      <c r="K182" s="254">
        <v>9</v>
      </c>
      <c r="L182" s="254">
        <v>5</v>
      </c>
      <c r="M182" s="254">
        <v>3</v>
      </c>
      <c r="N182" s="254">
        <v>19</v>
      </c>
      <c r="O182" s="254">
        <v>4</v>
      </c>
      <c r="P182" s="254">
        <v>2</v>
      </c>
      <c r="U182" s="247" t="s">
        <v>653</v>
      </c>
      <c r="V182" s="250">
        <f t="shared" si="54"/>
        <v>1.554547521968507</v>
      </c>
      <c r="W182" s="250">
        <f t="shared" si="54"/>
        <v>1.3718485434029484</v>
      </c>
      <c r="X182" s="250">
        <f t="shared" si="54"/>
        <v>-9.5348016329533936E-2</v>
      </c>
      <c r="Y182" s="250">
        <f t="shared" si="54"/>
        <v>0.80984091911119349</v>
      </c>
      <c r="Z182" s="250">
        <f t="shared" si="54"/>
        <v>-0.1378652316618203</v>
      </c>
      <c r="AA182" s="250">
        <f t="shared" si="54"/>
        <v>-0.44512402185576316</v>
      </c>
      <c r="AB182" s="250">
        <f t="shared" si="54"/>
        <v>0.3463459196685903</v>
      </c>
      <c r="AC182" s="250">
        <f t="shared" si="54"/>
        <v>-0.17457991527922523</v>
      </c>
      <c r="AD182" s="250">
        <f t="shared" si="54"/>
        <v>-0.16165821653195067</v>
      </c>
      <c r="AE182" s="250">
        <f t="shared" si="54"/>
        <v>0.83478838152936952</v>
      </c>
      <c r="AF182" s="250">
        <f t="shared" si="54"/>
        <v>0.549273089762911</v>
      </c>
      <c r="AG182" s="250">
        <f t="shared" si="54"/>
        <v>-0.289957840364644</v>
      </c>
      <c r="AH182" s="250">
        <f t="shared" si="54"/>
        <v>0.95634406711882125</v>
      </c>
      <c r="AI182" s="250">
        <f t="shared" si="54"/>
        <v>0.33203004972087502</v>
      </c>
      <c r="AJ182" s="250">
        <f t="shared" si="53"/>
        <v>-3.9871398742004627E-2</v>
      </c>
      <c r="AK182" s="250">
        <f t="shared" si="53"/>
        <v>-0.2333141266823705</v>
      </c>
      <c r="AW182" s="212">
        <v>2002</v>
      </c>
      <c r="AX182" s="204">
        <v>0.99</v>
      </c>
      <c r="AY182" s="203" t="s">
        <v>588</v>
      </c>
      <c r="AZ182" s="203" t="s">
        <v>588</v>
      </c>
      <c r="BA182" s="203" t="s">
        <v>588</v>
      </c>
      <c r="BB182" s="203" t="s">
        <v>588</v>
      </c>
      <c r="BC182" s="203" t="s">
        <v>588</v>
      </c>
      <c r="BD182" s="203" t="s">
        <v>588</v>
      </c>
      <c r="BE182" s="203" t="s">
        <v>588</v>
      </c>
      <c r="BF182" s="203" t="s">
        <v>588</v>
      </c>
      <c r="BG182" s="203" t="s">
        <v>588</v>
      </c>
      <c r="BH182" s="203" t="s">
        <v>588</v>
      </c>
      <c r="BI182" s="203" t="s">
        <v>588</v>
      </c>
      <c r="BJ182" s="203" t="s">
        <v>588</v>
      </c>
      <c r="BK182" s="203" t="s">
        <v>588</v>
      </c>
      <c r="BM182" s="212">
        <v>2004</v>
      </c>
      <c r="BN182" s="205" t="s">
        <v>588</v>
      </c>
      <c r="BO182" s="203" t="s">
        <v>588</v>
      </c>
      <c r="BP182" s="206" t="s">
        <v>588</v>
      </c>
      <c r="BQ182" s="203" t="s">
        <v>588</v>
      </c>
      <c r="BR182" s="203" t="s">
        <v>588</v>
      </c>
      <c r="BS182" s="203" t="s">
        <v>588</v>
      </c>
      <c r="BT182" s="203" t="s">
        <v>588</v>
      </c>
      <c r="BU182" s="203" t="s">
        <v>588</v>
      </c>
      <c r="BV182" s="203" t="s">
        <v>588</v>
      </c>
      <c r="BW182" s="203" t="s">
        <v>588</v>
      </c>
      <c r="BX182" s="203" t="s">
        <v>588</v>
      </c>
      <c r="BY182" s="203" t="s">
        <v>588</v>
      </c>
      <c r="BZ182" s="203" t="s">
        <v>588</v>
      </c>
      <c r="CA182" s="203" t="s">
        <v>588</v>
      </c>
    </row>
    <row r="183" spans="2:79">
      <c r="B183" s="255" t="s">
        <v>38</v>
      </c>
      <c r="C183" s="254">
        <v>6</v>
      </c>
      <c r="D183" s="254">
        <v>21</v>
      </c>
      <c r="E183" s="254">
        <v>19</v>
      </c>
      <c r="F183" s="254">
        <v>7</v>
      </c>
      <c r="G183" s="254">
        <v>1</v>
      </c>
      <c r="H183" s="254">
        <v>6</v>
      </c>
      <c r="I183" s="254">
        <v>7</v>
      </c>
      <c r="J183" s="254">
        <v>12</v>
      </c>
      <c r="K183" s="254">
        <v>8</v>
      </c>
      <c r="L183" s="254">
        <v>4</v>
      </c>
      <c r="M183" s="254">
        <v>0</v>
      </c>
      <c r="N183" s="254">
        <v>8</v>
      </c>
      <c r="O183" s="254">
        <v>4</v>
      </c>
      <c r="P183" s="254">
        <v>2</v>
      </c>
      <c r="U183" s="247" t="s">
        <v>652</v>
      </c>
      <c r="V183" s="250">
        <f t="shared" si="54"/>
        <v>-7.3384448919895817E-2</v>
      </c>
      <c r="W183" s="250">
        <f t="shared" si="54"/>
        <v>-0.19792684869945898</v>
      </c>
      <c r="X183" s="250">
        <f t="shared" si="54"/>
        <v>-9.8323220118442967E-2</v>
      </c>
      <c r="Y183" s="250">
        <f t="shared" si="54"/>
        <v>-0.25648018812133466</v>
      </c>
      <c r="Z183" s="250">
        <f t="shared" si="54"/>
        <v>-0.27615482640700584</v>
      </c>
      <c r="AA183" s="250">
        <f t="shared" si="54"/>
        <v>-0.43249242998559545</v>
      </c>
      <c r="AB183" s="250">
        <f t="shared" si="54"/>
        <v>-6.2138740135885384E-2</v>
      </c>
      <c r="AC183" s="250">
        <f t="shared" si="54"/>
        <v>-0.30502126343890623</v>
      </c>
      <c r="AD183" s="250">
        <f t="shared" si="54"/>
        <v>-0.35376158848151429</v>
      </c>
      <c r="AE183" s="250">
        <f t="shared" si="54"/>
        <v>-0.27414357175175963</v>
      </c>
      <c r="AF183" s="250">
        <f t="shared" si="54"/>
        <v>-0.35794439990558824</v>
      </c>
      <c r="AG183" s="250">
        <f t="shared" si="54"/>
        <v>-0.36865656804014379</v>
      </c>
      <c r="AH183" s="250">
        <f t="shared" si="54"/>
        <v>-0.33999135510288148</v>
      </c>
      <c r="AI183" s="250">
        <f t="shared" si="54"/>
        <v>-0.31118481103487072</v>
      </c>
      <c r="AJ183" s="250">
        <f t="shared" si="53"/>
        <v>-0.42170789849372381</v>
      </c>
      <c r="AK183" s="250">
        <f t="shared" si="53"/>
        <v>-0.43311350517322222</v>
      </c>
      <c r="AW183" s="212">
        <v>2003</v>
      </c>
      <c r="AX183" s="205">
        <v>0.99</v>
      </c>
      <c r="AY183" s="206" t="s">
        <v>588</v>
      </c>
      <c r="AZ183" s="203" t="s">
        <v>588</v>
      </c>
      <c r="BA183" s="203" t="s">
        <v>588</v>
      </c>
      <c r="BB183" s="203" t="s">
        <v>588</v>
      </c>
      <c r="BC183" s="203" t="s">
        <v>588</v>
      </c>
      <c r="BD183" s="203" t="s">
        <v>588</v>
      </c>
      <c r="BE183" s="203" t="s">
        <v>588</v>
      </c>
      <c r="BF183" s="203" t="s">
        <v>588</v>
      </c>
      <c r="BG183" s="203" t="s">
        <v>588</v>
      </c>
      <c r="BH183" s="203" t="s">
        <v>588</v>
      </c>
      <c r="BI183" s="203" t="s">
        <v>588</v>
      </c>
      <c r="BJ183" s="203" t="s">
        <v>588</v>
      </c>
      <c r="BK183" s="203" t="s">
        <v>588</v>
      </c>
      <c r="BM183" s="212">
        <v>2005</v>
      </c>
      <c r="BN183" s="205">
        <v>0.95</v>
      </c>
      <c r="BO183" s="203" t="s">
        <v>588</v>
      </c>
      <c r="BP183" s="203">
        <v>0.95</v>
      </c>
      <c r="BQ183" s="206" t="s">
        <v>588</v>
      </c>
      <c r="BR183" s="203" t="s">
        <v>588</v>
      </c>
      <c r="BS183" s="203" t="s">
        <v>588</v>
      </c>
      <c r="BT183" s="203" t="s">
        <v>588</v>
      </c>
      <c r="BU183" s="203" t="s">
        <v>588</v>
      </c>
      <c r="BV183" s="203" t="s">
        <v>588</v>
      </c>
      <c r="BW183" s="203" t="s">
        <v>588</v>
      </c>
      <c r="BX183" s="203" t="s">
        <v>588</v>
      </c>
      <c r="BY183" s="203" t="s">
        <v>588</v>
      </c>
      <c r="BZ183" s="203" t="s">
        <v>588</v>
      </c>
      <c r="CA183" s="203" t="s">
        <v>588</v>
      </c>
    </row>
    <row r="184" spans="2:79">
      <c r="B184" s="255" t="s">
        <v>39</v>
      </c>
      <c r="C184" s="254">
        <v>10</v>
      </c>
      <c r="D184" s="254">
        <v>21</v>
      </c>
      <c r="E184" s="254">
        <v>30</v>
      </c>
      <c r="F184" s="254">
        <v>9</v>
      </c>
      <c r="G184" s="254">
        <v>0</v>
      </c>
      <c r="H184" s="254">
        <v>1</v>
      </c>
      <c r="I184" s="254">
        <v>4</v>
      </c>
      <c r="J184" s="254">
        <v>10</v>
      </c>
      <c r="K184" s="254">
        <v>1</v>
      </c>
      <c r="L184" s="254">
        <v>4</v>
      </c>
      <c r="M184" s="254">
        <v>2</v>
      </c>
      <c r="N184" s="254">
        <v>7</v>
      </c>
      <c r="O184" s="254">
        <v>2</v>
      </c>
      <c r="P184" s="254">
        <v>6</v>
      </c>
      <c r="U184" s="247" t="s">
        <v>654</v>
      </c>
      <c r="V184" s="250">
        <f t="shared" si="54"/>
        <v>-0.22357077570002026</v>
      </c>
      <c r="W184" s="250">
        <f t="shared" si="54"/>
        <v>-0.37076218540478856</v>
      </c>
      <c r="X184" s="250">
        <f t="shared" si="54"/>
        <v>-0.13832221189584537</v>
      </c>
      <c r="Y184" s="250">
        <f t="shared" si="54"/>
        <v>-0.39082089081744931</v>
      </c>
      <c r="Z184" s="250">
        <f t="shared" si="54"/>
        <v>-0.3971957768792288</v>
      </c>
      <c r="AA184" s="250">
        <f t="shared" si="54"/>
        <v>-0.19849895114619076</v>
      </c>
      <c r="AB184" s="250">
        <f t="shared" si="54"/>
        <v>-8.2203362052455375E-2</v>
      </c>
      <c r="AC184" s="250">
        <f t="shared" si="54"/>
        <v>-0.34882324015757504</v>
      </c>
      <c r="AD184" s="250">
        <f t="shared" si="54"/>
        <v>-0.35994442746069122</v>
      </c>
      <c r="AE184" s="250">
        <f t="shared" si="54"/>
        <v>-0.31239298392824144</v>
      </c>
      <c r="AF184" s="250">
        <f t="shared" si="54"/>
        <v>-0.50563729669631963</v>
      </c>
      <c r="AG184" s="250">
        <f t="shared" si="54"/>
        <v>-0.42357513259561363</v>
      </c>
      <c r="AH184" s="250">
        <f t="shared" si="54"/>
        <v>-0.32397235574878303</v>
      </c>
      <c r="AI184" s="250">
        <f t="shared" si="54"/>
        <v>-0.254767547513851</v>
      </c>
      <c r="AJ184" s="250">
        <f t="shared" si="53"/>
        <v>-0.29746433206128808</v>
      </c>
      <c r="AK184" s="250">
        <f t="shared" si="53"/>
        <v>-0.19420691645570776</v>
      </c>
      <c r="AW184" s="212">
        <v>2004</v>
      </c>
      <c r="AX184" s="205">
        <v>0.99</v>
      </c>
      <c r="AY184" s="203">
        <v>0.99</v>
      </c>
      <c r="AZ184" s="206">
        <v>0.99</v>
      </c>
      <c r="BA184" s="203" t="s">
        <v>588</v>
      </c>
      <c r="BB184" s="203" t="s">
        <v>588</v>
      </c>
      <c r="BC184" s="203" t="s">
        <v>588</v>
      </c>
      <c r="BD184" s="203" t="s">
        <v>588</v>
      </c>
      <c r="BE184" s="203" t="s">
        <v>588</v>
      </c>
      <c r="BF184" s="203" t="s">
        <v>588</v>
      </c>
      <c r="BG184" s="203" t="s">
        <v>588</v>
      </c>
      <c r="BH184" s="203" t="s">
        <v>588</v>
      </c>
      <c r="BI184" s="203" t="s">
        <v>588</v>
      </c>
      <c r="BJ184" s="203" t="s">
        <v>588</v>
      </c>
      <c r="BK184" s="203" t="s">
        <v>588</v>
      </c>
      <c r="BM184" s="212">
        <v>2006</v>
      </c>
      <c r="BN184" s="205">
        <v>0.99</v>
      </c>
      <c r="BO184" s="203" t="s">
        <v>588</v>
      </c>
      <c r="BP184" s="203">
        <v>0.99</v>
      </c>
      <c r="BQ184" s="203">
        <v>0.95</v>
      </c>
      <c r="BR184" s="206" t="s">
        <v>588</v>
      </c>
      <c r="BS184" s="203" t="s">
        <v>588</v>
      </c>
      <c r="BT184" s="203" t="s">
        <v>588</v>
      </c>
      <c r="BU184" s="203" t="s">
        <v>588</v>
      </c>
      <c r="BV184" s="203" t="s">
        <v>588</v>
      </c>
      <c r="BW184" s="203" t="s">
        <v>588</v>
      </c>
      <c r="BX184" s="203" t="s">
        <v>588</v>
      </c>
      <c r="BY184" s="203" t="s">
        <v>588</v>
      </c>
      <c r="BZ184" s="203" t="s">
        <v>588</v>
      </c>
      <c r="CA184" s="203" t="s">
        <v>588</v>
      </c>
    </row>
    <row r="185" spans="2:79">
      <c r="B185" s="255" t="s">
        <v>40</v>
      </c>
      <c r="C185" s="254">
        <v>8</v>
      </c>
      <c r="D185" s="254">
        <v>16</v>
      </c>
      <c r="E185" s="254">
        <v>13</v>
      </c>
      <c r="F185" s="254">
        <v>6</v>
      </c>
      <c r="G185" s="254">
        <v>2</v>
      </c>
      <c r="H185" s="254">
        <v>5</v>
      </c>
      <c r="I185" s="254">
        <v>5</v>
      </c>
      <c r="J185" s="254">
        <v>10</v>
      </c>
      <c r="K185" s="254">
        <v>7</v>
      </c>
      <c r="L185" s="254">
        <v>2</v>
      </c>
      <c r="M185" s="254">
        <v>1</v>
      </c>
      <c r="N185" s="254">
        <v>9</v>
      </c>
      <c r="O185" s="254">
        <v>5</v>
      </c>
      <c r="P185" s="254">
        <v>5</v>
      </c>
      <c r="U185" s="247" t="s">
        <v>655</v>
      </c>
      <c r="V185" s="250">
        <f t="shared" si="54"/>
        <v>0.66740202133633675</v>
      </c>
      <c r="W185" s="250">
        <f t="shared" si="54"/>
        <v>0.34126877514320397</v>
      </c>
      <c r="X185" s="250">
        <f t="shared" si="54"/>
        <v>2.6254007655974743E-2</v>
      </c>
      <c r="Y185" s="250">
        <f t="shared" si="54"/>
        <v>-0.50119716238719292</v>
      </c>
      <c r="Z185" s="250">
        <f t="shared" si="54"/>
        <v>-0.34454178519258649</v>
      </c>
      <c r="AA185" s="250">
        <f t="shared" si="54"/>
        <v>-0.33718322323344352</v>
      </c>
      <c r="AB185" s="250">
        <f t="shared" si="54"/>
        <v>0.24745972796375271</v>
      </c>
      <c r="AC185" s="250">
        <f t="shared" si="54"/>
        <v>7.7090485785010321E-2</v>
      </c>
      <c r="AD185" s="250">
        <f t="shared" si="54"/>
        <v>3.2359307539323146E-2</v>
      </c>
      <c r="AE185" s="250">
        <f t="shared" si="54"/>
        <v>-0.37527786221930426</v>
      </c>
      <c r="AF185" s="250">
        <f t="shared" si="54"/>
        <v>-0.2871758570481735</v>
      </c>
      <c r="AG185" s="250">
        <f t="shared" si="54"/>
        <v>-0.60054377747476773</v>
      </c>
      <c r="AH185" s="250">
        <f t="shared" si="54"/>
        <v>-0.37839894478600788</v>
      </c>
      <c r="AI185" s="250">
        <f t="shared" si="54"/>
        <v>-0.47703156607127395</v>
      </c>
      <c r="AJ185" s="250">
        <f t="shared" si="53"/>
        <v>-7.2301140865096647E-2</v>
      </c>
      <c r="AK185" s="250">
        <f t="shared" si="53"/>
        <v>0.24060319335140967</v>
      </c>
      <c r="AW185" s="212">
        <v>2005</v>
      </c>
      <c r="AX185" s="205">
        <v>0.99</v>
      </c>
      <c r="AY185" s="203" t="s">
        <v>588</v>
      </c>
      <c r="AZ185" s="203">
        <v>0.95</v>
      </c>
      <c r="BA185" s="206">
        <v>0.95</v>
      </c>
      <c r="BB185" s="203" t="s">
        <v>588</v>
      </c>
      <c r="BC185" s="203" t="s">
        <v>588</v>
      </c>
      <c r="BD185" s="203" t="s">
        <v>588</v>
      </c>
      <c r="BE185" s="203" t="s">
        <v>588</v>
      </c>
      <c r="BF185" s="203" t="s">
        <v>588</v>
      </c>
      <c r="BG185" s="203" t="s">
        <v>588</v>
      </c>
      <c r="BH185" s="203" t="s">
        <v>588</v>
      </c>
      <c r="BI185" s="203" t="s">
        <v>588</v>
      </c>
      <c r="BJ185" s="203" t="s">
        <v>588</v>
      </c>
      <c r="BK185" s="203" t="s">
        <v>588</v>
      </c>
      <c r="BM185" s="212">
        <v>2007</v>
      </c>
      <c r="BN185" s="205">
        <v>0.99</v>
      </c>
      <c r="BO185" s="203" t="s">
        <v>588</v>
      </c>
      <c r="BP185" s="203">
        <v>0.95</v>
      </c>
      <c r="BQ185" s="203" t="s">
        <v>588</v>
      </c>
      <c r="BR185" s="203" t="s">
        <v>588</v>
      </c>
      <c r="BS185" s="206" t="s">
        <v>588</v>
      </c>
      <c r="BT185" s="203" t="s">
        <v>588</v>
      </c>
      <c r="BU185" s="203" t="s">
        <v>588</v>
      </c>
      <c r="BV185" s="203" t="s">
        <v>588</v>
      </c>
      <c r="BW185" s="203" t="s">
        <v>588</v>
      </c>
      <c r="BX185" s="203" t="s">
        <v>588</v>
      </c>
      <c r="BY185" s="203" t="s">
        <v>588</v>
      </c>
      <c r="BZ185" s="203" t="s">
        <v>588</v>
      </c>
      <c r="CA185" s="203" t="s">
        <v>588</v>
      </c>
    </row>
    <row r="186" spans="2:79">
      <c r="B186" s="255" t="s">
        <v>41</v>
      </c>
      <c r="C186" s="254">
        <v>10</v>
      </c>
      <c r="D186" s="254">
        <v>11</v>
      </c>
      <c r="E186" s="254">
        <v>13</v>
      </c>
      <c r="F186" s="254">
        <v>6</v>
      </c>
      <c r="G186" s="254">
        <v>2</v>
      </c>
      <c r="H186" s="254">
        <v>7</v>
      </c>
      <c r="I186" s="254">
        <v>1</v>
      </c>
      <c r="J186" s="254">
        <v>6</v>
      </c>
      <c r="K186" s="254">
        <v>4</v>
      </c>
      <c r="L186" s="254">
        <v>4</v>
      </c>
      <c r="M186" s="254">
        <v>3</v>
      </c>
      <c r="N186" s="254">
        <v>8</v>
      </c>
      <c r="O186" s="254">
        <v>0</v>
      </c>
      <c r="P186" s="254">
        <v>3</v>
      </c>
      <c r="U186" s="247" t="s">
        <v>479</v>
      </c>
      <c r="V186" s="250">
        <f t="shared" si="54"/>
        <v>0</v>
      </c>
      <c r="W186" s="250">
        <f t="shared" si="54"/>
        <v>-5.0341295068567882E-2</v>
      </c>
      <c r="X186" s="250">
        <f t="shared" si="54"/>
        <v>-1.7893576398737565E-2</v>
      </c>
      <c r="Y186" s="250">
        <f t="shared" si="54"/>
        <v>-2.5075861022606616E-2</v>
      </c>
      <c r="Z186" s="250">
        <f t="shared" si="54"/>
        <v>-0.21131213710753838</v>
      </c>
      <c r="AA186" s="250">
        <f t="shared" si="54"/>
        <v>-0.1402198971902594</v>
      </c>
      <c r="AB186" s="250">
        <f t="shared" si="54"/>
        <v>-0.11162746282777403</v>
      </c>
      <c r="AC186" s="250">
        <f t="shared" si="54"/>
        <v>-0.17454247548887891</v>
      </c>
      <c r="AD186" s="250">
        <f t="shared" si="54"/>
        <v>-0.20106453782003331</v>
      </c>
      <c r="AE186" s="250">
        <f t="shared" si="54"/>
        <v>-0.31670778504029373</v>
      </c>
      <c r="AF186" s="250">
        <f t="shared" si="54"/>
        <v>-0.37768785978179809</v>
      </c>
      <c r="AG186" s="250">
        <f t="shared" si="54"/>
        <v>-0.36287534112492714</v>
      </c>
      <c r="AH186" s="250">
        <f t="shared" si="54"/>
        <v>-0.41560489789135735</v>
      </c>
      <c r="AI186" s="250">
        <f t="shared" si="54"/>
        <v>-0.37278618744985192</v>
      </c>
      <c r="AJ186" s="250">
        <f t="shared" si="53"/>
        <v>-0.35300030348287903</v>
      </c>
      <c r="AK186" s="250">
        <f t="shared" si="53"/>
        <v>-0.35187312631124634</v>
      </c>
      <c r="AW186" s="212">
        <v>2006</v>
      </c>
      <c r="AX186" s="205">
        <v>0.99</v>
      </c>
      <c r="AY186" s="203">
        <v>0.9</v>
      </c>
      <c r="AZ186" s="203" t="s">
        <v>588</v>
      </c>
      <c r="BA186" s="203">
        <v>0.99</v>
      </c>
      <c r="BB186" s="206">
        <v>0.99</v>
      </c>
      <c r="BC186" s="203" t="s">
        <v>588</v>
      </c>
      <c r="BD186" s="203" t="s">
        <v>588</v>
      </c>
      <c r="BE186" s="203" t="s">
        <v>588</v>
      </c>
      <c r="BF186" s="203" t="s">
        <v>588</v>
      </c>
      <c r="BG186" s="203" t="s">
        <v>588</v>
      </c>
      <c r="BH186" s="203" t="s">
        <v>588</v>
      </c>
      <c r="BI186" s="203" t="s">
        <v>588</v>
      </c>
      <c r="BJ186" s="203" t="s">
        <v>588</v>
      </c>
      <c r="BK186" s="203" t="s">
        <v>588</v>
      </c>
      <c r="BM186" s="212">
        <v>2008</v>
      </c>
      <c r="BN186" s="205">
        <v>0.99</v>
      </c>
      <c r="BO186" s="203">
        <v>0.99</v>
      </c>
      <c r="BP186" s="203">
        <v>0.99</v>
      </c>
      <c r="BQ186" s="203">
        <v>0.99</v>
      </c>
      <c r="BR186" s="203">
        <v>0.95</v>
      </c>
      <c r="BS186" s="203" t="s">
        <v>588</v>
      </c>
      <c r="BT186" s="206">
        <v>0.95</v>
      </c>
      <c r="BU186" s="203" t="s">
        <v>588</v>
      </c>
      <c r="BV186" s="203" t="s">
        <v>588</v>
      </c>
      <c r="BW186" s="203" t="s">
        <v>588</v>
      </c>
      <c r="BX186" s="203" t="s">
        <v>588</v>
      </c>
      <c r="BY186" s="203" t="s">
        <v>588</v>
      </c>
      <c r="BZ186" s="203" t="s">
        <v>588</v>
      </c>
      <c r="CA186" s="203" t="s">
        <v>588</v>
      </c>
    </row>
    <row r="187" spans="2:79">
      <c r="B187" s="256" t="s">
        <v>42</v>
      </c>
      <c r="C187" s="257">
        <v>8</v>
      </c>
      <c r="D187" s="257">
        <v>13</v>
      </c>
      <c r="E187" s="257">
        <v>19</v>
      </c>
      <c r="F187" s="257">
        <v>12</v>
      </c>
      <c r="G187" s="257">
        <v>0</v>
      </c>
      <c r="H187" s="257">
        <v>6</v>
      </c>
      <c r="I187" s="257">
        <v>2</v>
      </c>
      <c r="J187" s="257">
        <v>9</v>
      </c>
      <c r="K187" s="257">
        <v>4</v>
      </c>
      <c r="L187" s="257">
        <v>15</v>
      </c>
      <c r="M187" s="257">
        <v>1</v>
      </c>
      <c r="N187" s="257">
        <v>2</v>
      </c>
      <c r="O187" s="257">
        <v>7</v>
      </c>
      <c r="P187" s="257">
        <v>2</v>
      </c>
      <c r="AW187" s="212">
        <v>2007</v>
      </c>
      <c r="AX187" s="205">
        <v>0.99</v>
      </c>
      <c r="AY187" s="203">
        <v>0.99</v>
      </c>
      <c r="AZ187" s="203">
        <v>0.99</v>
      </c>
      <c r="BA187" s="203">
        <v>0.99</v>
      </c>
      <c r="BB187" s="203">
        <v>0.99</v>
      </c>
      <c r="BC187" s="206">
        <v>0.95</v>
      </c>
      <c r="BD187" s="203" t="s">
        <v>588</v>
      </c>
      <c r="BE187" s="203" t="s">
        <v>588</v>
      </c>
      <c r="BF187" s="203" t="s">
        <v>588</v>
      </c>
      <c r="BG187" s="203" t="s">
        <v>588</v>
      </c>
      <c r="BH187" s="203" t="s">
        <v>588</v>
      </c>
      <c r="BI187" s="203" t="s">
        <v>588</v>
      </c>
      <c r="BJ187" s="203" t="s">
        <v>588</v>
      </c>
      <c r="BK187" s="203" t="s">
        <v>588</v>
      </c>
      <c r="BM187" s="212">
        <v>2009</v>
      </c>
      <c r="BN187" s="205">
        <v>0.99</v>
      </c>
      <c r="BO187" s="203">
        <v>0.9</v>
      </c>
      <c r="BP187" s="203">
        <v>0.99</v>
      </c>
      <c r="BQ187" s="203">
        <v>0.95</v>
      </c>
      <c r="BR187" s="203" t="s">
        <v>588</v>
      </c>
      <c r="BS187" s="203" t="s">
        <v>588</v>
      </c>
      <c r="BT187" s="203" t="s">
        <v>588</v>
      </c>
      <c r="BU187" s="206" t="s">
        <v>588</v>
      </c>
      <c r="BV187" s="203" t="s">
        <v>588</v>
      </c>
      <c r="BW187" s="203" t="s">
        <v>588</v>
      </c>
      <c r="BX187" s="203" t="s">
        <v>588</v>
      </c>
      <c r="BY187" s="203" t="s">
        <v>588</v>
      </c>
      <c r="BZ187" s="203" t="s">
        <v>588</v>
      </c>
      <c r="CA187" s="203" t="s">
        <v>588</v>
      </c>
    </row>
    <row r="188" spans="2:79">
      <c r="B188" s="256" t="s">
        <v>43</v>
      </c>
      <c r="C188" s="257">
        <v>5</v>
      </c>
      <c r="D188" s="257">
        <v>15</v>
      </c>
      <c r="E188" s="257">
        <v>19</v>
      </c>
      <c r="F188" s="257">
        <v>10</v>
      </c>
      <c r="G188" s="257">
        <v>3</v>
      </c>
      <c r="H188" s="257">
        <v>2</v>
      </c>
      <c r="I188" s="257">
        <v>3</v>
      </c>
      <c r="J188" s="257">
        <v>12</v>
      </c>
      <c r="K188" s="257">
        <v>0</v>
      </c>
      <c r="L188" s="257">
        <v>4</v>
      </c>
      <c r="M188" s="257">
        <v>0</v>
      </c>
      <c r="N188" s="257">
        <v>19</v>
      </c>
      <c r="O188" s="257">
        <v>4</v>
      </c>
      <c r="P188" s="257">
        <v>3</v>
      </c>
      <c r="V188" s="45" t="s">
        <v>294</v>
      </c>
      <c r="W188" s="45" t="s">
        <v>295</v>
      </c>
      <c r="X188" s="45" t="s">
        <v>296</v>
      </c>
      <c r="Y188" s="150" t="s">
        <v>297</v>
      </c>
      <c r="Z188" s="45" t="s">
        <v>264</v>
      </c>
      <c r="AA188" s="45" t="s">
        <v>265</v>
      </c>
      <c r="AB188" s="45" t="s">
        <v>266</v>
      </c>
      <c r="AC188" s="45" t="s">
        <v>267</v>
      </c>
      <c r="AD188" s="45" t="s">
        <v>268</v>
      </c>
      <c r="AE188" s="45" t="s">
        <v>269</v>
      </c>
      <c r="AF188" s="45" t="s">
        <v>270</v>
      </c>
      <c r="AG188" s="45" t="s">
        <v>271</v>
      </c>
      <c r="AH188" s="45" t="s">
        <v>272</v>
      </c>
      <c r="AI188" s="44" t="s">
        <v>273</v>
      </c>
      <c r="AW188" s="212">
        <v>2008</v>
      </c>
      <c r="AX188" s="205">
        <v>0.99</v>
      </c>
      <c r="AY188" s="203" t="s">
        <v>588</v>
      </c>
      <c r="AZ188" s="203">
        <v>0.95</v>
      </c>
      <c r="BA188" s="203">
        <v>0.95</v>
      </c>
      <c r="BB188" s="203" t="s">
        <v>588</v>
      </c>
      <c r="BC188" s="203">
        <v>0.99</v>
      </c>
      <c r="BD188" s="206">
        <v>0.99</v>
      </c>
      <c r="BE188" s="203" t="s">
        <v>588</v>
      </c>
      <c r="BF188" s="203" t="s">
        <v>588</v>
      </c>
      <c r="BG188" s="203" t="s">
        <v>588</v>
      </c>
      <c r="BH188" s="203" t="s">
        <v>588</v>
      </c>
      <c r="BI188" s="203" t="s">
        <v>588</v>
      </c>
      <c r="BJ188" s="203" t="s">
        <v>588</v>
      </c>
      <c r="BK188" s="203" t="s">
        <v>588</v>
      </c>
      <c r="BM188" s="212">
        <v>2010</v>
      </c>
      <c r="BN188" s="205">
        <v>0.99</v>
      </c>
      <c r="BO188" s="203">
        <v>0.95</v>
      </c>
      <c r="BP188" s="203">
        <v>0.99</v>
      </c>
      <c r="BQ188" s="203">
        <v>0.99</v>
      </c>
      <c r="BR188" s="203">
        <v>0.95</v>
      </c>
      <c r="BS188" s="203" t="s">
        <v>588</v>
      </c>
      <c r="BT188" s="203" t="s">
        <v>588</v>
      </c>
      <c r="BU188" s="203" t="s">
        <v>588</v>
      </c>
      <c r="BV188" s="206" t="s">
        <v>588</v>
      </c>
      <c r="BW188" s="203" t="s">
        <v>588</v>
      </c>
      <c r="BX188" s="203" t="s">
        <v>588</v>
      </c>
      <c r="BY188" s="203" t="s">
        <v>588</v>
      </c>
      <c r="BZ188" s="203" t="s">
        <v>588</v>
      </c>
      <c r="CA188" s="203" t="s">
        <v>588</v>
      </c>
    </row>
    <row r="189" spans="2:79">
      <c r="B189" s="255" t="s">
        <v>44</v>
      </c>
      <c r="C189" s="254">
        <v>6</v>
      </c>
      <c r="D189" s="254">
        <v>12</v>
      </c>
      <c r="E189" s="254">
        <v>9</v>
      </c>
      <c r="F189" s="254">
        <v>6</v>
      </c>
      <c r="G189" s="254">
        <v>0</v>
      </c>
      <c r="H189" s="254">
        <v>6</v>
      </c>
      <c r="I189" s="254">
        <v>5</v>
      </c>
      <c r="J189" s="254">
        <v>6</v>
      </c>
      <c r="K189" s="254">
        <v>3</v>
      </c>
      <c r="L189" s="254">
        <v>1</v>
      </c>
      <c r="M189" s="254">
        <v>3</v>
      </c>
      <c r="N189" s="254">
        <v>16</v>
      </c>
      <c r="O189" s="254">
        <v>3</v>
      </c>
      <c r="P189" s="254">
        <v>3</v>
      </c>
      <c r="U189" s="19" t="s">
        <v>643</v>
      </c>
      <c r="V189" s="49">
        <f>V155/$V$169-1</f>
        <v>0.53221125161750216</v>
      </c>
      <c r="W189" s="49">
        <f t="shared" ref="W189:AI189" si="55">W155/$V$169-1</f>
        <v>0.43344099481953924</v>
      </c>
      <c r="X189" s="49">
        <f t="shared" si="55"/>
        <v>0.43411111173127637</v>
      </c>
      <c r="Y189" s="49">
        <f t="shared" si="55"/>
        <v>0.51882380577150244</v>
      </c>
      <c r="Z189" s="49">
        <f t="shared" si="55"/>
        <v>0.54027496943612707</v>
      </c>
      <c r="AA189" s="49">
        <f t="shared" si="55"/>
        <v>0.61615461527178317</v>
      </c>
      <c r="AB189" s="49">
        <f t="shared" si="55"/>
        <v>0.33742679524176133</v>
      </c>
      <c r="AC189" s="49">
        <f t="shared" si="55"/>
        <v>0.17104858916040011</v>
      </c>
      <c r="AD189" s="49">
        <f t="shared" si="55"/>
        <v>0.14634092955869771</v>
      </c>
      <c r="AE189" s="49">
        <f t="shared" si="55"/>
        <v>-8.3215534935735525E-2</v>
      </c>
      <c r="AF189" s="49">
        <f t="shared" si="55"/>
        <v>3.7242153137679868E-3</v>
      </c>
      <c r="AG189" s="49">
        <f t="shared" si="55"/>
        <v>0.25427638899111327</v>
      </c>
      <c r="AH189" s="49">
        <f t="shared" si="55"/>
        <v>0.1300706632569677</v>
      </c>
      <c r="AI189" s="49">
        <f t="shared" si="55"/>
        <v>4.289895458648374E-2</v>
      </c>
      <c r="AW189" s="212">
        <v>2009</v>
      </c>
      <c r="AX189" s="205">
        <v>0.95</v>
      </c>
      <c r="AY189" s="203">
        <v>0.99</v>
      </c>
      <c r="AZ189" s="203">
        <v>0.99</v>
      </c>
      <c r="BA189" s="203" t="s">
        <v>588</v>
      </c>
      <c r="BB189" s="203">
        <v>0.99</v>
      </c>
      <c r="BC189" s="203">
        <v>0.99</v>
      </c>
      <c r="BD189" s="203">
        <v>0.99</v>
      </c>
      <c r="BE189" s="206">
        <v>0.99</v>
      </c>
      <c r="BF189" s="203" t="s">
        <v>588</v>
      </c>
      <c r="BG189" s="203" t="s">
        <v>588</v>
      </c>
      <c r="BH189" s="203" t="s">
        <v>588</v>
      </c>
      <c r="BI189" s="203" t="s">
        <v>588</v>
      </c>
      <c r="BJ189" s="203" t="s">
        <v>588</v>
      </c>
      <c r="BK189" s="203" t="s">
        <v>588</v>
      </c>
      <c r="BM189" s="212">
        <v>2011</v>
      </c>
      <c r="BN189" s="205">
        <v>0.99</v>
      </c>
      <c r="BO189" s="203">
        <v>0.99</v>
      </c>
      <c r="BP189" s="203">
        <v>0.99</v>
      </c>
      <c r="BQ189" s="203">
        <v>0.99</v>
      </c>
      <c r="BR189" s="203">
        <v>0.99</v>
      </c>
      <c r="BS189" s="203">
        <v>0.99</v>
      </c>
      <c r="BT189" s="203">
        <v>0.99</v>
      </c>
      <c r="BU189" s="203">
        <v>0.95</v>
      </c>
      <c r="BV189" s="203">
        <v>0.99</v>
      </c>
      <c r="BW189" s="206">
        <v>0.99</v>
      </c>
      <c r="BX189" s="203" t="s">
        <v>588</v>
      </c>
      <c r="BY189" s="203" t="s">
        <v>588</v>
      </c>
      <c r="BZ189" s="203" t="s">
        <v>588</v>
      </c>
      <c r="CA189" s="203" t="s">
        <v>588</v>
      </c>
    </row>
    <row r="190" spans="2:79">
      <c r="B190" s="255" t="s">
        <v>45</v>
      </c>
      <c r="C190" s="254">
        <v>3</v>
      </c>
      <c r="D190" s="254">
        <v>13</v>
      </c>
      <c r="E190" s="254">
        <v>20</v>
      </c>
      <c r="F190" s="254">
        <v>9</v>
      </c>
      <c r="G190" s="254">
        <v>3</v>
      </c>
      <c r="H190" s="254">
        <v>5</v>
      </c>
      <c r="I190" s="254">
        <v>1</v>
      </c>
      <c r="J190" s="254">
        <v>14</v>
      </c>
      <c r="K190" s="254">
        <v>3</v>
      </c>
      <c r="L190" s="254">
        <v>4</v>
      </c>
      <c r="M190" s="254">
        <v>3</v>
      </c>
      <c r="N190" s="254">
        <v>11</v>
      </c>
      <c r="O190" s="254">
        <v>4</v>
      </c>
      <c r="P190" s="254">
        <v>4</v>
      </c>
      <c r="U190" s="19" t="s">
        <v>657</v>
      </c>
      <c r="V190" s="49">
        <f t="shared" ref="V190:AI203" si="56">V156/$V$169-1</f>
        <v>-9.0830674755580931E-3</v>
      </c>
      <c r="W190" s="49">
        <f t="shared" si="56"/>
        <v>-5.4973306391817967E-2</v>
      </c>
      <c r="X190" s="49">
        <f t="shared" si="56"/>
        <v>-0.12964804313458911</v>
      </c>
      <c r="Y190" s="49">
        <f t="shared" si="56"/>
        <v>-5.5320531854008426E-2</v>
      </c>
      <c r="Z190" s="49">
        <f t="shared" si="56"/>
        <v>2.889894895152989E-2</v>
      </c>
      <c r="AA190" s="49">
        <f t="shared" si="56"/>
        <v>9.265097691772306E-3</v>
      </c>
      <c r="AB190" s="49">
        <f t="shared" si="56"/>
        <v>-4.357435455832892E-2</v>
      </c>
      <c r="AC190" s="49">
        <f t="shared" si="56"/>
        <v>-8.8808882538497946E-2</v>
      </c>
      <c r="AD190" s="49">
        <f t="shared" si="56"/>
        <v>-0.14057066072617963</v>
      </c>
      <c r="AE190" s="49">
        <f t="shared" si="56"/>
        <v>-0.13596635771865895</v>
      </c>
      <c r="AF190" s="49">
        <f t="shared" si="56"/>
        <v>-0.15260394695538715</v>
      </c>
      <c r="AG190" s="49">
        <f t="shared" si="56"/>
        <v>-0.12632008416433904</v>
      </c>
      <c r="AH190" s="49">
        <f t="shared" si="56"/>
        <v>-0.1444043534343763</v>
      </c>
      <c r="AI190" s="49">
        <f t="shared" si="56"/>
        <v>-0.14326675372172282</v>
      </c>
      <c r="AW190" s="212">
        <v>2010</v>
      </c>
      <c r="AX190" s="205" t="s">
        <v>588</v>
      </c>
      <c r="AY190" s="203">
        <v>0.99</v>
      </c>
      <c r="AZ190" s="203">
        <v>0.99</v>
      </c>
      <c r="BA190" s="203">
        <v>0.99</v>
      </c>
      <c r="BB190" s="203">
        <v>0.99</v>
      </c>
      <c r="BC190" s="203">
        <v>0.99</v>
      </c>
      <c r="BD190" s="203">
        <v>0.99</v>
      </c>
      <c r="BE190" s="203">
        <v>0.99</v>
      </c>
      <c r="BF190" s="206">
        <v>0.99</v>
      </c>
      <c r="BG190" s="203" t="s">
        <v>588</v>
      </c>
      <c r="BH190" s="203" t="s">
        <v>588</v>
      </c>
      <c r="BI190" s="203" t="s">
        <v>588</v>
      </c>
      <c r="BJ190" s="203" t="s">
        <v>588</v>
      </c>
      <c r="BK190" s="203" t="s">
        <v>588</v>
      </c>
      <c r="BM190" s="212">
        <v>2012</v>
      </c>
      <c r="BN190" s="205">
        <v>0.99</v>
      </c>
      <c r="BO190" s="203">
        <v>0.99</v>
      </c>
      <c r="BP190" s="203">
        <v>0.99</v>
      </c>
      <c r="BQ190" s="203">
        <v>0.99</v>
      </c>
      <c r="BR190" s="203">
        <v>0.99</v>
      </c>
      <c r="BS190" s="203">
        <v>0.99</v>
      </c>
      <c r="BT190" s="203">
        <v>0.99</v>
      </c>
      <c r="BU190" s="203">
        <v>0.95</v>
      </c>
      <c r="BV190" s="203">
        <v>0.99</v>
      </c>
      <c r="BW190" s="203">
        <v>0.99</v>
      </c>
      <c r="BX190" s="206" t="s">
        <v>588</v>
      </c>
      <c r="BY190" s="203" t="s">
        <v>588</v>
      </c>
      <c r="BZ190" s="203" t="s">
        <v>588</v>
      </c>
      <c r="CA190" s="203" t="s">
        <v>588</v>
      </c>
    </row>
    <row r="191" spans="2:79">
      <c r="B191" s="255" t="s">
        <v>46</v>
      </c>
      <c r="C191" s="254">
        <v>3</v>
      </c>
      <c r="D191" s="254">
        <v>13</v>
      </c>
      <c r="E191" s="254">
        <v>18</v>
      </c>
      <c r="F191" s="254">
        <v>4</v>
      </c>
      <c r="G191" s="254">
        <v>1</v>
      </c>
      <c r="H191" s="254">
        <v>4</v>
      </c>
      <c r="I191" s="254">
        <v>2</v>
      </c>
      <c r="J191" s="254">
        <v>6</v>
      </c>
      <c r="K191" s="254">
        <v>3</v>
      </c>
      <c r="L191" s="254">
        <v>2</v>
      </c>
      <c r="M191" s="254">
        <v>3</v>
      </c>
      <c r="N191" s="254">
        <v>3</v>
      </c>
      <c r="O191" s="254">
        <v>8</v>
      </c>
      <c r="P191" s="254">
        <v>0</v>
      </c>
      <c r="U191" s="19" t="s">
        <v>644</v>
      </c>
      <c r="V191" s="49">
        <f t="shared" si="56"/>
        <v>-9.6628426343121965E-2</v>
      </c>
      <c r="W191" s="49">
        <f t="shared" si="56"/>
        <v>-5.5644624213711191E-2</v>
      </c>
      <c r="X191" s="49">
        <f t="shared" si="56"/>
        <v>-5.4486498933725147E-2</v>
      </c>
      <c r="Y191" s="49">
        <f t="shared" si="56"/>
        <v>-0.11176648092318653</v>
      </c>
      <c r="Z191" s="49">
        <f t="shared" si="56"/>
        <v>-0.11825350859924699</v>
      </c>
      <c r="AA191" s="49">
        <f t="shared" si="56"/>
        <v>-3.0246783054110216E-2</v>
      </c>
      <c r="AB191" s="49">
        <f t="shared" si="56"/>
        <v>-6.2356932049950631E-3</v>
      </c>
      <c r="AC191" s="49">
        <f t="shared" si="56"/>
        <v>-7.0209753022213883E-2</v>
      </c>
      <c r="AD191" s="49">
        <f t="shared" si="56"/>
        <v>-0.1185650347320264</v>
      </c>
      <c r="AE191" s="49">
        <f t="shared" si="56"/>
        <v>-0.16682766846020569</v>
      </c>
      <c r="AF191" s="49">
        <f t="shared" si="56"/>
        <v>-0.22805169854805152</v>
      </c>
      <c r="AG191" s="49">
        <f t="shared" si="56"/>
        <v>-0.27563515203614819</v>
      </c>
      <c r="AH191" s="49">
        <f t="shared" si="56"/>
        <v>-0.24068390678338536</v>
      </c>
      <c r="AI191" s="49">
        <f t="shared" si="56"/>
        <v>-0.24468735083779314</v>
      </c>
      <c r="AW191" s="212">
        <v>2011</v>
      </c>
      <c r="AX191" s="205">
        <v>0.99</v>
      </c>
      <c r="AY191" s="203">
        <v>0.99</v>
      </c>
      <c r="AZ191" s="203">
        <v>0.99</v>
      </c>
      <c r="BA191" s="203">
        <v>0.99</v>
      </c>
      <c r="BB191" s="203">
        <v>0.99</v>
      </c>
      <c r="BC191" s="203">
        <v>0.99</v>
      </c>
      <c r="BD191" s="203">
        <v>0.99</v>
      </c>
      <c r="BE191" s="203">
        <v>0.99</v>
      </c>
      <c r="BF191" s="203">
        <v>0.99</v>
      </c>
      <c r="BG191" s="206">
        <v>0.99</v>
      </c>
      <c r="BH191" s="203" t="s">
        <v>588</v>
      </c>
      <c r="BI191" s="203" t="s">
        <v>588</v>
      </c>
      <c r="BJ191" s="203" t="s">
        <v>588</v>
      </c>
      <c r="BK191" s="203" t="s">
        <v>588</v>
      </c>
      <c r="BM191" s="212">
        <v>2013</v>
      </c>
      <c r="BN191" s="205">
        <v>0.99</v>
      </c>
      <c r="BO191" s="203">
        <v>0.99</v>
      </c>
      <c r="BP191" s="203">
        <v>0.99</v>
      </c>
      <c r="BQ191" s="203">
        <v>0.99</v>
      </c>
      <c r="BR191" s="203">
        <v>0.99</v>
      </c>
      <c r="BS191" s="203">
        <v>0.99</v>
      </c>
      <c r="BT191" s="203">
        <v>0.99</v>
      </c>
      <c r="BU191" s="203">
        <v>0.99</v>
      </c>
      <c r="BV191" s="203">
        <v>0.99</v>
      </c>
      <c r="BW191" s="203">
        <v>0.99</v>
      </c>
      <c r="BX191" s="203">
        <v>0.95</v>
      </c>
      <c r="BY191" s="206">
        <v>0.95</v>
      </c>
      <c r="BZ191" s="203" t="s">
        <v>588</v>
      </c>
      <c r="CA191" s="203" t="s">
        <v>588</v>
      </c>
    </row>
    <row r="192" spans="2:79">
      <c r="B192" s="255" t="s">
        <v>47</v>
      </c>
      <c r="C192" s="254">
        <v>2</v>
      </c>
      <c r="D192" s="254">
        <v>11</v>
      </c>
      <c r="E192" s="254">
        <v>17</v>
      </c>
      <c r="F192" s="254">
        <v>2</v>
      </c>
      <c r="G192" s="254">
        <v>0</v>
      </c>
      <c r="H192" s="254">
        <v>3</v>
      </c>
      <c r="I192" s="254">
        <v>2</v>
      </c>
      <c r="J192" s="254">
        <v>6</v>
      </c>
      <c r="K192" s="254">
        <v>5</v>
      </c>
      <c r="L192" s="254">
        <v>3</v>
      </c>
      <c r="M192" s="254">
        <v>2</v>
      </c>
      <c r="N192" s="254">
        <v>13</v>
      </c>
      <c r="O192" s="254">
        <v>2</v>
      </c>
      <c r="P192" s="254">
        <v>1</v>
      </c>
      <c r="U192" s="19" t="s">
        <v>645</v>
      </c>
      <c r="V192" s="49">
        <f t="shared" si="56"/>
        <v>0.46166275738464679</v>
      </c>
      <c r="W192" s="49">
        <f t="shared" si="56"/>
        <v>0.42130219221501219</v>
      </c>
      <c r="X192" s="49">
        <f t="shared" si="56"/>
        <v>0.34912568991958826</v>
      </c>
      <c r="Y192" s="49">
        <f t="shared" si="56"/>
        <v>0.13977426022166983</v>
      </c>
      <c r="Z192" s="49">
        <f t="shared" si="56"/>
        <v>0.14277543566500661</v>
      </c>
      <c r="AA192" s="49">
        <f t="shared" si="56"/>
        <v>0.32021882843295102</v>
      </c>
      <c r="AB192" s="49">
        <f t="shared" si="56"/>
        <v>0.28912462723859478</v>
      </c>
      <c r="AC192" s="49">
        <f t="shared" si="56"/>
        <v>0.25913433081006487</v>
      </c>
      <c r="AD192" s="49">
        <f t="shared" si="56"/>
        <v>0.20245177087128186</v>
      </c>
      <c r="AE192" s="49">
        <f t="shared" si="56"/>
        <v>7.9020785533618909E-3</v>
      </c>
      <c r="AF192" s="49">
        <f t="shared" si="56"/>
        <v>-9.7874517896423985E-2</v>
      </c>
      <c r="AG192" s="49">
        <f t="shared" si="56"/>
        <v>-3.6040002918322211E-2</v>
      </c>
      <c r="AH192" s="49">
        <f t="shared" si="56"/>
        <v>-8.3569836220884097E-2</v>
      </c>
      <c r="AI192" s="49">
        <f t="shared" si="56"/>
        <v>-7.1216045149735008E-2</v>
      </c>
      <c r="AW192" s="212">
        <v>2012</v>
      </c>
      <c r="AX192" s="205">
        <v>0.99</v>
      </c>
      <c r="AY192" s="203">
        <v>0.99</v>
      </c>
      <c r="AZ192" s="203">
        <v>0.99</v>
      </c>
      <c r="BA192" s="203">
        <v>0.99</v>
      </c>
      <c r="BB192" s="203">
        <v>0.99</v>
      </c>
      <c r="BC192" s="203">
        <v>0.99</v>
      </c>
      <c r="BD192" s="203">
        <v>0.99</v>
      </c>
      <c r="BE192" s="203">
        <v>0.99</v>
      </c>
      <c r="BF192" s="203">
        <v>0.99</v>
      </c>
      <c r="BG192" s="203">
        <v>0.99</v>
      </c>
      <c r="BH192" s="206">
        <v>0.99</v>
      </c>
      <c r="BI192" s="203" t="s">
        <v>588</v>
      </c>
      <c r="BJ192" s="203" t="s">
        <v>588</v>
      </c>
      <c r="BK192" s="203" t="s">
        <v>588</v>
      </c>
      <c r="BM192" s="212">
        <v>2014</v>
      </c>
      <c r="BN192" s="207">
        <v>0.99</v>
      </c>
      <c r="BO192" s="208">
        <v>0.99</v>
      </c>
      <c r="BP192" s="208">
        <v>0.99</v>
      </c>
      <c r="BQ192" s="208">
        <v>0.99</v>
      </c>
      <c r="BR192" s="208">
        <v>0.99</v>
      </c>
      <c r="BS192" s="208">
        <v>0.99</v>
      </c>
      <c r="BT192" s="208">
        <v>0.99</v>
      </c>
      <c r="BU192" s="208">
        <v>0.99</v>
      </c>
      <c r="BV192" s="208">
        <v>0.99</v>
      </c>
      <c r="BW192" s="208">
        <v>0.99</v>
      </c>
      <c r="BX192" s="208" t="s">
        <v>588</v>
      </c>
      <c r="BY192" s="208" t="s">
        <v>588</v>
      </c>
      <c r="BZ192" s="209" t="s">
        <v>588</v>
      </c>
      <c r="CA192" s="203" t="s">
        <v>588</v>
      </c>
    </row>
    <row r="193" spans="2:79">
      <c r="B193" s="253" t="s">
        <v>48</v>
      </c>
      <c r="C193" s="254">
        <v>1</v>
      </c>
      <c r="D193" s="254">
        <v>16</v>
      </c>
      <c r="E193" s="254">
        <v>15</v>
      </c>
      <c r="F193" s="254">
        <v>6</v>
      </c>
      <c r="G193" s="254">
        <v>0</v>
      </c>
      <c r="H193" s="254">
        <v>3</v>
      </c>
      <c r="I193" s="254">
        <v>1</v>
      </c>
      <c r="J193" s="254">
        <v>11</v>
      </c>
      <c r="K193" s="254">
        <v>2</v>
      </c>
      <c r="L193" s="254">
        <v>2</v>
      </c>
      <c r="M193" s="254">
        <v>1</v>
      </c>
      <c r="N193" s="254">
        <v>6</v>
      </c>
      <c r="O193" s="254">
        <v>2</v>
      </c>
      <c r="P193" s="254">
        <v>1</v>
      </c>
      <c r="U193" s="19" t="s">
        <v>646</v>
      </c>
      <c r="V193" s="49">
        <f t="shared" si="56"/>
        <v>0.59384753456511419</v>
      </c>
      <c r="W193" s="49">
        <f t="shared" si="56"/>
        <v>0.60179453001265593</v>
      </c>
      <c r="X193" s="49">
        <f t="shared" si="56"/>
        <v>0.62923249452238261</v>
      </c>
      <c r="Y193" s="49">
        <f t="shared" si="56"/>
        <v>0.63051417290567691</v>
      </c>
      <c r="Z193" s="49">
        <f t="shared" si="56"/>
        <v>0.72364832332407847</v>
      </c>
      <c r="AA193" s="49">
        <f t="shared" si="56"/>
        <v>0.53589136048994246</v>
      </c>
      <c r="AB193" s="49">
        <f t="shared" si="56"/>
        <v>0.66581982962403319</v>
      </c>
      <c r="AC193" s="49">
        <f t="shared" si="56"/>
        <v>0.53530056802360404</v>
      </c>
      <c r="AD193" s="49">
        <f t="shared" si="56"/>
        <v>0.52694525682909044</v>
      </c>
      <c r="AE193" s="49">
        <f t="shared" si="56"/>
        <v>0.44782301806887825</v>
      </c>
      <c r="AF193" s="49">
        <f t="shared" si="56"/>
        <v>0.20608837445331951</v>
      </c>
      <c r="AG193" s="49">
        <f t="shared" si="56"/>
        <v>9.6015803425932855E-2</v>
      </c>
      <c r="AH193" s="49">
        <f t="shared" si="56"/>
        <v>0.1232070929117659</v>
      </c>
      <c r="AI193" s="49">
        <f t="shared" si="56"/>
        <v>1.1116350185090607E-2</v>
      </c>
      <c r="AW193" s="212">
        <v>2013</v>
      </c>
      <c r="AX193" s="205">
        <v>0.99</v>
      </c>
      <c r="AY193" s="203">
        <v>0.99</v>
      </c>
      <c r="AZ193" s="203">
        <v>0.99</v>
      </c>
      <c r="BA193" s="203">
        <v>0.99</v>
      </c>
      <c r="BB193" s="203">
        <v>0.99</v>
      </c>
      <c r="BC193" s="203">
        <v>0.99</v>
      </c>
      <c r="BD193" s="203">
        <v>0.99</v>
      </c>
      <c r="BE193" s="203">
        <v>0.99</v>
      </c>
      <c r="BF193" s="203">
        <v>0.99</v>
      </c>
      <c r="BG193" s="203">
        <v>0.99</v>
      </c>
      <c r="BH193" s="203">
        <v>0.99</v>
      </c>
      <c r="BI193" s="206">
        <v>0.99</v>
      </c>
      <c r="BJ193" s="203" t="s">
        <v>588</v>
      </c>
      <c r="BK193" s="203" t="s">
        <v>588</v>
      </c>
    </row>
    <row r="194" spans="2:79">
      <c r="B194" s="255" t="s">
        <v>49</v>
      </c>
      <c r="C194" s="254">
        <v>1</v>
      </c>
      <c r="D194" s="254">
        <v>11</v>
      </c>
      <c r="E194" s="254">
        <v>15</v>
      </c>
      <c r="F194" s="254">
        <v>7</v>
      </c>
      <c r="G194" s="254">
        <v>0</v>
      </c>
      <c r="H194" s="254">
        <v>6</v>
      </c>
      <c r="I194" s="254">
        <v>4</v>
      </c>
      <c r="J194" s="254">
        <v>5</v>
      </c>
      <c r="K194" s="254">
        <v>3</v>
      </c>
      <c r="L194" s="254">
        <v>3</v>
      </c>
      <c r="M194" s="254">
        <v>3</v>
      </c>
      <c r="N194" s="254">
        <v>13</v>
      </c>
      <c r="O194" s="254">
        <v>2</v>
      </c>
      <c r="P194" s="254">
        <v>5</v>
      </c>
      <c r="U194" s="19" t="s">
        <v>647</v>
      </c>
      <c r="V194" s="49">
        <f t="shared" si="56"/>
        <v>0.18814345060956406</v>
      </c>
      <c r="W194" s="49">
        <f t="shared" si="56"/>
        <v>4.5035067273917706E-2</v>
      </c>
      <c r="X194" s="49">
        <f t="shared" si="56"/>
        <v>-6.3843553133462905E-2</v>
      </c>
      <c r="Y194" s="49">
        <f t="shared" si="56"/>
        <v>-9.307998242412685E-3</v>
      </c>
      <c r="Z194" s="49">
        <f t="shared" si="56"/>
        <v>8.7293620395971994E-2</v>
      </c>
      <c r="AA194" s="49">
        <f t="shared" si="56"/>
        <v>0.15436295798468036</v>
      </c>
      <c r="AB194" s="49">
        <f t="shared" si="56"/>
        <v>9.0554963370892638E-2</v>
      </c>
      <c r="AC194" s="49">
        <f t="shared" si="56"/>
        <v>-3.6061088746394243E-2</v>
      </c>
      <c r="AD194" s="49">
        <f t="shared" si="56"/>
        <v>-6.5701580468414345E-2</v>
      </c>
      <c r="AE194" s="49">
        <f t="shared" si="56"/>
        <v>-5.9217622702861794E-3</v>
      </c>
      <c r="AF194" s="49">
        <f t="shared" si="56"/>
        <v>-5.2942769445400772E-2</v>
      </c>
      <c r="AG194" s="49">
        <f t="shared" si="56"/>
        <v>-0.14744438871414123</v>
      </c>
      <c r="AH194" s="49">
        <f t="shared" si="56"/>
        <v>-0.16633197588499327</v>
      </c>
      <c r="AI194" s="49">
        <f t="shared" si="56"/>
        <v>-0.29464353774056296</v>
      </c>
      <c r="AW194" s="212">
        <v>2014</v>
      </c>
      <c r="AX194" s="207">
        <v>0.99</v>
      </c>
      <c r="AY194" s="208">
        <v>0.99</v>
      </c>
      <c r="AZ194" s="208">
        <v>0.99</v>
      </c>
      <c r="BA194" s="208">
        <v>0.99</v>
      </c>
      <c r="BB194" s="208">
        <v>0.99</v>
      </c>
      <c r="BC194" s="208">
        <v>0.99</v>
      </c>
      <c r="BD194" s="208">
        <v>0.99</v>
      </c>
      <c r="BE194" s="208">
        <v>0.99</v>
      </c>
      <c r="BF194" s="208">
        <v>0.99</v>
      </c>
      <c r="BG194" s="208">
        <v>0.99</v>
      </c>
      <c r="BH194" s="208">
        <v>0.99</v>
      </c>
      <c r="BI194" s="208">
        <v>0.99</v>
      </c>
      <c r="BJ194" s="209">
        <v>0.99</v>
      </c>
      <c r="BK194" s="203" t="s">
        <v>588</v>
      </c>
      <c r="BM194" s="213"/>
    </row>
    <row r="195" spans="2:79">
      <c r="B195" s="255" t="s">
        <v>50</v>
      </c>
      <c r="C195" s="254">
        <v>5</v>
      </c>
      <c r="D195" s="254">
        <v>15</v>
      </c>
      <c r="E195" s="254">
        <v>11</v>
      </c>
      <c r="F195" s="254">
        <v>8</v>
      </c>
      <c r="G195" s="254">
        <v>0</v>
      </c>
      <c r="H195" s="254">
        <v>9</v>
      </c>
      <c r="I195" s="254">
        <v>2</v>
      </c>
      <c r="J195" s="254">
        <v>9</v>
      </c>
      <c r="K195" s="254">
        <v>5</v>
      </c>
      <c r="L195" s="254">
        <v>2</v>
      </c>
      <c r="M195" s="254">
        <v>0</v>
      </c>
      <c r="N195" s="254">
        <v>8</v>
      </c>
      <c r="O195" s="254">
        <v>7</v>
      </c>
      <c r="P195" s="254">
        <v>3</v>
      </c>
      <c r="U195" s="19" t="s">
        <v>648</v>
      </c>
      <c r="V195" s="49">
        <f t="shared" si="56"/>
        <v>-0.17425186439853713</v>
      </c>
      <c r="W195" s="49">
        <f t="shared" si="56"/>
        <v>-0.10838768606195026</v>
      </c>
      <c r="X195" s="49">
        <f t="shared" si="56"/>
        <v>1.0333855025272731E-2</v>
      </c>
      <c r="Y195" s="49">
        <f t="shared" si="56"/>
        <v>-6.5844809671109505E-3</v>
      </c>
      <c r="Z195" s="49">
        <f t="shared" si="56"/>
        <v>-0.11735325494736348</v>
      </c>
      <c r="AA195" s="49">
        <f t="shared" si="56"/>
        <v>-0.14448442955889973</v>
      </c>
      <c r="AB195" s="49">
        <f t="shared" si="56"/>
        <v>2.4515712322410455E-3</v>
      </c>
      <c r="AC195" s="49">
        <f t="shared" si="56"/>
        <v>5.4736659718158887E-2</v>
      </c>
      <c r="AD195" s="49">
        <f t="shared" si="56"/>
        <v>-0.21532270641874907</v>
      </c>
      <c r="AE195" s="49">
        <f t="shared" si="56"/>
        <v>-0.22032833252901474</v>
      </c>
      <c r="AF195" s="49">
        <f t="shared" si="56"/>
        <v>-6.0219251519263661E-2</v>
      </c>
      <c r="AG195" s="49">
        <f t="shared" si="56"/>
        <v>-0.12000099031330702</v>
      </c>
      <c r="AH195" s="49">
        <f t="shared" si="56"/>
        <v>-0.28733234410257813</v>
      </c>
      <c r="AI195" s="49">
        <f t="shared" si="56"/>
        <v>-0.2505172910375949</v>
      </c>
      <c r="BM195" s="210"/>
      <c r="BN195" s="214">
        <v>2001</v>
      </c>
      <c r="BO195" s="214">
        <v>2002</v>
      </c>
      <c r="BP195" s="214">
        <v>2003</v>
      </c>
      <c r="BQ195" s="214">
        <v>2004</v>
      </c>
      <c r="BR195" s="214">
        <v>2005</v>
      </c>
      <c r="BS195" s="214">
        <v>2006</v>
      </c>
      <c r="BT195" s="214">
        <v>2007</v>
      </c>
      <c r="BU195" s="214">
        <v>2008</v>
      </c>
      <c r="BV195" s="214">
        <v>2009</v>
      </c>
      <c r="BW195" s="214">
        <v>2010</v>
      </c>
      <c r="BX195" s="214">
        <v>2011</v>
      </c>
      <c r="BY195" s="214">
        <v>2012</v>
      </c>
      <c r="BZ195" s="214">
        <v>2013</v>
      </c>
      <c r="CA195" s="214">
        <v>2014</v>
      </c>
    </row>
    <row r="196" spans="2:79">
      <c r="B196" s="255" t="s">
        <v>51</v>
      </c>
      <c r="C196" s="254">
        <v>2</v>
      </c>
      <c r="D196" s="254">
        <v>6</v>
      </c>
      <c r="E196" s="254">
        <v>14</v>
      </c>
      <c r="F196" s="254">
        <v>0</v>
      </c>
      <c r="G196" s="254">
        <v>2</v>
      </c>
      <c r="H196" s="254">
        <v>6</v>
      </c>
      <c r="I196" s="254">
        <v>4</v>
      </c>
      <c r="J196" s="254">
        <v>3</v>
      </c>
      <c r="K196" s="254">
        <v>1</v>
      </c>
      <c r="L196" s="254">
        <v>1</v>
      </c>
      <c r="M196" s="254">
        <v>5</v>
      </c>
      <c r="N196" s="254">
        <v>11</v>
      </c>
      <c r="O196" s="254">
        <v>1</v>
      </c>
      <c r="P196" s="254">
        <v>0</v>
      </c>
      <c r="U196" s="19" t="s">
        <v>728</v>
      </c>
      <c r="V196" s="49">
        <f t="shared" si="56"/>
        <v>9.5064948390748416E-2</v>
      </c>
      <c r="W196" s="49">
        <f t="shared" si="56"/>
        <v>0.11947985469858202</v>
      </c>
      <c r="X196" s="49">
        <f t="shared" si="56"/>
        <v>1.9438863247809524E-2</v>
      </c>
      <c r="Y196" s="49">
        <f t="shared" si="56"/>
        <v>2.1029356926398179E-2</v>
      </c>
      <c r="Z196" s="49">
        <f t="shared" si="56"/>
        <v>6.8975526515429708E-2</v>
      </c>
      <c r="AA196" s="49">
        <f t="shared" si="56"/>
        <v>-1.459723483777231E-2</v>
      </c>
      <c r="AB196" s="49">
        <f t="shared" si="56"/>
        <v>-2.406195667818789E-2</v>
      </c>
      <c r="AC196" s="49">
        <f t="shared" si="56"/>
        <v>-4.0766987081144679E-2</v>
      </c>
      <c r="AD196" s="49">
        <f t="shared" si="56"/>
        <v>-0.13975735792754973</v>
      </c>
      <c r="AE196" s="49">
        <f t="shared" si="56"/>
        <v>-0.22701628510765037</v>
      </c>
      <c r="AF196" s="49">
        <f t="shared" si="56"/>
        <v>-0.24497018486587174</v>
      </c>
      <c r="AG196" s="49">
        <f t="shared" si="56"/>
        <v>-0.15686571090534129</v>
      </c>
      <c r="AH196" s="49">
        <f t="shared" si="56"/>
        <v>-0.20388462356006487</v>
      </c>
      <c r="AI196" s="49">
        <f t="shared" si="56"/>
        <v>-0.17108840169794171</v>
      </c>
      <c r="AW196" s="213" t="s">
        <v>692</v>
      </c>
      <c r="BM196" s="212">
        <v>2001</v>
      </c>
      <c r="BN196" s="216" t="str">
        <f>IF(MIN(BN126,BN144,BN162,BN179)=0,"",MIN(BN126,BN144,BN162,BN179))</f>
        <v/>
      </c>
      <c r="BO196" s="216" t="str">
        <f t="shared" ref="BO196:CA196" si="57">IF(MIN(BO126,BO144,BO162,BO179)=0,"",MIN(BO126,BO144,BO162,BO179))</f>
        <v/>
      </c>
      <c r="BP196" s="216" t="str">
        <f t="shared" si="57"/>
        <v/>
      </c>
      <c r="BQ196" s="216" t="str">
        <f t="shared" si="57"/>
        <v/>
      </c>
      <c r="BR196" s="216" t="str">
        <f t="shared" si="57"/>
        <v/>
      </c>
      <c r="BS196" s="216" t="str">
        <f t="shared" si="57"/>
        <v/>
      </c>
      <c r="BT196" s="216" t="str">
        <f t="shared" si="57"/>
        <v/>
      </c>
      <c r="BU196" s="216" t="str">
        <f t="shared" si="57"/>
        <v/>
      </c>
      <c r="BV196" s="216" t="str">
        <f t="shared" si="57"/>
        <v/>
      </c>
      <c r="BW196" s="216" t="str">
        <f t="shared" si="57"/>
        <v/>
      </c>
      <c r="BX196" s="216" t="str">
        <f t="shared" si="57"/>
        <v/>
      </c>
      <c r="BY196" s="216" t="str">
        <f t="shared" si="57"/>
        <v/>
      </c>
      <c r="BZ196" s="216" t="str">
        <f t="shared" si="57"/>
        <v/>
      </c>
      <c r="CA196" s="216" t="str">
        <f t="shared" si="57"/>
        <v/>
      </c>
    </row>
    <row r="197" spans="2:79">
      <c r="B197" s="258" t="s">
        <v>52</v>
      </c>
      <c r="C197" s="254">
        <v>2</v>
      </c>
      <c r="D197" s="254">
        <v>13</v>
      </c>
      <c r="E197" s="254">
        <v>13</v>
      </c>
      <c r="F197" s="254">
        <v>9</v>
      </c>
      <c r="G197" s="254">
        <v>4</v>
      </c>
      <c r="H197" s="254">
        <v>2</v>
      </c>
      <c r="I197" s="254">
        <v>3</v>
      </c>
      <c r="J197" s="254">
        <v>9</v>
      </c>
      <c r="K197" s="254">
        <v>3</v>
      </c>
      <c r="L197" s="254">
        <v>1</v>
      </c>
      <c r="M197" s="254">
        <v>2</v>
      </c>
      <c r="N197" s="254">
        <v>5</v>
      </c>
      <c r="O197" s="254">
        <v>2</v>
      </c>
      <c r="P197" s="254">
        <v>2</v>
      </c>
      <c r="U197" s="19" t="s">
        <v>651</v>
      </c>
      <c r="V197" s="49">
        <f t="shared" si="56"/>
        <v>-0.37576552378956807</v>
      </c>
      <c r="W197" s="49">
        <f t="shared" si="56"/>
        <v>-0.34694569091365002</v>
      </c>
      <c r="X197" s="49">
        <f t="shared" si="56"/>
        <v>-0.41275847614109018</v>
      </c>
      <c r="Y197" s="49">
        <f t="shared" si="56"/>
        <v>-0.41025131449747387</v>
      </c>
      <c r="Z197" s="49">
        <f t="shared" si="56"/>
        <v>-0.35384546411290241</v>
      </c>
      <c r="AA197" s="49">
        <f t="shared" si="56"/>
        <v>-0.2925161307435955</v>
      </c>
      <c r="AB197" s="49">
        <f t="shared" si="56"/>
        <v>-0.25680205236477738</v>
      </c>
      <c r="AC197" s="49">
        <f t="shared" si="56"/>
        <v>-0.30779368810240204</v>
      </c>
      <c r="AD197" s="49">
        <f t="shared" si="56"/>
        <v>-0.40950800599893999</v>
      </c>
      <c r="AE197" s="49">
        <f t="shared" si="56"/>
        <v>-0.33859807320035262</v>
      </c>
      <c r="AF197" s="49">
        <f t="shared" si="56"/>
        <v>-0.22759317084903052</v>
      </c>
      <c r="AG197" s="49">
        <f t="shared" si="56"/>
        <v>-0.24994117393491289</v>
      </c>
      <c r="AH197" s="49">
        <f t="shared" si="56"/>
        <v>-0.34420005939377185</v>
      </c>
      <c r="AI197" s="49">
        <f t="shared" si="56"/>
        <v>-0.40685034606907466</v>
      </c>
      <c r="AW197" s="210"/>
      <c r="AX197" s="211">
        <v>2001</v>
      </c>
      <c r="AY197" s="211">
        <v>2002</v>
      </c>
      <c r="AZ197" s="211">
        <v>2003</v>
      </c>
      <c r="BA197" s="211">
        <v>2004</v>
      </c>
      <c r="BB197" s="211">
        <v>2005</v>
      </c>
      <c r="BC197" s="211">
        <v>2006</v>
      </c>
      <c r="BD197" s="211">
        <v>2007</v>
      </c>
      <c r="BE197" s="211">
        <v>2008</v>
      </c>
      <c r="BF197" s="211">
        <v>2009</v>
      </c>
      <c r="BG197" s="211">
        <v>2010</v>
      </c>
      <c r="BH197" s="211">
        <v>2011</v>
      </c>
      <c r="BI197" s="211">
        <v>2012</v>
      </c>
      <c r="BJ197" s="211">
        <v>2013</v>
      </c>
      <c r="BK197" s="211">
        <v>2014</v>
      </c>
      <c r="BM197" s="212">
        <v>2002</v>
      </c>
      <c r="BN197" s="215">
        <f t="shared" ref="BN197:CA210" si="58">IF(MIN(BN127,BN145,BN163,BN180)=0,"",MIN(BN127,BN145,BN163,BN180))</f>
        <v>0.95</v>
      </c>
      <c r="BO197" s="216" t="str">
        <f t="shared" si="58"/>
        <v/>
      </c>
      <c r="BP197" s="216" t="str">
        <f t="shared" si="58"/>
        <v/>
      </c>
      <c r="BQ197" s="216" t="str">
        <f t="shared" si="58"/>
        <v/>
      </c>
      <c r="BR197" s="216" t="str">
        <f t="shared" si="58"/>
        <v/>
      </c>
      <c r="BS197" s="216" t="str">
        <f t="shared" si="58"/>
        <v/>
      </c>
      <c r="BT197" s="216" t="str">
        <f t="shared" si="58"/>
        <v/>
      </c>
      <c r="BU197" s="216" t="str">
        <f t="shared" si="58"/>
        <v/>
      </c>
      <c r="BV197" s="216" t="str">
        <f t="shared" si="58"/>
        <v/>
      </c>
      <c r="BW197" s="216" t="str">
        <f t="shared" si="58"/>
        <v/>
      </c>
      <c r="BX197" s="216" t="str">
        <f t="shared" si="58"/>
        <v/>
      </c>
      <c r="BY197" s="216" t="str">
        <f t="shared" si="58"/>
        <v/>
      </c>
      <c r="BZ197" s="216" t="str">
        <f t="shared" si="58"/>
        <v/>
      </c>
      <c r="CA197" s="216" t="str">
        <f t="shared" si="58"/>
        <v/>
      </c>
    </row>
    <row r="198" spans="2:79">
      <c r="B198" s="255" t="s">
        <v>53</v>
      </c>
      <c r="C198" s="254">
        <v>9</v>
      </c>
      <c r="D198" s="254">
        <v>7</v>
      </c>
      <c r="E198" s="254">
        <v>27</v>
      </c>
      <c r="F198" s="254">
        <v>6</v>
      </c>
      <c r="G198" s="254">
        <v>4</v>
      </c>
      <c r="H198" s="254">
        <v>4</v>
      </c>
      <c r="I198" s="254">
        <v>8</v>
      </c>
      <c r="J198" s="254">
        <v>8</v>
      </c>
      <c r="K198" s="254">
        <v>2</v>
      </c>
      <c r="L198" s="254">
        <v>5</v>
      </c>
      <c r="M198" s="254">
        <v>0</v>
      </c>
      <c r="N198" s="254">
        <v>9</v>
      </c>
      <c r="O198" s="254">
        <v>7</v>
      </c>
      <c r="P198" s="254">
        <v>2</v>
      </c>
      <c r="U198" s="19" t="s">
        <v>729</v>
      </c>
      <c r="V198" s="49">
        <f t="shared" si="56"/>
        <v>-0.1515280056524726</v>
      </c>
      <c r="W198" s="49">
        <f t="shared" si="56"/>
        <v>-0.19975240225473945</v>
      </c>
      <c r="X198" s="49">
        <f t="shared" si="56"/>
        <v>-0.14229613651134088</v>
      </c>
      <c r="Y198" s="49">
        <f t="shared" si="56"/>
        <v>-0.26020814249090529</v>
      </c>
      <c r="Z198" s="49">
        <f t="shared" si="56"/>
        <v>-0.15757797894222636</v>
      </c>
      <c r="AA198" s="49">
        <f t="shared" si="56"/>
        <v>-0.11288011756540628</v>
      </c>
      <c r="AB198" s="49">
        <f t="shared" si="56"/>
        <v>-0.12251566981735418</v>
      </c>
      <c r="AC198" s="49">
        <f t="shared" si="56"/>
        <v>-5.2514549368694818E-2</v>
      </c>
      <c r="AD198" s="49">
        <f t="shared" si="56"/>
        <v>-6.5662678420371767E-3</v>
      </c>
      <c r="AE198" s="49">
        <f t="shared" si="56"/>
        <v>-0.13816201442768739</v>
      </c>
      <c r="AF198" s="49">
        <f t="shared" si="56"/>
        <v>-0.27842808375704275</v>
      </c>
      <c r="AG198" s="49">
        <f t="shared" si="56"/>
        <v>-0.29027730207625724</v>
      </c>
      <c r="AH198" s="49">
        <f t="shared" si="56"/>
        <v>-0.27488253782928118</v>
      </c>
      <c r="AI198" s="49">
        <f t="shared" si="56"/>
        <v>-0.37936219629953127</v>
      </c>
      <c r="AW198" s="212">
        <v>2001</v>
      </c>
      <c r="AX198" s="203" t="str">
        <f>IF(MIN(AX128,AX146,AX164,AX181)=0,"",MIN(AX128,AX146,AX164,AX181))</f>
        <v/>
      </c>
      <c r="AY198" s="203" t="str">
        <f t="shared" ref="AY198:BK198" si="59">IF(MIN(AY128,AY146,AY164,AY181)=0,"",MIN(AY128,AY146,AY164,AY181))</f>
        <v/>
      </c>
      <c r="AZ198" s="203" t="str">
        <f t="shared" si="59"/>
        <v/>
      </c>
      <c r="BA198" s="203" t="str">
        <f t="shared" si="59"/>
        <v/>
      </c>
      <c r="BB198" s="203" t="str">
        <f t="shared" si="59"/>
        <v/>
      </c>
      <c r="BC198" s="203" t="str">
        <f t="shared" si="59"/>
        <v/>
      </c>
      <c r="BD198" s="203" t="str">
        <f t="shared" si="59"/>
        <v/>
      </c>
      <c r="BE198" s="203" t="str">
        <f t="shared" si="59"/>
        <v/>
      </c>
      <c r="BF198" s="203" t="str">
        <f t="shared" si="59"/>
        <v/>
      </c>
      <c r="BG198" s="203" t="str">
        <f t="shared" si="59"/>
        <v/>
      </c>
      <c r="BH198" s="203" t="str">
        <f t="shared" si="59"/>
        <v/>
      </c>
      <c r="BI198" s="203" t="str">
        <f t="shared" si="59"/>
        <v/>
      </c>
      <c r="BJ198" s="203" t="str">
        <f t="shared" si="59"/>
        <v/>
      </c>
      <c r="BK198" s="203" t="str">
        <f t="shared" si="59"/>
        <v/>
      </c>
      <c r="BM198" s="212">
        <v>2003</v>
      </c>
      <c r="BN198" s="217" t="str">
        <f t="shared" si="58"/>
        <v/>
      </c>
      <c r="BO198" s="218" t="str">
        <f t="shared" si="58"/>
        <v/>
      </c>
      <c r="BP198" s="216" t="str">
        <f t="shared" si="58"/>
        <v/>
      </c>
      <c r="BQ198" s="216" t="str">
        <f t="shared" si="58"/>
        <v/>
      </c>
      <c r="BR198" s="216" t="str">
        <f t="shared" si="58"/>
        <v/>
      </c>
      <c r="BS198" s="216" t="str">
        <f t="shared" si="58"/>
        <v/>
      </c>
      <c r="BT198" s="216" t="str">
        <f t="shared" si="58"/>
        <v/>
      </c>
      <c r="BU198" s="216" t="str">
        <f t="shared" si="58"/>
        <v/>
      </c>
      <c r="BV198" s="216" t="str">
        <f t="shared" si="58"/>
        <v/>
      </c>
      <c r="BW198" s="216" t="str">
        <f t="shared" si="58"/>
        <v/>
      </c>
      <c r="BX198" s="216" t="str">
        <f t="shared" si="58"/>
        <v/>
      </c>
      <c r="BY198" s="216" t="str">
        <f t="shared" si="58"/>
        <v/>
      </c>
      <c r="BZ198" s="216" t="str">
        <f t="shared" si="58"/>
        <v/>
      </c>
      <c r="CA198" s="216" t="str">
        <f t="shared" si="58"/>
        <v/>
      </c>
    </row>
    <row r="199" spans="2:79">
      <c r="B199" s="258" t="s">
        <v>54</v>
      </c>
      <c r="C199" s="254">
        <v>4</v>
      </c>
      <c r="D199" s="254">
        <v>14</v>
      </c>
      <c r="E199" s="254">
        <v>9</v>
      </c>
      <c r="F199" s="254">
        <v>6</v>
      </c>
      <c r="G199" s="254">
        <v>2</v>
      </c>
      <c r="H199" s="254">
        <v>3</v>
      </c>
      <c r="I199" s="254">
        <v>1</v>
      </c>
      <c r="J199" s="254">
        <v>3</v>
      </c>
      <c r="K199" s="254">
        <v>5</v>
      </c>
      <c r="L199" s="254">
        <v>2</v>
      </c>
      <c r="M199" s="254">
        <v>1</v>
      </c>
      <c r="N199" s="254">
        <v>14</v>
      </c>
      <c r="O199" s="254">
        <v>1</v>
      </c>
      <c r="P199" s="254">
        <v>1</v>
      </c>
      <c r="U199" s="19" t="s">
        <v>653</v>
      </c>
      <c r="V199" s="49">
        <f t="shared" si="56"/>
        <v>2.0815750064980154E-2</v>
      </c>
      <c r="W199" s="49">
        <f t="shared" si="56"/>
        <v>-0.14184959426216359</v>
      </c>
      <c r="X199" s="49">
        <f t="shared" si="56"/>
        <v>-9.819032005829742E-2</v>
      </c>
      <c r="Y199" s="49">
        <f t="shared" si="56"/>
        <v>-9.9077716259818316E-2</v>
      </c>
      <c r="Z199" s="49">
        <f t="shared" si="56"/>
        <v>7.7308708555720473E-2</v>
      </c>
      <c r="AA199" s="49">
        <f t="shared" si="56"/>
        <v>-6.5127954349032513E-2</v>
      </c>
      <c r="AB199" s="49">
        <f t="shared" si="56"/>
        <v>-0.1848063825865256</v>
      </c>
      <c r="AC199" s="49">
        <f t="shared" si="56"/>
        <v>0.1125544352525083</v>
      </c>
      <c r="AD199" s="49">
        <f t="shared" si="56"/>
        <v>9.465953641056335E-2</v>
      </c>
      <c r="AE199" s="49">
        <f t="shared" si="56"/>
        <v>-0.21546358354831574</v>
      </c>
      <c r="AF199" s="49">
        <f t="shared" si="56"/>
        <v>-0.25075791120722357</v>
      </c>
      <c r="AG199" s="49">
        <f t="shared" si="56"/>
        <v>-0.26477347805062601</v>
      </c>
      <c r="AH199" s="49">
        <f t="shared" si="56"/>
        <v>-0.35076652460857971</v>
      </c>
      <c r="AI199" s="49">
        <f t="shared" si="56"/>
        <v>-0.46231629436279353</v>
      </c>
      <c r="AW199" s="212">
        <v>2002</v>
      </c>
      <c r="AX199" s="204">
        <f t="shared" ref="AX199:BK212" si="60">IF(MIN(AX129,AX147,AX165,AX182)=0,"",MIN(AX129,AX147,AX165,AX182))</f>
        <v>0.99</v>
      </c>
      <c r="AY199" s="203" t="str">
        <f t="shared" si="60"/>
        <v/>
      </c>
      <c r="AZ199" s="203" t="str">
        <f t="shared" si="60"/>
        <v/>
      </c>
      <c r="BA199" s="203" t="str">
        <f t="shared" si="60"/>
        <v/>
      </c>
      <c r="BB199" s="203" t="str">
        <f t="shared" si="60"/>
        <v/>
      </c>
      <c r="BC199" s="203" t="str">
        <f t="shared" si="60"/>
        <v/>
      </c>
      <c r="BD199" s="203" t="str">
        <f t="shared" si="60"/>
        <v/>
      </c>
      <c r="BE199" s="203" t="str">
        <f t="shared" si="60"/>
        <v/>
      </c>
      <c r="BF199" s="203" t="str">
        <f t="shared" si="60"/>
        <v/>
      </c>
      <c r="BG199" s="203" t="str">
        <f t="shared" si="60"/>
        <v/>
      </c>
      <c r="BH199" s="203" t="str">
        <f t="shared" si="60"/>
        <v/>
      </c>
      <c r="BI199" s="203" t="str">
        <f t="shared" si="60"/>
        <v/>
      </c>
      <c r="BJ199" s="203" t="str">
        <f t="shared" si="60"/>
        <v/>
      </c>
      <c r="BK199" s="203" t="str">
        <f t="shared" si="60"/>
        <v/>
      </c>
      <c r="BM199" s="212">
        <v>2004</v>
      </c>
      <c r="BN199" s="217" t="str">
        <f t="shared" si="58"/>
        <v/>
      </c>
      <c r="BO199" s="216" t="str">
        <f t="shared" si="58"/>
        <v/>
      </c>
      <c r="BP199" s="218" t="str">
        <f t="shared" si="58"/>
        <v/>
      </c>
      <c r="BQ199" s="216" t="str">
        <f t="shared" si="58"/>
        <v/>
      </c>
      <c r="BR199" s="216" t="str">
        <f t="shared" si="58"/>
        <v/>
      </c>
      <c r="BS199" s="216" t="str">
        <f t="shared" si="58"/>
        <v/>
      </c>
      <c r="BT199" s="216" t="str">
        <f t="shared" si="58"/>
        <v/>
      </c>
      <c r="BU199" s="216" t="str">
        <f t="shared" si="58"/>
        <v/>
      </c>
      <c r="BV199" s="216" t="str">
        <f t="shared" si="58"/>
        <v/>
      </c>
      <c r="BW199" s="216" t="str">
        <f t="shared" si="58"/>
        <v/>
      </c>
      <c r="BX199" s="216" t="str">
        <f t="shared" si="58"/>
        <v/>
      </c>
      <c r="BY199" s="216" t="str">
        <f t="shared" si="58"/>
        <v/>
      </c>
      <c r="BZ199" s="216" t="str">
        <f t="shared" si="58"/>
        <v/>
      </c>
      <c r="CA199" s="216" t="str">
        <f t="shared" si="58"/>
        <v/>
      </c>
    </row>
    <row r="200" spans="2:79">
      <c r="B200" s="255" t="s">
        <v>55</v>
      </c>
      <c r="C200" s="254">
        <v>5</v>
      </c>
      <c r="D200" s="254">
        <v>14</v>
      </c>
      <c r="E200" s="254">
        <v>9</v>
      </c>
      <c r="F200" s="254">
        <v>3</v>
      </c>
      <c r="G200" s="254">
        <v>1</v>
      </c>
      <c r="H200" s="254">
        <v>2</v>
      </c>
      <c r="I200" s="254">
        <v>3</v>
      </c>
      <c r="J200" s="254">
        <v>4</v>
      </c>
      <c r="K200" s="254">
        <v>2</v>
      </c>
      <c r="L200" s="254">
        <v>2</v>
      </c>
      <c r="M200" s="254">
        <v>1</v>
      </c>
      <c r="N200" s="254">
        <v>10</v>
      </c>
      <c r="O200" s="254">
        <v>4</v>
      </c>
      <c r="P200" s="254">
        <v>0</v>
      </c>
      <c r="U200" s="19" t="s">
        <v>652</v>
      </c>
      <c r="V200" s="49">
        <f t="shared" si="56"/>
        <v>-6.6737451689341309E-2</v>
      </c>
      <c r="W200" s="49">
        <f t="shared" si="56"/>
        <v>-0.17253839416532513</v>
      </c>
      <c r="X200" s="49">
        <f t="shared" si="56"/>
        <v>-0.10388671522277815</v>
      </c>
      <c r="Y200" s="49">
        <f t="shared" si="56"/>
        <v>-0.1363927958247807</v>
      </c>
      <c r="Z200" s="49">
        <f t="shared" si="56"/>
        <v>-0.13130795341553769</v>
      </c>
      <c r="AA200" s="49">
        <f t="shared" si="56"/>
        <v>-0.11883834287636075</v>
      </c>
      <c r="AB200" s="49">
        <f t="shared" si="56"/>
        <v>-0.10764563116390169</v>
      </c>
      <c r="AC200" s="49">
        <f t="shared" si="56"/>
        <v>-0.13608843142953364</v>
      </c>
      <c r="AD200" s="49">
        <f t="shared" si="56"/>
        <v>-0.13564381028173711</v>
      </c>
      <c r="AE200" s="49">
        <f t="shared" si="56"/>
        <v>-0.18707328494598896</v>
      </c>
      <c r="AF200" s="49">
        <f t="shared" si="56"/>
        <v>-0.21240648864216494</v>
      </c>
      <c r="AG200" s="49">
        <f t="shared" si="56"/>
        <v>-0.15206709389480666</v>
      </c>
      <c r="AH200" s="49">
        <f t="shared" si="56"/>
        <v>-0.14393436534886217</v>
      </c>
      <c r="AI200" s="49">
        <f t="shared" si="56"/>
        <v>-0.17795300718005436</v>
      </c>
      <c r="AW200" s="212">
        <v>2003</v>
      </c>
      <c r="AX200" s="205">
        <f t="shared" si="60"/>
        <v>0.99</v>
      </c>
      <c r="AY200" s="206" t="str">
        <f t="shared" si="60"/>
        <v/>
      </c>
      <c r="AZ200" s="203" t="str">
        <f t="shared" si="60"/>
        <v/>
      </c>
      <c r="BA200" s="203" t="str">
        <f t="shared" si="60"/>
        <v/>
      </c>
      <c r="BB200" s="203" t="str">
        <f t="shared" si="60"/>
        <v/>
      </c>
      <c r="BC200" s="203" t="str">
        <f t="shared" si="60"/>
        <v/>
      </c>
      <c r="BD200" s="203" t="str">
        <f t="shared" si="60"/>
        <v/>
      </c>
      <c r="BE200" s="203" t="str">
        <f t="shared" si="60"/>
        <v/>
      </c>
      <c r="BF200" s="203" t="str">
        <f t="shared" si="60"/>
        <v/>
      </c>
      <c r="BG200" s="203" t="str">
        <f t="shared" si="60"/>
        <v/>
      </c>
      <c r="BH200" s="203" t="str">
        <f t="shared" si="60"/>
        <v/>
      </c>
      <c r="BI200" s="203" t="str">
        <f t="shared" si="60"/>
        <v/>
      </c>
      <c r="BJ200" s="203" t="str">
        <f t="shared" si="60"/>
        <v/>
      </c>
      <c r="BK200" s="203" t="str">
        <f t="shared" si="60"/>
        <v/>
      </c>
      <c r="BM200" s="212">
        <v>2005</v>
      </c>
      <c r="BN200" s="217">
        <f t="shared" si="58"/>
        <v>0.95</v>
      </c>
      <c r="BO200" s="216" t="str">
        <f t="shared" si="58"/>
        <v/>
      </c>
      <c r="BP200" s="216">
        <f t="shared" si="58"/>
        <v>0.95</v>
      </c>
      <c r="BQ200" s="218" t="str">
        <f t="shared" si="58"/>
        <v/>
      </c>
      <c r="BR200" s="216" t="str">
        <f t="shared" si="58"/>
        <v/>
      </c>
      <c r="BS200" s="216" t="str">
        <f t="shared" si="58"/>
        <v/>
      </c>
      <c r="BT200" s="216" t="str">
        <f t="shared" si="58"/>
        <v/>
      </c>
      <c r="BU200" s="216" t="str">
        <f t="shared" si="58"/>
        <v/>
      </c>
      <c r="BV200" s="216" t="str">
        <f t="shared" si="58"/>
        <v/>
      </c>
      <c r="BW200" s="216" t="str">
        <f t="shared" si="58"/>
        <v/>
      </c>
      <c r="BX200" s="216" t="str">
        <f t="shared" si="58"/>
        <v/>
      </c>
      <c r="BY200" s="216" t="str">
        <f t="shared" si="58"/>
        <v/>
      </c>
      <c r="BZ200" s="216" t="str">
        <f t="shared" si="58"/>
        <v/>
      </c>
      <c r="CA200" s="216" t="str">
        <f t="shared" si="58"/>
        <v/>
      </c>
    </row>
    <row r="201" spans="2:79">
      <c r="B201" s="258" t="s">
        <v>56</v>
      </c>
      <c r="C201" s="254">
        <v>3</v>
      </c>
      <c r="D201" s="254">
        <v>11</v>
      </c>
      <c r="E201" s="254">
        <v>7</v>
      </c>
      <c r="F201" s="254">
        <v>6</v>
      </c>
      <c r="G201" s="254">
        <v>1</v>
      </c>
      <c r="H201" s="254">
        <v>1</v>
      </c>
      <c r="I201" s="254">
        <v>3</v>
      </c>
      <c r="J201" s="254">
        <v>3</v>
      </c>
      <c r="K201" s="254">
        <v>6</v>
      </c>
      <c r="L201" s="254">
        <v>4</v>
      </c>
      <c r="M201" s="254">
        <v>3</v>
      </c>
      <c r="N201" s="254">
        <v>9</v>
      </c>
      <c r="O201" s="254">
        <v>4</v>
      </c>
      <c r="P201" s="254">
        <v>0</v>
      </c>
      <c r="U201" s="19" t="s">
        <v>654</v>
      </c>
      <c r="V201" s="49">
        <f t="shared" si="56"/>
        <v>-5.415499069870211E-2</v>
      </c>
      <c r="W201" s="49">
        <f t="shared" si="56"/>
        <v>-0.13125847786944878</v>
      </c>
      <c r="X201" s="49">
        <f t="shared" si="56"/>
        <v>-0.18034856842414571</v>
      </c>
      <c r="Y201" s="49">
        <f t="shared" si="56"/>
        <v>-0.15039899987873617</v>
      </c>
      <c r="Z201" s="49">
        <f t="shared" si="56"/>
        <v>-4.9264005353850893E-2</v>
      </c>
      <c r="AA201" s="49">
        <f t="shared" si="56"/>
        <v>-5.1911216364410318E-2</v>
      </c>
      <c r="AB201" s="49">
        <f t="shared" si="56"/>
        <v>-0.11197969318050538</v>
      </c>
      <c r="AC201" s="49">
        <f t="shared" si="56"/>
        <v>-0.11430210592124757</v>
      </c>
      <c r="AD201" s="49">
        <f t="shared" si="56"/>
        <v>-0.15751153467303791</v>
      </c>
      <c r="AE201" s="49">
        <f t="shared" si="56"/>
        <v>-0.15100022564381932</v>
      </c>
      <c r="AF201" s="49">
        <f t="shared" si="56"/>
        <v>-0.11502523436579759</v>
      </c>
      <c r="AG201" s="49">
        <f t="shared" si="56"/>
        <v>-0.16756147909452812</v>
      </c>
      <c r="AH201" s="49">
        <f t="shared" si="56"/>
        <v>-0.26300512212966187</v>
      </c>
      <c r="AI201" s="49">
        <f t="shared" si="56"/>
        <v>-0.29786059530508169</v>
      </c>
      <c r="AW201" s="212">
        <v>2004</v>
      </c>
      <c r="AX201" s="205">
        <f t="shared" si="60"/>
        <v>0.99</v>
      </c>
      <c r="AY201" s="203">
        <f t="shared" si="60"/>
        <v>0.99</v>
      </c>
      <c r="AZ201" s="206">
        <f t="shared" si="60"/>
        <v>0.99</v>
      </c>
      <c r="BA201" s="203" t="str">
        <f t="shared" si="60"/>
        <v/>
      </c>
      <c r="BB201" s="203" t="str">
        <f t="shared" si="60"/>
        <v/>
      </c>
      <c r="BC201" s="203" t="str">
        <f t="shared" si="60"/>
        <v/>
      </c>
      <c r="BD201" s="203" t="str">
        <f t="shared" si="60"/>
        <v/>
      </c>
      <c r="BE201" s="203" t="str">
        <f t="shared" si="60"/>
        <v/>
      </c>
      <c r="BF201" s="203" t="str">
        <f t="shared" si="60"/>
        <v/>
      </c>
      <c r="BG201" s="203" t="str">
        <f t="shared" si="60"/>
        <v/>
      </c>
      <c r="BH201" s="203" t="str">
        <f t="shared" si="60"/>
        <v/>
      </c>
      <c r="BI201" s="203" t="str">
        <f t="shared" si="60"/>
        <v/>
      </c>
      <c r="BJ201" s="203" t="str">
        <f t="shared" si="60"/>
        <v/>
      </c>
      <c r="BK201" s="203" t="str">
        <f t="shared" si="60"/>
        <v/>
      </c>
      <c r="BM201" s="212">
        <v>2006</v>
      </c>
      <c r="BN201" s="217">
        <f t="shared" si="58"/>
        <v>0.99</v>
      </c>
      <c r="BO201" s="216" t="str">
        <f t="shared" si="58"/>
        <v/>
      </c>
      <c r="BP201" s="216">
        <f t="shared" si="58"/>
        <v>0.99</v>
      </c>
      <c r="BQ201" s="216">
        <f t="shared" si="58"/>
        <v>0.95</v>
      </c>
      <c r="BR201" s="218" t="str">
        <f t="shared" si="58"/>
        <v/>
      </c>
      <c r="BS201" s="216" t="str">
        <f t="shared" si="58"/>
        <v/>
      </c>
      <c r="BT201" s="216" t="str">
        <f t="shared" si="58"/>
        <v/>
      </c>
      <c r="BU201" s="216" t="str">
        <f t="shared" si="58"/>
        <v/>
      </c>
      <c r="BV201" s="216" t="str">
        <f t="shared" si="58"/>
        <v/>
      </c>
      <c r="BW201" s="216" t="str">
        <f t="shared" si="58"/>
        <v/>
      </c>
      <c r="BX201" s="216" t="str">
        <f t="shared" si="58"/>
        <v/>
      </c>
      <c r="BY201" s="216" t="str">
        <f t="shared" si="58"/>
        <v/>
      </c>
      <c r="BZ201" s="216" t="str">
        <f t="shared" si="58"/>
        <v/>
      </c>
      <c r="CA201" s="216" t="str">
        <f t="shared" si="58"/>
        <v/>
      </c>
    </row>
    <row r="202" spans="2:79">
      <c r="B202" s="255" t="s">
        <v>57</v>
      </c>
      <c r="C202" s="254">
        <v>9</v>
      </c>
      <c r="D202" s="254">
        <v>9</v>
      </c>
      <c r="E202" s="254">
        <v>8</v>
      </c>
      <c r="F202" s="254">
        <v>3</v>
      </c>
      <c r="G202" s="254">
        <v>0</v>
      </c>
      <c r="H202" s="254">
        <v>0</v>
      </c>
      <c r="I202" s="254">
        <v>0</v>
      </c>
      <c r="J202" s="254">
        <v>5</v>
      </c>
      <c r="K202" s="254">
        <v>5</v>
      </c>
      <c r="L202" s="254">
        <v>1</v>
      </c>
      <c r="M202" s="254">
        <v>4</v>
      </c>
      <c r="N202" s="254">
        <v>16</v>
      </c>
      <c r="O202" s="254">
        <v>5</v>
      </c>
      <c r="P202" s="254">
        <v>1</v>
      </c>
      <c r="U202" s="19" t="s">
        <v>655</v>
      </c>
      <c r="V202" s="49">
        <f t="shared" si="56"/>
        <v>0.1274124356342039</v>
      </c>
      <c r="W202" s="49">
        <f t="shared" si="56"/>
        <v>-8.7836818819062579E-2</v>
      </c>
      <c r="X202" s="49">
        <f t="shared" si="56"/>
        <v>-0.14747529539100712</v>
      </c>
      <c r="Y202" s="49">
        <f t="shared" si="56"/>
        <v>-6.0388010934408598E-2</v>
      </c>
      <c r="Z202" s="49">
        <f t="shared" si="56"/>
        <v>8.0457172545789213E-4</v>
      </c>
      <c r="AA202" s="49">
        <f t="shared" si="56"/>
        <v>-5.1939356305126139E-2</v>
      </c>
      <c r="AB202" s="49">
        <f t="shared" si="56"/>
        <v>2.1688093349465198E-2</v>
      </c>
      <c r="AC202" s="49">
        <f t="shared" si="56"/>
        <v>-5.1927716734156415E-2</v>
      </c>
      <c r="AD202" s="49">
        <f t="shared" si="56"/>
        <v>-0.20279764812991885</v>
      </c>
      <c r="AE202" s="49">
        <f t="shared" si="56"/>
        <v>-0.26540711805635175</v>
      </c>
      <c r="AF202" s="49">
        <f t="shared" si="56"/>
        <v>-0.2660629181062194</v>
      </c>
      <c r="AG202" s="49">
        <f t="shared" si="56"/>
        <v>-0.29894158295154372</v>
      </c>
      <c r="AH202" s="49">
        <f t="shared" si="56"/>
        <v>-0.37271542998317997</v>
      </c>
      <c r="AI202" s="49">
        <f t="shared" si="56"/>
        <v>-0.2972072984822044</v>
      </c>
      <c r="AW202" s="212">
        <v>2005</v>
      </c>
      <c r="AX202" s="205">
        <f t="shared" si="60"/>
        <v>0.99</v>
      </c>
      <c r="AY202" s="203" t="str">
        <f t="shared" si="60"/>
        <v/>
      </c>
      <c r="AZ202" s="203">
        <f t="shared" si="60"/>
        <v>0.95</v>
      </c>
      <c r="BA202" s="206">
        <f t="shared" si="60"/>
        <v>0.95</v>
      </c>
      <c r="BB202" s="203" t="str">
        <f t="shared" si="60"/>
        <v/>
      </c>
      <c r="BC202" s="203" t="str">
        <f t="shared" si="60"/>
        <v/>
      </c>
      <c r="BD202" s="203" t="str">
        <f t="shared" si="60"/>
        <v/>
      </c>
      <c r="BE202" s="203" t="str">
        <f t="shared" si="60"/>
        <v/>
      </c>
      <c r="BF202" s="203" t="str">
        <f t="shared" si="60"/>
        <v/>
      </c>
      <c r="BG202" s="203" t="str">
        <f t="shared" si="60"/>
        <v/>
      </c>
      <c r="BH202" s="203" t="str">
        <f t="shared" si="60"/>
        <v/>
      </c>
      <c r="BI202" s="203" t="str">
        <f t="shared" si="60"/>
        <v/>
      </c>
      <c r="BJ202" s="203" t="str">
        <f t="shared" si="60"/>
        <v/>
      </c>
      <c r="BK202" s="203" t="str">
        <f t="shared" si="60"/>
        <v/>
      </c>
      <c r="BM202" s="212">
        <v>2007</v>
      </c>
      <c r="BN202" s="217">
        <f t="shared" si="58"/>
        <v>0.99</v>
      </c>
      <c r="BO202" s="216" t="str">
        <f t="shared" si="58"/>
        <v/>
      </c>
      <c r="BP202" s="216">
        <f t="shared" si="58"/>
        <v>0.95</v>
      </c>
      <c r="BQ202" s="216" t="str">
        <f t="shared" si="58"/>
        <v/>
      </c>
      <c r="BR202" s="216" t="str">
        <f t="shared" si="58"/>
        <v/>
      </c>
      <c r="BS202" s="218" t="str">
        <f t="shared" si="58"/>
        <v/>
      </c>
      <c r="BT202" s="216" t="str">
        <f t="shared" si="58"/>
        <v/>
      </c>
      <c r="BU202" s="216" t="str">
        <f t="shared" si="58"/>
        <v/>
      </c>
      <c r="BV202" s="216" t="str">
        <f t="shared" si="58"/>
        <v/>
      </c>
      <c r="BW202" s="216" t="str">
        <f t="shared" si="58"/>
        <v/>
      </c>
      <c r="BX202" s="216" t="str">
        <f t="shared" si="58"/>
        <v/>
      </c>
      <c r="BY202" s="216" t="str">
        <f t="shared" si="58"/>
        <v/>
      </c>
      <c r="BZ202" s="216" t="str">
        <f t="shared" si="58"/>
        <v/>
      </c>
      <c r="CA202" s="216" t="str">
        <f t="shared" si="58"/>
        <v/>
      </c>
    </row>
    <row r="203" spans="2:79">
      <c r="B203" s="258" t="s">
        <v>58</v>
      </c>
      <c r="C203" s="254">
        <v>4</v>
      </c>
      <c r="D203" s="254">
        <v>7</v>
      </c>
      <c r="E203" s="254">
        <v>20</v>
      </c>
      <c r="F203" s="254">
        <v>7</v>
      </c>
      <c r="G203" s="254">
        <v>1</v>
      </c>
      <c r="H203" s="254">
        <v>2</v>
      </c>
      <c r="I203" s="254">
        <v>3</v>
      </c>
      <c r="J203" s="254">
        <v>9</v>
      </c>
      <c r="K203" s="254">
        <v>1</v>
      </c>
      <c r="L203" s="254">
        <v>2</v>
      </c>
      <c r="M203" s="254">
        <v>2</v>
      </c>
      <c r="N203" s="254">
        <v>3</v>
      </c>
      <c r="O203" s="254">
        <v>3</v>
      </c>
      <c r="P203" s="254">
        <v>2</v>
      </c>
      <c r="U203" s="19" t="s">
        <v>479</v>
      </c>
      <c r="V203" s="49">
        <f t="shared" si="56"/>
        <v>0</v>
      </c>
      <c r="W203" s="49">
        <f t="shared" si="56"/>
        <v>-4.1078693520519738E-2</v>
      </c>
      <c r="X203" s="49">
        <f t="shared" si="56"/>
        <v>-7.2641700038846069E-2</v>
      </c>
      <c r="Y203" s="49">
        <f t="shared" si="56"/>
        <v>-6.7170002875792001E-2</v>
      </c>
      <c r="Z203" s="49">
        <f t="shared" si="56"/>
        <v>-1.6744627138408186E-2</v>
      </c>
      <c r="AA203" s="49">
        <f t="shared" si="56"/>
        <v>2.6578549307623156E-3</v>
      </c>
      <c r="AB203" s="49">
        <f t="shared" si="56"/>
        <v>-2.0108553524783357E-2</v>
      </c>
      <c r="AC203" s="49">
        <f t="shared" si="56"/>
        <v>-5.9140706293815404E-2</v>
      </c>
      <c r="AD203" s="49">
        <f t="shared" si="56"/>
        <v>-0.11471345140083455</v>
      </c>
      <c r="AE203" s="49">
        <f t="shared" si="56"/>
        <v>-0.15500205622019358</v>
      </c>
      <c r="AF203" s="49">
        <f t="shared" si="56"/>
        <v>-0.168565382628867</v>
      </c>
      <c r="AG203" s="49">
        <f t="shared" si="56"/>
        <v>-0.15201326923770642</v>
      </c>
      <c r="AH203" s="49">
        <f t="shared" si="56"/>
        <v>-0.18202127790361633</v>
      </c>
      <c r="AI203" s="49">
        <f t="shared" si="56"/>
        <v>-0.20238545442018052</v>
      </c>
      <c r="AW203" s="212">
        <v>2006</v>
      </c>
      <c r="AX203" s="205">
        <f t="shared" si="60"/>
        <v>0.99</v>
      </c>
      <c r="AY203" s="203">
        <f t="shared" si="60"/>
        <v>0.9</v>
      </c>
      <c r="AZ203" s="203" t="str">
        <f t="shared" si="60"/>
        <v/>
      </c>
      <c r="BA203" s="203">
        <f t="shared" si="60"/>
        <v>0.99</v>
      </c>
      <c r="BB203" s="206">
        <f t="shared" si="60"/>
        <v>0.99</v>
      </c>
      <c r="BC203" s="203" t="str">
        <f t="shared" si="60"/>
        <v/>
      </c>
      <c r="BD203" s="203" t="str">
        <f t="shared" si="60"/>
        <v/>
      </c>
      <c r="BE203" s="203" t="str">
        <f t="shared" si="60"/>
        <v/>
      </c>
      <c r="BF203" s="203" t="str">
        <f t="shared" si="60"/>
        <v/>
      </c>
      <c r="BG203" s="203" t="str">
        <f t="shared" si="60"/>
        <v/>
      </c>
      <c r="BH203" s="203" t="str">
        <f t="shared" si="60"/>
        <v/>
      </c>
      <c r="BI203" s="203" t="str">
        <f t="shared" si="60"/>
        <v/>
      </c>
      <c r="BJ203" s="203" t="str">
        <f t="shared" si="60"/>
        <v/>
      </c>
      <c r="BK203" s="203" t="str">
        <f t="shared" si="60"/>
        <v/>
      </c>
      <c r="BM203" s="212">
        <v>2008</v>
      </c>
      <c r="BN203" s="217">
        <f t="shared" si="58"/>
        <v>0.99</v>
      </c>
      <c r="BO203" s="216">
        <f t="shared" si="58"/>
        <v>0.99</v>
      </c>
      <c r="BP203" s="216">
        <f t="shared" si="58"/>
        <v>0.99</v>
      </c>
      <c r="BQ203" s="216">
        <f t="shared" si="58"/>
        <v>0.99</v>
      </c>
      <c r="BR203" s="216">
        <f t="shared" si="58"/>
        <v>0.95</v>
      </c>
      <c r="BS203" s="216" t="str">
        <f t="shared" si="58"/>
        <v/>
      </c>
      <c r="BT203" s="218">
        <f t="shared" si="58"/>
        <v>0.95</v>
      </c>
      <c r="BU203" s="216" t="str">
        <f t="shared" si="58"/>
        <v/>
      </c>
      <c r="BV203" s="216" t="str">
        <f t="shared" si="58"/>
        <v/>
      </c>
      <c r="BW203" s="216" t="str">
        <f t="shared" si="58"/>
        <v/>
      </c>
      <c r="BX203" s="216" t="str">
        <f t="shared" si="58"/>
        <v/>
      </c>
      <c r="BY203" s="216" t="str">
        <f t="shared" si="58"/>
        <v/>
      </c>
      <c r="BZ203" s="216" t="str">
        <f t="shared" si="58"/>
        <v/>
      </c>
      <c r="CA203" s="216" t="str">
        <f t="shared" si="58"/>
        <v/>
      </c>
    </row>
    <row r="204" spans="2:79">
      <c r="B204" s="258" t="s">
        <v>59</v>
      </c>
      <c r="C204" s="254">
        <v>4</v>
      </c>
      <c r="D204" s="254">
        <v>13</v>
      </c>
      <c r="E204" s="254">
        <v>9</v>
      </c>
      <c r="F204" s="254">
        <v>9</v>
      </c>
      <c r="G204" s="254">
        <v>1</v>
      </c>
      <c r="H204" s="254">
        <v>6</v>
      </c>
      <c r="I204" s="254">
        <v>4</v>
      </c>
      <c r="J204" s="254">
        <v>7</v>
      </c>
      <c r="K204" s="254">
        <v>3</v>
      </c>
      <c r="L204" s="254">
        <v>1</v>
      </c>
      <c r="M204" s="254">
        <v>2</v>
      </c>
      <c r="N204" s="254">
        <v>14</v>
      </c>
      <c r="O204" s="254">
        <v>5</v>
      </c>
      <c r="P204" s="254">
        <v>5</v>
      </c>
      <c r="AW204" s="212">
        <v>2007</v>
      </c>
      <c r="AX204" s="205">
        <f t="shared" si="60"/>
        <v>0.99</v>
      </c>
      <c r="AY204" s="203">
        <f t="shared" si="60"/>
        <v>0.99</v>
      </c>
      <c r="AZ204" s="203">
        <f t="shared" si="60"/>
        <v>0.99</v>
      </c>
      <c r="BA204" s="203">
        <f t="shared" si="60"/>
        <v>0.99</v>
      </c>
      <c r="BB204" s="203">
        <f t="shared" si="60"/>
        <v>0.99</v>
      </c>
      <c r="BC204" s="206">
        <f t="shared" si="60"/>
        <v>0.95</v>
      </c>
      <c r="BD204" s="203" t="str">
        <f t="shared" si="60"/>
        <v/>
      </c>
      <c r="BE204" s="203" t="str">
        <f t="shared" si="60"/>
        <v/>
      </c>
      <c r="BF204" s="203" t="str">
        <f t="shared" si="60"/>
        <v/>
      </c>
      <c r="BG204" s="203" t="str">
        <f t="shared" si="60"/>
        <v/>
      </c>
      <c r="BH204" s="203" t="str">
        <f t="shared" si="60"/>
        <v/>
      </c>
      <c r="BI204" s="203" t="str">
        <f t="shared" si="60"/>
        <v/>
      </c>
      <c r="BJ204" s="203" t="str">
        <f t="shared" si="60"/>
        <v/>
      </c>
      <c r="BK204" s="203" t="str">
        <f t="shared" si="60"/>
        <v/>
      </c>
      <c r="BM204" s="212">
        <v>2009</v>
      </c>
      <c r="BN204" s="217">
        <f t="shared" si="58"/>
        <v>0.99</v>
      </c>
      <c r="BO204" s="216">
        <f t="shared" si="58"/>
        <v>0.9</v>
      </c>
      <c r="BP204" s="216">
        <f t="shared" si="58"/>
        <v>0.99</v>
      </c>
      <c r="BQ204" s="216">
        <f t="shared" si="58"/>
        <v>0.95</v>
      </c>
      <c r="BR204" s="216" t="str">
        <f t="shared" si="58"/>
        <v/>
      </c>
      <c r="BS204" s="216" t="str">
        <f t="shared" si="58"/>
        <v/>
      </c>
      <c r="BT204" s="216" t="str">
        <f t="shared" si="58"/>
        <v/>
      </c>
      <c r="BU204" s="218" t="str">
        <f t="shared" si="58"/>
        <v/>
      </c>
      <c r="BV204" s="216" t="str">
        <f t="shared" si="58"/>
        <v/>
      </c>
      <c r="BW204" s="216" t="str">
        <f t="shared" si="58"/>
        <v/>
      </c>
      <c r="BX204" s="216" t="str">
        <f t="shared" si="58"/>
        <v/>
      </c>
      <c r="BY204" s="216" t="str">
        <f t="shared" si="58"/>
        <v/>
      </c>
      <c r="BZ204" s="216" t="str">
        <f t="shared" si="58"/>
        <v/>
      </c>
      <c r="CA204" s="216" t="str">
        <f t="shared" si="58"/>
        <v/>
      </c>
    </row>
    <row r="205" spans="2:79">
      <c r="B205" s="258" t="s">
        <v>60</v>
      </c>
      <c r="C205" s="254">
        <v>2</v>
      </c>
      <c r="D205" s="254">
        <v>5</v>
      </c>
      <c r="E205" s="254">
        <v>6</v>
      </c>
      <c r="F205" s="254">
        <v>1</v>
      </c>
      <c r="G205" s="254">
        <v>0</v>
      </c>
      <c r="H205" s="254">
        <v>4</v>
      </c>
      <c r="I205" s="254">
        <v>2</v>
      </c>
      <c r="J205" s="254">
        <v>9</v>
      </c>
      <c r="K205" s="254">
        <v>5</v>
      </c>
      <c r="L205" s="254">
        <v>4</v>
      </c>
      <c r="M205" s="254">
        <v>0</v>
      </c>
      <c r="N205" s="254">
        <v>6</v>
      </c>
      <c r="O205" s="254">
        <v>2</v>
      </c>
      <c r="P205" s="254">
        <v>2</v>
      </c>
      <c r="U205" s="247"/>
      <c r="V205" s="248" t="s">
        <v>294</v>
      </c>
      <c r="W205" s="248" t="s">
        <v>295</v>
      </c>
      <c r="X205" s="248" t="s">
        <v>296</v>
      </c>
      <c r="Y205" s="249" t="s">
        <v>297</v>
      </c>
      <c r="Z205" s="248" t="s">
        <v>264</v>
      </c>
      <c r="AA205" s="248" t="s">
        <v>265</v>
      </c>
      <c r="AB205" s="248" t="s">
        <v>266</v>
      </c>
      <c r="AC205" s="248" t="s">
        <v>267</v>
      </c>
      <c r="AD205" s="248" t="s">
        <v>268</v>
      </c>
      <c r="AE205" s="248" t="s">
        <v>269</v>
      </c>
      <c r="AF205" s="248" t="s">
        <v>270</v>
      </c>
      <c r="AG205" s="248" t="s">
        <v>271</v>
      </c>
      <c r="AH205" s="248" t="s">
        <v>272</v>
      </c>
      <c r="AI205" s="248" t="s">
        <v>273</v>
      </c>
      <c r="AJ205" s="248" t="s">
        <v>751</v>
      </c>
      <c r="AK205" s="248" t="s">
        <v>747</v>
      </c>
      <c r="AW205" s="212">
        <v>2008</v>
      </c>
      <c r="AX205" s="205">
        <f t="shared" si="60"/>
        <v>0.99</v>
      </c>
      <c r="AY205" s="203" t="str">
        <f t="shared" si="60"/>
        <v/>
      </c>
      <c r="AZ205" s="203">
        <f t="shared" si="60"/>
        <v>0.9</v>
      </c>
      <c r="BA205" s="203">
        <f t="shared" si="60"/>
        <v>0.95</v>
      </c>
      <c r="BB205" s="203" t="str">
        <f t="shared" si="60"/>
        <v/>
      </c>
      <c r="BC205" s="203">
        <f t="shared" si="60"/>
        <v>0.95</v>
      </c>
      <c r="BD205" s="206">
        <f t="shared" si="60"/>
        <v>0.99</v>
      </c>
      <c r="BE205" s="203" t="str">
        <f t="shared" si="60"/>
        <v/>
      </c>
      <c r="BF205" s="203" t="str">
        <f t="shared" si="60"/>
        <v/>
      </c>
      <c r="BG205" s="203" t="str">
        <f t="shared" si="60"/>
        <v/>
      </c>
      <c r="BH205" s="203" t="str">
        <f t="shared" si="60"/>
        <v/>
      </c>
      <c r="BI205" s="203" t="str">
        <f t="shared" si="60"/>
        <v/>
      </c>
      <c r="BJ205" s="203" t="str">
        <f t="shared" si="60"/>
        <v/>
      </c>
      <c r="BK205" s="203" t="str">
        <f t="shared" si="60"/>
        <v/>
      </c>
      <c r="BM205" s="212">
        <v>2010</v>
      </c>
      <c r="BN205" s="217">
        <f t="shared" si="58"/>
        <v>0.99</v>
      </c>
      <c r="BO205" s="216">
        <f t="shared" si="58"/>
        <v>0.95</v>
      </c>
      <c r="BP205" s="216">
        <f t="shared" si="58"/>
        <v>0.99</v>
      </c>
      <c r="BQ205" s="216">
        <f t="shared" si="58"/>
        <v>0.99</v>
      </c>
      <c r="BR205" s="216">
        <f t="shared" si="58"/>
        <v>0.9</v>
      </c>
      <c r="BS205" s="216" t="str">
        <f t="shared" si="58"/>
        <v/>
      </c>
      <c r="BT205" s="216" t="str">
        <f t="shared" si="58"/>
        <v/>
      </c>
      <c r="BU205" s="216" t="str">
        <f t="shared" si="58"/>
        <v/>
      </c>
      <c r="BV205" s="218" t="str">
        <f t="shared" si="58"/>
        <v/>
      </c>
      <c r="BW205" s="216" t="str">
        <f t="shared" si="58"/>
        <v/>
      </c>
      <c r="BX205" s="216" t="str">
        <f t="shared" si="58"/>
        <v/>
      </c>
      <c r="BY205" s="216" t="str">
        <f t="shared" si="58"/>
        <v/>
      </c>
      <c r="BZ205" s="216" t="str">
        <f t="shared" si="58"/>
        <v/>
      </c>
      <c r="CA205" s="216" t="str">
        <f t="shared" si="58"/>
        <v/>
      </c>
    </row>
    <row r="206" spans="2:79">
      <c r="B206" s="258" t="s">
        <v>61</v>
      </c>
      <c r="C206" s="254">
        <v>8</v>
      </c>
      <c r="D206" s="254">
        <v>11</v>
      </c>
      <c r="E206" s="254">
        <v>13</v>
      </c>
      <c r="F206" s="254">
        <v>13</v>
      </c>
      <c r="G206" s="254">
        <v>1</v>
      </c>
      <c r="H206" s="254">
        <v>4</v>
      </c>
      <c r="I206" s="254">
        <v>2</v>
      </c>
      <c r="J206" s="254">
        <v>9</v>
      </c>
      <c r="K206" s="254">
        <v>3</v>
      </c>
      <c r="L206" s="254">
        <v>0</v>
      </c>
      <c r="M206" s="254">
        <v>5</v>
      </c>
      <c r="N206" s="254">
        <v>15</v>
      </c>
      <c r="O206" s="254">
        <v>9</v>
      </c>
      <c r="P206" s="254">
        <v>3</v>
      </c>
      <c r="U206" s="247" t="s">
        <v>643</v>
      </c>
      <c r="V206" s="250">
        <f>V139/$AH$153-1</f>
        <v>1.9641250813316056</v>
      </c>
      <c r="W206" s="250">
        <f t="shared" ref="W206:AK206" si="61">W139/$AH$153-1</f>
        <v>2.413720167637853</v>
      </c>
      <c r="X206" s="250">
        <f t="shared" si="61"/>
        <v>2.3520184843324543</v>
      </c>
      <c r="Y206" s="250">
        <f t="shared" si="61"/>
        <v>1.0724590124648001</v>
      </c>
      <c r="Z206" s="250">
        <f t="shared" si="61"/>
        <v>1.3131701481615092</v>
      </c>
      <c r="AA206" s="250">
        <f t="shared" si="61"/>
        <v>2.0098873171782285</v>
      </c>
      <c r="AB206" s="250">
        <f t="shared" si="61"/>
        <v>1.1675574042531411</v>
      </c>
      <c r="AC206" s="250">
        <f t="shared" si="61"/>
        <v>1.8544559104132743</v>
      </c>
      <c r="AD206" s="250">
        <f t="shared" si="61"/>
        <v>1.7069107612317009</v>
      </c>
      <c r="AE206" s="250">
        <f t="shared" si="61"/>
        <v>0.24148982520680717</v>
      </c>
      <c r="AF206" s="250">
        <f t="shared" si="61"/>
        <v>-0.18446693975881467</v>
      </c>
      <c r="AG206" s="250">
        <f t="shared" si="61"/>
        <v>0.85292451360967902</v>
      </c>
      <c r="AH206" s="250">
        <f t="shared" si="61"/>
        <v>0.76010948377576604</v>
      </c>
      <c r="AI206" s="250">
        <f t="shared" si="61"/>
        <v>0.79140460759581499</v>
      </c>
      <c r="AJ206" s="250">
        <f t="shared" si="61"/>
        <v>1.4540389896113832</v>
      </c>
      <c r="AK206" s="250">
        <f t="shared" si="61"/>
        <v>1.0647528098681702</v>
      </c>
      <c r="AM206" s="265">
        <f>AK206-AH206</f>
        <v>0.30464332609240419</v>
      </c>
      <c r="AW206" s="212">
        <v>2009</v>
      </c>
      <c r="AX206" s="205">
        <f t="shared" si="60"/>
        <v>0.95</v>
      </c>
      <c r="AY206" s="203">
        <f t="shared" si="60"/>
        <v>0.99</v>
      </c>
      <c r="AZ206" s="203">
        <f t="shared" si="60"/>
        <v>0.99</v>
      </c>
      <c r="BA206" s="203" t="str">
        <f t="shared" si="60"/>
        <v/>
      </c>
      <c r="BB206" s="203">
        <f t="shared" si="60"/>
        <v>0.95</v>
      </c>
      <c r="BC206" s="203">
        <f t="shared" si="60"/>
        <v>0.99</v>
      </c>
      <c r="BD206" s="203">
        <f t="shared" si="60"/>
        <v>0.99</v>
      </c>
      <c r="BE206" s="206">
        <f t="shared" si="60"/>
        <v>0.99</v>
      </c>
      <c r="BF206" s="203" t="str">
        <f t="shared" si="60"/>
        <v/>
      </c>
      <c r="BG206" s="203" t="str">
        <f t="shared" si="60"/>
        <v/>
      </c>
      <c r="BH206" s="203" t="str">
        <f t="shared" si="60"/>
        <v/>
      </c>
      <c r="BI206" s="203" t="str">
        <f t="shared" si="60"/>
        <v/>
      </c>
      <c r="BJ206" s="203" t="str">
        <f t="shared" si="60"/>
        <v/>
      </c>
      <c r="BK206" s="203" t="str">
        <f t="shared" si="60"/>
        <v/>
      </c>
      <c r="BM206" s="212">
        <v>2011</v>
      </c>
      <c r="BN206" s="217">
        <f t="shared" si="58"/>
        <v>0.99</v>
      </c>
      <c r="BO206" s="216">
        <f t="shared" si="58"/>
        <v>0.99</v>
      </c>
      <c r="BP206" s="216">
        <f t="shared" si="58"/>
        <v>0.99</v>
      </c>
      <c r="BQ206" s="216">
        <f t="shared" si="58"/>
        <v>0.99</v>
      </c>
      <c r="BR206" s="216">
        <f t="shared" si="58"/>
        <v>0.99</v>
      </c>
      <c r="BS206" s="216">
        <f t="shared" si="58"/>
        <v>0.99</v>
      </c>
      <c r="BT206" s="216">
        <f t="shared" si="58"/>
        <v>0.99</v>
      </c>
      <c r="BU206" s="216">
        <f t="shared" si="58"/>
        <v>0.95</v>
      </c>
      <c r="BV206" s="216">
        <f t="shared" si="58"/>
        <v>0.99</v>
      </c>
      <c r="BW206" s="218">
        <f t="shared" si="58"/>
        <v>0.99</v>
      </c>
      <c r="BX206" s="216" t="str">
        <f t="shared" si="58"/>
        <v/>
      </c>
      <c r="BY206" s="216" t="str">
        <f t="shared" si="58"/>
        <v/>
      </c>
      <c r="BZ206" s="216" t="str">
        <f t="shared" si="58"/>
        <v/>
      </c>
      <c r="CA206" s="216" t="str">
        <f t="shared" si="58"/>
        <v/>
      </c>
    </row>
    <row r="207" spans="2:79">
      <c r="B207" s="258" t="s">
        <v>62</v>
      </c>
      <c r="C207" s="254">
        <v>6</v>
      </c>
      <c r="D207" s="254">
        <v>14</v>
      </c>
      <c r="E207" s="254">
        <v>19</v>
      </c>
      <c r="F207" s="254">
        <v>6</v>
      </c>
      <c r="G207" s="254">
        <v>1</v>
      </c>
      <c r="H207" s="254">
        <v>4</v>
      </c>
      <c r="I207" s="254">
        <v>1</v>
      </c>
      <c r="J207" s="254">
        <v>10</v>
      </c>
      <c r="K207" s="254">
        <v>1</v>
      </c>
      <c r="L207" s="254">
        <v>0</v>
      </c>
      <c r="M207" s="254">
        <v>2</v>
      </c>
      <c r="N207" s="254">
        <v>10</v>
      </c>
      <c r="O207" s="254">
        <v>6</v>
      </c>
      <c r="P207" s="254">
        <v>1</v>
      </c>
      <c r="U207" s="247" t="s">
        <v>657</v>
      </c>
      <c r="V207" s="250">
        <f t="shared" ref="V207:AK220" si="62">V140/$AH$153-1</f>
        <v>0.14628258240901171</v>
      </c>
      <c r="W207" s="250">
        <f t="shared" si="62"/>
        <v>-7.7521371659286409E-2</v>
      </c>
      <c r="X207" s="250">
        <f t="shared" si="62"/>
        <v>-7.3252020228444126E-2</v>
      </c>
      <c r="Y207" s="250">
        <f t="shared" si="62"/>
        <v>5.2434675516160656E-2</v>
      </c>
      <c r="Z207" s="250">
        <f t="shared" si="62"/>
        <v>-0.12788167332454325</v>
      </c>
      <c r="AA207" s="250">
        <f t="shared" si="62"/>
        <v>-0.19099679531953517</v>
      </c>
      <c r="AB207" s="250">
        <f t="shared" si="62"/>
        <v>-0.23725018315134905</v>
      </c>
      <c r="AC207" s="250">
        <f t="shared" si="62"/>
        <v>-0.20499408275466713</v>
      </c>
      <c r="AD207" s="250">
        <f t="shared" si="62"/>
        <v>-0.31335963129227495</v>
      </c>
      <c r="AE207" s="250">
        <f t="shared" si="62"/>
        <v>-0.38498855147409416</v>
      </c>
      <c r="AF207" s="250">
        <f t="shared" si="62"/>
        <v>-0.4059544298341039</v>
      </c>
      <c r="AG207" s="250">
        <f t="shared" si="62"/>
        <v>-0.41150578863984111</v>
      </c>
      <c r="AH207" s="250">
        <f t="shared" si="62"/>
        <v>-0.51807449212242651</v>
      </c>
      <c r="AI207" s="250">
        <f t="shared" si="62"/>
        <v>-0.50334748882314395</v>
      </c>
      <c r="AJ207" s="250">
        <f t="shared" si="62"/>
        <v>-0.44945856613620438</v>
      </c>
      <c r="AK207" s="250">
        <f t="shared" si="62"/>
        <v>-0.4018601562947578</v>
      </c>
      <c r="AM207" s="265">
        <f t="shared" ref="AM207:AM220" si="63">AK207-AH207</f>
        <v>0.11621433582766871</v>
      </c>
      <c r="AW207" s="212">
        <v>2010</v>
      </c>
      <c r="AX207" s="205" t="str">
        <f t="shared" si="60"/>
        <v/>
      </c>
      <c r="AY207" s="203">
        <f t="shared" si="60"/>
        <v>0.99</v>
      </c>
      <c r="AZ207" s="203">
        <f t="shared" si="60"/>
        <v>0.99</v>
      </c>
      <c r="BA207" s="203">
        <f t="shared" si="60"/>
        <v>0.99</v>
      </c>
      <c r="BB207" s="203">
        <f t="shared" si="60"/>
        <v>0.99</v>
      </c>
      <c r="BC207" s="203">
        <f t="shared" si="60"/>
        <v>0.99</v>
      </c>
      <c r="BD207" s="203">
        <f t="shared" si="60"/>
        <v>0.99</v>
      </c>
      <c r="BE207" s="203">
        <f t="shared" si="60"/>
        <v>0.99</v>
      </c>
      <c r="BF207" s="206">
        <f t="shared" si="60"/>
        <v>0.99</v>
      </c>
      <c r="BG207" s="203" t="str">
        <f t="shared" si="60"/>
        <v/>
      </c>
      <c r="BH207" s="203" t="str">
        <f t="shared" si="60"/>
        <v/>
      </c>
      <c r="BI207" s="203" t="str">
        <f t="shared" si="60"/>
        <v/>
      </c>
      <c r="BJ207" s="203" t="str">
        <f t="shared" si="60"/>
        <v/>
      </c>
      <c r="BK207" s="203" t="str">
        <f t="shared" si="60"/>
        <v/>
      </c>
      <c r="BM207" s="212">
        <v>2012</v>
      </c>
      <c r="BN207" s="217">
        <f t="shared" si="58"/>
        <v>0.99</v>
      </c>
      <c r="BO207" s="216">
        <f t="shared" si="58"/>
        <v>0.99</v>
      </c>
      <c r="BP207" s="216">
        <f t="shared" si="58"/>
        <v>0.99</v>
      </c>
      <c r="BQ207" s="216">
        <f t="shared" si="58"/>
        <v>0.99</v>
      </c>
      <c r="BR207" s="216">
        <f t="shared" si="58"/>
        <v>0.99</v>
      </c>
      <c r="BS207" s="216">
        <f t="shared" si="58"/>
        <v>0.99</v>
      </c>
      <c r="BT207" s="216">
        <f t="shared" si="58"/>
        <v>0.99</v>
      </c>
      <c r="BU207" s="216">
        <f t="shared" si="58"/>
        <v>0.95</v>
      </c>
      <c r="BV207" s="216">
        <f t="shared" si="58"/>
        <v>0.99</v>
      </c>
      <c r="BW207" s="216">
        <f t="shared" si="58"/>
        <v>0.95</v>
      </c>
      <c r="BX207" s="218" t="str">
        <f t="shared" si="58"/>
        <v/>
      </c>
      <c r="BY207" s="216" t="str">
        <f t="shared" si="58"/>
        <v/>
      </c>
      <c r="BZ207" s="216" t="str">
        <f t="shared" si="58"/>
        <v/>
      </c>
      <c r="CA207" s="216" t="str">
        <f t="shared" si="58"/>
        <v/>
      </c>
    </row>
    <row r="208" spans="2:79">
      <c r="B208" s="258" t="s">
        <v>63</v>
      </c>
      <c r="C208" s="254">
        <v>5</v>
      </c>
      <c r="D208" s="254">
        <v>12</v>
      </c>
      <c r="E208" s="254">
        <v>10</v>
      </c>
      <c r="F208" s="254">
        <v>14</v>
      </c>
      <c r="G208" s="254">
        <v>0</v>
      </c>
      <c r="H208" s="254">
        <v>2</v>
      </c>
      <c r="I208" s="254">
        <v>6</v>
      </c>
      <c r="J208" s="254">
        <v>7</v>
      </c>
      <c r="K208" s="254">
        <v>4</v>
      </c>
      <c r="L208" s="254">
        <v>1</v>
      </c>
      <c r="M208" s="254">
        <v>1</v>
      </c>
      <c r="N208" s="254">
        <v>15</v>
      </c>
      <c r="O208" s="254">
        <v>2</v>
      </c>
      <c r="P208" s="254">
        <v>1</v>
      </c>
      <c r="U208" s="247" t="s">
        <v>644</v>
      </c>
      <c r="V208" s="250">
        <f t="shared" si="62"/>
        <v>1.3111238820587605</v>
      </c>
      <c r="W208" s="250">
        <f t="shared" si="62"/>
        <v>1.3147460686287098</v>
      </c>
      <c r="X208" s="250">
        <f t="shared" si="62"/>
        <v>1.5164602464969743</v>
      </c>
      <c r="Y208" s="250">
        <f t="shared" si="62"/>
        <v>2.5027925368741939</v>
      </c>
      <c r="Z208" s="250">
        <f t="shared" si="62"/>
        <v>0.90979379791055348</v>
      </c>
      <c r="AA208" s="250">
        <f t="shared" si="62"/>
        <v>1.4961185020456216</v>
      </c>
      <c r="AB208" s="250">
        <f t="shared" si="62"/>
        <v>1.5985448476331015</v>
      </c>
      <c r="AC208" s="250">
        <f t="shared" si="62"/>
        <v>1.5080087935846165</v>
      </c>
      <c r="AD208" s="250">
        <f t="shared" si="62"/>
        <v>0.91778323078487545</v>
      </c>
      <c r="AE208" s="250">
        <f t="shared" si="62"/>
        <v>0.86212064344256056</v>
      </c>
      <c r="AF208" s="250">
        <f t="shared" si="62"/>
        <v>0.63233792783529141</v>
      </c>
      <c r="AG208" s="250">
        <f t="shared" si="62"/>
        <v>0.68157596672232823</v>
      </c>
      <c r="AH208" s="250">
        <f t="shared" si="62"/>
        <v>0.28450100178150373</v>
      </c>
      <c r="AI208" s="250">
        <f t="shared" si="62"/>
        <v>0.3450890889401621</v>
      </c>
      <c r="AJ208" s="250">
        <f t="shared" si="62"/>
        <v>1.1069007808589535</v>
      </c>
      <c r="AK208" s="250">
        <f t="shared" si="62"/>
        <v>0.82281875964421669</v>
      </c>
      <c r="AM208" s="265">
        <f t="shared" si="63"/>
        <v>0.53831775786271296</v>
      </c>
      <c r="AW208" s="212">
        <v>2011</v>
      </c>
      <c r="AX208" s="205">
        <f t="shared" si="60"/>
        <v>0.99</v>
      </c>
      <c r="AY208" s="203">
        <f t="shared" si="60"/>
        <v>0.99</v>
      </c>
      <c r="AZ208" s="203">
        <f t="shared" si="60"/>
        <v>0.99</v>
      </c>
      <c r="BA208" s="203">
        <f t="shared" si="60"/>
        <v>0.99</v>
      </c>
      <c r="BB208" s="203">
        <f t="shared" si="60"/>
        <v>0.99</v>
      </c>
      <c r="BC208" s="203">
        <f t="shared" si="60"/>
        <v>0.99</v>
      </c>
      <c r="BD208" s="203">
        <f t="shared" si="60"/>
        <v>0.99</v>
      </c>
      <c r="BE208" s="203">
        <f t="shared" si="60"/>
        <v>0.99</v>
      </c>
      <c r="BF208" s="203">
        <f t="shared" si="60"/>
        <v>0.99</v>
      </c>
      <c r="BG208" s="206">
        <f t="shared" si="60"/>
        <v>0.99</v>
      </c>
      <c r="BH208" s="203" t="str">
        <f t="shared" si="60"/>
        <v/>
      </c>
      <c r="BI208" s="203" t="str">
        <f t="shared" si="60"/>
        <v/>
      </c>
      <c r="BJ208" s="203" t="str">
        <f t="shared" si="60"/>
        <v/>
      </c>
      <c r="BK208" s="203" t="str">
        <f t="shared" si="60"/>
        <v/>
      </c>
      <c r="BM208" s="212">
        <v>2013</v>
      </c>
      <c r="BN208" s="217">
        <f t="shared" si="58"/>
        <v>0.99</v>
      </c>
      <c r="BO208" s="216">
        <f t="shared" si="58"/>
        <v>0.99</v>
      </c>
      <c r="BP208" s="216">
        <f t="shared" si="58"/>
        <v>0.99</v>
      </c>
      <c r="BQ208" s="216">
        <f t="shared" si="58"/>
        <v>0.99</v>
      </c>
      <c r="BR208" s="216">
        <f t="shared" si="58"/>
        <v>0.99</v>
      </c>
      <c r="BS208" s="216">
        <f t="shared" si="58"/>
        <v>0.99</v>
      </c>
      <c r="BT208" s="216">
        <f t="shared" si="58"/>
        <v>0.99</v>
      </c>
      <c r="BU208" s="216">
        <f t="shared" si="58"/>
        <v>0.99</v>
      </c>
      <c r="BV208" s="216">
        <f t="shared" si="58"/>
        <v>0.99</v>
      </c>
      <c r="BW208" s="216">
        <f t="shared" si="58"/>
        <v>0.99</v>
      </c>
      <c r="BX208" s="216">
        <f t="shared" si="58"/>
        <v>0.95</v>
      </c>
      <c r="BY208" s="218">
        <f t="shared" si="58"/>
        <v>0.95</v>
      </c>
      <c r="BZ208" s="216" t="str">
        <f t="shared" si="58"/>
        <v/>
      </c>
      <c r="CA208" s="216" t="str">
        <f t="shared" si="58"/>
        <v/>
      </c>
    </row>
    <row r="209" spans="2:79">
      <c r="B209" s="258" t="s">
        <v>64</v>
      </c>
      <c r="C209" s="254">
        <v>2</v>
      </c>
      <c r="D209" s="254">
        <v>14</v>
      </c>
      <c r="E209" s="254">
        <v>20</v>
      </c>
      <c r="F209" s="254">
        <v>3</v>
      </c>
      <c r="G209" s="254">
        <v>0</v>
      </c>
      <c r="H209" s="254">
        <v>4</v>
      </c>
      <c r="I209" s="254">
        <v>0</v>
      </c>
      <c r="J209" s="254">
        <v>6</v>
      </c>
      <c r="K209" s="254">
        <v>0</v>
      </c>
      <c r="L209" s="254">
        <v>0</v>
      </c>
      <c r="M209" s="254">
        <v>1</v>
      </c>
      <c r="N209" s="254">
        <v>9</v>
      </c>
      <c r="O209" s="254">
        <v>6</v>
      </c>
      <c r="P209" s="254">
        <v>2</v>
      </c>
      <c r="U209" s="247" t="s">
        <v>645</v>
      </c>
      <c r="V209" s="250">
        <f t="shared" si="62"/>
        <v>1.7001146002333676</v>
      </c>
      <c r="W209" s="250">
        <f t="shared" si="62"/>
        <v>1.5758025315132471</v>
      </c>
      <c r="X209" s="250">
        <f t="shared" si="62"/>
        <v>1.4314400305139192</v>
      </c>
      <c r="Y209" s="250">
        <f t="shared" si="62"/>
        <v>0.52154259228516464</v>
      </c>
      <c r="Z209" s="250">
        <f t="shared" si="62"/>
        <v>0.53176306286444563</v>
      </c>
      <c r="AA209" s="250">
        <f t="shared" si="62"/>
        <v>1.6015963320929938</v>
      </c>
      <c r="AB209" s="250">
        <f t="shared" si="62"/>
        <v>0.88758194746858798</v>
      </c>
      <c r="AC209" s="250">
        <f t="shared" si="62"/>
        <v>0.42619274360707426</v>
      </c>
      <c r="AD209" s="250">
        <f t="shared" si="62"/>
        <v>0.90179508413719622</v>
      </c>
      <c r="AE209" s="250">
        <f t="shared" si="62"/>
        <v>0.19704034897568734</v>
      </c>
      <c r="AF209" s="250">
        <f t="shared" si="62"/>
        <v>0.18709388528033211</v>
      </c>
      <c r="AG209" s="250">
        <f t="shared" si="62"/>
        <v>0.36874158296253645</v>
      </c>
      <c r="AH209" s="250">
        <f t="shared" si="62"/>
        <v>0.37212412065952516</v>
      </c>
      <c r="AI209" s="250">
        <f t="shared" si="62"/>
        <v>0.85926675650970896</v>
      </c>
      <c r="AJ209" s="250">
        <f t="shared" si="62"/>
        <v>5.6647886287069626E-2</v>
      </c>
      <c r="AK209" s="250">
        <f t="shared" si="62"/>
        <v>0.37908158609216125</v>
      </c>
      <c r="AM209" s="49">
        <f t="shared" si="63"/>
        <v>6.9574654326360896E-3</v>
      </c>
      <c r="AW209" s="212">
        <v>2012</v>
      </c>
      <c r="AX209" s="205">
        <f t="shared" si="60"/>
        <v>0.99</v>
      </c>
      <c r="AY209" s="203">
        <f t="shared" si="60"/>
        <v>0.99</v>
      </c>
      <c r="AZ209" s="203">
        <f t="shared" si="60"/>
        <v>0.99</v>
      </c>
      <c r="BA209" s="203">
        <f t="shared" si="60"/>
        <v>0.99</v>
      </c>
      <c r="BB209" s="203">
        <f t="shared" si="60"/>
        <v>0.99</v>
      </c>
      <c r="BC209" s="203">
        <f t="shared" si="60"/>
        <v>0.99</v>
      </c>
      <c r="BD209" s="203">
        <f t="shared" si="60"/>
        <v>0.99</v>
      </c>
      <c r="BE209" s="203">
        <f t="shared" si="60"/>
        <v>0.99</v>
      </c>
      <c r="BF209" s="203">
        <f t="shared" si="60"/>
        <v>0.99</v>
      </c>
      <c r="BG209" s="203">
        <f t="shared" si="60"/>
        <v>0.99</v>
      </c>
      <c r="BH209" s="206">
        <f t="shared" si="60"/>
        <v>0.99</v>
      </c>
      <c r="BI209" s="203" t="str">
        <f t="shared" si="60"/>
        <v/>
      </c>
      <c r="BJ209" s="203" t="str">
        <f t="shared" si="60"/>
        <v/>
      </c>
      <c r="BK209" s="203" t="str">
        <f t="shared" si="60"/>
        <v/>
      </c>
      <c r="BM209" s="212">
        <v>2014</v>
      </c>
      <c r="BN209" s="217">
        <f t="shared" si="58"/>
        <v>0.99</v>
      </c>
      <c r="BO209" s="216">
        <f t="shared" si="58"/>
        <v>0.99</v>
      </c>
      <c r="BP209" s="216">
        <f t="shared" si="58"/>
        <v>0.99</v>
      </c>
      <c r="BQ209" s="216">
        <f t="shared" si="58"/>
        <v>0.99</v>
      </c>
      <c r="BR209" s="216">
        <f t="shared" si="58"/>
        <v>0.99</v>
      </c>
      <c r="BS209" s="216">
        <f t="shared" si="58"/>
        <v>0.99</v>
      </c>
      <c r="BT209" s="216">
        <f t="shared" si="58"/>
        <v>0.99</v>
      </c>
      <c r="BU209" s="216">
        <f t="shared" si="58"/>
        <v>0.99</v>
      </c>
      <c r="BV209" s="216">
        <f t="shared" si="58"/>
        <v>0.99</v>
      </c>
      <c r="BW209" s="216">
        <f t="shared" si="58"/>
        <v>0.99</v>
      </c>
      <c r="BX209" s="216" t="str">
        <f t="shared" si="58"/>
        <v/>
      </c>
      <c r="BY209" s="216" t="str">
        <f t="shared" si="58"/>
        <v/>
      </c>
      <c r="BZ209" s="218" t="str">
        <f t="shared" si="58"/>
        <v/>
      </c>
      <c r="CA209" s="216" t="str">
        <f t="shared" si="58"/>
        <v/>
      </c>
    </row>
    <row r="210" spans="2:79">
      <c r="B210" s="255" t="s">
        <v>65</v>
      </c>
      <c r="C210" s="254">
        <v>10</v>
      </c>
      <c r="D210" s="254">
        <v>12</v>
      </c>
      <c r="E210" s="254">
        <v>20</v>
      </c>
      <c r="F210" s="254">
        <v>6</v>
      </c>
      <c r="G210" s="254">
        <v>0</v>
      </c>
      <c r="H210" s="254">
        <v>4</v>
      </c>
      <c r="I210" s="254">
        <v>1</v>
      </c>
      <c r="J210" s="254">
        <v>5</v>
      </c>
      <c r="K210" s="254">
        <v>5</v>
      </c>
      <c r="L210" s="254">
        <v>4</v>
      </c>
      <c r="M210" s="254">
        <v>3</v>
      </c>
      <c r="N210" s="254">
        <v>13</v>
      </c>
      <c r="O210" s="254">
        <v>4</v>
      </c>
      <c r="P210" s="254">
        <v>4</v>
      </c>
      <c r="U210" s="247" t="s">
        <v>646</v>
      </c>
      <c r="V210" s="250">
        <f t="shared" si="62"/>
        <v>-1.6446238823523474E-2</v>
      </c>
      <c r="W210" s="250">
        <f t="shared" si="62"/>
        <v>0.81600387327062318</v>
      </c>
      <c r="X210" s="250">
        <f t="shared" si="62"/>
        <v>0.28106095199331493</v>
      </c>
      <c r="Y210" s="250">
        <f t="shared" si="62"/>
        <v>2.2224970834369473</v>
      </c>
      <c r="Z210" s="250">
        <f t="shared" si="62"/>
        <v>9.6025099332155195E-2</v>
      </c>
      <c r="AA210" s="250">
        <f t="shared" si="62"/>
        <v>0.89079189208996712</v>
      </c>
      <c r="AB210" s="250">
        <f t="shared" si="62"/>
        <v>2.3526827749463215</v>
      </c>
      <c r="AC210" s="250">
        <f t="shared" si="62"/>
        <v>0.36084650076433311</v>
      </c>
      <c r="AD210" s="250">
        <f t="shared" si="62"/>
        <v>1.7424980415928273</v>
      </c>
      <c r="AE210" s="250">
        <f t="shared" si="62"/>
        <v>0.58611212741562402</v>
      </c>
      <c r="AF210" s="250">
        <f t="shared" si="62"/>
        <v>-0.19455722346855875</v>
      </c>
      <c r="AG210" s="250">
        <f t="shared" si="62"/>
        <v>3.3861463947776231</v>
      </c>
      <c r="AH210" s="250">
        <f t="shared" si="62"/>
        <v>0.17336053272153018</v>
      </c>
      <c r="AI210" s="250">
        <f t="shared" si="62"/>
        <v>-0.2531461614786179</v>
      </c>
      <c r="AJ210" s="250">
        <f t="shared" si="62"/>
        <v>-1</v>
      </c>
      <c r="AK210" s="250">
        <f t="shared" si="62"/>
        <v>2.9941735086655159</v>
      </c>
      <c r="AM210" s="49">
        <f t="shared" si="63"/>
        <v>2.8208129759439857</v>
      </c>
      <c r="AW210" s="212">
        <v>2013</v>
      </c>
      <c r="AX210" s="205">
        <f t="shared" si="60"/>
        <v>0.99</v>
      </c>
      <c r="AY210" s="203">
        <f t="shared" si="60"/>
        <v>0.99</v>
      </c>
      <c r="AZ210" s="203">
        <f t="shared" si="60"/>
        <v>0.99</v>
      </c>
      <c r="BA210" s="203">
        <f t="shared" si="60"/>
        <v>0.99</v>
      </c>
      <c r="BB210" s="203">
        <f t="shared" si="60"/>
        <v>0.99</v>
      </c>
      <c r="BC210" s="203">
        <f t="shared" si="60"/>
        <v>0.99</v>
      </c>
      <c r="BD210" s="203">
        <f t="shared" si="60"/>
        <v>0.99</v>
      </c>
      <c r="BE210" s="203">
        <f t="shared" si="60"/>
        <v>0.99</v>
      </c>
      <c r="BF210" s="203">
        <f t="shared" si="60"/>
        <v>0.99</v>
      </c>
      <c r="BG210" s="203">
        <f t="shared" si="60"/>
        <v>0.99</v>
      </c>
      <c r="BH210" s="203">
        <f t="shared" si="60"/>
        <v>0.99</v>
      </c>
      <c r="BI210" s="206">
        <f t="shared" si="60"/>
        <v>0.99</v>
      </c>
      <c r="BJ210" s="203" t="str">
        <f t="shared" si="60"/>
        <v/>
      </c>
      <c r="BK210" s="203" t="str">
        <f t="shared" si="60"/>
        <v/>
      </c>
      <c r="BM210" s="212">
        <v>2015</v>
      </c>
      <c r="BN210" s="219">
        <f t="shared" si="58"/>
        <v>0.99</v>
      </c>
      <c r="BO210" s="220">
        <f t="shared" si="58"/>
        <v>0.99</v>
      </c>
      <c r="BP210" s="220">
        <f t="shared" si="58"/>
        <v>0.99</v>
      </c>
      <c r="BQ210" s="220">
        <f t="shared" si="58"/>
        <v>0.99</v>
      </c>
      <c r="BR210" s="220">
        <f t="shared" si="58"/>
        <v>0.99</v>
      </c>
      <c r="BS210" s="220">
        <f t="shared" si="58"/>
        <v>0.99</v>
      </c>
      <c r="BT210" s="220">
        <f t="shared" si="58"/>
        <v>0.99</v>
      </c>
      <c r="BU210" s="220">
        <f t="shared" si="58"/>
        <v>0.95</v>
      </c>
      <c r="BV210" s="220">
        <f t="shared" si="58"/>
        <v>0.99</v>
      </c>
      <c r="BW210" s="220">
        <f t="shared" si="58"/>
        <v>0.95</v>
      </c>
      <c r="BX210" s="220" t="str">
        <f t="shared" si="58"/>
        <v/>
      </c>
      <c r="BY210" s="220" t="str">
        <f t="shared" si="58"/>
        <v/>
      </c>
      <c r="BZ210" s="220">
        <f t="shared" si="58"/>
        <v>0.95</v>
      </c>
      <c r="CA210" s="221" t="str">
        <f t="shared" si="58"/>
        <v/>
      </c>
    </row>
    <row r="211" spans="2:79">
      <c r="B211" s="258" t="s">
        <v>242</v>
      </c>
      <c r="C211" s="254">
        <v>9</v>
      </c>
      <c r="D211" s="254">
        <v>11</v>
      </c>
      <c r="E211" s="254">
        <v>20</v>
      </c>
      <c r="F211" s="254">
        <v>3</v>
      </c>
      <c r="G211" s="254">
        <v>0</v>
      </c>
      <c r="H211" s="254">
        <v>6</v>
      </c>
      <c r="I211" s="254">
        <v>4</v>
      </c>
      <c r="J211" s="254">
        <v>8</v>
      </c>
      <c r="K211" s="254">
        <v>5</v>
      </c>
      <c r="L211" s="254">
        <v>3</v>
      </c>
      <c r="M211" s="254">
        <v>2</v>
      </c>
      <c r="N211" s="254">
        <v>6</v>
      </c>
      <c r="O211" s="254">
        <v>5</v>
      </c>
      <c r="P211" s="254">
        <v>7</v>
      </c>
      <c r="U211" s="247" t="s">
        <v>647</v>
      </c>
      <c r="V211" s="250">
        <f t="shared" si="62"/>
        <v>2.3365724299891699E-2</v>
      </c>
      <c r="W211" s="250">
        <f t="shared" si="62"/>
        <v>1.4875930306554137</v>
      </c>
      <c r="X211" s="250">
        <f t="shared" si="62"/>
        <v>1.3404115940013508</v>
      </c>
      <c r="Y211" s="250">
        <f t="shared" si="62"/>
        <v>0.87272754133613728</v>
      </c>
      <c r="Z211" s="250">
        <f t="shared" si="62"/>
        <v>2.1003525669212015</v>
      </c>
      <c r="AA211" s="250">
        <f t="shared" si="62"/>
        <v>1.5054244021574363</v>
      </c>
      <c r="AB211" s="250">
        <f t="shared" si="62"/>
        <v>1.336923939258289</v>
      </c>
      <c r="AC211" s="250">
        <f t="shared" si="62"/>
        <v>0.32804702159815857</v>
      </c>
      <c r="AD211" s="250">
        <f t="shared" si="62"/>
        <v>1.0333681454439332</v>
      </c>
      <c r="AE211" s="250">
        <f t="shared" si="62"/>
        <v>0.87998121912325744</v>
      </c>
      <c r="AF211" s="250">
        <f t="shared" si="62"/>
        <v>1.5531489734925996</v>
      </c>
      <c r="AG211" s="250">
        <f t="shared" si="62"/>
        <v>0.16037296089532971</v>
      </c>
      <c r="AH211" s="250">
        <f t="shared" si="62"/>
        <v>-5.2396254310778767E-2</v>
      </c>
      <c r="AI211" s="250">
        <f t="shared" si="62"/>
        <v>0.40763157153858653</v>
      </c>
      <c r="AJ211" s="250">
        <f t="shared" si="62"/>
        <v>0.62725956396857119</v>
      </c>
      <c r="AK211" s="250">
        <f t="shared" si="62"/>
        <v>0.18388351014745474</v>
      </c>
      <c r="AM211" s="265">
        <f t="shared" si="63"/>
        <v>0.23627976445823351</v>
      </c>
      <c r="AW211" s="212">
        <v>2014</v>
      </c>
      <c r="AX211" s="205">
        <f t="shared" si="60"/>
        <v>0.99</v>
      </c>
      <c r="AY211" s="203">
        <f t="shared" si="60"/>
        <v>0.99</v>
      </c>
      <c r="AZ211" s="203">
        <f t="shared" si="60"/>
        <v>0.99</v>
      </c>
      <c r="BA211" s="203">
        <f t="shared" si="60"/>
        <v>0.99</v>
      </c>
      <c r="BB211" s="203">
        <f t="shared" si="60"/>
        <v>0.99</v>
      </c>
      <c r="BC211" s="203">
        <f t="shared" si="60"/>
        <v>0.99</v>
      </c>
      <c r="BD211" s="203">
        <f t="shared" si="60"/>
        <v>0.99</v>
      </c>
      <c r="BE211" s="203">
        <f t="shared" si="60"/>
        <v>0.99</v>
      </c>
      <c r="BF211" s="203">
        <f t="shared" si="60"/>
        <v>0.99</v>
      </c>
      <c r="BG211" s="203">
        <f t="shared" si="60"/>
        <v>0.99</v>
      </c>
      <c r="BH211" s="203">
        <f t="shared" si="60"/>
        <v>0.99</v>
      </c>
      <c r="BI211" s="203">
        <f t="shared" si="60"/>
        <v>0.99</v>
      </c>
      <c r="BJ211" s="206">
        <f t="shared" si="60"/>
        <v>0.99</v>
      </c>
      <c r="BK211" s="203" t="str">
        <f t="shared" si="60"/>
        <v/>
      </c>
    </row>
    <row r="212" spans="2:79">
      <c r="B212" s="258" t="s">
        <v>740</v>
      </c>
      <c r="C212" s="254">
        <v>9</v>
      </c>
      <c r="D212" s="254">
        <v>11</v>
      </c>
      <c r="E212" s="254">
        <v>19</v>
      </c>
      <c r="F212" s="254">
        <v>8</v>
      </c>
      <c r="G212" s="254">
        <v>0</v>
      </c>
      <c r="H212" s="254">
        <v>3</v>
      </c>
      <c r="I212" s="254">
        <v>3</v>
      </c>
      <c r="J212" s="254">
        <v>3</v>
      </c>
      <c r="K212" s="254">
        <v>5</v>
      </c>
      <c r="L212" s="254">
        <v>3</v>
      </c>
      <c r="M212" s="254">
        <v>0</v>
      </c>
      <c r="N212" s="254">
        <v>13</v>
      </c>
      <c r="O212" s="254">
        <v>4</v>
      </c>
      <c r="P212" s="254">
        <v>0</v>
      </c>
      <c r="U212" s="247" t="s">
        <v>648</v>
      </c>
      <c r="V212" s="250">
        <f t="shared" si="62"/>
        <v>1.8753981297470768</v>
      </c>
      <c r="W212" s="250">
        <f t="shared" si="62"/>
        <v>8.6662015084465471E-2</v>
      </c>
      <c r="X212" s="250">
        <f t="shared" si="62"/>
        <v>0.79106204980410477</v>
      </c>
      <c r="Y212" s="250">
        <f t="shared" si="62"/>
        <v>1.6905239041008802</v>
      </c>
      <c r="Z212" s="250">
        <f t="shared" si="62"/>
        <v>0.79289188733898652</v>
      </c>
      <c r="AA212" s="250">
        <f t="shared" si="62"/>
        <v>0.62685900204739387</v>
      </c>
      <c r="AB212" s="250">
        <f t="shared" si="62"/>
        <v>0.16357003982563123</v>
      </c>
      <c r="AC212" s="250">
        <f t="shared" si="62"/>
        <v>1.0685749095543722</v>
      </c>
      <c r="AD212" s="250">
        <f t="shared" si="62"/>
        <v>0.60605679484945285</v>
      </c>
      <c r="AE212" s="250">
        <f t="shared" si="62"/>
        <v>0.47322970318326618</v>
      </c>
      <c r="AF212" s="250">
        <f t="shared" si="62"/>
        <v>0.63623972616392455</v>
      </c>
      <c r="AG212" s="250">
        <f t="shared" si="62"/>
        <v>1.2343920347765023</v>
      </c>
      <c r="AH212" s="250">
        <f t="shared" si="62"/>
        <v>0.44761884161390353</v>
      </c>
      <c r="AI212" s="250">
        <f t="shared" si="62"/>
        <v>0.5340214470301925</v>
      </c>
      <c r="AJ212" s="250">
        <f t="shared" si="62"/>
        <v>7.8646989143165813E-2</v>
      </c>
      <c r="AK212" s="250">
        <f t="shared" si="62"/>
        <v>-8.8042552982259603E-2</v>
      </c>
      <c r="AM212" s="49">
        <f t="shared" si="63"/>
        <v>-0.53566139459616313</v>
      </c>
      <c r="AW212" s="212">
        <v>2015</v>
      </c>
      <c r="AX212" s="207">
        <f t="shared" si="60"/>
        <v>0.99</v>
      </c>
      <c r="AY212" s="208">
        <f t="shared" si="60"/>
        <v>0.99</v>
      </c>
      <c r="AZ212" s="208">
        <f t="shared" si="60"/>
        <v>0.99</v>
      </c>
      <c r="BA212" s="208">
        <f t="shared" si="60"/>
        <v>0.99</v>
      </c>
      <c r="BB212" s="208">
        <f t="shared" si="60"/>
        <v>0.99</v>
      </c>
      <c r="BC212" s="208">
        <f t="shared" si="60"/>
        <v>0.99</v>
      </c>
      <c r="BD212" s="208">
        <f t="shared" si="60"/>
        <v>0.99</v>
      </c>
      <c r="BE212" s="208">
        <f t="shared" si="60"/>
        <v>0.99</v>
      </c>
      <c r="BF212" s="208">
        <f t="shared" si="60"/>
        <v>0.99</v>
      </c>
      <c r="BG212" s="208">
        <f t="shared" si="60"/>
        <v>0.99</v>
      </c>
      <c r="BH212" s="208">
        <f t="shared" si="60"/>
        <v>0.99</v>
      </c>
      <c r="BI212" s="208">
        <f t="shared" si="60"/>
        <v>0.99</v>
      </c>
      <c r="BJ212" s="208" t="str">
        <f t="shared" si="60"/>
        <v/>
      </c>
      <c r="BK212" s="209">
        <f t="shared" si="60"/>
        <v>0.99</v>
      </c>
      <c r="BM212" s="210"/>
      <c r="BN212" s="298" t="s">
        <v>721</v>
      </c>
      <c r="BO212" s="298"/>
      <c r="BP212" s="298"/>
      <c r="BQ212" s="298"/>
      <c r="BR212" s="298"/>
      <c r="BS212" s="298"/>
      <c r="BT212" s="298"/>
      <c r="BU212" s="298"/>
      <c r="BV212" s="298"/>
      <c r="BW212" s="298"/>
      <c r="BX212" s="298"/>
      <c r="BY212" s="298"/>
      <c r="BZ212" s="298"/>
      <c r="CA212" s="298"/>
    </row>
    <row r="213" spans="2:79">
      <c r="B213" s="258" t="s">
        <v>741</v>
      </c>
      <c r="C213" s="254">
        <v>5</v>
      </c>
      <c r="D213" s="254">
        <v>9</v>
      </c>
      <c r="E213" s="254">
        <v>17</v>
      </c>
      <c r="F213" s="254">
        <v>12</v>
      </c>
      <c r="G213" s="254">
        <v>1</v>
      </c>
      <c r="H213" s="254">
        <v>1</v>
      </c>
      <c r="I213" s="254">
        <v>4</v>
      </c>
      <c r="J213" s="254">
        <v>1</v>
      </c>
      <c r="K213" s="254">
        <v>4</v>
      </c>
      <c r="L213" s="254">
        <v>3</v>
      </c>
      <c r="M213" s="254">
        <v>1</v>
      </c>
      <c r="N213" s="254">
        <v>5</v>
      </c>
      <c r="O213" s="254">
        <v>4</v>
      </c>
      <c r="P213" s="254">
        <v>5</v>
      </c>
      <c r="U213" s="247" t="s">
        <v>728</v>
      </c>
      <c r="V213" s="250">
        <f t="shared" si="62"/>
        <v>0.95310548700556419</v>
      </c>
      <c r="W213" s="250">
        <f t="shared" si="62"/>
        <v>0.80712319230690555</v>
      </c>
      <c r="X213" s="250">
        <f t="shared" si="62"/>
        <v>0.88428737076836339</v>
      </c>
      <c r="Y213" s="250">
        <f t="shared" si="62"/>
        <v>1.4196480315602367</v>
      </c>
      <c r="Z213" s="250">
        <f t="shared" si="62"/>
        <v>0.73710042890523941</v>
      </c>
      <c r="AA213" s="250">
        <f t="shared" si="62"/>
        <v>0.81610116860160575</v>
      </c>
      <c r="AB213" s="250">
        <f t="shared" si="62"/>
        <v>1.4201901129131036</v>
      </c>
      <c r="AC213" s="250">
        <f t="shared" si="62"/>
        <v>1.2034930193099704</v>
      </c>
      <c r="AD213" s="250">
        <f t="shared" si="62"/>
        <v>1.2553433744682554</v>
      </c>
      <c r="AE213" s="250">
        <f t="shared" si="62"/>
        <v>1.0232636671844899</v>
      </c>
      <c r="AF213" s="250">
        <f t="shared" si="62"/>
        <v>0.80811353481836856</v>
      </c>
      <c r="AG213" s="250">
        <f t="shared" si="62"/>
        <v>0.5462002337915477</v>
      </c>
      <c r="AH213" s="250">
        <f t="shared" si="62"/>
        <v>0.52199859482707911</v>
      </c>
      <c r="AI213" s="250">
        <f t="shared" si="62"/>
        <v>1.1759119831304732</v>
      </c>
      <c r="AJ213" s="250">
        <f t="shared" si="62"/>
        <v>0.30242867714973753</v>
      </c>
      <c r="AK213" s="250">
        <f t="shared" si="62"/>
        <v>8.390837112394367E-2</v>
      </c>
      <c r="AM213" s="49">
        <f t="shared" si="63"/>
        <v>-0.43809022370313544</v>
      </c>
      <c r="BM213" s="212"/>
      <c r="BN213" s="214">
        <v>2001</v>
      </c>
      <c r="BO213" s="214">
        <v>2002</v>
      </c>
      <c r="BP213" s="214">
        <v>2003</v>
      </c>
      <c r="BQ213" s="214">
        <v>2004</v>
      </c>
      <c r="BR213" s="214">
        <v>2005</v>
      </c>
      <c r="BS213" s="214">
        <v>2006</v>
      </c>
      <c r="BT213" s="214">
        <v>2007</v>
      </c>
      <c r="BU213" s="214">
        <v>2008</v>
      </c>
      <c r="BV213" s="214">
        <v>2009</v>
      </c>
      <c r="BW213" s="214">
        <v>2010</v>
      </c>
      <c r="BX213" s="214">
        <v>2011</v>
      </c>
      <c r="BY213" s="214">
        <v>2012</v>
      </c>
      <c r="BZ213" s="214">
        <v>2013</v>
      </c>
      <c r="CA213" s="214">
        <v>2014</v>
      </c>
    </row>
    <row r="214" spans="2:79">
      <c r="B214" s="258" t="s">
        <v>743</v>
      </c>
      <c r="C214" s="254">
        <v>4</v>
      </c>
      <c r="D214" s="254">
        <v>15</v>
      </c>
      <c r="E214" s="254">
        <v>23</v>
      </c>
      <c r="F214" s="254">
        <v>8</v>
      </c>
      <c r="G214" s="254">
        <v>3</v>
      </c>
      <c r="H214" s="254">
        <v>2</v>
      </c>
      <c r="I214" s="254">
        <v>2</v>
      </c>
      <c r="J214" s="254">
        <v>4</v>
      </c>
      <c r="K214" s="254">
        <v>2</v>
      </c>
      <c r="L214" s="254">
        <v>1</v>
      </c>
      <c r="M214" s="254">
        <v>1</v>
      </c>
      <c r="N214" s="254">
        <v>10</v>
      </c>
      <c r="O214" s="254">
        <v>7</v>
      </c>
      <c r="P214" s="254">
        <v>4</v>
      </c>
      <c r="U214" s="247" t="s">
        <v>651</v>
      </c>
      <c r="V214" s="250">
        <f t="shared" si="62"/>
        <v>-0.18194362984842627</v>
      </c>
      <c r="W214" s="250">
        <f t="shared" si="62"/>
        <v>0.34758417417340337</v>
      </c>
      <c r="X214" s="250">
        <f t="shared" si="62"/>
        <v>0.40728878755218245</v>
      </c>
      <c r="Y214" s="250">
        <f t="shared" si="62"/>
        <v>0.13382253376880326</v>
      </c>
      <c r="Z214" s="250">
        <f t="shared" si="62"/>
        <v>3.3474712218724445E-2</v>
      </c>
      <c r="AA214" s="250">
        <f t="shared" si="62"/>
        <v>1.4415893792543821E-2</v>
      </c>
      <c r="AB214" s="250">
        <f t="shared" si="62"/>
        <v>-0.37818277557746638</v>
      </c>
      <c r="AC214" s="250">
        <f t="shared" si="62"/>
        <v>-5.7870856687451844E-2</v>
      </c>
      <c r="AD214" s="250">
        <f t="shared" si="62"/>
        <v>-0.38314135921922066</v>
      </c>
      <c r="AE214" s="250">
        <f t="shared" si="62"/>
        <v>-0.38833229736552277</v>
      </c>
      <c r="AF214" s="250">
        <f t="shared" si="62"/>
        <v>-0.50806794996560445</v>
      </c>
      <c r="AG214" s="250">
        <f t="shared" si="62"/>
        <v>-0.46877935555193007</v>
      </c>
      <c r="AH214" s="250">
        <f t="shared" si="62"/>
        <v>-0.3501925442574515</v>
      </c>
      <c r="AI214" s="250">
        <f t="shared" si="62"/>
        <v>-0.45202349544610665</v>
      </c>
      <c r="AJ214" s="250">
        <f t="shared" si="62"/>
        <v>-0.38188353746371095</v>
      </c>
      <c r="AK214" s="250">
        <f t="shared" si="62"/>
        <v>-0.50979617013428036</v>
      </c>
      <c r="AM214" s="49">
        <f t="shared" si="63"/>
        <v>-0.15960362587682886</v>
      </c>
      <c r="BL214" s="299"/>
      <c r="BM214" s="212">
        <v>2002</v>
      </c>
      <c r="BN214" s="215" t="s">
        <v>588</v>
      </c>
      <c r="BO214" s="216" t="s">
        <v>588</v>
      </c>
      <c r="BP214" s="216" t="s">
        <v>588</v>
      </c>
      <c r="BQ214" s="216" t="s">
        <v>588</v>
      </c>
      <c r="BR214" s="216" t="s">
        <v>588</v>
      </c>
      <c r="BS214" s="216" t="s">
        <v>588</v>
      </c>
      <c r="BT214" s="216" t="s">
        <v>588</v>
      </c>
      <c r="BU214" s="216" t="s">
        <v>588</v>
      </c>
      <c r="BV214" s="216" t="s">
        <v>588</v>
      </c>
      <c r="BW214" s="216" t="s">
        <v>588</v>
      </c>
      <c r="BX214" s="216" t="s">
        <v>588</v>
      </c>
      <c r="BY214" s="216" t="s">
        <v>588</v>
      </c>
      <c r="BZ214" s="216" t="s">
        <v>588</v>
      </c>
      <c r="CA214" s="216" t="s">
        <v>588</v>
      </c>
    </row>
    <row r="215" spans="2:79" ht="15" customHeight="1">
      <c r="B215" s="255" t="s">
        <v>744</v>
      </c>
      <c r="C215" s="254">
        <v>8</v>
      </c>
      <c r="D215" s="254">
        <v>13</v>
      </c>
      <c r="E215" s="254">
        <v>13</v>
      </c>
      <c r="F215" s="254">
        <v>6</v>
      </c>
      <c r="G215" s="254">
        <v>2</v>
      </c>
      <c r="H215" s="254">
        <v>3</v>
      </c>
      <c r="I215" s="254">
        <v>0</v>
      </c>
      <c r="J215" s="254">
        <v>11</v>
      </c>
      <c r="K215" s="254">
        <v>2</v>
      </c>
      <c r="L215" s="254">
        <v>5</v>
      </c>
      <c r="M215" s="254">
        <v>0</v>
      </c>
      <c r="N215" s="254">
        <v>15</v>
      </c>
      <c r="O215" s="254">
        <v>8</v>
      </c>
      <c r="P215" s="254">
        <v>6</v>
      </c>
      <c r="U215" s="247" t="s">
        <v>729</v>
      </c>
      <c r="V215" s="250">
        <f t="shared" si="62"/>
        <v>1.5376301609033383</v>
      </c>
      <c r="W215" s="250">
        <f t="shared" si="62"/>
        <v>0.6352507906267908</v>
      </c>
      <c r="X215" s="250">
        <f t="shared" si="62"/>
        <v>1.5525639907017132</v>
      </c>
      <c r="Y215" s="250">
        <f t="shared" si="62"/>
        <v>0.25543308405792753</v>
      </c>
      <c r="Z215" s="250">
        <f t="shared" si="62"/>
        <v>-5.5898095532018188E-2</v>
      </c>
      <c r="AA215" s="250">
        <f t="shared" si="62"/>
        <v>0.20741674915162323</v>
      </c>
      <c r="AB215" s="250">
        <f t="shared" si="62"/>
        <v>0.1025189528170547</v>
      </c>
      <c r="AC215" s="250">
        <f t="shared" si="62"/>
        <v>0.47175038733642416</v>
      </c>
      <c r="AD215" s="250">
        <f t="shared" si="62"/>
        <v>1.8421548222671147</v>
      </c>
      <c r="AE215" s="250">
        <f t="shared" si="62"/>
        <v>0.12339490363426231</v>
      </c>
      <c r="AF215" s="250">
        <f t="shared" si="62"/>
        <v>-4.9271927337629973E-2</v>
      </c>
      <c r="AG215" s="250">
        <f t="shared" si="62"/>
        <v>0.17684640276889674</v>
      </c>
      <c r="AH215" s="250">
        <f t="shared" si="62"/>
        <v>-7.5822599613966535E-2</v>
      </c>
      <c r="AI215" s="250">
        <f t="shared" si="62"/>
        <v>-0.44787668520636614</v>
      </c>
      <c r="AJ215" s="250">
        <f t="shared" si="62"/>
        <v>4.4798581237526891E-2</v>
      </c>
      <c r="AK215" s="250">
        <f t="shared" si="62"/>
        <v>0.19125832421281452</v>
      </c>
      <c r="AM215" s="49">
        <f t="shared" si="63"/>
        <v>0.26708092382678106</v>
      </c>
      <c r="BL215" s="300"/>
      <c r="BM215" s="212">
        <v>2003</v>
      </c>
      <c r="BN215" s="217" t="s">
        <v>588</v>
      </c>
      <c r="BO215" s="218" t="s">
        <v>588</v>
      </c>
      <c r="BP215" s="216" t="s">
        <v>588</v>
      </c>
      <c r="BQ215" s="216" t="s">
        <v>588</v>
      </c>
      <c r="BR215" s="216" t="s">
        <v>588</v>
      </c>
      <c r="BS215" s="216" t="s">
        <v>588</v>
      </c>
      <c r="BT215" s="216" t="s">
        <v>588</v>
      </c>
      <c r="BU215" s="216" t="s">
        <v>588</v>
      </c>
      <c r="BV215" s="216" t="s">
        <v>588</v>
      </c>
      <c r="BW215" s="216" t="s">
        <v>588</v>
      </c>
      <c r="BX215" s="216" t="s">
        <v>588</v>
      </c>
      <c r="BY215" s="216" t="s">
        <v>588</v>
      </c>
      <c r="BZ215" s="216" t="s">
        <v>588</v>
      </c>
      <c r="CA215" s="216" t="s">
        <v>588</v>
      </c>
    </row>
    <row r="216" spans="2:79">
      <c r="B216" s="255" t="s">
        <v>745</v>
      </c>
      <c r="C216" s="254">
        <v>9</v>
      </c>
      <c r="D216" s="254">
        <v>18</v>
      </c>
      <c r="E216" s="254">
        <v>20</v>
      </c>
      <c r="F216" s="254">
        <v>4</v>
      </c>
      <c r="G216" s="254">
        <v>5</v>
      </c>
      <c r="H216" s="254">
        <v>7</v>
      </c>
      <c r="I216" s="254">
        <v>1</v>
      </c>
      <c r="J216" s="254">
        <v>3</v>
      </c>
      <c r="K216" s="254">
        <v>4</v>
      </c>
      <c r="L216" s="254">
        <v>3</v>
      </c>
      <c r="M216" s="254">
        <v>3</v>
      </c>
      <c r="N216" s="254">
        <v>11</v>
      </c>
      <c r="O216" s="254">
        <v>4</v>
      </c>
      <c r="P216" s="254">
        <v>3</v>
      </c>
      <c r="U216" s="247" t="s">
        <v>653</v>
      </c>
      <c r="V216" s="250">
        <f t="shared" si="62"/>
        <v>3.3712678507247329</v>
      </c>
      <c r="W216" s="250">
        <f t="shared" si="62"/>
        <v>3.0586386416394138</v>
      </c>
      <c r="X216" s="250">
        <f t="shared" si="62"/>
        <v>0.54801431498357367</v>
      </c>
      <c r="Y216" s="250">
        <f t="shared" si="62"/>
        <v>2.0969474463095907</v>
      </c>
      <c r="Z216" s="250">
        <f t="shared" si="62"/>
        <v>0.47526008556092147</v>
      </c>
      <c r="AA216" s="250">
        <f t="shared" si="62"/>
        <v>-5.0512271334741676E-2</v>
      </c>
      <c r="AB216" s="250">
        <f t="shared" si="62"/>
        <v>1.3038282059699675</v>
      </c>
      <c r="AC216" s="250">
        <f t="shared" si="62"/>
        <v>0.41243498061919781</v>
      </c>
      <c r="AD216" s="250">
        <f t="shared" si="62"/>
        <v>0.43454621786374314</v>
      </c>
      <c r="AE216" s="250">
        <f t="shared" si="62"/>
        <v>2.1396368226034017</v>
      </c>
      <c r="AF216" s="250">
        <f t="shared" si="62"/>
        <v>1.6510713114684723</v>
      </c>
      <c r="AG216" s="250">
        <f t="shared" si="62"/>
        <v>0.2150036115520948</v>
      </c>
      <c r="AH216" s="250">
        <f t="shared" si="62"/>
        <v>2.347639396805083</v>
      </c>
      <c r="AI216" s="250">
        <f t="shared" si="62"/>
        <v>1.2793313032819404</v>
      </c>
      <c r="AJ216" s="250">
        <f t="shared" si="62"/>
        <v>0.64294429880334891</v>
      </c>
      <c r="AK216" s="250">
        <f t="shared" si="62"/>
        <v>0.31193069646072757</v>
      </c>
      <c r="AM216" s="49">
        <f t="shared" si="63"/>
        <v>-2.0357087003443555</v>
      </c>
      <c r="BL216" s="296" t="s">
        <v>722</v>
      </c>
      <c r="BM216" s="212">
        <v>2004</v>
      </c>
      <c r="BN216" s="217" t="s">
        <v>588</v>
      </c>
      <c r="BO216" s="216" t="s">
        <v>588</v>
      </c>
      <c r="BP216" s="218" t="s">
        <v>588</v>
      </c>
      <c r="BQ216" s="216" t="s">
        <v>588</v>
      </c>
      <c r="BR216" s="216" t="s">
        <v>588</v>
      </c>
      <c r="BS216" s="216" t="s">
        <v>588</v>
      </c>
      <c r="BT216" s="216" t="s">
        <v>588</v>
      </c>
      <c r="BU216" s="216" t="s">
        <v>588</v>
      </c>
      <c r="BV216" s="216" t="s">
        <v>588</v>
      </c>
      <c r="BW216" s="216" t="s">
        <v>588</v>
      </c>
      <c r="BX216" s="216" t="s">
        <v>588</v>
      </c>
      <c r="BY216" s="216" t="s">
        <v>588</v>
      </c>
      <c r="BZ216" s="216" t="s">
        <v>588</v>
      </c>
      <c r="CA216" s="216" t="s">
        <v>588</v>
      </c>
    </row>
    <row r="217" spans="2:79">
      <c r="U217" s="247" t="s">
        <v>652</v>
      </c>
      <c r="V217" s="250">
        <f t="shared" si="62"/>
        <v>0.58559773642291857</v>
      </c>
      <c r="W217" s="250">
        <f t="shared" si="62"/>
        <v>0.37248438326478417</v>
      </c>
      <c r="X217" s="250">
        <f t="shared" si="62"/>
        <v>0.54292323229281569</v>
      </c>
      <c r="Y217" s="250">
        <f t="shared" si="62"/>
        <v>0.27228960201045682</v>
      </c>
      <c r="Z217" s="250">
        <f t="shared" si="62"/>
        <v>0.23862292989996159</v>
      </c>
      <c r="AA217" s="250">
        <f t="shared" si="62"/>
        <v>-2.8897456589392467E-2</v>
      </c>
      <c r="AB217" s="250">
        <f t="shared" si="62"/>
        <v>0.60484106810628324</v>
      </c>
      <c r="AC217" s="250">
        <f t="shared" si="62"/>
        <v>0.18922751757062617</v>
      </c>
      <c r="AD217" s="250">
        <f t="shared" si="62"/>
        <v>0.10582448276294065</v>
      </c>
      <c r="AE217" s="250">
        <f t="shared" si="62"/>
        <v>0.24206453070734169</v>
      </c>
      <c r="AF217" s="250">
        <f t="shared" si="62"/>
        <v>9.86669768068138E-2</v>
      </c>
      <c r="AG217" s="250">
        <f t="shared" si="62"/>
        <v>8.0336624454606653E-2</v>
      </c>
      <c r="AH217" s="250">
        <f t="shared" si="62"/>
        <v>0.12938770793191678</v>
      </c>
      <c r="AI217" s="250">
        <f t="shared" si="62"/>
        <v>0.17868063315334615</v>
      </c>
      <c r="AJ217" s="250">
        <f t="shared" si="62"/>
        <v>-1.0443278152649449E-2</v>
      </c>
      <c r="AK217" s="250">
        <f t="shared" si="62"/>
        <v>-2.9960222491067112E-2</v>
      </c>
      <c r="AM217" s="49">
        <f t="shared" si="63"/>
        <v>-0.1593479304229839</v>
      </c>
      <c r="BL217" s="297"/>
      <c r="BM217" s="212">
        <v>2005</v>
      </c>
      <c r="BN217" s="217" t="s">
        <v>588</v>
      </c>
      <c r="BO217" s="216" t="s">
        <v>588</v>
      </c>
      <c r="BP217" s="216" t="s">
        <v>588</v>
      </c>
      <c r="BQ217" s="218" t="s">
        <v>588</v>
      </c>
      <c r="BR217" s="216" t="s">
        <v>588</v>
      </c>
      <c r="BS217" s="216" t="s">
        <v>588</v>
      </c>
      <c r="BT217" s="216" t="s">
        <v>588</v>
      </c>
      <c r="BU217" s="216" t="s">
        <v>588</v>
      </c>
      <c r="BV217" s="216" t="s">
        <v>588</v>
      </c>
      <c r="BW217" s="216" t="s">
        <v>588</v>
      </c>
      <c r="BX217" s="216" t="s">
        <v>588</v>
      </c>
      <c r="BY217" s="216" t="s">
        <v>588</v>
      </c>
      <c r="BZ217" s="216" t="s">
        <v>588</v>
      </c>
      <c r="CA217" s="216" t="s">
        <v>588</v>
      </c>
    </row>
    <row r="218" spans="2:79">
      <c r="U218" s="247" t="s">
        <v>654</v>
      </c>
      <c r="V218" s="250">
        <f t="shared" si="62"/>
        <v>0.32860323691699378</v>
      </c>
      <c r="W218" s="250">
        <f t="shared" si="62"/>
        <v>7.6733552907553682E-2</v>
      </c>
      <c r="X218" s="250">
        <f t="shared" si="62"/>
        <v>0.4744781141987795</v>
      </c>
      <c r="Y218" s="250">
        <f t="shared" si="62"/>
        <v>4.2409676235275029E-2</v>
      </c>
      <c r="Z218" s="250">
        <f t="shared" si="62"/>
        <v>3.1501155546485249E-2</v>
      </c>
      <c r="AA218" s="250">
        <f t="shared" si="62"/>
        <v>0.37150541810120319</v>
      </c>
      <c r="AB218" s="250">
        <f t="shared" si="62"/>
        <v>0.57050706728360034</v>
      </c>
      <c r="AC218" s="250">
        <f t="shared" si="62"/>
        <v>0.11427484161454737</v>
      </c>
      <c r="AD218" s="250">
        <f t="shared" si="62"/>
        <v>9.5244587488549026E-2</v>
      </c>
      <c r="AE218" s="250">
        <f t="shared" si="62"/>
        <v>0.17661324263448086</v>
      </c>
      <c r="AF218" s="250">
        <f t="shared" si="62"/>
        <v>-0.15406083740281706</v>
      </c>
      <c r="AG218" s="250">
        <f t="shared" si="62"/>
        <v>-1.3638435153713213E-2</v>
      </c>
      <c r="AH218" s="250">
        <f t="shared" si="62"/>
        <v>0.1567989564114094</v>
      </c>
      <c r="AI218" s="250">
        <f t="shared" si="62"/>
        <v>0.27522022309421357</v>
      </c>
      <c r="AJ218" s="250">
        <f t="shared" si="62"/>
        <v>0.2021587200231294</v>
      </c>
      <c r="AK218" s="250">
        <f t="shared" si="62"/>
        <v>0.37884982375244203</v>
      </c>
      <c r="AM218" s="265">
        <f t="shared" si="63"/>
        <v>0.22205086734103263</v>
      </c>
      <c r="BL218" s="297"/>
      <c r="BM218" s="212">
        <v>2006</v>
      </c>
      <c r="BN218" s="217" t="s">
        <v>588</v>
      </c>
      <c r="BO218" s="216" t="s">
        <v>588</v>
      </c>
      <c r="BP218" s="216" t="s">
        <v>588</v>
      </c>
      <c r="BQ218" s="216" t="s">
        <v>588</v>
      </c>
      <c r="BR218" s="218" t="s">
        <v>588</v>
      </c>
      <c r="BS218" s="216" t="s">
        <v>588</v>
      </c>
      <c r="BT218" s="216" t="s">
        <v>588</v>
      </c>
      <c r="BU218" s="216" t="s">
        <v>588</v>
      </c>
      <c r="BV218" s="216" t="s">
        <v>588</v>
      </c>
      <c r="BW218" s="216" t="s">
        <v>588</v>
      </c>
      <c r="BX218" s="216" t="s">
        <v>588</v>
      </c>
      <c r="BY218" s="216" t="s">
        <v>588</v>
      </c>
      <c r="BZ218" s="216" t="s">
        <v>588</v>
      </c>
      <c r="CA218" s="216" t="s">
        <v>588</v>
      </c>
    </row>
    <row r="219" spans="2:79">
      <c r="B219" s="19" t="s">
        <v>294</v>
      </c>
      <c r="C219" s="19">
        <f>SUM(C153:C156)</f>
        <v>30</v>
      </c>
      <c r="D219" s="19">
        <f t="shared" ref="D219:P219" si="64">SUM(D153:D156)</f>
        <v>84</v>
      </c>
      <c r="E219" s="19">
        <f t="shared" si="64"/>
        <v>72</v>
      </c>
      <c r="F219" s="19">
        <f t="shared" si="64"/>
        <v>41</v>
      </c>
      <c r="G219" s="19">
        <f t="shared" si="64"/>
        <v>2</v>
      </c>
      <c r="H219" s="19">
        <f t="shared" si="64"/>
        <v>10</v>
      </c>
      <c r="I219" s="19">
        <f t="shared" si="64"/>
        <v>19</v>
      </c>
      <c r="J219" s="19">
        <f t="shared" si="64"/>
        <v>33</v>
      </c>
      <c r="K219" s="19">
        <f t="shared" si="64"/>
        <v>20</v>
      </c>
      <c r="L219" s="19">
        <f t="shared" si="64"/>
        <v>20</v>
      </c>
      <c r="M219" s="19">
        <f t="shared" si="64"/>
        <v>13</v>
      </c>
      <c r="N219" s="19">
        <f t="shared" si="64"/>
        <v>49</v>
      </c>
      <c r="O219" s="19">
        <f t="shared" si="64"/>
        <v>17</v>
      </c>
      <c r="P219" s="19">
        <f t="shared" si="64"/>
        <v>19</v>
      </c>
      <c r="U219" s="247" t="s">
        <v>655</v>
      </c>
      <c r="V219" s="250">
        <f t="shared" si="62"/>
        <v>1.8532101232880565</v>
      </c>
      <c r="W219" s="250">
        <f t="shared" si="62"/>
        <v>1.295140343071961</v>
      </c>
      <c r="X219" s="250">
        <f t="shared" si="62"/>
        <v>0.7560961821086376</v>
      </c>
      <c r="Y219" s="250">
        <f t="shared" si="62"/>
        <v>-0.14646300796669487</v>
      </c>
      <c r="Z219" s="250">
        <f t="shared" si="62"/>
        <v>0.12160114354544982</v>
      </c>
      <c r="AA219" s="250">
        <f t="shared" si="62"/>
        <v>0.13419290198523037</v>
      </c>
      <c r="AB219" s="250">
        <f t="shared" si="62"/>
        <v>1.1346170141786067</v>
      </c>
      <c r="AC219" s="250">
        <f t="shared" si="62"/>
        <v>0.8430860934641653</v>
      </c>
      <c r="AD219" s="250">
        <f t="shared" si="62"/>
        <v>0.76654339472441557</v>
      </c>
      <c r="AE219" s="250">
        <f t="shared" si="62"/>
        <v>6.9006457320643477E-2</v>
      </c>
      <c r="AF219" s="250">
        <f t="shared" si="62"/>
        <v>0.21976406095769807</v>
      </c>
      <c r="AG219" s="250">
        <f t="shared" si="62"/>
        <v>-0.31646206293670998</v>
      </c>
      <c r="AH219" s="250">
        <f t="shared" si="62"/>
        <v>6.3665751083643807E-2</v>
      </c>
      <c r="AI219" s="250">
        <f t="shared" si="62"/>
        <v>-0.10511153833814479</v>
      </c>
      <c r="AJ219" s="250">
        <f t="shared" si="62"/>
        <v>0.58745146184068875</v>
      </c>
      <c r="AK219" s="250">
        <f t="shared" si="62"/>
        <v>1.1228843104177386</v>
      </c>
      <c r="AM219" s="265">
        <f t="shared" si="63"/>
        <v>1.0592185593340948</v>
      </c>
      <c r="BL219" s="297"/>
      <c r="BM219" s="212">
        <v>2007</v>
      </c>
      <c r="BN219" s="217" t="s">
        <v>588</v>
      </c>
      <c r="BO219" s="216" t="s">
        <v>588</v>
      </c>
      <c r="BP219" s="216" t="s">
        <v>588</v>
      </c>
      <c r="BQ219" s="216" t="s">
        <v>588</v>
      </c>
      <c r="BR219" s="216" t="s">
        <v>588</v>
      </c>
      <c r="BS219" s="218" t="s">
        <v>588</v>
      </c>
      <c r="BT219" s="216" t="s">
        <v>588</v>
      </c>
      <c r="BU219" s="216" t="s">
        <v>588</v>
      </c>
      <c r="BV219" s="216" t="s">
        <v>588</v>
      </c>
      <c r="BW219" s="216" t="s">
        <v>588</v>
      </c>
      <c r="BX219" s="216" t="s">
        <v>588</v>
      </c>
      <c r="BY219" s="216" t="s">
        <v>588</v>
      </c>
      <c r="BZ219" s="216" t="s">
        <v>588</v>
      </c>
      <c r="CA219" s="216" t="s">
        <v>588</v>
      </c>
    </row>
    <row r="220" spans="2:79">
      <c r="B220" s="19">
        <v>2002</v>
      </c>
      <c r="C220" s="19">
        <f t="shared" ref="C220:P220" si="65">SUM(C157:C160)</f>
        <v>34</v>
      </c>
      <c r="D220" s="19">
        <f t="shared" si="65"/>
        <v>69</v>
      </c>
      <c r="E220" s="19">
        <f t="shared" si="65"/>
        <v>72</v>
      </c>
      <c r="F220" s="19">
        <f t="shared" si="65"/>
        <v>40</v>
      </c>
      <c r="G220" s="19">
        <f t="shared" si="65"/>
        <v>4</v>
      </c>
      <c r="H220" s="19">
        <f t="shared" si="65"/>
        <v>25</v>
      </c>
      <c r="I220" s="19">
        <f t="shared" si="65"/>
        <v>7</v>
      </c>
      <c r="J220" s="19">
        <f t="shared" si="65"/>
        <v>30</v>
      </c>
      <c r="K220" s="19">
        <f t="shared" si="65"/>
        <v>32</v>
      </c>
      <c r="L220" s="19">
        <f t="shared" si="65"/>
        <v>14</v>
      </c>
      <c r="M220" s="19">
        <f t="shared" si="65"/>
        <v>13</v>
      </c>
      <c r="N220" s="19">
        <f t="shared" si="65"/>
        <v>46</v>
      </c>
      <c r="O220" s="19">
        <f t="shared" si="65"/>
        <v>15</v>
      </c>
      <c r="P220" s="19">
        <f t="shared" si="65"/>
        <v>16</v>
      </c>
      <c r="U220" s="247" t="s">
        <v>479</v>
      </c>
      <c r="V220" s="250">
        <f t="shared" si="62"/>
        <v>0.71117108338477109</v>
      </c>
      <c r="W220" s="250">
        <f t="shared" si="62"/>
        <v>0.62502851496329748</v>
      </c>
      <c r="X220" s="250">
        <f t="shared" si="62"/>
        <v>0.68055211287291528</v>
      </c>
      <c r="Y220" s="250">
        <f t="shared" si="62"/>
        <v>0.66826199511191131</v>
      </c>
      <c r="Z220" s="250">
        <f t="shared" si="62"/>
        <v>0.3495798647981132</v>
      </c>
      <c r="AA220" s="250">
        <f t="shared" si="62"/>
        <v>0.47123084999761367</v>
      </c>
      <c r="AB220" s="250">
        <f t="shared" si="62"/>
        <v>0.52015739688227569</v>
      </c>
      <c r="AC220" s="250">
        <f t="shared" si="62"/>
        <v>0.41249904650580649</v>
      </c>
      <c r="AD220" s="250">
        <f t="shared" si="62"/>
        <v>0.36711526037300635</v>
      </c>
      <c r="AE220" s="250">
        <f t="shared" si="62"/>
        <v>0.16922987974098058</v>
      </c>
      <c r="AF220" s="250">
        <f t="shared" si="62"/>
        <v>6.4882539180676213E-2</v>
      </c>
      <c r="AG220" s="250">
        <f t="shared" si="62"/>
        <v>9.0229292778411185E-2</v>
      </c>
      <c r="AH220" s="250">
        <f t="shared" si="62"/>
        <v>0</v>
      </c>
      <c r="AI220" s="250">
        <f t="shared" si="62"/>
        <v>7.3270139135329648E-2</v>
      </c>
      <c r="AJ220" s="250">
        <f t="shared" si="62"/>
        <v>0.10712717163882002</v>
      </c>
      <c r="AK220" s="250">
        <f t="shared" si="62"/>
        <v>0.10905596462076939</v>
      </c>
      <c r="AM220" s="49">
        <f t="shared" si="63"/>
        <v>0.10905596462076939</v>
      </c>
      <c r="BL220" s="297"/>
      <c r="BM220" s="212">
        <v>2008</v>
      </c>
      <c r="BN220" s="217" t="s">
        <v>588</v>
      </c>
      <c r="BO220" s="216" t="s">
        <v>588</v>
      </c>
      <c r="BP220" s="216" t="s">
        <v>588</v>
      </c>
      <c r="BQ220" s="216" t="s">
        <v>588</v>
      </c>
      <c r="BR220" s="216" t="s">
        <v>588</v>
      </c>
      <c r="BS220" s="216" t="s">
        <v>588</v>
      </c>
      <c r="BT220" s="218" t="s">
        <v>588</v>
      </c>
      <c r="BU220" s="216" t="s">
        <v>588</v>
      </c>
      <c r="BV220" s="216" t="s">
        <v>588</v>
      </c>
      <c r="BW220" s="216" t="s">
        <v>588</v>
      </c>
      <c r="BX220" s="216" t="s">
        <v>588</v>
      </c>
      <c r="BY220" s="216" t="s">
        <v>588</v>
      </c>
      <c r="BZ220" s="216" t="s">
        <v>588</v>
      </c>
      <c r="CA220" s="216" t="s">
        <v>588</v>
      </c>
    </row>
    <row r="221" spans="2:79">
      <c r="B221" s="19">
        <v>2003</v>
      </c>
      <c r="C221" s="19">
        <f t="shared" ref="C221:P221" si="66">SUM(C161:C164)</f>
        <v>35</v>
      </c>
      <c r="D221" s="19">
        <f t="shared" si="66"/>
        <v>74</v>
      </c>
      <c r="E221" s="19">
        <f t="shared" si="66"/>
        <v>82</v>
      </c>
      <c r="F221" s="19">
        <f t="shared" si="66"/>
        <v>40</v>
      </c>
      <c r="G221" s="19">
        <f t="shared" si="66"/>
        <v>3</v>
      </c>
      <c r="H221" s="19">
        <f t="shared" si="66"/>
        <v>24</v>
      </c>
      <c r="I221" s="19">
        <f t="shared" si="66"/>
        <v>12</v>
      </c>
      <c r="J221" s="19">
        <f t="shared" si="66"/>
        <v>32</v>
      </c>
      <c r="K221" s="19">
        <f t="shared" si="66"/>
        <v>35</v>
      </c>
      <c r="L221" s="19">
        <f t="shared" si="66"/>
        <v>21</v>
      </c>
      <c r="M221" s="19">
        <f t="shared" si="66"/>
        <v>5</v>
      </c>
      <c r="N221" s="19">
        <f t="shared" si="66"/>
        <v>51</v>
      </c>
      <c r="O221" s="19">
        <f t="shared" si="66"/>
        <v>20</v>
      </c>
      <c r="P221" s="19">
        <f t="shared" si="66"/>
        <v>12</v>
      </c>
      <c r="U221" s="19" t="s">
        <v>752</v>
      </c>
      <c r="BL221" s="297"/>
      <c r="BM221" s="212">
        <v>2009</v>
      </c>
      <c r="BN221" s="217" t="s">
        <v>588</v>
      </c>
      <c r="BO221" s="216" t="s">
        <v>588</v>
      </c>
      <c r="BP221" s="216" t="s">
        <v>588</v>
      </c>
      <c r="BQ221" s="216" t="s">
        <v>588</v>
      </c>
      <c r="BR221" s="216" t="s">
        <v>588</v>
      </c>
      <c r="BS221" s="216" t="s">
        <v>588</v>
      </c>
      <c r="BT221" s="216" t="s">
        <v>588</v>
      </c>
      <c r="BU221" s="218" t="s">
        <v>588</v>
      </c>
      <c r="BV221" s="216" t="s">
        <v>588</v>
      </c>
      <c r="BW221" s="216" t="s">
        <v>588</v>
      </c>
      <c r="BX221" s="216" t="s">
        <v>588</v>
      </c>
      <c r="BY221" s="216" t="s">
        <v>588</v>
      </c>
      <c r="BZ221" s="216" t="s">
        <v>588</v>
      </c>
      <c r="CA221" s="216" t="s">
        <v>588</v>
      </c>
    </row>
    <row r="222" spans="2:79">
      <c r="B222" s="19">
        <v>2004</v>
      </c>
      <c r="C222" s="19">
        <f t="shared" ref="C222:P222" si="67">SUM(C165:C168)</f>
        <v>22</v>
      </c>
      <c r="D222" s="19">
        <f t="shared" si="67"/>
        <v>83</v>
      </c>
      <c r="E222" s="19">
        <f t="shared" si="67"/>
        <v>116</v>
      </c>
      <c r="F222" s="19">
        <f t="shared" si="67"/>
        <v>27</v>
      </c>
      <c r="G222" s="19">
        <f t="shared" si="67"/>
        <v>9</v>
      </c>
      <c r="H222" s="19">
        <f t="shared" si="67"/>
        <v>19</v>
      </c>
      <c r="I222" s="19">
        <f t="shared" si="67"/>
        <v>18</v>
      </c>
      <c r="J222" s="19">
        <f t="shared" si="67"/>
        <v>42</v>
      </c>
      <c r="K222" s="19">
        <f t="shared" si="67"/>
        <v>28</v>
      </c>
      <c r="L222" s="19">
        <f t="shared" si="67"/>
        <v>11</v>
      </c>
      <c r="M222" s="19">
        <f t="shared" si="67"/>
        <v>11</v>
      </c>
      <c r="N222" s="19">
        <f t="shared" si="67"/>
        <v>44</v>
      </c>
      <c r="O222" s="19">
        <f t="shared" si="67"/>
        <v>15</v>
      </c>
      <c r="P222" s="19">
        <f t="shared" si="67"/>
        <v>6</v>
      </c>
      <c r="U222" s="247"/>
      <c r="V222" s="248" t="s">
        <v>294</v>
      </c>
      <c r="W222" s="248" t="s">
        <v>295</v>
      </c>
      <c r="X222" s="248" t="s">
        <v>296</v>
      </c>
      <c r="Y222" s="249" t="s">
        <v>297</v>
      </c>
      <c r="Z222" s="248" t="s">
        <v>264</v>
      </c>
      <c r="AA222" s="248" t="s">
        <v>265</v>
      </c>
      <c r="AB222" s="248" t="s">
        <v>266</v>
      </c>
      <c r="AC222" s="248" t="s">
        <v>267</v>
      </c>
      <c r="AD222" s="248" t="s">
        <v>268</v>
      </c>
      <c r="AE222" s="248" t="s">
        <v>269</v>
      </c>
      <c r="AF222" s="248" t="s">
        <v>270</v>
      </c>
      <c r="AG222" s="248" t="s">
        <v>271</v>
      </c>
      <c r="AH222" s="248" t="s">
        <v>272</v>
      </c>
      <c r="AI222" s="248" t="s">
        <v>273</v>
      </c>
      <c r="AJ222" s="248" t="s">
        <v>751</v>
      </c>
      <c r="AK222" s="248" t="s">
        <v>747</v>
      </c>
      <c r="BL222" s="297"/>
      <c r="BM222" s="212">
        <v>2010</v>
      </c>
      <c r="BN222" s="217" t="s">
        <v>588</v>
      </c>
      <c r="BO222" s="216" t="s">
        <v>588</v>
      </c>
      <c r="BP222" s="216" t="s">
        <v>588</v>
      </c>
      <c r="BQ222" s="216" t="s">
        <v>588</v>
      </c>
      <c r="BR222" s="216" t="s">
        <v>588</v>
      </c>
      <c r="BS222" s="216" t="s">
        <v>588</v>
      </c>
      <c r="BT222" s="216" t="s">
        <v>588</v>
      </c>
      <c r="BU222" s="216" t="s">
        <v>588</v>
      </c>
      <c r="BV222" s="218" t="s">
        <v>588</v>
      </c>
      <c r="BW222" s="216" t="s">
        <v>588</v>
      </c>
      <c r="BX222" s="216" t="s">
        <v>588</v>
      </c>
      <c r="BY222" s="216" t="s">
        <v>588</v>
      </c>
      <c r="BZ222" s="216" t="s">
        <v>588</v>
      </c>
      <c r="CA222" s="216" t="s">
        <v>588</v>
      </c>
    </row>
    <row r="223" spans="2:79">
      <c r="B223" s="19">
        <v>2005</v>
      </c>
      <c r="C223" s="19">
        <f t="shared" ref="C223:P223" si="68">SUM(C169:C172)</f>
        <v>26</v>
      </c>
      <c r="D223" s="19">
        <f t="shared" si="68"/>
        <v>70</v>
      </c>
      <c r="E223" s="19">
        <f t="shared" si="68"/>
        <v>63</v>
      </c>
      <c r="F223" s="19">
        <f t="shared" si="68"/>
        <v>27</v>
      </c>
      <c r="G223" s="19">
        <f t="shared" si="68"/>
        <v>3</v>
      </c>
      <c r="H223" s="19">
        <f t="shared" si="68"/>
        <v>31</v>
      </c>
      <c r="I223" s="19">
        <f t="shared" si="68"/>
        <v>12</v>
      </c>
      <c r="J223" s="19">
        <f t="shared" si="68"/>
        <v>30</v>
      </c>
      <c r="K223" s="19">
        <f t="shared" si="68"/>
        <v>25</v>
      </c>
      <c r="L223" s="19">
        <f t="shared" si="68"/>
        <v>8</v>
      </c>
      <c r="M223" s="19">
        <f t="shared" si="68"/>
        <v>5</v>
      </c>
      <c r="N223" s="19">
        <f t="shared" si="68"/>
        <v>42</v>
      </c>
      <c r="O223" s="19">
        <f t="shared" si="68"/>
        <v>15</v>
      </c>
      <c r="P223" s="19">
        <f t="shared" si="68"/>
        <v>8</v>
      </c>
      <c r="U223" s="247" t="s">
        <v>643</v>
      </c>
      <c r="V223" s="250">
        <f>V139/$AH139-1</f>
        <v>0.68405721840268674</v>
      </c>
      <c r="W223" s="250">
        <f t="shared" ref="W223:AK223" si="69">W139/$AH139-1</f>
        <v>0.93949308216599192</v>
      </c>
      <c r="X223" s="250">
        <f t="shared" si="69"/>
        <v>0.90443748825314207</v>
      </c>
      <c r="Y223" s="250">
        <f t="shared" si="69"/>
        <v>0.17746028390176383</v>
      </c>
      <c r="Z223" s="250">
        <f t="shared" si="69"/>
        <v>0.31421946730229755</v>
      </c>
      <c r="AA223" s="250">
        <f t="shared" si="69"/>
        <v>0.7100568714177109</v>
      </c>
      <c r="AB223" s="250">
        <f t="shared" si="69"/>
        <v>0.23149010003816506</v>
      </c>
      <c r="AC223" s="250">
        <f t="shared" si="69"/>
        <v>0.62174906545581998</v>
      </c>
      <c r="AD223" s="250">
        <f t="shared" si="69"/>
        <v>0.53792180894615038</v>
      </c>
      <c r="AE223" s="250">
        <f t="shared" si="69"/>
        <v>-0.29465193122897226</v>
      </c>
      <c r="AF223" s="250">
        <f t="shared" si="69"/>
        <v>-0.536657766031853</v>
      </c>
      <c r="AG223" s="250">
        <f t="shared" si="69"/>
        <v>5.2732532089314832E-2</v>
      </c>
      <c r="AH223" s="250">
        <f t="shared" si="69"/>
        <v>0</v>
      </c>
      <c r="AI223" s="250">
        <f t="shared" si="69"/>
        <v>1.7780214304007336E-2</v>
      </c>
      <c r="AJ223" s="250">
        <f t="shared" si="69"/>
        <v>0.39425360310371604</v>
      </c>
      <c r="AK223" s="250">
        <f t="shared" si="69"/>
        <v>0.17308203205569161</v>
      </c>
      <c r="BL223" s="297"/>
      <c r="BM223" s="212">
        <v>2011</v>
      </c>
      <c r="BN223" s="217">
        <v>0.95</v>
      </c>
      <c r="BO223" s="216" t="s">
        <v>588</v>
      </c>
      <c r="BP223" s="216" t="s">
        <v>588</v>
      </c>
      <c r="BQ223" s="216">
        <v>0.95</v>
      </c>
      <c r="BR223" s="216">
        <v>0.9</v>
      </c>
      <c r="BS223" s="216" t="s">
        <v>588</v>
      </c>
      <c r="BT223" s="216" t="s">
        <v>588</v>
      </c>
      <c r="BU223" s="216">
        <v>0.95</v>
      </c>
      <c r="BV223" s="216" t="s">
        <v>588</v>
      </c>
      <c r="BW223" s="218">
        <v>0.9</v>
      </c>
      <c r="BX223" s="216" t="s">
        <v>588</v>
      </c>
      <c r="BY223" s="216" t="s">
        <v>588</v>
      </c>
      <c r="BZ223" s="216" t="s">
        <v>588</v>
      </c>
      <c r="CA223" s="216" t="s">
        <v>588</v>
      </c>
    </row>
    <row r="224" spans="2:79">
      <c r="B224" s="19">
        <v>2006</v>
      </c>
      <c r="C224" s="19">
        <f t="shared" ref="C224:P224" si="70">SUM(C173:C176)</f>
        <v>34</v>
      </c>
      <c r="D224" s="19">
        <f t="shared" si="70"/>
        <v>66</v>
      </c>
      <c r="E224" s="19">
        <f t="shared" si="70"/>
        <v>83</v>
      </c>
      <c r="F224" s="19">
        <f t="shared" si="70"/>
        <v>46</v>
      </c>
      <c r="G224" s="19">
        <f t="shared" si="70"/>
        <v>5</v>
      </c>
      <c r="H224" s="19">
        <f t="shared" si="70"/>
        <v>26</v>
      </c>
      <c r="I224" s="19">
        <f t="shared" si="70"/>
        <v>11</v>
      </c>
      <c r="J224" s="19">
        <f t="shared" si="70"/>
        <v>31</v>
      </c>
      <c r="K224" s="19">
        <f t="shared" si="70"/>
        <v>24</v>
      </c>
      <c r="L224" s="19">
        <f t="shared" si="70"/>
        <v>11</v>
      </c>
      <c r="M224" s="19">
        <f t="shared" si="70"/>
        <v>3</v>
      </c>
      <c r="N224" s="19">
        <f t="shared" si="70"/>
        <v>34</v>
      </c>
      <c r="O224" s="19">
        <f t="shared" si="70"/>
        <v>20</v>
      </c>
      <c r="P224" s="19">
        <f t="shared" si="70"/>
        <v>8</v>
      </c>
      <c r="U224" s="247" t="s">
        <v>657</v>
      </c>
      <c r="V224" s="250">
        <f t="shared" ref="V224:AK237" si="71">V140/$AH140-1</f>
        <v>1.3785472312044731</v>
      </c>
      <c r="W224" s="250">
        <f t="shared" si="71"/>
        <v>0.91415190369017929</v>
      </c>
      <c r="X224" s="250">
        <f t="shared" si="71"/>
        <v>0.92301084840477765</v>
      </c>
      <c r="Y224" s="250">
        <f t="shared" si="71"/>
        <v>1.1838119342367683</v>
      </c>
      <c r="Z224" s="250">
        <f t="shared" si="71"/>
        <v>0.80965380005784304</v>
      </c>
      <c r="AA224" s="250">
        <f t="shared" si="71"/>
        <v>0.67868932325943843</v>
      </c>
      <c r="AB224" s="250">
        <f t="shared" si="71"/>
        <v>0.5827131047863463</v>
      </c>
      <c r="AC224" s="250">
        <f t="shared" si="71"/>
        <v>0.64964481906463689</v>
      </c>
      <c r="AD224" s="250">
        <f t="shared" si="71"/>
        <v>0.42478527798150201</v>
      </c>
      <c r="AE224" s="250">
        <f t="shared" si="71"/>
        <v>0.27615458919045444</v>
      </c>
      <c r="AF224" s="250">
        <f t="shared" si="71"/>
        <v>0.23265019272813681</v>
      </c>
      <c r="AG224" s="250">
        <f t="shared" si="71"/>
        <v>0.22113107055055026</v>
      </c>
      <c r="AH224" s="250">
        <f t="shared" si="71"/>
        <v>0</v>
      </c>
      <c r="AI224" s="250">
        <f t="shared" si="71"/>
        <v>3.0558671534406168E-2</v>
      </c>
      <c r="AJ224" s="250">
        <f t="shared" si="71"/>
        <v>0.14237869725636743</v>
      </c>
      <c r="AK224" s="250">
        <f t="shared" si="71"/>
        <v>0.24114584915723403</v>
      </c>
      <c r="BL224" s="297"/>
      <c r="BM224" s="212">
        <v>2012</v>
      </c>
      <c r="BN224" s="217" t="s">
        <v>588</v>
      </c>
      <c r="BO224" s="216" t="s">
        <v>588</v>
      </c>
      <c r="BP224" s="216" t="s">
        <v>588</v>
      </c>
      <c r="BQ224" s="216" t="s">
        <v>588</v>
      </c>
      <c r="BR224" s="216" t="s">
        <v>588</v>
      </c>
      <c r="BS224" s="216" t="s">
        <v>588</v>
      </c>
      <c r="BT224" s="216" t="s">
        <v>588</v>
      </c>
      <c r="BU224" s="216" t="s">
        <v>588</v>
      </c>
      <c r="BV224" s="216" t="s">
        <v>588</v>
      </c>
      <c r="BW224" s="216" t="s">
        <v>588</v>
      </c>
      <c r="BX224" s="218">
        <v>0.9</v>
      </c>
      <c r="BY224" s="216" t="s">
        <v>588</v>
      </c>
      <c r="BZ224" s="216" t="s">
        <v>588</v>
      </c>
      <c r="CA224" s="216" t="s">
        <v>588</v>
      </c>
    </row>
    <row r="225" spans="2:81">
      <c r="B225" s="19">
        <v>2007</v>
      </c>
      <c r="C225" s="19">
        <f t="shared" ref="C225:P225" si="72">SUM(C177:C180)</f>
        <v>25</v>
      </c>
      <c r="D225" s="19">
        <f t="shared" si="72"/>
        <v>62</v>
      </c>
      <c r="E225" s="19">
        <f t="shared" si="72"/>
        <v>87</v>
      </c>
      <c r="F225" s="19">
        <f t="shared" si="72"/>
        <v>34</v>
      </c>
      <c r="G225" s="19">
        <f t="shared" si="72"/>
        <v>9</v>
      </c>
      <c r="H225" s="19">
        <f t="shared" si="72"/>
        <v>24</v>
      </c>
      <c r="I225" s="19">
        <f t="shared" si="72"/>
        <v>8</v>
      </c>
      <c r="J225" s="19">
        <f t="shared" si="72"/>
        <v>41</v>
      </c>
      <c r="K225" s="19">
        <f t="shared" si="72"/>
        <v>15</v>
      </c>
      <c r="L225" s="19">
        <f t="shared" si="72"/>
        <v>10</v>
      </c>
      <c r="M225" s="19">
        <f t="shared" si="72"/>
        <v>8</v>
      </c>
      <c r="N225" s="19">
        <f t="shared" si="72"/>
        <v>56</v>
      </c>
      <c r="O225" s="19">
        <f t="shared" si="72"/>
        <v>23</v>
      </c>
      <c r="P225" s="19">
        <f t="shared" si="72"/>
        <v>15</v>
      </c>
      <c r="U225" s="247" t="s">
        <v>644</v>
      </c>
      <c r="V225" s="250">
        <f t="shared" si="71"/>
        <v>0.79923867622789735</v>
      </c>
      <c r="W225" s="250">
        <f t="shared" si="71"/>
        <v>0.80205859350700037</v>
      </c>
      <c r="X225" s="250">
        <f t="shared" si="71"/>
        <v>0.95909558887602153</v>
      </c>
      <c r="Y225" s="250">
        <f t="shared" si="71"/>
        <v>1.7269675399365911</v>
      </c>
      <c r="Z225" s="250">
        <f t="shared" si="71"/>
        <v>0.48679821600903161</v>
      </c>
      <c r="AA225" s="250">
        <f t="shared" si="71"/>
        <v>0.94325928791312585</v>
      </c>
      <c r="AB225" s="250">
        <f t="shared" si="71"/>
        <v>1.022999471412728</v>
      </c>
      <c r="AC225" s="250">
        <f t="shared" si="71"/>
        <v>0.95251602770741495</v>
      </c>
      <c r="AD225" s="250">
        <f t="shared" si="71"/>
        <v>0.49301808883376363</v>
      </c>
      <c r="AE225" s="250">
        <f t="shared" si="71"/>
        <v>0.44968407253863019</v>
      </c>
      <c r="AF225" s="250">
        <f t="shared" si="71"/>
        <v>0.27079537156558442</v>
      </c>
      <c r="AG225" s="250">
        <f t="shared" si="71"/>
        <v>0.3091277970123123</v>
      </c>
      <c r="AH225" s="250">
        <f t="shared" si="71"/>
        <v>0</v>
      </c>
      <c r="AI225" s="250">
        <f t="shared" si="71"/>
        <v>4.7168579140559164E-2</v>
      </c>
      <c r="AJ225" s="250">
        <f t="shared" si="71"/>
        <v>0.6402484528519985</v>
      </c>
      <c r="AK225" s="250">
        <f t="shared" si="71"/>
        <v>0.41908706736398638</v>
      </c>
      <c r="BL225" s="297"/>
      <c r="BM225" s="212">
        <v>2013</v>
      </c>
      <c r="BN225" s="217">
        <v>0.9</v>
      </c>
      <c r="BO225" s="216" t="s">
        <v>588</v>
      </c>
      <c r="BP225" s="216" t="s">
        <v>588</v>
      </c>
      <c r="BQ225" s="216" t="s">
        <v>588</v>
      </c>
      <c r="BR225" s="216" t="s">
        <v>588</v>
      </c>
      <c r="BS225" s="216" t="s">
        <v>588</v>
      </c>
      <c r="BT225" s="216" t="s">
        <v>588</v>
      </c>
      <c r="BU225" s="216" t="s">
        <v>588</v>
      </c>
      <c r="BV225" s="216" t="s">
        <v>588</v>
      </c>
      <c r="BW225" s="216" t="s">
        <v>588</v>
      </c>
      <c r="BX225" s="216" t="s">
        <v>588</v>
      </c>
      <c r="BY225" s="218" t="s">
        <v>588</v>
      </c>
      <c r="BZ225" s="216" t="s">
        <v>588</v>
      </c>
      <c r="CA225" s="216" t="s">
        <v>588</v>
      </c>
    </row>
    <row r="226" spans="2:81">
      <c r="B226" s="19">
        <v>2008</v>
      </c>
      <c r="C226" s="19">
        <f t="shared" ref="C226:P226" si="73">SUM(C181:C184)</f>
        <v>33</v>
      </c>
      <c r="D226" s="19">
        <f t="shared" si="73"/>
        <v>64</v>
      </c>
      <c r="E226" s="19">
        <f t="shared" si="73"/>
        <v>82</v>
      </c>
      <c r="F226" s="19">
        <f t="shared" si="73"/>
        <v>25</v>
      </c>
      <c r="G226" s="19">
        <f t="shared" si="73"/>
        <v>4</v>
      </c>
      <c r="H226" s="19">
        <f t="shared" si="73"/>
        <v>13</v>
      </c>
      <c r="I226" s="19">
        <f t="shared" si="73"/>
        <v>14</v>
      </c>
      <c r="J226" s="19">
        <f t="shared" si="73"/>
        <v>36</v>
      </c>
      <c r="K226" s="19">
        <f t="shared" si="73"/>
        <v>22</v>
      </c>
      <c r="L226" s="19">
        <f t="shared" si="73"/>
        <v>13</v>
      </c>
      <c r="M226" s="19">
        <f t="shared" si="73"/>
        <v>5</v>
      </c>
      <c r="N226" s="19">
        <f t="shared" si="73"/>
        <v>41</v>
      </c>
      <c r="O226" s="19">
        <f t="shared" si="73"/>
        <v>16</v>
      </c>
      <c r="P226" s="19">
        <f t="shared" si="73"/>
        <v>13</v>
      </c>
      <c r="U226" s="247" t="s">
        <v>645</v>
      </c>
      <c r="V226" s="250">
        <f t="shared" si="71"/>
        <v>0.96783553293672187</v>
      </c>
      <c r="W226" s="250">
        <f t="shared" si="71"/>
        <v>0.87723726500424903</v>
      </c>
      <c r="X226" s="250">
        <f t="shared" si="71"/>
        <v>0.77202630134161865</v>
      </c>
      <c r="Y226" s="250">
        <f t="shared" si="71"/>
        <v>0.10889574009807501</v>
      </c>
      <c r="Z226" s="250">
        <f t="shared" si="71"/>
        <v>0.11634438882117193</v>
      </c>
      <c r="AA226" s="250">
        <f t="shared" si="71"/>
        <v>0.89603571056130882</v>
      </c>
      <c r="AB226" s="250">
        <f t="shared" si="71"/>
        <v>0.37566413930636444</v>
      </c>
      <c r="AC226" s="250">
        <f t="shared" si="71"/>
        <v>3.9405052453680645E-2</v>
      </c>
      <c r="AD226" s="250">
        <f t="shared" si="71"/>
        <v>0.38602263126391168</v>
      </c>
      <c r="AE226" s="250">
        <f t="shared" si="71"/>
        <v>-0.12760053485517187</v>
      </c>
      <c r="AF226" s="250">
        <f t="shared" si="71"/>
        <v>-0.1348494881718546</v>
      </c>
      <c r="AG226" s="250">
        <f t="shared" si="71"/>
        <v>-2.465183467048826E-3</v>
      </c>
      <c r="AH226" s="250">
        <f t="shared" si="71"/>
        <v>0</v>
      </c>
      <c r="AI226" s="250">
        <f t="shared" si="71"/>
        <v>0.35502811189998895</v>
      </c>
      <c r="AJ226" s="250">
        <f t="shared" si="71"/>
        <v>-0.22991814634146857</v>
      </c>
      <c r="AK226" s="250">
        <f t="shared" si="71"/>
        <v>5.0705802251269638E-3</v>
      </c>
      <c r="BL226" s="297"/>
      <c r="BM226" s="212">
        <v>2014</v>
      </c>
      <c r="BN226" s="217" t="s">
        <v>588</v>
      </c>
      <c r="BO226" s="216" t="s">
        <v>588</v>
      </c>
      <c r="BP226" s="216" t="s">
        <v>588</v>
      </c>
      <c r="BQ226" s="216" t="s">
        <v>588</v>
      </c>
      <c r="BR226" s="216" t="s">
        <v>588</v>
      </c>
      <c r="BS226" s="216" t="s">
        <v>588</v>
      </c>
      <c r="BT226" s="216" t="s">
        <v>588</v>
      </c>
      <c r="BU226" s="216" t="s">
        <v>588</v>
      </c>
      <c r="BV226" s="216" t="s">
        <v>588</v>
      </c>
      <c r="BW226" s="216" t="s">
        <v>588</v>
      </c>
      <c r="BX226" s="216" t="s">
        <v>588</v>
      </c>
      <c r="BY226" s="216" t="s">
        <v>588</v>
      </c>
      <c r="BZ226" s="218" t="s">
        <v>588</v>
      </c>
      <c r="CA226" s="216" t="s">
        <v>588</v>
      </c>
    </row>
    <row r="227" spans="2:81">
      <c r="B227" s="19">
        <v>2009</v>
      </c>
      <c r="C227" s="19">
        <f t="shared" ref="C227:P227" si="74">SUM(C185:C188)</f>
        <v>31</v>
      </c>
      <c r="D227" s="19">
        <f t="shared" si="74"/>
        <v>55</v>
      </c>
      <c r="E227" s="19">
        <f t="shared" si="74"/>
        <v>64</v>
      </c>
      <c r="F227" s="19">
        <f t="shared" si="74"/>
        <v>34</v>
      </c>
      <c r="G227" s="19">
        <f t="shared" si="74"/>
        <v>7</v>
      </c>
      <c r="H227" s="19">
        <f t="shared" si="74"/>
        <v>20</v>
      </c>
      <c r="I227" s="19">
        <f t="shared" si="74"/>
        <v>11</v>
      </c>
      <c r="J227" s="19">
        <f t="shared" si="74"/>
        <v>37</v>
      </c>
      <c r="K227" s="19">
        <f t="shared" si="74"/>
        <v>15</v>
      </c>
      <c r="L227" s="19">
        <f t="shared" si="74"/>
        <v>25</v>
      </c>
      <c r="M227" s="19">
        <f t="shared" si="74"/>
        <v>5</v>
      </c>
      <c r="N227" s="19">
        <f t="shared" si="74"/>
        <v>38</v>
      </c>
      <c r="O227" s="19">
        <f t="shared" si="74"/>
        <v>16</v>
      </c>
      <c r="P227" s="19">
        <f t="shared" si="74"/>
        <v>13</v>
      </c>
      <c r="U227" s="247" t="s">
        <v>646</v>
      </c>
      <c r="V227" s="250">
        <f t="shared" si="71"/>
        <v>-0.16176338495450304</v>
      </c>
      <c r="W227" s="250">
        <f t="shared" si="71"/>
        <v>0.547694696240145</v>
      </c>
      <c r="X227" s="250">
        <f t="shared" si="71"/>
        <v>9.1788002296260052E-2</v>
      </c>
      <c r="Y227" s="250">
        <f t="shared" si="71"/>
        <v>1.7463827132165286</v>
      </c>
      <c r="Z227" s="250">
        <f t="shared" si="71"/>
        <v>-6.5909352865312965E-2</v>
      </c>
      <c r="AA227" s="250">
        <f t="shared" si="71"/>
        <v>0.61143300746992368</v>
      </c>
      <c r="AB227" s="250">
        <f t="shared" si="71"/>
        <v>1.8573338555797521</v>
      </c>
      <c r="AC227" s="250">
        <f t="shared" si="71"/>
        <v>0.15978547327473325</v>
      </c>
      <c r="AD227" s="250">
        <f t="shared" si="71"/>
        <v>1.3373021037547508</v>
      </c>
      <c r="AE227" s="250">
        <f t="shared" si="71"/>
        <v>0.35176877283978913</v>
      </c>
      <c r="AF227" s="250">
        <f t="shared" si="71"/>
        <v>-0.31355900077594101</v>
      </c>
      <c r="AG227" s="250">
        <f t="shared" si="71"/>
        <v>2.7381062959432034</v>
      </c>
      <c r="AH227" s="250">
        <f t="shared" si="71"/>
        <v>0</v>
      </c>
      <c r="AI227" s="250">
        <f t="shared" si="71"/>
        <v>-0.36349159725944991</v>
      </c>
      <c r="AJ227" s="250">
        <f t="shared" si="71"/>
        <v>-1</v>
      </c>
      <c r="AK227" s="250">
        <f t="shared" si="71"/>
        <v>2.4040462392247859</v>
      </c>
      <c r="BL227" s="297"/>
      <c r="BM227" s="212">
        <v>2015</v>
      </c>
      <c r="BN227" s="219" t="s">
        <v>588</v>
      </c>
      <c r="BO227" s="220" t="s">
        <v>588</v>
      </c>
      <c r="BP227" s="220" t="s">
        <v>588</v>
      </c>
      <c r="BQ227" s="220" t="s">
        <v>588</v>
      </c>
      <c r="BR227" s="220" t="s">
        <v>588</v>
      </c>
      <c r="BS227" s="220" t="s">
        <v>588</v>
      </c>
      <c r="BT227" s="220" t="s">
        <v>588</v>
      </c>
      <c r="BU227" s="220" t="s">
        <v>588</v>
      </c>
      <c r="BV227" s="220" t="s">
        <v>588</v>
      </c>
      <c r="BW227" s="220" t="s">
        <v>588</v>
      </c>
      <c r="BX227" s="220">
        <v>0.9</v>
      </c>
      <c r="BY227" s="220" t="s">
        <v>588</v>
      </c>
      <c r="BZ227" s="220" t="s">
        <v>588</v>
      </c>
      <c r="CA227" s="221" t="s">
        <v>588</v>
      </c>
    </row>
    <row r="228" spans="2:81">
      <c r="B228" s="19">
        <v>2010</v>
      </c>
      <c r="C228" s="19">
        <f t="shared" ref="C228:P228" si="75">SUM(C189:C192)</f>
        <v>14</v>
      </c>
      <c r="D228" s="19">
        <f t="shared" si="75"/>
        <v>49</v>
      </c>
      <c r="E228" s="19">
        <f t="shared" si="75"/>
        <v>64</v>
      </c>
      <c r="F228" s="19">
        <f t="shared" si="75"/>
        <v>21</v>
      </c>
      <c r="G228" s="19">
        <f t="shared" si="75"/>
        <v>4</v>
      </c>
      <c r="H228" s="19">
        <f t="shared" si="75"/>
        <v>18</v>
      </c>
      <c r="I228" s="19">
        <f t="shared" si="75"/>
        <v>10</v>
      </c>
      <c r="J228" s="19">
        <f t="shared" si="75"/>
        <v>32</v>
      </c>
      <c r="K228" s="19">
        <f t="shared" si="75"/>
        <v>14</v>
      </c>
      <c r="L228" s="19">
        <f t="shared" si="75"/>
        <v>10</v>
      </c>
      <c r="M228" s="19">
        <f t="shared" si="75"/>
        <v>11</v>
      </c>
      <c r="N228" s="19">
        <f t="shared" si="75"/>
        <v>43</v>
      </c>
      <c r="O228" s="19">
        <f t="shared" si="75"/>
        <v>17</v>
      </c>
      <c r="P228" s="19">
        <f t="shared" si="75"/>
        <v>8</v>
      </c>
      <c r="U228" s="247" t="s">
        <v>647</v>
      </c>
      <c r="V228" s="250">
        <f t="shared" si="71"/>
        <v>7.9951117706448471E-2</v>
      </c>
      <c r="W228" s="250">
        <f t="shared" si="71"/>
        <v>1.6251405632067351</v>
      </c>
      <c r="X228" s="250">
        <f t="shared" si="71"/>
        <v>1.4698209611857305</v>
      </c>
      <c r="Y228" s="250">
        <f t="shared" si="71"/>
        <v>0.97627705658133013</v>
      </c>
      <c r="Z228" s="250">
        <f t="shared" si="71"/>
        <v>2.2717816714266155</v>
      </c>
      <c r="AA228" s="250">
        <f t="shared" si="71"/>
        <v>1.6439578922676845</v>
      </c>
      <c r="AB228" s="250">
        <f t="shared" si="71"/>
        <v>1.4661404620752871</v>
      </c>
      <c r="AC228" s="250">
        <f t="shared" si="71"/>
        <v>0.40147928671623112</v>
      </c>
      <c r="AD228" s="250">
        <f t="shared" si="71"/>
        <v>1.1458000294891217</v>
      </c>
      <c r="AE228" s="250">
        <f t="shared" si="71"/>
        <v>0.98393181503930172</v>
      </c>
      <c r="AF228" s="250">
        <f t="shared" si="71"/>
        <v>1.6943213184912183</v>
      </c>
      <c r="AG228" s="250">
        <f t="shared" si="71"/>
        <v>0.22453395332598114</v>
      </c>
      <c r="AH228" s="250">
        <f t="shared" si="71"/>
        <v>0</v>
      </c>
      <c r="AI228" s="250">
        <f t="shared" si="71"/>
        <v>0.4854643388041624</v>
      </c>
      <c r="AJ228" s="250">
        <f t="shared" si="71"/>
        <v>0.71723631462116644</v>
      </c>
      <c r="AK228" s="250">
        <f t="shared" si="71"/>
        <v>0.24934448131204889</v>
      </c>
      <c r="BL228" s="297"/>
    </row>
    <row r="229" spans="2:81">
      <c r="B229" s="19">
        <v>2011</v>
      </c>
      <c r="C229" s="19">
        <f t="shared" ref="C229:P229" si="76">SUM(C193:C196)</f>
        <v>9</v>
      </c>
      <c r="D229" s="19">
        <f t="shared" si="76"/>
        <v>48</v>
      </c>
      <c r="E229" s="19">
        <f t="shared" si="76"/>
        <v>55</v>
      </c>
      <c r="F229" s="19">
        <f t="shared" si="76"/>
        <v>21</v>
      </c>
      <c r="G229" s="19">
        <f t="shared" si="76"/>
        <v>2</v>
      </c>
      <c r="H229" s="19">
        <f t="shared" si="76"/>
        <v>24</v>
      </c>
      <c r="I229" s="19">
        <f t="shared" si="76"/>
        <v>11</v>
      </c>
      <c r="J229" s="19">
        <f t="shared" si="76"/>
        <v>28</v>
      </c>
      <c r="K229" s="19">
        <f t="shared" si="76"/>
        <v>11</v>
      </c>
      <c r="L229" s="19">
        <f t="shared" si="76"/>
        <v>8</v>
      </c>
      <c r="M229" s="19">
        <f t="shared" si="76"/>
        <v>9</v>
      </c>
      <c r="N229" s="19">
        <f t="shared" si="76"/>
        <v>38</v>
      </c>
      <c r="O229" s="19">
        <f t="shared" si="76"/>
        <v>12</v>
      </c>
      <c r="P229" s="19">
        <f t="shared" si="76"/>
        <v>9</v>
      </c>
      <c r="U229" s="247" t="s">
        <v>648</v>
      </c>
      <c r="V229" s="250">
        <f t="shared" si="71"/>
        <v>0.98629504334261675</v>
      </c>
      <c r="W229" s="250">
        <f t="shared" si="71"/>
        <v>-0.24934521170435908</v>
      </c>
      <c r="X229" s="250">
        <f t="shared" si="71"/>
        <v>0.23724698678783951</v>
      </c>
      <c r="Y229" s="250">
        <f t="shared" si="71"/>
        <v>0.85858585613689709</v>
      </c>
      <c r="Z229" s="250">
        <f t="shared" si="71"/>
        <v>0.23851101947536768</v>
      </c>
      <c r="AA229" s="250">
        <f t="shared" si="71"/>
        <v>0.12381723370888253</v>
      </c>
      <c r="AB229" s="250">
        <f t="shared" si="71"/>
        <v>-0.19621795021097921</v>
      </c>
      <c r="AC229" s="250">
        <f t="shared" si="71"/>
        <v>0.42894997639584798</v>
      </c>
      <c r="AD229" s="250">
        <f t="shared" si="71"/>
        <v>0.10944728590221442</v>
      </c>
      <c r="AE229" s="250">
        <f t="shared" si="71"/>
        <v>1.7691716101739807E-2</v>
      </c>
      <c r="AF229" s="250">
        <f t="shared" si="71"/>
        <v>0.1302973401062768</v>
      </c>
      <c r="AG229" s="250">
        <f t="shared" si="71"/>
        <v>0.5434947173562974</v>
      </c>
      <c r="AH229" s="250">
        <f t="shared" si="71"/>
        <v>0</v>
      </c>
      <c r="AI229" s="250">
        <f t="shared" si="71"/>
        <v>5.9686018814152364E-2</v>
      </c>
      <c r="AJ229" s="250">
        <f t="shared" si="71"/>
        <v>-0.25488190804382105</v>
      </c>
      <c r="AK229" s="250">
        <f t="shared" si="71"/>
        <v>-0.37002930550349256</v>
      </c>
      <c r="BL229" s="297"/>
      <c r="BM229" s="212"/>
      <c r="BN229" s="212"/>
      <c r="BO229" s="212"/>
      <c r="BP229" s="212"/>
      <c r="BQ229" s="212"/>
      <c r="BR229" s="212"/>
      <c r="BS229" s="212"/>
      <c r="BT229" s="212"/>
      <c r="BU229" s="212"/>
      <c r="BV229" s="212"/>
      <c r="BW229" s="212"/>
      <c r="BX229" s="212"/>
      <c r="BY229" s="212"/>
      <c r="BZ229" s="212"/>
      <c r="CA229" s="212"/>
      <c r="CB229" s="212"/>
      <c r="CC229" s="212"/>
    </row>
    <row r="230" spans="2:81">
      <c r="B230" s="19">
        <v>2012</v>
      </c>
      <c r="C230" s="19">
        <f t="shared" ref="C230:P230" si="77">SUM(C197:C200)</f>
        <v>20</v>
      </c>
      <c r="D230" s="19">
        <f t="shared" si="77"/>
        <v>48</v>
      </c>
      <c r="E230" s="19">
        <f t="shared" si="77"/>
        <v>58</v>
      </c>
      <c r="F230" s="19">
        <f t="shared" si="77"/>
        <v>24</v>
      </c>
      <c r="G230" s="19">
        <f t="shared" si="77"/>
        <v>11</v>
      </c>
      <c r="H230" s="19">
        <f t="shared" si="77"/>
        <v>11</v>
      </c>
      <c r="I230" s="19">
        <f t="shared" si="77"/>
        <v>15</v>
      </c>
      <c r="J230" s="19">
        <f t="shared" si="77"/>
        <v>24</v>
      </c>
      <c r="K230" s="19">
        <f t="shared" si="77"/>
        <v>12</v>
      </c>
      <c r="L230" s="19">
        <f t="shared" si="77"/>
        <v>10</v>
      </c>
      <c r="M230" s="19">
        <f t="shared" si="77"/>
        <v>4</v>
      </c>
      <c r="N230" s="19">
        <f t="shared" si="77"/>
        <v>38</v>
      </c>
      <c r="O230" s="19">
        <f t="shared" si="77"/>
        <v>14</v>
      </c>
      <c r="P230" s="19">
        <f t="shared" si="77"/>
        <v>5</v>
      </c>
      <c r="U230" s="247" t="s">
        <v>728</v>
      </c>
      <c r="V230" s="250">
        <f t="shared" si="71"/>
        <v>0.28325051918163235</v>
      </c>
      <c r="W230" s="250">
        <f t="shared" si="71"/>
        <v>0.18733565093220128</v>
      </c>
      <c r="X230" s="250">
        <f t="shared" si="71"/>
        <v>0.23803489515208498</v>
      </c>
      <c r="Y230" s="250">
        <f t="shared" si="71"/>
        <v>0.58978335445516183</v>
      </c>
      <c r="Z230" s="250">
        <f t="shared" si="71"/>
        <v>0.14132853657634237</v>
      </c>
      <c r="AA230" s="250">
        <f t="shared" si="71"/>
        <v>0.19323445814872198</v>
      </c>
      <c r="AB230" s="250">
        <f t="shared" si="71"/>
        <v>0.59013951861635716</v>
      </c>
      <c r="AC230" s="250">
        <f t="shared" si="71"/>
        <v>0.44776284735027572</v>
      </c>
      <c r="AD230" s="250">
        <f t="shared" si="71"/>
        <v>0.48183012923510282</v>
      </c>
      <c r="AE230" s="250">
        <f t="shared" si="71"/>
        <v>0.32934660653504877</v>
      </c>
      <c r="AF230" s="250">
        <f t="shared" si="71"/>
        <v>0.18798633649448027</v>
      </c>
      <c r="AG230" s="250">
        <f t="shared" si="71"/>
        <v>1.5901222935897907E-2</v>
      </c>
      <c r="AH230" s="250">
        <f t="shared" si="71"/>
        <v>0</v>
      </c>
      <c r="AI230" s="250">
        <f t="shared" si="71"/>
        <v>0.42964125625732796</v>
      </c>
      <c r="AJ230" s="250">
        <f t="shared" si="71"/>
        <v>-0.14426420525196859</v>
      </c>
      <c r="AK230" s="250">
        <f t="shared" si="71"/>
        <v>-0.28783878328935553</v>
      </c>
      <c r="BM230" s="210"/>
      <c r="BN230" s="298" t="s">
        <v>721</v>
      </c>
      <c r="BO230" s="298"/>
      <c r="BP230" s="298"/>
      <c r="BQ230" s="298"/>
      <c r="BR230" s="298"/>
      <c r="BS230" s="298"/>
      <c r="BT230" s="298"/>
      <c r="BU230" s="298"/>
      <c r="BV230" s="298"/>
      <c r="BW230" s="298"/>
      <c r="BX230" s="298"/>
      <c r="BY230" s="298"/>
      <c r="BZ230" s="298"/>
      <c r="CA230" s="298"/>
      <c r="CB230" s="212"/>
      <c r="CC230" s="212"/>
    </row>
    <row r="231" spans="2:81">
      <c r="B231" s="19">
        <v>2013</v>
      </c>
      <c r="C231" s="19">
        <f t="shared" ref="C231:P231" si="78">SUM(C201:C204)</f>
        <v>20</v>
      </c>
      <c r="D231" s="19">
        <f t="shared" si="78"/>
        <v>40</v>
      </c>
      <c r="E231" s="19">
        <f t="shared" si="78"/>
        <v>44</v>
      </c>
      <c r="F231" s="19">
        <f t="shared" si="78"/>
        <v>25</v>
      </c>
      <c r="G231" s="19">
        <f t="shared" si="78"/>
        <v>3</v>
      </c>
      <c r="H231" s="19">
        <f t="shared" si="78"/>
        <v>9</v>
      </c>
      <c r="I231" s="19">
        <f t="shared" si="78"/>
        <v>10</v>
      </c>
      <c r="J231" s="19">
        <f t="shared" si="78"/>
        <v>24</v>
      </c>
      <c r="K231" s="19">
        <f t="shared" si="78"/>
        <v>15</v>
      </c>
      <c r="L231" s="19">
        <f t="shared" si="78"/>
        <v>8</v>
      </c>
      <c r="M231" s="19">
        <f t="shared" si="78"/>
        <v>11</v>
      </c>
      <c r="N231" s="19">
        <f t="shared" si="78"/>
        <v>42</v>
      </c>
      <c r="O231" s="19">
        <f t="shared" si="78"/>
        <v>17</v>
      </c>
      <c r="P231" s="19">
        <f t="shared" si="78"/>
        <v>8</v>
      </c>
      <c r="U231" s="247" t="s">
        <v>651</v>
      </c>
      <c r="V231" s="250">
        <f t="shared" si="71"/>
        <v>0.25892118183957091</v>
      </c>
      <c r="W231" s="250">
        <f t="shared" si="71"/>
        <v>1.0738207329946543</v>
      </c>
      <c r="X231" s="250">
        <f t="shared" si="71"/>
        <v>1.1657012013567067</v>
      </c>
      <c r="Y231" s="250">
        <f t="shared" si="71"/>
        <v>0.74485922521950854</v>
      </c>
      <c r="Z231" s="250">
        <f t="shared" si="71"/>
        <v>0.5904322166290803</v>
      </c>
      <c r="AA231" s="250">
        <f t="shared" si="71"/>
        <v>0.5611022693381531</v>
      </c>
      <c r="AB231" s="250">
        <f t="shared" si="71"/>
        <v>-4.3074653995820666E-2</v>
      </c>
      <c r="AC231" s="250">
        <f t="shared" si="71"/>
        <v>0.44985893126750542</v>
      </c>
      <c r="AD231" s="250">
        <f t="shared" si="71"/>
        <v>-5.0705504639243948E-2</v>
      </c>
      <c r="AE231" s="250">
        <f t="shared" si="71"/>
        <v>-5.8693929672579803E-2</v>
      </c>
      <c r="AF231" s="250">
        <f t="shared" si="71"/>
        <v>-0.2429572088054075</v>
      </c>
      <c r="AG231" s="250">
        <f t="shared" si="71"/>
        <v>-0.1824953072583122</v>
      </c>
      <c r="AH231" s="250">
        <f t="shared" si="71"/>
        <v>0</v>
      </c>
      <c r="AI231" s="250">
        <f t="shared" si="71"/>
        <v>-0.15670942259702259</v>
      </c>
      <c r="AJ231" s="250">
        <f t="shared" si="71"/>
        <v>-4.8769820854156709E-2</v>
      </c>
      <c r="AK231" s="250">
        <f t="shared" si="71"/>
        <v>-0.24561679689323723</v>
      </c>
      <c r="BJ231" s="212"/>
      <c r="BK231" s="212"/>
      <c r="BL231" s="212"/>
      <c r="BM231" s="212"/>
      <c r="BN231" s="214">
        <v>2001</v>
      </c>
      <c r="BO231" s="214">
        <v>2002</v>
      </c>
      <c r="BP231" s="214">
        <v>2003</v>
      </c>
      <c r="BQ231" s="214">
        <v>2004</v>
      </c>
      <c r="BR231" s="214">
        <v>2005</v>
      </c>
      <c r="BS231" s="214">
        <v>2006</v>
      </c>
      <c r="BT231" s="214">
        <v>2007</v>
      </c>
      <c r="BU231" s="214">
        <v>2008</v>
      </c>
      <c r="BV231" s="214">
        <v>2009</v>
      </c>
      <c r="BW231" s="214">
        <v>2010</v>
      </c>
      <c r="BX231" s="214">
        <v>2011</v>
      </c>
      <c r="BY231" s="214">
        <v>2012</v>
      </c>
      <c r="BZ231" s="214">
        <v>2013</v>
      </c>
      <c r="CA231" s="214">
        <v>2014</v>
      </c>
      <c r="CB231" s="212"/>
      <c r="CC231" s="212"/>
    </row>
    <row r="232" spans="2:81">
      <c r="B232" s="19">
        <v>2014</v>
      </c>
      <c r="C232" s="19">
        <f t="shared" ref="C232:P232" si="79">SUM(C205:C208)</f>
        <v>21</v>
      </c>
      <c r="D232" s="19">
        <f t="shared" si="79"/>
        <v>42</v>
      </c>
      <c r="E232" s="19">
        <f t="shared" si="79"/>
        <v>48</v>
      </c>
      <c r="F232" s="19">
        <f t="shared" si="79"/>
        <v>34</v>
      </c>
      <c r="G232" s="19">
        <f t="shared" si="79"/>
        <v>2</v>
      </c>
      <c r="H232" s="19">
        <f t="shared" si="79"/>
        <v>14</v>
      </c>
      <c r="I232" s="19">
        <f t="shared" si="79"/>
        <v>11</v>
      </c>
      <c r="J232" s="19">
        <f t="shared" si="79"/>
        <v>35</v>
      </c>
      <c r="K232" s="19">
        <f t="shared" si="79"/>
        <v>13</v>
      </c>
      <c r="L232" s="19">
        <f t="shared" si="79"/>
        <v>5</v>
      </c>
      <c r="M232" s="19">
        <f t="shared" si="79"/>
        <v>8</v>
      </c>
      <c r="N232" s="19">
        <f t="shared" si="79"/>
        <v>46</v>
      </c>
      <c r="O232" s="19">
        <f t="shared" si="79"/>
        <v>19</v>
      </c>
      <c r="P232" s="19">
        <f t="shared" si="79"/>
        <v>7</v>
      </c>
      <c r="U232" s="247" t="s">
        <v>729</v>
      </c>
      <c r="V232" s="250">
        <f t="shared" si="71"/>
        <v>1.7458258120609282</v>
      </c>
      <c r="W232" s="250">
        <f t="shared" si="71"/>
        <v>0.76941222534086906</v>
      </c>
      <c r="X232" s="250">
        <f t="shared" si="71"/>
        <v>1.7619848631177248</v>
      </c>
      <c r="Y232" s="250">
        <f t="shared" si="71"/>
        <v>0.358433005972151</v>
      </c>
      <c r="Z232" s="250">
        <f t="shared" si="71"/>
        <v>2.1559176921688294E-2</v>
      </c>
      <c r="AA232" s="250">
        <f t="shared" si="71"/>
        <v>0.3064772506309712</v>
      </c>
      <c r="AB232" s="250">
        <f t="shared" si="71"/>
        <v>0.19297328884749509</v>
      </c>
      <c r="AC232" s="250">
        <f t="shared" si="71"/>
        <v>0.59249770306184368</v>
      </c>
      <c r="AD232" s="250">
        <f t="shared" si="71"/>
        <v>2.0753346934040291</v>
      </c>
      <c r="AE232" s="250">
        <f t="shared" si="71"/>
        <v>0.21556197237133778</v>
      </c>
      <c r="AF232" s="250">
        <f t="shared" si="71"/>
        <v>2.8728978078501166E-2</v>
      </c>
      <c r="AG232" s="250">
        <f t="shared" si="71"/>
        <v>0.27339881096131768</v>
      </c>
      <c r="AH232" s="250">
        <f t="shared" si="71"/>
        <v>0</v>
      </c>
      <c r="AI232" s="250">
        <f t="shared" si="71"/>
        <v>-0.4025786450058082</v>
      </c>
      <c r="AJ232" s="250">
        <f t="shared" si="71"/>
        <v>0.1305173452641335</v>
      </c>
      <c r="AK232" s="250">
        <f t="shared" si="71"/>
        <v>0.28899313455968523</v>
      </c>
      <c r="BJ232" s="212"/>
      <c r="BK232" s="212"/>
      <c r="BL232" s="299"/>
      <c r="BM232" s="228">
        <v>2002</v>
      </c>
      <c r="BN232" s="223" t="s">
        <v>725</v>
      </c>
      <c r="BO232" s="216"/>
      <c r="BP232" s="216"/>
      <c r="BQ232" s="216"/>
      <c r="BR232" s="216"/>
      <c r="BS232" s="216"/>
      <c r="BT232" s="216"/>
      <c r="BU232" s="216"/>
      <c r="BV232" s="216"/>
      <c r="BW232" s="216"/>
      <c r="BX232" s="216"/>
      <c r="BY232" s="216"/>
      <c r="BZ232" s="216"/>
      <c r="CA232" s="216"/>
      <c r="CB232" s="212"/>
      <c r="CC232" s="212"/>
    </row>
    <row r="233" spans="2:81">
      <c r="B233" s="19">
        <v>2015</v>
      </c>
      <c r="C233" s="19">
        <f t="shared" ref="C233:P233" si="80">SUM(C209:C212)</f>
        <v>30</v>
      </c>
      <c r="D233" s="19">
        <f t="shared" si="80"/>
        <v>48</v>
      </c>
      <c r="E233" s="19">
        <f t="shared" si="80"/>
        <v>79</v>
      </c>
      <c r="F233" s="19">
        <f t="shared" si="80"/>
        <v>20</v>
      </c>
      <c r="G233" s="19">
        <f t="shared" si="80"/>
        <v>0</v>
      </c>
      <c r="H233" s="19">
        <f t="shared" si="80"/>
        <v>17</v>
      </c>
      <c r="I233" s="19">
        <f t="shared" si="80"/>
        <v>8</v>
      </c>
      <c r="J233" s="19">
        <f t="shared" si="80"/>
        <v>22</v>
      </c>
      <c r="K233" s="19">
        <f t="shared" si="80"/>
        <v>15</v>
      </c>
      <c r="L233" s="19">
        <f t="shared" si="80"/>
        <v>10</v>
      </c>
      <c r="M233" s="19">
        <f t="shared" si="80"/>
        <v>6</v>
      </c>
      <c r="N233" s="19">
        <f t="shared" si="80"/>
        <v>41</v>
      </c>
      <c r="O233" s="19">
        <f t="shared" si="80"/>
        <v>19</v>
      </c>
      <c r="P233" s="19">
        <f t="shared" si="80"/>
        <v>13</v>
      </c>
      <c r="U233" s="247" t="s">
        <v>653</v>
      </c>
      <c r="V233" s="250">
        <f t="shared" si="71"/>
        <v>0.30577620005804063</v>
      </c>
      <c r="W233" s="250">
        <f t="shared" si="71"/>
        <v>0.21238824155101477</v>
      </c>
      <c r="X233" s="250">
        <f t="shared" si="71"/>
        <v>-0.5375803270624171</v>
      </c>
      <c r="Y233" s="250">
        <f t="shared" si="71"/>
        <v>-7.4886187184541875E-2</v>
      </c>
      <c r="Z233" s="250">
        <f t="shared" si="71"/>
        <v>-0.55931332180853199</v>
      </c>
      <c r="AA233" s="250">
        <f t="shared" si="71"/>
        <v>-0.71637096588974614</v>
      </c>
      <c r="AB233" s="250">
        <f t="shared" si="71"/>
        <v>-0.31180514598773901</v>
      </c>
      <c r="AC233" s="250">
        <f t="shared" si="71"/>
        <v>-0.57808030877901717</v>
      </c>
      <c r="AD233" s="250">
        <f t="shared" si="71"/>
        <v>-0.57147528517174095</v>
      </c>
      <c r="AE233" s="250">
        <f t="shared" si="71"/>
        <v>-6.2134103930128859E-2</v>
      </c>
      <c r="AF233" s="250">
        <f t="shared" si="71"/>
        <v>-0.2080773950746907</v>
      </c>
      <c r="AG233" s="250">
        <f t="shared" si="71"/>
        <v>-0.63705660391269481</v>
      </c>
      <c r="AH233" s="250">
        <f t="shared" si="71"/>
        <v>0</v>
      </c>
      <c r="AI233" s="250">
        <f t="shared" si="71"/>
        <v>-0.31912281070138959</v>
      </c>
      <c r="AJ233" s="250">
        <f t="shared" si="71"/>
        <v>-0.50922303627704335</v>
      </c>
      <c r="AK233" s="250">
        <f t="shared" si="71"/>
        <v>-0.60810274317096202</v>
      </c>
      <c r="BJ233" s="212"/>
      <c r="BK233" s="212"/>
      <c r="BL233" s="300"/>
      <c r="BM233" s="228">
        <v>2003</v>
      </c>
      <c r="BN233" s="217"/>
      <c r="BO233" s="224" t="s">
        <v>725</v>
      </c>
      <c r="BP233" s="216"/>
      <c r="BQ233" s="216"/>
      <c r="BR233" s="216"/>
      <c r="BS233" s="216"/>
      <c r="BT233" s="216"/>
      <c r="BU233" s="216"/>
      <c r="BV233" s="216"/>
      <c r="BW233" s="216"/>
      <c r="BX233" s="216"/>
      <c r="BY233" s="216"/>
      <c r="BZ233" s="216"/>
      <c r="CA233" s="216"/>
      <c r="CB233" s="212"/>
      <c r="CC233" s="212"/>
    </row>
    <row r="234" spans="2:81" ht="15" customHeight="1">
      <c r="B234" s="19" t="s">
        <v>747</v>
      </c>
      <c r="C234" s="19">
        <f t="shared" ref="C234:P234" si="81">SUM(C213:C216)</f>
        <v>26</v>
      </c>
      <c r="D234" s="19">
        <f t="shared" si="81"/>
        <v>55</v>
      </c>
      <c r="E234" s="19">
        <f t="shared" si="81"/>
        <v>73</v>
      </c>
      <c r="F234" s="19">
        <f t="shared" si="81"/>
        <v>30</v>
      </c>
      <c r="G234" s="19">
        <f t="shared" si="81"/>
        <v>11</v>
      </c>
      <c r="H234" s="19">
        <f t="shared" si="81"/>
        <v>13</v>
      </c>
      <c r="I234" s="19">
        <f t="shared" si="81"/>
        <v>7</v>
      </c>
      <c r="J234" s="19">
        <f t="shared" si="81"/>
        <v>19</v>
      </c>
      <c r="K234" s="19">
        <f t="shared" si="81"/>
        <v>12</v>
      </c>
      <c r="L234" s="19">
        <f t="shared" si="81"/>
        <v>12</v>
      </c>
      <c r="M234" s="19">
        <f t="shared" si="81"/>
        <v>5</v>
      </c>
      <c r="N234" s="19">
        <f t="shared" si="81"/>
        <v>41</v>
      </c>
      <c r="O234" s="19">
        <f t="shared" si="81"/>
        <v>23</v>
      </c>
      <c r="P234" s="19">
        <f t="shared" si="81"/>
        <v>18</v>
      </c>
      <c r="U234" s="247" t="s">
        <v>652</v>
      </c>
      <c r="V234" s="250">
        <f t="shared" si="71"/>
        <v>0.40394456685418745</v>
      </c>
      <c r="W234" s="250">
        <f t="shared" si="71"/>
        <v>0.21524643275781252</v>
      </c>
      <c r="X234" s="250">
        <f t="shared" si="71"/>
        <v>0.36615904481388961</v>
      </c>
      <c r="Y234" s="250">
        <f t="shared" si="71"/>
        <v>0.126530413847177</v>
      </c>
      <c r="Z234" s="250">
        <f t="shared" si="71"/>
        <v>9.6720746295416271E-2</v>
      </c>
      <c r="AA234" s="250">
        <f t="shared" si="71"/>
        <v>-0.1401513080137502</v>
      </c>
      <c r="AB234" s="250">
        <f t="shared" si="71"/>
        <v>0.42098329637834908</v>
      </c>
      <c r="AC234" s="250">
        <f t="shared" si="71"/>
        <v>5.2984293363954826E-2</v>
      </c>
      <c r="AD234" s="250">
        <f t="shared" si="71"/>
        <v>-2.0863716687800848E-2</v>
      </c>
      <c r="AE234" s="250">
        <f t="shared" si="71"/>
        <v>9.9768061918925621E-2</v>
      </c>
      <c r="AF234" s="250">
        <f t="shared" si="71"/>
        <v>-2.7201226743787998E-2</v>
      </c>
      <c r="AG234" s="250">
        <f t="shared" si="71"/>
        <v>-4.3431571933017055E-2</v>
      </c>
      <c r="AH234" s="250">
        <f t="shared" si="71"/>
        <v>0</v>
      </c>
      <c r="AI234" s="250">
        <f t="shared" si="71"/>
        <v>4.3645707205094419E-2</v>
      </c>
      <c r="AJ234" s="250">
        <f t="shared" si="71"/>
        <v>-0.12381132281014318</v>
      </c>
      <c r="AK234" s="250">
        <f t="shared" si="71"/>
        <v>-0.14109231869963834</v>
      </c>
      <c r="BJ234" s="212"/>
      <c r="BK234" s="212"/>
      <c r="BL234" s="296" t="s">
        <v>722</v>
      </c>
      <c r="BM234" s="228">
        <v>2004</v>
      </c>
      <c r="BN234" s="217"/>
      <c r="BO234" s="216"/>
      <c r="BP234" s="224" t="s">
        <v>725</v>
      </c>
      <c r="BQ234" s="216"/>
      <c r="BR234" s="216"/>
      <c r="BS234" s="216"/>
      <c r="BT234" s="216"/>
      <c r="BU234" s="216"/>
      <c r="BV234" s="216"/>
      <c r="BW234" s="216"/>
      <c r="BX234" s="216"/>
      <c r="BY234" s="216"/>
      <c r="BZ234" s="216"/>
      <c r="CA234" s="216"/>
      <c r="CB234" s="212"/>
      <c r="CC234" s="212"/>
    </row>
    <row r="235" spans="2:81">
      <c r="U235" s="247" t="s">
        <v>654</v>
      </c>
      <c r="V235" s="250">
        <f t="shared" si="71"/>
        <v>0.14851697397666297</v>
      </c>
      <c r="W235" s="250">
        <f t="shared" si="71"/>
        <v>-6.9212893960617472E-2</v>
      </c>
      <c r="X235" s="250">
        <f t="shared" si="71"/>
        <v>0.27461916007675669</v>
      </c>
      <c r="Y235" s="250">
        <f t="shared" si="71"/>
        <v>-9.8884321724312274E-2</v>
      </c>
      <c r="Z235" s="250">
        <f t="shared" si="71"/>
        <v>-0.10831424092360842</v>
      </c>
      <c r="AA235" s="250">
        <f t="shared" si="71"/>
        <v>0.18560395520743755</v>
      </c>
      <c r="AB235" s="250">
        <f t="shared" si="71"/>
        <v>0.35763181543280864</v>
      </c>
      <c r="AC235" s="250">
        <f t="shared" si="71"/>
        <v>-3.6760160061675151E-2</v>
      </c>
      <c r="AD235" s="250">
        <f t="shared" si="71"/>
        <v>-5.3210947832986299E-2</v>
      </c>
      <c r="AE235" s="250">
        <f t="shared" si="71"/>
        <v>1.71285478027563E-2</v>
      </c>
      <c r="AF235" s="250">
        <f t="shared" si="71"/>
        <v>-0.26872413057716393</v>
      </c>
      <c r="AG235" s="250">
        <f t="shared" si="71"/>
        <v>-0.14733536075607201</v>
      </c>
      <c r="AH235" s="250">
        <f t="shared" si="71"/>
        <v>0</v>
      </c>
      <c r="AI235" s="250">
        <f t="shared" si="71"/>
        <v>0.1023697903827363</v>
      </c>
      <c r="AJ235" s="250">
        <f t="shared" si="71"/>
        <v>3.9211449284527244E-2</v>
      </c>
      <c r="AK235" s="250">
        <f t="shared" si="71"/>
        <v>0.19195285931954209</v>
      </c>
      <c r="BJ235" s="212"/>
      <c r="BK235" s="212"/>
      <c r="BL235" s="296"/>
      <c r="BM235" s="228">
        <v>2005</v>
      </c>
      <c r="BN235" s="217"/>
      <c r="BO235" s="216"/>
      <c r="BP235" s="216"/>
      <c r="BQ235" s="224" t="s">
        <v>725</v>
      </c>
      <c r="BR235" s="216"/>
      <c r="BS235" s="216"/>
      <c r="BT235" s="216"/>
      <c r="BU235" s="216"/>
      <c r="BV235" s="216"/>
      <c r="BW235" s="216"/>
      <c r="BX235" s="216"/>
      <c r="BY235" s="216"/>
      <c r="BZ235" s="216"/>
      <c r="CA235" s="216"/>
      <c r="CB235" s="212"/>
      <c r="CC235" s="212"/>
    </row>
    <row r="236" spans="2:81">
      <c r="U236" s="247" t="s">
        <v>655</v>
      </c>
      <c r="V236" s="250">
        <f t="shared" si="71"/>
        <v>1.682431130626568</v>
      </c>
      <c r="W236" s="250">
        <f t="shared" si="71"/>
        <v>1.1577646368078627</v>
      </c>
      <c r="X236" s="250">
        <f t="shared" si="71"/>
        <v>0.6509849831298582</v>
      </c>
      <c r="Y236" s="250">
        <f t="shared" si="71"/>
        <v>-0.19755149475882172</v>
      </c>
      <c r="Z236" s="250">
        <f t="shared" si="71"/>
        <v>5.4467667500605721E-2</v>
      </c>
      <c r="AA236" s="250">
        <f t="shared" si="71"/>
        <v>6.6305745794423387E-2</v>
      </c>
      <c r="AB236" s="250">
        <f t="shared" si="71"/>
        <v>1.0068494374326677</v>
      </c>
      <c r="AC236" s="250">
        <f t="shared" si="71"/>
        <v>0.73276811027003741</v>
      </c>
      <c r="AD236" s="250">
        <f t="shared" si="71"/>
        <v>0.6608068774656819</v>
      </c>
      <c r="AE236" s="250">
        <f t="shared" si="71"/>
        <v>5.0210380766313456E-3</v>
      </c>
      <c r="AF236" s="250">
        <f t="shared" si="71"/>
        <v>0.14675504002551931</v>
      </c>
      <c r="AG236" s="250">
        <f t="shared" si="71"/>
        <v>-0.35737525029181982</v>
      </c>
      <c r="AH236" s="250">
        <f t="shared" si="71"/>
        <v>0</v>
      </c>
      <c r="AI236" s="250">
        <f t="shared" si="71"/>
        <v>-0.1586751188047949</v>
      </c>
      <c r="AJ236" s="250">
        <f t="shared" si="71"/>
        <v>0.49243449854751953</v>
      </c>
      <c r="AK236" s="250">
        <f t="shared" si="71"/>
        <v>0.99581899506962746</v>
      </c>
      <c r="BJ236" s="212"/>
      <c r="BK236" s="212"/>
      <c r="BL236" s="296"/>
      <c r="BM236" s="228">
        <v>2006</v>
      </c>
      <c r="BN236" s="217"/>
      <c r="BO236" s="216"/>
      <c r="BP236" s="216"/>
      <c r="BQ236" s="216"/>
      <c r="BR236" s="224" t="s">
        <v>725</v>
      </c>
      <c r="BS236" s="216"/>
      <c r="BT236" s="216"/>
      <c r="BU236" s="216"/>
      <c r="BV236" s="216"/>
      <c r="BW236" s="216"/>
      <c r="BX236" s="216"/>
      <c r="BY236" s="216"/>
      <c r="BZ236" s="216"/>
      <c r="CA236" s="216"/>
      <c r="CB236" s="212"/>
      <c r="CC236" s="212"/>
    </row>
    <row r="237" spans="2:81">
      <c r="U237" s="247" t="s">
        <v>479</v>
      </c>
      <c r="V237" s="250">
        <f t="shared" si="71"/>
        <v>0.71117108338477109</v>
      </c>
      <c r="W237" s="250">
        <f t="shared" si="71"/>
        <v>0.62502851496329748</v>
      </c>
      <c r="X237" s="250">
        <f t="shared" si="71"/>
        <v>0.68055211287291528</v>
      </c>
      <c r="Y237" s="250">
        <f t="shared" si="71"/>
        <v>0.66826199511191131</v>
      </c>
      <c r="Z237" s="250">
        <f t="shared" si="71"/>
        <v>0.3495798647981132</v>
      </c>
      <c r="AA237" s="250">
        <f t="shared" si="71"/>
        <v>0.47123084999761367</v>
      </c>
      <c r="AB237" s="250">
        <f t="shared" si="71"/>
        <v>0.52015739688227569</v>
      </c>
      <c r="AC237" s="250">
        <f t="shared" si="71"/>
        <v>0.41249904650580649</v>
      </c>
      <c r="AD237" s="250">
        <f t="shared" si="71"/>
        <v>0.36711526037300635</v>
      </c>
      <c r="AE237" s="250">
        <f t="shared" si="71"/>
        <v>0.16922987974098058</v>
      </c>
      <c r="AF237" s="250">
        <f t="shared" si="71"/>
        <v>6.4882539180676213E-2</v>
      </c>
      <c r="AG237" s="250">
        <f t="shared" si="71"/>
        <v>9.0229292778411185E-2</v>
      </c>
      <c r="AH237" s="250">
        <f t="shared" si="71"/>
        <v>0</v>
      </c>
      <c r="AI237" s="250">
        <f t="shared" si="71"/>
        <v>7.3270139135329648E-2</v>
      </c>
      <c r="AJ237" s="250">
        <f t="shared" si="71"/>
        <v>0.10712717163882002</v>
      </c>
      <c r="AK237" s="250">
        <f t="shared" si="71"/>
        <v>0.10905596462076939</v>
      </c>
      <c r="BJ237" s="212"/>
      <c r="BK237" s="212"/>
      <c r="BL237" s="296"/>
      <c r="BM237" s="228">
        <v>2007</v>
      </c>
      <c r="BN237" s="217"/>
      <c r="BO237" s="216"/>
      <c r="BP237" s="216"/>
      <c r="BQ237" s="216"/>
      <c r="BR237" s="216"/>
      <c r="BS237" s="224" t="s">
        <v>725</v>
      </c>
      <c r="BT237" s="216"/>
      <c r="BU237" s="216"/>
      <c r="BV237" s="216"/>
      <c r="BW237" s="216"/>
      <c r="BX237" s="216"/>
      <c r="BY237" s="216"/>
      <c r="BZ237" s="216"/>
      <c r="CA237" s="216"/>
      <c r="CB237" s="212"/>
      <c r="CC237" s="212"/>
    </row>
    <row r="238" spans="2:81">
      <c r="BJ238" s="212"/>
      <c r="BK238" s="212"/>
      <c r="BL238" s="296"/>
      <c r="BM238" s="228">
        <v>2008</v>
      </c>
      <c r="BN238" s="217"/>
      <c r="BO238" s="216"/>
      <c r="BP238" s="216"/>
      <c r="BQ238" s="216"/>
      <c r="BR238" s="216"/>
      <c r="BS238" s="216"/>
      <c r="BT238" s="224" t="s">
        <v>725</v>
      </c>
      <c r="BU238" s="216"/>
      <c r="BV238" s="216"/>
      <c r="BW238" s="216"/>
      <c r="BX238" s="216"/>
      <c r="BY238" s="216"/>
      <c r="BZ238" s="216"/>
      <c r="CA238" s="216"/>
      <c r="CB238" s="212"/>
      <c r="CC238" s="212"/>
    </row>
    <row r="239" spans="2:81">
      <c r="BJ239" s="212"/>
      <c r="BK239" s="212"/>
      <c r="BL239" s="296"/>
      <c r="BM239" s="228">
        <v>2009</v>
      </c>
      <c r="BN239" s="217"/>
      <c r="BO239" s="216"/>
      <c r="BP239" s="216"/>
      <c r="BQ239" s="216"/>
      <c r="BR239" s="216"/>
      <c r="BS239" s="216"/>
      <c r="BT239" s="216"/>
      <c r="BU239" s="224" t="s">
        <v>725</v>
      </c>
      <c r="BV239" s="216"/>
      <c r="BW239" s="216"/>
      <c r="BX239" s="216"/>
      <c r="BY239" s="216"/>
      <c r="BZ239" s="216"/>
      <c r="CA239" s="216"/>
      <c r="CB239" s="212"/>
      <c r="CC239" s="212"/>
    </row>
    <row r="240" spans="2:81">
      <c r="BJ240" s="212"/>
      <c r="BK240" s="212"/>
      <c r="BL240" s="296"/>
      <c r="BM240" s="228">
        <v>2010</v>
      </c>
      <c r="BN240" s="217"/>
      <c r="BO240" s="216"/>
      <c r="BP240" s="216"/>
      <c r="BQ240" s="216"/>
      <c r="BR240" s="216"/>
      <c r="BS240" s="216"/>
      <c r="BT240" s="216"/>
      <c r="BU240" s="216"/>
      <c r="BV240" s="224" t="s">
        <v>725</v>
      </c>
      <c r="BW240" s="216"/>
      <c r="BX240" s="216"/>
      <c r="BY240" s="216"/>
      <c r="BZ240" s="216"/>
      <c r="CA240" s="216"/>
      <c r="CB240" s="212"/>
      <c r="CC240" s="212"/>
    </row>
    <row r="241" spans="4:291">
      <c r="BJ241" s="212"/>
      <c r="BK241" s="212"/>
      <c r="BL241" s="296"/>
      <c r="BM241" s="228">
        <v>2011</v>
      </c>
      <c r="BN241" s="217"/>
      <c r="BO241" s="216"/>
      <c r="BP241" s="216"/>
      <c r="BQ241" s="216"/>
      <c r="BR241" s="216"/>
      <c r="BS241" s="216"/>
      <c r="BT241" s="216"/>
      <c r="BU241" s="216"/>
      <c r="BV241" s="216"/>
      <c r="BW241" s="224" t="s">
        <v>725</v>
      </c>
      <c r="BX241" s="216"/>
      <c r="BY241" s="216"/>
      <c r="BZ241" s="216"/>
      <c r="CA241" s="216"/>
      <c r="CB241" s="212"/>
      <c r="CC241" s="212"/>
    </row>
    <row r="242" spans="4:291">
      <c r="BJ242" s="212"/>
      <c r="BK242" s="212"/>
      <c r="BL242" s="296"/>
      <c r="BM242" s="228">
        <v>2012</v>
      </c>
      <c r="BN242" s="217"/>
      <c r="BO242" s="216"/>
      <c r="BP242" s="216"/>
      <c r="BQ242" s="216"/>
      <c r="BR242" s="216"/>
      <c r="BS242" s="216"/>
      <c r="BT242" s="226" t="s">
        <v>724</v>
      </c>
      <c r="BU242" s="216"/>
      <c r="BV242" s="216"/>
      <c r="BW242" s="216"/>
      <c r="BX242" s="224" t="s">
        <v>725</v>
      </c>
      <c r="BY242" s="216"/>
      <c r="BZ242" s="216"/>
      <c r="CA242" s="216"/>
      <c r="CB242" s="212"/>
      <c r="CC242" s="212"/>
    </row>
    <row r="243" spans="4:291">
      <c r="BJ243" s="212"/>
      <c r="BK243" s="212"/>
      <c r="BL243" s="296"/>
      <c r="BM243" s="228">
        <v>2013</v>
      </c>
      <c r="BN243" s="217"/>
      <c r="BO243" s="216"/>
      <c r="BP243" s="216"/>
      <c r="BQ243" s="216"/>
      <c r="BR243" s="216"/>
      <c r="BS243" s="216"/>
      <c r="BT243" s="216"/>
      <c r="BU243" s="216"/>
      <c r="BV243" s="216"/>
      <c r="BW243" s="216"/>
      <c r="BX243" s="216"/>
      <c r="BY243" s="224" t="s">
        <v>725</v>
      </c>
      <c r="BZ243" s="216"/>
      <c r="CA243" s="216"/>
      <c r="CB243" s="212"/>
      <c r="CC243" s="212"/>
    </row>
    <row r="244" spans="4:291">
      <c r="BJ244" s="212"/>
      <c r="BK244" s="212"/>
      <c r="BL244" s="296"/>
      <c r="BM244" s="228">
        <v>2014</v>
      </c>
      <c r="BN244" s="217"/>
      <c r="BO244" s="216"/>
      <c r="BP244" s="216"/>
      <c r="BQ244" s="216"/>
      <c r="BR244" s="216"/>
      <c r="BS244" s="216"/>
      <c r="BT244" s="216"/>
      <c r="BU244" s="216"/>
      <c r="BV244" s="216"/>
      <c r="BW244" s="216"/>
      <c r="BX244" s="216"/>
      <c r="BY244" s="216"/>
      <c r="BZ244" s="224" t="s">
        <v>725</v>
      </c>
      <c r="CA244" s="216"/>
      <c r="CB244" s="212"/>
      <c r="CC244" s="212"/>
    </row>
    <row r="245" spans="4:291">
      <c r="BJ245" s="212"/>
      <c r="BK245" s="212"/>
      <c r="BL245" s="296"/>
      <c r="BM245" s="228">
        <v>2015</v>
      </c>
      <c r="BN245" s="222" t="s">
        <v>723</v>
      </c>
      <c r="BO245" s="220"/>
      <c r="BP245" s="220"/>
      <c r="BQ245" s="220"/>
      <c r="BR245" s="220"/>
      <c r="BS245" s="220"/>
      <c r="BT245" s="220"/>
      <c r="BU245" s="220"/>
      <c r="BV245" s="220"/>
      <c r="BW245" s="220"/>
      <c r="BX245" s="220" t="str">
        <f>IF(MIN(BX175,BX193,BX211,BX228)=0,"",MIN(BX175,BX193,BX211,BX228))</f>
        <v/>
      </c>
      <c r="BY245" s="220" t="str">
        <f>IF(MIN(BY175,BY193,BY211,BY228)=0,"",MIN(BY175,BY193,BY211,BY228))</f>
        <v/>
      </c>
      <c r="BZ245" s="227" t="s">
        <v>726</v>
      </c>
      <c r="CA245" s="225" t="s">
        <v>725</v>
      </c>
      <c r="CB245" s="212"/>
      <c r="CC245" s="212"/>
    </row>
    <row r="246" spans="4:291">
      <c r="BJ246" s="212"/>
      <c r="BK246" s="212"/>
      <c r="BL246" s="296"/>
      <c r="BM246" s="212"/>
      <c r="BN246" s="212"/>
      <c r="BO246" s="212"/>
      <c r="BP246" s="212"/>
      <c r="BQ246" s="212"/>
      <c r="BR246" s="212"/>
      <c r="BS246" s="212"/>
      <c r="BT246" s="212"/>
      <c r="BU246" s="212"/>
      <c r="BV246" s="212"/>
      <c r="BW246" s="212"/>
      <c r="BX246" s="212"/>
      <c r="BY246" s="212"/>
      <c r="BZ246" s="212"/>
      <c r="CA246" s="212"/>
      <c r="CB246" s="212"/>
      <c r="CC246" s="212"/>
    </row>
    <row r="247" spans="4:291">
      <c r="BJ247" s="212"/>
      <c r="BK247" s="212"/>
      <c r="BL247" s="296"/>
      <c r="CB247" s="212"/>
      <c r="CC247" s="212"/>
    </row>
    <row r="248" spans="4:291">
      <c r="BJ248" s="212"/>
      <c r="BK248" s="212"/>
      <c r="BL248" s="212"/>
    </row>
    <row r="250" spans="4:291">
      <c r="V250" s="45" t="s">
        <v>294</v>
      </c>
      <c r="W250" s="45" t="s">
        <v>295</v>
      </c>
      <c r="X250" s="45" t="s">
        <v>296</v>
      </c>
      <c r="Y250" s="150" t="s">
        <v>297</v>
      </c>
      <c r="Z250" s="45" t="s">
        <v>264</v>
      </c>
      <c r="AA250" s="45" t="s">
        <v>265</v>
      </c>
      <c r="AB250" s="45" t="s">
        <v>266</v>
      </c>
      <c r="AC250" s="45" t="s">
        <v>267</v>
      </c>
      <c r="AD250" s="45" t="s">
        <v>268</v>
      </c>
      <c r="AE250" s="45" t="s">
        <v>269</v>
      </c>
      <c r="AF250" s="45" t="s">
        <v>270</v>
      </c>
      <c r="AG250" s="45" t="s">
        <v>271</v>
      </c>
      <c r="AH250" s="45" t="s">
        <v>272</v>
      </c>
      <c r="AI250" s="44" t="s">
        <v>273</v>
      </c>
      <c r="AJ250" s="262" t="s">
        <v>751</v>
      </c>
      <c r="AK250" s="262" t="s">
        <v>747</v>
      </c>
      <c r="AN250" s="45" t="s">
        <v>294</v>
      </c>
      <c r="AO250" s="45" t="s">
        <v>295</v>
      </c>
      <c r="AP250" s="45" t="s">
        <v>296</v>
      </c>
      <c r="AQ250" s="150" t="s">
        <v>297</v>
      </c>
      <c r="AR250" s="45" t="s">
        <v>264</v>
      </c>
      <c r="AS250" s="45" t="s">
        <v>265</v>
      </c>
      <c r="AT250" s="45" t="s">
        <v>266</v>
      </c>
      <c r="AU250" s="45" t="s">
        <v>267</v>
      </c>
      <c r="AV250" s="45" t="s">
        <v>268</v>
      </c>
      <c r="AW250" s="45" t="s">
        <v>269</v>
      </c>
      <c r="AX250" s="45" t="s">
        <v>270</v>
      </c>
      <c r="AY250" s="45" t="s">
        <v>271</v>
      </c>
      <c r="AZ250" s="45" t="s">
        <v>272</v>
      </c>
      <c r="BA250" s="44" t="s">
        <v>273</v>
      </c>
      <c r="BB250" s="262" t="s">
        <v>751</v>
      </c>
      <c r="BC250" s="262" t="s">
        <v>747</v>
      </c>
      <c r="BF250" s="45" t="s">
        <v>294</v>
      </c>
      <c r="BG250" s="45" t="s">
        <v>295</v>
      </c>
      <c r="BH250" s="45" t="s">
        <v>296</v>
      </c>
      <c r="BI250" s="150" t="s">
        <v>297</v>
      </c>
      <c r="BJ250" s="45" t="s">
        <v>264</v>
      </c>
      <c r="BK250" s="45" t="s">
        <v>265</v>
      </c>
      <c r="BL250" s="45" t="s">
        <v>266</v>
      </c>
      <c r="BM250" s="45" t="s">
        <v>267</v>
      </c>
      <c r="BN250" s="45" t="s">
        <v>268</v>
      </c>
      <c r="BO250" s="45" t="s">
        <v>269</v>
      </c>
      <c r="BP250" s="45" t="s">
        <v>270</v>
      </c>
      <c r="BQ250" s="45" t="s">
        <v>271</v>
      </c>
      <c r="BR250" s="45" t="s">
        <v>272</v>
      </c>
      <c r="BS250" s="44" t="s">
        <v>273</v>
      </c>
      <c r="BT250" s="262" t="s">
        <v>751</v>
      </c>
      <c r="BU250" s="262" t="s">
        <v>747</v>
      </c>
      <c r="BX250" s="45" t="s">
        <v>294</v>
      </c>
      <c r="BY250" s="45" t="s">
        <v>295</v>
      </c>
      <c r="BZ250" s="45" t="s">
        <v>296</v>
      </c>
      <c r="CA250" s="150" t="s">
        <v>297</v>
      </c>
      <c r="CB250" s="45" t="s">
        <v>264</v>
      </c>
      <c r="CC250" s="45" t="s">
        <v>265</v>
      </c>
      <c r="CD250" s="45" t="s">
        <v>266</v>
      </c>
      <c r="CE250" s="45" t="s">
        <v>267</v>
      </c>
      <c r="CF250" s="45" t="s">
        <v>268</v>
      </c>
      <c r="CG250" s="45" t="s">
        <v>269</v>
      </c>
      <c r="CH250" s="45" t="s">
        <v>270</v>
      </c>
      <c r="CI250" s="45" t="s">
        <v>271</v>
      </c>
      <c r="CJ250" s="45" t="s">
        <v>272</v>
      </c>
      <c r="CK250" s="44" t="s">
        <v>273</v>
      </c>
      <c r="CL250" s="262" t="s">
        <v>751</v>
      </c>
      <c r="CM250" s="262" t="s">
        <v>747</v>
      </c>
      <c r="CP250" s="45" t="s">
        <v>294</v>
      </c>
      <c r="CQ250" s="45" t="s">
        <v>295</v>
      </c>
      <c r="CR250" s="45" t="s">
        <v>296</v>
      </c>
      <c r="CS250" s="150" t="s">
        <v>297</v>
      </c>
      <c r="CT250" s="45" t="s">
        <v>264</v>
      </c>
      <c r="CU250" s="45" t="s">
        <v>265</v>
      </c>
      <c r="CV250" s="45" t="s">
        <v>266</v>
      </c>
      <c r="CW250" s="45" t="s">
        <v>267</v>
      </c>
      <c r="CX250" s="45" t="s">
        <v>268</v>
      </c>
      <c r="CY250" s="45" t="s">
        <v>269</v>
      </c>
      <c r="CZ250" s="45" t="s">
        <v>270</v>
      </c>
      <c r="DA250" s="45" t="s">
        <v>271</v>
      </c>
      <c r="DB250" s="45" t="s">
        <v>272</v>
      </c>
      <c r="DC250" s="44" t="s">
        <v>273</v>
      </c>
      <c r="DD250" s="262" t="s">
        <v>751</v>
      </c>
      <c r="DE250" s="262" t="s">
        <v>747</v>
      </c>
      <c r="DH250" s="45" t="s">
        <v>294</v>
      </c>
      <c r="DI250" s="45" t="s">
        <v>295</v>
      </c>
      <c r="DJ250" s="45" t="s">
        <v>296</v>
      </c>
      <c r="DK250" s="150" t="s">
        <v>297</v>
      </c>
      <c r="DL250" s="45" t="s">
        <v>264</v>
      </c>
      <c r="DM250" s="45" t="s">
        <v>265</v>
      </c>
      <c r="DN250" s="45" t="s">
        <v>266</v>
      </c>
      <c r="DO250" s="45" t="s">
        <v>267</v>
      </c>
      <c r="DP250" s="45" t="s">
        <v>268</v>
      </c>
      <c r="DQ250" s="45" t="s">
        <v>269</v>
      </c>
      <c r="DR250" s="45" t="s">
        <v>270</v>
      </c>
      <c r="DS250" s="45" t="s">
        <v>271</v>
      </c>
      <c r="DT250" s="45" t="s">
        <v>272</v>
      </c>
      <c r="DU250" s="44" t="s">
        <v>273</v>
      </c>
      <c r="DV250" s="262" t="s">
        <v>751</v>
      </c>
      <c r="DW250" s="262" t="s">
        <v>747</v>
      </c>
      <c r="DZ250" s="45" t="s">
        <v>294</v>
      </c>
      <c r="EA250" s="45" t="s">
        <v>295</v>
      </c>
      <c r="EB250" s="45" t="s">
        <v>296</v>
      </c>
      <c r="EC250" s="150" t="s">
        <v>297</v>
      </c>
      <c r="ED250" s="45" t="s">
        <v>264</v>
      </c>
      <c r="EE250" s="45" t="s">
        <v>265</v>
      </c>
      <c r="EF250" s="45" t="s">
        <v>266</v>
      </c>
      <c r="EG250" s="45" t="s">
        <v>267</v>
      </c>
      <c r="EH250" s="45" t="s">
        <v>268</v>
      </c>
      <c r="EI250" s="45" t="s">
        <v>269</v>
      </c>
      <c r="EJ250" s="45" t="s">
        <v>270</v>
      </c>
      <c r="EK250" s="45" t="s">
        <v>271</v>
      </c>
      <c r="EL250" s="45" t="s">
        <v>272</v>
      </c>
      <c r="EM250" s="44" t="s">
        <v>273</v>
      </c>
      <c r="EN250" s="262" t="s">
        <v>751</v>
      </c>
      <c r="EO250" s="262" t="s">
        <v>747</v>
      </c>
      <c r="ER250" s="45" t="s">
        <v>294</v>
      </c>
      <c r="ES250" s="45" t="s">
        <v>295</v>
      </c>
      <c r="ET250" s="45" t="s">
        <v>296</v>
      </c>
      <c r="EU250" s="150" t="s">
        <v>297</v>
      </c>
      <c r="EV250" s="45" t="s">
        <v>264</v>
      </c>
      <c r="EW250" s="45" t="s">
        <v>265</v>
      </c>
      <c r="EX250" s="45" t="s">
        <v>266</v>
      </c>
      <c r="EY250" s="45" t="s">
        <v>267</v>
      </c>
      <c r="EZ250" s="45" t="s">
        <v>268</v>
      </c>
      <c r="FA250" s="45" t="s">
        <v>269</v>
      </c>
      <c r="FB250" s="45" t="s">
        <v>270</v>
      </c>
      <c r="FC250" s="45" t="s">
        <v>271</v>
      </c>
      <c r="FD250" s="45" t="s">
        <v>272</v>
      </c>
      <c r="FE250" s="44" t="s">
        <v>273</v>
      </c>
      <c r="FF250" s="262" t="s">
        <v>751</v>
      </c>
      <c r="FG250" s="262" t="s">
        <v>747</v>
      </c>
      <c r="FJ250" s="45" t="s">
        <v>294</v>
      </c>
      <c r="FK250" s="45" t="s">
        <v>295</v>
      </c>
      <c r="FL250" s="45" t="s">
        <v>296</v>
      </c>
      <c r="FM250" s="150" t="s">
        <v>297</v>
      </c>
      <c r="FN250" s="45" t="s">
        <v>264</v>
      </c>
      <c r="FO250" s="45" t="s">
        <v>265</v>
      </c>
      <c r="FP250" s="45" t="s">
        <v>266</v>
      </c>
      <c r="FQ250" s="45" t="s">
        <v>267</v>
      </c>
      <c r="FR250" s="45" t="s">
        <v>268</v>
      </c>
      <c r="FS250" s="45" t="s">
        <v>269</v>
      </c>
      <c r="FT250" s="45" t="s">
        <v>270</v>
      </c>
      <c r="FU250" s="45" t="s">
        <v>271</v>
      </c>
      <c r="FV250" s="45" t="s">
        <v>272</v>
      </c>
      <c r="FW250" s="44" t="s">
        <v>273</v>
      </c>
      <c r="FX250" s="262" t="s">
        <v>751</v>
      </c>
      <c r="FY250" s="262" t="s">
        <v>747</v>
      </c>
      <c r="GB250" s="45" t="s">
        <v>294</v>
      </c>
      <c r="GC250" s="45" t="s">
        <v>295</v>
      </c>
      <c r="GD250" s="45" t="s">
        <v>296</v>
      </c>
      <c r="GE250" s="150" t="s">
        <v>297</v>
      </c>
      <c r="GF250" s="45" t="s">
        <v>264</v>
      </c>
      <c r="GG250" s="45" t="s">
        <v>265</v>
      </c>
      <c r="GH250" s="45" t="s">
        <v>266</v>
      </c>
      <c r="GI250" s="45" t="s">
        <v>267</v>
      </c>
      <c r="GJ250" s="45" t="s">
        <v>268</v>
      </c>
      <c r="GK250" s="45" t="s">
        <v>269</v>
      </c>
      <c r="GL250" s="45" t="s">
        <v>270</v>
      </c>
      <c r="GM250" s="45" t="s">
        <v>271</v>
      </c>
      <c r="GN250" s="45" t="s">
        <v>272</v>
      </c>
      <c r="GO250" s="44" t="s">
        <v>273</v>
      </c>
      <c r="GP250" s="262" t="s">
        <v>751</v>
      </c>
      <c r="GQ250" s="262" t="s">
        <v>747</v>
      </c>
      <c r="GT250" s="45" t="s">
        <v>294</v>
      </c>
      <c r="GU250" s="45" t="s">
        <v>295</v>
      </c>
      <c r="GV250" s="45" t="s">
        <v>296</v>
      </c>
      <c r="GW250" s="150" t="s">
        <v>297</v>
      </c>
      <c r="GX250" s="45" t="s">
        <v>264</v>
      </c>
      <c r="GY250" s="45" t="s">
        <v>265</v>
      </c>
      <c r="GZ250" s="45" t="s">
        <v>266</v>
      </c>
      <c r="HA250" s="45" t="s">
        <v>267</v>
      </c>
      <c r="HB250" s="45" t="s">
        <v>268</v>
      </c>
      <c r="HC250" s="45" t="s">
        <v>269</v>
      </c>
      <c r="HD250" s="45" t="s">
        <v>270</v>
      </c>
      <c r="HE250" s="45" t="s">
        <v>271</v>
      </c>
      <c r="HF250" s="45" t="s">
        <v>272</v>
      </c>
      <c r="HG250" s="44" t="s">
        <v>273</v>
      </c>
      <c r="HH250" s="262" t="s">
        <v>751</v>
      </c>
      <c r="HI250" s="262" t="s">
        <v>747</v>
      </c>
      <c r="HL250" s="45" t="s">
        <v>294</v>
      </c>
      <c r="HM250" s="45" t="s">
        <v>295</v>
      </c>
      <c r="HN250" s="45" t="s">
        <v>296</v>
      </c>
      <c r="HO250" s="150" t="s">
        <v>297</v>
      </c>
      <c r="HP250" s="45" t="s">
        <v>264</v>
      </c>
      <c r="HQ250" s="45" t="s">
        <v>265</v>
      </c>
      <c r="HR250" s="45" t="s">
        <v>266</v>
      </c>
      <c r="HS250" s="45" t="s">
        <v>267</v>
      </c>
      <c r="HT250" s="45" t="s">
        <v>268</v>
      </c>
      <c r="HU250" s="45" t="s">
        <v>269</v>
      </c>
      <c r="HV250" s="45" t="s">
        <v>270</v>
      </c>
      <c r="HW250" s="45" t="s">
        <v>271</v>
      </c>
      <c r="HX250" s="45" t="s">
        <v>272</v>
      </c>
      <c r="HY250" s="44" t="s">
        <v>273</v>
      </c>
      <c r="HZ250" s="262" t="s">
        <v>751</v>
      </c>
      <c r="IA250" s="262" t="s">
        <v>747</v>
      </c>
      <c r="ID250" s="45" t="s">
        <v>294</v>
      </c>
      <c r="IE250" s="45" t="s">
        <v>295</v>
      </c>
      <c r="IF250" s="45" t="s">
        <v>296</v>
      </c>
      <c r="IG250" s="150" t="s">
        <v>297</v>
      </c>
      <c r="IH250" s="45" t="s">
        <v>264</v>
      </c>
      <c r="II250" s="45" t="s">
        <v>265</v>
      </c>
      <c r="IJ250" s="45" t="s">
        <v>266</v>
      </c>
      <c r="IK250" s="45" t="s">
        <v>267</v>
      </c>
      <c r="IL250" s="45" t="s">
        <v>268</v>
      </c>
      <c r="IM250" s="45" t="s">
        <v>269</v>
      </c>
      <c r="IN250" s="45" t="s">
        <v>270</v>
      </c>
      <c r="IO250" s="45" t="s">
        <v>271</v>
      </c>
      <c r="IP250" s="45" t="s">
        <v>272</v>
      </c>
      <c r="IQ250" s="44" t="s">
        <v>273</v>
      </c>
      <c r="IR250" s="262" t="s">
        <v>751</v>
      </c>
      <c r="IS250" s="262" t="s">
        <v>747</v>
      </c>
      <c r="IV250" s="45" t="s">
        <v>294</v>
      </c>
      <c r="IW250" s="45" t="s">
        <v>295</v>
      </c>
      <c r="IX250" s="45" t="s">
        <v>296</v>
      </c>
      <c r="IY250" s="150" t="s">
        <v>297</v>
      </c>
      <c r="IZ250" s="45" t="s">
        <v>264</v>
      </c>
      <c r="JA250" s="45" t="s">
        <v>265</v>
      </c>
      <c r="JB250" s="45" t="s">
        <v>266</v>
      </c>
      <c r="JC250" s="45" t="s">
        <v>267</v>
      </c>
      <c r="JD250" s="45" t="s">
        <v>268</v>
      </c>
      <c r="JE250" s="45" t="s">
        <v>269</v>
      </c>
      <c r="JF250" s="45" t="s">
        <v>270</v>
      </c>
      <c r="JG250" s="45" t="s">
        <v>271</v>
      </c>
      <c r="JH250" s="45" t="s">
        <v>272</v>
      </c>
      <c r="JI250" s="44" t="s">
        <v>273</v>
      </c>
      <c r="JJ250" s="262" t="s">
        <v>751</v>
      </c>
      <c r="JK250" s="262" t="s">
        <v>747</v>
      </c>
      <c r="JN250" s="45" t="s">
        <v>294</v>
      </c>
      <c r="JO250" s="45" t="s">
        <v>295</v>
      </c>
      <c r="JP250" s="45" t="s">
        <v>296</v>
      </c>
      <c r="JQ250" s="150" t="s">
        <v>297</v>
      </c>
      <c r="JR250" s="45" t="s">
        <v>264</v>
      </c>
      <c r="JS250" s="45" t="s">
        <v>265</v>
      </c>
      <c r="JT250" s="45" t="s">
        <v>266</v>
      </c>
      <c r="JU250" s="45" t="s">
        <v>267</v>
      </c>
      <c r="JV250" s="45" t="s">
        <v>268</v>
      </c>
      <c r="JW250" s="45" t="s">
        <v>269</v>
      </c>
      <c r="JX250" s="45" t="s">
        <v>270</v>
      </c>
      <c r="JY250" s="45" t="s">
        <v>271</v>
      </c>
      <c r="JZ250" s="45" t="s">
        <v>272</v>
      </c>
      <c r="KA250" s="44" t="s">
        <v>273</v>
      </c>
      <c r="KB250" s="262" t="s">
        <v>751</v>
      </c>
      <c r="KC250" s="262" t="s">
        <v>747</v>
      </c>
    </row>
    <row r="251" spans="4:291">
      <c r="D251" s="19">
        <f>30/4000</f>
        <v>7.4999999999999997E-3</v>
      </c>
      <c r="T251" s="19" t="s">
        <v>643</v>
      </c>
      <c r="V251" s="49">
        <f>V206</f>
        <v>1.9641250813316056</v>
      </c>
      <c r="W251" s="49">
        <f t="shared" ref="W251:AG251" si="82">W206</f>
        <v>2.413720167637853</v>
      </c>
      <c r="X251" s="49">
        <f t="shared" si="82"/>
        <v>2.3520184843324543</v>
      </c>
      <c r="Y251" s="49">
        <f t="shared" si="82"/>
        <v>1.0724590124648001</v>
      </c>
      <c r="Z251" s="49">
        <f t="shared" si="82"/>
        <v>1.3131701481615092</v>
      </c>
      <c r="AA251" s="49">
        <f t="shared" si="82"/>
        <v>2.0098873171782285</v>
      </c>
      <c r="AB251" s="49">
        <f t="shared" si="82"/>
        <v>1.1675574042531411</v>
      </c>
      <c r="AC251" s="49">
        <f t="shared" si="82"/>
        <v>1.8544559104132743</v>
      </c>
      <c r="AD251" s="49">
        <f t="shared" si="82"/>
        <v>1.7069107612317009</v>
      </c>
      <c r="AE251" s="49">
        <f t="shared" si="82"/>
        <v>0.24148982520680717</v>
      </c>
      <c r="AF251" s="49">
        <f t="shared" si="82"/>
        <v>-0.18446693975881467</v>
      </c>
      <c r="AG251" s="49">
        <f t="shared" si="82"/>
        <v>0.85292451360967902</v>
      </c>
      <c r="AH251" s="49">
        <f>AH206</f>
        <v>0.76010948377576604</v>
      </c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  <c r="BK251" s="49"/>
      <c r="BL251" s="49"/>
      <c r="BM251" s="49"/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49"/>
      <c r="CB251" s="49"/>
      <c r="CC251" s="49"/>
      <c r="CD251" s="49"/>
      <c r="CE251" s="49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49"/>
      <c r="CR251" s="49"/>
      <c r="CS251" s="49"/>
      <c r="CT251" s="49"/>
      <c r="CU251" s="49"/>
      <c r="CV251" s="49"/>
      <c r="CW251" s="49"/>
      <c r="CX251" s="49"/>
      <c r="CY251" s="49"/>
      <c r="CZ251" s="49"/>
      <c r="DA251" s="49"/>
      <c r="DB251" s="49"/>
      <c r="DC251" s="49"/>
      <c r="DD251" s="49"/>
      <c r="DE251" s="49"/>
      <c r="DF251" s="49"/>
      <c r="DG251" s="49"/>
      <c r="DH251" s="49"/>
      <c r="DI251" s="49"/>
      <c r="DJ251" s="49"/>
      <c r="DK251" s="49"/>
      <c r="DL251" s="49"/>
      <c r="DM251" s="49"/>
      <c r="DN251" s="49"/>
      <c r="DO251" s="49"/>
      <c r="DP251" s="49"/>
      <c r="DQ251" s="49"/>
      <c r="DR251" s="49"/>
      <c r="DS251" s="49"/>
      <c r="DT251" s="49"/>
      <c r="DU251" s="49"/>
      <c r="DV251" s="49"/>
      <c r="DW251" s="49"/>
      <c r="DX251" s="49"/>
      <c r="DY251" s="49"/>
      <c r="DZ251" s="49"/>
      <c r="EA251" s="49"/>
      <c r="EB251" s="49"/>
      <c r="EC251" s="49"/>
      <c r="ED251" s="49"/>
      <c r="EE251" s="49"/>
      <c r="EF251" s="49"/>
      <c r="EG251" s="49"/>
      <c r="EH251" s="49"/>
      <c r="EI251" s="49"/>
      <c r="EJ251" s="49"/>
      <c r="EK251" s="49"/>
      <c r="EL251" s="49"/>
      <c r="EM251" s="49"/>
      <c r="EN251" s="49"/>
      <c r="EO251" s="49"/>
      <c r="EP251" s="49"/>
      <c r="EQ251" s="49"/>
      <c r="ER251" s="49"/>
      <c r="ES251" s="49"/>
      <c r="ET251" s="49"/>
      <c r="EU251" s="49"/>
      <c r="EV251" s="49"/>
      <c r="EW251" s="49"/>
      <c r="EX251" s="49"/>
      <c r="EY251" s="49"/>
      <c r="EZ251" s="49"/>
      <c r="FA251" s="49"/>
      <c r="FB251" s="49"/>
      <c r="FC251" s="49"/>
      <c r="FD251" s="49"/>
      <c r="FE251" s="49"/>
      <c r="FF251" s="49"/>
      <c r="FG251" s="49"/>
      <c r="FH251" s="49"/>
      <c r="FI251" s="49"/>
      <c r="FJ251" s="49"/>
      <c r="FK251" s="49"/>
      <c r="FL251" s="49"/>
      <c r="FM251" s="49"/>
      <c r="FN251" s="49"/>
      <c r="FO251" s="49"/>
      <c r="FP251" s="49"/>
      <c r="FQ251" s="49"/>
      <c r="FR251" s="49"/>
      <c r="FS251" s="49"/>
      <c r="FT251" s="49"/>
      <c r="FU251" s="49"/>
      <c r="FV251" s="49"/>
      <c r="FW251" s="49"/>
      <c r="FX251" s="49"/>
      <c r="FY251" s="49"/>
      <c r="FZ251" s="49"/>
      <c r="GA251" s="49"/>
      <c r="GB251" s="49"/>
      <c r="GC251" s="49"/>
      <c r="GD251" s="49"/>
      <c r="GE251" s="49"/>
      <c r="GF251" s="49"/>
      <c r="GG251" s="49"/>
      <c r="GH251" s="49"/>
      <c r="GI251" s="49"/>
      <c r="GJ251" s="49"/>
      <c r="GK251" s="49"/>
      <c r="GL251" s="49"/>
      <c r="GM251" s="49"/>
      <c r="GN251" s="49"/>
      <c r="GO251" s="49"/>
      <c r="GP251" s="49"/>
      <c r="GQ251" s="49"/>
      <c r="GR251" s="49"/>
      <c r="GS251" s="49"/>
      <c r="GT251" s="49"/>
      <c r="GU251" s="49"/>
      <c r="GV251" s="49"/>
      <c r="GW251" s="49"/>
      <c r="GX251" s="49"/>
      <c r="GY251" s="49"/>
      <c r="GZ251" s="49"/>
      <c r="HA251" s="49"/>
      <c r="HB251" s="49"/>
      <c r="HC251" s="49"/>
      <c r="HD251" s="49"/>
      <c r="HE251" s="49"/>
      <c r="HF251" s="49"/>
      <c r="HG251" s="49"/>
      <c r="HH251" s="49"/>
      <c r="HI251" s="49"/>
      <c r="HJ251" s="49"/>
      <c r="HK251" s="49"/>
      <c r="HL251" s="49"/>
      <c r="HM251" s="49"/>
      <c r="HN251" s="49"/>
      <c r="HO251" s="49"/>
      <c r="HP251" s="49"/>
      <c r="HQ251" s="49"/>
      <c r="HR251" s="49"/>
      <c r="HS251" s="49"/>
      <c r="HT251" s="49"/>
      <c r="HU251" s="49"/>
      <c r="HV251" s="49"/>
      <c r="HW251" s="49"/>
      <c r="HX251" s="49"/>
      <c r="HY251" s="49"/>
      <c r="HZ251" s="49"/>
      <c r="IA251" s="49"/>
      <c r="IB251" s="49"/>
      <c r="IC251" s="49"/>
      <c r="ID251" s="49"/>
      <c r="IE251" s="49"/>
      <c r="IF251" s="49"/>
      <c r="IG251" s="49"/>
      <c r="IH251" s="49"/>
      <c r="II251" s="49"/>
      <c r="IJ251" s="49"/>
      <c r="IK251" s="49"/>
      <c r="IL251" s="49"/>
      <c r="IM251" s="49"/>
      <c r="IN251" s="49"/>
      <c r="IO251" s="49"/>
      <c r="IP251" s="49"/>
      <c r="IQ251" s="49"/>
      <c r="IR251" s="49"/>
      <c r="IS251" s="49"/>
      <c r="IT251" s="49"/>
      <c r="IU251" s="49"/>
      <c r="IV251" s="49"/>
      <c r="IW251" s="49"/>
      <c r="IX251" s="49"/>
      <c r="IY251" s="49"/>
      <c r="IZ251" s="49"/>
      <c r="JA251" s="49"/>
      <c r="JB251" s="49"/>
      <c r="JC251" s="49"/>
      <c r="JD251" s="49"/>
      <c r="JE251" s="49"/>
      <c r="JF251" s="49"/>
      <c r="JG251" s="49"/>
      <c r="JH251" s="49"/>
      <c r="JI251" s="49"/>
      <c r="JJ251" s="49"/>
      <c r="JK251" s="49"/>
      <c r="JL251" s="49"/>
      <c r="JM251" s="49"/>
      <c r="JN251" s="49"/>
      <c r="JO251" s="49"/>
      <c r="JP251" s="49"/>
      <c r="JQ251" s="49"/>
      <c r="JR251" s="49"/>
      <c r="JS251" s="49"/>
      <c r="JT251" s="49"/>
      <c r="JU251" s="49"/>
      <c r="JV251" s="49"/>
      <c r="JW251" s="49"/>
      <c r="JX251" s="49"/>
      <c r="JY251" s="49"/>
      <c r="JZ251" s="49"/>
      <c r="KA251" s="49"/>
      <c r="KB251" s="49"/>
      <c r="KC251" s="49"/>
      <c r="KD251" s="49"/>
      <c r="KE251" s="49"/>
    </row>
    <row r="252" spans="4:291">
      <c r="T252" s="19" t="s">
        <v>657</v>
      </c>
      <c r="AN252" s="49">
        <f>V207</f>
        <v>0.14628258240901171</v>
      </c>
      <c r="AO252" s="49">
        <f t="shared" ref="AO252:AY252" si="83">W207</f>
        <v>-7.7521371659286409E-2</v>
      </c>
      <c r="AP252" s="49">
        <f t="shared" si="83"/>
        <v>-7.3252020228444126E-2</v>
      </c>
      <c r="AQ252" s="49">
        <f t="shared" si="83"/>
        <v>5.2434675516160656E-2</v>
      </c>
      <c r="AR252" s="49">
        <f t="shared" si="83"/>
        <v>-0.12788167332454325</v>
      </c>
      <c r="AS252" s="49">
        <f t="shared" si="83"/>
        <v>-0.19099679531953517</v>
      </c>
      <c r="AT252" s="49">
        <f t="shared" si="83"/>
        <v>-0.23725018315134905</v>
      </c>
      <c r="AU252" s="49">
        <f t="shared" si="83"/>
        <v>-0.20499408275466713</v>
      </c>
      <c r="AV252" s="49">
        <f t="shared" si="83"/>
        <v>-0.31335963129227495</v>
      </c>
      <c r="AW252" s="49">
        <f t="shared" si="83"/>
        <v>-0.38498855147409416</v>
      </c>
      <c r="AX252" s="49">
        <f t="shared" si="83"/>
        <v>-0.4059544298341039</v>
      </c>
      <c r="AY252" s="49">
        <f t="shared" si="83"/>
        <v>-0.41150578863984111</v>
      </c>
      <c r="AZ252" s="49">
        <f>AH207</f>
        <v>-0.51807449212242651</v>
      </c>
      <c r="BA252" s="49"/>
      <c r="BB252" s="49"/>
      <c r="BC252" s="49"/>
    </row>
    <row r="253" spans="4:291">
      <c r="T253" s="19" t="s">
        <v>644</v>
      </c>
      <c r="BF253" s="49">
        <f>V208</f>
        <v>1.3111238820587605</v>
      </c>
      <c r="BG253" s="49">
        <f t="shared" ref="BG253:BQ253" si="84">W208</f>
        <v>1.3147460686287098</v>
      </c>
      <c r="BH253" s="49">
        <f t="shared" si="84"/>
        <v>1.5164602464969743</v>
      </c>
      <c r="BI253" s="49">
        <f t="shared" si="84"/>
        <v>2.5027925368741939</v>
      </c>
      <c r="BJ253" s="49">
        <f t="shared" si="84"/>
        <v>0.90979379791055348</v>
      </c>
      <c r="BK253" s="49">
        <f t="shared" si="84"/>
        <v>1.4961185020456216</v>
      </c>
      <c r="BL253" s="49">
        <f t="shared" si="84"/>
        <v>1.5985448476331015</v>
      </c>
      <c r="BM253" s="49">
        <f t="shared" si="84"/>
        <v>1.5080087935846165</v>
      </c>
      <c r="BN253" s="49">
        <f t="shared" si="84"/>
        <v>0.91778323078487545</v>
      </c>
      <c r="BO253" s="49">
        <f t="shared" si="84"/>
        <v>0.86212064344256056</v>
      </c>
      <c r="BP253" s="49">
        <f t="shared" si="84"/>
        <v>0.63233792783529141</v>
      </c>
      <c r="BQ253" s="49">
        <f t="shared" si="84"/>
        <v>0.68157596672232823</v>
      </c>
      <c r="BR253" s="49">
        <f>AH208</f>
        <v>0.28450100178150373</v>
      </c>
      <c r="BS253" s="49"/>
      <c r="BT253" s="49"/>
      <c r="BU253" s="49"/>
    </row>
    <row r="254" spans="4:291">
      <c r="T254" s="19" t="s">
        <v>645</v>
      </c>
      <c r="BX254" s="49">
        <f>V209</f>
        <v>1.7001146002333676</v>
      </c>
      <c r="BY254" s="49">
        <f t="shared" ref="BY254:CI254" si="85">W209</f>
        <v>1.5758025315132471</v>
      </c>
      <c r="BZ254" s="49">
        <f t="shared" si="85"/>
        <v>1.4314400305139192</v>
      </c>
      <c r="CA254" s="49">
        <f t="shared" si="85"/>
        <v>0.52154259228516464</v>
      </c>
      <c r="CB254" s="49">
        <f t="shared" si="85"/>
        <v>0.53176306286444563</v>
      </c>
      <c r="CC254" s="49">
        <f t="shared" si="85"/>
        <v>1.6015963320929938</v>
      </c>
      <c r="CD254" s="49">
        <f t="shared" si="85"/>
        <v>0.88758194746858798</v>
      </c>
      <c r="CE254" s="49">
        <f t="shared" si="85"/>
        <v>0.42619274360707426</v>
      </c>
      <c r="CF254" s="49">
        <f t="shared" si="85"/>
        <v>0.90179508413719622</v>
      </c>
      <c r="CG254" s="49">
        <f t="shared" si="85"/>
        <v>0.19704034897568734</v>
      </c>
      <c r="CH254" s="49">
        <f t="shared" si="85"/>
        <v>0.18709388528033211</v>
      </c>
      <c r="CI254" s="49">
        <f t="shared" si="85"/>
        <v>0.36874158296253645</v>
      </c>
      <c r="CJ254" s="49">
        <f>AH209</f>
        <v>0.37212412065952516</v>
      </c>
      <c r="CK254" s="49"/>
      <c r="CL254" s="49"/>
      <c r="CM254" s="49"/>
    </row>
    <row r="255" spans="4:291">
      <c r="T255" s="19" t="s">
        <v>646</v>
      </c>
      <c r="CP255" s="49">
        <f>V210</f>
        <v>-1.6446238823523474E-2</v>
      </c>
      <c r="CQ255" s="49">
        <f t="shared" ref="CQ255:DA255" si="86">W210</f>
        <v>0.81600387327062318</v>
      </c>
      <c r="CR255" s="49">
        <f t="shared" si="86"/>
        <v>0.28106095199331493</v>
      </c>
      <c r="CS255" s="49">
        <f t="shared" si="86"/>
        <v>2.2224970834369473</v>
      </c>
      <c r="CT255" s="49">
        <f t="shared" si="86"/>
        <v>9.6025099332155195E-2</v>
      </c>
      <c r="CU255" s="49">
        <f t="shared" si="86"/>
        <v>0.89079189208996712</v>
      </c>
      <c r="CV255" s="49">
        <f t="shared" si="86"/>
        <v>2.3526827749463215</v>
      </c>
      <c r="CW255" s="49">
        <f t="shared" si="86"/>
        <v>0.36084650076433311</v>
      </c>
      <c r="CX255" s="49">
        <f t="shared" si="86"/>
        <v>1.7424980415928273</v>
      </c>
      <c r="CY255" s="49">
        <f t="shared" si="86"/>
        <v>0.58611212741562402</v>
      </c>
      <c r="CZ255" s="49">
        <f t="shared" si="86"/>
        <v>-0.19455722346855875</v>
      </c>
      <c r="DA255" s="49">
        <f t="shared" si="86"/>
        <v>3.3861463947776231</v>
      </c>
      <c r="DB255" s="49">
        <f>AH210</f>
        <v>0.17336053272153018</v>
      </c>
      <c r="DC255" s="49"/>
      <c r="DD255" s="49"/>
      <c r="DE255" s="49"/>
    </row>
    <row r="256" spans="4:291">
      <c r="T256" s="19" t="s">
        <v>647</v>
      </c>
      <c r="DH256" s="49">
        <f>V211</f>
        <v>2.3365724299891699E-2</v>
      </c>
      <c r="DI256" s="49">
        <f t="shared" ref="DI256:DS256" si="87">W211</f>
        <v>1.4875930306554137</v>
      </c>
      <c r="DJ256" s="49">
        <f t="shared" si="87"/>
        <v>1.3404115940013508</v>
      </c>
      <c r="DK256" s="49">
        <f t="shared" si="87"/>
        <v>0.87272754133613728</v>
      </c>
      <c r="DL256" s="49">
        <f t="shared" si="87"/>
        <v>2.1003525669212015</v>
      </c>
      <c r="DM256" s="49">
        <f t="shared" si="87"/>
        <v>1.5054244021574363</v>
      </c>
      <c r="DN256" s="49">
        <f t="shared" si="87"/>
        <v>1.336923939258289</v>
      </c>
      <c r="DO256" s="49">
        <f t="shared" si="87"/>
        <v>0.32804702159815857</v>
      </c>
      <c r="DP256" s="49">
        <f t="shared" si="87"/>
        <v>1.0333681454439332</v>
      </c>
      <c r="DQ256" s="49">
        <f t="shared" si="87"/>
        <v>0.87998121912325744</v>
      </c>
      <c r="DR256" s="49">
        <f t="shared" si="87"/>
        <v>1.5531489734925996</v>
      </c>
      <c r="DS256" s="49">
        <f t="shared" si="87"/>
        <v>0.16037296089532971</v>
      </c>
      <c r="DT256" s="49">
        <f>AH211</f>
        <v>-5.2396254310778767E-2</v>
      </c>
      <c r="DU256" s="49"/>
      <c r="DV256" s="49"/>
      <c r="DW256" s="49"/>
    </row>
    <row r="257" spans="20:289">
      <c r="T257" s="19" t="s">
        <v>648</v>
      </c>
      <c r="DZ257" s="49">
        <f>V212</f>
        <v>1.8753981297470768</v>
      </c>
      <c r="EA257" s="49">
        <f t="shared" ref="EA257:EK257" si="88">W212</f>
        <v>8.6662015084465471E-2</v>
      </c>
      <c r="EB257" s="49">
        <f t="shared" si="88"/>
        <v>0.79106204980410477</v>
      </c>
      <c r="EC257" s="49">
        <f t="shared" si="88"/>
        <v>1.6905239041008802</v>
      </c>
      <c r="ED257" s="49">
        <f t="shared" si="88"/>
        <v>0.79289188733898652</v>
      </c>
      <c r="EE257" s="49">
        <f t="shared" si="88"/>
        <v>0.62685900204739387</v>
      </c>
      <c r="EF257" s="49">
        <f t="shared" si="88"/>
        <v>0.16357003982563123</v>
      </c>
      <c r="EG257" s="49">
        <f t="shared" si="88"/>
        <v>1.0685749095543722</v>
      </c>
      <c r="EH257" s="49">
        <f t="shared" si="88"/>
        <v>0.60605679484945285</v>
      </c>
      <c r="EI257" s="49">
        <f t="shared" si="88"/>
        <v>0.47322970318326618</v>
      </c>
      <c r="EJ257" s="49">
        <f t="shared" si="88"/>
        <v>0.63623972616392455</v>
      </c>
      <c r="EK257" s="49">
        <f t="shared" si="88"/>
        <v>1.2343920347765023</v>
      </c>
      <c r="EL257" s="49">
        <f>AH212</f>
        <v>0.44761884161390353</v>
      </c>
      <c r="EM257" s="49"/>
      <c r="EN257" s="49"/>
      <c r="EO257" s="49"/>
    </row>
    <row r="258" spans="20:289">
      <c r="T258" s="19" t="s">
        <v>728</v>
      </c>
      <c r="ER258" s="49">
        <f>V213</f>
        <v>0.95310548700556419</v>
      </c>
      <c r="ES258" s="49">
        <f t="shared" ref="ES258:FC258" si="89">W213</f>
        <v>0.80712319230690555</v>
      </c>
      <c r="ET258" s="49">
        <f t="shared" si="89"/>
        <v>0.88428737076836339</v>
      </c>
      <c r="EU258" s="49">
        <f t="shared" si="89"/>
        <v>1.4196480315602367</v>
      </c>
      <c r="EV258" s="49">
        <f t="shared" si="89"/>
        <v>0.73710042890523941</v>
      </c>
      <c r="EW258" s="49">
        <f t="shared" si="89"/>
        <v>0.81610116860160575</v>
      </c>
      <c r="EX258" s="49">
        <f t="shared" si="89"/>
        <v>1.4201901129131036</v>
      </c>
      <c r="EY258" s="49">
        <f t="shared" si="89"/>
        <v>1.2034930193099704</v>
      </c>
      <c r="EZ258" s="49">
        <f t="shared" si="89"/>
        <v>1.2553433744682554</v>
      </c>
      <c r="FA258" s="49">
        <f t="shared" si="89"/>
        <v>1.0232636671844899</v>
      </c>
      <c r="FB258" s="49">
        <f t="shared" si="89"/>
        <v>0.80811353481836856</v>
      </c>
      <c r="FC258" s="49">
        <f t="shared" si="89"/>
        <v>0.5462002337915477</v>
      </c>
      <c r="FD258" s="49">
        <f>AH213</f>
        <v>0.52199859482707911</v>
      </c>
      <c r="FE258" s="49"/>
      <c r="FF258" s="49"/>
      <c r="FG258" s="49"/>
    </row>
    <row r="259" spans="20:289">
      <c r="T259" s="19" t="s">
        <v>651</v>
      </c>
      <c r="FJ259" s="49">
        <f>V214</f>
        <v>-0.18194362984842627</v>
      </c>
      <c r="FK259" s="49">
        <f t="shared" ref="FK259:FU259" si="90">W214</f>
        <v>0.34758417417340337</v>
      </c>
      <c r="FL259" s="49">
        <f t="shared" si="90"/>
        <v>0.40728878755218245</v>
      </c>
      <c r="FM259" s="49">
        <f t="shared" si="90"/>
        <v>0.13382253376880326</v>
      </c>
      <c r="FN259" s="49">
        <f t="shared" si="90"/>
        <v>3.3474712218724445E-2</v>
      </c>
      <c r="FO259" s="49">
        <f t="shared" si="90"/>
        <v>1.4415893792543821E-2</v>
      </c>
      <c r="FP259" s="49">
        <f t="shared" si="90"/>
        <v>-0.37818277557746638</v>
      </c>
      <c r="FQ259" s="49">
        <f t="shared" si="90"/>
        <v>-5.7870856687451844E-2</v>
      </c>
      <c r="FR259" s="49">
        <f t="shared" si="90"/>
        <v>-0.38314135921922066</v>
      </c>
      <c r="FS259" s="49">
        <f t="shared" si="90"/>
        <v>-0.38833229736552277</v>
      </c>
      <c r="FT259" s="49">
        <f t="shared" si="90"/>
        <v>-0.50806794996560445</v>
      </c>
      <c r="FU259" s="49">
        <f t="shared" si="90"/>
        <v>-0.46877935555193007</v>
      </c>
      <c r="FV259" s="49">
        <f>AH214</f>
        <v>-0.3501925442574515</v>
      </c>
      <c r="FW259" s="49"/>
      <c r="FX259" s="49"/>
      <c r="FY259" s="49"/>
    </row>
    <row r="260" spans="20:289">
      <c r="T260" s="19" t="s">
        <v>729</v>
      </c>
      <c r="GB260" s="49">
        <f>V215</f>
        <v>1.5376301609033383</v>
      </c>
      <c r="GC260" s="49">
        <f t="shared" ref="GC260:GM260" si="91">W215</f>
        <v>0.6352507906267908</v>
      </c>
      <c r="GD260" s="49">
        <f t="shared" si="91"/>
        <v>1.5525639907017132</v>
      </c>
      <c r="GE260" s="49">
        <f t="shared" si="91"/>
        <v>0.25543308405792753</v>
      </c>
      <c r="GF260" s="49">
        <f t="shared" si="91"/>
        <v>-5.5898095532018188E-2</v>
      </c>
      <c r="GG260" s="49">
        <f t="shared" si="91"/>
        <v>0.20741674915162323</v>
      </c>
      <c r="GH260" s="49">
        <f t="shared" si="91"/>
        <v>0.1025189528170547</v>
      </c>
      <c r="GI260" s="49">
        <f t="shared" si="91"/>
        <v>0.47175038733642416</v>
      </c>
      <c r="GJ260" s="49">
        <f t="shared" si="91"/>
        <v>1.8421548222671147</v>
      </c>
      <c r="GK260" s="49">
        <f t="shared" si="91"/>
        <v>0.12339490363426231</v>
      </c>
      <c r="GL260" s="49">
        <f t="shared" si="91"/>
        <v>-4.9271927337629973E-2</v>
      </c>
      <c r="GM260" s="49">
        <f t="shared" si="91"/>
        <v>0.17684640276889674</v>
      </c>
      <c r="GN260" s="49">
        <f>AH215</f>
        <v>-7.5822599613966535E-2</v>
      </c>
      <c r="GO260" s="49"/>
      <c r="GP260" s="49"/>
      <c r="GQ260" s="49"/>
    </row>
    <row r="261" spans="20:289">
      <c r="T261" s="19" t="s">
        <v>653</v>
      </c>
      <c r="GT261" s="49">
        <f>V216</f>
        <v>3.3712678507247329</v>
      </c>
      <c r="GU261" s="49">
        <f t="shared" ref="GU261:HE261" si="92">W216</f>
        <v>3.0586386416394138</v>
      </c>
      <c r="GV261" s="49">
        <f t="shared" si="92"/>
        <v>0.54801431498357367</v>
      </c>
      <c r="GW261" s="49">
        <f t="shared" si="92"/>
        <v>2.0969474463095907</v>
      </c>
      <c r="GX261" s="49">
        <f t="shared" si="92"/>
        <v>0.47526008556092147</v>
      </c>
      <c r="GY261" s="49">
        <f t="shared" si="92"/>
        <v>-5.0512271334741676E-2</v>
      </c>
      <c r="GZ261" s="49">
        <f t="shared" si="92"/>
        <v>1.3038282059699675</v>
      </c>
      <c r="HA261" s="49">
        <f t="shared" si="92"/>
        <v>0.41243498061919781</v>
      </c>
      <c r="HB261" s="49">
        <f t="shared" si="92"/>
        <v>0.43454621786374314</v>
      </c>
      <c r="HC261" s="49">
        <f t="shared" si="92"/>
        <v>2.1396368226034017</v>
      </c>
      <c r="HD261" s="49">
        <f t="shared" si="92"/>
        <v>1.6510713114684723</v>
      </c>
      <c r="HE261" s="49">
        <f t="shared" si="92"/>
        <v>0.2150036115520948</v>
      </c>
      <c r="HF261" s="49">
        <f>AH216</f>
        <v>2.347639396805083</v>
      </c>
      <c r="HG261" s="49"/>
      <c r="HH261" s="49"/>
      <c r="HI261" s="49"/>
    </row>
    <row r="262" spans="20:289">
      <c r="T262" s="19" t="s">
        <v>652</v>
      </c>
      <c r="HL262" s="49">
        <f>V217</f>
        <v>0.58559773642291857</v>
      </c>
      <c r="HM262" s="49">
        <f t="shared" ref="HM262:HW262" si="93">W217</f>
        <v>0.37248438326478417</v>
      </c>
      <c r="HN262" s="49">
        <f t="shared" si="93"/>
        <v>0.54292323229281569</v>
      </c>
      <c r="HO262" s="49">
        <f t="shared" si="93"/>
        <v>0.27228960201045682</v>
      </c>
      <c r="HP262" s="49">
        <f t="shared" si="93"/>
        <v>0.23862292989996159</v>
      </c>
      <c r="HQ262" s="49">
        <f t="shared" si="93"/>
        <v>-2.8897456589392467E-2</v>
      </c>
      <c r="HR262" s="49">
        <f t="shared" si="93"/>
        <v>0.60484106810628324</v>
      </c>
      <c r="HS262" s="49">
        <f t="shared" si="93"/>
        <v>0.18922751757062617</v>
      </c>
      <c r="HT262" s="49">
        <f t="shared" si="93"/>
        <v>0.10582448276294065</v>
      </c>
      <c r="HU262" s="49">
        <f t="shared" si="93"/>
        <v>0.24206453070734169</v>
      </c>
      <c r="HV262" s="49">
        <f t="shared" si="93"/>
        <v>9.86669768068138E-2</v>
      </c>
      <c r="HW262" s="49">
        <f t="shared" si="93"/>
        <v>8.0336624454606653E-2</v>
      </c>
      <c r="HX262" s="49">
        <f>AH217</f>
        <v>0.12938770793191678</v>
      </c>
      <c r="HY262" s="49"/>
      <c r="HZ262" s="49"/>
      <c r="IA262" s="49"/>
    </row>
    <row r="263" spans="20:289">
      <c r="T263" s="19" t="s">
        <v>654</v>
      </c>
      <c r="ID263" s="49">
        <f>V218</f>
        <v>0.32860323691699378</v>
      </c>
      <c r="IE263" s="49">
        <f t="shared" ref="IE263:IO263" si="94">W218</f>
        <v>7.6733552907553682E-2</v>
      </c>
      <c r="IF263" s="49">
        <f t="shared" si="94"/>
        <v>0.4744781141987795</v>
      </c>
      <c r="IG263" s="49">
        <f t="shared" si="94"/>
        <v>4.2409676235275029E-2</v>
      </c>
      <c r="IH263" s="49">
        <f t="shared" si="94"/>
        <v>3.1501155546485249E-2</v>
      </c>
      <c r="II263" s="49">
        <f t="shared" si="94"/>
        <v>0.37150541810120319</v>
      </c>
      <c r="IJ263" s="49">
        <f t="shared" si="94"/>
        <v>0.57050706728360034</v>
      </c>
      <c r="IK263" s="49">
        <f t="shared" si="94"/>
        <v>0.11427484161454737</v>
      </c>
      <c r="IL263" s="49">
        <f t="shared" si="94"/>
        <v>9.5244587488549026E-2</v>
      </c>
      <c r="IM263" s="49">
        <f t="shared" si="94"/>
        <v>0.17661324263448086</v>
      </c>
      <c r="IN263" s="49">
        <f t="shared" si="94"/>
        <v>-0.15406083740281706</v>
      </c>
      <c r="IO263" s="49">
        <f t="shared" si="94"/>
        <v>-1.3638435153713213E-2</v>
      </c>
      <c r="IP263" s="49">
        <f>AH218</f>
        <v>0.1567989564114094</v>
      </c>
      <c r="IQ263" s="49"/>
      <c r="IR263" s="49"/>
      <c r="IS263" s="49"/>
    </row>
    <row r="264" spans="20:289">
      <c r="T264" s="19" t="s">
        <v>655</v>
      </c>
      <c r="IV264" s="49">
        <f>V219</f>
        <v>1.8532101232880565</v>
      </c>
      <c r="IW264" s="49">
        <f t="shared" ref="IW264:JG264" si="95">W219</f>
        <v>1.295140343071961</v>
      </c>
      <c r="IX264" s="49">
        <f t="shared" si="95"/>
        <v>0.7560961821086376</v>
      </c>
      <c r="IY264" s="49">
        <f t="shared" si="95"/>
        <v>-0.14646300796669487</v>
      </c>
      <c r="IZ264" s="49">
        <f t="shared" si="95"/>
        <v>0.12160114354544982</v>
      </c>
      <c r="JA264" s="49">
        <f t="shared" si="95"/>
        <v>0.13419290198523037</v>
      </c>
      <c r="JB264" s="49">
        <f t="shared" si="95"/>
        <v>1.1346170141786067</v>
      </c>
      <c r="JC264" s="49">
        <f t="shared" si="95"/>
        <v>0.8430860934641653</v>
      </c>
      <c r="JD264" s="49">
        <f t="shared" si="95"/>
        <v>0.76654339472441557</v>
      </c>
      <c r="JE264" s="49">
        <f t="shared" si="95"/>
        <v>6.9006457320643477E-2</v>
      </c>
      <c r="JF264" s="49">
        <f t="shared" si="95"/>
        <v>0.21976406095769807</v>
      </c>
      <c r="JG264" s="49">
        <f t="shared" si="95"/>
        <v>-0.31646206293670998</v>
      </c>
      <c r="JH264" s="49">
        <f>AH219</f>
        <v>6.3665751083643807E-2</v>
      </c>
      <c r="JI264" s="49"/>
      <c r="JJ264" s="49"/>
      <c r="JK264" s="49"/>
    </row>
    <row r="265" spans="20:289">
      <c r="T265" s="19" t="s">
        <v>479</v>
      </c>
      <c r="JN265" s="49">
        <f>V220</f>
        <v>0.71117108338477109</v>
      </c>
      <c r="JO265" s="49">
        <f t="shared" ref="JO265:JY265" si="96">W220</f>
        <v>0.62502851496329748</v>
      </c>
      <c r="JP265" s="49">
        <f t="shared" si="96"/>
        <v>0.68055211287291528</v>
      </c>
      <c r="JQ265" s="49">
        <f t="shared" si="96"/>
        <v>0.66826199511191131</v>
      </c>
      <c r="JR265" s="49">
        <f t="shared" si="96"/>
        <v>0.3495798647981132</v>
      </c>
      <c r="JS265" s="49">
        <f t="shared" si="96"/>
        <v>0.47123084999761367</v>
      </c>
      <c r="JT265" s="49">
        <f t="shared" si="96"/>
        <v>0.52015739688227569</v>
      </c>
      <c r="JU265" s="49">
        <f t="shared" si="96"/>
        <v>0.41249904650580649</v>
      </c>
      <c r="JV265" s="49">
        <f t="shared" si="96"/>
        <v>0.36711526037300635</v>
      </c>
      <c r="JW265" s="49">
        <f t="shared" si="96"/>
        <v>0.16922987974098058</v>
      </c>
      <c r="JX265" s="49">
        <f t="shared" si="96"/>
        <v>6.4882539180676213E-2</v>
      </c>
      <c r="JY265" s="49">
        <f t="shared" si="96"/>
        <v>9.0229292778411185E-2</v>
      </c>
      <c r="JZ265" s="49">
        <f>AH220</f>
        <v>0</v>
      </c>
      <c r="KA265" s="49"/>
      <c r="KB265" s="49"/>
      <c r="KC265" s="49"/>
    </row>
    <row r="267" spans="20:289">
      <c r="V267" s="45" t="s">
        <v>294</v>
      </c>
      <c r="W267" s="45" t="s">
        <v>295</v>
      </c>
      <c r="X267" s="45" t="s">
        <v>296</v>
      </c>
      <c r="Y267" s="150" t="s">
        <v>297</v>
      </c>
      <c r="Z267" s="45" t="s">
        <v>264</v>
      </c>
      <c r="AA267" s="45" t="s">
        <v>265</v>
      </c>
      <c r="AB267" s="45" t="s">
        <v>266</v>
      </c>
      <c r="AC267" s="45" t="s">
        <v>267</v>
      </c>
      <c r="AD267" s="45" t="s">
        <v>268</v>
      </c>
      <c r="AE267" s="45" t="s">
        <v>269</v>
      </c>
      <c r="AF267" s="45" t="s">
        <v>270</v>
      </c>
      <c r="AG267" s="45" t="s">
        <v>271</v>
      </c>
      <c r="AH267" s="45" t="s">
        <v>272</v>
      </c>
      <c r="AI267" s="44" t="s">
        <v>273</v>
      </c>
      <c r="AJ267" s="44"/>
      <c r="AK267" s="44"/>
      <c r="AN267" s="45" t="s">
        <v>294</v>
      </c>
      <c r="AO267" s="45" t="s">
        <v>295</v>
      </c>
      <c r="AP267" s="45" t="s">
        <v>296</v>
      </c>
      <c r="AQ267" s="150" t="s">
        <v>297</v>
      </c>
      <c r="AR267" s="45" t="s">
        <v>264</v>
      </c>
      <c r="AS267" s="45" t="s">
        <v>265</v>
      </c>
      <c r="AT267" s="45" t="s">
        <v>266</v>
      </c>
      <c r="AU267" s="45" t="s">
        <v>267</v>
      </c>
      <c r="AV267" s="45" t="s">
        <v>268</v>
      </c>
      <c r="AW267" s="45" t="s">
        <v>269</v>
      </c>
      <c r="AX267" s="45" t="s">
        <v>270</v>
      </c>
      <c r="AY267" s="45" t="s">
        <v>271</v>
      </c>
      <c r="AZ267" s="45" t="s">
        <v>272</v>
      </c>
      <c r="BA267" s="44" t="s">
        <v>273</v>
      </c>
      <c r="BB267" s="44"/>
      <c r="BC267" s="44"/>
      <c r="BF267" s="45" t="s">
        <v>294</v>
      </c>
      <c r="BG267" s="45" t="s">
        <v>295</v>
      </c>
      <c r="BH267" s="45" t="s">
        <v>296</v>
      </c>
      <c r="BI267" s="150" t="s">
        <v>297</v>
      </c>
      <c r="BJ267" s="45" t="s">
        <v>264</v>
      </c>
      <c r="BK267" s="45" t="s">
        <v>265</v>
      </c>
      <c r="BL267" s="45" t="s">
        <v>266</v>
      </c>
      <c r="BM267" s="45" t="s">
        <v>267</v>
      </c>
      <c r="BN267" s="45" t="s">
        <v>268</v>
      </c>
      <c r="BO267" s="45" t="s">
        <v>269</v>
      </c>
      <c r="BP267" s="45" t="s">
        <v>270</v>
      </c>
      <c r="BQ267" s="45" t="s">
        <v>271</v>
      </c>
      <c r="BR267" s="45" t="s">
        <v>272</v>
      </c>
      <c r="BS267" s="44" t="s">
        <v>273</v>
      </c>
      <c r="BT267" s="44"/>
      <c r="BU267" s="44"/>
      <c r="BX267" s="45" t="s">
        <v>294</v>
      </c>
      <c r="BY267" s="45" t="s">
        <v>295</v>
      </c>
      <c r="BZ267" s="45" t="s">
        <v>296</v>
      </c>
      <c r="CA267" s="150" t="s">
        <v>297</v>
      </c>
      <c r="CB267" s="45" t="s">
        <v>264</v>
      </c>
      <c r="CC267" s="45" t="s">
        <v>265</v>
      </c>
      <c r="CD267" s="45" t="s">
        <v>266</v>
      </c>
      <c r="CE267" s="45" t="s">
        <v>267</v>
      </c>
      <c r="CF267" s="45" t="s">
        <v>268</v>
      </c>
      <c r="CG267" s="45" t="s">
        <v>269</v>
      </c>
      <c r="CH267" s="45" t="s">
        <v>270</v>
      </c>
      <c r="CI267" s="45" t="s">
        <v>271</v>
      </c>
      <c r="CJ267" s="45" t="s">
        <v>272</v>
      </c>
      <c r="CK267" s="44" t="s">
        <v>273</v>
      </c>
      <c r="CL267" s="44"/>
      <c r="CM267" s="44"/>
      <c r="CP267" s="45" t="s">
        <v>294</v>
      </c>
      <c r="CQ267" s="45" t="s">
        <v>295</v>
      </c>
      <c r="CR267" s="45" t="s">
        <v>296</v>
      </c>
      <c r="CS267" s="150" t="s">
        <v>297</v>
      </c>
      <c r="CT267" s="45" t="s">
        <v>264</v>
      </c>
      <c r="CU267" s="45" t="s">
        <v>265</v>
      </c>
      <c r="CV267" s="45" t="s">
        <v>266</v>
      </c>
      <c r="CW267" s="45" t="s">
        <v>267</v>
      </c>
      <c r="CX267" s="45" t="s">
        <v>268</v>
      </c>
      <c r="CY267" s="45" t="s">
        <v>269</v>
      </c>
      <c r="CZ267" s="45" t="s">
        <v>270</v>
      </c>
      <c r="DA267" s="45" t="s">
        <v>271</v>
      </c>
      <c r="DB267" s="45" t="s">
        <v>272</v>
      </c>
      <c r="DC267" s="44" t="s">
        <v>273</v>
      </c>
      <c r="DD267" s="44"/>
      <c r="DE267" s="44"/>
      <c r="DH267" s="45" t="s">
        <v>294</v>
      </c>
      <c r="DI267" s="45" t="s">
        <v>295</v>
      </c>
      <c r="DJ267" s="45" t="s">
        <v>296</v>
      </c>
      <c r="DK267" s="150" t="s">
        <v>297</v>
      </c>
      <c r="DL267" s="45" t="s">
        <v>264</v>
      </c>
      <c r="DM267" s="45" t="s">
        <v>265</v>
      </c>
      <c r="DN267" s="45" t="s">
        <v>266</v>
      </c>
      <c r="DO267" s="45" t="s">
        <v>267</v>
      </c>
      <c r="DP267" s="45" t="s">
        <v>268</v>
      </c>
      <c r="DQ267" s="45" t="s">
        <v>269</v>
      </c>
      <c r="DR267" s="45" t="s">
        <v>270</v>
      </c>
      <c r="DS267" s="45" t="s">
        <v>271</v>
      </c>
      <c r="DT267" s="45" t="s">
        <v>272</v>
      </c>
      <c r="DU267" s="44" t="s">
        <v>273</v>
      </c>
      <c r="DV267" s="44"/>
      <c r="DW267" s="44"/>
      <c r="DZ267" s="45" t="s">
        <v>294</v>
      </c>
      <c r="EA267" s="45" t="s">
        <v>295</v>
      </c>
      <c r="EB267" s="45" t="s">
        <v>296</v>
      </c>
      <c r="EC267" s="150" t="s">
        <v>297</v>
      </c>
      <c r="ED267" s="45" t="s">
        <v>264</v>
      </c>
      <c r="EE267" s="45" t="s">
        <v>265</v>
      </c>
      <c r="EF267" s="45" t="s">
        <v>266</v>
      </c>
      <c r="EG267" s="45" t="s">
        <v>267</v>
      </c>
      <c r="EH267" s="45" t="s">
        <v>268</v>
      </c>
      <c r="EI267" s="45" t="s">
        <v>269</v>
      </c>
      <c r="EJ267" s="45" t="s">
        <v>270</v>
      </c>
      <c r="EK267" s="45" t="s">
        <v>271</v>
      </c>
      <c r="EL267" s="45" t="s">
        <v>272</v>
      </c>
      <c r="EM267" s="44" t="s">
        <v>273</v>
      </c>
      <c r="EN267" s="44"/>
      <c r="EO267" s="44"/>
      <c r="ER267" s="45" t="s">
        <v>294</v>
      </c>
      <c r="ES267" s="45" t="s">
        <v>295</v>
      </c>
      <c r="ET267" s="45" t="s">
        <v>296</v>
      </c>
      <c r="EU267" s="150" t="s">
        <v>297</v>
      </c>
      <c r="EV267" s="45" t="s">
        <v>264</v>
      </c>
      <c r="EW267" s="45" t="s">
        <v>265</v>
      </c>
      <c r="EX267" s="45" t="s">
        <v>266</v>
      </c>
      <c r="EY267" s="45" t="s">
        <v>267</v>
      </c>
      <c r="EZ267" s="45" t="s">
        <v>268</v>
      </c>
      <c r="FA267" s="45" t="s">
        <v>269</v>
      </c>
      <c r="FB267" s="45" t="s">
        <v>270</v>
      </c>
      <c r="FC267" s="45" t="s">
        <v>271</v>
      </c>
      <c r="FD267" s="45" t="s">
        <v>272</v>
      </c>
      <c r="FE267" s="44" t="s">
        <v>273</v>
      </c>
      <c r="FF267" s="44"/>
      <c r="FG267" s="44"/>
      <c r="FJ267" s="45" t="s">
        <v>294</v>
      </c>
      <c r="FK267" s="45" t="s">
        <v>295</v>
      </c>
      <c r="FL267" s="45" t="s">
        <v>296</v>
      </c>
      <c r="FM267" s="150" t="s">
        <v>297</v>
      </c>
      <c r="FN267" s="45" t="s">
        <v>264</v>
      </c>
      <c r="FO267" s="45" t="s">
        <v>265</v>
      </c>
      <c r="FP267" s="45" t="s">
        <v>266</v>
      </c>
      <c r="FQ267" s="45" t="s">
        <v>267</v>
      </c>
      <c r="FR267" s="45" t="s">
        <v>268</v>
      </c>
      <c r="FS267" s="45" t="s">
        <v>269</v>
      </c>
      <c r="FT267" s="45" t="s">
        <v>270</v>
      </c>
      <c r="FU267" s="45" t="s">
        <v>271</v>
      </c>
      <c r="FV267" s="45" t="s">
        <v>272</v>
      </c>
      <c r="FW267" s="44" t="s">
        <v>273</v>
      </c>
      <c r="FX267" s="44"/>
      <c r="FY267" s="44"/>
      <c r="GB267" s="45" t="s">
        <v>294</v>
      </c>
      <c r="GC267" s="45" t="s">
        <v>295</v>
      </c>
      <c r="GD267" s="45" t="s">
        <v>296</v>
      </c>
      <c r="GE267" s="150" t="s">
        <v>297</v>
      </c>
      <c r="GF267" s="45" t="s">
        <v>264</v>
      </c>
      <c r="GG267" s="45" t="s">
        <v>265</v>
      </c>
      <c r="GH267" s="45" t="s">
        <v>266</v>
      </c>
      <c r="GI267" s="45" t="s">
        <v>267</v>
      </c>
      <c r="GJ267" s="45" t="s">
        <v>268</v>
      </c>
      <c r="GK267" s="45" t="s">
        <v>269</v>
      </c>
      <c r="GL267" s="45" t="s">
        <v>270</v>
      </c>
      <c r="GM267" s="45" t="s">
        <v>271</v>
      </c>
      <c r="GN267" s="45" t="s">
        <v>272</v>
      </c>
      <c r="GO267" s="44" t="s">
        <v>273</v>
      </c>
      <c r="GP267" s="44"/>
      <c r="GQ267" s="44"/>
      <c r="GT267" s="45" t="s">
        <v>294</v>
      </c>
      <c r="GU267" s="45" t="s">
        <v>295</v>
      </c>
      <c r="GV267" s="45" t="s">
        <v>296</v>
      </c>
      <c r="GW267" s="150" t="s">
        <v>297</v>
      </c>
      <c r="GX267" s="45" t="s">
        <v>264</v>
      </c>
      <c r="GY267" s="45" t="s">
        <v>265</v>
      </c>
      <c r="GZ267" s="45" t="s">
        <v>266</v>
      </c>
      <c r="HA267" s="45" t="s">
        <v>267</v>
      </c>
      <c r="HB267" s="45" t="s">
        <v>268</v>
      </c>
      <c r="HC267" s="45" t="s">
        <v>269</v>
      </c>
      <c r="HD267" s="45" t="s">
        <v>270</v>
      </c>
      <c r="HE267" s="45" t="s">
        <v>271</v>
      </c>
      <c r="HF267" s="45" t="s">
        <v>272</v>
      </c>
      <c r="HG267" s="44" t="s">
        <v>273</v>
      </c>
      <c r="HH267" s="44"/>
      <c r="HI267" s="44"/>
      <c r="HL267" s="45" t="s">
        <v>294</v>
      </c>
      <c r="HM267" s="45" t="s">
        <v>295</v>
      </c>
      <c r="HN267" s="45" t="s">
        <v>296</v>
      </c>
      <c r="HO267" s="150" t="s">
        <v>297</v>
      </c>
      <c r="HP267" s="45" t="s">
        <v>264</v>
      </c>
      <c r="HQ267" s="45" t="s">
        <v>265</v>
      </c>
      <c r="HR267" s="45" t="s">
        <v>266</v>
      </c>
      <c r="HS267" s="45" t="s">
        <v>267</v>
      </c>
      <c r="HT267" s="45" t="s">
        <v>268</v>
      </c>
      <c r="HU267" s="45" t="s">
        <v>269</v>
      </c>
      <c r="HV267" s="45" t="s">
        <v>270</v>
      </c>
      <c r="HW267" s="45" t="s">
        <v>271</v>
      </c>
      <c r="HX267" s="45" t="s">
        <v>272</v>
      </c>
      <c r="HY267" s="44" t="s">
        <v>273</v>
      </c>
      <c r="HZ267" s="44"/>
      <c r="IA267" s="44"/>
      <c r="ID267" s="45" t="s">
        <v>294</v>
      </c>
      <c r="IE267" s="45" t="s">
        <v>295</v>
      </c>
      <c r="IF267" s="45" t="s">
        <v>296</v>
      </c>
      <c r="IG267" s="150" t="s">
        <v>297</v>
      </c>
      <c r="IH267" s="45" t="s">
        <v>264</v>
      </c>
      <c r="II267" s="45" t="s">
        <v>265</v>
      </c>
      <c r="IJ267" s="45" t="s">
        <v>266</v>
      </c>
      <c r="IK267" s="45" t="s">
        <v>267</v>
      </c>
      <c r="IL267" s="45" t="s">
        <v>268</v>
      </c>
      <c r="IM267" s="45" t="s">
        <v>269</v>
      </c>
      <c r="IN267" s="45" t="s">
        <v>270</v>
      </c>
      <c r="IO267" s="45" t="s">
        <v>271</v>
      </c>
      <c r="IP267" s="45" t="s">
        <v>272</v>
      </c>
      <c r="IQ267" s="44" t="s">
        <v>273</v>
      </c>
      <c r="IR267" s="44"/>
      <c r="IS267" s="44"/>
      <c r="IV267" s="45" t="s">
        <v>294</v>
      </c>
      <c r="IW267" s="45" t="s">
        <v>295</v>
      </c>
      <c r="IX267" s="45" t="s">
        <v>296</v>
      </c>
      <c r="IY267" s="150" t="s">
        <v>297</v>
      </c>
      <c r="IZ267" s="45" t="s">
        <v>264</v>
      </c>
      <c r="JA267" s="45" t="s">
        <v>265</v>
      </c>
      <c r="JB267" s="45" t="s">
        <v>266</v>
      </c>
      <c r="JC267" s="45" t="s">
        <v>267</v>
      </c>
      <c r="JD267" s="45" t="s">
        <v>268</v>
      </c>
      <c r="JE267" s="45" t="s">
        <v>269</v>
      </c>
      <c r="JF267" s="45" t="s">
        <v>270</v>
      </c>
      <c r="JG267" s="45" t="s">
        <v>271</v>
      </c>
      <c r="JH267" s="45" t="s">
        <v>272</v>
      </c>
      <c r="JI267" s="44" t="s">
        <v>273</v>
      </c>
      <c r="JJ267" s="44"/>
      <c r="JK267" s="44"/>
      <c r="JN267" s="45" t="s">
        <v>294</v>
      </c>
      <c r="JO267" s="45" t="s">
        <v>295</v>
      </c>
      <c r="JP267" s="45" t="s">
        <v>296</v>
      </c>
      <c r="JQ267" s="150" t="s">
        <v>297</v>
      </c>
      <c r="JR267" s="45" t="s">
        <v>264</v>
      </c>
      <c r="JS267" s="45" t="s">
        <v>265</v>
      </c>
      <c r="JT267" s="45" t="s">
        <v>266</v>
      </c>
      <c r="JU267" s="45" t="s">
        <v>267</v>
      </c>
      <c r="JV267" s="45" t="s">
        <v>268</v>
      </c>
      <c r="JW267" s="45" t="s">
        <v>269</v>
      </c>
      <c r="JX267" s="45" t="s">
        <v>270</v>
      </c>
      <c r="JY267" s="45" t="s">
        <v>271</v>
      </c>
      <c r="JZ267" s="45" t="s">
        <v>272</v>
      </c>
      <c r="KA267" s="44" t="s">
        <v>273</v>
      </c>
    </row>
    <row r="268" spans="20:289">
      <c r="T268" s="19" t="s">
        <v>643</v>
      </c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>
        <f t="shared" ref="AI268:AK268" si="97">AI206</f>
        <v>0.79140460759581499</v>
      </c>
      <c r="AJ268" s="49">
        <f t="shared" si="97"/>
        <v>1.4540389896113832</v>
      </c>
      <c r="AK268" s="49">
        <f t="shared" si="97"/>
        <v>1.0647528098681702</v>
      </c>
      <c r="AZ268" s="49"/>
      <c r="BA268" s="49"/>
      <c r="BB268" s="49"/>
      <c r="BC268" s="49"/>
      <c r="BR268" s="49"/>
    </row>
    <row r="269" spans="20:289">
      <c r="T269" s="19" t="s">
        <v>657</v>
      </c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>
        <f t="shared" ref="BA269:BC269" si="98">AI207</f>
        <v>-0.50334748882314395</v>
      </c>
      <c r="BB269" s="49">
        <f t="shared" si="98"/>
        <v>-0.44945856613620438</v>
      </c>
      <c r="BC269" s="49">
        <f t="shared" si="98"/>
        <v>-0.4018601562947578</v>
      </c>
    </row>
    <row r="270" spans="20:289">
      <c r="T270" s="19" t="s">
        <v>644</v>
      </c>
      <c r="BF270" s="49"/>
      <c r="BG270" s="49"/>
      <c r="BH270" s="49"/>
      <c r="BI270" s="49"/>
      <c r="BJ270" s="49"/>
      <c r="BK270" s="49"/>
      <c r="BL270" s="49"/>
      <c r="BM270" s="49"/>
      <c r="BN270" s="49"/>
      <c r="BO270" s="49"/>
      <c r="BP270" s="49"/>
      <c r="BQ270" s="49"/>
      <c r="BR270" s="49"/>
      <c r="BS270" s="49">
        <f t="shared" ref="BS270:BU270" si="99">AI208</f>
        <v>0.3450890889401621</v>
      </c>
      <c r="BT270" s="49">
        <f t="shared" si="99"/>
        <v>1.1069007808589535</v>
      </c>
      <c r="BU270" s="49">
        <f t="shared" si="99"/>
        <v>0.82281875964421669</v>
      </c>
    </row>
    <row r="271" spans="20:289">
      <c r="T271" s="19" t="s">
        <v>645</v>
      </c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>
        <f t="shared" ref="CK271:CM271" si="100">AI209</f>
        <v>0.85926675650970896</v>
      </c>
      <c r="CL271" s="49">
        <f t="shared" si="100"/>
        <v>5.6647886287069626E-2</v>
      </c>
      <c r="CM271" s="49">
        <f t="shared" si="100"/>
        <v>0.37908158609216125</v>
      </c>
    </row>
    <row r="272" spans="20:289">
      <c r="T272" s="19" t="s">
        <v>646</v>
      </c>
      <c r="CP272" s="49"/>
      <c r="CQ272" s="49"/>
      <c r="CR272" s="49"/>
      <c r="CS272" s="49"/>
      <c r="CT272" s="49"/>
      <c r="CU272" s="49"/>
      <c r="CV272" s="49"/>
      <c r="CW272" s="49"/>
      <c r="CX272" s="49"/>
      <c r="CY272" s="49"/>
      <c r="CZ272" s="49"/>
      <c r="DA272" s="49"/>
      <c r="DB272" s="49"/>
      <c r="DC272" s="49">
        <f t="shared" ref="DC272:DE272" si="101">AI210</f>
        <v>-0.2531461614786179</v>
      </c>
      <c r="DD272" s="49">
        <f t="shared" si="101"/>
        <v>-1</v>
      </c>
      <c r="DE272" s="49">
        <f t="shared" si="101"/>
        <v>2.9941735086655159</v>
      </c>
    </row>
    <row r="273" spans="13:290">
      <c r="T273" s="19" t="s">
        <v>647</v>
      </c>
      <c r="DH273" s="49"/>
      <c r="DI273" s="49"/>
      <c r="DJ273" s="49"/>
      <c r="DK273" s="49"/>
      <c r="DL273" s="49"/>
      <c r="DM273" s="49"/>
      <c r="DN273" s="49"/>
      <c r="DO273" s="49"/>
      <c r="DP273" s="49"/>
      <c r="DQ273" s="49"/>
      <c r="DR273" s="49"/>
      <c r="DS273" s="49"/>
      <c r="DT273" s="49"/>
      <c r="DU273" s="49">
        <f t="shared" ref="DU273:DW273" si="102">AI211</f>
        <v>0.40763157153858653</v>
      </c>
      <c r="DV273" s="49">
        <f t="shared" si="102"/>
        <v>0.62725956396857119</v>
      </c>
      <c r="DW273" s="49">
        <f t="shared" si="102"/>
        <v>0.18388351014745474</v>
      </c>
    </row>
    <row r="274" spans="13:290">
      <c r="T274" s="19" t="s">
        <v>648</v>
      </c>
      <c r="DZ274" s="49"/>
      <c r="EA274" s="49"/>
      <c r="EB274" s="49"/>
      <c r="EC274" s="49"/>
      <c r="ED274" s="49"/>
      <c r="EE274" s="49"/>
      <c r="EF274" s="49"/>
      <c r="EG274" s="49"/>
      <c r="EH274" s="49"/>
      <c r="EI274" s="49"/>
      <c r="EJ274" s="49"/>
      <c r="EK274" s="49"/>
      <c r="EL274" s="49"/>
      <c r="EM274" s="49">
        <f t="shared" ref="EM274:EO274" si="103">AI212</f>
        <v>0.5340214470301925</v>
      </c>
      <c r="EN274" s="49">
        <f t="shared" si="103"/>
        <v>7.8646989143165813E-2</v>
      </c>
      <c r="EO274" s="49">
        <f t="shared" si="103"/>
        <v>-8.8042552982259603E-2</v>
      </c>
    </row>
    <row r="275" spans="13:290">
      <c r="T275" s="19" t="s">
        <v>728</v>
      </c>
      <c r="ER275" s="49"/>
      <c r="ES275" s="49"/>
      <c r="ET275" s="49"/>
      <c r="EU275" s="49"/>
      <c r="EV275" s="49"/>
      <c r="EW275" s="49"/>
      <c r="EX275" s="49"/>
      <c r="EY275" s="49"/>
      <c r="EZ275" s="49"/>
      <c r="FA275" s="49"/>
      <c r="FB275" s="49"/>
      <c r="FC275" s="49"/>
      <c r="FD275" s="49"/>
      <c r="FE275" s="49">
        <f t="shared" ref="FE275:FG275" si="104">AI213</f>
        <v>1.1759119831304732</v>
      </c>
      <c r="FF275" s="49">
        <f t="shared" si="104"/>
        <v>0.30242867714973753</v>
      </c>
      <c r="FG275" s="49">
        <f t="shared" si="104"/>
        <v>8.390837112394367E-2</v>
      </c>
    </row>
    <row r="276" spans="13:290">
      <c r="T276" s="19" t="s">
        <v>651</v>
      </c>
      <c r="FJ276" s="49"/>
      <c r="FK276" s="49"/>
      <c r="FL276" s="49"/>
      <c r="FM276" s="49"/>
      <c r="FN276" s="49"/>
      <c r="FO276" s="49"/>
      <c r="FP276" s="49"/>
      <c r="FQ276" s="49"/>
      <c r="FR276" s="49"/>
      <c r="FS276" s="49"/>
      <c r="FT276" s="49"/>
      <c r="FU276" s="49"/>
      <c r="FV276" s="49"/>
      <c r="FW276" s="49">
        <f t="shared" ref="FW276:FY276" si="105">AI214</f>
        <v>-0.45202349544610665</v>
      </c>
      <c r="FX276" s="49">
        <f t="shared" si="105"/>
        <v>-0.38188353746371095</v>
      </c>
      <c r="FY276" s="49">
        <f t="shared" si="105"/>
        <v>-0.50979617013428036</v>
      </c>
    </row>
    <row r="277" spans="13:290">
      <c r="T277" s="19" t="s">
        <v>729</v>
      </c>
      <c r="GB277" s="49"/>
      <c r="GC277" s="49"/>
      <c r="GD277" s="49"/>
      <c r="GE277" s="49"/>
      <c r="GF277" s="49"/>
      <c r="GG277" s="49"/>
      <c r="GH277" s="49"/>
      <c r="GI277" s="49"/>
      <c r="GJ277" s="49"/>
      <c r="GK277" s="49"/>
      <c r="GL277" s="49"/>
      <c r="GM277" s="49"/>
      <c r="GN277" s="49"/>
      <c r="GO277" s="49">
        <f t="shared" ref="GO277:GQ277" si="106">AI215</f>
        <v>-0.44787668520636614</v>
      </c>
      <c r="GP277" s="49">
        <f t="shared" si="106"/>
        <v>4.4798581237526891E-2</v>
      </c>
      <c r="GQ277" s="49">
        <f t="shared" si="106"/>
        <v>0.19125832421281452</v>
      </c>
    </row>
    <row r="278" spans="13:290">
      <c r="T278" s="19" t="s">
        <v>653</v>
      </c>
      <c r="GT278" s="49"/>
      <c r="GU278" s="49"/>
      <c r="GV278" s="49"/>
      <c r="GW278" s="49"/>
      <c r="GX278" s="49"/>
      <c r="GY278" s="49"/>
      <c r="GZ278" s="49"/>
      <c r="HA278" s="49"/>
      <c r="HB278" s="49"/>
      <c r="HC278" s="49"/>
      <c r="HD278" s="49"/>
      <c r="HE278" s="49"/>
      <c r="HF278" s="49"/>
      <c r="HG278" s="49">
        <f t="shared" ref="HG278:HI278" si="107">AI216</f>
        <v>1.2793313032819404</v>
      </c>
      <c r="HH278" s="49">
        <f t="shared" si="107"/>
        <v>0.64294429880334891</v>
      </c>
      <c r="HI278" s="49">
        <f t="shared" si="107"/>
        <v>0.31193069646072757</v>
      </c>
    </row>
    <row r="279" spans="13:290">
      <c r="T279" s="19" t="s">
        <v>652</v>
      </c>
      <c r="HL279" s="49"/>
      <c r="HM279" s="49"/>
      <c r="HN279" s="49"/>
      <c r="HO279" s="49"/>
      <c r="HP279" s="49"/>
      <c r="HQ279" s="49"/>
      <c r="HR279" s="49"/>
      <c r="HS279" s="49"/>
      <c r="HT279" s="49"/>
      <c r="HU279" s="49"/>
      <c r="HV279" s="49"/>
      <c r="HW279" s="49"/>
      <c r="HX279" s="49"/>
      <c r="HY279" s="49">
        <f t="shared" ref="HY279:IA279" si="108">AI217</f>
        <v>0.17868063315334615</v>
      </c>
      <c r="HZ279" s="49">
        <f t="shared" si="108"/>
        <v>-1.0443278152649449E-2</v>
      </c>
      <c r="IA279" s="49">
        <f t="shared" si="108"/>
        <v>-2.9960222491067112E-2</v>
      </c>
    </row>
    <row r="280" spans="13:290">
      <c r="T280" s="19" t="s">
        <v>654</v>
      </c>
      <c r="ID280" s="49"/>
      <c r="IE280" s="49"/>
      <c r="IF280" s="49"/>
      <c r="IG280" s="49"/>
      <c r="IH280" s="49"/>
      <c r="II280" s="49"/>
      <c r="IJ280" s="49"/>
      <c r="IK280" s="49"/>
      <c r="IL280" s="49"/>
      <c r="IM280" s="49"/>
      <c r="IN280" s="49"/>
      <c r="IO280" s="49"/>
      <c r="IP280" s="49"/>
      <c r="IQ280" s="49">
        <f t="shared" ref="IQ280:IS280" si="109">AI218</f>
        <v>0.27522022309421357</v>
      </c>
      <c r="IR280" s="49">
        <f t="shared" si="109"/>
        <v>0.2021587200231294</v>
      </c>
      <c r="IS280" s="49">
        <f t="shared" si="109"/>
        <v>0.37884982375244203</v>
      </c>
    </row>
    <row r="281" spans="13:290">
      <c r="T281" s="19" t="s">
        <v>655</v>
      </c>
      <c r="IV281" s="49"/>
      <c r="IW281" s="49"/>
      <c r="IX281" s="49"/>
      <c r="IY281" s="49"/>
      <c r="IZ281" s="49"/>
      <c r="JA281" s="49"/>
      <c r="JB281" s="49"/>
      <c r="JC281" s="49"/>
      <c r="JD281" s="49"/>
      <c r="JE281" s="49"/>
      <c r="JF281" s="49"/>
      <c r="JG281" s="49"/>
      <c r="JH281" s="49"/>
      <c r="JI281" s="49">
        <f t="shared" ref="JI281:JK281" si="110">AI219</f>
        <v>-0.10511153833814479</v>
      </c>
      <c r="JJ281" s="49">
        <f t="shared" si="110"/>
        <v>0.58745146184068875</v>
      </c>
      <c r="JK281" s="49">
        <f t="shared" si="110"/>
        <v>1.1228843104177386</v>
      </c>
    </row>
    <row r="282" spans="13:290">
      <c r="T282" s="19" t="s">
        <v>479</v>
      </c>
      <c r="JN282" s="49"/>
      <c r="JO282" s="49"/>
      <c r="JP282" s="49"/>
      <c r="JQ282" s="49"/>
      <c r="JR282" s="49"/>
      <c r="JS282" s="49"/>
      <c r="JT282" s="49"/>
      <c r="JU282" s="49"/>
      <c r="JV282" s="49"/>
      <c r="JW282" s="49"/>
      <c r="JX282" s="49"/>
      <c r="JY282" s="49"/>
      <c r="JZ282" s="49"/>
      <c r="KA282" s="49">
        <f t="shared" ref="KA282:KC282" si="111">AI220</f>
        <v>7.3270139135329648E-2</v>
      </c>
      <c r="KB282" s="49">
        <f t="shared" si="111"/>
        <v>0.10712717163882002</v>
      </c>
      <c r="KC282" s="49">
        <f t="shared" si="111"/>
        <v>0.10905596462076939</v>
      </c>
    </row>
    <row r="283" spans="13:290">
      <c r="U283" s="19">
        <v>1</v>
      </c>
      <c r="V283" s="19">
        <v>2</v>
      </c>
      <c r="W283" s="19">
        <v>3</v>
      </c>
      <c r="X283" s="19">
        <v>4</v>
      </c>
      <c r="Y283" s="19">
        <v>5</v>
      </c>
      <c r="Z283" s="19">
        <v>6</v>
      </c>
      <c r="AA283" s="19">
        <v>7</v>
      </c>
      <c r="AB283" s="19">
        <v>8</v>
      </c>
      <c r="AC283" s="19">
        <v>9</v>
      </c>
      <c r="AD283" s="19">
        <v>10</v>
      </c>
      <c r="AE283" s="19">
        <v>11</v>
      </c>
      <c r="AF283" s="19">
        <v>12</v>
      </c>
      <c r="AG283" s="19">
        <v>13</v>
      </c>
      <c r="AH283" s="19">
        <v>14</v>
      </c>
      <c r="AI283" s="19">
        <v>15</v>
      </c>
      <c r="AJ283" s="19">
        <v>16</v>
      </c>
      <c r="AK283" s="19">
        <v>17</v>
      </c>
      <c r="AL283" s="19">
        <v>18</v>
      </c>
      <c r="AM283" s="19">
        <v>19</v>
      </c>
      <c r="AN283" s="19">
        <v>20</v>
      </c>
      <c r="AO283" s="19">
        <v>21</v>
      </c>
      <c r="AP283" s="19">
        <v>22</v>
      </c>
      <c r="AQ283" s="19">
        <v>23</v>
      </c>
      <c r="AR283" s="19">
        <v>24</v>
      </c>
      <c r="AS283" s="19">
        <v>25</v>
      </c>
      <c r="AT283" s="19">
        <v>26</v>
      </c>
      <c r="AU283" s="19">
        <v>27</v>
      </c>
      <c r="AV283" s="19">
        <v>28</v>
      </c>
      <c r="AW283" s="19">
        <v>29</v>
      </c>
      <c r="AX283" s="19">
        <v>30</v>
      </c>
      <c r="AY283" s="19">
        <v>31</v>
      </c>
      <c r="AZ283" s="19">
        <v>32</v>
      </c>
      <c r="BA283" s="19">
        <v>33</v>
      </c>
      <c r="BB283" s="19">
        <v>34</v>
      </c>
      <c r="BC283" s="19">
        <v>35</v>
      </c>
      <c r="BD283" s="19">
        <v>36</v>
      </c>
      <c r="BE283" s="19">
        <v>37</v>
      </c>
      <c r="BF283" s="19">
        <v>38</v>
      </c>
      <c r="BG283" s="19">
        <v>39</v>
      </c>
      <c r="BH283" s="19">
        <v>40</v>
      </c>
      <c r="BI283" s="19">
        <v>41</v>
      </c>
      <c r="BJ283" s="19">
        <v>42</v>
      </c>
      <c r="BK283" s="19">
        <v>43</v>
      </c>
      <c r="BL283" s="19">
        <v>44</v>
      </c>
      <c r="BM283" s="19">
        <v>45</v>
      </c>
      <c r="BN283" s="19">
        <v>46</v>
      </c>
      <c r="BO283" s="19">
        <v>47</v>
      </c>
      <c r="BP283" s="19">
        <v>48</v>
      </c>
      <c r="BQ283" s="19">
        <v>49</v>
      </c>
      <c r="BR283" s="19">
        <v>50</v>
      </c>
      <c r="BS283" s="19">
        <v>51</v>
      </c>
      <c r="BT283" s="19">
        <v>52</v>
      </c>
      <c r="BU283" s="19">
        <v>53</v>
      </c>
      <c r="BV283" s="19">
        <v>54</v>
      </c>
      <c r="BW283" s="19">
        <v>55</v>
      </c>
      <c r="BX283" s="19">
        <v>56</v>
      </c>
      <c r="BY283" s="19">
        <v>57</v>
      </c>
      <c r="BZ283" s="19">
        <v>58</v>
      </c>
      <c r="CA283" s="19">
        <v>59</v>
      </c>
      <c r="CB283" s="19">
        <v>60</v>
      </c>
      <c r="CC283" s="19">
        <v>61</v>
      </c>
      <c r="CD283" s="19">
        <v>62</v>
      </c>
      <c r="CE283" s="19">
        <v>63</v>
      </c>
      <c r="CF283" s="19">
        <v>64</v>
      </c>
      <c r="CG283" s="19">
        <v>65</v>
      </c>
      <c r="CH283" s="19">
        <v>66</v>
      </c>
      <c r="CI283" s="19">
        <v>67</v>
      </c>
      <c r="CJ283" s="19">
        <v>68</v>
      </c>
      <c r="CK283" s="19">
        <v>69</v>
      </c>
      <c r="CL283" s="19">
        <v>70</v>
      </c>
      <c r="CM283" s="19">
        <v>71</v>
      </c>
      <c r="CN283" s="19">
        <v>72</v>
      </c>
      <c r="CO283" s="19">
        <v>73</v>
      </c>
      <c r="CP283" s="19">
        <v>74</v>
      </c>
      <c r="CQ283" s="19">
        <v>75</v>
      </c>
      <c r="CR283" s="19">
        <v>76</v>
      </c>
      <c r="CS283" s="19">
        <v>77</v>
      </c>
      <c r="CT283" s="19">
        <v>78</v>
      </c>
      <c r="CU283" s="19">
        <v>79</v>
      </c>
      <c r="CV283" s="19">
        <v>80</v>
      </c>
      <c r="CW283" s="19">
        <v>81</v>
      </c>
      <c r="CX283" s="19">
        <v>82</v>
      </c>
      <c r="CY283" s="19">
        <v>83</v>
      </c>
      <c r="CZ283" s="19">
        <v>84</v>
      </c>
      <c r="DA283" s="19">
        <v>85</v>
      </c>
      <c r="DB283" s="19">
        <v>86</v>
      </c>
      <c r="DC283" s="19">
        <v>87</v>
      </c>
      <c r="DD283" s="19">
        <v>88</v>
      </c>
      <c r="DE283" s="19">
        <v>89</v>
      </c>
      <c r="DF283" s="19">
        <v>90</v>
      </c>
      <c r="DG283" s="19">
        <v>91</v>
      </c>
      <c r="DH283" s="19">
        <v>92</v>
      </c>
      <c r="DI283" s="19">
        <v>93</v>
      </c>
      <c r="DJ283" s="19">
        <v>94</v>
      </c>
      <c r="DK283" s="19">
        <v>95</v>
      </c>
      <c r="DL283" s="19">
        <v>96</v>
      </c>
      <c r="DM283" s="19">
        <v>97</v>
      </c>
      <c r="DN283" s="19">
        <v>98</v>
      </c>
      <c r="DO283" s="19">
        <v>99</v>
      </c>
      <c r="DP283" s="19">
        <v>100</v>
      </c>
      <c r="DQ283" s="19">
        <v>101</v>
      </c>
      <c r="DR283" s="19">
        <v>102</v>
      </c>
      <c r="DS283" s="19">
        <v>103</v>
      </c>
      <c r="DT283" s="19">
        <v>104</v>
      </c>
      <c r="DU283" s="19">
        <v>105</v>
      </c>
      <c r="DV283" s="19">
        <v>106</v>
      </c>
      <c r="DW283" s="19">
        <v>107</v>
      </c>
      <c r="DX283" s="19">
        <v>108</v>
      </c>
      <c r="DY283" s="19">
        <v>109</v>
      </c>
      <c r="DZ283" s="19">
        <v>110</v>
      </c>
      <c r="EA283" s="19">
        <v>111</v>
      </c>
      <c r="EB283" s="19">
        <v>112</v>
      </c>
      <c r="EC283" s="19">
        <v>113</v>
      </c>
      <c r="ED283" s="19">
        <v>114</v>
      </c>
      <c r="EE283" s="19">
        <v>115</v>
      </c>
      <c r="EF283" s="19">
        <v>116</v>
      </c>
      <c r="EG283" s="19">
        <v>117</v>
      </c>
      <c r="EH283" s="19">
        <v>118</v>
      </c>
      <c r="EI283" s="19">
        <v>119</v>
      </c>
      <c r="EJ283" s="19">
        <v>120</v>
      </c>
      <c r="EK283" s="19">
        <v>121</v>
      </c>
      <c r="EL283" s="19">
        <v>122</v>
      </c>
      <c r="EM283" s="19">
        <v>123</v>
      </c>
      <c r="EN283" s="19">
        <v>124</v>
      </c>
      <c r="EO283" s="19">
        <v>125</v>
      </c>
      <c r="EP283" s="19">
        <v>126</v>
      </c>
      <c r="EQ283" s="19">
        <v>127</v>
      </c>
      <c r="ER283" s="19">
        <v>128</v>
      </c>
      <c r="ES283" s="19">
        <v>129</v>
      </c>
      <c r="ET283" s="19">
        <v>130</v>
      </c>
      <c r="EU283" s="19">
        <v>131</v>
      </c>
      <c r="EV283" s="19">
        <v>132</v>
      </c>
      <c r="EW283" s="19">
        <v>133</v>
      </c>
      <c r="EX283" s="19">
        <v>134</v>
      </c>
      <c r="EY283" s="19">
        <v>135</v>
      </c>
      <c r="EZ283" s="19">
        <v>136</v>
      </c>
      <c r="FA283" s="19">
        <v>137</v>
      </c>
      <c r="FB283" s="19">
        <v>138</v>
      </c>
      <c r="FC283" s="19">
        <v>139</v>
      </c>
      <c r="FD283" s="19">
        <v>140</v>
      </c>
      <c r="FE283" s="19">
        <v>141</v>
      </c>
      <c r="FF283" s="19">
        <v>142</v>
      </c>
      <c r="FG283" s="19">
        <v>143</v>
      </c>
      <c r="FH283" s="19">
        <v>144</v>
      </c>
      <c r="FI283" s="19">
        <v>145</v>
      </c>
      <c r="FJ283" s="19">
        <v>146</v>
      </c>
      <c r="FK283" s="19">
        <v>147</v>
      </c>
      <c r="FL283" s="19">
        <v>148</v>
      </c>
      <c r="FM283" s="19">
        <v>149</v>
      </c>
      <c r="FN283" s="19">
        <v>150</v>
      </c>
      <c r="FO283" s="19">
        <v>151</v>
      </c>
      <c r="FP283" s="19">
        <v>152</v>
      </c>
      <c r="FQ283" s="19">
        <v>153</v>
      </c>
      <c r="FR283" s="19">
        <v>154</v>
      </c>
      <c r="FS283" s="19">
        <v>155</v>
      </c>
      <c r="FT283" s="19">
        <v>156</v>
      </c>
      <c r="FU283" s="19">
        <v>157</v>
      </c>
      <c r="FV283" s="19">
        <v>158</v>
      </c>
      <c r="FW283" s="19">
        <v>159</v>
      </c>
      <c r="FX283" s="19">
        <v>160</v>
      </c>
      <c r="FY283" s="19">
        <v>161</v>
      </c>
      <c r="FZ283" s="19">
        <v>162</v>
      </c>
      <c r="GA283" s="19">
        <v>163</v>
      </c>
      <c r="GB283" s="19">
        <v>164</v>
      </c>
      <c r="GC283" s="19">
        <v>165</v>
      </c>
      <c r="GD283" s="19">
        <v>166</v>
      </c>
      <c r="GE283" s="19">
        <v>167</v>
      </c>
      <c r="GF283" s="19">
        <v>168</v>
      </c>
      <c r="GG283" s="19">
        <v>169</v>
      </c>
      <c r="GH283" s="19">
        <v>170</v>
      </c>
      <c r="GI283" s="19">
        <v>171</v>
      </c>
      <c r="GJ283" s="19">
        <v>172</v>
      </c>
      <c r="GK283" s="19">
        <v>173</v>
      </c>
      <c r="GL283" s="19">
        <v>174</v>
      </c>
      <c r="GM283" s="19">
        <v>175</v>
      </c>
      <c r="GN283" s="19">
        <v>176</v>
      </c>
      <c r="GO283" s="19">
        <v>177</v>
      </c>
      <c r="GP283" s="19">
        <v>178</v>
      </c>
      <c r="GQ283" s="19">
        <v>179</v>
      </c>
      <c r="GR283" s="19">
        <v>180</v>
      </c>
      <c r="GS283" s="19">
        <v>181</v>
      </c>
      <c r="GT283" s="19">
        <v>182</v>
      </c>
      <c r="GU283" s="19">
        <v>183</v>
      </c>
      <c r="GV283" s="19">
        <v>184</v>
      </c>
      <c r="GW283" s="19">
        <v>185</v>
      </c>
      <c r="GX283" s="19">
        <v>186</v>
      </c>
      <c r="GY283" s="19">
        <v>187</v>
      </c>
      <c r="GZ283" s="19">
        <v>188</v>
      </c>
      <c r="HA283" s="19">
        <v>189</v>
      </c>
      <c r="HB283" s="19">
        <v>190</v>
      </c>
      <c r="HC283" s="19">
        <v>191</v>
      </c>
      <c r="HD283" s="19">
        <v>192</v>
      </c>
      <c r="HE283" s="19">
        <v>193</v>
      </c>
      <c r="HF283" s="19">
        <v>194</v>
      </c>
      <c r="HG283" s="19">
        <v>195</v>
      </c>
      <c r="HH283" s="19">
        <v>196</v>
      </c>
      <c r="HI283" s="19">
        <v>197</v>
      </c>
      <c r="HJ283" s="19">
        <v>198</v>
      </c>
      <c r="HK283" s="19">
        <v>199</v>
      </c>
      <c r="HL283" s="19">
        <v>200</v>
      </c>
      <c r="HM283" s="19">
        <v>201</v>
      </c>
      <c r="HN283" s="19">
        <v>202</v>
      </c>
      <c r="HO283" s="19">
        <v>203</v>
      </c>
      <c r="HP283" s="19">
        <v>204</v>
      </c>
      <c r="HQ283" s="19">
        <v>205</v>
      </c>
      <c r="HR283" s="19">
        <v>206</v>
      </c>
      <c r="HS283" s="19">
        <v>207</v>
      </c>
      <c r="HT283" s="19">
        <v>208</v>
      </c>
      <c r="HU283" s="19">
        <v>209</v>
      </c>
      <c r="HV283" s="19">
        <v>210</v>
      </c>
      <c r="HW283" s="19">
        <v>211</v>
      </c>
      <c r="HX283" s="19">
        <v>212</v>
      </c>
      <c r="HY283" s="19">
        <v>213</v>
      </c>
      <c r="HZ283" s="19">
        <v>214</v>
      </c>
      <c r="IA283" s="19">
        <v>215</v>
      </c>
      <c r="IB283" s="19">
        <v>216</v>
      </c>
      <c r="IC283" s="19">
        <v>217</v>
      </c>
      <c r="ID283" s="19">
        <v>218</v>
      </c>
      <c r="IE283" s="19">
        <v>219</v>
      </c>
      <c r="IF283" s="19">
        <v>220</v>
      </c>
      <c r="IG283" s="19">
        <v>221</v>
      </c>
      <c r="IH283" s="19">
        <v>222</v>
      </c>
      <c r="II283" s="19">
        <v>223</v>
      </c>
      <c r="IJ283" s="19">
        <v>224</v>
      </c>
      <c r="IK283" s="19">
        <v>225</v>
      </c>
      <c r="IL283" s="19">
        <v>226</v>
      </c>
      <c r="IM283" s="19">
        <v>227</v>
      </c>
      <c r="IN283" s="19">
        <v>228</v>
      </c>
      <c r="IO283" s="19">
        <v>229</v>
      </c>
      <c r="IP283" s="19">
        <v>230</v>
      </c>
      <c r="IQ283" s="19">
        <v>231</v>
      </c>
      <c r="IR283" s="19">
        <v>232</v>
      </c>
      <c r="IS283" s="19">
        <v>233</v>
      </c>
      <c r="IT283" s="19">
        <v>234</v>
      </c>
      <c r="IU283" s="19">
        <v>235</v>
      </c>
      <c r="IV283" s="19">
        <v>236</v>
      </c>
      <c r="IW283" s="19">
        <v>237</v>
      </c>
      <c r="IX283" s="19">
        <v>238</v>
      </c>
      <c r="IY283" s="19">
        <v>239</v>
      </c>
      <c r="IZ283" s="19">
        <v>240</v>
      </c>
      <c r="JA283" s="19">
        <v>241</v>
      </c>
      <c r="JB283" s="19">
        <v>242</v>
      </c>
      <c r="JC283" s="19">
        <v>243</v>
      </c>
      <c r="JD283" s="19">
        <v>244</v>
      </c>
      <c r="JE283" s="19">
        <v>245</v>
      </c>
      <c r="JF283" s="19">
        <v>246</v>
      </c>
      <c r="JG283" s="19">
        <v>247</v>
      </c>
      <c r="JH283" s="19">
        <v>248</v>
      </c>
      <c r="JI283" s="19">
        <v>249</v>
      </c>
      <c r="JJ283" s="19">
        <v>250</v>
      </c>
      <c r="JK283" s="19">
        <v>251</v>
      </c>
      <c r="JL283" s="19">
        <v>252</v>
      </c>
      <c r="JM283" s="19">
        <v>253</v>
      </c>
      <c r="JN283" s="19">
        <v>254</v>
      </c>
      <c r="JO283" s="19">
        <v>255</v>
      </c>
      <c r="JP283" s="19">
        <v>256</v>
      </c>
      <c r="JQ283" s="19">
        <v>257</v>
      </c>
      <c r="JR283" s="19">
        <v>258</v>
      </c>
      <c r="JS283" s="19">
        <v>259</v>
      </c>
      <c r="JT283" s="19">
        <v>260</v>
      </c>
      <c r="JU283" s="19">
        <v>261</v>
      </c>
      <c r="JV283" s="19">
        <v>262</v>
      </c>
      <c r="JW283" s="19">
        <v>263</v>
      </c>
      <c r="JX283" s="19">
        <v>264</v>
      </c>
      <c r="JY283" s="19">
        <v>265</v>
      </c>
      <c r="JZ283" s="19">
        <v>266</v>
      </c>
      <c r="KA283" s="19">
        <v>267</v>
      </c>
      <c r="KB283" s="19">
        <v>268</v>
      </c>
      <c r="KC283" s="19">
        <v>269</v>
      </c>
      <c r="KD283" s="19">
        <v>270</v>
      </c>
    </row>
    <row r="284" spans="13:290">
      <c r="V284" s="45" t="s">
        <v>294</v>
      </c>
      <c r="W284" s="45" t="s">
        <v>295</v>
      </c>
      <c r="X284" s="45" t="s">
        <v>296</v>
      </c>
      <c r="Y284" s="150" t="s">
        <v>297</v>
      </c>
      <c r="Z284" s="45" t="s">
        <v>264</v>
      </c>
      <c r="AA284" s="45" t="s">
        <v>265</v>
      </c>
      <c r="AB284" s="45" t="s">
        <v>266</v>
      </c>
      <c r="AC284" s="45" t="s">
        <v>267</v>
      </c>
      <c r="AD284" s="45" t="s">
        <v>268</v>
      </c>
      <c r="AE284" s="45" t="s">
        <v>269</v>
      </c>
      <c r="AF284" s="45" t="s">
        <v>270</v>
      </c>
      <c r="AG284" s="45" t="s">
        <v>271</v>
      </c>
      <c r="AH284" s="45" t="s">
        <v>272</v>
      </c>
      <c r="AI284" s="44" t="s">
        <v>273</v>
      </c>
      <c r="AJ284" s="44"/>
      <c r="AK284" s="44"/>
      <c r="AN284" s="45" t="s">
        <v>294</v>
      </c>
      <c r="AO284" s="45" t="s">
        <v>295</v>
      </c>
      <c r="AP284" s="45" t="s">
        <v>296</v>
      </c>
      <c r="AQ284" s="150" t="s">
        <v>297</v>
      </c>
      <c r="AR284" s="45" t="s">
        <v>264</v>
      </c>
      <c r="AS284" s="45" t="s">
        <v>265</v>
      </c>
      <c r="AT284" s="45" t="s">
        <v>266</v>
      </c>
      <c r="AU284" s="45" t="s">
        <v>267</v>
      </c>
      <c r="AV284" s="45" t="s">
        <v>268</v>
      </c>
      <c r="AW284" s="45" t="s">
        <v>269</v>
      </c>
      <c r="AX284" s="45" t="s">
        <v>270</v>
      </c>
      <c r="AY284" s="45" t="s">
        <v>271</v>
      </c>
      <c r="AZ284" s="45" t="s">
        <v>272</v>
      </c>
      <c r="BA284" s="44" t="s">
        <v>273</v>
      </c>
      <c r="BB284" s="44"/>
      <c r="BC284" s="44"/>
      <c r="BF284" s="45" t="s">
        <v>294</v>
      </c>
      <c r="BG284" s="45" t="s">
        <v>295</v>
      </c>
      <c r="BH284" s="45" t="s">
        <v>296</v>
      </c>
      <c r="BI284" s="150" t="s">
        <v>297</v>
      </c>
      <c r="BJ284" s="45" t="s">
        <v>264</v>
      </c>
      <c r="BK284" s="45" t="s">
        <v>265</v>
      </c>
      <c r="BL284" s="45" t="s">
        <v>266</v>
      </c>
      <c r="BM284" s="45" t="s">
        <v>267</v>
      </c>
      <c r="BN284" s="45" t="s">
        <v>268</v>
      </c>
      <c r="BO284" s="45" t="s">
        <v>269</v>
      </c>
      <c r="BP284" s="45" t="s">
        <v>270</v>
      </c>
      <c r="BQ284" s="45" t="s">
        <v>271</v>
      </c>
      <c r="BR284" s="45" t="s">
        <v>272</v>
      </c>
      <c r="BS284" s="44" t="s">
        <v>273</v>
      </c>
      <c r="BT284" s="44"/>
      <c r="BU284" s="44"/>
      <c r="BX284" s="45" t="s">
        <v>294</v>
      </c>
      <c r="BY284" s="45" t="s">
        <v>295</v>
      </c>
      <c r="BZ284" s="45" t="s">
        <v>296</v>
      </c>
      <c r="CA284" s="150" t="s">
        <v>297</v>
      </c>
      <c r="CB284" s="45" t="s">
        <v>264</v>
      </c>
      <c r="CC284" s="45" t="s">
        <v>265</v>
      </c>
      <c r="CD284" s="45" t="s">
        <v>266</v>
      </c>
      <c r="CE284" s="45" t="s">
        <v>267</v>
      </c>
      <c r="CF284" s="45" t="s">
        <v>268</v>
      </c>
      <c r="CG284" s="45" t="s">
        <v>269</v>
      </c>
      <c r="CH284" s="45" t="s">
        <v>270</v>
      </c>
      <c r="CI284" s="45" t="s">
        <v>271</v>
      </c>
      <c r="CJ284" s="45" t="s">
        <v>272</v>
      </c>
      <c r="CK284" s="44" t="s">
        <v>273</v>
      </c>
      <c r="CL284" s="44"/>
      <c r="CM284" s="44"/>
      <c r="CP284" s="45" t="s">
        <v>294</v>
      </c>
      <c r="CQ284" s="45" t="s">
        <v>295</v>
      </c>
      <c r="CR284" s="45" t="s">
        <v>296</v>
      </c>
      <c r="CS284" s="150" t="s">
        <v>297</v>
      </c>
      <c r="CT284" s="45" t="s">
        <v>264</v>
      </c>
      <c r="CU284" s="45" t="s">
        <v>265</v>
      </c>
      <c r="CV284" s="45" t="s">
        <v>266</v>
      </c>
      <c r="CW284" s="45" t="s">
        <v>267</v>
      </c>
      <c r="CX284" s="45" t="s">
        <v>268</v>
      </c>
      <c r="CY284" s="45" t="s">
        <v>269</v>
      </c>
      <c r="CZ284" s="45" t="s">
        <v>270</v>
      </c>
      <c r="DA284" s="45" t="s">
        <v>271</v>
      </c>
      <c r="DB284" s="45" t="s">
        <v>272</v>
      </c>
      <c r="DC284" s="44" t="s">
        <v>273</v>
      </c>
      <c r="DD284" s="44"/>
      <c r="DE284" s="44"/>
      <c r="DH284" s="45" t="s">
        <v>294</v>
      </c>
      <c r="DI284" s="45" t="s">
        <v>295</v>
      </c>
      <c r="DJ284" s="45" t="s">
        <v>296</v>
      </c>
      <c r="DK284" s="150" t="s">
        <v>297</v>
      </c>
      <c r="DL284" s="45" t="s">
        <v>264</v>
      </c>
      <c r="DM284" s="45" t="s">
        <v>265</v>
      </c>
      <c r="DN284" s="45" t="s">
        <v>266</v>
      </c>
      <c r="DO284" s="45" t="s">
        <v>267</v>
      </c>
      <c r="DP284" s="45" t="s">
        <v>268</v>
      </c>
      <c r="DQ284" s="45" t="s">
        <v>269</v>
      </c>
      <c r="DR284" s="45" t="s">
        <v>270</v>
      </c>
      <c r="DS284" s="45" t="s">
        <v>271</v>
      </c>
      <c r="DT284" s="45" t="s">
        <v>272</v>
      </c>
      <c r="DU284" s="44" t="s">
        <v>273</v>
      </c>
      <c r="DV284" s="44"/>
      <c r="DW284" s="44"/>
      <c r="DZ284" s="45" t="s">
        <v>294</v>
      </c>
      <c r="EA284" s="45" t="s">
        <v>295</v>
      </c>
      <c r="EB284" s="45" t="s">
        <v>296</v>
      </c>
      <c r="EC284" s="150" t="s">
        <v>297</v>
      </c>
      <c r="ED284" s="45" t="s">
        <v>264</v>
      </c>
      <c r="EE284" s="45" t="s">
        <v>265</v>
      </c>
      <c r="EF284" s="45" t="s">
        <v>266</v>
      </c>
      <c r="EG284" s="45" t="s">
        <v>267</v>
      </c>
      <c r="EH284" s="45" t="s">
        <v>268</v>
      </c>
      <c r="EI284" s="45" t="s">
        <v>269</v>
      </c>
      <c r="EJ284" s="45" t="s">
        <v>270</v>
      </c>
      <c r="EK284" s="45" t="s">
        <v>271</v>
      </c>
      <c r="EL284" s="45" t="s">
        <v>272</v>
      </c>
      <c r="EM284" s="44" t="s">
        <v>273</v>
      </c>
      <c r="EN284" s="44"/>
      <c r="EO284" s="44"/>
      <c r="ER284" s="45" t="s">
        <v>294</v>
      </c>
      <c r="ES284" s="45" t="s">
        <v>295</v>
      </c>
      <c r="ET284" s="45" t="s">
        <v>296</v>
      </c>
      <c r="EU284" s="150" t="s">
        <v>297</v>
      </c>
      <c r="EV284" s="45" t="s">
        <v>264</v>
      </c>
      <c r="EW284" s="45" t="s">
        <v>265</v>
      </c>
      <c r="EX284" s="45" t="s">
        <v>266</v>
      </c>
      <c r="EY284" s="45" t="s">
        <v>267</v>
      </c>
      <c r="EZ284" s="45" t="s">
        <v>268</v>
      </c>
      <c r="FA284" s="45" t="s">
        <v>269</v>
      </c>
      <c r="FB284" s="45" t="s">
        <v>270</v>
      </c>
      <c r="FC284" s="45" t="s">
        <v>271</v>
      </c>
      <c r="FD284" s="45" t="s">
        <v>272</v>
      </c>
      <c r="FE284" s="44" t="s">
        <v>273</v>
      </c>
      <c r="FF284" s="44"/>
      <c r="FG284" s="44"/>
      <c r="FJ284" s="45" t="s">
        <v>294</v>
      </c>
      <c r="FK284" s="45" t="s">
        <v>295</v>
      </c>
      <c r="FL284" s="45" t="s">
        <v>296</v>
      </c>
      <c r="FM284" s="150" t="s">
        <v>297</v>
      </c>
      <c r="FN284" s="45" t="s">
        <v>264</v>
      </c>
      <c r="FO284" s="45" t="s">
        <v>265</v>
      </c>
      <c r="FP284" s="45" t="s">
        <v>266</v>
      </c>
      <c r="FQ284" s="45" t="s">
        <v>267</v>
      </c>
      <c r="FR284" s="45" t="s">
        <v>268</v>
      </c>
      <c r="FS284" s="45" t="s">
        <v>269</v>
      </c>
      <c r="FT284" s="45" t="s">
        <v>270</v>
      </c>
      <c r="FU284" s="45" t="s">
        <v>271</v>
      </c>
      <c r="FV284" s="45" t="s">
        <v>272</v>
      </c>
      <c r="FW284" s="44" t="s">
        <v>273</v>
      </c>
      <c r="FX284" s="44"/>
      <c r="FY284" s="44"/>
      <c r="GB284" s="45" t="s">
        <v>294</v>
      </c>
      <c r="GC284" s="45" t="s">
        <v>295</v>
      </c>
      <c r="GD284" s="45" t="s">
        <v>296</v>
      </c>
      <c r="GE284" s="150" t="s">
        <v>297</v>
      </c>
      <c r="GF284" s="45" t="s">
        <v>264</v>
      </c>
      <c r="GG284" s="45" t="s">
        <v>265</v>
      </c>
      <c r="GH284" s="45" t="s">
        <v>266</v>
      </c>
      <c r="GI284" s="45" t="s">
        <v>267</v>
      </c>
      <c r="GJ284" s="45" t="s">
        <v>268</v>
      </c>
      <c r="GK284" s="45" t="s">
        <v>269</v>
      </c>
      <c r="GL284" s="45" t="s">
        <v>270</v>
      </c>
      <c r="GM284" s="45" t="s">
        <v>271</v>
      </c>
      <c r="GN284" s="45" t="s">
        <v>272</v>
      </c>
      <c r="GO284" s="44" t="s">
        <v>273</v>
      </c>
      <c r="GP284" s="44"/>
      <c r="GQ284" s="44"/>
      <c r="GT284" s="45" t="s">
        <v>294</v>
      </c>
      <c r="GU284" s="45" t="s">
        <v>295</v>
      </c>
      <c r="GV284" s="45" t="s">
        <v>296</v>
      </c>
      <c r="GW284" s="150" t="s">
        <v>297</v>
      </c>
      <c r="GX284" s="45" t="s">
        <v>264</v>
      </c>
      <c r="GY284" s="45" t="s">
        <v>265</v>
      </c>
      <c r="GZ284" s="45" t="s">
        <v>266</v>
      </c>
      <c r="HA284" s="45" t="s">
        <v>267</v>
      </c>
      <c r="HB284" s="45" t="s">
        <v>268</v>
      </c>
      <c r="HC284" s="45" t="s">
        <v>269</v>
      </c>
      <c r="HD284" s="45" t="s">
        <v>270</v>
      </c>
      <c r="HE284" s="45" t="s">
        <v>271</v>
      </c>
      <c r="HF284" s="45" t="s">
        <v>272</v>
      </c>
      <c r="HG284" s="44" t="s">
        <v>273</v>
      </c>
      <c r="HH284" s="44"/>
      <c r="HI284" s="44"/>
      <c r="HL284" s="45" t="s">
        <v>294</v>
      </c>
      <c r="HM284" s="45" t="s">
        <v>295</v>
      </c>
      <c r="HN284" s="45" t="s">
        <v>296</v>
      </c>
      <c r="HO284" s="150" t="s">
        <v>297</v>
      </c>
      <c r="HP284" s="45" t="s">
        <v>264</v>
      </c>
      <c r="HQ284" s="45" t="s">
        <v>265</v>
      </c>
      <c r="HR284" s="45" t="s">
        <v>266</v>
      </c>
      <c r="HS284" s="45" t="s">
        <v>267</v>
      </c>
      <c r="HT284" s="45" t="s">
        <v>268</v>
      </c>
      <c r="HU284" s="45" t="s">
        <v>269</v>
      </c>
      <c r="HV284" s="45" t="s">
        <v>270</v>
      </c>
      <c r="HW284" s="45" t="s">
        <v>271</v>
      </c>
      <c r="HX284" s="45" t="s">
        <v>272</v>
      </c>
      <c r="HY284" s="44" t="s">
        <v>273</v>
      </c>
      <c r="HZ284" s="44"/>
      <c r="IA284" s="44"/>
      <c r="ID284" s="45" t="s">
        <v>294</v>
      </c>
      <c r="IE284" s="45" t="s">
        <v>295</v>
      </c>
      <c r="IF284" s="45" t="s">
        <v>296</v>
      </c>
      <c r="IG284" s="150" t="s">
        <v>297</v>
      </c>
      <c r="IH284" s="45" t="s">
        <v>264</v>
      </c>
      <c r="II284" s="45" t="s">
        <v>265</v>
      </c>
      <c r="IJ284" s="45" t="s">
        <v>266</v>
      </c>
      <c r="IK284" s="45" t="s">
        <v>267</v>
      </c>
      <c r="IL284" s="45" t="s">
        <v>268</v>
      </c>
      <c r="IM284" s="45" t="s">
        <v>269</v>
      </c>
      <c r="IN284" s="45" t="s">
        <v>270</v>
      </c>
      <c r="IO284" s="45" t="s">
        <v>271</v>
      </c>
      <c r="IP284" s="45" t="s">
        <v>272</v>
      </c>
      <c r="IQ284" s="44" t="s">
        <v>273</v>
      </c>
      <c r="IR284" s="44"/>
      <c r="IS284" s="44"/>
      <c r="IV284" s="45" t="s">
        <v>294</v>
      </c>
      <c r="IW284" s="45" t="s">
        <v>295</v>
      </c>
      <c r="IX284" s="45" t="s">
        <v>296</v>
      </c>
      <c r="IY284" s="150" t="s">
        <v>297</v>
      </c>
      <c r="IZ284" s="45" t="s">
        <v>264</v>
      </c>
      <c r="JA284" s="45" t="s">
        <v>265</v>
      </c>
      <c r="JB284" s="45" t="s">
        <v>266</v>
      </c>
      <c r="JC284" s="45" t="s">
        <v>267</v>
      </c>
      <c r="JD284" s="45" t="s">
        <v>268</v>
      </c>
      <c r="JE284" s="45" t="s">
        <v>269</v>
      </c>
      <c r="JF284" s="45" t="s">
        <v>270</v>
      </c>
      <c r="JG284" s="45" t="s">
        <v>271</v>
      </c>
      <c r="JH284" s="45" t="s">
        <v>272</v>
      </c>
      <c r="JI284" s="44" t="s">
        <v>273</v>
      </c>
      <c r="JJ284" s="44"/>
      <c r="JK284" s="44"/>
      <c r="JN284" s="45" t="s">
        <v>294</v>
      </c>
      <c r="JO284" s="45" t="s">
        <v>295</v>
      </c>
      <c r="JP284" s="45" t="s">
        <v>296</v>
      </c>
      <c r="JQ284" s="150" t="s">
        <v>297</v>
      </c>
      <c r="JR284" s="45" t="s">
        <v>264</v>
      </c>
      <c r="JS284" s="45" t="s">
        <v>265</v>
      </c>
      <c r="JT284" s="45" t="s">
        <v>266</v>
      </c>
      <c r="JU284" s="45" t="s">
        <v>267</v>
      </c>
      <c r="JV284" s="45" t="s">
        <v>268</v>
      </c>
      <c r="JW284" s="45" t="s">
        <v>269</v>
      </c>
      <c r="JX284" s="45" t="s">
        <v>270</v>
      </c>
      <c r="JY284" s="45" t="s">
        <v>271</v>
      </c>
      <c r="JZ284" s="45" t="s">
        <v>272</v>
      </c>
      <c r="KA284" s="44" t="s">
        <v>273</v>
      </c>
    </row>
    <row r="285" spans="13:290">
      <c r="M285" s="19">
        <v>0.53</v>
      </c>
      <c r="O285" s="268" t="s">
        <v>753</v>
      </c>
      <c r="Q285" s="19">
        <v>-0.14849999999999999</v>
      </c>
      <c r="R285" s="19">
        <v>2.5364</v>
      </c>
      <c r="T285" s="19" t="s">
        <v>643</v>
      </c>
      <c r="V285" s="49">
        <f>$Q285*V$283+$R285</f>
        <v>2.2393999999999998</v>
      </c>
      <c r="W285" s="49" t="e">
        <f>NA()</f>
        <v>#N/A</v>
      </c>
      <c r="X285" s="49" t="e">
        <f>NA()</f>
        <v>#N/A</v>
      </c>
      <c r="Y285" s="49" t="e">
        <f>NA()</f>
        <v>#N/A</v>
      </c>
      <c r="Z285" s="49" t="e">
        <f>NA()</f>
        <v>#N/A</v>
      </c>
      <c r="AA285" s="49" t="e">
        <f>NA()</f>
        <v>#N/A</v>
      </c>
      <c r="AB285" s="49" t="e">
        <f>NA()</f>
        <v>#N/A</v>
      </c>
      <c r="AC285" s="49" t="e">
        <f>NA()</f>
        <v>#N/A</v>
      </c>
      <c r="AD285" s="49" t="e">
        <f>NA()</f>
        <v>#N/A</v>
      </c>
      <c r="AE285" s="49" t="e">
        <f>NA()</f>
        <v>#N/A</v>
      </c>
      <c r="AF285" s="49" t="e">
        <f>NA()</f>
        <v>#N/A</v>
      </c>
      <c r="AG285" s="49" t="e">
        <f>NA()</f>
        <v>#N/A</v>
      </c>
      <c r="AH285" s="49" t="e">
        <f>NA()</f>
        <v>#N/A</v>
      </c>
      <c r="AI285" s="49" t="e">
        <f>NA()</f>
        <v>#N/A</v>
      </c>
      <c r="AJ285" s="49" t="e">
        <f>NA()</f>
        <v>#N/A</v>
      </c>
      <c r="AK285" s="49">
        <f>$Q285*AK$283+$R285</f>
        <v>1.1900000000000244E-2</v>
      </c>
      <c r="AZ285" s="49"/>
      <c r="BA285" s="49"/>
      <c r="BB285" s="49"/>
      <c r="BC285" s="49"/>
      <c r="BR285" s="49"/>
    </row>
    <row r="286" spans="13:290">
      <c r="M286" s="19">
        <v>0.91</v>
      </c>
      <c r="O286" s="268" t="s">
        <v>754</v>
      </c>
      <c r="Q286" s="19">
        <v>-4.7699999999999999E-2</v>
      </c>
      <c r="R286" s="19">
        <v>1.0293000000000001</v>
      </c>
      <c r="T286" s="19" t="s">
        <v>657</v>
      </c>
      <c r="AN286" s="49">
        <f>$Q286*AN$283+$R286</f>
        <v>7.5300000000000145E-2</v>
      </c>
      <c r="AO286" s="49" t="e">
        <f>NA()</f>
        <v>#N/A</v>
      </c>
      <c r="AP286" s="49" t="e">
        <f>NA()</f>
        <v>#N/A</v>
      </c>
      <c r="AQ286" s="49" t="e">
        <f>NA()</f>
        <v>#N/A</v>
      </c>
      <c r="AR286" s="49" t="e">
        <f>NA()</f>
        <v>#N/A</v>
      </c>
      <c r="AS286" s="49" t="e">
        <f>NA()</f>
        <v>#N/A</v>
      </c>
      <c r="AT286" s="49" t="e">
        <f>NA()</f>
        <v>#N/A</v>
      </c>
      <c r="AU286" s="49" t="e">
        <f>NA()</f>
        <v>#N/A</v>
      </c>
      <c r="AV286" s="49" t="e">
        <f>NA()</f>
        <v>#N/A</v>
      </c>
      <c r="AW286" s="49" t="e">
        <f>NA()</f>
        <v>#N/A</v>
      </c>
      <c r="AX286" s="49" t="e">
        <f>NA()</f>
        <v>#N/A</v>
      </c>
      <c r="AY286" s="49" t="e">
        <f>NA()</f>
        <v>#N/A</v>
      </c>
      <c r="AZ286" s="49" t="e">
        <f>NA()</f>
        <v>#N/A</v>
      </c>
      <c r="BA286" s="49" t="e">
        <f>NA()</f>
        <v>#N/A</v>
      </c>
      <c r="BB286" s="49" t="e">
        <f>NA()</f>
        <v>#N/A</v>
      </c>
      <c r="BC286" s="49">
        <f>$Q286*BC$283+$R286</f>
        <v>-0.64019999999999988</v>
      </c>
    </row>
    <row r="287" spans="13:290">
      <c r="M287" s="19">
        <v>0.45</v>
      </c>
      <c r="O287" s="268" t="s">
        <v>755</v>
      </c>
      <c r="Q287" s="19">
        <v>-9.7600000000000006E-2</v>
      </c>
      <c r="R287" s="19">
        <v>5.4878</v>
      </c>
      <c r="T287" s="19" t="s">
        <v>644</v>
      </c>
      <c r="BF287" s="49">
        <f>$Q287*BF$283+$R287</f>
        <v>1.7789999999999999</v>
      </c>
      <c r="BG287" s="49" t="e">
        <f>NA()</f>
        <v>#N/A</v>
      </c>
      <c r="BH287" s="49" t="e">
        <f>NA()</f>
        <v>#N/A</v>
      </c>
      <c r="BI287" s="49" t="e">
        <f>NA()</f>
        <v>#N/A</v>
      </c>
      <c r="BJ287" s="49" t="e">
        <f>NA()</f>
        <v>#N/A</v>
      </c>
      <c r="BK287" s="49" t="e">
        <f>NA()</f>
        <v>#N/A</v>
      </c>
      <c r="BL287" s="49" t="e">
        <f>NA()</f>
        <v>#N/A</v>
      </c>
      <c r="BM287" s="49" t="e">
        <f>NA()</f>
        <v>#N/A</v>
      </c>
      <c r="BN287" s="49" t="e">
        <f>NA()</f>
        <v>#N/A</v>
      </c>
      <c r="BO287" s="49" t="e">
        <f>NA()</f>
        <v>#N/A</v>
      </c>
      <c r="BP287" s="49" t="e">
        <f>NA()</f>
        <v>#N/A</v>
      </c>
      <c r="BQ287" s="49" t="e">
        <f>NA()</f>
        <v>#N/A</v>
      </c>
      <c r="BR287" s="49" t="e">
        <f>NA()</f>
        <v>#N/A</v>
      </c>
      <c r="BS287" s="49" t="e">
        <f>NA()</f>
        <v>#N/A</v>
      </c>
      <c r="BT287" s="49" t="e">
        <f>NA()</f>
        <v>#N/A</v>
      </c>
      <c r="BU287" s="49">
        <f>$Q287*BU$283+$R287</f>
        <v>0.3149999999999995</v>
      </c>
    </row>
    <row r="288" spans="13:290">
      <c r="M288" s="19">
        <v>0.59</v>
      </c>
      <c r="O288" s="268" t="s">
        <v>756</v>
      </c>
      <c r="Q288" s="19">
        <v>-0.112</v>
      </c>
      <c r="R288" s="19">
        <v>7.7691999999999997</v>
      </c>
      <c r="T288" s="19" t="s">
        <v>645</v>
      </c>
      <c r="BX288" s="49">
        <f>$Q288*BX$283+$R288</f>
        <v>1.4971999999999994</v>
      </c>
      <c r="BY288" s="49" t="e">
        <f>NA()</f>
        <v>#N/A</v>
      </c>
      <c r="BZ288" s="49" t="e">
        <f>NA()</f>
        <v>#N/A</v>
      </c>
      <c r="CA288" s="49" t="e">
        <f>NA()</f>
        <v>#N/A</v>
      </c>
      <c r="CB288" s="49" t="e">
        <f>NA()</f>
        <v>#N/A</v>
      </c>
      <c r="CC288" s="49" t="e">
        <f>NA()</f>
        <v>#N/A</v>
      </c>
      <c r="CD288" s="49" t="e">
        <f>NA()</f>
        <v>#N/A</v>
      </c>
      <c r="CE288" s="49" t="e">
        <f>NA()</f>
        <v>#N/A</v>
      </c>
      <c r="CF288" s="49" t="e">
        <f>NA()</f>
        <v>#N/A</v>
      </c>
      <c r="CG288" s="49" t="e">
        <f>NA()</f>
        <v>#N/A</v>
      </c>
      <c r="CH288" s="49" t="e">
        <f>NA()</f>
        <v>#N/A</v>
      </c>
      <c r="CI288" s="49" t="e">
        <f>NA()</f>
        <v>#N/A</v>
      </c>
      <c r="CJ288" s="49" t="e">
        <f>NA()</f>
        <v>#N/A</v>
      </c>
      <c r="CK288" s="49" t="e">
        <f>NA()</f>
        <v>#N/A</v>
      </c>
      <c r="CL288" s="49" t="e">
        <f>NA()</f>
        <v>#N/A</v>
      </c>
      <c r="CM288" s="49">
        <f>$Q288*CM$283+$R288</f>
        <v>-0.1828000000000003</v>
      </c>
    </row>
    <row r="289" spans="13:289">
      <c r="M289" s="19">
        <v>0.04</v>
      </c>
      <c r="O289" s="268" t="s">
        <v>767</v>
      </c>
      <c r="T289" s="19" t="s">
        <v>646</v>
      </c>
      <c r="CP289" s="269"/>
      <c r="CQ289" s="49"/>
      <c r="CR289" s="49"/>
      <c r="CS289" s="49"/>
      <c r="CT289" s="49"/>
      <c r="CU289" s="49"/>
      <c r="CV289" s="49"/>
      <c r="CW289" s="49"/>
      <c r="CX289" s="49"/>
      <c r="CY289" s="49"/>
      <c r="CZ289" s="49"/>
      <c r="DA289" s="49"/>
      <c r="DB289" s="49"/>
      <c r="DC289" s="49"/>
      <c r="DD289" s="49"/>
      <c r="DE289" s="49"/>
    </row>
    <row r="290" spans="13:289">
      <c r="M290" s="19">
        <v>0.09</v>
      </c>
      <c r="O290" s="268" t="s">
        <v>757</v>
      </c>
      <c r="Q290" s="19">
        <v>-5.2400000000000002E-2</v>
      </c>
      <c r="R290" s="19">
        <v>6.0979999999999999</v>
      </c>
      <c r="T290" s="19" t="s">
        <v>647</v>
      </c>
      <c r="DH290" s="49">
        <f>$Q290*DH$283+$R290</f>
        <v>1.2771999999999997</v>
      </c>
      <c r="DI290" s="49" t="e">
        <f>NA()</f>
        <v>#N/A</v>
      </c>
      <c r="DJ290" s="49" t="e">
        <f>NA()</f>
        <v>#N/A</v>
      </c>
      <c r="DK290" s="49" t="e">
        <f>NA()</f>
        <v>#N/A</v>
      </c>
      <c r="DL290" s="49" t="e">
        <f>NA()</f>
        <v>#N/A</v>
      </c>
      <c r="DM290" s="49" t="e">
        <f>NA()</f>
        <v>#N/A</v>
      </c>
      <c r="DN290" s="49" t="e">
        <f>NA()</f>
        <v>#N/A</v>
      </c>
      <c r="DO290" s="49" t="e">
        <f>NA()</f>
        <v>#N/A</v>
      </c>
      <c r="DP290" s="49" t="e">
        <f>NA()</f>
        <v>#N/A</v>
      </c>
      <c r="DQ290" s="49" t="e">
        <f>NA()</f>
        <v>#N/A</v>
      </c>
      <c r="DR290" s="49" t="e">
        <f>NA()</f>
        <v>#N/A</v>
      </c>
      <c r="DS290" s="49" t="e">
        <f>NA()</f>
        <v>#N/A</v>
      </c>
      <c r="DT290" s="49" t="e">
        <f>NA()</f>
        <v>#N/A</v>
      </c>
      <c r="DU290" s="49" t="e">
        <f>NA()</f>
        <v>#N/A</v>
      </c>
      <c r="DV290" s="49" t="e">
        <f>NA()</f>
        <v>#N/A</v>
      </c>
      <c r="DW290" s="49">
        <f>$Q290*DW$283+$R290</f>
        <v>0.49120000000000008</v>
      </c>
    </row>
    <row r="291" spans="13:289">
      <c r="M291" s="19">
        <v>0.08</v>
      </c>
      <c r="O291" s="268" t="s">
        <v>758</v>
      </c>
      <c r="Q291" s="19">
        <v>-3.8600000000000002E-2</v>
      </c>
      <c r="R291" s="19">
        <v>5.2885999999999997</v>
      </c>
      <c r="T291" s="19" t="s">
        <v>648</v>
      </c>
      <c r="DZ291" s="49">
        <f>$Q291*DZ$283+$R291</f>
        <v>1.0425999999999993</v>
      </c>
      <c r="EA291" s="49" t="e">
        <f>NA()</f>
        <v>#N/A</v>
      </c>
      <c r="EB291" s="49" t="e">
        <f>NA()</f>
        <v>#N/A</v>
      </c>
      <c r="EC291" s="49" t="e">
        <f>NA()</f>
        <v>#N/A</v>
      </c>
      <c r="ED291" s="49" t="e">
        <f>NA()</f>
        <v>#N/A</v>
      </c>
      <c r="EE291" s="49" t="e">
        <f>NA()</f>
        <v>#N/A</v>
      </c>
      <c r="EF291" s="49" t="e">
        <f>NA()</f>
        <v>#N/A</v>
      </c>
      <c r="EG291" s="49" t="e">
        <f>NA()</f>
        <v>#N/A</v>
      </c>
      <c r="EH291" s="49" t="e">
        <f>NA()</f>
        <v>#N/A</v>
      </c>
      <c r="EI291" s="49" t="e">
        <f>NA()</f>
        <v>#N/A</v>
      </c>
      <c r="EJ291" s="49" t="e">
        <f>NA()</f>
        <v>#N/A</v>
      </c>
      <c r="EK291" s="49" t="e">
        <f>NA()</f>
        <v>#N/A</v>
      </c>
      <c r="EL291" s="49" t="e">
        <f>NA()</f>
        <v>#N/A</v>
      </c>
      <c r="EM291" s="49" t="e">
        <f>NA()</f>
        <v>#N/A</v>
      </c>
      <c r="EN291" s="49" t="e">
        <f>NA()</f>
        <v>#N/A</v>
      </c>
      <c r="EO291" s="49">
        <f>$Q291*EO$283+$R291</f>
        <v>0.46359999999999957</v>
      </c>
    </row>
    <row r="292" spans="13:289">
      <c r="M292" s="19">
        <v>0.08</v>
      </c>
      <c r="O292" s="268" t="s">
        <v>759</v>
      </c>
      <c r="Q292" s="19">
        <v>-2.18E-2</v>
      </c>
      <c r="R292" s="19">
        <v>3.87</v>
      </c>
      <c r="T292" s="19" t="s">
        <v>728</v>
      </c>
      <c r="ER292" s="49">
        <f>$Q292*ER$283+$R292</f>
        <v>1.0796000000000001</v>
      </c>
      <c r="ES292" s="49" t="e">
        <f>NA()</f>
        <v>#N/A</v>
      </c>
      <c r="ET292" s="49" t="e">
        <f>NA()</f>
        <v>#N/A</v>
      </c>
      <c r="EU292" s="49" t="e">
        <f>NA()</f>
        <v>#N/A</v>
      </c>
      <c r="EV292" s="49" t="e">
        <f>NA()</f>
        <v>#N/A</v>
      </c>
      <c r="EW292" s="49" t="e">
        <f>NA()</f>
        <v>#N/A</v>
      </c>
      <c r="EX292" s="49" t="e">
        <f>NA()</f>
        <v>#N/A</v>
      </c>
      <c r="EY292" s="49" t="e">
        <f>NA()</f>
        <v>#N/A</v>
      </c>
      <c r="EZ292" s="49" t="e">
        <f>NA()</f>
        <v>#N/A</v>
      </c>
      <c r="FA292" s="49" t="e">
        <f>NA()</f>
        <v>#N/A</v>
      </c>
      <c r="FB292" s="49" t="e">
        <f>NA()</f>
        <v>#N/A</v>
      </c>
      <c r="FC292" s="49" t="e">
        <f>NA()</f>
        <v>#N/A</v>
      </c>
      <c r="FD292" s="49" t="e">
        <f>NA()</f>
        <v>#N/A</v>
      </c>
      <c r="FE292" s="49" t="e">
        <f>NA()</f>
        <v>#N/A</v>
      </c>
      <c r="FF292" s="49" t="e">
        <f>NA()</f>
        <v>#N/A</v>
      </c>
      <c r="FG292" s="49">
        <f>$Q292*FG$283+$R292</f>
        <v>0.75260000000000016</v>
      </c>
    </row>
    <row r="293" spans="13:289">
      <c r="M293" s="19">
        <v>0.61</v>
      </c>
      <c r="O293" s="268" t="s">
        <v>760</v>
      </c>
      <c r="Q293" s="19">
        <v>-6.1699999999999998E-2</v>
      </c>
      <c r="R293" s="19">
        <v>9.2376000000000005</v>
      </c>
      <c r="T293" s="19" t="s">
        <v>651</v>
      </c>
      <c r="FJ293" s="49">
        <f>$Q293*FJ$283+$R293</f>
        <v>0.22940000000000005</v>
      </c>
      <c r="FK293" s="49" t="e">
        <f>NA()</f>
        <v>#N/A</v>
      </c>
      <c r="FL293" s="49" t="e">
        <f>NA()</f>
        <v>#N/A</v>
      </c>
      <c r="FM293" s="49" t="e">
        <f>NA()</f>
        <v>#N/A</v>
      </c>
      <c r="FN293" s="49" t="e">
        <f>NA()</f>
        <v>#N/A</v>
      </c>
      <c r="FO293" s="49" t="e">
        <f>NA()</f>
        <v>#N/A</v>
      </c>
      <c r="FP293" s="49" t="e">
        <f>NA()</f>
        <v>#N/A</v>
      </c>
      <c r="FQ293" s="49" t="e">
        <f>NA()</f>
        <v>#N/A</v>
      </c>
      <c r="FR293" s="49" t="e">
        <f>NA()</f>
        <v>#N/A</v>
      </c>
      <c r="FS293" s="49" t="e">
        <f>NA()</f>
        <v>#N/A</v>
      </c>
      <c r="FT293" s="49" t="e">
        <f>NA()</f>
        <v>#N/A</v>
      </c>
      <c r="FU293" s="49" t="e">
        <f>NA()</f>
        <v>#N/A</v>
      </c>
      <c r="FV293" s="49" t="e">
        <f>NA()</f>
        <v>#N/A</v>
      </c>
      <c r="FW293" s="49" t="e">
        <f>NA()</f>
        <v>#N/A</v>
      </c>
      <c r="FX293" s="49" t="e">
        <f>NA()</f>
        <v>#N/A</v>
      </c>
      <c r="FY293" s="49">
        <f>$Q293*FY$283+$R293</f>
        <v>-0.6960999999999995</v>
      </c>
    </row>
    <row r="294" spans="13:289">
      <c r="M294" s="19">
        <v>0.22</v>
      </c>
      <c r="O294" s="268" t="s">
        <v>761</v>
      </c>
      <c r="Q294" s="19">
        <v>-8.09E-2</v>
      </c>
      <c r="R294" s="19">
        <v>14.263</v>
      </c>
      <c r="T294" s="19" t="s">
        <v>729</v>
      </c>
      <c r="GB294" s="49">
        <f>$Q294*GB$283+$R294</f>
        <v>0.99540000000000006</v>
      </c>
      <c r="GC294" s="49" t="e">
        <f>NA()</f>
        <v>#N/A</v>
      </c>
      <c r="GD294" s="49" t="e">
        <f>NA()</f>
        <v>#N/A</v>
      </c>
      <c r="GE294" s="49" t="e">
        <f>NA()</f>
        <v>#N/A</v>
      </c>
      <c r="GF294" s="49" t="e">
        <f>NA()</f>
        <v>#N/A</v>
      </c>
      <c r="GG294" s="49" t="e">
        <f>NA()</f>
        <v>#N/A</v>
      </c>
      <c r="GH294" s="49" t="e">
        <f>NA()</f>
        <v>#N/A</v>
      </c>
      <c r="GI294" s="49" t="e">
        <f>NA()</f>
        <v>#N/A</v>
      </c>
      <c r="GJ294" s="49" t="e">
        <f>NA()</f>
        <v>#N/A</v>
      </c>
      <c r="GK294" s="49" t="e">
        <f>NA()</f>
        <v>#N/A</v>
      </c>
      <c r="GL294" s="49" t="e">
        <f>NA()</f>
        <v>#N/A</v>
      </c>
      <c r="GM294" s="49" t="e">
        <f>NA()</f>
        <v>#N/A</v>
      </c>
      <c r="GN294" s="49" t="e">
        <f>NA()</f>
        <v>#N/A</v>
      </c>
      <c r="GO294" s="49" t="e">
        <f>NA()</f>
        <v>#N/A</v>
      </c>
      <c r="GP294" s="49" t="e">
        <f>NA()</f>
        <v>#N/A</v>
      </c>
      <c r="GQ294" s="49">
        <f>$Q294*GQ$283+$R294</f>
        <v>-0.21809999999999974</v>
      </c>
    </row>
    <row r="295" spans="13:289">
      <c r="M295" s="19">
        <v>0.08</v>
      </c>
      <c r="O295" s="268" t="s">
        <v>762</v>
      </c>
      <c r="Q295" s="19">
        <v>-8.48E-2</v>
      </c>
      <c r="R295" s="19">
        <v>17.332000000000001</v>
      </c>
      <c r="T295" s="19" t="s">
        <v>653</v>
      </c>
      <c r="GT295" s="49">
        <f>$Q295*GT$283+$R295</f>
        <v>1.8984000000000005</v>
      </c>
      <c r="GU295" s="49" t="e">
        <f>NA()</f>
        <v>#N/A</v>
      </c>
      <c r="GV295" s="49" t="e">
        <f>NA()</f>
        <v>#N/A</v>
      </c>
      <c r="GW295" s="49" t="e">
        <f>NA()</f>
        <v>#N/A</v>
      </c>
      <c r="GX295" s="49" t="e">
        <f>NA()</f>
        <v>#N/A</v>
      </c>
      <c r="GY295" s="49" t="e">
        <f>NA()</f>
        <v>#N/A</v>
      </c>
      <c r="GZ295" s="49" t="e">
        <f>NA()</f>
        <v>#N/A</v>
      </c>
      <c r="HA295" s="49" t="e">
        <f>NA()</f>
        <v>#N/A</v>
      </c>
      <c r="HB295" s="49" t="e">
        <f>NA()</f>
        <v>#N/A</v>
      </c>
      <c r="HC295" s="49" t="e">
        <f>NA()</f>
        <v>#N/A</v>
      </c>
      <c r="HD295" s="49" t="e">
        <f>NA()</f>
        <v>#N/A</v>
      </c>
      <c r="HE295" s="49" t="e">
        <f>NA()</f>
        <v>#N/A</v>
      </c>
      <c r="HF295" s="49" t="e">
        <f>NA()</f>
        <v>#N/A</v>
      </c>
      <c r="HG295" s="49" t="e">
        <f>NA()</f>
        <v>#N/A</v>
      </c>
      <c r="HH295" s="49" t="e">
        <f>NA()</f>
        <v>#N/A</v>
      </c>
      <c r="HI295" s="49">
        <f>$Q295*HI$283+$R295</f>
        <v>0.62640000000000029</v>
      </c>
    </row>
    <row r="296" spans="13:289">
      <c r="M296" s="19">
        <v>0.41</v>
      </c>
      <c r="O296" s="268" t="s">
        <v>763</v>
      </c>
      <c r="Q296" s="19">
        <v>-3.3599999999999998E-2</v>
      </c>
      <c r="R296" s="19">
        <v>7.1833999999999998</v>
      </c>
      <c r="T296" s="19" t="s">
        <v>652</v>
      </c>
      <c r="HL296" s="49">
        <f>$Q296*HL$283+$R296</f>
        <v>0.46340000000000003</v>
      </c>
      <c r="HM296" s="49" t="e">
        <f>NA()</f>
        <v>#N/A</v>
      </c>
      <c r="HN296" s="49" t="e">
        <f>NA()</f>
        <v>#N/A</v>
      </c>
      <c r="HO296" s="49" t="e">
        <f>NA()</f>
        <v>#N/A</v>
      </c>
      <c r="HP296" s="49" t="e">
        <f>NA()</f>
        <v>#N/A</v>
      </c>
      <c r="HQ296" s="49" t="e">
        <f>NA()</f>
        <v>#N/A</v>
      </c>
      <c r="HR296" s="49" t="e">
        <f>NA()</f>
        <v>#N/A</v>
      </c>
      <c r="HS296" s="49" t="e">
        <f>NA()</f>
        <v>#N/A</v>
      </c>
      <c r="HT296" s="49" t="e">
        <f>NA()</f>
        <v>#N/A</v>
      </c>
      <c r="HU296" s="49" t="e">
        <f>NA()</f>
        <v>#N/A</v>
      </c>
      <c r="HV296" s="49" t="e">
        <f>NA()</f>
        <v>#N/A</v>
      </c>
      <c r="HW296" s="49" t="e">
        <f>NA()</f>
        <v>#N/A</v>
      </c>
      <c r="HX296" s="49" t="e">
        <f>NA()</f>
        <v>#N/A</v>
      </c>
      <c r="HY296" s="49" t="e">
        <f>NA()</f>
        <v>#N/A</v>
      </c>
      <c r="HZ296" s="49" t="e">
        <f>NA()</f>
        <v>#N/A</v>
      </c>
      <c r="IA296" s="49">
        <f>$Q296*IA$283+$R296</f>
        <v>-4.0599999999999525E-2</v>
      </c>
    </row>
    <row r="297" spans="13:289">
      <c r="M297" s="19">
        <v>0.15</v>
      </c>
      <c r="O297" s="268" t="s">
        <v>764</v>
      </c>
      <c r="Q297" s="19">
        <v>-2.0500000000000001E-2</v>
      </c>
      <c r="R297" s="19">
        <v>4.758</v>
      </c>
      <c r="T297" s="19" t="s">
        <v>654</v>
      </c>
      <c r="ID297" s="49">
        <f>$Q297*ID$283+$R297</f>
        <v>0.2889999999999997</v>
      </c>
      <c r="IE297" s="49" t="e">
        <f>NA()</f>
        <v>#N/A</v>
      </c>
      <c r="IF297" s="49" t="e">
        <f>NA()</f>
        <v>#N/A</v>
      </c>
      <c r="IG297" s="49" t="e">
        <f>NA()</f>
        <v>#N/A</v>
      </c>
      <c r="IH297" s="49" t="e">
        <f>NA()</f>
        <v>#N/A</v>
      </c>
      <c r="II297" s="49" t="e">
        <f>NA()</f>
        <v>#N/A</v>
      </c>
      <c r="IJ297" s="49" t="e">
        <f>NA()</f>
        <v>#N/A</v>
      </c>
      <c r="IK297" s="49" t="e">
        <f>NA()</f>
        <v>#N/A</v>
      </c>
      <c r="IL297" s="49" t="e">
        <f>NA()</f>
        <v>#N/A</v>
      </c>
      <c r="IM297" s="49" t="e">
        <f>NA()</f>
        <v>#N/A</v>
      </c>
      <c r="IN297" s="49" t="e">
        <f>NA()</f>
        <v>#N/A</v>
      </c>
      <c r="IO297" s="49" t="e">
        <f>NA()</f>
        <v>#N/A</v>
      </c>
      <c r="IP297" s="49" t="e">
        <f>NA()</f>
        <v>#N/A</v>
      </c>
      <c r="IQ297" s="49" t="e">
        <f>NA()</f>
        <v>#N/A</v>
      </c>
      <c r="IR297" s="49" t="e">
        <f>NA()</f>
        <v>#N/A</v>
      </c>
      <c r="IS297" s="49">
        <f>$Q297*IS$283+$R297</f>
        <v>-1.8500000000000405E-2</v>
      </c>
    </row>
    <row r="298" spans="13:289">
      <c r="M298" s="19">
        <v>0.37</v>
      </c>
      <c r="O298" s="268" t="s">
        <v>765</v>
      </c>
      <c r="Q298" s="19">
        <v>-0.10050000000000001</v>
      </c>
      <c r="R298" s="19">
        <v>24.849</v>
      </c>
      <c r="T298" s="19" t="s">
        <v>655</v>
      </c>
      <c r="IV298" s="49">
        <f>$Q298*IV$283+$R298</f>
        <v>1.1310000000000002</v>
      </c>
      <c r="IW298" s="49" t="e">
        <f>NA()</f>
        <v>#N/A</v>
      </c>
      <c r="IX298" s="49" t="e">
        <f>NA()</f>
        <v>#N/A</v>
      </c>
      <c r="IY298" s="49" t="e">
        <f>NA()</f>
        <v>#N/A</v>
      </c>
      <c r="IZ298" s="49" t="e">
        <f>NA()</f>
        <v>#N/A</v>
      </c>
      <c r="JA298" s="49" t="e">
        <f>NA()</f>
        <v>#N/A</v>
      </c>
      <c r="JB298" s="49" t="e">
        <f>NA()</f>
        <v>#N/A</v>
      </c>
      <c r="JC298" s="49" t="e">
        <f>NA()</f>
        <v>#N/A</v>
      </c>
      <c r="JD298" s="49" t="e">
        <f>NA()</f>
        <v>#N/A</v>
      </c>
      <c r="JE298" s="49" t="e">
        <f>NA()</f>
        <v>#N/A</v>
      </c>
      <c r="JF298" s="49" t="e">
        <f>NA()</f>
        <v>#N/A</v>
      </c>
      <c r="JG298" s="49" t="e">
        <f>NA()</f>
        <v>#N/A</v>
      </c>
      <c r="JH298" s="49" t="e">
        <f>NA()</f>
        <v>#N/A</v>
      </c>
      <c r="JI298" s="49" t="e">
        <f>NA()</f>
        <v>#N/A</v>
      </c>
      <c r="JJ298" s="49" t="e">
        <f>NA()</f>
        <v>#N/A</v>
      </c>
      <c r="JK298" s="49">
        <f>$Q298*JK$283+$R298</f>
        <v>-0.37650000000000006</v>
      </c>
    </row>
    <row r="299" spans="13:289">
      <c r="M299" s="19">
        <v>0.88</v>
      </c>
      <c r="O299" s="268" t="s">
        <v>766</v>
      </c>
      <c r="Q299" s="19">
        <v>-0.06</v>
      </c>
      <c r="R299" s="19">
        <v>16.001000000000001</v>
      </c>
      <c r="T299" s="19" t="s">
        <v>479</v>
      </c>
      <c r="JN299" s="49">
        <f>$Q299*JN$283+$R299</f>
        <v>0.76100000000000101</v>
      </c>
      <c r="JO299" s="49" t="e">
        <f>NA()</f>
        <v>#N/A</v>
      </c>
      <c r="JP299" s="49" t="e">
        <f>NA()</f>
        <v>#N/A</v>
      </c>
      <c r="JQ299" s="49" t="e">
        <f>NA()</f>
        <v>#N/A</v>
      </c>
      <c r="JR299" s="49" t="e">
        <f>NA()</f>
        <v>#N/A</v>
      </c>
      <c r="JS299" s="49" t="e">
        <f>NA()</f>
        <v>#N/A</v>
      </c>
      <c r="JT299" s="49" t="e">
        <f>NA()</f>
        <v>#N/A</v>
      </c>
      <c r="JU299" s="49" t="e">
        <f>NA()</f>
        <v>#N/A</v>
      </c>
      <c r="JV299" s="49" t="e">
        <f>NA()</f>
        <v>#N/A</v>
      </c>
      <c r="JW299" s="49" t="e">
        <f>NA()</f>
        <v>#N/A</v>
      </c>
      <c r="JX299" s="49" t="e">
        <f>NA()</f>
        <v>#N/A</v>
      </c>
      <c r="JY299" s="49" t="e">
        <f>NA()</f>
        <v>#N/A</v>
      </c>
      <c r="JZ299" s="49" t="e">
        <f>NA()</f>
        <v>#N/A</v>
      </c>
      <c r="KA299" s="49" t="e">
        <f>NA()</f>
        <v>#N/A</v>
      </c>
      <c r="KB299" s="49" t="e">
        <f>NA()</f>
        <v>#N/A</v>
      </c>
      <c r="KC299" s="49">
        <f>$Q299*KC$283+$R299</f>
        <v>-0.13899999999999935</v>
      </c>
    </row>
  </sheetData>
  <mergeCells count="15">
    <mergeCell ref="L1:M1"/>
    <mergeCell ref="B1:C1"/>
    <mergeCell ref="D1:E1"/>
    <mergeCell ref="F1:G1"/>
    <mergeCell ref="H1:I1"/>
    <mergeCell ref="J1:K1"/>
    <mergeCell ref="BN230:CA230"/>
    <mergeCell ref="BL232:BL233"/>
    <mergeCell ref="BL234:BL247"/>
    <mergeCell ref="N1:O1"/>
    <mergeCell ref="P1:Q1"/>
    <mergeCell ref="AT51:BH51"/>
    <mergeCell ref="BN212:CA212"/>
    <mergeCell ref="BL214:BL215"/>
    <mergeCell ref="BL216:BL229"/>
  </mergeCells>
  <conditionalFormatting sqref="BN105:CA119">
    <cfRule type="cellIs" dxfId="55" priority="52" operator="equal">
      <formula>0.99</formula>
    </cfRule>
    <cfRule type="cellIs" dxfId="54" priority="53" operator="equal">
      <formula>0.95</formula>
    </cfRule>
    <cfRule type="cellIs" dxfId="53" priority="54" operator="equal">
      <formula>0.9</formula>
    </cfRule>
  </conditionalFormatting>
  <conditionalFormatting sqref="AX128:BK142">
    <cfRule type="cellIs" dxfId="52" priority="49" operator="equal">
      <formula>0.99</formula>
    </cfRule>
    <cfRule type="cellIs" dxfId="51" priority="50" operator="equal">
      <formula>0.95</formula>
    </cfRule>
    <cfRule type="cellIs" dxfId="50" priority="51" operator="equal">
      <formula>0.9</formula>
    </cfRule>
  </conditionalFormatting>
  <conditionalFormatting sqref="AX146:BK160">
    <cfRule type="cellIs" dxfId="49" priority="46" operator="equal">
      <formula>0.99</formula>
    </cfRule>
    <cfRule type="cellIs" dxfId="48" priority="47" operator="equal">
      <formula>0.95</formula>
    </cfRule>
    <cfRule type="cellIs" dxfId="47" priority="48" operator="equal">
      <formula>0.9</formula>
    </cfRule>
  </conditionalFormatting>
  <conditionalFormatting sqref="BK164:BK177">
    <cfRule type="cellIs" dxfId="46" priority="43" operator="equal">
      <formula>0.99</formula>
    </cfRule>
    <cfRule type="cellIs" dxfId="45" priority="44" operator="equal">
      <formula>0.95</formula>
    </cfRule>
    <cfRule type="cellIs" dxfId="44" priority="45" operator="equal">
      <formula>0.9</formula>
    </cfRule>
  </conditionalFormatting>
  <conditionalFormatting sqref="AX181:BK194">
    <cfRule type="cellIs" dxfId="43" priority="40" operator="equal">
      <formula>0.99</formula>
    </cfRule>
    <cfRule type="cellIs" dxfId="42" priority="41" operator="equal">
      <formula>0.95</formula>
    </cfRule>
    <cfRule type="cellIs" dxfId="41" priority="42" operator="equal">
      <formula>0.9</formula>
    </cfRule>
  </conditionalFormatting>
  <conditionalFormatting sqref="AX164:BJ177">
    <cfRule type="cellIs" dxfId="40" priority="37" operator="equal">
      <formula>0.99</formula>
    </cfRule>
    <cfRule type="cellIs" dxfId="39" priority="38" operator="equal">
      <formula>0.95</formula>
    </cfRule>
    <cfRule type="cellIs" dxfId="38" priority="39" operator="equal">
      <formula>0.9</formula>
    </cfRule>
  </conditionalFormatting>
  <conditionalFormatting sqref="AX198:BK212">
    <cfRule type="cellIs" dxfId="37" priority="34" operator="equal">
      <formula>0.99</formula>
    </cfRule>
    <cfRule type="cellIs" dxfId="36" priority="35" operator="equal">
      <formula>0.95</formula>
    </cfRule>
    <cfRule type="cellIs" dxfId="35" priority="36" operator="equal">
      <formula>0.9</formula>
    </cfRule>
  </conditionalFormatting>
  <conditionalFormatting sqref="BN126:CA140">
    <cfRule type="cellIs" dxfId="34" priority="31" operator="equal">
      <formula>0.99</formula>
    </cfRule>
    <cfRule type="cellIs" dxfId="33" priority="32" operator="equal">
      <formula>0.95</formula>
    </cfRule>
    <cfRule type="cellIs" dxfId="32" priority="33" operator="equal">
      <formula>0.9</formula>
    </cfRule>
  </conditionalFormatting>
  <conditionalFormatting sqref="BN144:CA158">
    <cfRule type="cellIs" dxfId="31" priority="28" operator="equal">
      <formula>0.99</formula>
    </cfRule>
    <cfRule type="cellIs" dxfId="30" priority="29" operator="equal">
      <formula>0.95</formula>
    </cfRule>
    <cfRule type="cellIs" dxfId="29" priority="30" operator="equal">
      <formula>0.9</formula>
    </cfRule>
  </conditionalFormatting>
  <conditionalFormatting sqref="CA162:CA175">
    <cfRule type="cellIs" dxfId="28" priority="25" operator="equal">
      <formula>0.99</formula>
    </cfRule>
    <cfRule type="cellIs" dxfId="27" priority="26" operator="equal">
      <formula>0.95</formula>
    </cfRule>
    <cfRule type="cellIs" dxfId="26" priority="27" operator="equal">
      <formula>0.9</formula>
    </cfRule>
  </conditionalFormatting>
  <conditionalFormatting sqref="BN162:BZ175">
    <cfRule type="cellIs" dxfId="25" priority="22" operator="equal">
      <formula>0.99</formula>
    </cfRule>
    <cfRule type="cellIs" dxfId="24" priority="23" operator="equal">
      <formula>0.95</formula>
    </cfRule>
    <cfRule type="cellIs" dxfId="23" priority="24" operator="equal">
      <formula>0.9</formula>
    </cfRule>
  </conditionalFormatting>
  <conditionalFormatting sqref="CA179:CA192">
    <cfRule type="cellIs" dxfId="22" priority="19" operator="equal">
      <formula>0.99</formula>
    </cfRule>
    <cfRule type="cellIs" dxfId="21" priority="20" operator="equal">
      <formula>0.95</formula>
    </cfRule>
    <cfRule type="cellIs" dxfId="20" priority="21" operator="equal">
      <formula>0.9</formula>
    </cfRule>
  </conditionalFormatting>
  <conditionalFormatting sqref="BN179:BZ192">
    <cfRule type="cellIs" dxfId="19" priority="16" operator="equal">
      <formula>0.99</formula>
    </cfRule>
    <cfRule type="cellIs" dxfId="18" priority="17" operator="equal">
      <formula>0.95</formula>
    </cfRule>
    <cfRule type="cellIs" dxfId="17" priority="18" operator="equal">
      <formula>0.9</formula>
    </cfRule>
  </conditionalFormatting>
  <conditionalFormatting sqref="BN196:CA210">
    <cfRule type="cellIs" dxfId="16" priority="13" operator="equal">
      <formula>0.99</formula>
    </cfRule>
    <cfRule type="cellIs" dxfId="15" priority="14" operator="equal">
      <formula>0.95</formula>
    </cfRule>
    <cfRule type="cellIs" dxfId="14" priority="15" operator="equal">
      <formula>0.9</formula>
    </cfRule>
  </conditionalFormatting>
  <conditionalFormatting sqref="CE126:CR140">
    <cfRule type="cellIs" dxfId="13" priority="10" operator="equal">
      <formula>0.99</formula>
    </cfRule>
    <cfRule type="cellIs" dxfId="12" priority="11" operator="equal">
      <formula>0.95</formula>
    </cfRule>
    <cfRule type="cellIs" dxfId="11" priority="12" operator="equal">
      <formula>0.9</formula>
    </cfRule>
  </conditionalFormatting>
  <conditionalFormatting sqref="CU126:DH140">
    <cfRule type="cellIs" dxfId="10" priority="7" operator="equal">
      <formula>0.99</formula>
    </cfRule>
    <cfRule type="cellIs" dxfId="9" priority="8" operator="equal">
      <formula>0.95</formula>
    </cfRule>
    <cfRule type="cellIs" dxfId="8" priority="9" operator="equal">
      <formula>0.9</formula>
    </cfRule>
  </conditionalFormatting>
  <conditionalFormatting sqref="BN214:CA227">
    <cfRule type="cellIs" dxfId="7" priority="4" operator="equal">
      <formula>0.99</formula>
    </cfRule>
    <cfRule type="cellIs" dxfId="6" priority="5" operator="equal">
      <formula>0.95</formula>
    </cfRule>
    <cfRule type="cellIs" dxfId="5" priority="6" operator="equal">
      <formula>0.9</formula>
    </cfRule>
  </conditionalFormatting>
  <conditionalFormatting sqref="BN232:CA245">
    <cfRule type="cellIs" dxfId="4" priority="1" operator="equal">
      <formula>0.99</formula>
    </cfRule>
    <cfRule type="cellIs" dxfId="3" priority="2" operator="equal">
      <formula>0.95</formula>
    </cfRule>
    <cfRule type="cellIs" dxfId="2" priority="3" operator="equal">
      <formula>0.9</formula>
    </cfRule>
  </conditionalFormatting>
  <hyperlinks>
    <hyperlink ref="B140" r:id="rId1" xr:uid="{2B737383-91A8-4006-983B-47E7B88BCA3E}"/>
  </hyperlinks>
  <pageMargins left="0.7" right="0.7" top="0.75" bottom="0.75" header="0.3" footer="0.3"/>
  <pageSetup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227DB-9126-4085-81B5-5B3A68F698C2}">
  <dimension ref="A1:BB218"/>
  <sheetViews>
    <sheetView topLeftCell="A34" workbookViewId="0">
      <selection activeCell="Y9" sqref="Y9"/>
    </sheetView>
  </sheetViews>
  <sheetFormatPr defaultRowHeight="15"/>
  <cols>
    <col min="26" max="26" width="21.5703125" bestFit="1" customWidth="1"/>
    <col min="27" max="27" width="19.5703125" bestFit="1" customWidth="1"/>
    <col min="28" max="28" width="20" bestFit="1" customWidth="1"/>
    <col min="29" max="29" width="17.28515625" bestFit="1" customWidth="1"/>
    <col min="30" max="30" width="19.5703125" bestFit="1" customWidth="1"/>
    <col min="31" max="31" width="20" bestFit="1" customWidth="1"/>
    <col min="32" max="32" width="17.28515625" bestFit="1" customWidth="1"/>
    <col min="33" max="33" width="19.5703125" bestFit="1" customWidth="1"/>
    <col min="34" max="34" width="20" bestFit="1" customWidth="1"/>
    <col min="35" max="35" width="17.28515625" bestFit="1" customWidth="1"/>
    <col min="36" max="36" width="21" bestFit="1" customWidth="1"/>
    <col min="37" max="37" width="21.5703125" bestFit="1" customWidth="1"/>
    <col min="38" max="38" width="18.7109375" bestFit="1" customWidth="1"/>
    <col min="39" max="39" width="14.85546875" bestFit="1" customWidth="1"/>
  </cols>
  <sheetData>
    <row r="1" spans="1:39">
      <c r="A1" s="19"/>
      <c r="B1" s="19" t="s">
        <v>770</v>
      </c>
      <c r="C1" s="19" t="s">
        <v>771</v>
      </c>
      <c r="D1" s="19" t="s">
        <v>772</v>
      </c>
      <c r="E1" s="19" t="s">
        <v>773</v>
      </c>
      <c r="F1" s="19" t="s">
        <v>774</v>
      </c>
      <c r="G1" s="19" t="s">
        <v>293</v>
      </c>
      <c r="H1" s="19" t="s">
        <v>294</v>
      </c>
      <c r="I1" s="19" t="s">
        <v>295</v>
      </c>
      <c r="J1" s="19" t="s">
        <v>296</v>
      </c>
      <c r="K1" s="19" t="s">
        <v>297</v>
      </c>
      <c r="L1" s="19" t="s">
        <v>264</v>
      </c>
      <c r="M1" s="19" t="s">
        <v>265</v>
      </c>
      <c r="N1" s="19" t="s">
        <v>266</v>
      </c>
      <c r="O1" s="19" t="s">
        <v>267</v>
      </c>
      <c r="P1" s="19" t="s">
        <v>268</v>
      </c>
      <c r="Q1" s="19" t="s">
        <v>269</v>
      </c>
      <c r="R1" s="19" t="s">
        <v>270</v>
      </c>
      <c r="S1" s="19" t="s">
        <v>271</v>
      </c>
      <c r="T1" s="19" t="s">
        <v>272</v>
      </c>
      <c r="U1" s="19" t="s">
        <v>273</v>
      </c>
      <c r="V1" s="19" t="s">
        <v>751</v>
      </c>
      <c r="W1" s="19" t="s">
        <v>747</v>
      </c>
      <c r="X1" s="19" t="s">
        <v>775</v>
      </c>
      <c r="Z1" s="19" t="s">
        <v>779</v>
      </c>
      <c r="AA1" s="19" t="s">
        <v>780</v>
      </c>
      <c r="AB1" s="19" t="s">
        <v>781</v>
      </c>
      <c r="AC1" s="19" t="s">
        <v>782</v>
      </c>
      <c r="AD1" s="19" t="s">
        <v>783</v>
      </c>
      <c r="AE1" s="19" t="s">
        <v>784</v>
      </c>
      <c r="AF1" s="19" t="s">
        <v>785</v>
      </c>
      <c r="AG1" s="19" t="s">
        <v>786</v>
      </c>
      <c r="AH1" s="19" t="s">
        <v>787</v>
      </c>
      <c r="AI1" s="19" t="s">
        <v>788</v>
      </c>
      <c r="AJ1" s="19" t="s">
        <v>789</v>
      </c>
      <c r="AK1" s="19" t="s">
        <v>790</v>
      </c>
      <c r="AL1" s="19" t="s">
        <v>791</v>
      </c>
      <c r="AM1" s="19" t="s">
        <v>792</v>
      </c>
    </row>
    <row r="2" spans="1:39">
      <c r="A2" s="19" t="s">
        <v>776</v>
      </c>
      <c r="B2" s="19" t="s">
        <v>777</v>
      </c>
      <c r="C2" s="16">
        <v>0</v>
      </c>
      <c r="D2" s="16">
        <v>16507</v>
      </c>
      <c r="E2" s="16">
        <v>16982</v>
      </c>
      <c r="F2" s="16">
        <v>17326</v>
      </c>
      <c r="G2" s="16">
        <v>18699</v>
      </c>
      <c r="H2" s="16">
        <v>20706</v>
      </c>
      <c r="I2" s="16">
        <v>27869</v>
      </c>
      <c r="J2" s="16">
        <v>29065</v>
      </c>
      <c r="K2" s="16">
        <v>27366</v>
      </c>
      <c r="L2" s="16">
        <v>32976</v>
      </c>
      <c r="M2" s="16">
        <v>30933</v>
      </c>
      <c r="N2" s="16">
        <v>27736</v>
      </c>
      <c r="O2" s="16">
        <v>33307</v>
      </c>
      <c r="P2" s="16">
        <v>36260</v>
      </c>
      <c r="Q2" s="16">
        <v>32290</v>
      </c>
      <c r="R2" s="16">
        <v>41097</v>
      </c>
      <c r="S2" s="16">
        <v>27592</v>
      </c>
      <c r="T2" s="16">
        <v>32445</v>
      </c>
      <c r="U2" s="16">
        <v>32972</v>
      </c>
      <c r="V2" s="16">
        <f>AC2</f>
        <v>29957</v>
      </c>
      <c r="W2" s="16">
        <f>AF2</f>
        <v>36000</v>
      </c>
      <c r="X2" s="16">
        <f>AI2</f>
        <v>37000</v>
      </c>
      <c r="Z2" s="19" t="s">
        <v>776</v>
      </c>
      <c r="AA2" s="19">
        <v>34000</v>
      </c>
      <c r="AB2" s="19">
        <v>29957</v>
      </c>
      <c r="AC2" s="19">
        <v>29957</v>
      </c>
      <c r="AD2" s="19">
        <v>34000</v>
      </c>
      <c r="AE2" s="19">
        <v>33653.1</v>
      </c>
      <c r="AF2" s="19">
        <v>36000</v>
      </c>
      <c r="AG2" s="19">
        <v>34000</v>
      </c>
      <c r="AH2" s="19">
        <v>47304.2</v>
      </c>
      <c r="AI2" s="19">
        <v>37000</v>
      </c>
      <c r="AJ2" s="19">
        <v>102000</v>
      </c>
      <c r="AK2" s="19">
        <v>110914.3</v>
      </c>
      <c r="AL2" s="19">
        <v>102957</v>
      </c>
      <c r="AM2" s="271">
        <v>42989.256261574075</v>
      </c>
    </row>
    <row r="3" spans="1:39">
      <c r="A3" s="19" t="s">
        <v>778</v>
      </c>
      <c r="B3" s="19"/>
      <c r="C3" s="16">
        <v>0</v>
      </c>
      <c r="D3" s="16">
        <v>165000</v>
      </c>
      <c r="E3" s="16">
        <v>165000</v>
      </c>
      <c r="F3" s="16">
        <v>165000</v>
      </c>
      <c r="G3" s="16">
        <v>181000</v>
      </c>
      <c r="H3" s="16">
        <v>195000</v>
      </c>
      <c r="I3" s="16">
        <v>213000</v>
      </c>
      <c r="J3" s="16">
        <v>228000</v>
      </c>
      <c r="K3" s="16">
        <v>235000</v>
      </c>
      <c r="L3" s="16">
        <v>209000</v>
      </c>
      <c r="M3" s="16">
        <v>236000</v>
      </c>
      <c r="N3" s="16">
        <v>256000</v>
      </c>
      <c r="O3" s="16">
        <v>278000</v>
      </c>
      <c r="P3" s="16">
        <v>287846</v>
      </c>
      <c r="Q3" s="16">
        <v>293829</v>
      </c>
      <c r="R3" s="16">
        <v>290329</v>
      </c>
      <c r="S3" s="16">
        <v>286652</v>
      </c>
      <c r="T3" s="16">
        <v>308238</v>
      </c>
      <c r="U3" s="16">
        <v>298000</v>
      </c>
      <c r="V3" s="16">
        <f>AC3</f>
        <v>314690</v>
      </c>
      <c r="W3" s="16">
        <f>AF3</f>
        <v>323024</v>
      </c>
      <c r="X3" s="16">
        <f>AI3</f>
        <v>322286</v>
      </c>
      <c r="Z3" s="19" t="s">
        <v>778</v>
      </c>
      <c r="AA3" s="19">
        <v>315000</v>
      </c>
      <c r="AB3" s="19">
        <v>314690</v>
      </c>
      <c r="AC3" s="19">
        <v>314690</v>
      </c>
      <c r="AD3" s="19">
        <v>320000</v>
      </c>
      <c r="AE3" s="19">
        <v>321015</v>
      </c>
      <c r="AF3" s="19">
        <v>323024</v>
      </c>
      <c r="AG3" s="19">
        <v>325000</v>
      </c>
      <c r="AH3" s="19">
        <v>324295</v>
      </c>
      <c r="AI3" s="19">
        <v>322286</v>
      </c>
      <c r="AJ3" s="19">
        <v>960000</v>
      </c>
      <c r="AK3" s="19">
        <v>960000</v>
      </c>
      <c r="AL3" s="19">
        <v>960000</v>
      </c>
      <c r="AM3" s="271">
        <v>42989.256261574075</v>
      </c>
    </row>
    <row r="4" spans="1:39">
      <c r="E4">
        <v>1</v>
      </c>
      <c r="F4" s="19">
        <f t="shared" ref="F4:X4" si="0">E4*(1+$Y$4)</f>
        <v>1.0149999999999999</v>
      </c>
      <c r="G4" s="19">
        <f t="shared" si="0"/>
        <v>1.0302249999999997</v>
      </c>
      <c r="H4" s="19">
        <f t="shared" si="0"/>
        <v>1.0456783749999996</v>
      </c>
      <c r="I4" s="19">
        <f t="shared" si="0"/>
        <v>1.0613635506249994</v>
      </c>
      <c r="J4" s="19">
        <f t="shared" si="0"/>
        <v>1.0772840038843743</v>
      </c>
      <c r="K4" s="19">
        <f t="shared" si="0"/>
        <v>1.0934432639426397</v>
      </c>
      <c r="L4" s="19">
        <f t="shared" si="0"/>
        <v>1.1098449129017791</v>
      </c>
      <c r="M4" s="19">
        <f t="shared" si="0"/>
        <v>1.1264925865953057</v>
      </c>
      <c r="N4" s="19">
        <f t="shared" si="0"/>
        <v>1.1433899753942351</v>
      </c>
      <c r="O4" s="19">
        <f t="shared" si="0"/>
        <v>1.1605408250251485</v>
      </c>
      <c r="P4" s="19">
        <f t="shared" si="0"/>
        <v>1.1779489374005256</v>
      </c>
      <c r="Q4" s="19">
        <f t="shared" si="0"/>
        <v>1.1956181714615335</v>
      </c>
      <c r="R4" s="19">
        <f t="shared" si="0"/>
        <v>1.2135524440334564</v>
      </c>
      <c r="S4" s="19">
        <f t="shared" si="0"/>
        <v>1.2317557306939582</v>
      </c>
      <c r="T4" s="19">
        <f t="shared" si="0"/>
        <v>1.2502320666543674</v>
      </c>
      <c r="U4" s="19">
        <f t="shared" si="0"/>
        <v>1.2689855476541827</v>
      </c>
      <c r="V4" s="19">
        <f t="shared" si="0"/>
        <v>1.2880203308689953</v>
      </c>
      <c r="W4" s="19">
        <f t="shared" si="0"/>
        <v>1.3073406358320301</v>
      </c>
      <c r="X4" s="19">
        <f t="shared" si="0"/>
        <v>1.3269507453695104</v>
      </c>
      <c r="Y4">
        <v>1.4999999999999999E-2</v>
      </c>
    </row>
    <row r="5" spans="1:39">
      <c r="D5" s="19"/>
      <c r="E5" s="19">
        <f t="shared" ref="E5:W5" si="1">E3/E4</f>
        <v>165000</v>
      </c>
      <c r="F5" s="19">
        <f t="shared" si="1"/>
        <v>162561.57635467983</v>
      </c>
      <c r="G5" s="19">
        <f t="shared" si="1"/>
        <v>175689.77650513241</v>
      </c>
      <c r="H5" s="19">
        <f t="shared" si="1"/>
        <v>186481.81377949991</v>
      </c>
      <c r="I5" s="19">
        <f t="shared" si="1"/>
        <v>200685.24105107231</v>
      </c>
      <c r="J5" s="19">
        <f t="shared" si="1"/>
        <v>211643.35419248592</v>
      </c>
      <c r="K5" s="19">
        <f t="shared" si="1"/>
        <v>214917.41524169993</v>
      </c>
      <c r="L5" s="19">
        <f t="shared" si="1"/>
        <v>188314.59924752245</v>
      </c>
      <c r="M5" s="19">
        <f t="shared" si="1"/>
        <v>209499.82521703304</v>
      </c>
      <c r="N5" s="19">
        <f t="shared" si="1"/>
        <v>223895.61349069243</v>
      </c>
      <c r="O5" s="19">
        <f t="shared" si="1"/>
        <v>239543.49041876732</v>
      </c>
      <c r="P5" s="19">
        <f t="shared" si="1"/>
        <v>244362.03545054581</v>
      </c>
      <c r="Q5" s="19">
        <f t="shared" si="1"/>
        <v>245754.87978810244</v>
      </c>
      <c r="R5" s="19">
        <f t="shared" si="1"/>
        <v>239238.93971573256</v>
      </c>
      <c r="S5" s="19">
        <f t="shared" si="1"/>
        <v>232718.21908918847</v>
      </c>
      <c r="T5" s="19">
        <f t="shared" si="1"/>
        <v>246544.62817039061</v>
      </c>
      <c r="U5" s="19">
        <f t="shared" si="1"/>
        <v>234833.24971736353</v>
      </c>
      <c r="V5" s="19">
        <f t="shared" si="1"/>
        <v>244320.67759962025</v>
      </c>
      <c r="W5" s="19">
        <f t="shared" si="1"/>
        <v>247084.80035459009</v>
      </c>
      <c r="X5">
        <f>X3/X4</f>
        <v>242877.1385257818</v>
      </c>
    </row>
    <row r="6" spans="1:39" s="19" customFormat="1">
      <c r="E6" s="19">
        <f>E19/$E$19</f>
        <v>1</v>
      </c>
      <c r="F6" s="272">
        <f t="shared" ref="F6:V6" si="2">F19/$E$19</f>
        <v>1.0127055306427504</v>
      </c>
      <c r="G6" s="272">
        <f t="shared" si="2"/>
        <v>1.0463378176382661</v>
      </c>
      <c r="H6" s="272">
        <f t="shared" si="2"/>
        <v>1.0837070254110612</v>
      </c>
      <c r="I6" s="272">
        <f t="shared" si="2"/>
        <v>1.1210762331838564</v>
      </c>
      <c r="J6" s="272">
        <f t="shared" si="2"/>
        <v>1.1464872944693572</v>
      </c>
      <c r="K6" s="272">
        <f t="shared" si="2"/>
        <v>1.1980568011958146</v>
      </c>
      <c r="L6" s="272">
        <f t="shared" si="2"/>
        <v>1.2705530642750373</v>
      </c>
      <c r="M6" s="272">
        <f t="shared" si="2"/>
        <v>1.3452914798206277</v>
      </c>
      <c r="N6" s="272">
        <f t="shared" si="2"/>
        <v>1.4013452914798206</v>
      </c>
      <c r="O6" s="272">
        <f t="shared" si="2"/>
        <v>1.4618834080717487</v>
      </c>
      <c r="P6" s="272">
        <f t="shared" si="2"/>
        <v>1.4947683109118086</v>
      </c>
      <c r="Q6" s="272">
        <f t="shared" si="2"/>
        <v>1.5291479820627802</v>
      </c>
      <c r="R6" s="272">
        <f t="shared" si="2"/>
        <v>1.569506726457399</v>
      </c>
      <c r="S6" s="272">
        <f t="shared" si="2"/>
        <v>1.6128550074738413</v>
      </c>
      <c r="T6" s="272">
        <f t="shared" si="2"/>
        <v>1.6442451420029895</v>
      </c>
      <c r="U6" s="272">
        <f t="shared" si="2"/>
        <v>1.7062780269058293</v>
      </c>
      <c r="V6" s="272">
        <f t="shared" si="2"/>
        <v>1.7556053811659191</v>
      </c>
      <c r="W6" s="272">
        <f>V6*1.03</f>
        <v>1.8082735426008967</v>
      </c>
      <c r="X6" s="272">
        <f>W6*1.03</f>
        <v>1.8625217488789236</v>
      </c>
    </row>
    <row r="7" spans="1:39" s="19" customFormat="1">
      <c r="E7" s="19">
        <f>E3/E6</f>
        <v>165000</v>
      </c>
      <c r="F7" s="272">
        <f t="shared" ref="F7:X7" si="3">F3/F6</f>
        <v>162929.88929889299</v>
      </c>
      <c r="G7" s="272">
        <f t="shared" si="3"/>
        <v>172984.28571428571</v>
      </c>
      <c r="H7" s="272">
        <f t="shared" si="3"/>
        <v>179937.93103448275</v>
      </c>
      <c r="I7" s="272">
        <f t="shared" si="3"/>
        <v>189996.00000000003</v>
      </c>
      <c r="J7" s="272">
        <f t="shared" si="3"/>
        <v>198868.31812255541</v>
      </c>
      <c r="K7" s="272">
        <f t="shared" si="3"/>
        <v>196150.96693699315</v>
      </c>
      <c r="L7" s="272">
        <f t="shared" si="3"/>
        <v>164495.29411764708</v>
      </c>
      <c r="M7" s="272">
        <f t="shared" si="3"/>
        <v>175426.66666666669</v>
      </c>
      <c r="N7" s="272">
        <f t="shared" si="3"/>
        <v>182681.60000000001</v>
      </c>
      <c r="O7" s="272">
        <f t="shared" si="3"/>
        <v>190165.64417177916</v>
      </c>
      <c r="P7" s="272">
        <f t="shared" si="3"/>
        <v>192568.97400000002</v>
      </c>
      <c r="Q7" s="272">
        <f t="shared" si="3"/>
        <v>192152.10263929618</v>
      </c>
      <c r="R7" s="272">
        <f t="shared" si="3"/>
        <v>184981.04857142858</v>
      </c>
      <c r="S7" s="272">
        <f t="shared" si="3"/>
        <v>177729.55329008345</v>
      </c>
      <c r="T7" s="272">
        <f t="shared" si="3"/>
        <v>187464.74727272728</v>
      </c>
      <c r="U7" s="272">
        <f t="shared" si="3"/>
        <v>174649.14586070963</v>
      </c>
      <c r="V7" s="272">
        <f t="shared" si="3"/>
        <v>179248.71008939977</v>
      </c>
      <c r="W7" s="272">
        <f t="shared" si="3"/>
        <v>178636.689853563</v>
      </c>
      <c r="X7" s="272">
        <f t="shared" si="3"/>
        <v>173037.44248569885</v>
      </c>
    </row>
    <row r="8" spans="1:39" s="19" customFormat="1">
      <c r="E8" s="19">
        <f>E7/$E$7</f>
        <v>1</v>
      </c>
      <c r="F8" s="272">
        <f t="shared" ref="F8:X8" si="4">F7/$E$7</f>
        <v>0.98745387453874534</v>
      </c>
      <c r="G8" s="272">
        <f t="shared" si="4"/>
        <v>1.0483896103896104</v>
      </c>
      <c r="H8" s="272">
        <f t="shared" si="4"/>
        <v>1.0905329153605015</v>
      </c>
      <c r="I8" s="272">
        <f t="shared" si="4"/>
        <v>1.1514909090909093</v>
      </c>
      <c r="J8" s="272">
        <f t="shared" si="4"/>
        <v>1.2052625340760934</v>
      </c>
      <c r="K8" s="272">
        <f t="shared" si="4"/>
        <v>1.1887937390120797</v>
      </c>
      <c r="L8" s="272">
        <f t="shared" si="4"/>
        <v>0.99694117647058833</v>
      </c>
      <c r="M8" s="272">
        <f t="shared" si="4"/>
        <v>1.0631919191919192</v>
      </c>
      <c r="N8" s="272">
        <f t="shared" si="4"/>
        <v>1.1071612121212122</v>
      </c>
      <c r="O8" s="272">
        <f t="shared" si="4"/>
        <v>1.1525190555865403</v>
      </c>
      <c r="P8" s="272">
        <f t="shared" si="4"/>
        <v>1.1670846909090911</v>
      </c>
      <c r="Q8" s="272">
        <f t="shared" si="4"/>
        <v>1.1645581978139163</v>
      </c>
      <c r="R8" s="272">
        <f t="shared" si="4"/>
        <v>1.121097264069264</v>
      </c>
      <c r="S8" s="272">
        <f t="shared" si="4"/>
        <v>1.0771488078186875</v>
      </c>
      <c r="T8" s="272">
        <f t="shared" si="4"/>
        <v>1.1361499834710744</v>
      </c>
      <c r="U8" s="272">
        <f t="shared" si="4"/>
        <v>1.0584796718830887</v>
      </c>
      <c r="V8" s="272">
        <f t="shared" si="4"/>
        <v>1.0863558187236351</v>
      </c>
      <c r="W8" s="272">
        <f t="shared" si="4"/>
        <v>1.0826466051731092</v>
      </c>
      <c r="X8" s="272">
        <f t="shared" si="4"/>
        <v>1.048711772640599</v>
      </c>
      <c r="Y8" s="19" t="s">
        <v>859</v>
      </c>
    </row>
    <row r="9" spans="1:39" s="272" customFormat="1">
      <c r="H9" s="272">
        <f>AVERAGE(G8:I8)</f>
        <v>1.0968044782803403</v>
      </c>
      <c r="K9" s="272">
        <f>AVERAGE(J8:L8)</f>
        <v>1.130332483186254</v>
      </c>
      <c r="N9" s="272">
        <f>AVERAGE(M8:O8)</f>
        <v>1.1076240622998907</v>
      </c>
      <c r="Q9" s="272">
        <f>AVERAGE(P8:R8)</f>
        <v>1.1509133842640906</v>
      </c>
      <c r="T9" s="272">
        <f>AVERAGE(S8:U8)</f>
        <v>1.0905928210576168</v>
      </c>
      <c r="W9" s="272">
        <f>AVERAGE(V8:X8)</f>
        <v>1.072571398845781</v>
      </c>
    </row>
    <row r="10" spans="1:39" s="279" customFormat="1">
      <c r="D10" s="279">
        <f t="shared" ref="D10:X10" si="5">AH57</f>
        <v>662.13527875</v>
      </c>
      <c r="E10" s="279">
        <f t="shared" si="5"/>
        <v>662.96419074999994</v>
      </c>
      <c r="F10" s="279">
        <f t="shared" si="5"/>
        <v>688.82626000000005</v>
      </c>
      <c r="G10" s="279">
        <f t="shared" si="5"/>
        <v>749.83421774999999</v>
      </c>
      <c r="H10" s="279">
        <f t="shared" si="5"/>
        <v>772.54641900000001</v>
      </c>
      <c r="I10" s="279">
        <f t="shared" si="5"/>
        <v>759.28381999999999</v>
      </c>
      <c r="J10" s="279">
        <f t="shared" si="5"/>
        <v>763.09681724999996</v>
      </c>
      <c r="K10" s="279">
        <f t="shared" si="5"/>
        <v>788.62732100000005</v>
      </c>
      <c r="L10" s="279">
        <f t="shared" si="5"/>
        <v>838.19628650000004</v>
      </c>
      <c r="M10" s="279">
        <f t="shared" si="5"/>
        <v>867.37400524999998</v>
      </c>
      <c r="N10" s="279">
        <f t="shared" si="5"/>
        <v>923.07692299999997</v>
      </c>
      <c r="O10" s="279">
        <f t="shared" si="5"/>
        <v>983.09018524999999</v>
      </c>
      <c r="P10" s="279">
        <f t="shared" si="5"/>
        <v>966.8435015</v>
      </c>
      <c r="Q10" s="279">
        <f t="shared" si="5"/>
        <v>1010.929045</v>
      </c>
      <c r="R10" s="279">
        <f t="shared" si="5"/>
        <v>1043.75</v>
      </c>
      <c r="S10" s="279">
        <f t="shared" si="5"/>
        <v>1043.25</v>
      </c>
      <c r="T10" s="279">
        <f t="shared" si="5"/>
        <v>1070.75</v>
      </c>
      <c r="U10" s="279">
        <f t="shared" si="5"/>
        <v>1040.25</v>
      </c>
      <c r="V10" s="279">
        <f t="shared" si="5"/>
        <v>1035.5</v>
      </c>
      <c r="W10" s="279">
        <f t="shared" si="5"/>
        <v>1064.75</v>
      </c>
      <c r="X10" s="279">
        <f t="shared" si="5"/>
        <v>1094.8262312892323</v>
      </c>
    </row>
    <row r="11" spans="1:39" s="279" customFormat="1">
      <c r="D11" s="279">
        <f t="shared" ref="D11" si="6">D10/$E$10</f>
        <v>0.99874968812559517</v>
      </c>
      <c r="E11" s="279">
        <f>E10/$E$10</f>
        <v>1</v>
      </c>
      <c r="F11" s="279">
        <f t="shared" ref="F11:X11" si="7">F10/$E$10</f>
        <v>1.0390097528808349</v>
      </c>
      <c r="G11" s="279">
        <f t="shared" si="7"/>
        <v>1.1310327589514684</v>
      </c>
      <c r="H11" s="279">
        <f t="shared" si="7"/>
        <v>1.1652913230894593</v>
      </c>
      <c r="I11" s="279">
        <f t="shared" si="7"/>
        <v>1.14528632254034</v>
      </c>
      <c r="J11" s="279">
        <f t="shared" si="7"/>
        <v>1.1510377602547759</v>
      </c>
      <c r="K11" s="279">
        <f t="shared" si="7"/>
        <v>1.1895473873299847</v>
      </c>
      <c r="L11" s="279">
        <f t="shared" si="7"/>
        <v>1.2643160795031223</v>
      </c>
      <c r="M11" s="279">
        <f t="shared" si="7"/>
        <v>1.3083270821441422</v>
      </c>
      <c r="N11" s="279">
        <f t="shared" si="7"/>
        <v>1.3923480873917775</v>
      </c>
      <c r="O11" s="279">
        <f t="shared" si="7"/>
        <v>1.4828707175539104</v>
      </c>
      <c r="P11" s="279">
        <f t="shared" si="7"/>
        <v>1.4583645919189492</v>
      </c>
      <c r="Q11" s="279">
        <f t="shared" si="7"/>
        <v>1.5248622159461636</v>
      </c>
      <c r="R11" s="279">
        <f t="shared" si="7"/>
        <v>1.5743685926976292</v>
      </c>
      <c r="S11" s="279">
        <f t="shared" si="7"/>
        <v>1.5736144041502291</v>
      </c>
      <c r="T11" s="279">
        <f t="shared" si="7"/>
        <v>1.6150947742572326</v>
      </c>
      <c r="U11" s="279">
        <f t="shared" si="7"/>
        <v>1.5690892728658288</v>
      </c>
      <c r="V11" s="279">
        <f t="shared" si="7"/>
        <v>1.5619244816655282</v>
      </c>
      <c r="W11" s="279">
        <f t="shared" si="7"/>
        <v>1.6060445116884319</v>
      </c>
      <c r="X11" s="279">
        <f t="shared" si="7"/>
        <v>1.6514108100630205</v>
      </c>
    </row>
    <row r="12" spans="1:39" s="279" customFormat="1">
      <c r="E12" s="279">
        <f>E3/E11</f>
        <v>165000</v>
      </c>
      <c r="F12" s="279">
        <f t="shared" ref="F12:X12" si="8">F3/F11</f>
        <v>158805.05408395722</v>
      </c>
      <c r="G12" s="279">
        <f t="shared" si="8"/>
        <v>160030.73170736211</v>
      </c>
      <c r="H12" s="279">
        <f t="shared" si="8"/>
        <v>167340.12871820712</v>
      </c>
      <c r="I12" s="279">
        <f t="shared" si="8"/>
        <v>185979.69416726145</v>
      </c>
      <c r="J12" s="279">
        <f t="shared" si="8"/>
        <v>198082.12021605048</v>
      </c>
      <c r="K12" s="279">
        <f t="shared" si="8"/>
        <v>197554.13067441774</v>
      </c>
      <c r="L12" s="279">
        <f t="shared" si="8"/>
        <v>165306.76417730702</v>
      </c>
      <c r="M12" s="279">
        <f t="shared" si="8"/>
        <v>180383.0274714127</v>
      </c>
      <c r="N12" s="279">
        <f t="shared" si="8"/>
        <v>183862.06891665517</v>
      </c>
      <c r="O12" s="279">
        <f t="shared" si="8"/>
        <v>187474.19900406332</v>
      </c>
      <c r="P12" s="279">
        <f t="shared" si="8"/>
        <v>197375.88364048643</v>
      </c>
      <c r="Q12" s="279">
        <f t="shared" si="8"/>
        <v>192692.16387375805</v>
      </c>
      <c r="R12" s="279">
        <f t="shared" si="8"/>
        <v>184409.80171138368</v>
      </c>
      <c r="S12" s="279">
        <f t="shared" si="8"/>
        <v>182161.52524022906</v>
      </c>
      <c r="T12" s="279">
        <f t="shared" si="8"/>
        <v>190848.24303375997</v>
      </c>
      <c r="U12" s="279">
        <f t="shared" si="8"/>
        <v>189919.08564623888</v>
      </c>
      <c r="V12" s="279">
        <f t="shared" si="8"/>
        <v>201475.8099344447</v>
      </c>
      <c r="W12" s="279">
        <f t="shared" si="8"/>
        <v>201130.16647365858</v>
      </c>
      <c r="X12" s="279">
        <f t="shared" si="8"/>
        <v>195157.98130672346</v>
      </c>
    </row>
    <row r="13" spans="1:39" s="279" customFormat="1">
      <c r="E13" s="279">
        <f>E12/$E$12</f>
        <v>1</v>
      </c>
      <c r="F13" s="279">
        <f t="shared" ref="F13:X13" si="9">F12/$E$12</f>
        <v>0.96245487323610435</v>
      </c>
      <c r="G13" s="279">
        <f t="shared" si="9"/>
        <v>0.96988322246886127</v>
      </c>
      <c r="H13" s="279">
        <f t="shared" si="9"/>
        <v>1.0141825982921644</v>
      </c>
      <c r="I13" s="279">
        <f t="shared" si="9"/>
        <v>1.1271496616197663</v>
      </c>
      <c r="J13" s="279">
        <f t="shared" si="9"/>
        <v>1.2004976982790938</v>
      </c>
      <c r="K13" s="279">
        <f t="shared" si="9"/>
        <v>1.1972977616631377</v>
      </c>
      <c r="L13" s="279">
        <f t="shared" si="9"/>
        <v>1.0018591768321639</v>
      </c>
      <c r="M13" s="279">
        <f t="shared" si="9"/>
        <v>1.0932304695237134</v>
      </c>
      <c r="N13" s="279">
        <f t="shared" si="9"/>
        <v>1.1143155691918496</v>
      </c>
      <c r="O13" s="279">
        <f t="shared" si="9"/>
        <v>1.1362072666912928</v>
      </c>
      <c r="P13" s="279">
        <f t="shared" si="9"/>
        <v>1.1962174766090086</v>
      </c>
      <c r="Q13" s="279">
        <f t="shared" si="9"/>
        <v>1.1678312962045942</v>
      </c>
      <c r="R13" s="279">
        <f t="shared" si="9"/>
        <v>1.1176351618871738</v>
      </c>
      <c r="S13" s="279">
        <f t="shared" si="9"/>
        <v>1.1040092438801761</v>
      </c>
      <c r="T13" s="279">
        <f t="shared" si="9"/>
        <v>1.1566560183864241</v>
      </c>
      <c r="U13" s="279">
        <f t="shared" si="9"/>
        <v>1.1510247614923568</v>
      </c>
      <c r="V13" s="279">
        <f t="shared" si="9"/>
        <v>1.2210655147542102</v>
      </c>
      <c r="W13" s="279">
        <f t="shared" si="9"/>
        <v>1.2189707059009611</v>
      </c>
      <c r="X13" s="279">
        <f t="shared" si="9"/>
        <v>1.1827756442831725</v>
      </c>
      <c r="Y13" s="279" t="s">
        <v>858</v>
      </c>
    </row>
    <row r="14" spans="1:39">
      <c r="B14" t="str">
        <f t="array" ref="B14:W14">TRANSPOSE(E23:E44)</f>
        <v>1995Q3</v>
      </c>
      <c r="C14" s="19" t="str">
        <v>1996Q3</v>
      </c>
      <c r="D14" s="19" t="str">
        <v>1997Q3</v>
      </c>
      <c r="E14" s="19" t="str">
        <v>1998Q3</v>
      </c>
      <c r="F14" s="19" t="str">
        <v>1999Q3</v>
      </c>
      <c r="G14" s="19" t="str">
        <v>2000Q3</v>
      </c>
      <c r="H14" s="19" t="str">
        <v>2001Q3</v>
      </c>
      <c r="I14" s="19" t="str">
        <v>2002Q3</v>
      </c>
      <c r="J14" s="19" t="str">
        <v>2003Q3</v>
      </c>
      <c r="K14" s="19" t="str">
        <v>2004Q3</v>
      </c>
      <c r="L14" s="19" t="str">
        <v>2005Q3</v>
      </c>
      <c r="M14" s="19" t="str">
        <v>2006Q3</v>
      </c>
      <c r="N14" s="19" t="str">
        <v>2007Q3</v>
      </c>
      <c r="O14" s="19" t="str">
        <v>2008Q3</v>
      </c>
      <c r="P14" s="19" t="str">
        <v>2009Q3</v>
      </c>
      <c r="Q14" s="19" t="str">
        <v>2010Q3</v>
      </c>
      <c r="R14" s="19" t="str">
        <v>2011Q3</v>
      </c>
      <c r="S14" s="19" t="str">
        <v>2012Q3</v>
      </c>
      <c r="T14" s="19" t="str">
        <v>2013Q3</v>
      </c>
      <c r="U14" s="19" t="str">
        <v>2014Q3</v>
      </c>
      <c r="V14" s="19" t="str">
        <v>2015Q3</v>
      </c>
      <c r="W14" s="19" t="str">
        <v>2016Q3</v>
      </c>
    </row>
    <row r="15" spans="1:39">
      <c r="B15">
        <f t="array" ref="B15:W15">TRANSPOSE(F23:F44)</f>
        <v>2816</v>
      </c>
      <c r="C15" s="19">
        <v>2849</v>
      </c>
      <c r="D15" s="19">
        <v>2902</v>
      </c>
      <c r="E15" s="19">
        <v>2950</v>
      </c>
      <c r="F15" s="19">
        <v>2966</v>
      </c>
      <c r="G15" s="19">
        <v>3054</v>
      </c>
      <c r="H15" s="19">
        <v>3133</v>
      </c>
      <c r="I15" s="19">
        <v>3177</v>
      </c>
      <c r="J15" s="19">
        <v>3265</v>
      </c>
      <c r="K15" s="19">
        <v>3351</v>
      </c>
      <c r="L15" s="19">
        <v>3427</v>
      </c>
      <c r="M15" s="19">
        <v>3538</v>
      </c>
      <c r="N15" s="19">
        <v>3689</v>
      </c>
      <c r="O15" s="19">
        <v>4033</v>
      </c>
      <c r="P15" s="19">
        <v>3994</v>
      </c>
      <c r="Q15" s="19">
        <v>4013</v>
      </c>
      <c r="R15" s="19">
        <v>4035</v>
      </c>
      <c r="S15" s="19">
        <v>4015</v>
      </c>
      <c r="T15" s="19">
        <v>3969</v>
      </c>
      <c r="U15" s="19">
        <v>4006</v>
      </c>
      <c r="V15" s="19">
        <v>4075</v>
      </c>
      <c r="W15" s="19">
        <v>4084</v>
      </c>
      <c r="X15">
        <v>4094</v>
      </c>
    </row>
    <row r="16" spans="1:39" s="19" customFormat="1">
      <c r="D16" s="19">
        <f t="shared" ref="D16:W16" si="10">D2/D15</f>
        <v>5.6881461061337006</v>
      </c>
      <c r="E16" s="19">
        <f t="shared" si="10"/>
        <v>5.756610169491525</v>
      </c>
      <c r="F16" s="19">
        <f t="shared" si="10"/>
        <v>5.841537424140256</v>
      </c>
      <c r="G16" s="19">
        <f t="shared" si="10"/>
        <v>6.1227897838899805</v>
      </c>
      <c r="H16" s="19">
        <f t="shared" si="10"/>
        <v>6.609000957548675</v>
      </c>
      <c r="I16" s="19">
        <f t="shared" si="10"/>
        <v>8.7721120553981748</v>
      </c>
      <c r="J16" s="19">
        <f t="shared" si="10"/>
        <v>8.9019908116385906</v>
      </c>
      <c r="K16" s="19">
        <f t="shared" si="10"/>
        <v>8.1665174574753809</v>
      </c>
      <c r="L16" s="19">
        <f t="shared" si="10"/>
        <v>9.6224102713743793</v>
      </c>
      <c r="M16" s="19">
        <f t="shared" si="10"/>
        <v>8.7430751837196148</v>
      </c>
      <c r="N16" s="19">
        <f t="shared" si="10"/>
        <v>7.5185687178097043</v>
      </c>
      <c r="O16" s="19">
        <f t="shared" si="10"/>
        <v>8.2586164145797181</v>
      </c>
      <c r="P16" s="19">
        <f t="shared" si="10"/>
        <v>9.0786179268903346</v>
      </c>
      <c r="Q16" s="19">
        <f t="shared" si="10"/>
        <v>8.0463493645651631</v>
      </c>
      <c r="R16" s="19">
        <f t="shared" si="10"/>
        <v>10.185130111524163</v>
      </c>
      <c r="S16" s="19">
        <f t="shared" si="10"/>
        <v>6.8722291407222915</v>
      </c>
      <c r="T16" s="19">
        <f t="shared" si="10"/>
        <v>8.174603174603174</v>
      </c>
      <c r="U16" s="19">
        <f t="shared" si="10"/>
        <v>8.230654018971542</v>
      </c>
      <c r="V16" s="19">
        <f t="shared" si="10"/>
        <v>7.3514110429447852</v>
      </c>
      <c r="W16" s="19">
        <f t="shared" si="10"/>
        <v>8.8148873653281097</v>
      </c>
      <c r="X16" s="19">
        <f>X2/X15</f>
        <v>9.0376160234489493</v>
      </c>
    </row>
    <row r="17" spans="1:27">
      <c r="H17" s="19">
        <f>SUM(G16:I16)</f>
        <v>21.503902796836829</v>
      </c>
      <c r="K17" s="19">
        <f>SUM(J16:L16)</f>
        <v>26.690918540488347</v>
      </c>
      <c r="N17" s="19">
        <f>SUM(M16:O16)</f>
        <v>24.520260316109038</v>
      </c>
      <c r="Q17" s="19">
        <f>SUM(P16:R16)</f>
        <v>27.310097402979661</v>
      </c>
      <c r="T17" s="19">
        <f>SUM(S16:U16)</f>
        <v>23.277486334297009</v>
      </c>
      <c r="W17">
        <f>SUM(V16:X16)</f>
        <v>25.203914431721842</v>
      </c>
    </row>
    <row r="18" spans="1:27" s="19" customFormat="1">
      <c r="D18" s="19">
        <f>D16/$D$16</f>
        <v>1</v>
      </c>
      <c r="E18" s="19">
        <f t="shared" ref="E18:X18" si="11">E16/$D$16</f>
        <v>1.0120362701801906</v>
      </c>
      <c r="F18" s="19">
        <f t="shared" si="11"/>
        <v>1.0269668386051387</v>
      </c>
      <c r="G18" s="19">
        <f t="shared" si="11"/>
        <v>1.07641218591196</v>
      </c>
      <c r="H18" s="19">
        <f t="shared" si="11"/>
        <v>1.1618901544076001</v>
      </c>
      <c r="I18" s="19">
        <f t="shared" si="11"/>
        <v>1.5421741797277218</v>
      </c>
      <c r="J18" s="19">
        <f t="shared" si="11"/>
        <v>1.5650074111210512</v>
      </c>
      <c r="K18" s="19">
        <f t="shared" si="11"/>
        <v>1.4357081033254715</v>
      </c>
      <c r="L18" s="19">
        <f t="shared" si="11"/>
        <v>1.6916601809855485</v>
      </c>
      <c r="M18" s="19">
        <f t="shared" si="11"/>
        <v>1.5370693756075799</v>
      </c>
      <c r="N18" s="19">
        <f t="shared" si="11"/>
        <v>1.3217959907362793</v>
      </c>
      <c r="O18" s="19">
        <f t="shared" si="11"/>
        <v>1.4518994871939386</v>
      </c>
      <c r="P18" s="19">
        <f t="shared" si="11"/>
        <v>1.5960592005716212</v>
      </c>
      <c r="Q18" s="19">
        <f t="shared" si="11"/>
        <v>1.4145820473719091</v>
      </c>
      <c r="R18" s="19">
        <f t="shared" si="11"/>
        <v>1.7905886947139471</v>
      </c>
      <c r="S18" s="19">
        <f t="shared" si="11"/>
        <v>1.2081667756937111</v>
      </c>
      <c r="T18" s="19">
        <f t="shared" si="11"/>
        <v>1.4371296063911319</v>
      </c>
      <c r="U18" s="19">
        <f t="shared" si="11"/>
        <v>1.4469835804843652</v>
      </c>
      <c r="V18" s="19">
        <f t="shared" si="11"/>
        <v>1.2924089687178633</v>
      </c>
      <c r="W18" s="19">
        <f t="shared" si="11"/>
        <v>1.549694259052655</v>
      </c>
      <c r="X18" s="19">
        <f t="shared" si="11"/>
        <v>1.5888508935632673</v>
      </c>
    </row>
    <row r="19" spans="1:27" s="19" customFormat="1">
      <c r="D19" s="19">
        <f t="array" ref="D19:W19">TRANSPOSE(J23:J41)</f>
        <v>13.21</v>
      </c>
      <c r="E19" s="272">
        <v>13.38</v>
      </c>
      <c r="F19" s="272">
        <v>13.55</v>
      </c>
      <c r="G19" s="272">
        <v>14</v>
      </c>
      <c r="H19" s="272">
        <v>14.5</v>
      </c>
      <c r="I19" s="272">
        <v>15</v>
      </c>
      <c r="J19" s="272">
        <v>15.34</v>
      </c>
      <c r="K19" s="272">
        <v>16.03</v>
      </c>
      <c r="L19" s="272">
        <v>17</v>
      </c>
      <c r="M19" s="272">
        <v>18</v>
      </c>
      <c r="N19" s="272">
        <v>18.75</v>
      </c>
      <c r="O19" s="272">
        <v>19.559999999999999</v>
      </c>
      <c r="P19" s="272">
        <v>20</v>
      </c>
      <c r="Q19" s="272">
        <v>20.46</v>
      </c>
      <c r="R19" s="272">
        <v>21</v>
      </c>
      <c r="S19" s="272">
        <v>21.58</v>
      </c>
      <c r="T19" s="272">
        <v>22</v>
      </c>
      <c r="U19" s="272">
        <v>22.83</v>
      </c>
      <c r="V19" s="272">
        <v>23.49</v>
      </c>
      <c r="W19" s="272" t="e">
        <v>#N/A</v>
      </c>
    </row>
    <row r="20" spans="1:27">
      <c r="A20" s="304" t="s">
        <v>793</v>
      </c>
      <c r="B20" s="304"/>
      <c r="E20">
        <f>E19/D19-1</f>
        <v>1.2869038607115746E-2</v>
      </c>
      <c r="F20" s="272">
        <f t="shared" ref="F20:W20" si="12">F19/E19-1</f>
        <v>1.2705530642750373E-2</v>
      </c>
      <c r="G20" s="272">
        <f t="shared" si="12"/>
        <v>3.3210332103321027E-2</v>
      </c>
      <c r="H20" s="272">
        <f t="shared" si="12"/>
        <v>3.5714285714285809E-2</v>
      </c>
      <c r="I20" s="272">
        <f t="shared" si="12"/>
        <v>3.4482758620689724E-2</v>
      </c>
      <c r="J20" s="272">
        <f t="shared" si="12"/>
        <v>2.2666666666666613E-2</v>
      </c>
      <c r="K20" s="272">
        <f t="shared" si="12"/>
        <v>4.4980443285528082E-2</v>
      </c>
      <c r="L20" s="272">
        <f t="shared" si="12"/>
        <v>6.0511540860885837E-2</v>
      </c>
      <c r="M20" s="272">
        <f t="shared" si="12"/>
        <v>5.8823529411764719E-2</v>
      </c>
      <c r="N20" s="272">
        <f t="shared" si="12"/>
        <v>4.1666666666666741E-2</v>
      </c>
      <c r="O20" s="272">
        <f t="shared" si="12"/>
        <v>4.3199999999999905E-2</v>
      </c>
      <c r="P20" s="272">
        <f t="shared" si="12"/>
        <v>2.249488752556239E-2</v>
      </c>
      <c r="Q20" s="272">
        <f t="shared" si="12"/>
        <v>2.3000000000000131E-2</v>
      </c>
      <c r="R20" s="272">
        <f t="shared" si="12"/>
        <v>2.6392961876832821E-2</v>
      </c>
      <c r="S20" s="272">
        <f t="shared" si="12"/>
        <v>2.7619047619047432E-2</v>
      </c>
      <c r="T20" s="272">
        <f t="shared" si="12"/>
        <v>1.9462465245597915E-2</v>
      </c>
      <c r="U20" s="272">
        <f t="shared" si="12"/>
        <v>3.7727272727272609E-2</v>
      </c>
      <c r="V20" s="272">
        <f t="shared" si="12"/>
        <v>2.8909329829172048E-2</v>
      </c>
      <c r="W20" s="272" t="e">
        <f t="shared" si="12"/>
        <v>#N/A</v>
      </c>
    </row>
    <row r="21" spans="1:27" ht="15" customHeight="1">
      <c r="A21" s="266"/>
      <c r="B21" s="267" t="s">
        <v>794</v>
      </c>
      <c r="E21">
        <f>E16/$E$16</f>
        <v>1</v>
      </c>
      <c r="F21" s="272">
        <f t="shared" ref="F21:X21" si="13">F16/$E$16</f>
        <v>1.0147529973627227</v>
      </c>
      <c r="G21" s="272">
        <f t="shared" si="13"/>
        <v>1.0636102851534239</v>
      </c>
      <c r="H21" s="272">
        <f t="shared" si="13"/>
        <v>1.1480716537962898</v>
      </c>
      <c r="I21" s="272">
        <f t="shared" si="13"/>
        <v>1.5238329150526804</v>
      </c>
      <c r="J21" s="272">
        <f t="shared" si="13"/>
        <v>1.5463945880540479</v>
      </c>
      <c r="K21" s="272">
        <f t="shared" si="13"/>
        <v>1.4186330526176172</v>
      </c>
      <c r="L21" s="272">
        <f t="shared" si="13"/>
        <v>1.6715410611561901</v>
      </c>
      <c r="M21" s="272">
        <f t="shared" si="13"/>
        <v>1.5187888229874493</v>
      </c>
      <c r="N21" s="272">
        <f t="shared" si="13"/>
        <v>1.3060757106076215</v>
      </c>
      <c r="O21" s="272">
        <f t="shared" si="13"/>
        <v>1.4346318703927787</v>
      </c>
      <c r="P21" s="272">
        <f t="shared" si="13"/>
        <v>1.5770770748042922</v>
      </c>
      <c r="Q21" s="272">
        <f t="shared" si="13"/>
        <v>1.3977582514113316</v>
      </c>
      <c r="R21" s="272">
        <f t="shared" si="13"/>
        <v>1.7692930060650267</v>
      </c>
      <c r="S21" s="272">
        <f t="shared" si="13"/>
        <v>1.1937979016093958</v>
      </c>
      <c r="T21" s="272">
        <f t="shared" si="13"/>
        <v>1.4200376495748066</v>
      </c>
      <c r="U21" s="272">
        <f t="shared" si="13"/>
        <v>1.4297744291582881</v>
      </c>
      <c r="V21" s="272">
        <f t="shared" si="13"/>
        <v>1.2770381920084277</v>
      </c>
      <c r="W21" s="272">
        <f t="shared" si="13"/>
        <v>1.5312635571615785</v>
      </c>
      <c r="X21" s="272">
        <f t="shared" si="13"/>
        <v>1.5699544970659758</v>
      </c>
    </row>
    <row r="22" spans="1:27">
      <c r="A22" s="15" t="s">
        <v>212</v>
      </c>
      <c r="B22" s="19">
        <v>695</v>
      </c>
      <c r="Z22">
        <f>H9</f>
        <v>1.0968044782803403</v>
      </c>
      <c r="AA22">
        <f>Z22/$Z$22</f>
        <v>1</v>
      </c>
    </row>
    <row r="23" spans="1:27">
      <c r="A23" s="15" t="s">
        <v>213</v>
      </c>
      <c r="B23" s="19">
        <v>693</v>
      </c>
      <c r="E23" s="15" t="s">
        <v>217</v>
      </c>
      <c r="F23" s="19">
        <v>2816</v>
      </c>
      <c r="H23" s="303" t="s">
        <v>635</v>
      </c>
      <c r="I23" s="303"/>
      <c r="J23" s="277">
        <v>13.21</v>
      </c>
      <c r="Z23">
        <f>K9</f>
        <v>1.130332483186254</v>
      </c>
      <c r="AA23" s="272">
        <f t="shared" ref="AA23:AA27" si="14">Z23/$Z$22</f>
        <v>1.0305688074491468</v>
      </c>
    </row>
    <row r="24" spans="1:27">
      <c r="A24" s="15" t="s">
        <v>214</v>
      </c>
      <c r="B24" s="19">
        <v>695</v>
      </c>
      <c r="E24" s="15" t="s">
        <v>221</v>
      </c>
      <c r="F24" s="19">
        <v>2849</v>
      </c>
      <c r="H24" s="303" t="s">
        <v>636</v>
      </c>
      <c r="I24" s="303"/>
      <c r="J24" s="277">
        <v>13.38</v>
      </c>
      <c r="Z24">
        <f>N9</f>
        <v>1.1076240622998907</v>
      </c>
      <c r="AA24" s="272">
        <f t="shared" si="14"/>
        <v>1.0098646424534246</v>
      </c>
    </row>
    <row r="25" spans="1:27">
      <c r="A25" s="15" t="s">
        <v>215</v>
      </c>
      <c r="B25" s="19">
        <v>696</v>
      </c>
      <c r="E25" s="15" t="s">
        <v>225</v>
      </c>
      <c r="F25" s="19">
        <v>2902</v>
      </c>
      <c r="H25" s="303" t="s">
        <v>637</v>
      </c>
      <c r="I25" s="303"/>
      <c r="J25" s="277">
        <v>13.55</v>
      </c>
      <c r="Z25">
        <f>Q9</f>
        <v>1.1509133842640906</v>
      </c>
      <c r="AA25" s="272">
        <f t="shared" si="14"/>
        <v>1.0493332285336641</v>
      </c>
    </row>
    <row r="26" spans="1:27">
      <c r="A26" s="15" t="s">
        <v>216</v>
      </c>
      <c r="B26" s="19">
        <v>694</v>
      </c>
      <c r="E26" s="15" t="s">
        <v>229</v>
      </c>
      <c r="F26" s="19">
        <v>2950</v>
      </c>
      <c r="H26" s="303" t="s">
        <v>638</v>
      </c>
      <c r="I26" s="303"/>
      <c r="J26" s="277">
        <v>14</v>
      </c>
      <c r="Z26">
        <f>T9</f>
        <v>1.0905928210576168</v>
      </c>
      <c r="AA26" s="272">
        <f t="shared" si="14"/>
        <v>0.99433658656056667</v>
      </c>
    </row>
    <row r="27" spans="1:27">
      <c r="A27" s="15" t="s">
        <v>217</v>
      </c>
      <c r="B27" s="19">
        <v>697</v>
      </c>
      <c r="C27">
        <f>SUM(B27:B30)</f>
        <v>2816</v>
      </c>
      <c r="E27" s="15" t="s">
        <v>233</v>
      </c>
      <c r="F27" s="19">
        <v>2966</v>
      </c>
      <c r="H27" s="303" t="s">
        <v>639</v>
      </c>
      <c r="I27" s="303"/>
      <c r="J27" s="277">
        <v>14.5</v>
      </c>
      <c r="Z27">
        <f>W9</f>
        <v>1.072571398845781</v>
      </c>
      <c r="AA27" s="272">
        <f t="shared" si="14"/>
        <v>0.97790574353548054</v>
      </c>
    </row>
    <row r="28" spans="1:27">
      <c r="A28" s="15" t="s">
        <v>218</v>
      </c>
      <c r="B28" s="19">
        <v>699</v>
      </c>
      <c r="E28" s="15" t="s">
        <v>237</v>
      </c>
      <c r="F28" s="19">
        <v>3054</v>
      </c>
      <c r="H28" s="303" t="s">
        <v>640</v>
      </c>
      <c r="I28" s="303"/>
      <c r="J28" s="277">
        <v>15</v>
      </c>
    </row>
    <row r="29" spans="1:27">
      <c r="A29" s="15" t="s">
        <v>219</v>
      </c>
      <c r="B29" s="19">
        <v>707</v>
      </c>
      <c r="E29" s="15" t="s">
        <v>241</v>
      </c>
      <c r="F29" s="19">
        <v>3133</v>
      </c>
      <c r="H29" s="303" t="s">
        <v>641</v>
      </c>
      <c r="I29" s="303"/>
      <c r="J29" s="277">
        <v>15.34</v>
      </c>
    </row>
    <row r="30" spans="1:27">
      <c r="A30" s="15" t="s">
        <v>220</v>
      </c>
      <c r="B30" s="19">
        <v>713</v>
      </c>
      <c r="E30" s="15" t="s">
        <v>12</v>
      </c>
      <c r="F30" s="19">
        <v>3177</v>
      </c>
      <c r="H30" s="303" t="s">
        <v>642</v>
      </c>
      <c r="I30" s="303"/>
      <c r="J30" s="277">
        <v>16.03</v>
      </c>
    </row>
    <row r="31" spans="1:27">
      <c r="A31" s="15" t="s">
        <v>221</v>
      </c>
      <c r="B31" s="19">
        <v>712</v>
      </c>
      <c r="C31" s="19">
        <f>SUM(B31:B34)</f>
        <v>2849</v>
      </c>
      <c r="E31" s="15" t="s">
        <v>16</v>
      </c>
      <c r="F31" s="19">
        <v>3265</v>
      </c>
      <c r="H31" s="303" t="s">
        <v>469</v>
      </c>
      <c r="I31" s="303"/>
      <c r="J31" s="277">
        <v>17</v>
      </c>
    </row>
    <row r="32" spans="1:27">
      <c r="A32" s="15" t="s">
        <v>222</v>
      </c>
      <c r="B32" s="19">
        <v>710</v>
      </c>
      <c r="E32" s="15" t="s">
        <v>20</v>
      </c>
      <c r="F32" s="19">
        <v>3351</v>
      </c>
      <c r="H32" s="303" t="s">
        <v>470</v>
      </c>
      <c r="I32" s="303"/>
      <c r="J32" s="277">
        <v>18</v>
      </c>
    </row>
    <row r="33" spans="1:10">
      <c r="A33" s="15" t="s">
        <v>223</v>
      </c>
      <c r="B33" s="19">
        <v>713</v>
      </c>
      <c r="E33" s="15" t="s">
        <v>24</v>
      </c>
      <c r="F33" s="19">
        <v>3427</v>
      </c>
      <c r="H33" s="303">
        <v>2008</v>
      </c>
      <c r="I33" s="303"/>
      <c r="J33" s="277">
        <v>18.75</v>
      </c>
    </row>
    <row r="34" spans="1:10">
      <c r="A34" s="15" t="s">
        <v>224</v>
      </c>
      <c r="B34" s="19">
        <v>714</v>
      </c>
      <c r="E34" s="15" t="s">
        <v>28</v>
      </c>
      <c r="F34" s="19">
        <v>3538</v>
      </c>
      <c r="H34" s="303">
        <v>2009</v>
      </c>
      <c r="I34" s="303"/>
      <c r="J34" s="277">
        <v>19.559999999999999</v>
      </c>
    </row>
    <row r="35" spans="1:10">
      <c r="A35" s="15" t="s">
        <v>225</v>
      </c>
      <c r="B35" s="19">
        <v>715</v>
      </c>
      <c r="C35" s="19">
        <f>SUM(B35:B38)</f>
        <v>2902</v>
      </c>
      <c r="E35" t="s">
        <v>32</v>
      </c>
      <c r="F35">
        <v>3689</v>
      </c>
      <c r="H35" s="303">
        <v>2010</v>
      </c>
      <c r="I35" s="303"/>
      <c r="J35" s="277">
        <v>20</v>
      </c>
    </row>
    <row r="36" spans="1:10">
      <c r="A36" s="15" t="s">
        <v>226</v>
      </c>
      <c r="B36" s="19">
        <v>725</v>
      </c>
      <c r="E36" t="s">
        <v>36</v>
      </c>
      <c r="F36">
        <v>4033</v>
      </c>
      <c r="H36" s="303">
        <v>2011</v>
      </c>
      <c r="I36" s="303"/>
      <c r="J36" s="277">
        <v>20.46</v>
      </c>
    </row>
    <row r="37" spans="1:10">
      <c r="A37" s="15" t="s">
        <v>227</v>
      </c>
      <c r="B37" s="19">
        <v>730</v>
      </c>
      <c r="E37" t="s">
        <v>40</v>
      </c>
      <c r="F37">
        <v>3994</v>
      </c>
      <c r="H37" s="303">
        <v>2012</v>
      </c>
      <c r="I37" s="303"/>
      <c r="J37" s="277">
        <v>21</v>
      </c>
    </row>
    <row r="38" spans="1:10">
      <c r="A38" s="15" t="s">
        <v>228</v>
      </c>
      <c r="B38" s="19">
        <v>732</v>
      </c>
      <c r="E38" t="s">
        <v>44</v>
      </c>
      <c r="F38">
        <v>4013</v>
      </c>
      <c r="H38" s="275" t="s">
        <v>476</v>
      </c>
      <c r="I38" s="274"/>
      <c r="J38" s="277">
        <v>21.58</v>
      </c>
    </row>
    <row r="39" spans="1:10">
      <c r="A39" s="15" t="s">
        <v>229</v>
      </c>
      <c r="B39" s="19">
        <v>740</v>
      </c>
      <c r="C39" s="19">
        <f>SUM(B39:B42)</f>
        <v>2950</v>
      </c>
      <c r="E39" t="s">
        <v>48</v>
      </c>
      <c r="F39">
        <v>4035</v>
      </c>
      <c r="H39" s="275" t="s">
        <v>477</v>
      </c>
      <c r="I39" s="274"/>
      <c r="J39" s="277">
        <v>22</v>
      </c>
    </row>
    <row r="40" spans="1:10">
      <c r="A40" s="15" t="s">
        <v>230</v>
      </c>
      <c r="B40" s="19">
        <v>733</v>
      </c>
      <c r="E40" t="s">
        <v>52</v>
      </c>
      <c r="F40">
        <v>4015</v>
      </c>
      <c r="H40" s="275" t="s">
        <v>478</v>
      </c>
      <c r="I40" s="274"/>
      <c r="J40" s="277">
        <v>22.83</v>
      </c>
    </row>
    <row r="41" spans="1:10">
      <c r="A41" s="15" t="s">
        <v>231</v>
      </c>
      <c r="B41" s="19">
        <v>738</v>
      </c>
      <c r="E41" t="s">
        <v>56</v>
      </c>
      <c r="F41">
        <v>3969</v>
      </c>
      <c r="H41" s="273" t="s">
        <v>798</v>
      </c>
      <c r="I41" s="276"/>
      <c r="J41" s="278">
        <v>23.49</v>
      </c>
    </row>
    <row r="42" spans="1:10">
      <c r="A42" s="15" t="s">
        <v>232</v>
      </c>
      <c r="B42" s="19">
        <v>739</v>
      </c>
      <c r="E42" t="s">
        <v>60</v>
      </c>
      <c r="F42">
        <v>4006</v>
      </c>
    </row>
    <row r="43" spans="1:10">
      <c r="A43" s="15" t="s">
        <v>233</v>
      </c>
      <c r="B43" s="19">
        <v>743</v>
      </c>
      <c r="C43" s="19">
        <f>SUM(B43:B46)</f>
        <v>2966</v>
      </c>
      <c r="E43" t="s">
        <v>64</v>
      </c>
      <c r="F43">
        <v>4075</v>
      </c>
    </row>
    <row r="44" spans="1:10">
      <c r="A44" s="15" t="s">
        <v>234</v>
      </c>
      <c r="B44" s="19">
        <v>741</v>
      </c>
      <c r="E44" t="s">
        <v>741</v>
      </c>
      <c r="F44">
        <v>4084</v>
      </c>
    </row>
    <row r="45" spans="1:10">
      <c r="A45" s="15" t="s">
        <v>235</v>
      </c>
      <c r="B45" s="19">
        <v>740</v>
      </c>
    </row>
    <row r="46" spans="1:10">
      <c r="A46" s="15" t="s">
        <v>236</v>
      </c>
      <c r="B46" s="19">
        <v>742</v>
      </c>
    </row>
    <row r="47" spans="1:10">
      <c r="A47" s="15" t="s">
        <v>237</v>
      </c>
      <c r="B47" s="19">
        <v>756</v>
      </c>
      <c r="C47" s="19">
        <f>SUM(B47:B50)</f>
        <v>3054</v>
      </c>
    </row>
    <row r="48" spans="1:10">
      <c r="A48" s="15" t="s">
        <v>238</v>
      </c>
      <c r="B48" s="19">
        <v>763</v>
      </c>
    </row>
    <row r="49" spans="1:54">
      <c r="A49" s="15" t="s">
        <v>239</v>
      </c>
      <c r="B49" s="19">
        <v>767</v>
      </c>
    </row>
    <row r="50" spans="1:54">
      <c r="A50" s="15" t="s">
        <v>240</v>
      </c>
      <c r="B50" s="19">
        <v>768</v>
      </c>
    </row>
    <row r="51" spans="1:54">
      <c r="A51" s="15" t="s">
        <v>241</v>
      </c>
      <c r="B51" s="19">
        <v>777</v>
      </c>
      <c r="C51" s="19">
        <f>SUM(B51:B54)</f>
        <v>3133</v>
      </c>
    </row>
    <row r="52" spans="1:54">
      <c r="A52" s="15" t="s">
        <v>9</v>
      </c>
      <c r="B52" s="19">
        <v>782</v>
      </c>
    </row>
    <row r="53" spans="1:54">
      <c r="A53" s="15" t="s">
        <v>10</v>
      </c>
      <c r="B53" s="19">
        <v>788</v>
      </c>
    </row>
    <row r="54" spans="1:54">
      <c r="A54" s="15" t="s">
        <v>11</v>
      </c>
      <c r="B54" s="19">
        <v>786</v>
      </c>
    </row>
    <row r="55" spans="1:54">
      <c r="A55" s="15" t="s">
        <v>12</v>
      </c>
      <c r="B55" s="19">
        <v>789</v>
      </c>
      <c r="C55" s="19">
        <f>SUM(B55:B58)</f>
        <v>3177</v>
      </c>
      <c r="E55" s="304" t="s">
        <v>799</v>
      </c>
      <c r="F55" s="304"/>
    </row>
    <row r="56" spans="1:54" ht="45">
      <c r="A56" s="15" t="s">
        <v>13</v>
      </c>
      <c r="B56" s="19">
        <v>791</v>
      </c>
      <c r="E56" s="280"/>
      <c r="F56" s="281" t="s">
        <v>800</v>
      </c>
      <c r="O56">
        <f>COUNT(M57:M96)</f>
        <v>40</v>
      </c>
      <c r="AH56" s="279" t="s">
        <v>772</v>
      </c>
      <c r="AI56" s="279" t="s">
        <v>773</v>
      </c>
      <c r="AJ56" s="279" t="s">
        <v>774</v>
      </c>
      <c r="AK56" s="279" t="s">
        <v>293</v>
      </c>
      <c r="AL56" s="279" t="s">
        <v>294</v>
      </c>
      <c r="AM56" s="279" t="s">
        <v>295</v>
      </c>
      <c r="AN56" s="279" t="s">
        <v>296</v>
      </c>
      <c r="AO56" s="279" t="s">
        <v>297</v>
      </c>
      <c r="AP56" s="279" t="s">
        <v>264</v>
      </c>
      <c r="AQ56" s="279" t="s">
        <v>265</v>
      </c>
      <c r="AR56" s="279" t="s">
        <v>266</v>
      </c>
      <c r="AS56" s="279" t="s">
        <v>267</v>
      </c>
      <c r="AT56" s="279" t="s">
        <v>268</v>
      </c>
      <c r="AU56" s="279" t="s">
        <v>269</v>
      </c>
      <c r="AV56" s="279" t="s">
        <v>270</v>
      </c>
      <c r="AW56" s="279" t="s">
        <v>271</v>
      </c>
      <c r="AX56" s="279" t="s">
        <v>272</v>
      </c>
      <c r="AY56" s="279" t="s">
        <v>273</v>
      </c>
      <c r="AZ56" s="279" t="s">
        <v>751</v>
      </c>
      <c r="BA56" s="279" t="s">
        <v>747</v>
      </c>
      <c r="BB56" s="279" t="s">
        <v>775</v>
      </c>
    </row>
    <row r="57" spans="1:54">
      <c r="A57" s="15" t="s">
        <v>14</v>
      </c>
      <c r="B57" s="19">
        <v>797</v>
      </c>
      <c r="E57" s="282" t="s">
        <v>801</v>
      </c>
      <c r="F57" s="279">
        <v>165.78249299999999</v>
      </c>
      <c r="H57" s="282">
        <v>1977</v>
      </c>
      <c r="I57" t="s">
        <v>854</v>
      </c>
      <c r="L57">
        <v>190.31830250000002</v>
      </c>
      <c r="M57">
        <v>1979</v>
      </c>
      <c r="N57" t="s">
        <v>856</v>
      </c>
      <c r="O57">
        <f t="array" ref="O57:BB57">TRANSPOSE(L57:L96)</f>
        <v>190.31830250000002</v>
      </c>
      <c r="P57" s="279">
        <v>233.255968</v>
      </c>
      <c r="Q57" s="279">
        <v>277.51989400000002</v>
      </c>
      <c r="R57" s="279">
        <v>324.270557</v>
      </c>
      <c r="S57" s="279">
        <v>358.42175099999997</v>
      </c>
      <c r="T57" s="279">
        <v>371.18700250000001</v>
      </c>
      <c r="U57" s="279">
        <v>424.23740049999998</v>
      </c>
      <c r="V57" s="279">
        <v>463.19628649999999</v>
      </c>
      <c r="W57" s="279">
        <v>495.02652525000002</v>
      </c>
      <c r="X57" s="279">
        <v>527.35411124999996</v>
      </c>
      <c r="Y57" s="279">
        <v>557.85809025000003</v>
      </c>
      <c r="Z57" s="279">
        <v>596.65119350000009</v>
      </c>
      <c r="AA57" s="279">
        <v>609.58222825000007</v>
      </c>
      <c r="AB57" s="279">
        <v>615.88196275000007</v>
      </c>
      <c r="AC57" s="279">
        <v>631.46551725000006</v>
      </c>
      <c r="AD57" s="279">
        <v>644.23076900000001</v>
      </c>
      <c r="AE57" s="279">
        <v>650.86206900000002</v>
      </c>
      <c r="AF57" s="279">
        <v>655.33819649999998</v>
      </c>
      <c r="AG57" s="279">
        <v>656.99602149999998</v>
      </c>
      <c r="AH57" s="279">
        <v>662.13527875</v>
      </c>
      <c r="AI57" s="279">
        <v>662.96419074999994</v>
      </c>
      <c r="AJ57" s="279">
        <v>688.82626000000005</v>
      </c>
      <c r="AK57" s="279">
        <v>749.83421774999999</v>
      </c>
      <c r="AL57" s="279">
        <v>772.54641900000001</v>
      </c>
      <c r="AM57" s="279">
        <v>759.28381999999999</v>
      </c>
      <c r="AN57" s="279">
        <v>763.09681724999996</v>
      </c>
      <c r="AO57" s="279">
        <v>788.62732100000005</v>
      </c>
      <c r="AP57" s="279">
        <v>838.19628650000004</v>
      </c>
      <c r="AQ57" s="279">
        <v>867.37400524999998</v>
      </c>
      <c r="AR57" s="279">
        <v>923.07692299999997</v>
      </c>
      <c r="AS57" s="279">
        <v>983.09018524999999</v>
      </c>
      <c r="AT57" s="279">
        <v>966.8435015</v>
      </c>
      <c r="AU57" s="279">
        <v>1010.929045</v>
      </c>
      <c r="AV57" s="279">
        <v>1043.75</v>
      </c>
      <c r="AW57" s="279">
        <v>1043.25</v>
      </c>
      <c r="AX57" s="279">
        <v>1070.75</v>
      </c>
      <c r="AY57" s="279">
        <v>1040.25</v>
      </c>
      <c r="AZ57" s="279">
        <v>1035.5</v>
      </c>
      <c r="BA57" s="279">
        <v>1064.75</v>
      </c>
      <c r="BB57" s="279">
        <v>1094.8262312892323</v>
      </c>
    </row>
    <row r="58" spans="1:54">
      <c r="A58" s="15" t="s">
        <v>15</v>
      </c>
      <c r="B58" s="19">
        <v>800</v>
      </c>
      <c r="E58" s="282" t="s">
        <v>802</v>
      </c>
      <c r="F58" s="279">
        <v>170.42440300000001</v>
      </c>
      <c r="H58" s="282">
        <v>1978</v>
      </c>
      <c r="I58" t="s">
        <v>855</v>
      </c>
      <c r="L58">
        <v>233.255968</v>
      </c>
      <c r="M58">
        <v>1980</v>
      </c>
      <c r="N58" t="s">
        <v>856</v>
      </c>
    </row>
    <row r="59" spans="1:54">
      <c r="A59" s="15" t="s">
        <v>16</v>
      </c>
      <c r="B59" s="19">
        <v>805</v>
      </c>
      <c r="C59" s="19">
        <f>SUM(B59:B62)</f>
        <v>3265</v>
      </c>
      <c r="E59" s="282" t="s">
        <v>803</v>
      </c>
      <c r="F59" s="279">
        <v>175.06631300000001</v>
      </c>
      <c r="H59" s="282">
        <v>1978</v>
      </c>
      <c r="I59" t="s">
        <v>856</v>
      </c>
      <c r="L59">
        <v>277.51989400000002</v>
      </c>
      <c r="M59">
        <v>1981</v>
      </c>
      <c r="N59" t="s">
        <v>856</v>
      </c>
    </row>
    <row r="60" spans="1:54">
      <c r="A60" s="15" t="s">
        <v>17</v>
      </c>
      <c r="B60" s="19">
        <v>815</v>
      </c>
      <c r="E60" s="282" t="s">
        <v>804</v>
      </c>
      <c r="F60" s="279">
        <v>179.708223</v>
      </c>
      <c r="G60">
        <f>AVERAGE(F57:F60)</f>
        <v>172.74535800000001</v>
      </c>
      <c r="H60" s="282">
        <v>1978</v>
      </c>
      <c r="I60" t="s">
        <v>857</v>
      </c>
      <c r="L60">
        <v>324.270557</v>
      </c>
      <c r="M60">
        <v>1982</v>
      </c>
      <c r="N60" t="s">
        <v>856</v>
      </c>
    </row>
    <row r="61" spans="1:54">
      <c r="A61" s="15" t="s">
        <v>18</v>
      </c>
      <c r="B61" s="19">
        <v>819</v>
      </c>
      <c r="E61" s="282" t="s">
        <v>805</v>
      </c>
      <c r="F61" s="279">
        <v>185.67639299999999</v>
      </c>
      <c r="G61" s="279">
        <f t="shared" ref="G61:G124" si="15">AVERAGE(F58:F61)</f>
        <v>177.71883299999999</v>
      </c>
      <c r="H61" s="282">
        <v>1978</v>
      </c>
      <c r="I61" t="s">
        <v>854</v>
      </c>
      <c r="L61">
        <v>358.42175099999997</v>
      </c>
      <c r="M61">
        <v>1983</v>
      </c>
      <c r="N61" t="s">
        <v>856</v>
      </c>
    </row>
    <row r="62" spans="1:54">
      <c r="A62" s="15" t="s">
        <v>19</v>
      </c>
      <c r="B62" s="19">
        <v>826</v>
      </c>
      <c r="E62" s="282" t="s">
        <v>806</v>
      </c>
      <c r="F62" s="279">
        <v>191.64456200000001</v>
      </c>
      <c r="G62" s="279">
        <f t="shared" si="15"/>
        <v>183.02387275000001</v>
      </c>
      <c r="H62" s="282">
        <v>1979</v>
      </c>
      <c r="I62" t="s">
        <v>855</v>
      </c>
      <c r="L62">
        <v>371.18700250000001</v>
      </c>
      <c r="M62">
        <v>1984</v>
      </c>
      <c r="N62" t="s">
        <v>856</v>
      </c>
    </row>
    <row r="63" spans="1:54">
      <c r="A63" s="15" t="s">
        <v>20</v>
      </c>
      <c r="B63" s="19">
        <v>832</v>
      </c>
      <c r="C63" s="19">
        <f>SUM(B63:B66)</f>
        <v>3351</v>
      </c>
      <c r="E63" s="282" t="s">
        <v>807</v>
      </c>
      <c r="F63" s="279">
        <v>204.244032</v>
      </c>
      <c r="G63" s="279">
        <f t="shared" si="15"/>
        <v>190.31830250000002</v>
      </c>
      <c r="H63" s="282">
        <v>1979</v>
      </c>
      <c r="I63" t="s">
        <v>856</v>
      </c>
      <c r="L63">
        <v>424.23740049999998</v>
      </c>
      <c r="M63">
        <v>1985</v>
      </c>
      <c r="N63" t="s">
        <v>856</v>
      </c>
    </row>
    <row r="64" spans="1:54">
      <c r="A64" s="15" t="s">
        <v>21</v>
      </c>
      <c r="B64" s="19">
        <v>835</v>
      </c>
      <c r="E64" s="282" t="s">
        <v>808</v>
      </c>
      <c r="F64" s="279">
        <v>214.19098099999999</v>
      </c>
      <c r="G64" s="279">
        <f t="shared" si="15"/>
        <v>198.93899199999998</v>
      </c>
      <c r="H64" s="282">
        <v>1979</v>
      </c>
      <c r="I64" t="s">
        <v>857</v>
      </c>
      <c r="L64">
        <v>463.19628649999999</v>
      </c>
      <c r="M64">
        <v>1986</v>
      </c>
      <c r="N64" t="s">
        <v>856</v>
      </c>
    </row>
    <row r="65" spans="1:14">
      <c r="A65" s="15" t="s">
        <v>22</v>
      </c>
      <c r="B65" s="19">
        <v>838</v>
      </c>
      <c r="E65" s="282" t="s">
        <v>809</v>
      </c>
      <c r="F65" s="279">
        <v>226.79045099999999</v>
      </c>
      <c r="G65" s="279">
        <f t="shared" si="15"/>
        <v>209.21750649999998</v>
      </c>
      <c r="H65" s="282">
        <v>1979</v>
      </c>
      <c r="I65" t="s">
        <v>854</v>
      </c>
      <c r="L65">
        <v>495.02652525000002</v>
      </c>
      <c r="M65">
        <v>1987</v>
      </c>
      <c r="N65" t="s">
        <v>856</v>
      </c>
    </row>
    <row r="66" spans="1:14">
      <c r="A66" s="15" t="s">
        <v>23</v>
      </c>
      <c r="B66" s="19">
        <v>846</v>
      </c>
      <c r="E66" s="282" t="s">
        <v>810</v>
      </c>
      <c r="F66" s="279">
        <v>240.71618000000001</v>
      </c>
      <c r="G66" s="279">
        <f t="shared" si="15"/>
        <v>221.485411</v>
      </c>
      <c r="H66" s="282">
        <v>1980</v>
      </c>
      <c r="I66" t="s">
        <v>855</v>
      </c>
      <c r="L66">
        <v>527.35411124999996</v>
      </c>
      <c r="M66">
        <v>1988</v>
      </c>
      <c r="N66" t="s">
        <v>856</v>
      </c>
    </row>
    <row r="67" spans="1:14">
      <c r="A67" s="15" t="s">
        <v>24</v>
      </c>
      <c r="B67" s="19">
        <v>850</v>
      </c>
      <c r="C67" s="19">
        <f>SUM(B67:B70)</f>
        <v>3427</v>
      </c>
      <c r="E67" s="282" t="s">
        <v>811</v>
      </c>
      <c r="F67" s="279">
        <v>251.32625999999999</v>
      </c>
      <c r="G67" s="279">
        <f t="shared" si="15"/>
        <v>233.255968</v>
      </c>
      <c r="H67" s="282">
        <v>1980</v>
      </c>
      <c r="I67" t="s">
        <v>856</v>
      </c>
      <c r="L67">
        <v>557.85809025000003</v>
      </c>
      <c r="M67">
        <v>1989</v>
      </c>
      <c r="N67" t="s">
        <v>856</v>
      </c>
    </row>
    <row r="68" spans="1:14">
      <c r="A68" s="15" t="s">
        <v>25</v>
      </c>
      <c r="B68" s="19">
        <v>853</v>
      </c>
      <c r="E68" s="282" t="s">
        <v>812</v>
      </c>
      <c r="F68" s="279">
        <v>262.59947</v>
      </c>
      <c r="G68" s="279">
        <f t="shared" si="15"/>
        <v>245.35809025</v>
      </c>
      <c r="H68" s="282">
        <v>1980</v>
      </c>
      <c r="I68" t="s">
        <v>857</v>
      </c>
      <c r="L68">
        <v>596.65119350000009</v>
      </c>
      <c r="M68">
        <v>1990</v>
      </c>
      <c r="N68" t="s">
        <v>856</v>
      </c>
    </row>
    <row r="69" spans="1:14">
      <c r="A69" s="15" t="s">
        <v>26</v>
      </c>
      <c r="B69" s="19">
        <v>857</v>
      </c>
      <c r="E69" s="282" t="s">
        <v>813</v>
      </c>
      <c r="F69" s="279">
        <v>273.20954899999998</v>
      </c>
      <c r="G69" s="279">
        <f t="shared" si="15"/>
        <v>256.96286474999999</v>
      </c>
      <c r="H69" s="282">
        <v>1980</v>
      </c>
      <c r="I69" t="s">
        <v>854</v>
      </c>
      <c r="L69">
        <v>609.58222825000007</v>
      </c>
      <c r="M69">
        <v>1991</v>
      </c>
      <c r="N69" t="s">
        <v>856</v>
      </c>
    </row>
    <row r="70" spans="1:14">
      <c r="A70" s="15" t="s">
        <v>27</v>
      </c>
      <c r="B70" s="19">
        <v>867</v>
      </c>
      <c r="E70" s="282" t="s">
        <v>814</v>
      </c>
      <c r="F70" s="279">
        <v>281.16710899999998</v>
      </c>
      <c r="G70" s="279">
        <f t="shared" si="15"/>
        <v>267.07559699999996</v>
      </c>
      <c r="H70" s="282">
        <v>1981</v>
      </c>
      <c r="I70" t="s">
        <v>855</v>
      </c>
      <c r="L70">
        <v>615.88196275000007</v>
      </c>
      <c r="M70">
        <v>1992</v>
      </c>
      <c r="N70" t="s">
        <v>856</v>
      </c>
    </row>
    <row r="71" spans="1:14">
      <c r="A71" s="15" t="s">
        <v>28</v>
      </c>
      <c r="B71" s="19">
        <v>875</v>
      </c>
      <c r="C71" s="19">
        <f>SUM(B71:B74)</f>
        <v>3538</v>
      </c>
      <c r="E71" s="282" t="s">
        <v>815</v>
      </c>
      <c r="F71" s="279">
        <v>293.10344800000001</v>
      </c>
      <c r="G71" s="279">
        <f t="shared" si="15"/>
        <v>277.51989400000002</v>
      </c>
      <c r="H71" s="282">
        <v>1981</v>
      </c>
      <c r="I71" t="s">
        <v>856</v>
      </c>
      <c r="L71">
        <v>631.46551725000006</v>
      </c>
      <c r="M71">
        <v>1993</v>
      </c>
      <c r="N71" t="s">
        <v>856</v>
      </c>
    </row>
    <row r="72" spans="1:14">
      <c r="A72" s="15" t="s">
        <v>29</v>
      </c>
      <c r="B72" s="19">
        <v>878</v>
      </c>
      <c r="E72" s="282" t="s">
        <v>816</v>
      </c>
      <c r="F72" s="279">
        <v>308.35543799999999</v>
      </c>
      <c r="G72" s="279">
        <f t="shared" si="15"/>
        <v>288.95888600000001</v>
      </c>
      <c r="H72" s="282">
        <v>1981</v>
      </c>
      <c r="I72" t="s">
        <v>857</v>
      </c>
      <c r="L72">
        <v>644.23076900000001</v>
      </c>
      <c r="M72">
        <v>1994</v>
      </c>
      <c r="N72" t="s">
        <v>856</v>
      </c>
    </row>
    <row r="73" spans="1:14">
      <c r="A73" s="15" t="s">
        <v>30</v>
      </c>
      <c r="B73" s="19">
        <v>889</v>
      </c>
      <c r="E73" s="282" t="s">
        <v>817</v>
      </c>
      <c r="F73" s="279">
        <v>318.30238700000001</v>
      </c>
      <c r="G73" s="279">
        <f t="shared" si="15"/>
        <v>300.23209550000001</v>
      </c>
      <c r="H73" s="282">
        <v>1981</v>
      </c>
      <c r="I73" t="s">
        <v>854</v>
      </c>
      <c r="L73">
        <v>650.86206900000002</v>
      </c>
      <c r="M73">
        <v>1995</v>
      </c>
      <c r="N73" t="s">
        <v>856</v>
      </c>
    </row>
    <row r="74" spans="1:14">
      <c r="A74" s="15" t="s">
        <v>31</v>
      </c>
      <c r="B74" s="19">
        <v>896</v>
      </c>
      <c r="E74" s="282" t="s">
        <v>818</v>
      </c>
      <c r="F74" s="279">
        <v>328.24933700000003</v>
      </c>
      <c r="G74" s="279">
        <f t="shared" si="15"/>
        <v>312.00265250000001</v>
      </c>
      <c r="H74" s="282">
        <v>1982</v>
      </c>
      <c r="I74" t="s">
        <v>855</v>
      </c>
      <c r="L74">
        <v>655.33819649999998</v>
      </c>
      <c r="M74">
        <v>1996</v>
      </c>
      <c r="N74" t="s">
        <v>856</v>
      </c>
    </row>
    <row r="75" spans="1:14">
      <c r="A75" s="15" t="s">
        <v>32</v>
      </c>
      <c r="B75" s="19">
        <v>900</v>
      </c>
      <c r="C75" s="19">
        <f>SUM(B75:B78)</f>
        <v>3689</v>
      </c>
      <c r="E75" s="282" t="s">
        <v>819</v>
      </c>
      <c r="F75" s="279">
        <v>342.17506600000002</v>
      </c>
      <c r="G75" s="279">
        <f t="shared" si="15"/>
        <v>324.270557</v>
      </c>
      <c r="H75" s="282">
        <v>1982</v>
      </c>
      <c r="I75" t="s">
        <v>856</v>
      </c>
      <c r="L75">
        <v>656.99602149999998</v>
      </c>
      <c r="M75">
        <v>1997</v>
      </c>
      <c r="N75" t="s">
        <v>856</v>
      </c>
    </row>
    <row r="76" spans="1:14">
      <c r="A76" s="15" t="s">
        <v>33</v>
      </c>
      <c r="B76" s="19">
        <v>909</v>
      </c>
      <c r="E76" s="282" t="s">
        <v>820</v>
      </c>
      <c r="F76" s="279">
        <v>354.11140599999999</v>
      </c>
      <c r="G76" s="279">
        <f t="shared" si="15"/>
        <v>335.70954900000004</v>
      </c>
      <c r="H76" s="282">
        <v>1982</v>
      </c>
      <c r="I76" t="s">
        <v>857</v>
      </c>
      <c r="L76">
        <v>662.13527875</v>
      </c>
      <c r="M76">
        <v>1998</v>
      </c>
      <c r="N76" t="s">
        <v>856</v>
      </c>
    </row>
    <row r="77" spans="1:14">
      <c r="A77" s="15" t="s">
        <v>34</v>
      </c>
      <c r="B77" s="19">
        <v>917</v>
      </c>
      <c r="E77" s="282" t="s">
        <v>821</v>
      </c>
      <c r="F77" s="279">
        <v>357.42705599999999</v>
      </c>
      <c r="G77" s="279">
        <f t="shared" si="15"/>
        <v>345.49071624999999</v>
      </c>
      <c r="H77" s="282">
        <v>1982</v>
      </c>
      <c r="I77" t="s">
        <v>854</v>
      </c>
      <c r="L77">
        <v>662.96419074999994</v>
      </c>
      <c r="M77">
        <v>1999</v>
      </c>
      <c r="N77" t="s">
        <v>856</v>
      </c>
    </row>
    <row r="78" spans="1:14">
      <c r="A78" s="15" t="s">
        <v>35</v>
      </c>
      <c r="B78" s="19">
        <v>963</v>
      </c>
      <c r="E78" s="282" t="s">
        <v>822</v>
      </c>
      <c r="F78" s="279">
        <v>358.75331599999998</v>
      </c>
      <c r="G78" s="279">
        <f t="shared" si="15"/>
        <v>353.11671100000001</v>
      </c>
      <c r="H78" s="282">
        <v>1983</v>
      </c>
      <c r="I78" t="s">
        <v>855</v>
      </c>
      <c r="L78">
        <v>688.82626000000005</v>
      </c>
      <c r="M78">
        <v>2000</v>
      </c>
      <c r="N78" t="s">
        <v>856</v>
      </c>
    </row>
    <row r="79" spans="1:14">
      <c r="A79" s="15" t="s">
        <v>36</v>
      </c>
      <c r="B79" s="19">
        <v>977</v>
      </c>
      <c r="C79" s="19">
        <f>SUM(B79:B82)</f>
        <v>4033</v>
      </c>
      <c r="E79" s="282" t="s">
        <v>823</v>
      </c>
      <c r="F79" s="279">
        <v>363.39522599999998</v>
      </c>
      <c r="G79" s="279">
        <f t="shared" si="15"/>
        <v>358.42175099999997</v>
      </c>
      <c r="H79" s="282">
        <v>1983</v>
      </c>
      <c r="I79" t="s">
        <v>856</v>
      </c>
      <c r="L79">
        <v>749.83421774999999</v>
      </c>
      <c r="M79">
        <v>2001</v>
      </c>
      <c r="N79" t="s">
        <v>856</v>
      </c>
    </row>
    <row r="80" spans="1:14">
      <c r="A80" s="15" t="s">
        <v>37</v>
      </c>
      <c r="B80" s="19">
        <v>1007</v>
      </c>
      <c r="E80" s="282" t="s">
        <v>824</v>
      </c>
      <c r="F80" s="279">
        <v>366.71087499999999</v>
      </c>
      <c r="G80" s="279">
        <f t="shared" si="15"/>
        <v>361.57161824999997</v>
      </c>
      <c r="H80" s="282">
        <v>1983</v>
      </c>
      <c r="I80" t="s">
        <v>857</v>
      </c>
      <c r="L80">
        <v>772.54641900000001</v>
      </c>
      <c r="M80">
        <v>2002</v>
      </c>
      <c r="N80" t="s">
        <v>856</v>
      </c>
    </row>
    <row r="81" spans="1:15">
      <c r="A81" s="15" t="s">
        <v>38</v>
      </c>
      <c r="B81" s="19">
        <v>1034</v>
      </c>
      <c r="E81" s="282" t="s">
        <v>825</v>
      </c>
      <c r="F81" s="279">
        <v>368.700265</v>
      </c>
      <c r="G81" s="279">
        <f t="shared" si="15"/>
        <v>364.38992049999996</v>
      </c>
      <c r="H81" s="282">
        <v>1983</v>
      </c>
      <c r="I81" t="s">
        <v>854</v>
      </c>
      <c r="L81">
        <v>759.28381999999999</v>
      </c>
      <c r="M81">
        <v>2003</v>
      </c>
      <c r="N81" t="s">
        <v>856</v>
      </c>
    </row>
    <row r="82" spans="1:15">
      <c r="A82" s="15" t="s">
        <v>39</v>
      </c>
      <c r="B82" s="19">
        <v>1015</v>
      </c>
      <c r="E82" s="282" t="s">
        <v>826</v>
      </c>
      <c r="F82" s="279">
        <v>371.35278499999998</v>
      </c>
      <c r="G82" s="279">
        <f t="shared" si="15"/>
        <v>367.53978775000002</v>
      </c>
      <c r="H82" s="282">
        <v>1984</v>
      </c>
      <c r="I82" t="s">
        <v>855</v>
      </c>
      <c r="L82">
        <v>763.09681724999996</v>
      </c>
      <c r="M82">
        <v>2004</v>
      </c>
      <c r="N82" t="s">
        <v>856</v>
      </c>
    </row>
    <row r="83" spans="1:15">
      <c r="A83" s="15" t="s">
        <v>40</v>
      </c>
      <c r="B83" s="19">
        <v>1000</v>
      </c>
      <c r="C83" s="19">
        <f>SUM(B83:B86)</f>
        <v>3994</v>
      </c>
      <c r="E83" s="282" t="s">
        <v>827</v>
      </c>
      <c r="F83" s="279">
        <v>377.98408499999999</v>
      </c>
      <c r="G83" s="279">
        <f t="shared" si="15"/>
        <v>371.18700250000001</v>
      </c>
      <c r="H83" s="282">
        <v>1984</v>
      </c>
      <c r="I83" t="s">
        <v>856</v>
      </c>
      <c r="L83">
        <v>788.62732100000005</v>
      </c>
      <c r="M83">
        <v>2005</v>
      </c>
      <c r="N83" t="s">
        <v>856</v>
      </c>
    </row>
    <row r="84" spans="1:15">
      <c r="A84" s="15" t="s">
        <v>41</v>
      </c>
      <c r="B84" s="19">
        <v>994</v>
      </c>
      <c r="E84" s="282" t="s">
        <v>828</v>
      </c>
      <c r="F84" s="279">
        <v>396.55172399999998</v>
      </c>
      <c r="G84" s="279">
        <f t="shared" si="15"/>
        <v>378.64721474999999</v>
      </c>
      <c r="H84" s="282">
        <v>1984</v>
      </c>
      <c r="I84" t="s">
        <v>857</v>
      </c>
      <c r="L84">
        <v>838.19628650000004</v>
      </c>
      <c r="M84">
        <v>2006</v>
      </c>
      <c r="N84" t="s">
        <v>856</v>
      </c>
    </row>
    <row r="85" spans="1:15">
      <c r="A85" s="15" t="s">
        <v>42</v>
      </c>
      <c r="B85" s="19">
        <v>1002</v>
      </c>
      <c r="E85" s="282" t="s">
        <v>829</v>
      </c>
      <c r="F85" s="279">
        <v>415.11936300000002</v>
      </c>
      <c r="G85" s="279">
        <f t="shared" si="15"/>
        <v>390.25198925000001</v>
      </c>
      <c r="H85" s="282">
        <v>1984</v>
      </c>
      <c r="I85" t="s">
        <v>854</v>
      </c>
      <c r="L85">
        <v>867.37400524999998</v>
      </c>
      <c r="M85">
        <v>2007</v>
      </c>
      <c r="N85" t="s">
        <v>856</v>
      </c>
    </row>
    <row r="86" spans="1:15">
      <c r="A86" s="15" t="s">
        <v>43</v>
      </c>
      <c r="B86" s="19">
        <v>998</v>
      </c>
      <c r="E86" s="282" t="s">
        <v>830</v>
      </c>
      <c r="F86" s="279">
        <v>432.36074300000001</v>
      </c>
      <c r="G86" s="279">
        <f t="shared" si="15"/>
        <v>405.50397874999999</v>
      </c>
      <c r="H86" s="282">
        <v>1985</v>
      </c>
      <c r="I86" t="s">
        <v>855</v>
      </c>
      <c r="L86">
        <v>923.07692299999997</v>
      </c>
      <c r="M86">
        <v>2008</v>
      </c>
      <c r="N86" t="s">
        <v>856</v>
      </c>
    </row>
    <row r="87" spans="1:15">
      <c r="A87" s="15" t="s">
        <v>44</v>
      </c>
      <c r="B87" s="19">
        <v>1010</v>
      </c>
      <c r="C87" s="19">
        <f>SUM(B87:B90)</f>
        <v>4013</v>
      </c>
      <c r="E87" s="282" t="s">
        <v>831</v>
      </c>
      <c r="F87" s="279">
        <v>452.91777200000001</v>
      </c>
      <c r="G87" s="279">
        <f t="shared" si="15"/>
        <v>424.23740049999998</v>
      </c>
      <c r="H87" s="282">
        <v>1985</v>
      </c>
      <c r="I87" t="s">
        <v>856</v>
      </c>
      <c r="L87">
        <v>983.09018524999999</v>
      </c>
      <c r="M87">
        <v>2009</v>
      </c>
      <c r="N87" t="s">
        <v>856</v>
      </c>
    </row>
    <row r="88" spans="1:15">
      <c r="A88" s="15" t="s">
        <v>45</v>
      </c>
      <c r="B88" s="19">
        <v>1000</v>
      </c>
      <c r="E88" s="282" t="s">
        <v>832</v>
      </c>
      <c r="F88" s="279">
        <v>459.54907200000002</v>
      </c>
      <c r="G88" s="279">
        <f t="shared" si="15"/>
        <v>439.9867375</v>
      </c>
      <c r="H88" s="282">
        <v>1985</v>
      </c>
      <c r="I88" t="s">
        <v>857</v>
      </c>
      <c r="L88">
        <v>966.8435015</v>
      </c>
      <c r="M88">
        <v>2010</v>
      </c>
      <c r="N88" t="s">
        <v>856</v>
      </c>
    </row>
    <row r="89" spans="1:15">
      <c r="A89" s="15" t="s">
        <v>46</v>
      </c>
      <c r="B89" s="19">
        <v>1004</v>
      </c>
      <c r="E89" s="282" t="s">
        <v>833</v>
      </c>
      <c r="F89" s="279">
        <v>456.23342200000002</v>
      </c>
      <c r="G89" s="279">
        <f t="shared" si="15"/>
        <v>450.26525225</v>
      </c>
      <c r="H89" s="282">
        <v>1985</v>
      </c>
      <c r="I89" t="s">
        <v>854</v>
      </c>
      <c r="L89">
        <v>1010.929045</v>
      </c>
      <c r="M89">
        <v>2011</v>
      </c>
      <c r="N89" t="s">
        <v>856</v>
      </c>
    </row>
    <row r="90" spans="1:15">
      <c r="A90" s="15" t="s">
        <v>47</v>
      </c>
      <c r="B90" s="19">
        <v>999</v>
      </c>
      <c r="E90" s="282" t="s">
        <v>834</v>
      </c>
      <c r="F90" s="279">
        <v>466.18037099999998</v>
      </c>
      <c r="G90" s="279">
        <f t="shared" si="15"/>
        <v>458.72015924999999</v>
      </c>
      <c r="H90" s="282">
        <v>1986</v>
      </c>
      <c r="I90" t="s">
        <v>855</v>
      </c>
      <c r="L90">
        <v>1043.75</v>
      </c>
      <c r="M90">
        <v>2012</v>
      </c>
      <c r="N90" t="s">
        <v>856</v>
      </c>
    </row>
    <row r="91" spans="1:15">
      <c r="A91" s="15" t="s">
        <v>48</v>
      </c>
      <c r="B91" s="19">
        <v>1006</v>
      </c>
      <c r="C91" s="19">
        <f>SUM(B91:B94)</f>
        <v>4035</v>
      </c>
      <c r="E91" s="282" t="s">
        <v>835</v>
      </c>
      <c r="F91" s="279">
        <v>470.82228099999998</v>
      </c>
      <c r="G91" s="279">
        <f t="shared" si="15"/>
        <v>463.19628649999999</v>
      </c>
      <c r="H91" s="282">
        <v>1986</v>
      </c>
      <c r="I91" t="s">
        <v>856</v>
      </c>
      <c r="L91">
        <v>1043.25</v>
      </c>
      <c r="M91">
        <v>2013</v>
      </c>
      <c r="N91" t="s">
        <v>856</v>
      </c>
    </row>
    <row r="92" spans="1:15">
      <c r="A92" s="15" t="s">
        <v>49</v>
      </c>
      <c r="B92" s="19">
        <v>1013</v>
      </c>
      <c r="E92" s="282" t="s">
        <v>836</v>
      </c>
      <c r="F92" s="279">
        <v>478.11671100000001</v>
      </c>
      <c r="G92" s="279">
        <f t="shared" si="15"/>
        <v>467.83819625000001</v>
      </c>
      <c r="H92" s="282">
        <v>1986</v>
      </c>
      <c r="I92" t="s">
        <v>857</v>
      </c>
      <c r="L92">
        <v>1070.75</v>
      </c>
      <c r="M92">
        <v>2014</v>
      </c>
      <c r="N92" t="s">
        <v>856</v>
      </c>
      <c r="O92" s="279">
        <f>L92/L91-1</f>
        <v>2.6359932901989014E-2</v>
      </c>
    </row>
    <row r="93" spans="1:15">
      <c r="A93" s="15" t="s">
        <v>50</v>
      </c>
      <c r="B93" s="19">
        <v>1009</v>
      </c>
      <c r="E93" s="282" t="s">
        <v>837</v>
      </c>
      <c r="F93" s="279">
        <v>489.38992000000002</v>
      </c>
      <c r="G93" s="279">
        <f t="shared" si="15"/>
        <v>476.12732074999997</v>
      </c>
      <c r="H93" s="282">
        <v>1986</v>
      </c>
      <c r="I93" t="s">
        <v>854</v>
      </c>
      <c r="L93">
        <v>1040.25</v>
      </c>
      <c r="M93">
        <v>2015</v>
      </c>
      <c r="N93" t="s">
        <v>856</v>
      </c>
      <c r="O93" s="279">
        <f>L93/L92-1</f>
        <v>-2.848470698108807E-2</v>
      </c>
    </row>
    <row r="94" spans="1:15">
      <c r="A94" s="15" t="s">
        <v>51</v>
      </c>
      <c r="B94" s="19">
        <v>1007</v>
      </c>
      <c r="E94" s="282" t="s">
        <v>838</v>
      </c>
      <c r="F94" s="279">
        <v>500.66313000000002</v>
      </c>
      <c r="G94" s="279">
        <f t="shared" si="15"/>
        <v>484.74801049999996</v>
      </c>
      <c r="H94" s="282">
        <v>1987</v>
      </c>
      <c r="I94" t="s">
        <v>855</v>
      </c>
      <c r="L94">
        <v>1035.5</v>
      </c>
      <c r="M94">
        <v>2016</v>
      </c>
      <c r="N94" t="s">
        <v>856</v>
      </c>
      <c r="O94" s="279">
        <f>L94/L93-1</f>
        <v>-4.5662100456621557E-3</v>
      </c>
    </row>
    <row r="95" spans="1:15">
      <c r="A95" s="15" t="s">
        <v>52</v>
      </c>
      <c r="B95" s="19">
        <v>1008</v>
      </c>
      <c r="C95" s="19">
        <f>SUM(B95:B98)</f>
        <v>4015</v>
      </c>
      <c r="E95" s="282" t="s">
        <v>839</v>
      </c>
      <c r="F95" s="279">
        <v>511.93633999999997</v>
      </c>
      <c r="G95" s="279">
        <f t="shared" si="15"/>
        <v>495.02652525000002</v>
      </c>
      <c r="H95" s="282">
        <v>1987</v>
      </c>
      <c r="I95" t="s">
        <v>856</v>
      </c>
      <c r="L95">
        <v>1064.75</v>
      </c>
      <c r="M95">
        <v>2017</v>
      </c>
      <c r="N95" t="s">
        <v>856</v>
      </c>
      <c r="O95">
        <f>L95/L94-1</f>
        <v>2.8247223563495849E-2</v>
      </c>
    </row>
    <row r="96" spans="1:15">
      <c r="A96" s="15" t="s">
        <v>53</v>
      </c>
      <c r="B96" s="19">
        <v>1008</v>
      </c>
      <c r="E96" s="282" t="s">
        <v>840</v>
      </c>
      <c r="F96" s="279">
        <v>519.23076900000001</v>
      </c>
      <c r="G96" s="279">
        <f t="shared" si="15"/>
        <v>505.30503974999999</v>
      </c>
      <c r="H96" s="282">
        <v>1987</v>
      </c>
      <c r="I96" t="s">
        <v>857</v>
      </c>
      <c r="L96">
        <f>L95*(1+O95)</f>
        <v>1094.8262312892323</v>
      </c>
      <c r="M96">
        <v>2018</v>
      </c>
    </row>
    <row r="97" spans="1:9">
      <c r="A97" s="15" t="s">
        <v>54</v>
      </c>
      <c r="B97" s="19">
        <v>1005</v>
      </c>
      <c r="E97" s="282" t="s">
        <v>841</v>
      </c>
      <c r="F97" s="279">
        <v>523.87267899999995</v>
      </c>
      <c r="G97" s="279">
        <f t="shared" si="15"/>
        <v>513.92572949999999</v>
      </c>
      <c r="H97" s="282">
        <v>1987</v>
      </c>
      <c r="I97" t="s">
        <v>854</v>
      </c>
    </row>
    <row r="98" spans="1:9">
      <c r="A98" s="15" t="s">
        <v>55</v>
      </c>
      <c r="B98" s="19">
        <v>994</v>
      </c>
      <c r="E98" s="282" t="s">
        <v>842</v>
      </c>
      <c r="F98" s="279">
        <v>529.17771900000002</v>
      </c>
      <c r="G98" s="279">
        <f t="shared" si="15"/>
        <v>521.05437675000007</v>
      </c>
      <c r="H98" s="282">
        <v>1988</v>
      </c>
      <c r="I98" t="s">
        <v>855</v>
      </c>
    </row>
    <row r="99" spans="1:9">
      <c r="A99" s="15" t="s">
        <v>56</v>
      </c>
      <c r="B99" s="19">
        <v>996</v>
      </c>
      <c r="C99" s="19">
        <f>SUM(B99:B102)</f>
        <v>3969</v>
      </c>
      <c r="E99" s="282" t="s">
        <v>843</v>
      </c>
      <c r="F99" s="279">
        <v>537.13527799999997</v>
      </c>
      <c r="G99" s="279">
        <f t="shared" si="15"/>
        <v>527.35411124999996</v>
      </c>
      <c r="H99" s="282">
        <v>1988</v>
      </c>
      <c r="I99" t="s">
        <v>856</v>
      </c>
    </row>
    <row r="100" spans="1:9">
      <c r="A100" s="15" t="s">
        <v>57</v>
      </c>
      <c r="B100" s="19">
        <v>992</v>
      </c>
      <c r="E100" s="282" t="s">
        <v>844</v>
      </c>
      <c r="F100" s="279">
        <v>545.09283800000003</v>
      </c>
      <c r="G100" s="279">
        <f t="shared" si="15"/>
        <v>533.81962849999991</v>
      </c>
      <c r="H100" s="282">
        <v>1988</v>
      </c>
      <c r="I100" t="s">
        <v>857</v>
      </c>
    </row>
    <row r="101" spans="1:9">
      <c r="A101" s="15" t="s">
        <v>58</v>
      </c>
      <c r="B101" s="19">
        <v>993</v>
      </c>
      <c r="E101" s="282" t="s">
        <v>845</v>
      </c>
      <c r="F101" s="279">
        <v>551.72413800000004</v>
      </c>
      <c r="G101" s="279">
        <f t="shared" si="15"/>
        <v>540.78249325000002</v>
      </c>
      <c r="H101" s="282">
        <v>1988</v>
      </c>
      <c r="I101" t="s">
        <v>854</v>
      </c>
    </row>
    <row r="102" spans="1:9">
      <c r="A102" s="15" t="s">
        <v>59</v>
      </c>
      <c r="B102" s="19">
        <v>988</v>
      </c>
      <c r="E102" s="282" t="s">
        <v>846</v>
      </c>
      <c r="F102" s="279">
        <v>562.33421799999996</v>
      </c>
      <c r="G102" s="279">
        <f t="shared" si="15"/>
        <v>549.07161799999994</v>
      </c>
      <c r="H102" s="282">
        <v>1989</v>
      </c>
      <c r="I102" t="s">
        <v>855</v>
      </c>
    </row>
    <row r="103" spans="1:9">
      <c r="A103" s="15" t="s">
        <v>60</v>
      </c>
      <c r="B103" s="19">
        <v>993</v>
      </c>
      <c r="C103" s="19">
        <f>SUM(B103:B106)</f>
        <v>4006</v>
      </c>
      <c r="E103" s="282" t="s">
        <v>847</v>
      </c>
      <c r="F103" s="279">
        <v>572.28116699999998</v>
      </c>
      <c r="G103" s="279">
        <f t="shared" si="15"/>
        <v>557.85809025000003</v>
      </c>
      <c r="H103" s="282">
        <v>1989</v>
      </c>
      <c r="I103" t="s">
        <v>856</v>
      </c>
    </row>
    <row r="104" spans="1:9">
      <c r="A104" s="15" t="s">
        <v>61</v>
      </c>
      <c r="B104" s="19">
        <v>1000</v>
      </c>
      <c r="E104" s="282" t="s">
        <v>848</v>
      </c>
      <c r="F104" s="279">
        <v>586.87002600000005</v>
      </c>
      <c r="G104" s="279">
        <f t="shared" si="15"/>
        <v>568.30238725000004</v>
      </c>
      <c r="H104" s="282">
        <v>1989</v>
      </c>
      <c r="I104" t="s">
        <v>857</v>
      </c>
    </row>
    <row r="105" spans="1:9">
      <c r="A105" s="15" t="s">
        <v>62</v>
      </c>
      <c r="B105" s="19">
        <v>1007</v>
      </c>
      <c r="E105" s="282" t="s">
        <v>849</v>
      </c>
      <c r="F105" s="279">
        <v>594.827586</v>
      </c>
      <c r="G105" s="279">
        <f t="shared" si="15"/>
        <v>579.07824925</v>
      </c>
      <c r="H105" s="282">
        <v>1989</v>
      </c>
      <c r="I105" t="s">
        <v>854</v>
      </c>
    </row>
    <row r="106" spans="1:9">
      <c r="A106" s="15" t="s">
        <v>63</v>
      </c>
      <c r="B106" s="19">
        <v>1006</v>
      </c>
      <c r="E106" s="282" t="s">
        <v>850</v>
      </c>
      <c r="F106" s="279">
        <v>599.46949600000005</v>
      </c>
      <c r="G106" s="279">
        <f t="shared" si="15"/>
        <v>588.36206875000005</v>
      </c>
      <c r="H106" s="282">
        <v>1990</v>
      </c>
      <c r="I106" t="s">
        <v>855</v>
      </c>
    </row>
    <row r="107" spans="1:9">
      <c r="A107" s="15" t="s">
        <v>64</v>
      </c>
      <c r="B107" s="19">
        <v>1019</v>
      </c>
      <c r="C107" s="19">
        <f>SUM(B107:B110)</f>
        <v>4075</v>
      </c>
      <c r="E107" s="282" t="s">
        <v>851</v>
      </c>
      <c r="F107" s="279">
        <v>605.43766600000004</v>
      </c>
      <c r="G107" s="279">
        <f t="shared" si="15"/>
        <v>596.65119350000009</v>
      </c>
      <c r="H107" s="282">
        <v>1990</v>
      </c>
      <c r="I107" t="s">
        <v>856</v>
      </c>
    </row>
    <row r="108" spans="1:9">
      <c r="A108" s="15" t="s">
        <v>65</v>
      </c>
      <c r="B108" s="19">
        <v>1020</v>
      </c>
      <c r="E108" s="282" t="s">
        <v>852</v>
      </c>
      <c r="F108" s="279">
        <v>604.77453600000001</v>
      </c>
      <c r="G108" s="279">
        <f t="shared" si="15"/>
        <v>601.12732100000005</v>
      </c>
      <c r="H108" s="282">
        <v>1990</v>
      </c>
      <c r="I108" t="s">
        <v>857</v>
      </c>
    </row>
    <row r="109" spans="1:9">
      <c r="A109" s="15" t="s">
        <v>242</v>
      </c>
      <c r="B109" s="19">
        <v>1019</v>
      </c>
      <c r="E109" s="282" t="s">
        <v>853</v>
      </c>
      <c r="F109" s="279">
        <v>614.05835500000001</v>
      </c>
      <c r="G109" s="279">
        <f t="shared" si="15"/>
        <v>605.93501325</v>
      </c>
      <c r="H109" s="282">
        <v>1990</v>
      </c>
      <c r="I109" t="s">
        <v>854</v>
      </c>
    </row>
    <row r="110" spans="1:9">
      <c r="A110" s="15" t="s">
        <v>740</v>
      </c>
      <c r="B110" s="19">
        <v>1017</v>
      </c>
      <c r="E110" s="282" t="s">
        <v>199</v>
      </c>
      <c r="F110" s="279">
        <v>610.07957599999997</v>
      </c>
      <c r="G110" s="279">
        <f t="shared" si="15"/>
        <v>608.58753325000009</v>
      </c>
      <c r="H110" s="282">
        <v>1991</v>
      </c>
      <c r="I110" t="s">
        <v>855</v>
      </c>
    </row>
    <row r="111" spans="1:9">
      <c r="A111" s="15" t="s">
        <v>741</v>
      </c>
      <c r="B111" s="19">
        <v>1019</v>
      </c>
      <c r="C111" s="19">
        <f>SUM(B111:B114)</f>
        <v>4084</v>
      </c>
      <c r="E111" s="282" t="s">
        <v>200</v>
      </c>
      <c r="F111" s="279">
        <v>609.41644599999995</v>
      </c>
      <c r="G111" s="279">
        <f t="shared" si="15"/>
        <v>609.58222825000007</v>
      </c>
      <c r="H111" s="282">
        <v>1991</v>
      </c>
      <c r="I111" t="s">
        <v>856</v>
      </c>
    </row>
    <row r="112" spans="1:9">
      <c r="A112" s="15" t="s">
        <v>743</v>
      </c>
      <c r="B112" s="19">
        <v>1021</v>
      </c>
      <c r="E112" s="282" t="s">
        <v>201</v>
      </c>
      <c r="F112" s="279">
        <v>610.742706</v>
      </c>
      <c r="G112" s="279">
        <f t="shared" si="15"/>
        <v>611.07427074999998</v>
      </c>
      <c r="H112" s="282">
        <v>1991</v>
      </c>
      <c r="I112" t="s">
        <v>857</v>
      </c>
    </row>
    <row r="113" spans="1:9">
      <c r="A113" s="15" t="s">
        <v>744</v>
      </c>
      <c r="B113" s="19">
        <v>1020</v>
      </c>
      <c r="E113" s="282" t="s">
        <v>202</v>
      </c>
      <c r="F113" s="279">
        <v>614.05835500000001</v>
      </c>
      <c r="G113" s="279">
        <f t="shared" si="15"/>
        <v>611.07427074999998</v>
      </c>
      <c r="H113" s="282">
        <v>1991</v>
      </c>
      <c r="I113" t="s">
        <v>854</v>
      </c>
    </row>
    <row r="114" spans="1:9">
      <c r="A114" s="15" t="s">
        <v>745</v>
      </c>
      <c r="B114" s="19">
        <v>1024</v>
      </c>
      <c r="E114" s="282" t="s">
        <v>203</v>
      </c>
      <c r="F114" s="279">
        <v>618.03713500000003</v>
      </c>
      <c r="G114" s="279">
        <f t="shared" si="15"/>
        <v>613.06366049999997</v>
      </c>
      <c r="H114" s="282">
        <v>1992</v>
      </c>
      <c r="I114" t="s">
        <v>855</v>
      </c>
    </row>
    <row r="115" spans="1:9">
      <c r="A115" s="305" t="s">
        <v>795</v>
      </c>
      <c r="B115" s="305"/>
      <c r="E115" s="282" t="s">
        <v>204</v>
      </c>
      <c r="F115" s="279">
        <v>620.68965500000002</v>
      </c>
      <c r="G115" s="279">
        <f t="shared" si="15"/>
        <v>615.88196275000007</v>
      </c>
      <c r="H115" s="282">
        <v>1992</v>
      </c>
      <c r="I115" t="s">
        <v>856</v>
      </c>
    </row>
    <row r="116" spans="1:9">
      <c r="A116" s="302" t="s">
        <v>796</v>
      </c>
      <c r="B116" s="302"/>
      <c r="E116" s="282" t="s">
        <v>205</v>
      </c>
      <c r="F116" s="279">
        <v>625.33156499999996</v>
      </c>
      <c r="G116" s="279">
        <f t="shared" si="15"/>
        <v>619.52917750000006</v>
      </c>
      <c r="H116" s="282">
        <v>1992</v>
      </c>
      <c r="I116" t="s">
        <v>857</v>
      </c>
    </row>
    <row r="117" spans="1:9">
      <c r="A117" s="302" t="s">
        <v>797</v>
      </c>
      <c r="B117" s="302"/>
      <c r="E117" s="282" t="s">
        <v>206</v>
      </c>
      <c r="F117" s="279">
        <v>630.63660500000003</v>
      </c>
      <c r="G117" s="279">
        <f t="shared" si="15"/>
        <v>623.67374000000007</v>
      </c>
      <c r="H117" s="282">
        <v>1992</v>
      </c>
      <c r="I117" t="s">
        <v>854</v>
      </c>
    </row>
    <row r="118" spans="1:9">
      <c r="E118" s="282" t="s">
        <v>207</v>
      </c>
      <c r="F118" s="279">
        <v>633.28912500000001</v>
      </c>
      <c r="G118" s="279">
        <f t="shared" si="15"/>
        <v>627.48673750000012</v>
      </c>
      <c r="H118" s="282">
        <v>1993</v>
      </c>
      <c r="I118" t="s">
        <v>855</v>
      </c>
    </row>
    <row r="119" spans="1:9">
      <c r="E119" s="282" t="s">
        <v>208</v>
      </c>
      <c r="F119" s="279">
        <v>636.60477400000002</v>
      </c>
      <c r="G119" s="279">
        <f t="shared" si="15"/>
        <v>631.46551725000006</v>
      </c>
      <c r="H119" s="282">
        <v>1993</v>
      </c>
      <c r="I119" t="s">
        <v>856</v>
      </c>
    </row>
    <row r="120" spans="1:9">
      <c r="E120" s="282" t="s">
        <v>209</v>
      </c>
      <c r="F120" s="279">
        <v>641.90981399999998</v>
      </c>
      <c r="G120" s="279">
        <f t="shared" si="15"/>
        <v>635.61007949999998</v>
      </c>
      <c r="H120" s="282">
        <v>1993</v>
      </c>
      <c r="I120" t="s">
        <v>857</v>
      </c>
    </row>
    <row r="121" spans="1:9">
      <c r="E121" s="282" t="s">
        <v>210</v>
      </c>
      <c r="F121" s="279">
        <v>644.56233399999996</v>
      </c>
      <c r="G121" s="279">
        <f t="shared" si="15"/>
        <v>639.09151175000011</v>
      </c>
      <c r="H121" s="282">
        <v>1993</v>
      </c>
      <c r="I121" t="s">
        <v>854</v>
      </c>
    </row>
    <row r="122" spans="1:9">
      <c r="E122" s="282" t="s">
        <v>211</v>
      </c>
      <c r="F122" s="279">
        <v>643.89920400000005</v>
      </c>
      <c r="G122" s="279">
        <f t="shared" si="15"/>
        <v>641.74403150000001</v>
      </c>
      <c r="H122" s="282">
        <v>1994</v>
      </c>
      <c r="I122" t="s">
        <v>855</v>
      </c>
    </row>
    <row r="123" spans="1:9">
      <c r="E123" s="282" t="s">
        <v>212</v>
      </c>
      <c r="F123" s="279">
        <v>646.55172400000004</v>
      </c>
      <c r="G123" s="279">
        <f t="shared" si="15"/>
        <v>644.23076900000001</v>
      </c>
      <c r="H123" s="282">
        <v>1994</v>
      </c>
      <c r="I123" t="s">
        <v>856</v>
      </c>
    </row>
    <row r="124" spans="1:9">
      <c r="E124" s="282" t="s">
        <v>213</v>
      </c>
      <c r="F124" s="279">
        <v>649.86737400000004</v>
      </c>
      <c r="G124" s="279">
        <f t="shared" si="15"/>
        <v>646.22015899999997</v>
      </c>
      <c r="H124" s="282">
        <v>1994</v>
      </c>
      <c r="I124" t="s">
        <v>857</v>
      </c>
    </row>
    <row r="125" spans="1:9">
      <c r="E125" s="282" t="s">
        <v>214</v>
      </c>
      <c r="F125" s="279">
        <v>650.53050399999995</v>
      </c>
      <c r="G125" s="279">
        <f t="shared" ref="G125:G188" si="16">AVERAGE(F122:F125)</f>
        <v>647.71220149999999</v>
      </c>
      <c r="H125" s="282">
        <v>1994</v>
      </c>
      <c r="I125" t="s">
        <v>854</v>
      </c>
    </row>
    <row r="126" spans="1:9">
      <c r="E126" s="282" t="s">
        <v>215</v>
      </c>
      <c r="F126" s="279">
        <v>651.19363399999997</v>
      </c>
      <c r="G126" s="279">
        <f t="shared" si="16"/>
        <v>649.53580899999997</v>
      </c>
      <c r="H126" s="282">
        <v>1995</v>
      </c>
      <c r="I126" t="s">
        <v>855</v>
      </c>
    </row>
    <row r="127" spans="1:9">
      <c r="E127" s="282" t="s">
        <v>216</v>
      </c>
      <c r="F127" s="279">
        <v>651.856764</v>
      </c>
      <c r="G127" s="279">
        <f t="shared" si="16"/>
        <v>650.86206900000002</v>
      </c>
      <c r="H127" s="282">
        <v>1995</v>
      </c>
      <c r="I127" t="s">
        <v>856</v>
      </c>
    </row>
    <row r="128" spans="1:9">
      <c r="E128" s="282" t="s">
        <v>217</v>
      </c>
      <c r="F128" s="279">
        <v>653.84615399999996</v>
      </c>
      <c r="G128" s="279">
        <f t="shared" si="16"/>
        <v>651.856764</v>
      </c>
      <c r="H128" s="282">
        <v>1995</v>
      </c>
      <c r="I128" t="s">
        <v>857</v>
      </c>
    </row>
    <row r="129" spans="5:9">
      <c r="E129" s="282" t="s">
        <v>218</v>
      </c>
      <c r="F129" s="279">
        <v>654.50928399999998</v>
      </c>
      <c r="G129" s="279">
        <f t="shared" si="16"/>
        <v>652.85145899999998</v>
      </c>
      <c r="H129" s="282">
        <v>1995</v>
      </c>
      <c r="I129" t="s">
        <v>854</v>
      </c>
    </row>
    <row r="130" spans="5:9">
      <c r="E130" s="282" t="s">
        <v>219</v>
      </c>
      <c r="F130" s="279">
        <v>657.16180399999996</v>
      </c>
      <c r="G130" s="279">
        <f t="shared" si="16"/>
        <v>654.3435015</v>
      </c>
      <c r="H130" s="282">
        <v>1996</v>
      </c>
      <c r="I130" t="s">
        <v>855</v>
      </c>
    </row>
    <row r="131" spans="5:9">
      <c r="E131" s="282" t="s">
        <v>220</v>
      </c>
      <c r="F131" s="279">
        <v>655.83554400000003</v>
      </c>
      <c r="G131" s="279">
        <f t="shared" si="16"/>
        <v>655.33819649999998</v>
      </c>
      <c r="H131" s="282">
        <v>1996</v>
      </c>
      <c r="I131" t="s">
        <v>856</v>
      </c>
    </row>
    <row r="132" spans="5:9">
      <c r="E132" s="282" t="s">
        <v>221</v>
      </c>
      <c r="F132" s="279">
        <v>656.49867400000005</v>
      </c>
      <c r="G132" s="279">
        <f t="shared" si="16"/>
        <v>656.0013265</v>
      </c>
      <c r="H132" s="282">
        <v>1996</v>
      </c>
      <c r="I132" t="s">
        <v>857</v>
      </c>
    </row>
    <row r="133" spans="5:9">
      <c r="E133" s="282" t="s">
        <v>222</v>
      </c>
      <c r="F133" s="279">
        <v>657.16180399999996</v>
      </c>
      <c r="G133" s="279">
        <f t="shared" si="16"/>
        <v>656.66445649999991</v>
      </c>
      <c r="H133" s="282">
        <v>1996</v>
      </c>
      <c r="I133" t="s">
        <v>854</v>
      </c>
    </row>
    <row r="134" spans="5:9">
      <c r="E134" s="282" t="s">
        <v>223</v>
      </c>
      <c r="F134" s="279">
        <v>657.82493399999998</v>
      </c>
      <c r="G134" s="279">
        <f t="shared" si="16"/>
        <v>656.83023899999989</v>
      </c>
      <c r="H134" s="282">
        <v>1997</v>
      </c>
      <c r="I134" t="s">
        <v>855</v>
      </c>
    </row>
    <row r="135" spans="5:9">
      <c r="E135" s="282" t="s">
        <v>224</v>
      </c>
      <c r="F135" s="279">
        <v>656.49867400000005</v>
      </c>
      <c r="G135" s="279">
        <f t="shared" si="16"/>
        <v>656.99602149999998</v>
      </c>
      <c r="H135" s="282">
        <v>1997</v>
      </c>
      <c r="I135" t="s">
        <v>856</v>
      </c>
    </row>
    <row r="136" spans="5:9">
      <c r="E136" s="282" t="s">
        <v>225</v>
      </c>
      <c r="F136" s="279">
        <v>659.81432400000006</v>
      </c>
      <c r="G136" s="279">
        <f t="shared" si="16"/>
        <v>657.82493399999998</v>
      </c>
      <c r="H136" s="282">
        <v>1997</v>
      </c>
      <c r="I136" t="s">
        <v>857</v>
      </c>
    </row>
    <row r="137" spans="5:9">
      <c r="E137" s="282" t="s">
        <v>226</v>
      </c>
      <c r="F137" s="279">
        <v>663.12997399999995</v>
      </c>
      <c r="G137" s="279">
        <f t="shared" si="16"/>
        <v>659.31697650000001</v>
      </c>
      <c r="H137" s="282">
        <v>1997</v>
      </c>
      <c r="I137" t="s">
        <v>854</v>
      </c>
    </row>
    <row r="138" spans="5:9">
      <c r="E138" s="282" t="s">
        <v>227</v>
      </c>
      <c r="F138" s="279">
        <v>660.47745399999997</v>
      </c>
      <c r="G138" s="279">
        <f t="shared" si="16"/>
        <v>659.98010650000003</v>
      </c>
      <c r="H138" s="282">
        <v>1998</v>
      </c>
      <c r="I138" t="s">
        <v>855</v>
      </c>
    </row>
    <row r="139" spans="5:9">
      <c r="E139" s="282" t="s">
        <v>228</v>
      </c>
      <c r="F139" s="279">
        <v>665.11936300000002</v>
      </c>
      <c r="G139" s="279">
        <f t="shared" si="16"/>
        <v>662.13527875</v>
      </c>
      <c r="H139" s="282">
        <v>1998</v>
      </c>
      <c r="I139" t="s">
        <v>856</v>
      </c>
    </row>
    <row r="140" spans="5:9">
      <c r="E140" s="282" t="s">
        <v>229</v>
      </c>
      <c r="F140" s="279">
        <v>665.11936300000002</v>
      </c>
      <c r="G140" s="279">
        <f t="shared" si="16"/>
        <v>663.46153849999996</v>
      </c>
      <c r="H140" s="282">
        <v>1998</v>
      </c>
      <c r="I140" t="s">
        <v>857</v>
      </c>
    </row>
    <row r="141" spans="5:9">
      <c r="E141" s="282" t="s">
        <v>230</v>
      </c>
      <c r="F141" s="279">
        <v>663.79310299999997</v>
      </c>
      <c r="G141" s="279">
        <f t="shared" si="16"/>
        <v>663.62732075000008</v>
      </c>
      <c r="H141" s="282">
        <v>1998</v>
      </c>
      <c r="I141" t="s">
        <v>854</v>
      </c>
    </row>
    <row r="142" spans="5:9">
      <c r="E142" s="282" t="s">
        <v>231</v>
      </c>
      <c r="F142" s="279">
        <v>659.15119400000003</v>
      </c>
      <c r="G142" s="279">
        <f t="shared" si="16"/>
        <v>663.29575575000001</v>
      </c>
      <c r="H142" s="282">
        <v>1999</v>
      </c>
      <c r="I142" t="s">
        <v>855</v>
      </c>
    </row>
    <row r="143" spans="5:9">
      <c r="E143" s="282" t="s">
        <v>232</v>
      </c>
      <c r="F143" s="279">
        <v>663.79310299999997</v>
      </c>
      <c r="G143" s="279">
        <f t="shared" si="16"/>
        <v>662.96419074999994</v>
      </c>
      <c r="H143" s="282">
        <v>1999</v>
      </c>
      <c r="I143" t="s">
        <v>856</v>
      </c>
    </row>
    <row r="144" spans="5:9">
      <c r="E144" s="282" t="s">
        <v>233</v>
      </c>
      <c r="F144" s="279">
        <v>673.74005299999999</v>
      </c>
      <c r="G144" s="279">
        <f t="shared" si="16"/>
        <v>665.11936324999999</v>
      </c>
      <c r="H144" s="282">
        <v>1999</v>
      </c>
      <c r="I144" t="s">
        <v>857</v>
      </c>
    </row>
    <row r="145" spans="5:9">
      <c r="E145" s="282" t="s">
        <v>234</v>
      </c>
      <c r="F145" s="279">
        <v>684.35013300000003</v>
      </c>
      <c r="G145" s="279">
        <f t="shared" si="16"/>
        <v>670.25862074999998</v>
      </c>
      <c r="H145" s="282">
        <v>1999</v>
      </c>
      <c r="I145" t="s">
        <v>854</v>
      </c>
    </row>
    <row r="146" spans="5:9">
      <c r="E146" s="282" t="s">
        <v>235</v>
      </c>
      <c r="F146" s="279">
        <v>694.29708200000005</v>
      </c>
      <c r="G146" s="279">
        <f t="shared" si="16"/>
        <v>679.04509274999998</v>
      </c>
      <c r="H146" s="282">
        <v>2000</v>
      </c>
      <c r="I146" t="s">
        <v>855</v>
      </c>
    </row>
    <row r="147" spans="5:9">
      <c r="E147" s="282" t="s">
        <v>236</v>
      </c>
      <c r="F147" s="279">
        <v>702.91777200000001</v>
      </c>
      <c r="G147" s="279">
        <f t="shared" si="16"/>
        <v>688.82626000000005</v>
      </c>
      <c r="H147" s="282">
        <v>2000</v>
      </c>
      <c r="I147" t="s">
        <v>856</v>
      </c>
    </row>
    <row r="148" spans="5:9">
      <c r="E148" s="282" t="s">
        <v>237</v>
      </c>
      <c r="F148" s="279">
        <v>730.76923099999999</v>
      </c>
      <c r="G148" s="279">
        <f t="shared" si="16"/>
        <v>703.08355449999999</v>
      </c>
      <c r="H148" s="282">
        <v>2000</v>
      </c>
      <c r="I148" t="s">
        <v>857</v>
      </c>
    </row>
    <row r="149" spans="5:9">
      <c r="E149" s="282" t="s">
        <v>238</v>
      </c>
      <c r="F149" s="279">
        <v>757.95755999999994</v>
      </c>
      <c r="G149" s="279">
        <f t="shared" si="16"/>
        <v>721.48541124999997</v>
      </c>
      <c r="H149" s="282">
        <v>2000</v>
      </c>
      <c r="I149" t="s">
        <v>854</v>
      </c>
    </row>
    <row r="150" spans="5:9">
      <c r="E150" s="282" t="s">
        <v>239</v>
      </c>
      <c r="F150" s="279">
        <v>750</v>
      </c>
      <c r="G150" s="279">
        <f t="shared" si="16"/>
        <v>735.41114074999996</v>
      </c>
      <c r="H150" s="282">
        <v>2001</v>
      </c>
      <c r="I150" t="s">
        <v>855</v>
      </c>
    </row>
    <row r="151" spans="5:9">
      <c r="E151" s="282" t="s">
        <v>240</v>
      </c>
      <c r="F151" s="279">
        <v>760.61008000000004</v>
      </c>
      <c r="G151" s="279">
        <f t="shared" si="16"/>
        <v>749.83421774999999</v>
      </c>
      <c r="H151" s="282">
        <v>2001</v>
      </c>
      <c r="I151" t="s">
        <v>856</v>
      </c>
    </row>
    <row r="152" spans="5:9">
      <c r="E152" s="282" t="s">
        <v>241</v>
      </c>
      <c r="F152" s="279">
        <v>775.86206900000002</v>
      </c>
      <c r="G152" s="279">
        <f t="shared" si="16"/>
        <v>761.10742725</v>
      </c>
      <c r="H152" s="282">
        <v>2001</v>
      </c>
      <c r="I152" t="s">
        <v>857</v>
      </c>
    </row>
    <row r="153" spans="5:9">
      <c r="E153" s="282" t="s">
        <v>9</v>
      </c>
      <c r="F153" s="279">
        <v>771.88328899999999</v>
      </c>
      <c r="G153" s="279">
        <f t="shared" si="16"/>
        <v>764.58885950000001</v>
      </c>
      <c r="H153" s="282">
        <v>2001</v>
      </c>
      <c r="I153" t="s">
        <v>854</v>
      </c>
    </row>
    <row r="154" spans="5:9">
      <c r="E154" s="282" t="s">
        <v>10</v>
      </c>
      <c r="F154" s="279">
        <v>771.22015899999997</v>
      </c>
      <c r="G154" s="279">
        <f t="shared" si="16"/>
        <v>769.89389925</v>
      </c>
      <c r="H154" s="282">
        <v>2002</v>
      </c>
      <c r="I154" t="s">
        <v>855</v>
      </c>
    </row>
    <row r="155" spans="5:9">
      <c r="E155" s="282" t="s">
        <v>11</v>
      </c>
      <c r="F155" s="279">
        <v>771.22015899999997</v>
      </c>
      <c r="G155" s="279">
        <f t="shared" si="16"/>
        <v>772.54641900000001</v>
      </c>
      <c r="H155" s="282">
        <v>2002</v>
      </c>
      <c r="I155" t="s">
        <v>856</v>
      </c>
    </row>
    <row r="156" spans="5:9">
      <c r="E156" s="282" t="s">
        <v>12</v>
      </c>
      <c r="F156" s="279">
        <v>759.28381999999999</v>
      </c>
      <c r="G156" s="279">
        <f t="shared" si="16"/>
        <v>768.40185674999998</v>
      </c>
      <c r="H156" s="282">
        <v>2002</v>
      </c>
      <c r="I156" t="s">
        <v>857</v>
      </c>
    </row>
    <row r="157" spans="5:9">
      <c r="E157" s="282" t="s">
        <v>13</v>
      </c>
      <c r="F157" s="279">
        <v>760.61008000000004</v>
      </c>
      <c r="G157" s="279">
        <f t="shared" si="16"/>
        <v>765.58355449999999</v>
      </c>
      <c r="H157" s="282">
        <v>2002</v>
      </c>
      <c r="I157" t="s">
        <v>854</v>
      </c>
    </row>
    <row r="158" spans="5:9">
      <c r="E158" s="282" t="s">
        <v>14</v>
      </c>
      <c r="F158" s="279">
        <v>760.61008000000004</v>
      </c>
      <c r="G158" s="279">
        <f t="shared" si="16"/>
        <v>762.93103474999998</v>
      </c>
      <c r="H158" s="282">
        <v>2003</v>
      </c>
      <c r="I158" t="s">
        <v>855</v>
      </c>
    </row>
    <row r="159" spans="5:9">
      <c r="E159" s="282" t="s">
        <v>15</v>
      </c>
      <c r="F159" s="279">
        <v>756.63130000000001</v>
      </c>
      <c r="G159" s="279">
        <f t="shared" si="16"/>
        <v>759.28381999999999</v>
      </c>
      <c r="H159" s="282">
        <v>2003</v>
      </c>
      <c r="I159" t="s">
        <v>856</v>
      </c>
    </row>
    <row r="160" spans="5:9">
      <c r="E160" s="282" t="s">
        <v>16</v>
      </c>
      <c r="F160" s="279">
        <v>760.61008000000004</v>
      </c>
      <c r="G160" s="279">
        <f t="shared" si="16"/>
        <v>759.61538499999995</v>
      </c>
      <c r="H160" s="282">
        <v>2003</v>
      </c>
      <c r="I160" t="s">
        <v>857</v>
      </c>
    </row>
    <row r="161" spans="5:9">
      <c r="E161" s="282" t="s">
        <v>17</v>
      </c>
      <c r="F161" s="279">
        <v>761.27320999999995</v>
      </c>
      <c r="G161" s="279">
        <f t="shared" si="16"/>
        <v>759.78116749999992</v>
      </c>
      <c r="H161" s="282">
        <v>2003</v>
      </c>
      <c r="I161" t="s">
        <v>854</v>
      </c>
    </row>
    <row r="162" spans="5:9">
      <c r="E162" s="282" t="s">
        <v>18</v>
      </c>
      <c r="F162" s="279">
        <v>757.95755999999994</v>
      </c>
      <c r="G162" s="279">
        <f t="shared" si="16"/>
        <v>759.1180374999999</v>
      </c>
      <c r="H162" s="282">
        <v>2004</v>
      </c>
      <c r="I162" t="s">
        <v>855</v>
      </c>
    </row>
    <row r="163" spans="5:9">
      <c r="E163" s="282" t="s">
        <v>19</v>
      </c>
      <c r="F163" s="279">
        <v>772.54641900000001</v>
      </c>
      <c r="G163" s="279">
        <f t="shared" si="16"/>
        <v>763.09681724999996</v>
      </c>
      <c r="H163" s="282">
        <v>2004</v>
      </c>
      <c r="I163" t="s">
        <v>856</v>
      </c>
    </row>
    <row r="164" spans="5:9">
      <c r="E164" s="282" t="s">
        <v>20</v>
      </c>
      <c r="F164" s="279">
        <v>779.84084900000005</v>
      </c>
      <c r="G164" s="279">
        <f t="shared" si="16"/>
        <v>767.90450950000002</v>
      </c>
      <c r="H164" s="282">
        <v>2004</v>
      </c>
      <c r="I164" t="s">
        <v>857</v>
      </c>
    </row>
    <row r="165" spans="5:9">
      <c r="E165" s="282" t="s">
        <v>21</v>
      </c>
      <c r="F165" s="279">
        <v>786.47214799999995</v>
      </c>
      <c r="G165" s="279">
        <f t="shared" si="16"/>
        <v>774.20424400000002</v>
      </c>
      <c r="H165" s="282">
        <v>2004</v>
      </c>
      <c r="I165" t="s">
        <v>854</v>
      </c>
    </row>
    <row r="166" spans="5:9">
      <c r="E166" s="282" t="s">
        <v>22</v>
      </c>
      <c r="F166" s="279">
        <v>785.80901900000003</v>
      </c>
      <c r="G166" s="279">
        <f t="shared" si="16"/>
        <v>781.1671087499999</v>
      </c>
      <c r="H166" s="282">
        <v>2005</v>
      </c>
      <c r="I166" t="s">
        <v>855</v>
      </c>
    </row>
    <row r="167" spans="5:9">
      <c r="E167" s="282" t="s">
        <v>23</v>
      </c>
      <c r="F167" s="279">
        <v>802.38726799999995</v>
      </c>
      <c r="G167" s="279">
        <f t="shared" si="16"/>
        <v>788.62732100000005</v>
      </c>
      <c r="H167" s="282">
        <v>2005</v>
      </c>
      <c r="I167" t="s">
        <v>856</v>
      </c>
    </row>
    <row r="168" spans="5:9">
      <c r="E168" s="282" t="s">
        <v>24</v>
      </c>
      <c r="F168" s="279">
        <v>822.28116699999998</v>
      </c>
      <c r="G168" s="279">
        <f t="shared" si="16"/>
        <v>799.23740050000004</v>
      </c>
      <c r="H168" s="282">
        <v>2005</v>
      </c>
      <c r="I168" t="s">
        <v>857</v>
      </c>
    </row>
    <row r="169" spans="5:9">
      <c r="E169" s="282" t="s">
        <v>25</v>
      </c>
      <c r="F169" s="279">
        <v>829.57559700000002</v>
      </c>
      <c r="G169" s="279">
        <f t="shared" si="16"/>
        <v>810.01326274999997</v>
      </c>
      <c r="H169" s="282">
        <v>2005</v>
      </c>
      <c r="I169" t="s">
        <v>854</v>
      </c>
    </row>
    <row r="170" spans="5:9">
      <c r="E170" s="282" t="s">
        <v>26</v>
      </c>
      <c r="F170" s="279">
        <v>838.19628599999999</v>
      </c>
      <c r="G170" s="279">
        <f t="shared" si="16"/>
        <v>823.11007949999998</v>
      </c>
      <c r="H170" s="282">
        <v>2006</v>
      </c>
      <c r="I170" t="s">
        <v>855</v>
      </c>
    </row>
    <row r="171" spans="5:9">
      <c r="E171" s="282" t="s">
        <v>27</v>
      </c>
      <c r="F171" s="279">
        <v>862.73209599999996</v>
      </c>
      <c r="G171" s="279">
        <f t="shared" si="16"/>
        <v>838.19628650000004</v>
      </c>
      <c r="H171" s="282">
        <v>2006</v>
      </c>
      <c r="I171" t="s">
        <v>856</v>
      </c>
    </row>
    <row r="172" spans="5:9">
      <c r="E172" s="282" t="s">
        <v>28</v>
      </c>
      <c r="F172" s="279">
        <v>874.66843500000004</v>
      </c>
      <c r="G172" s="279">
        <f t="shared" si="16"/>
        <v>851.29310350000003</v>
      </c>
      <c r="H172" s="282">
        <v>2006</v>
      </c>
      <c r="I172" t="s">
        <v>857</v>
      </c>
    </row>
    <row r="173" spans="5:9">
      <c r="E173" s="282" t="s">
        <v>29</v>
      </c>
      <c r="F173" s="279">
        <v>865.38461500000005</v>
      </c>
      <c r="G173" s="279">
        <f t="shared" si="16"/>
        <v>860.24535800000001</v>
      </c>
      <c r="H173" s="282">
        <v>2006</v>
      </c>
      <c r="I173" t="s">
        <v>854</v>
      </c>
    </row>
    <row r="174" spans="5:9">
      <c r="E174" s="282" t="s">
        <v>30</v>
      </c>
      <c r="F174" s="279">
        <v>859.41644599999995</v>
      </c>
      <c r="G174" s="279">
        <f t="shared" si="16"/>
        <v>865.55039800000009</v>
      </c>
      <c r="H174" s="282">
        <v>2007</v>
      </c>
      <c r="I174" t="s">
        <v>855</v>
      </c>
    </row>
    <row r="175" spans="5:9">
      <c r="E175" s="282" t="s">
        <v>31</v>
      </c>
      <c r="F175" s="279">
        <v>870.02652499999999</v>
      </c>
      <c r="G175" s="279">
        <f t="shared" si="16"/>
        <v>867.37400524999998</v>
      </c>
      <c r="H175" s="282">
        <v>2007</v>
      </c>
      <c r="I175" t="s">
        <v>856</v>
      </c>
    </row>
    <row r="176" spans="5:9">
      <c r="E176" s="282" t="s">
        <v>32</v>
      </c>
      <c r="F176" s="279">
        <v>891.24668399999996</v>
      </c>
      <c r="G176" s="279">
        <f t="shared" si="16"/>
        <v>871.51856750000002</v>
      </c>
      <c r="H176" s="282">
        <v>2007</v>
      </c>
      <c r="I176" t="s">
        <v>857</v>
      </c>
    </row>
    <row r="177" spans="5:9">
      <c r="E177" s="282" t="s">
        <v>33</v>
      </c>
      <c r="F177" s="279">
        <v>902.51989400000002</v>
      </c>
      <c r="G177" s="279">
        <f t="shared" si="16"/>
        <v>880.80238725000004</v>
      </c>
      <c r="H177" s="282">
        <v>2007</v>
      </c>
      <c r="I177" t="s">
        <v>854</v>
      </c>
    </row>
    <row r="178" spans="5:9">
      <c r="E178" s="282" t="s">
        <v>34</v>
      </c>
      <c r="F178" s="279">
        <v>921.75066300000003</v>
      </c>
      <c r="G178" s="279">
        <f t="shared" si="16"/>
        <v>896.38594149999994</v>
      </c>
      <c r="H178" s="282">
        <v>2008</v>
      </c>
      <c r="I178" t="s">
        <v>855</v>
      </c>
    </row>
    <row r="179" spans="5:9">
      <c r="E179" s="282" t="s">
        <v>35</v>
      </c>
      <c r="F179" s="279">
        <v>976.79045099999996</v>
      </c>
      <c r="G179" s="279">
        <f t="shared" si="16"/>
        <v>923.07692299999997</v>
      </c>
      <c r="H179" s="282">
        <v>2008</v>
      </c>
      <c r="I179" t="s">
        <v>856</v>
      </c>
    </row>
    <row r="180" spans="5:9">
      <c r="E180" s="282" t="s">
        <v>36</v>
      </c>
      <c r="F180" s="279">
        <v>1012.599469</v>
      </c>
      <c r="G180" s="279">
        <f t="shared" si="16"/>
        <v>953.41511925000009</v>
      </c>
      <c r="H180" s="282">
        <v>2008</v>
      </c>
      <c r="I180" t="s">
        <v>857</v>
      </c>
    </row>
    <row r="181" spans="5:9">
      <c r="E181" s="282" t="s">
        <v>37</v>
      </c>
      <c r="F181" s="279">
        <v>990.05304999999998</v>
      </c>
      <c r="G181" s="279">
        <f t="shared" si="16"/>
        <v>975.29840825000008</v>
      </c>
      <c r="H181" s="282">
        <v>2008</v>
      </c>
      <c r="I181" t="s">
        <v>854</v>
      </c>
    </row>
    <row r="182" spans="5:9">
      <c r="E182" s="282" t="s">
        <v>38</v>
      </c>
      <c r="F182" s="279">
        <v>964.85411099999999</v>
      </c>
      <c r="G182" s="279">
        <f t="shared" si="16"/>
        <v>986.07427025000004</v>
      </c>
      <c r="H182" s="282">
        <v>2009</v>
      </c>
      <c r="I182" t="s">
        <v>855</v>
      </c>
    </row>
    <row r="183" spans="5:9">
      <c r="E183" s="282" t="s">
        <v>39</v>
      </c>
      <c r="F183" s="279">
        <v>964.85411099999999</v>
      </c>
      <c r="G183" s="279">
        <f t="shared" si="16"/>
        <v>983.09018524999999</v>
      </c>
      <c r="H183" s="282">
        <v>2009</v>
      </c>
      <c r="I183" t="s">
        <v>856</v>
      </c>
    </row>
    <row r="184" spans="5:9">
      <c r="E184" s="282" t="s">
        <v>40</v>
      </c>
      <c r="F184" s="279">
        <v>954.24403199999995</v>
      </c>
      <c r="G184" s="279">
        <f t="shared" si="16"/>
        <v>968.50132600000006</v>
      </c>
      <c r="H184" s="282">
        <v>2009</v>
      </c>
      <c r="I184" t="s">
        <v>857</v>
      </c>
    </row>
    <row r="185" spans="5:9">
      <c r="E185" s="282" t="s">
        <v>41</v>
      </c>
      <c r="F185" s="279">
        <v>958.22281199999998</v>
      </c>
      <c r="G185" s="279">
        <f t="shared" si="16"/>
        <v>960.54376649999995</v>
      </c>
      <c r="H185" s="282">
        <v>2009</v>
      </c>
      <c r="I185" t="s">
        <v>854</v>
      </c>
    </row>
    <row r="186" spans="5:9">
      <c r="E186" s="282" t="s">
        <v>42</v>
      </c>
      <c r="F186" s="279">
        <v>970.82228099999998</v>
      </c>
      <c r="G186" s="279">
        <f t="shared" si="16"/>
        <v>962.03580899999997</v>
      </c>
      <c r="H186" s="282">
        <v>2010</v>
      </c>
      <c r="I186" t="s">
        <v>855</v>
      </c>
    </row>
    <row r="187" spans="5:9">
      <c r="E187" s="282" t="s">
        <v>43</v>
      </c>
      <c r="F187" s="279">
        <v>984.084881</v>
      </c>
      <c r="G187" s="279">
        <f t="shared" si="16"/>
        <v>966.8435015</v>
      </c>
      <c r="H187" s="282">
        <v>2010</v>
      </c>
      <c r="I187" t="s">
        <v>856</v>
      </c>
    </row>
    <row r="188" spans="5:9">
      <c r="E188" s="282" t="s">
        <v>44</v>
      </c>
      <c r="F188" s="279">
        <v>990.71618000000001</v>
      </c>
      <c r="G188" s="279">
        <f t="shared" si="16"/>
        <v>975.96153849999996</v>
      </c>
      <c r="H188" s="282">
        <v>2010</v>
      </c>
      <c r="I188" t="s">
        <v>857</v>
      </c>
    </row>
    <row r="189" spans="5:9">
      <c r="E189" s="282" t="s">
        <v>45</v>
      </c>
      <c r="F189" s="279">
        <v>1000</v>
      </c>
      <c r="G189" s="279">
        <f t="shared" ref="G189:G214" si="17">AVERAGE(F186:F189)</f>
        <v>986.40583549999997</v>
      </c>
      <c r="H189" s="282">
        <v>2010</v>
      </c>
      <c r="I189" t="s">
        <v>854</v>
      </c>
    </row>
    <row r="190" spans="5:9">
      <c r="E190" s="282" t="s">
        <v>46</v>
      </c>
      <c r="F190" s="279">
        <v>1022</v>
      </c>
      <c r="G190" s="279">
        <f t="shared" si="17"/>
        <v>999.20026525000003</v>
      </c>
      <c r="H190" s="282">
        <v>2011</v>
      </c>
      <c r="I190" t="s">
        <v>855</v>
      </c>
    </row>
    <row r="191" spans="5:9">
      <c r="E191" s="282" t="s">
        <v>47</v>
      </c>
      <c r="F191" s="279">
        <v>1031</v>
      </c>
      <c r="G191" s="279">
        <f t="shared" si="17"/>
        <v>1010.929045</v>
      </c>
      <c r="H191" s="282">
        <v>2011</v>
      </c>
      <c r="I191" t="s">
        <v>856</v>
      </c>
    </row>
    <row r="192" spans="5:9">
      <c r="E192" s="282" t="s">
        <v>48</v>
      </c>
      <c r="F192" s="279">
        <v>1037</v>
      </c>
      <c r="G192" s="279">
        <f t="shared" si="17"/>
        <v>1022.5</v>
      </c>
      <c r="H192" s="282">
        <v>2011</v>
      </c>
      <c r="I192" t="s">
        <v>857</v>
      </c>
    </row>
    <row r="193" spans="5:9">
      <c r="E193" s="282" t="s">
        <v>49</v>
      </c>
      <c r="F193" s="279">
        <v>1042</v>
      </c>
      <c r="G193" s="279">
        <f t="shared" si="17"/>
        <v>1033</v>
      </c>
      <c r="H193" s="282">
        <v>2011</v>
      </c>
      <c r="I193" t="s">
        <v>854</v>
      </c>
    </row>
    <row r="194" spans="5:9">
      <c r="E194" s="282" t="s">
        <v>50</v>
      </c>
      <c r="F194" s="279">
        <v>1045</v>
      </c>
      <c r="G194" s="279">
        <f t="shared" si="17"/>
        <v>1038.75</v>
      </c>
      <c r="H194" s="282">
        <v>2012</v>
      </c>
      <c r="I194" t="s">
        <v>855</v>
      </c>
    </row>
    <row r="195" spans="5:9">
      <c r="E195" s="282" t="s">
        <v>51</v>
      </c>
      <c r="F195" s="279">
        <v>1051</v>
      </c>
      <c r="G195" s="279">
        <f t="shared" si="17"/>
        <v>1043.75</v>
      </c>
      <c r="H195" s="282">
        <v>2012</v>
      </c>
      <c r="I195" t="s">
        <v>856</v>
      </c>
    </row>
    <row r="196" spans="5:9">
      <c r="E196" s="282" t="s">
        <v>52</v>
      </c>
      <c r="F196" s="279">
        <v>1040</v>
      </c>
      <c r="G196" s="279">
        <f t="shared" si="17"/>
        <v>1044.5</v>
      </c>
      <c r="H196" s="282">
        <v>2012</v>
      </c>
      <c r="I196" t="s">
        <v>857</v>
      </c>
    </row>
    <row r="197" spans="5:9">
      <c r="E197" s="282" t="s">
        <v>53</v>
      </c>
      <c r="F197" s="279">
        <v>1037</v>
      </c>
      <c r="G197" s="279">
        <f t="shared" si="17"/>
        <v>1043.25</v>
      </c>
      <c r="H197" s="282">
        <v>2012</v>
      </c>
      <c r="I197" t="s">
        <v>854</v>
      </c>
    </row>
    <row r="198" spans="5:9">
      <c r="E198" s="282" t="s">
        <v>54</v>
      </c>
      <c r="F198" s="279">
        <v>1045</v>
      </c>
      <c r="G198" s="279">
        <f t="shared" si="17"/>
        <v>1043.25</v>
      </c>
      <c r="H198" s="282">
        <v>2013</v>
      </c>
      <c r="I198" t="s">
        <v>855</v>
      </c>
    </row>
    <row r="199" spans="5:9">
      <c r="E199" s="282" t="s">
        <v>55</v>
      </c>
      <c r="F199" s="279">
        <v>1051</v>
      </c>
      <c r="G199" s="279">
        <f t="shared" si="17"/>
        <v>1043.25</v>
      </c>
      <c r="H199" s="282">
        <v>2013</v>
      </c>
      <c r="I199" t="s">
        <v>856</v>
      </c>
    </row>
    <row r="200" spans="5:9">
      <c r="E200" s="282" t="s">
        <v>56</v>
      </c>
      <c r="F200" s="279">
        <v>1074</v>
      </c>
      <c r="G200" s="279">
        <f t="shared" si="17"/>
        <v>1051.75</v>
      </c>
      <c r="H200" s="282">
        <v>2013</v>
      </c>
      <c r="I200" t="s">
        <v>857</v>
      </c>
    </row>
    <row r="201" spans="5:9">
      <c r="E201" s="282" t="s">
        <v>57</v>
      </c>
      <c r="F201" s="279">
        <v>1066</v>
      </c>
      <c r="G201" s="279">
        <f t="shared" si="17"/>
        <v>1059</v>
      </c>
      <c r="H201" s="282">
        <v>2013</v>
      </c>
      <c r="I201" t="s">
        <v>854</v>
      </c>
    </row>
    <row r="202" spans="5:9">
      <c r="E202" s="282" t="s">
        <v>58</v>
      </c>
      <c r="F202" s="279">
        <v>1077</v>
      </c>
      <c r="G202" s="279">
        <f t="shared" si="17"/>
        <v>1067</v>
      </c>
      <c r="H202" s="282">
        <v>2014</v>
      </c>
      <c r="I202" t="s">
        <v>855</v>
      </c>
    </row>
    <row r="203" spans="5:9">
      <c r="E203" s="282" t="s">
        <v>59</v>
      </c>
      <c r="F203" s="279">
        <v>1066</v>
      </c>
      <c r="G203" s="279">
        <f t="shared" si="17"/>
        <v>1070.75</v>
      </c>
      <c r="H203" s="282">
        <v>2014</v>
      </c>
      <c r="I203" t="s">
        <v>856</v>
      </c>
    </row>
    <row r="204" spans="5:9">
      <c r="E204" s="282" t="s">
        <v>60</v>
      </c>
      <c r="F204" s="279">
        <v>1050</v>
      </c>
      <c r="G204" s="279">
        <f t="shared" si="17"/>
        <v>1064.75</v>
      </c>
      <c r="H204" s="282">
        <v>2014</v>
      </c>
      <c r="I204" t="s">
        <v>857</v>
      </c>
    </row>
    <row r="205" spans="5:9">
      <c r="E205" s="282" t="s">
        <v>61</v>
      </c>
      <c r="F205" s="279">
        <v>1046</v>
      </c>
      <c r="G205" s="279">
        <f t="shared" si="17"/>
        <v>1059.75</v>
      </c>
      <c r="H205" s="282">
        <v>2014</v>
      </c>
      <c r="I205" t="s">
        <v>854</v>
      </c>
    </row>
    <row r="206" spans="5:9">
      <c r="E206" s="282" t="s">
        <v>62</v>
      </c>
      <c r="F206" s="279">
        <v>1034</v>
      </c>
      <c r="G206" s="279">
        <f t="shared" si="17"/>
        <v>1049</v>
      </c>
      <c r="H206" s="282">
        <v>2015</v>
      </c>
      <c r="I206" t="s">
        <v>855</v>
      </c>
    </row>
    <row r="207" spans="5:9">
      <c r="E207" s="282" t="s">
        <v>63</v>
      </c>
      <c r="F207" s="279">
        <v>1031</v>
      </c>
      <c r="G207" s="279">
        <f t="shared" si="17"/>
        <v>1040.25</v>
      </c>
      <c r="H207" s="282">
        <v>2015</v>
      </c>
      <c r="I207" t="s">
        <v>856</v>
      </c>
    </row>
    <row r="208" spans="5:9">
      <c r="E208" s="282" t="s">
        <v>64</v>
      </c>
      <c r="F208" s="279">
        <v>1048</v>
      </c>
      <c r="G208" s="279">
        <f t="shared" si="17"/>
        <v>1039.75</v>
      </c>
      <c r="H208" s="282">
        <v>2015</v>
      </c>
      <c r="I208" t="s">
        <v>857</v>
      </c>
    </row>
    <row r="209" spans="5:9">
      <c r="E209" s="282" t="s">
        <v>65</v>
      </c>
      <c r="F209" s="279">
        <v>1035</v>
      </c>
      <c r="G209" s="279">
        <f t="shared" si="17"/>
        <v>1037</v>
      </c>
      <c r="H209" s="282">
        <v>2015</v>
      </c>
      <c r="I209" t="s">
        <v>854</v>
      </c>
    </row>
    <row r="210" spans="5:9">
      <c r="E210" s="282" t="s">
        <v>242</v>
      </c>
      <c r="F210" s="279">
        <v>1025</v>
      </c>
      <c r="G210" s="279">
        <f t="shared" si="17"/>
        <v>1034.75</v>
      </c>
      <c r="H210" s="282">
        <v>2016</v>
      </c>
      <c r="I210" t="s">
        <v>855</v>
      </c>
    </row>
    <row r="211" spans="5:9">
      <c r="E211" s="282" t="s">
        <v>740</v>
      </c>
      <c r="F211" s="279">
        <v>1034</v>
      </c>
      <c r="G211" s="279">
        <f t="shared" si="17"/>
        <v>1035.5</v>
      </c>
      <c r="H211" s="282">
        <v>2016</v>
      </c>
      <c r="I211" t="s">
        <v>856</v>
      </c>
    </row>
    <row r="212" spans="5:9">
      <c r="E212" s="282" t="s">
        <v>741</v>
      </c>
      <c r="F212" s="279">
        <v>1049</v>
      </c>
      <c r="G212" s="279">
        <f t="shared" si="17"/>
        <v>1035.75</v>
      </c>
      <c r="H212" s="282">
        <v>2016</v>
      </c>
      <c r="I212" t="s">
        <v>857</v>
      </c>
    </row>
    <row r="213" spans="5:9">
      <c r="E213" s="282" t="s">
        <v>743</v>
      </c>
      <c r="F213" s="279">
        <v>1059</v>
      </c>
      <c r="G213" s="279">
        <f t="shared" si="17"/>
        <v>1041.75</v>
      </c>
      <c r="H213" s="282">
        <v>2016</v>
      </c>
      <c r="I213" t="s">
        <v>854</v>
      </c>
    </row>
    <row r="214" spans="5:9">
      <c r="E214" s="282" t="s">
        <v>744</v>
      </c>
      <c r="F214" s="279">
        <v>1068</v>
      </c>
      <c r="G214" s="279">
        <f t="shared" si="17"/>
        <v>1052.5</v>
      </c>
      <c r="H214" s="282">
        <v>2017</v>
      </c>
      <c r="I214" t="s">
        <v>855</v>
      </c>
    </row>
    <row r="215" spans="5:9">
      <c r="E215" s="282" t="s">
        <v>745</v>
      </c>
      <c r="F215" s="279">
        <v>1083</v>
      </c>
      <c r="G215" s="279">
        <f>AVERAGE(F212:F215)</f>
        <v>1064.75</v>
      </c>
      <c r="H215" s="282">
        <v>2017</v>
      </c>
      <c r="I215" t="s">
        <v>856</v>
      </c>
    </row>
    <row r="216" spans="5:9">
      <c r="E216" s="305" t="s">
        <v>795</v>
      </c>
      <c r="F216" s="305"/>
    </row>
    <row r="217" spans="5:9">
      <c r="E217" s="302" t="s">
        <v>796</v>
      </c>
      <c r="F217" s="302"/>
    </row>
    <row r="218" spans="5:9">
      <c r="E218" s="302" t="s">
        <v>797</v>
      </c>
      <c r="F218" s="302"/>
    </row>
  </sheetData>
  <autoFilter ref="G56:I218" xr:uid="{1090AC3D-5C36-4570-B645-6872106B0856}"/>
  <sortState ref="E17">
    <sortCondition ref="E15"/>
  </sortState>
  <mergeCells count="23">
    <mergeCell ref="A20:B20"/>
    <mergeCell ref="A115:B115"/>
    <mergeCell ref="A116:B116"/>
    <mergeCell ref="A117:B117"/>
    <mergeCell ref="H35:I35"/>
    <mergeCell ref="H36:I36"/>
    <mergeCell ref="H37:I37"/>
    <mergeCell ref="H33:I33"/>
    <mergeCell ref="H34:I34"/>
    <mergeCell ref="H23:I23"/>
    <mergeCell ref="H24:I24"/>
    <mergeCell ref="H25:I25"/>
    <mergeCell ref="H26:I26"/>
    <mergeCell ref="H27:I27"/>
    <mergeCell ref="H28:I28"/>
    <mergeCell ref="H29:I29"/>
    <mergeCell ref="E217:F217"/>
    <mergeCell ref="E218:F218"/>
    <mergeCell ref="H30:I30"/>
    <mergeCell ref="H31:I31"/>
    <mergeCell ref="H32:I32"/>
    <mergeCell ref="E55:F55"/>
    <mergeCell ref="E216:F216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O124"/>
  <sheetViews>
    <sheetView topLeftCell="Q40" zoomScale="85" zoomScaleNormal="85" workbookViewId="0">
      <selection activeCell="R66" sqref="R66"/>
    </sheetView>
  </sheetViews>
  <sheetFormatPr defaultRowHeight="15"/>
  <cols>
    <col min="25" max="32" width="9.140625" style="19"/>
    <col min="34" max="41" width="9.140625" style="19"/>
  </cols>
  <sheetData>
    <row r="1" spans="1:67">
      <c r="A1" s="54" t="s">
        <v>314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306" t="s">
        <v>315</v>
      </c>
      <c r="U1" s="306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</row>
    <row r="3" spans="1:67">
      <c r="A3" s="53" t="s">
        <v>316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69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</row>
    <row r="4" spans="1:67">
      <c r="A4" s="53" t="s">
        <v>317</v>
      </c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</row>
    <row r="6" spans="1:67">
      <c r="A6" s="53"/>
      <c r="B6" s="307" t="s">
        <v>318</v>
      </c>
      <c r="C6" s="308"/>
      <c r="D6" s="308"/>
      <c r="E6" s="309"/>
      <c r="F6" s="95"/>
      <c r="G6" s="315" t="s">
        <v>319</v>
      </c>
      <c r="H6" s="316"/>
      <c r="I6" s="316"/>
      <c r="J6" s="316"/>
      <c r="K6" s="102"/>
      <c r="L6" s="102"/>
      <c r="M6" s="102"/>
      <c r="N6" s="310" t="s">
        <v>320</v>
      </c>
      <c r="O6" s="311"/>
      <c r="P6" s="312"/>
      <c r="Q6" s="313" t="s">
        <v>321</v>
      </c>
      <c r="R6" s="314"/>
      <c r="S6" s="314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/>
      <c r="AJ6" s="53"/>
      <c r="AK6" s="53"/>
      <c r="AL6" s="53"/>
      <c r="AM6" s="53"/>
      <c r="AN6" s="53"/>
      <c r="AO6" s="53"/>
      <c r="AP6" s="53"/>
    </row>
    <row r="7" spans="1:67" ht="48.75">
      <c r="A7" s="57"/>
      <c r="B7" s="62" t="s">
        <v>288</v>
      </c>
      <c r="C7" s="63" t="s">
        <v>287</v>
      </c>
      <c r="D7" s="63" t="s">
        <v>322</v>
      </c>
      <c r="E7" s="64" t="s">
        <v>323</v>
      </c>
      <c r="F7" s="96" t="s">
        <v>324</v>
      </c>
      <c r="G7" s="65" t="s">
        <v>325</v>
      </c>
      <c r="H7" s="66"/>
      <c r="I7" s="101" t="s">
        <v>326</v>
      </c>
      <c r="J7" s="101" t="s">
        <v>327</v>
      </c>
      <c r="K7" s="101" t="s">
        <v>328</v>
      </c>
      <c r="L7" s="101" t="s">
        <v>329</v>
      </c>
      <c r="M7" s="101" t="s">
        <v>330</v>
      </c>
      <c r="N7" s="67" t="s">
        <v>288</v>
      </c>
      <c r="O7" s="68" t="s">
        <v>287</v>
      </c>
      <c r="P7" s="64" t="s">
        <v>247</v>
      </c>
      <c r="Q7" s="67" t="s">
        <v>288</v>
      </c>
      <c r="R7" s="68" t="s">
        <v>287</v>
      </c>
      <c r="S7" s="63" t="s">
        <v>247</v>
      </c>
      <c r="T7" s="53"/>
      <c r="U7" s="53" t="s">
        <v>288</v>
      </c>
      <c r="V7" s="53" t="s">
        <v>287</v>
      </c>
      <c r="W7" s="53" t="s">
        <v>322</v>
      </c>
      <c r="X7" s="53" t="s">
        <v>323</v>
      </c>
      <c r="Y7" s="53"/>
      <c r="Z7" s="53" t="s">
        <v>288</v>
      </c>
      <c r="AA7" s="53" t="s">
        <v>287</v>
      </c>
      <c r="AB7" s="53" t="s">
        <v>322</v>
      </c>
      <c r="AC7" s="53" t="s">
        <v>323</v>
      </c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19" t="s">
        <v>398</v>
      </c>
      <c r="AR7" s="19" t="s">
        <v>399</v>
      </c>
      <c r="AS7" s="19" t="s">
        <v>400</v>
      </c>
      <c r="AT7" s="19" t="s">
        <v>401</v>
      </c>
      <c r="AU7" s="19" t="s">
        <v>402</v>
      </c>
      <c r="AV7" s="19" t="s">
        <v>403</v>
      </c>
      <c r="AW7" s="19" t="s">
        <v>404</v>
      </c>
      <c r="AZ7" t="s">
        <v>398</v>
      </c>
      <c r="BA7" t="s">
        <v>399</v>
      </c>
      <c r="BB7" t="s">
        <v>400</v>
      </c>
      <c r="BC7" t="s">
        <v>401</v>
      </c>
      <c r="BD7" t="s">
        <v>402</v>
      </c>
      <c r="BH7" s="19"/>
      <c r="BI7" s="19" t="s">
        <v>398</v>
      </c>
      <c r="BJ7" s="19" t="s">
        <v>399</v>
      </c>
      <c r="BK7" s="19" t="s">
        <v>400</v>
      </c>
      <c r="BL7" s="19" t="s">
        <v>401</v>
      </c>
      <c r="BM7" s="19" t="s">
        <v>402</v>
      </c>
      <c r="BN7" s="19" t="s">
        <v>403</v>
      </c>
      <c r="BO7" s="19" t="s">
        <v>404</v>
      </c>
    </row>
    <row r="8" spans="1:67">
      <c r="A8" s="71" t="s">
        <v>239</v>
      </c>
      <c r="B8" s="74">
        <v>453.68</v>
      </c>
      <c r="C8" s="75">
        <v>8414.2000000000007</v>
      </c>
      <c r="D8" s="75">
        <v>122.22999999999999</v>
      </c>
      <c r="E8" s="76">
        <v>8990.11</v>
      </c>
      <c r="F8" s="97">
        <v>575.91</v>
      </c>
      <c r="G8" s="73"/>
      <c r="H8" s="77"/>
      <c r="I8" s="77"/>
      <c r="J8" s="77"/>
      <c r="K8" s="77"/>
      <c r="L8" s="77"/>
      <c r="M8" s="77"/>
      <c r="N8" s="73"/>
      <c r="O8" s="77"/>
      <c r="P8" s="78"/>
      <c r="Q8" s="73"/>
      <c r="R8" s="77"/>
      <c r="S8" s="77"/>
      <c r="T8" s="71" t="s">
        <v>239</v>
      </c>
      <c r="U8" s="53">
        <v>454.36</v>
      </c>
      <c r="V8" s="53">
        <v>8477.2000000000007</v>
      </c>
      <c r="W8" s="53">
        <v>122.97999999999999</v>
      </c>
      <c r="X8" s="53">
        <v>9054.5400000000009</v>
      </c>
      <c r="Y8" s="238" t="s">
        <v>239</v>
      </c>
      <c r="Z8" s="239">
        <v>454.17</v>
      </c>
      <c r="AA8" s="240">
        <v>8479.23</v>
      </c>
      <c r="AB8" s="240">
        <v>123.19</v>
      </c>
      <c r="AC8" s="241">
        <f>SUM(Z8:AB8)</f>
        <v>9056.59</v>
      </c>
      <c r="AD8" s="70">
        <f>Z8-B8</f>
        <v>0.49000000000000909</v>
      </c>
      <c r="AE8" s="70">
        <f t="shared" ref="AE8:AG23" si="0">AA8-C8</f>
        <v>65.029999999998836</v>
      </c>
      <c r="AF8" s="70">
        <f t="shared" si="0"/>
        <v>0.96000000000000796</v>
      </c>
      <c r="AG8" s="70">
        <f t="shared" si="0"/>
        <v>66.479999999999563</v>
      </c>
      <c r="AH8" s="263">
        <f>Z8/B8-1</f>
        <v>1.0800564274378033E-3</v>
      </c>
      <c r="AI8" s="263">
        <f t="shared" ref="AI8:AK23" si="1">AA8/C8-1</f>
        <v>7.728601649592326E-3</v>
      </c>
      <c r="AJ8" s="263">
        <f t="shared" si="1"/>
        <v>7.8540456516404955E-3</v>
      </c>
      <c r="AK8" s="263">
        <f t="shared" si="1"/>
        <v>7.3947927222246523E-3</v>
      </c>
      <c r="AL8" s="70"/>
      <c r="AM8" s="70"/>
      <c r="AN8" s="70"/>
      <c r="AO8" s="70"/>
      <c r="AP8" s="53">
        <v>2001</v>
      </c>
      <c r="AQ8" s="19">
        <v>28.53</v>
      </c>
      <c r="AR8" s="19">
        <v>5.12</v>
      </c>
      <c r="AS8" s="19">
        <v>2.19</v>
      </c>
      <c r="AT8" s="19">
        <v>0.16</v>
      </c>
      <c r="AU8" s="19">
        <v>0.22</v>
      </c>
      <c r="AV8" s="19">
        <v>36.25</v>
      </c>
      <c r="AW8" s="19">
        <v>9342</v>
      </c>
      <c r="AY8">
        <v>2001</v>
      </c>
      <c r="AZ8">
        <v>28.592493407999999</v>
      </c>
      <c r="BA8">
        <v>5.1757861831999996</v>
      </c>
      <c r="BB8">
        <v>2.1736884574999999</v>
      </c>
      <c r="BC8">
        <v>0.1528843322</v>
      </c>
      <c r="BD8">
        <v>0.22459310239999999</v>
      </c>
      <c r="BE8">
        <v>36.319445483300001</v>
      </c>
      <c r="BF8">
        <v>9359.4757075892285</v>
      </c>
      <c r="BH8" s="19">
        <v>2001</v>
      </c>
      <c r="BI8" s="19">
        <v>28.89272819</v>
      </c>
      <c r="BJ8" s="19">
        <v>5.1859317911999998</v>
      </c>
      <c r="BK8" s="19">
        <v>2.1818245661</v>
      </c>
      <c r="BL8" s="19">
        <v>0.15191422409999999</v>
      </c>
      <c r="BM8" s="19">
        <v>0.22485672379999999</v>
      </c>
      <c r="BN8" s="19">
        <v>36.637255495199994</v>
      </c>
      <c r="BO8" s="19">
        <v>9441.3749504445295</v>
      </c>
    </row>
    <row r="9" spans="1:67">
      <c r="A9" s="71" t="s">
        <v>240</v>
      </c>
      <c r="B9" s="74">
        <v>460.9</v>
      </c>
      <c r="C9" s="75">
        <v>8384.619999999999</v>
      </c>
      <c r="D9" s="75">
        <v>120.87</v>
      </c>
      <c r="E9" s="76">
        <v>8966.39</v>
      </c>
      <c r="F9" s="97">
        <v>581.77</v>
      </c>
      <c r="G9" s="73" t="s">
        <v>331</v>
      </c>
      <c r="H9" s="77" t="s">
        <v>332</v>
      </c>
      <c r="I9" s="77"/>
      <c r="J9" s="77"/>
      <c r="K9" s="77" t="s">
        <v>333</v>
      </c>
      <c r="L9" s="77"/>
      <c r="M9" s="77"/>
      <c r="N9" s="73"/>
      <c r="O9" s="77"/>
      <c r="P9" s="78"/>
      <c r="Q9" s="73"/>
      <c r="R9" s="77"/>
      <c r="S9" s="77"/>
      <c r="T9" s="71" t="s">
        <v>240</v>
      </c>
      <c r="U9" s="53">
        <v>461.78999999999996</v>
      </c>
      <c r="V9" s="53">
        <v>8458.57</v>
      </c>
      <c r="W9" s="53">
        <v>121.66</v>
      </c>
      <c r="X9" s="53">
        <v>9042.02</v>
      </c>
      <c r="Y9" s="238" t="s">
        <v>240</v>
      </c>
      <c r="Z9" s="239">
        <v>461.63</v>
      </c>
      <c r="AA9" s="240">
        <v>8461.26</v>
      </c>
      <c r="AB9" s="240">
        <v>121.84</v>
      </c>
      <c r="AC9" s="241">
        <f t="shared" ref="AC9:AC70" si="2">SUM(Z9:AB9)</f>
        <v>9044.73</v>
      </c>
      <c r="AD9" s="70">
        <f t="shared" ref="AD9:AD66" si="3">Z9-B9</f>
        <v>0.73000000000001819</v>
      </c>
      <c r="AE9" s="70">
        <f t="shared" si="0"/>
        <v>76.640000000001237</v>
      </c>
      <c r="AF9" s="70">
        <f t="shared" si="0"/>
        <v>0.96999999999999886</v>
      </c>
      <c r="AG9" s="70">
        <f t="shared" si="0"/>
        <v>78.340000000000146</v>
      </c>
      <c r="AH9" s="263">
        <f t="shared" ref="AH9:AH66" si="4">Z9/B9-1</f>
        <v>1.5838576697766449E-3</v>
      </c>
      <c r="AI9" s="263">
        <f t="shared" si="1"/>
        <v>9.1405454272228681E-3</v>
      </c>
      <c r="AJ9" s="263">
        <f t="shared" si="1"/>
        <v>8.0251509886655192E-3</v>
      </c>
      <c r="AK9" s="263">
        <f t="shared" si="1"/>
        <v>8.7370725565139029E-3</v>
      </c>
      <c r="AL9" s="70"/>
      <c r="AM9" s="70"/>
      <c r="AN9" s="70"/>
      <c r="AO9" s="70"/>
      <c r="AP9" s="53">
        <v>2002</v>
      </c>
      <c r="AQ9" s="19">
        <v>29.56</v>
      </c>
      <c r="AR9" s="19">
        <v>5.22</v>
      </c>
      <c r="AS9" s="19">
        <v>2.2799999999999998</v>
      </c>
      <c r="AT9" s="19">
        <v>0.17</v>
      </c>
      <c r="AU9" s="19">
        <v>0.22</v>
      </c>
      <c r="AV9" s="19">
        <v>37.479999999999997</v>
      </c>
      <c r="AW9" s="19">
        <v>9492</v>
      </c>
      <c r="AY9">
        <v>2002</v>
      </c>
      <c r="AZ9">
        <v>29.579601090000001</v>
      </c>
      <c r="BA9">
        <v>5.273894469</v>
      </c>
      <c r="BB9">
        <v>2.2624609451</v>
      </c>
      <c r="BC9">
        <v>0.16198746250000001</v>
      </c>
      <c r="BD9">
        <v>0.2254971815</v>
      </c>
      <c r="BE9">
        <v>37.503441148100009</v>
      </c>
      <c r="BF9">
        <v>9498.148954818289</v>
      </c>
      <c r="BH9" s="19">
        <v>2002</v>
      </c>
      <c r="BI9" s="19">
        <v>29.909354906000001</v>
      </c>
      <c r="BJ9" s="19">
        <v>5.2940350609999998</v>
      </c>
      <c r="BK9" s="19">
        <v>2.2736926003</v>
      </c>
      <c r="BL9" s="19">
        <v>0.1612981537</v>
      </c>
      <c r="BM9" s="19">
        <v>0.22624663889999999</v>
      </c>
      <c r="BN9" s="19">
        <v>37.864627359900005</v>
      </c>
      <c r="BO9" s="19">
        <v>9589.6232391794365</v>
      </c>
    </row>
    <row r="10" spans="1:67">
      <c r="A10" s="71" t="s">
        <v>241</v>
      </c>
      <c r="B10" s="73">
        <v>469</v>
      </c>
      <c r="C10" s="77">
        <v>8480</v>
      </c>
      <c r="D10" s="77">
        <v>123</v>
      </c>
      <c r="E10" s="76">
        <v>9072</v>
      </c>
      <c r="F10" s="97">
        <v>592</v>
      </c>
      <c r="G10" s="73"/>
      <c r="H10" s="77"/>
      <c r="I10" s="77"/>
      <c r="J10" s="77"/>
      <c r="K10" s="77"/>
      <c r="L10" s="77"/>
      <c r="M10" s="77"/>
      <c r="N10" s="73"/>
      <c r="O10" s="71"/>
      <c r="P10" s="79" t="s">
        <v>334</v>
      </c>
      <c r="Q10" s="73"/>
      <c r="R10" s="77"/>
      <c r="S10" s="80" t="s">
        <v>334</v>
      </c>
      <c r="T10" s="71" t="s">
        <v>241</v>
      </c>
      <c r="U10" s="53">
        <v>470</v>
      </c>
      <c r="V10" s="53">
        <v>8566</v>
      </c>
      <c r="W10" s="53">
        <v>124</v>
      </c>
      <c r="X10" s="53">
        <v>9160</v>
      </c>
      <c r="Y10" s="238" t="s">
        <v>241</v>
      </c>
      <c r="Z10" s="242">
        <v>471</v>
      </c>
      <c r="AA10" s="243">
        <v>8569</v>
      </c>
      <c r="AB10" s="243">
        <v>124</v>
      </c>
      <c r="AC10" s="241">
        <f t="shared" si="2"/>
        <v>9164</v>
      </c>
      <c r="AD10" s="70">
        <f t="shared" si="3"/>
        <v>2</v>
      </c>
      <c r="AE10" s="70">
        <f t="shared" si="0"/>
        <v>89</v>
      </c>
      <c r="AF10" s="70">
        <f t="shared" si="0"/>
        <v>1</v>
      </c>
      <c r="AG10" s="70">
        <f t="shared" si="0"/>
        <v>92</v>
      </c>
      <c r="AH10" s="263">
        <f t="shared" si="4"/>
        <v>4.2643923240939241E-3</v>
      </c>
      <c r="AI10" s="263">
        <f t="shared" si="1"/>
        <v>1.0495283018867818E-2</v>
      </c>
      <c r="AJ10" s="263">
        <f t="shared" si="1"/>
        <v>8.1300813008129413E-3</v>
      </c>
      <c r="AK10" s="263">
        <f t="shared" si="1"/>
        <v>1.0141093474426821E-2</v>
      </c>
      <c r="AL10" s="70"/>
      <c r="AM10" s="70"/>
      <c r="AN10" s="70"/>
      <c r="AO10" s="70"/>
      <c r="AP10" s="53">
        <v>2003</v>
      </c>
      <c r="AQ10" s="19">
        <v>30.47</v>
      </c>
      <c r="AR10" s="19">
        <v>5.33</v>
      </c>
      <c r="AS10" s="19">
        <v>2.36</v>
      </c>
      <c r="AT10" s="19">
        <v>0.18</v>
      </c>
      <c r="AU10" s="19">
        <v>0.23</v>
      </c>
      <c r="AV10" s="19">
        <v>38.6</v>
      </c>
      <c r="AW10" s="19">
        <v>9586</v>
      </c>
      <c r="AY10">
        <v>2003</v>
      </c>
      <c r="AZ10">
        <v>30.497246576999999</v>
      </c>
      <c r="BA10">
        <v>5.3873734008999996</v>
      </c>
      <c r="BB10">
        <v>2.3455784568000002</v>
      </c>
      <c r="BC10">
        <v>0.1741810671</v>
      </c>
      <c r="BD10">
        <v>0.22968145940000001</v>
      </c>
      <c r="BE10">
        <v>38.634060961199999</v>
      </c>
      <c r="BF10">
        <v>9593.280929976163</v>
      </c>
      <c r="BH10" s="19">
        <v>2003</v>
      </c>
      <c r="BI10" s="19">
        <v>30.893522805</v>
      </c>
      <c r="BJ10" s="19">
        <v>5.4107347840999998</v>
      </c>
      <c r="BK10" s="19">
        <v>2.3589048839000002</v>
      </c>
      <c r="BL10" s="19">
        <v>0.17250993719999999</v>
      </c>
      <c r="BM10" s="19">
        <v>0.23090539879999999</v>
      </c>
      <c r="BN10" s="19">
        <v>39.066577808999995</v>
      </c>
      <c r="BO10" s="19">
        <v>9700.6798294100117</v>
      </c>
    </row>
    <row r="11" spans="1:67">
      <c r="A11" s="71" t="s">
        <v>9</v>
      </c>
      <c r="B11" s="73">
        <v>477</v>
      </c>
      <c r="C11" s="77">
        <v>8719</v>
      </c>
      <c r="D11" s="77">
        <v>126</v>
      </c>
      <c r="E11" s="76">
        <v>9322</v>
      </c>
      <c r="F11" s="97">
        <v>603</v>
      </c>
      <c r="G11" s="81">
        <v>37226</v>
      </c>
      <c r="H11" s="82">
        <v>37226</v>
      </c>
      <c r="I11" s="75">
        <v>33997.82</v>
      </c>
      <c r="J11" s="75">
        <v>2352.6799999999998</v>
      </c>
      <c r="K11" s="75">
        <v>3878.4</v>
      </c>
      <c r="L11" s="75">
        <v>9372.55053630363</v>
      </c>
      <c r="M11" s="75">
        <v>8765.9395627062695</v>
      </c>
      <c r="N11" s="73"/>
      <c r="O11" s="77"/>
      <c r="P11" s="78"/>
      <c r="Q11" s="73"/>
      <c r="R11" s="77"/>
      <c r="S11" s="77"/>
      <c r="T11" s="71" t="s">
        <v>9</v>
      </c>
      <c r="U11" s="53">
        <v>478</v>
      </c>
      <c r="V11" s="53">
        <v>8809</v>
      </c>
      <c r="W11" s="53">
        <v>127</v>
      </c>
      <c r="X11" s="53">
        <v>9414</v>
      </c>
      <c r="Y11" s="238" t="s">
        <v>9</v>
      </c>
      <c r="Z11" s="242">
        <v>479</v>
      </c>
      <c r="AA11" s="243">
        <v>8813</v>
      </c>
      <c r="AB11" s="243">
        <v>127</v>
      </c>
      <c r="AC11" s="241">
        <f t="shared" si="2"/>
        <v>9419</v>
      </c>
      <c r="AD11" s="70">
        <f t="shared" si="3"/>
        <v>2</v>
      </c>
      <c r="AE11" s="70">
        <f t="shared" si="0"/>
        <v>94</v>
      </c>
      <c r="AF11" s="70">
        <f t="shared" si="0"/>
        <v>1</v>
      </c>
      <c r="AG11" s="70">
        <f t="shared" si="0"/>
        <v>97</v>
      </c>
      <c r="AH11" s="263">
        <f t="shared" si="4"/>
        <v>4.1928721174004924E-3</v>
      </c>
      <c r="AI11" s="263">
        <f t="shared" si="1"/>
        <v>1.0781052873035879E-2</v>
      </c>
      <c r="AJ11" s="263">
        <f t="shared" si="1"/>
        <v>7.9365079365079083E-3</v>
      </c>
      <c r="AK11" s="263">
        <f t="shared" si="1"/>
        <v>1.0405492383608772E-2</v>
      </c>
      <c r="AL11" s="70"/>
      <c r="AM11" s="70"/>
      <c r="AN11" s="70"/>
      <c r="AO11" s="70"/>
      <c r="AP11" s="53">
        <v>2004</v>
      </c>
      <c r="AQ11" s="19">
        <v>31.3</v>
      </c>
      <c r="AR11" s="19">
        <v>5.5</v>
      </c>
      <c r="AS11" s="19">
        <v>2.5</v>
      </c>
      <c r="AT11" s="19">
        <v>0.2</v>
      </c>
      <c r="AU11" s="19">
        <v>0.24</v>
      </c>
      <c r="AV11" s="19">
        <v>39.78</v>
      </c>
      <c r="AW11" s="19">
        <v>9731</v>
      </c>
      <c r="AY11">
        <v>2004</v>
      </c>
      <c r="AZ11">
        <v>31.312902491999999</v>
      </c>
      <c r="BA11">
        <v>5.5479823725999999</v>
      </c>
      <c r="BB11">
        <v>2.4923460508000002</v>
      </c>
      <c r="BC11">
        <v>0.19311128380000001</v>
      </c>
      <c r="BD11">
        <v>0.2364361465</v>
      </c>
      <c r="BE11">
        <v>39.782778345699995</v>
      </c>
      <c r="BF11">
        <v>9732.7898093455642</v>
      </c>
      <c r="BH11" s="19">
        <v>2004</v>
      </c>
      <c r="BI11" s="19">
        <v>31.697242428999999</v>
      </c>
      <c r="BJ11" s="19">
        <v>5.5768212759000004</v>
      </c>
      <c r="BK11" s="19">
        <v>2.5065613467999999</v>
      </c>
      <c r="BL11" s="19">
        <v>0.19156165559999999</v>
      </c>
      <c r="BM11" s="19">
        <v>0.23739644839999999</v>
      </c>
      <c r="BN11" s="19">
        <v>40.209583155699995</v>
      </c>
      <c r="BO11" s="19">
        <v>9837.2068882446474</v>
      </c>
    </row>
    <row r="12" spans="1:67">
      <c r="A12" s="71" t="s">
        <v>10</v>
      </c>
      <c r="B12" s="73">
        <v>480</v>
      </c>
      <c r="C12" s="77">
        <v>8666</v>
      </c>
      <c r="D12" s="77">
        <v>125</v>
      </c>
      <c r="E12" s="76">
        <v>9271</v>
      </c>
      <c r="F12" s="97">
        <v>605</v>
      </c>
      <c r="G12" s="83">
        <v>37316</v>
      </c>
      <c r="H12" s="82">
        <v>37316</v>
      </c>
      <c r="I12" s="75">
        <v>34249.619999999995</v>
      </c>
      <c r="J12" s="84">
        <v>2381.77</v>
      </c>
      <c r="K12" s="84">
        <v>3887.9</v>
      </c>
      <c r="L12" s="75">
        <v>9421.8961393039917</v>
      </c>
      <c r="M12" s="75">
        <v>8809.2852182412098</v>
      </c>
      <c r="N12" s="85">
        <v>5.0511364622944567E-2</v>
      </c>
      <c r="O12" s="86">
        <v>2.9925601958593718E-2</v>
      </c>
      <c r="P12" s="87">
        <v>3.1244334051529894E-2</v>
      </c>
      <c r="Q12" s="85"/>
      <c r="R12" s="88"/>
      <c r="S12" s="88"/>
      <c r="T12" s="71" t="s">
        <v>10</v>
      </c>
      <c r="U12" s="53">
        <v>481</v>
      </c>
      <c r="V12" s="53">
        <v>8746</v>
      </c>
      <c r="W12" s="53">
        <v>126</v>
      </c>
      <c r="X12" s="53">
        <v>9353</v>
      </c>
      <c r="Y12" s="238" t="s">
        <v>10</v>
      </c>
      <c r="Z12" s="242">
        <v>481</v>
      </c>
      <c r="AA12" s="243">
        <v>8751</v>
      </c>
      <c r="AB12" s="243">
        <v>126</v>
      </c>
      <c r="AC12" s="241">
        <f t="shared" si="2"/>
        <v>9358</v>
      </c>
      <c r="AD12" s="70">
        <f t="shared" si="3"/>
        <v>1</v>
      </c>
      <c r="AE12" s="70">
        <f t="shared" si="0"/>
        <v>85</v>
      </c>
      <c r="AF12" s="70">
        <f t="shared" si="0"/>
        <v>1</v>
      </c>
      <c r="AG12" s="70">
        <f t="shared" si="0"/>
        <v>87</v>
      </c>
      <c r="AH12" s="263">
        <f t="shared" si="4"/>
        <v>2.083333333333437E-3</v>
      </c>
      <c r="AI12" s="263">
        <f t="shared" si="1"/>
        <v>9.8084468036003791E-3</v>
      </c>
      <c r="AJ12" s="263">
        <f t="shared" si="1"/>
        <v>8.0000000000000071E-3</v>
      </c>
      <c r="AK12" s="263">
        <f t="shared" si="1"/>
        <v>9.3841009599826553E-3</v>
      </c>
      <c r="AL12" s="70"/>
      <c r="AM12" s="70"/>
      <c r="AN12" s="70"/>
      <c r="AO12" s="70"/>
      <c r="AP12" s="53">
        <v>2005</v>
      </c>
      <c r="AQ12" s="19">
        <v>31.48</v>
      </c>
      <c r="AR12" s="19">
        <v>5.61</v>
      </c>
      <c r="AS12" s="19">
        <v>2.57</v>
      </c>
      <c r="AT12" s="19">
        <v>0.21</v>
      </c>
      <c r="AU12" s="19">
        <v>0.27</v>
      </c>
      <c r="AV12" s="19">
        <v>40.19</v>
      </c>
      <c r="AW12" s="19">
        <v>9723</v>
      </c>
      <c r="AY12">
        <v>2005</v>
      </c>
      <c r="AZ12">
        <v>31.490593732000001</v>
      </c>
      <c r="BA12">
        <v>5.6490433100999997</v>
      </c>
      <c r="BB12">
        <v>2.5650081701</v>
      </c>
      <c r="BC12">
        <v>0.2070404716</v>
      </c>
      <c r="BD12">
        <v>0.26744264880000002</v>
      </c>
      <c r="BE12">
        <v>40.179128332600001</v>
      </c>
      <c r="BF12">
        <v>9719.4243529354862</v>
      </c>
      <c r="BH12" s="19">
        <v>2005</v>
      </c>
      <c r="BI12" s="19">
        <v>31.884842450000001</v>
      </c>
      <c r="BJ12" s="19">
        <v>5.6806824770000004</v>
      </c>
      <c r="BK12" s="19">
        <v>2.5775730064000002</v>
      </c>
      <c r="BL12" s="19">
        <v>0.2054550409</v>
      </c>
      <c r="BM12" s="19">
        <v>0.26893636939999999</v>
      </c>
      <c r="BN12" s="19">
        <v>40.617489343700001</v>
      </c>
      <c r="BO12" s="19">
        <v>9825.464898449407</v>
      </c>
    </row>
    <row r="13" spans="1:67">
      <c r="A13" s="71" t="s">
        <v>11</v>
      </c>
      <c r="B13" s="73">
        <v>483</v>
      </c>
      <c r="C13" s="77">
        <v>8668</v>
      </c>
      <c r="D13" s="77">
        <v>125</v>
      </c>
      <c r="E13" s="76">
        <v>9276</v>
      </c>
      <c r="F13" s="97">
        <v>608</v>
      </c>
      <c r="G13" s="83">
        <v>37408</v>
      </c>
      <c r="H13" s="82">
        <v>37408</v>
      </c>
      <c r="I13" s="75">
        <v>34533</v>
      </c>
      <c r="J13" s="84">
        <v>2408</v>
      </c>
      <c r="K13" s="84">
        <v>3905.8</v>
      </c>
      <c r="L13" s="75">
        <v>9457.9855599365055</v>
      </c>
      <c r="M13" s="75">
        <v>8841.4665369450559</v>
      </c>
      <c r="N13" s="85">
        <v>4.508654622960967E-2</v>
      </c>
      <c r="O13" s="86">
        <v>3.3797596074717884E-2</v>
      </c>
      <c r="P13" s="87">
        <v>3.4530061708223779E-2</v>
      </c>
      <c r="Q13" s="85"/>
      <c r="R13" s="88"/>
      <c r="S13" s="88"/>
      <c r="T13" s="71" t="s">
        <v>11</v>
      </c>
      <c r="U13" s="53">
        <v>484</v>
      </c>
      <c r="V13" s="53">
        <v>8747</v>
      </c>
      <c r="W13" s="53">
        <v>126</v>
      </c>
      <c r="X13" s="53">
        <v>9357</v>
      </c>
      <c r="Y13" s="238" t="s">
        <v>11</v>
      </c>
      <c r="Z13" s="242">
        <v>485</v>
      </c>
      <c r="AA13" s="243">
        <v>8752</v>
      </c>
      <c r="AB13" s="243">
        <v>126</v>
      </c>
      <c r="AC13" s="241">
        <f t="shared" si="2"/>
        <v>9363</v>
      </c>
      <c r="AD13" s="70">
        <f t="shared" si="3"/>
        <v>2</v>
      </c>
      <c r="AE13" s="70">
        <f t="shared" si="0"/>
        <v>84</v>
      </c>
      <c r="AF13" s="70">
        <f t="shared" si="0"/>
        <v>1</v>
      </c>
      <c r="AG13" s="70">
        <f t="shared" si="0"/>
        <v>87</v>
      </c>
      <c r="AH13" s="263">
        <f t="shared" si="4"/>
        <v>4.1407867494824835E-3</v>
      </c>
      <c r="AI13" s="263">
        <f t="shared" si="1"/>
        <v>9.69081679741568E-3</v>
      </c>
      <c r="AJ13" s="263">
        <f t="shared" si="1"/>
        <v>8.0000000000000071E-3</v>
      </c>
      <c r="AK13" s="263">
        <f t="shared" si="1"/>
        <v>9.3790426908149094E-3</v>
      </c>
      <c r="AL13" s="70"/>
      <c r="AM13" s="70"/>
      <c r="AN13" s="70"/>
      <c r="AO13" s="70"/>
      <c r="AP13" s="53">
        <v>2006</v>
      </c>
      <c r="AQ13" s="19">
        <v>31.34</v>
      </c>
      <c r="AR13" s="19">
        <v>5.7</v>
      </c>
      <c r="AS13" s="19">
        <v>2.6</v>
      </c>
      <c r="AT13" s="19">
        <v>0.22</v>
      </c>
      <c r="AU13" s="19">
        <v>0.32</v>
      </c>
      <c r="AV13" s="19">
        <v>40.229999999999997</v>
      </c>
      <c r="AW13" s="19">
        <v>9614</v>
      </c>
      <c r="AY13">
        <v>2006</v>
      </c>
      <c r="AZ13">
        <v>31.338878836999999</v>
      </c>
      <c r="BA13">
        <v>5.7413737163</v>
      </c>
      <c r="BB13">
        <v>2.6014644983999999</v>
      </c>
      <c r="BC13">
        <v>0.21609093700000001</v>
      </c>
      <c r="BD13">
        <v>0.31633116389999999</v>
      </c>
      <c r="BE13">
        <v>40.214139152599998</v>
      </c>
      <c r="BF13">
        <v>9610.031819672131</v>
      </c>
      <c r="BH13" s="19">
        <v>2006</v>
      </c>
      <c r="BI13" s="19">
        <v>31.655502074000001</v>
      </c>
      <c r="BJ13" s="19">
        <v>5.7704512638000001</v>
      </c>
      <c r="BK13" s="19">
        <v>2.6128904680999998</v>
      </c>
      <c r="BL13" s="19">
        <v>0.21440830289999999</v>
      </c>
      <c r="BM13" s="19">
        <v>0.31381732429999998</v>
      </c>
      <c r="BN13" s="19">
        <v>40.567069433099995</v>
      </c>
      <c r="BO13" s="19">
        <v>9694.3720864837705</v>
      </c>
    </row>
    <row r="14" spans="1:67">
      <c r="A14" s="71" t="s">
        <v>12</v>
      </c>
      <c r="B14" s="73">
        <v>487</v>
      </c>
      <c r="C14" s="77">
        <v>8759</v>
      </c>
      <c r="D14" s="77">
        <v>126</v>
      </c>
      <c r="E14" s="76">
        <v>9372</v>
      </c>
      <c r="F14" s="97">
        <v>613</v>
      </c>
      <c r="G14" s="83">
        <v>37500</v>
      </c>
      <c r="H14" s="82">
        <v>37500</v>
      </c>
      <c r="I14" s="75">
        <v>34812</v>
      </c>
      <c r="J14" s="84">
        <v>2429</v>
      </c>
      <c r="K14" s="84">
        <v>3925.9</v>
      </c>
      <c r="L14" s="75">
        <v>9485.9777375888334</v>
      </c>
      <c r="M14" s="75">
        <v>8867.2661045874829</v>
      </c>
      <c r="N14" s="85">
        <v>3.5472972972972971E-2</v>
      </c>
      <c r="O14" s="86">
        <v>3.2900943396226415E-2</v>
      </c>
      <c r="P14" s="87">
        <v>3.3068783068783067E-2</v>
      </c>
      <c r="Q14" s="85"/>
      <c r="R14" s="88"/>
      <c r="S14" s="88"/>
      <c r="T14" s="71" t="s">
        <v>12</v>
      </c>
      <c r="U14" s="53">
        <v>489</v>
      </c>
      <c r="V14" s="53">
        <v>8851</v>
      </c>
      <c r="W14" s="53">
        <v>127</v>
      </c>
      <c r="X14" s="53">
        <v>9467</v>
      </c>
      <c r="Y14" s="238" t="s">
        <v>12</v>
      </c>
      <c r="Z14" s="242">
        <v>489</v>
      </c>
      <c r="AA14" s="243">
        <v>8857</v>
      </c>
      <c r="AB14" s="243">
        <v>128</v>
      </c>
      <c r="AC14" s="241">
        <f t="shared" si="2"/>
        <v>9474</v>
      </c>
      <c r="AD14" s="70">
        <f t="shared" si="3"/>
        <v>2</v>
      </c>
      <c r="AE14" s="70">
        <f t="shared" si="0"/>
        <v>98</v>
      </c>
      <c r="AF14" s="70">
        <f t="shared" si="0"/>
        <v>2</v>
      </c>
      <c r="AG14" s="70">
        <f t="shared" si="0"/>
        <v>102</v>
      </c>
      <c r="AH14" s="263">
        <f t="shared" si="4"/>
        <v>4.1067761806981018E-3</v>
      </c>
      <c r="AI14" s="263">
        <f t="shared" si="1"/>
        <v>1.1188491836967795E-2</v>
      </c>
      <c r="AJ14" s="263">
        <f t="shared" si="1"/>
        <v>1.5873015873015817E-2</v>
      </c>
      <c r="AK14" s="263">
        <f t="shared" si="1"/>
        <v>1.0883482714468595E-2</v>
      </c>
      <c r="AL14" s="70"/>
      <c r="AM14" s="70"/>
      <c r="AN14" s="70"/>
      <c r="AO14" s="70"/>
      <c r="AP14" s="53">
        <v>2007</v>
      </c>
      <c r="AQ14" s="19">
        <v>31.71</v>
      </c>
      <c r="AR14" s="19">
        <v>5.88</v>
      </c>
      <c r="AS14" s="19">
        <v>2.67</v>
      </c>
      <c r="AT14" s="19">
        <v>0.23</v>
      </c>
      <c r="AU14" s="19">
        <v>0.34</v>
      </c>
      <c r="AV14" s="19">
        <v>40.89</v>
      </c>
      <c r="AW14" s="19">
        <v>9680</v>
      </c>
      <c r="AY14">
        <v>2007</v>
      </c>
      <c r="AZ14">
        <v>31.707264316</v>
      </c>
      <c r="BA14">
        <v>5.9148849774999999</v>
      </c>
      <c r="BB14">
        <v>2.6737272619999999</v>
      </c>
      <c r="BC14">
        <v>0.2243986432</v>
      </c>
      <c r="BD14">
        <v>0.34065968130000002</v>
      </c>
      <c r="BE14">
        <v>40.860934880000002</v>
      </c>
      <c r="BF14">
        <v>9673.9748283536155</v>
      </c>
      <c r="BH14" s="19">
        <v>2007</v>
      </c>
      <c r="BI14" s="19">
        <v>32.008553548999998</v>
      </c>
      <c r="BJ14" s="19">
        <v>5.9464525144999998</v>
      </c>
      <c r="BK14" s="19">
        <v>2.6835333590000001</v>
      </c>
      <c r="BL14" s="19">
        <v>0.2226865156</v>
      </c>
      <c r="BM14" s="19">
        <v>0.3416825054</v>
      </c>
      <c r="BN14" s="19">
        <v>41.202908443500007</v>
      </c>
      <c r="BO14" s="19">
        <v>9754.9383123017196</v>
      </c>
    </row>
    <row r="15" spans="1:67">
      <c r="A15" s="71" t="s">
        <v>13</v>
      </c>
      <c r="B15" s="73">
        <v>500</v>
      </c>
      <c r="C15" s="77">
        <v>8987</v>
      </c>
      <c r="D15" s="77">
        <v>131</v>
      </c>
      <c r="E15" s="76">
        <v>9618</v>
      </c>
      <c r="F15" s="97">
        <v>631</v>
      </c>
      <c r="G15" s="83">
        <v>37591</v>
      </c>
      <c r="H15" s="82">
        <v>37591</v>
      </c>
      <c r="I15" s="75">
        <v>35080</v>
      </c>
      <c r="J15" s="84">
        <v>2457</v>
      </c>
      <c r="K15" s="84">
        <v>3942.1</v>
      </c>
      <c r="L15" s="75">
        <v>9522.0821389614666</v>
      </c>
      <c r="M15" s="75">
        <v>8898.8102787854186</v>
      </c>
      <c r="N15" s="85">
        <v>4.6434494195688222E-2</v>
      </c>
      <c r="O15" s="86">
        <v>3.0737469893336391E-2</v>
      </c>
      <c r="P15" s="87">
        <v>3.1752842737609956E-2</v>
      </c>
      <c r="Q15" s="88">
        <v>4.434092184232457E-2</v>
      </c>
      <c r="R15" s="88">
        <v>3.1830864449544125E-2</v>
      </c>
      <c r="S15" s="88">
        <v>3.2640541395579169E-2</v>
      </c>
      <c r="T15" s="71" t="s">
        <v>13</v>
      </c>
      <c r="U15" s="53">
        <v>501</v>
      </c>
      <c r="V15" s="53">
        <v>9079</v>
      </c>
      <c r="W15" s="53">
        <v>132</v>
      </c>
      <c r="X15" s="53">
        <v>9712</v>
      </c>
      <c r="Y15" s="238" t="s">
        <v>13</v>
      </c>
      <c r="Z15" s="242">
        <v>502</v>
      </c>
      <c r="AA15" s="243">
        <v>9085</v>
      </c>
      <c r="AB15" s="243">
        <v>132</v>
      </c>
      <c r="AC15" s="241">
        <f t="shared" si="2"/>
        <v>9719</v>
      </c>
      <c r="AD15" s="70">
        <f t="shared" si="3"/>
        <v>2</v>
      </c>
      <c r="AE15" s="70">
        <f t="shared" si="0"/>
        <v>98</v>
      </c>
      <c r="AF15" s="70">
        <f t="shared" si="0"/>
        <v>1</v>
      </c>
      <c r="AG15" s="70">
        <f t="shared" si="0"/>
        <v>101</v>
      </c>
      <c r="AH15" s="263">
        <f t="shared" si="4"/>
        <v>4.0000000000000036E-3</v>
      </c>
      <c r="AI15" s="263">
        <f t="shared" si="1"/>
        <v>1.0904640035606983E-2</v>
      </c>
      <c r="AJ15" s="263">
        <f t="shared" si="1"/>
        <v>7.6335877862594437E-3</v>
      </c>
      <c r="AK15" s="263">
        <f t="shared" si="1"/>
        <v>1.0501143688916637E-2</v>
      </c>
      <c r="AL15" s="70"/>
      <c r="AM15" s="70"/>
      <c r="AN15" s="70"/>
      <c r="AO15" s="70"/>
      <c r="AP15" s="53">
        <v>2008</v>
      </c>
      <c r="AQ15" s="19">
        <v>31.08</v>
      </c>
      <c r="AR15" s="19">
        <v>5.98</v>
      </c>
      <c r="AS15" s="19">
        <v>2.67</v>
      </c>
      <c r="AT15" s="19">
        <v>0.24</v>
      </c>
      <c r="AU15" s="19">
        <v>0.38</v>
      </c>
      <c r="AV15" s="19">
        <v>40.4</v>
      </c>
      <c r="AW15" s="19">
        <v>9484</v>
      </c>
      <c r="AY15">
        <v>2008</v>
      </c>
      <c r="AZ15">
        <v>31.069976839999999</v>
      </c>
      <c r="BA15">
        <v>6.0087456337000003</v>
      </c>
      <c r="BB15">
        <v>2.6706200085999998</v>
      </c>
      <c r="BC15">
        <v>0.23199202839999999</v>
      </c>
      <c r="BD15">
        <v>0.37960418839999999</v>
      </c>
      <c r="BE15">
        <v>40.360938699099997</v>
      </c>
      <c r="BF15">
        <v>9474.8435839945523</v>
      </c>
      <c r="BH15" s="19">
        <v>2008</v>
      </c>
      <c r="BI15" s="19">
        <v>31.300794585999999</v>
      </c>
      <c r="BJ15" s="19">
        <v>6.0334805186000002</v>
      </c>
      <c r="BK15" s="19">
        <v>2.6753898665000002</v>
      </c>
      <c r="BL15" s="19">
        <v>0.22887684520000001</v>
      </c>
      <c r="BM15" s="19">
        <v>0.38123294349999998</v>
      </c>
      <c r="BN15" s="19">
        <v>40.619774759799995</v>
      </c>
      <c r="BO15" s="19">
        <v>9535.6060753556485</v>
      </c>
    </row>
    <row r="16" spans="1:67">
      <c r="A16" s="71" t="s">
        <v>14</v>
      </c>
      <c r="B16" s="73">
        <v>497</v>
      </c>
      <c r="C16" s="77">
        <v>8921</v>
      </c>
      <c r="D16" s="77">
        <v>129</v>
      </c>
      <c r="E16" s="76">
        <v>9547</v>
      </c>
      <c r="F16" s="97">
        <v>626</v>
      </c>
      <c r="G16" s="83">
        <v>37681</v>
      </c>
      <c r="H16" s="82">
        <v>37681</v>
      </c>
      <c r="I16" s="75">
        <v>35335</v>
      </c>
      <c r="J16" s="84">
        <v>2478</v>
      </c>
      <c r="K16" s="84">
        <v>3958</v>
      </c>
      <c r="L16" s="75">
        <v>9553.5624052551793</v>
      </c>
      <c r="M16" s="75">
        <v>8927.4886306215267</v>
      </c>
      <c r="N16" s="85">
        <v>3.4710743801652892E-2</v>
      </c>
      <c r="O16" s="86">
        <v>2.9425340410800832E-2</v>
      </c>
      <c r="P16" s="87">
        <v>2.9770251321324562E-2</v>
      </c>
      <c r="Q16" s="88">
        <v>4.040272570399326E-2</v>
      </c>
      <c r="R16" s="88">
        <v>3.1690278607470819E-2</v>
      </c>
      <c r="S16" s="88">
        <v>3.2256761209443728E-2</v>
      </c>
      <c r="T16" s="71" t="s">
        <v>14</v>
      </c>
      <c r="U16" s="53">
        <v>498</v>
      </c>
      <c r="V16" s="53">
        <v>9009</v>
      </c>
      <c r="W16" s="53">
        <v>130</v>
      </c>
      <c r="X16" s="53">
        <v>9637</v>
      </c>
      <c r="Y16" s="238" t="s">
        <v>14</v>
      </c>
      <c r="Z16" s="242">
        <v>499</v>
      </c>
      <c r="AA16" s="243">
        <v>9017</v>
      </c>
      <c r="AB16" s="243">
        <v>131</v>
      </c>
      <c r="AC16" s="241">
        <f t="shared" si="2"/>
        <v>9647</v>
      </c>
      <c r="AD16" s="70">
        <f t="shared" si="3"/>
        <v>2</v>
      </c>
      <c r="AE16" s="70">
        <f t="shared" si="0"/>
        <v>96</v>
      </c>
      <c r="AF16" s="70">
        <f t="shared" si="0"/>
        <v>2</v>
      </c>
      <c r="AG16" s="70">
        <f t="shared" si="0"/>
        <v>100</v>
      </c>
      <c r="AH16" s="263">
        <f t="shared" si="4"/>
        <v>4.0241448692153181E-3</v>
      </c>
      <c r="AI16" s="263">
        <f t="shared" si="1"/>
        <v>1.0761125434368246E-2</v>
      </c>
      <c r="AJ16" s="263">
        <f t="shared" si="1"/>
        <v>1.5503875968992276E-2</v>
      </c>
      <c r="AK16" s="263">
        <f t="shared" si="1"/>
        <v>1.047449460563521E-2</v>
      </c>
      <c r="AL16" s="70"/>
      <c r="AM16" s="70"/>
      <c r="AN16" s="70"/>
      <c r="AO16" s="70"/>
      <c r="AP16" s="53">
        <v>2009</v>
      </c>
      <c r="AQ16" s="19">
        <v>31.21</v>
      </c>
      <c r="AR16" s="19">
        <v>5.98</v>
      </c>
      <c r="AS16" s="19">
        <v>2.5499999999999998</v>
      </c>
      <c r="AT16" s="19">
        <v>0.24</v>
      </c>
      <c r="AU16" s="19">
        <v>0.4</v>
      </c>
      <c r="AV16" s="19">
        <v>40.42</v>
      </c>
      <c r="AW16" s="19">
        <v>9395</v>
      </c>
      <c r="AY16">
        <v>2009</v>
      </c>
      <c r="AZ16">
        <v>31.193374157000001</v>
      </c>
      <c r="BA16">
        <v>6.0077852968999998</v>
      </c>
      <c r="BB16">
        <v>2.5452182103999998</v>
      </c>
      <c r="BC16">
        <v>0.23769437700000001</v>
      </c>
      <c r="BD16">
        <v>0.39545972610000002</v>
      </c>
      <c r="BE16">
        <v>40.379531767400003</v>
      </c>
      <c r="BF16">
        <v>9384.9141838423275</v>
      </c>
      <c r="BH16" s="19">
        <v>2009</v>
      </c>
      <c r="BI16" s="19">
        <v>31.371397286000001</v>
      </c>
      <c r="BJ16" s="19">
        <v>6.0239971333</v>
      </c>
      <c r="BK16" s="19">
        <v>2.5462973523999999</v>
      </c>
      <c r="BL16" s="19">
        <v>0.23562963840000001</v>
      </c>
      <c r="BM16" s="19">
        <v>0.3961607687</v>
      </c>
      <c r="BN16" s="19">
        <v>40.573482178800006</v>
      </c>
      <c r="BO16" s="19">
        <v>9429.9916745223836</v>
      </c>
    </row>
    <row r="17" spans="1:67">
      <c r="A17" s="71" t="s">
        <v>15</v>
      </c>
      <c r="B17" s="73">
        <v>502</v>
      </c>
      <c r="C17" s="77">
        <v>8921</v>
      </c>
      <c r="D17" s="77">
        <v>128</v>
      </c>
      <c r="E17" s="76">
        <v>9551</v>
      </c>
      <c r="F17" s="97">
        <v>630</v>
      </c>
      <c r="G17" s="83">
        <v>37773</v>
      </c>
      <c r="H17" s="82">
        <v>37773</v>
      </c>
      <c r="I17" s="75">
        <v>35588</v>
      </c>
      <c r="J17" s="84">
        <v>2500</v>
      </c>
      <c r="K17" s="84">
        <v>3978.6</v>
      </c>
      <c r="L17" s="75">
        <v>9573.2167093952648</v>
      </c>
      <c r="M17" s="75">
        <v>8944.8549741114966</v>
      </c>
      <c r="N17" s="85">
        <v>3.6184210526315791E-2</v>
      </c>
      <c r="O17" s="86">
        <v>2.9187817258883249E-2</v>
      </c>
      <c r="P17" s="87">
        <v>2.9646399310047433E-2</v>
      </c>
      <c r="Q17" s="88">
        <v>3.8205980066445183E-2</v>
      </c>
      <c r="R17" s="88">
        <v>3.0550487939072772E-2</v>
      </c>
      <c r="S17" s="88">
        <v>3.1049511383016162E-2</v>
      </c>
      <c r="T17" s="71" t="s">
        <v>15</v>
      </c>
      <c r="U17">
        <v>503</v>
      </c>
      <c r="V17">
        <v>9020</v>
      </c>
      <c r="W17">
        <v>129</v>
      </c>
      <c r="X17">
        <v>9652</v>
      </c>
      <c r="Y17" s="238" t="s">
        <v>15</v>
      </c>
      <c r="Z17" s="242">
        <v>504</v>
      </c>
      <c r="AA17" s="243">
        <v>9027</v>
      </c>
      <c r="AB17" s="243">
        <v>129</v>
      </c>
      <c r="AC17" s="241">
        <f t="shared" si="2"/>
        <v>9660</v>
      </c>
      <c r="AD17" s="70">
        <f t="shared" si="3"/>
        <v>2</v>
      </c>
      <c r="AE17" s="70">
        <f t="shared" si="0"/>
        <v>106</v>
      </c>
      <c r="AF17" s="70">
        <f t="shared" si="0"/>
        <v>1</v>
      </c>
      <c r="AG17" s="70">
        <f t="shared" si="0"/>
        <v>109</v>
      </c>
      <c r="AH17" s="263">
        <f t="shared" si="4"/>
        <v>3.9840637450199168E-3</v>
      </c>
      <c r="AI17" s="263">
        <f t="shared" si="1"/>
        <v>1.1882076000448327E-2</v>
      </c>
      <c r="AJ17" s="263">
        <f t="shared" si="1"/>
        <v>7.8125E-3</v>
      </c>
      <c r="AK17" s="263">
        <f t="shared" si="1"/>
        <v>1.1412417547900677E-2</v>
      </c>
      <c r="AL17" s="70"/>
      <c r="AM17" s="70"/>
      <c r="AN17" s="70"/>
      <c r="AO17" s="70"/>
      <c r="AP17" s="19">
        <v>2010</v>
      </c>
      <c r="AQ17" s="19">
        <v>31.12</v>
      </c>
      <c r="AR17" s="19">
        <v>6.01</v>
      </c>
      <c r="AS17" s="19">
        <v>2.5499999999999998</v>
      </c>
      <c r="AT17" s="19">
        <v>0.25</v>
      </c>
      <c r="AU17" s="19">
        <v>0.4</v>
      </c>
      <c r="AV17" s="19">
        <v>40.369999999999997</v>
      </c>
      <c r="AW17" s="19">
        <v>9279</v>
      </c>
      <c r="AY17">
        <v>2010</v>
      </c>
      <c r="AZ17">
        <v>31.091536000000001</v>
      </c>
      <c r="BA17">
        <v>6.0417772255999997</v>
      </c>
      <c r="BB17">
        <v>2.5485651512</v>
      </c>
      <c r="BC17">
        <v>0.24445107420000001</v>
      </c>
      <c r="BD17">
        <v>0.39338601249999999</v>
      </c>
      <c r="BE17">
        <v>40.319715463500003</v>
      </c>
      <c r="BF17">
        <v>9267.408799388606</v>
      </c>
      <c r="BH17" s="19">
        <v>2010</v>
      </c>
      <c r="BI17" s="19">
        <v>31.313935913000002</v>
      </c>
      <c r="BJ17" s="19">
        <v>6.0591524804999999</v>
      </c>
      <c r="BK17" s="19">
        <v>2.5489142654000001</v>
      </c>
      <c r="BL17" s="19">
        <v>0.241941514</v>
      </c>
      <c r="BM17" s="19">
        <v>0.39426606609999998</v>
      </c>
      <c r="BN17" s="19">
        <v>40.558210238999997</v>
      </c>
      <c r="BO17" s="19">
        <v>9322.2263633438306</v>
      </c>
    </row>
    <row r="18" spans="1:67">
      <c r="A18" s="71" t="s">
        <v>16</v>
      </c>
      <c r="B18" s="73">
        <v>513</v>
      </c>
      <c r="C18" s="77">
        <v>9021</v>
      </c>
      <c r="D18" s="77">
        <v>130</v>
      </c>
      <c r="E18" s="76">
        <v>9664</v>
      </c>
      <c r="F18" s="97">
        <v>643</v>
      </c>
      <c r="G18" s="83">
        <v>37865</v>
      </c>
      <c r="H18" s="82">
        <v>37865</v>
      </c>
      <c r="I18" s="75">
        <v>35850</v>
      </c>
      <c r="J18" s="84">
        <v>2530</v>
      </c>
      <c r="K18" s="84">
        <v>4001.4</v>
      </c>
      <c r="L18" s="75">
        <v>9591.6429249762568</v>
      </c>
      <c r="M18" s="75">
        <v>8959.3642225221174</v>
      </c>
      <c r="N18" s="85">
        <v>4.8939641109298535E-2</v>
      </c>
      <c r="O18" s="86">
        <v>2.9912090421280967E-2</v>
      </c>
      <c r="P18" s="87">
        <v>3.1156636790439608E-2</v>
      </c>
      <c r="Q18" s="88">
        <v>4.1580897488678471E-2</v>
      </c>
      <c r="R18" s="88">
        <v>2.9817304377800759E-2</v>
      </c>
      <c r="S18" s="88">
        <v>3.058457076877635E-2</v>
      </c>
      <c r="T18" s="71" t="s">
        <v>16</v>
      </c>
      <c r="U18">
        <v>514</v>
      </c>
      <c r="V18">
        <v>9133</v>
      </c>
      <c r="W18">
        <v>131</v>
      </c>
      <c r="X18">
        <v>9778</v>
      </c>
      <c r="Y18" s="238" t="s">
        <v>16</v>
      </c>
      <c r="Z18" s="242">
        <v>515</v>
      </c>
      <c r="AA18" s="243">
        <v>9142</v>
      </c>
      <c r="AB18" s="243">
        <v>131</v>
      </c>
      <c r="AC18" s="241">
        <f t="shared" si="2"/>
        <v>9788</v>
      </c>
      <c r="AD18" s="70">
        <f t="shared" si="3"/>
        <v>2</v>
      </c>
      <c r="AE18" s="70">
        <f t="shared" si="0"/>
        <v>121</v>
      </c>
      <c r="AF18" s="70">
        <f t="shared" si="0"/>
        <v>1</v>
      </c>
      <c r="AG18" s="70">
        <f t="shared" si="0"/>
        <v>124</v>
      </c>
      <c r="AH18" s="263">
        <f t="shared" si="4"/>
        <v>3.8986354775829568E-3</v>
      </c>
      <c r="AI18" s="263">
        <f t="shared" si="1"/>
        <v>1.3413147101208223E-2</v>
      </c>
      <c r="AJ18" s="263">
        <f t="shared" si="1"/>
        <v>7.692307692307665E-3</v>
      </c>
      <c r="AK18" s="263">
        <f t="shared" si="1"/>
        <v>1.2831125827814649E-2</v>
      </c>
      <c r="AL18" s="70"/>
      <c r="AM18" s="70"/>
      <c r="AN18" s="70"/>
      <c r="AO18" s="70"/>
      <c r="AP18" s="19">
        <v>2011</v>
      </c>
      <c r="AQ18" s="19">
        <v>30.66</v>
      </c>
      <c r="AR18" s="19">
        <v>6.04</v>
      </c>
      <c r="AS18" s="19">
        <v>2.57</v>
      </c>
      <c r="AT18" s="19">
        <v>0.24</v>
      </c>
      <c r="AU18" s="19">
        <v>0.39</v>
      </c>
      <c r="AV18" s="19">
        <v>39.94</v>
      </c>
      <c r="AW18" s="19">
        <v>9110</v>
      </c>
      <c r="AY18">
        <v>2011</v>
      </c>
      <c r="AZ18">
        <v>30.627642422000001</v>
      </c>
      <c r="BA18">
        <v>6.0706714288999999</v>
      </c>
      <c r="BB18">
        <v>2.5602169752999999</v>
      </c>
      <c r="BC18">
        <v>0.2411530502</v>
      </c>
      <c r="BD18">
        <v>0.3812378313</v>
      </c>
      <c r="BE18">
        <v>39.880921707699997</v>
      </c>
      <c r="BF18">
        <v>9096.9255720118599</v>
      </c>
      <c r="BH18" s="19">
        <v>2011</v>
      </c>
      <c r="BI18" s="19">
        <v>30.832840077</v>
      </c>
      <c r="BJ18" s="19">
        <v>6.0888204267999999</v>
      </c>
      <c r="BK18" s="19">
        <v>2.5571715413999998</v>
      </c>
      <c r="BL18" s="19">
        <v>0.23862136619999999</v>
      </c>
      <c r="BM18" s="19">
        <v>0.38256417399999998</v>
      </c>
      <c r="BN18" s="19">
        <v>40.100017585400003</v>
      </c>
      <c r="BO18" s="19">
        <v>9146.9018214872285</v>
      </c>
    </row>
    <row r="19" spans="1:67">
      <c r="A19" s="71" t="s">
        <v>17</v>
      </c>
      <c r="B19" s="73">
        <v>526</v>
      </c>
      <c r="C19" s="77">
        <v>9253</v>
      </c>
      <c r="D19" s="77">
        <v>136</v>
      </c>
      <c r="E19" s="76">
        <v>9915</v>
      </c>
      <c r="F19" s="97">
        <v>662</v>
      </c>
      <c r="G19" s="83">
        <v>37956</v>
      </c>
      <c r="H19" s="82">
        <v>37956</v>
      </c>
      <c r="I19" s="75">
        <v>36116</v>
      </c>
      <c r="J19" s="84">
        <v>2561</v>
      </c>
      <c r="K19" s="84">
        <v>4020.3</v>
      </c>
      <c r="L19" s="75">
        <v>9620.4263363430582</v>
      </c>
      <c r="M19" s="75">
        <v>8983.4091983185335</v>
      </c>
      <c r="N19" s="85">
        <v>4.9128367670364499E-2</v>
      </c>
      <c r="O19" s="86">
        <v>2.9598308668076109E-2</v>
      </c>
      <c r="P19" s="87">
        <v>3.0879600748596383E-2</v>
      </c>
      <c r="Q19" s="88">
        <v>4.2328042328042326E-2</v>
      </c>
      <c r="R19" s="88">
        <v>2.9532497149372863E-2</v>
      </c>
      <c r="S19" s="88">
        <v>3.0370034898899754E-2</v>
      </c>
      <c r="T19" s="71" t="s">
        <v>17</v>
      </c>
      <c r="U19">
        <v>527</v>
      </c>
      <c r="V19">
        <v>9363</v>
      </c>
      <c r="W19">
        <v>138</v>
      </c>
      <c r="X19">
        <v>10028</v>
      </c>
      <c r="Y19" s="238" t="s">
        <v>17</v>
      </c>
      <c r="Z19" s="242">
        <v>528</v>
      </c>
      <c r="AA19" s="243">
        <v>9372</v>
      </c>
      <c r="AB19" s="243">
        <v>138</v>
      </c>
      <c r="AC19" s="241">
        <f t="shared" si="2"/>
        <v>10038</v>
      </c>
      <c r="AD19" s="70">
        <f t="shared" si="3"/>
        <v>2</v>
      </c>
      <c r="AE19" s="70">
        <f t="shared" si="0"/>
        <v>119</v>
      </c>
      <c r="AF19" s="70">
        <f t="shared" si="0"/>
        <v>2</v>
      </c>
      <c r="AG19" s="70">
        <f t="shared" si="0"/>
        <v>123</v>
      </c>
      <c r="AH19" s="263">
        <f t="shared" si="4"/>
        <v>3.8022813688212143E-3</v>
      </c>
      <c r="AI19" s="263">
        <f t="shared" si="1"/>
        <v>1.2860693829028325E-2</v>
      </c>
      <c r="AJ19" s="263">
        <f t="shared" si="1"/>
        <v>1.4705882352941124E-2</v>
      </c>
      <c r="AK19" s="263">
        <f t="shared" si="1"/>
        <v>1.2405446293494604E-2</v>
      </c>
      <c r="AL19" s="70"/>
      <c r="AM19" s="70"/>
      <c r="AN19" s="70"/>
      <c r="AO19" s="70"/>
      <c r="AP19" s="19">
        <v>2012</v>
      </c>
      <c r="AQ19" s="19">
        <v>30.65</v>
      </c>
      <c r="AR19" s="19">
        <v>6.14</v>
      </c>
      <c r="AS19" s="19">
        <v>2.56</v>
      </c>
      <c r="AT19" s="19">
        <v>0.25</v>
      </c>
      <c r="AU19" s="19">
        <v>0.39</v>
      </c>
      <c r="AV19" s="19">
        <v>40.03</v>
      </c>
      <c r="AW19" s="19">
        <v>9082</v>
      </c>
      <c r="AY19">
        <v>2012</v>
      </c>
      <c r="AZ19">
        <v>30.606422939000002</v>
      </c>
      <c r="BA19">
        <v>6.1763203290000002</v>
      </c>
      <c r="BB19">
        <v>2.5556458211000002</v>
      </c>
      <c r="BC19">
        <v>0.2471002786</v>
      </c>
      <c r="BD19">
        <v>0.38125865759999999</v>
      </c>
      <c r="BE19">
        <v>39.966748025300006</v>
      </c>
      <c r="BF19">
        <v>9066.6609254100404</v>
      </c>
      <c r="BH19" s="19">
        <v>2012</v>
      </c>
      <c r="BI19" s="19">
        <v>30.806352658000002</v>
      </c>
      <c r="BJ19" s="19">
        <v>6.1952949351999997</v>
      </c>
      <c r="BK19" s="19">
        <v>2.5504017091</v>
      </c>
      <c r="BL19" s="19">
        <v>0.24463388629999999</v>
      </c>
      <c r="BM19" s="19">
        <v>0.3824520173</v>
      </c>
      <c r="BN19" s="19">
        <v>40.179135205900003</v>
      </c>
      <c r="BO19" s="19">
        <v>9114.8420421269948</v>
      </c>
    </row>
    <row r="20" spans="1:67">
      <c r="A20" s="71" t="s">
        <v>18</v>
      </c>
      <c r="B20" s="73">
        <v>536</v>
      </c>
      <c r="C20" s="77">
        <v>9274</v>
      </c>
      <c r="D20" s="77">
        <v>135</v>
      </c>
      <c r="E20" s="76">
        <v>9945</v>
      </c>
      <c r="F20" s="97">
        <v>671</v>
      </c>
      <c r="G20" s="83">
        <v>38047</v>
      </c>
      <c r="H20" s="82">
        <v>38047</v>
      </c>
      <c r="I20" s="75">
        <v>36469</v>
      </c>
      <c r="J20" s="84">
        <v>2606</v>
      </c>
      <c r="K20" s="84">
        <v>4035.9</v>
      </c>
      <c r="L20" s="75">
        <v>9681.8553482494608</v>
      </c>
      <c r="M20" s="75">
        <v>9036.1505488243019</v>
      </c>
      <c r="N20" s="85">
        <v>7.1884984025559109E-2</v>
      </c>
      <c r="O20" s="86">
        <v>3.9569554982625266E-2</v>
      </c>
      <c r="P20" s="87">
        <v>4.1688488530428405E-2</v>
      </c>
      <c r="Q20" s="88">
        <v>5.1654560129136398E-2</v>
      </c>
      <c r="R20" s="88">
        <v>3.2092825810103295E-2</v>
      </c>
      <c r="S20" s="88">
        <v>3.3374765292359769E-2</v>
      </c>
      <c r="T20" s="71" t="s">
        <v>18</v>
      </c>
      <c r="U20">
        <v>537</v>
      </c>
      <c r="V20">
        <v>9371</v>
      </c>
      <c r="W20">
        <v>137</v>
      </c>
      <c r="X20">
        <v>10045</v>
      </c>
      <c r="Y20" s="238" t="s">
        <v>18</v>
      </c>
      <c r="Z20" s="242">
        <v>538</v>
      </c>
      <c r="AA20" s="243">
        <v>9380</v>
      </c>
      <c r="AB20" s="243">
        <v>137</v>
      </c>
      <c r="AC20" s="241">
        <f t="shared" si="2"/>
        <v>10055</v>
      </c>
      <c r="AD20" s="70">
        <f t="shared" si="3"/>
        <v>2</v>
      </c>
      <c r="AE20" s="70">
        <f t="shared" si="0"/>
        <v>106</v>
      </c>
      <c r="AF20" s="70">
        <f t="shared" si="0"/>
        <v>2</v>
      </c>
      <c r="AG20" s="70">
        <f t="shared" si="0"/>
        <v>110</v>
      </c>
      <c r="AH20" s="263">
        <f t="shared" si="4"/>
        <v>3.7313432835821558E-3</v>
      </c>
      <c r="AI20" s="263">
        <f t="shared" si="1"/>
        <v>1.1429803752426082E-2</v>
      </c>
      <c r="AJ20" s="263">
        <f t="shared" si="1"/>
        <v>1.4814814814814836E-2</v>
      </c>
      <c r="AK20" s="263">
        <f t="shared" si="1"/>
        <v>1.1060834590246316E-2</v>
      </c>
      <c r="AL20" s="70"/>
      <c r="AM20" s="70"/>
      <c r="AN20" s="70"/>
      <c r="AO20" s="70"/>
      <c r="AP20" s="19">
        <v>2013</v>
      </c>
      <c r="AQ20" s="19">
        <v>30.97</v>
      </c>
      <c r="AR20" s="19">
        <v>6.42</v>
      </c>
      <c r="AS20" s="19">
        <v>2.62</v>
      </c>
      <c r="AT20" s="19">
        <v>0.25</v>
      </c>
      <c r="AU20" s="19">
        <v>0.4</v>
      </c>
      <c r="AV20" s="19">
        <v>40.700000000000003</v>
      </c>
      <c r="AW20" s="19">
        <v>9163</v>
      </c>
      <c r="AY20">
        <v>2013</v>
      </c>
      <c r="AZ20">
        <v>30.890108734999998</v>
      </c>
      <c r="BA20">
        <v>6.4402818713999999</v>
      </c>
      <c r="BB20">
        <v>2.6142164064000002</v>
      </c>
      <c r="BC20">
        <v>0.2525851039</v>
      </c>
      <c r="BD20">
        <v>0.39148463859999999</v>
      </c>
      <c r="BE20">
        <v>40.5886767553</v>
      </c>
      <c r="BF20">
        <v>9137.2721810179846</v>
      </c>
      <c r="BH20" s="19">
        <v>2013</v>
      </c>
      <c r="BI20" s="19">
        <v>31.111488721000001</v>
      </c>
      <c r="BJ20" s="19">
        <v>6.4617409848999996</v>
      </c>
      <c r="BK20" s="19">
        <v>2.6082426232999998</v>
      </c>
      <c r="BL20" s="19">
        <v>0.25103433139999998</v>
      </c>
      <c r="BM20" s="19">
        <v>0.39171104039999999</v>
      </c>
      <c r="BN20" s="19">
        <v>40.824217700999995</v>
      </c>
      <c r="BO20" s="19">
        <v>9190.2968643209279</v>
      </c>
    </row>
    <row r="21" spans="1:67">
      <c r="A21" s="71" t="s">
        <v>19</v>
      </c>
      <c r="B21" s="73">
        <v>540</v>
      </c>
      <c r="C21" s="77">
        <v>9152</v>
      </c>
      <c r="D21" s="77">
        <v>133</v>
      </c>
      <c r="E21" s="76">
        <v>9825</v>
      </c>
      <c r="F21" s="97">
        <v>673</v>
      </c>
      <c r="G21" s="83">
        <v>38139</v>
      </c>
      <c r="H21" s="82">
        <v>38139</v>
      </c>
      <c r="I21" s="75">
        <v>36700</v>
      </c>
      <c r="J21" s="84">
        <v>2649</v>
      </c>
      <c r="K21" s="84">
        <v>4053.1</v>
      </c>
      <c r="L21" s="75">
        <v>9708.3713700624212</v>
      </c>
      <c r="M21" s="75">
        <v>9054.7975623596758</v>
      </c>
      <c r="N21" s="85">
        <v>6.8253968253968247E-2</v>
      </c>
      <c r="O21" s="86">
        <v>2.5893958076448828E-2</v>
      </c>
      <c r="P21" s="87">
        <v>2.8688095487383519E-2</v>
      </c>
      <c r="Q21" s="88">
        <v>5.96E-2</v>
      </c>
      <c r="R21" s="88">
        <v>3.1246487580083176E-2</v>
      </c>
      <c r="S21" s="88">
        <v>3.3107540432682207E-2</v>
      </c>
      <c r="T21" s="71" t="s">
        <v>19</v>
      </c>
      <c r="U21">
        <v>542</v>
      </c>
      <c r="V21">
        <v>9249</v>
      </c>
      <c r="W21">
        <v>135</v>
      </c>
      <c r="X21">
        <v>9926</v>
      </c>
      <c r="Y21" s="238" t="s">
        <v>19</v>
      </c>
      <c r="Z21" s="242">
        <v>542</v>
      </c>
      <c r="AA21" s="243">
        <v>9258</v>
      </c>
      <c r="AB21" s="243">
        <v>136</v>
      </c>
      <c r="AC21" s="241">
        <f t="shared" si="2"/>
        <v>9936</v>
      </c>
      <c r="AD21" s="70">
        <f t="shared" si="3"/>
        <v>2</v>
      </c>
      <c r="AE21" s="70">
        <f t="shared" si="0"/>
        <v>106</v>
      </c>
      <c r="AF21" s="70">
        <f t="shared" si="0"/>
        <v>3</v>
      </c>
      <c r="AG21" s="70">
        <f t="shared" si="0"/>
        <v>111</v>
      </c>
      <c r="AH21" s="263">
        <f t="shared" si="4"/>
        <v>3.7037037037037646E-3</v>
      </c>
      <c r="AI21" s="263">
        <f t="shared" si="1"/>
        <v>1.1582167832167922E-2</v>
      </c>
      <c r="AJ21" s="263">
        <f t="shared" si="1"/>
        <v>2.2556390977443552E-2</v>
      </c>
      <c r="AK21" s="263">
        <f t="shared" si="1"/>
        <v>1.129770992366419E-2</v>
      </c>
      <c r="AL21" s="70"/>
      <c r="AM21" s="70"/>
      <c r="AN21" s="70"/>
      <c r="AO21" s="70"/>
      <c r="AP21" s="19">
        <v>2014</v>
      </c>
      <c r="AQ21" s="19">
        <v>31.54</v>
      </c>
      <c r="AR21" s="19">
        <v>6.68</v>
      </c>
      <c r="AS21" s="19">
        <v>2.69</v>
      </c>
      <c r="AT21" s="19">
        <v>0.26</v>
      </c>
      <c r="AU21" s="19">
        <v>0.41</v>
      </c>
      <c r="AV21" s="19">
        <v>41.63</v>
      </c>
      <c r="AW21" s="19">
        <v>9231</v>
      </c>
      <c r="AY21">
        <v>2014</v>
      </c>
      <c r="AZ21">
        <v>31.505628260000002</v>
      </c>
      <c r="BA21">
        <v>6.8286623161</v>
      </c>
      <c r="BB21">
        <v>2.7146289413</v>
      </c>
      <c r="BC21">
        <v>0.2627067622</v>
      </c>
      <c r="BD21">
        <v>0.40279073189999998</v>
      </c>
      <c r="BE21">
        <v>41.714417011499997</v>
      </c>
      <c r="BF21">
        <v>9249.9317053240775</v>
      </c>
      <c r="BH21" s="19">
        <v>2014</v>
      </c>
      <c r="BI21" s="19">
        <v>31.736231924999998</v>
      </c>
      <c r="BJ21" s="19">
        <v>6.8439515525000001</v>
      </c>
      <c r="BK21" s="19">
        <v>2.7069145058999999</v>
      </c>
      <c r="BL21" s="19">
        <v>0.2611754161</v>
      </c>
      <c r="BM21" s="19">
        <v>0.39971769629999998</v>
      </c>
      <c r="BN21" s="19">
        <v>41.947991095800006</v>
      </c>
      <c r="BO21" s="19">
        <v>9301.7254131760437</v>
      </c>
    </row>
    <row r="22" spans="1:67">
      <c r="A22" s="71" t="s">
        <v>20</v>
      </c>
      <c r="B22" s="73">
        <v>550</v>
      </c>
      <c r="C22" s="77">
        <v>9225</v>
      </c>
      <c r="D22" s="77">
        <v>136</v>
      </c>
      <c r="E22" s="76">
        <v>9911</v>
      </c>
      <c r="F22" s="97">
        <v>686</v>
      </c>
      <c r="G22" s="83">
        <v>38231</v>
      </c>
      <c r="H22" s="82">
        <v>38231</v>
      </c>
      <c r="I22" s="75">
        <v>36904</v>
      </c>
      <c r="J22" s="84">
        <v>2692</v>
      </c>
      <c r="K22" s="84">
        <v>4070.2</v>
      </c>
      <c r="L22" s="75">
        <v>9728.2688811360622</v>
      </c>
      <c r="M22" s="75">
        <v>9066.8763205739269</v>
      </c>
      <c r="N22" s="85">
        <v>6.6874027993779159E-2</v>
      </c>
      <c r="O22" s="86">
        <v>2.2613900897904889E-2</v>
      </c>
      <c r="P22" s="87">
        <v>2.5558774834437085E-2</v>
      </c>
      <c r="Q22" s="88">
        <v>6.4031620553359689E-2</v>
      </c>
      <c r="R22" s="88">
        <v>2.9400278940027894E-2</v>
      </c>
      <c r="S22" s="88">
        <v>3.1683168316831684E-2</v>
      </c>
      <c r="T22" s="71" t="s">
        <v>20</v>
      </c>
      <c r="U22">
        <v>551</v>
      </c>
      <c r="V22">
        <v>9327</v>
      </c>
      <c r="W22">
        <v>137</v>
      </c>
      <c r="X22">
        <v>10015</v>
      </c>
      <c r="Y22" s="238" t="s">
        <v>20</v>
      </c>
      <c r="Z22" s="242">
        <v>552</v>
      </c>
      <c r="AA22" s="243">
        <v>9337</v>
      </c>
      <c r="AB22" s="243">
        <v>137</v>
      </c>
      <c r="AC22" s="241">
        <f t="shared" si="2"/>
        <v>10026</v>
      </c>
      <c r="AD22" s="70">
        <f t="shared" si="3"/>
        <v>2</v>
      </c>
      <c r="AE22" s="70">
        <f t="shared" si="0"/>
        <v>112</v>
      </c>
      <c r="AF22" s="70">
        <f t="shared" si="0"/>
        <v>1</v>
      </c>
      <c r="AG22" s="70">
        <f t="shared" si="0"/>
        <v>115</v>
      </c>
      <c r="AH22" s="263">
        <f t="shared" si="4"/>
        <v>3.6363636363636598E-3</v>
      </c>
      <c r="AI22" s="263">
        <f t="shared" si="1"/>
        <v>1.2140921409214078E-2</v>
      </c>
      <c r="AJ22" s="263">
        <f t="shared" si="1"/>
        <v>7.3529411764705621E-3</v>
      </c>
      <c r="AK22" s="263">
        <f t="shared" si="1"/>
        <v>1.1603269094945023E-2</v>
      </c>
      <c r="AL22" s="70"/>
      <c r="AM22" s="70"/>
      <c r="AN22" s="70"/>
      <c r="AO22" s="70"/>
      <c r="AY22">
        <v>2015</v>
      </c>
      <c r="AZ22">
        <v>32.570102933999998</v>
      </c>
      <c r="BA22">
        <v>7.0875733273000003</v>
      </c>
      <c r="BB22">
        <v>2.7558527349999999</v>
      </c>
      <c r="BC22">
        <v>0.26787992980000003</v>
      </c>
      <c r="BD22">
        <v>0.41900689819999998</v>
      </c>
      <c r="BE22">
        <v>43.100415824300001</v>
      </c>
      <c r="BF22">
        <v>9378.4224001349085</v>
      </c>
      <c r="BH22" s="19">
        <v>2015</v>
      </c>
      <c r="BI22" s="19">
        <v>32.701178618999997</v>
      </c>
      <c r="BJ22" s="19">
        <v>7.3110844416000003</v>
      </c>
      <c r="BK22" s="19">
        <v>2.7688764563000001</v>
      </c>
      <c r="BL22" s="19">
        <v>0.26783530620000001</v>
      </c>
      <c r="BM22" s="19">
        <v>0.41157340110000001</v>
      </c>
      <c r="BN22" s="19">
        <v>43.460548224199997</v>
      </c>
      <c r="BO22" s="19">
        <v>9456.7853045673128</v>
      </c>
    </row>
    <row r="23" spans="1:67">
      <c r="A23" s="71" t="s">
        <v>21</v>
      </c>
      <c r="B23" s="73">
        <v>561</v>
      </c>
      <c r="C23" s="77">
        <v>9447</v>
      </c>
      <c r="D23" s="77">
        <v>142</v>
      </c>
      <c r="E23" s="76">
        <v>10150</v>
      </c>
      <c r="F23" s="97">
        <v>703</v>
      </c>
      <c r="G23" s="83">
        <v>38322</v>
      </c>
      <c r="H23" s="82">
        <v>38322</v>
      </c>
      <c r="I23" s="75">
        <v>37098</v>
      </c>
      <c r="J23" s="84">
        <v>2733</v>
      </c>
      <c r="K23" s="84">
        <v>4083.1</v>
      </c>
      <c r="L23" s="75">
        <v>9755.0880458475185</v>
      </c>
      <c r="M23" s="75">
        <v>9085.743675148784</v>
      </c>
      <c r="N23" s="85">
        <v>6.1933534743202415E-2</v>
      </c>
      <c r="O23" s="86">
        <v>2.0966173133037933E-2</v>
      </c>
      <c r="P23" s="87">
        <v>2.3701462430660614E-2</v>
      </c>
      <c r="Q23" s="88">
        <v>6.7161265130808279E-2</v>
      </c>
      <c r="R23" s="88">
        <v>2.7190165023812159E-2</v>
      </c>
      <c r="S23" s="88">
        <v>2.9836853944204565E-2</v>
      </c>
      <c r="T23" s="71" t="s">
        <v>21</v>
      </c>
      <c r="U23">
        <v>562</v>
      </c>
      <c r="V23">
        <v>9545</v>
      </c>
      <c r="W23">
        <v>143</v>
      </c>
      <c r="X23">
        <v>10250</v>
      </c>
      <c r="Y23" s="238" t="s">
        <v>21</v>
      </c>
      <c r="Z23" s="242">
        <v>562</v>
      </c>
      <c r="AA23" s="243">
        <v>9556</v>
      </c>
      <c r="AB23" s="243">
        <v>143</v>
      </c>
      <c r="AC23" s="241">
        <f t="shared" si="2"/>
        <v>10261</v>
      </c>
      <c r="AD23" s="70">
        <f t="shared" si="3"/>
        <v>1</v>
      </c>
      <c r="AE23" s="70">
        <f t="shared" si="0"/>
        <v>109</v>
      </c>
      <c r="AF23" s="70">
        <f t="shared" si="0"/>
        <v>1</v>
      </c>
      <c r="AG23" s="70">
        <f t="shared" si="0"/>
        <v>111</v>
      </c>
      <c r="AH23" s="263">
        <f t="shared" si="4"/>
        <v>1.7825311942958333E-3</v>
      </c>
      <c r="AI23" s="263">
        <f t="shared" si="1"/>
        <v>1.1538054408807064E-2</v>
      </c>
      <c r="AJ23" s="263">
        <f t="shared" si="1"/>
        <v>7.0422535211267512E-3</v>
      </c>
      <c r="AK23" s="263">
        <f t="shared" si="1"/>
        <v>1.0935960591132998E-2</v>
      </c>
      <c r="AL23" s="70"/>
      <c r="AM23" s="70"/>
      <c r="AN23" s="70"/>
      <c r="AO23" s="70"/>
      <c r="BH23" s="19">
        <v>2016</v>
      </c>
      <c r="BI23" s="19">
        <v>34.010110075999997</v>
      </c>
      <c r="BJ23" s="19">
        <v>7.8909235045999999</v>
      </c>
      <c r="BK23" s="19">
        <v>2.8369862391999998</v>
      </c>
      <c r="BL23" s="19">
        <v>0.27663566480000001</v>
      </c>
      <c r="BM23" s="19">
        <v>0.42930981839999999</v>
      </c>
      <c r="BN23" s="19">
        <v>45.443965302999999</v>
      </c>
      <c r="BO23" s="19">
        <v>9682.9381451887839</v>
      </c>
    </row>
    <row r="24" spans="1:67">
      <c r="A24" s="71" t="s">
        <v>22</v>
      </c>
      <c r="B24" s="73">
        <v>559</v>
      </c>
      <c r="C24" s="77">
        <v>9367</v>
      </c>
      <c r="D24" s="77">
        <v>140</v>
      </c>
      <c r="E24" s="76">
        <v>10066</v>
      </c>
      <c r="F24" s="97">
        <v>699</v>
      </c>
      <c r="G24" s="83">
        <v>38412</v>
      </c>
      <c r="H24" s="82">
        <v>38412</v>
      </c>
      <c r="I24" s="75">
        <v>37191</v>
      </c>
      <c r="J24" s="84">
        <v>2761</v>
      </c>
      <c r="K24" s="84">
        <v>4094.1</v>
      </c>
      <c r="L24" s="75">
        <v>9758.4328668083344</v>
      </c>
      <c r="M24" s="75">
        <v>9084.0477760680005</v>
      </c>
      <c r="N24" s="85">
        <v>4.1728763040238454E-2</v>
      </c>
      <c r="O24" s="86">
        <v>1.0028035367694629E-2</v>
      </c>
      <c r="P24" s="87">
        <v>1.2166918049270991E-2</v>
      </c>
      <c r="Q24" s="88">
        <v>5.9478127398311591E-2</v>
      </c>
      <c r="R24" s="88">
        <v>1.97976363486797E-2</v>
      </c>
      <c r="S24" s="88">
        <v>2.2444017914267433E-2</v>
      </c>
      <c r="T24" s="71" t="s">
        <v>22</v>
      </c>
      <c r="U24">
        <v>560</v>
      </c>
      <c r="V24">
        <v>9456</v>
      </c>
      <c r="W24">
        <v>141</v>
      </c>
      <c r="X24">
        <v>10157</v>
      </c>
      <c r="Y24" s="238" t="s">
        <v>22</v>
      </c>
      <c r="Z24" s="242">
        <v>561</v>
      </c>
      <c r="AA24" s="243">
        <v>9468</v>
      </c>
      <c r="AB24" s="243">
        <v>142</v>
      </c>
      <c r="AC24" s="241">
        <f t="shared" si="2"/>
        <v>10171</v>
      </c>
      <c r="AD24" s="70">
        <f t="shared" si="3"/>
        <v>2</v>
      </c>
      <c r="AE24" s="70">
        <f t="shared" ref="AE24:AE66" si="5">AA24-C24</f>
        <v>101</v>
      </c>
      <c r="AF24" s="70">
        <f t="shared" ref="AF24:AF66" si="6">AB24-D24</f>
        <v>2</v>
      </c>
      <c r="AG24" s="70">
        <f t="shared" ref="AG24:AG66" si="7">AC24-E24</f>
        <v>105</v>
      </c>
      <c r="AH24" s="263">
        <f t="shared" si="4"/>
        <v>3.5778175313059268E-3</v>
      </c>
      <c r="AI24" s="263">
        <f t="shared" ref="AI24:AI66" si="8">AA24/C24-1</f>
        <v>1.0782534429379709E-2</v>
      </c>
      <c r="AJ24" s="263">
        <f t="shared" ref="AJ24:AJ66" si="9">AB24/D24-1</f>
        <v>1.4285714285714235E-2</v>
      </c>
      <c r="AK24" s="263">
        <f t="shared" ref="AK24:AK66" si="10">AC24/E24-1</f>
        <v>1.0431154381084884E-2</v>
      </c>
      <c r="AL24" s="70"/>
      <c r="AM24" s="70"/>
      <c r="AN24" s="70"/>
      <c r="AO24" s="70"/>
      <c r="BI24">
        <v>26.113501152569697</v>
      </c>
    </row>
    <row r="25" spans="1:67">
      <c r="A25" s="71" t="s">
        <v>23</v>
      </c>
      <c r="B25" s="73">
        <v>562</v>
      </c>
      <c r="C25" s="77">
        <v>9288</v>
      </c>
      <c r="D25" s="77">
        <v>141</v>
      </c>
      <c r="E25" s="76">
        <v>9991</v>
      </c>
      <c r="F25" s="97">
        <v>703</v>
      </c>
      <c r="G25" s="83">
        <v>38504</v>
      </c>
      <c r="H25" s="82">
        <v>38504</v>
      </c>
      <c r="I25" s="75">
        <v>37327</v>
      </c>
      <c r="J25" s="84">
        <v>2791</v>
      </c>
      <c r="K25" s="84">
        <v>4107.5</v>
      </c>
      <c r="L25" s="75">
        <v>9767.0115642118089</v>
      </c>
      <c r="M25" s="75">
        <v>9087.5228241022505</v>
      </c>
      <c r="N25" s="85">
        <v>4.4576523031203567E-2</v>
      </c>
      <c r="O25" s="86">
        <v>1.486013986013986E-2</v>
      </c>
      <c r="P25" s="87">
        <v>1.6895674300254453E-2</v>
      </c>
      <c r="Q25" s="88">
        <v>5.360513401283503E-2</v>
      </c>
      <c r="R25" s="88">
        <v>1.7084468664850135E-2</v>
      </c>
      <c r="S25" s="88">
        <v>1.9543063356120868E-2</v>
      </c>
      <c r="T25" s="71" t="s">
        <v>23</v>
      </c>
      <c r="U25">
        <v>562</v>
      </c>
      <c r="V25">
        <v>9386</v>
      </c>
      <c r="W25">
        <v>140</v>
      </c>
      <c r="X25">
        <v>10088</v>
      </c>
      <c r="Y25" s="238" t="s">
        <v>23</v>
      </c>
      <c r="Z25" s="242">
        <v>563</v>
      </c>
      <c r="AA25" s="243">
        <v>9397</v>
      </c>
      <c r="AB25" s="243">
        <v>142</v>
      </c>
      <c r="AC25" s="241">
        <f t="shared" si="2"/>
        <v>10102</v>
      </c>
      <c r="AD25" s="70">
        <f t="shared" si="3"/>
        <v>1</v>
      </c>
      <c r="AE25" s="70">
        <f t="shared" si="5"/>
        <v>109</v>
      </c>
      <c r="AF25" s="70">
        <f t="shared" si="6"/>
        <v>1</v>
      </c>
      <c r="AG25" s="70">
        <f t="shared" si="7"/>
        <v>111</v>
      </c>
      <c r="AH25" s="263">
        <f t="shared" si="4"/>
        <v>1.779359430605032E-3</v>
      </c>
      <c r="AI25" s="263">
        <f t="shared" si="8"/>
        <v>1.173557278208448E-2</v>
      </c>
      <c r="AJ25" s="263">
        <f t="shared" si="9"/>
        <v>7.0921985815601829E-3</v>
      </c>
      <c r="AK25" s="263">
        <f t="shared" si="10"/>
        <v>1.1109998999099258E-2</v>
      </c>
      <c r="AL25" s="70"/>
      <c r="AM25" s="70"/>
      <c r="AN25" s="70"/>
      <c r="AO25" s="70"/>
    </row>
    <row r="26" spans="1:67">
      <c r="A26" s="71" t="s">
        <v>24</v>
      </c>
      <c r="B26" s="73">
        <v>566</v>
      </c>
      <c r="C26" s="77">
        <v>9296</v>
      </c>
      <c r="D26" s="77">
        <v>143</v>
      </c>
      <c r="E26" s="76">
        <v>10005</v>
      </c>
      <c r="F26" s="97">
        <v>709</v>
      </c>
      <c r="G26" s="83">
        <v>38596</v>
      </c>
      <c r="H26" s="82">
        <v>38596</v>
      </c>
      <c r="I26" s="75">
        <v>37398</v>
      </c>
      <c r="J26" s="84">
        <v>2814</v>
      </c>
      <c r="K26" s="84">
        <v>4120.5</v>
      </c>
      <c r="L26" s="75">
        <v>9759.0098289042598</v>
      </c>
      <c r="M26" s="75">
        <v>9076.0829996359662</v>
      </c>
      <c r="N26" s="85">
        <v>3.3527696793002916E-2</v>
      </c>
      <c r="O26" s="86">
        <v>7.6964769647696477E-3</v>
      </c>
      <c r="P26" s="87">
        <v>9.4844112602159216E-3</v>
      </c>
      <c r="Q26" s="88">
        <v>4.5319465081723624E-2</v>
      </c>
      <c r="R26" s="88">
        <v>1.338608280945155E-2</v>
      </c>
      <c r="S26" s="88">
        <v>1.5557126982523487E-2</v>
      </c>
      <c r="T26" s="71" t="s">
        <v>24</v>
      </c>
      <c r="U26">
        <v>567</v>
      </c>
      <c r="V26">
        <v>9401</v>
      </c>
      <c r="W26">
        <v>143</v>
      </c>
      <c r="X26">
        <v>10111</v>
      </c>
      <c r="Y26" s="238" t="s">
        <v>24</v>
      </c>
      <c r="Z26" s="242">
        <v>568</v>
      </c>
      <c r="AA26" s="243">
        <v>9412</v>
      </c>
      <c r="AB26" s="243">
        <v>145</v>
      </c>
      <c r="AC26" s="241">
        <f t="shared" si="2"/>
        <v>10125</v>
      </c>
      <c r="AD26" s="70">
        <f t="shared" si="3"/>
        <v>2</v>
      </c>
      <c r="AE26" s="70">
        <f t="shared" si="5"/>
        <v>116</v>
      </c>
      <c r="AF26" s="70">
        <f t="shared" si="6"/>
        <v>2</v>
      </c>
      <c r="AG26" s="70">
        <f t="shared" si="7"/>
        <v>120</v>
      </c>
      <c r="AH26" s="263">
        <f t="shared" si="4"/>
        <v>3.5335689045936647E-3</v>
      </c>
      <c r="AI26" s="263">
        <f t="shared" si="8"/>
        <v>1.2478485370051695E-2</v>
      </c>
      <c r="AJ26" s="263">
        <f t="shared" si="9"/>
        <v>1.3986013986013957E-2</v>
      </c>
      <c r="AK26" s="263">
        <f t="shared" si="10"/>
        <v>1.1994002998500841E-2</v>
      </c>
      <c r="AL26" s="70"/>
      <c r="AM26" s="70"/>
      <c r="AN26" s="70"/>
      <c r="AO26" s="70"/>
    </row>
    <row r="27" spans="1:67">
      <c r="A27" s="71" t="s">
        <v>25</v>
      </c>
      <c r="B27" s="73">
        <v>573</v>
      </c>
      <c r="C27" s="77">
        <v>9456</v>
      </c>
      <c r="D27" s="77">
        <v>146</v>
      </c>
      <c r="E27" s="76">
        <v>10175</v>
      </c>
      <c r="F27" s="97">
        <v>719</v>
      </c>
      <c r="G27" s="83">
        <v>38687</v>
      </c>
      <c r="H27" s="82">
        <v>38687</v>
      </c>
      <c r="I27" s="75">
        <v>37407</v>
      </c>
      <c r="J27" s="84">
        <v>2830</v>
      </c>
      <c r="K27" s="84">
        <v>4130.2</v>
      </c>
      <c r="L27" s="75">
        <v>9742.1432376156135</v>
      </c>
      <c r="M27" s="75">
        <v>9056.9463948477078</v>
      </c>
      <c r="N27" s="85">
        <v>2.2759601706970129E-2</v>
      </c>
      <c r="O27" s="86">
        <v>9.5268339155287396E-4</v>
      </c>
      <c r="P27" s="87">
        <v>2.4630541871921183E-3</v>
      </c>
      <c r="Q27" s="88">
        <v>3.5492133186974022E-2</v>
      </c>
      <c r="R27" s="88">
        <v>8.3292899886786356E-3</v>
      </c>
      <c r="S27" s="88">
        <v>1.0193065702593457E-2</v>
      </c>
      <c r="T27" s="71" t="s">
        <v>25</v>
      </c>
      <c r="U27">
        <v>574</v>
      </c>
      <c r="V27">
        <v>9553</v>
      </c>
      <c r="W27">
        <v>146</v>
      </c>
      <c r="X27">
        <v>10273</v>
      </c>
      <c r="Y27" s="238" t="s">
        <v>25</v>
      </c>
      <c r="Z27" s="242">
        <v>574</v>
      </c>
      <c r="AA27" s="243">
        <v>9565</v>
      </c>
      <c r="AB27" s="243">
        <v>147</v>
      </c>
      <c r="AC27" s="241">
        <f t="shared" si="2"/>
        <v>10286</v>
      </c>
      <c r="AD27" s="70">
        <f t="shared" si="3"/>
        <v>1</v>
      </c>
      <c r="AE27" s="70">
        <f t="shared" si="5"/>
        <v>109</v>
      </c>
      <c r="AF27" s="70">
        <f t="shared" si="6"/>
        <v>1</v>
      </c>
      <c r="AG27" s="70">
        <f t="shared" si="7"/>
        <v>111</v>
      </c>
      <c r="AH27" s="263">
        <f t="shared" si="4"/>
        <v>1.7452006980802626E-3</v>
      </c>
      <c r="AI27" s="263">
        <f t="shared" si="8"/>
        <v>1.1527072758037216E-2</v>
      </c>
      <c r="AJ27" s="263">
        <f t="shared" si="9"/>
        <v>6.8493150684931781E-3</v>
      </c>
      <c r="AK27" s="263">
        <f t="shared" si="10"/>
        <v>1.0909090909090979E-2</v>
      </c>
      <c r="AL27" s="70"/>
      <c r="AM27" s="70"/>
      <c r="AN27" s="70"/>
      <c r="AO27" s="70"/>
    </row>
    <row r="28" spans="1:67">
      <c r="A28" s="71" t="s">
        <v>26</v>
      </c>
      <c r="B28" s="73">
        <v>566</v>
      </c>
      <c r="C28" s="77">
        <v>9323</v>
      </c>
      <c r="D28" s="77">
        <v>143</v>
      </c>
      <c r="E28" s="76">
        <v>10032</v>
      </c>
      <c r="F28" s="97">
        <v>709</v>
      </c>
      <c r="G28" s="89" t="s">
        <v>335</v>
      </c>
      <c r="H28" s="82">
        <v>38777</v>
      </c>
      <c r="I28" s="75">
        <v>37363</v>
      </c>
      <c r="J28" s="84">
        <v>2840</v>
      </c>
      <c r="K28" s="84">
        <v>4139.8999999999996</v>
      </c>
      <c r="L28" s="75">
        <v>9711.1041329500731</v>
      </c>
      <c r="M28" s="75">
        <v>9025.0972245706416</v>
      </c>
      <c r="N28" s="85">
        <v>1.4306151645207439E-2</v>
      </c>
      <c r="O28" s="86">
        <v>-4.6973417316109748E-3</v>
      </c>
      <c r="P28" s="87">
        <v>-3.3777071329227099E-3</v>
      </c>
      <c r="Q28" s="88">
        <v>2.8612821441506699E-2</v>
      </c>
      <c r="R28" s="88">
        <v>4.6247748111102145E-3</v>
      </c>
      <c r="S28" s="88">
        <v>6.2825390468562274E-3</v>
      </c>
      <c r="T28" s="71" t="s">
        <v>26</v>
      </c>
      <c r="U28">
        <v>567</v>
      </c>
      <c r="V28">
        <v>9403</v>
      </c>
      <c r="W28">
        <v>143</v>
      </c>
      <c r="X28">
        <v>10113</v>
      </c>
      <c r="Y28" s="238" t="s">
        <v>26</v>
      </c>
      <c r="Z28" s="242">
        <v>567</v>
      </c>
      <c r="AA28" s="243">
        <v>9415</v>
      </c>
      <c r="AB28" s="243">
        <v>144</v>
      </c>
      <c r="AC28" s="241">
        <f t="shared" si="2"/>
        <v>10126</v>
      </c>
      <c r="AD28" s="70">
        <f t="shared" si="3"/>
        <v>1</v>
      </c>
      <c r="AE28" s="70">
        <f t="shared" si="5"/>
        <v>92</v>
      </c>
      <c r="AF28" s="70">
        <f t="shared" si="6"/>
        <v>1</v>
      </c>
      <c r="AG28" s="70">
        <f t="shared" si="7"/>
        <v>94</v>
      </c>
      <c r="AH28" s="263">
        <f t="shared" si="4"/>
        <v>1.7667844522968323E-3</v>
      </c>
      <c r="AI28" s="263">
        <f t="shared" si="8"/>
        <v>9.8680682183847068E-3</v>
      </c>
      <c r="AJ28" s="263">
        <f t="shared" si="9"/>
        <v>6.9930069930070893E-3</v>
      </c>
      <c r="AK28" s="263">
        <f t="shared" si="10"/>
        <v>9.3700159489633617E-3</v>
      </c>
      <c r="AL28" s="70"/>
      <c r="AM28" s="70"/>
      <c r="AN28" s="70"/>
      <c r="AO28" s="70"/>
    </row>
    <row r="29" spans="1:67">
      <c r="A29" s="71" t="s">
        <v>27</v>
      </c>
      <c r="B29" s="73">
        <v>570</v>
      </c>
      <c r="C29" s="77">
        <v>9239</v>
      </c>
      <c r="D29" s="77">
        <v>145</v>
      </c>
      <c r="E29" s="76">
        <v>9954</v>
      </c>
      <c r="F29" s="97">
        <v>715</v>
      </c>
      <c r="G29" s="90" t="s">
        <v>336</v>
      </c>
      <c r="H29" s="82">
        <v>38869</v>
      </c>
      <c r="I29" s="75">
        <v>37314</v>
      </c>
      <c r="J29" s="84">
        <v>2852</v>
      </c>
      <c r="K29" s="84">
        <v>4153.5</v>
      </c>
      <c r="L29" s="75">
        <v>9670.3984591308526</v>
      </c>
      <c r="M29" s="75">
        <v>8983.7486457204759</v>
      </c>
      <c r="N29" s="85">
        <v>1.7069701280227598E-2</v>
      </c>
      <c r="O29" s="86">
        <v>-5.2756244616709736E-3</v>
      </c>
      <c r="P29" s="87">
        <v>-3.7033329996997298E-3</v>
      </c>
      <c r="Q29" s="88">
        <v>2.1855965603726261E-2</v>
      </c>
      <c r="R29" s="88">
        <v>-3.4827336780346668E-4</v>
      </c>
      <c r="S29" s="88">
        <v>1.1964704122837629E-3</v>
      </c>
      <c r="T29" s="71" t="s">
        <v>27</v>
      </c>
      <c r="U29">
        <v>570</v>
      </c>
      <c r="V29">
        <v>9313</v>
      </c>
      <c r="W29">
        <v>143</v>
      </c>
      <c r="X29">
        <v>10026</v>
      </c>
      <c r="Y29" s="238" t="s">
        <v>27</v>
      </c>
      <c r="Z29" s="242">
        <v>571</v>
      </c>
      <c r="AA29" s="243">
        <v>9325</v>
      </c>
      <c r="AB29" s="243">
        <v>144</v>
      </c>
      <c r="AC29" s="241">
        <f t="shared" si="2"/>
        <v>10040</v>
      </c>
      <c r="AD29" s="70">
        <f t="shared" si="3"/>
        <v>1</v>
      </c>
      <c r="AE29" s="70">
        <f t="shared" si="5"/>
        <v>86</v>
      </c>
      <c r="AF29" s="70">
        <f t="shared" si="6"/>
        <v>-1</v>
      </c>
      <c r="AG29" s="70">
        <f t="shared" si="7"/>
        <v>86</v>
      </c>
      <c r="AH29" s="263">
        <f t="shared" si="4"/>
        <v>1.7543859649122862E-3</v>
      </c>
      <c r="AI29" s="263">
        <f t="shared" si="8"/>
        <v>9.3083667063535991E-3</v>
      </c>
      <c r="AJ29" s="263">
        <f t="shared" si="9"/>
        <v>-6.8965517241379448E-3</v>
      </c>
      <c r="AK29" s="263">
        <f t="shared" si="10"/>
        <v>8.6397428169580071E-3</v>
      </c>
      <c r="AL29" s="70"/>
      <c r="AM29" s="70"/>
      <c r="AN29" s="70"/>
      <c r="AO29" s="70"/>
    </row>
    <row r="30" spans="1:67">
      <c r="A30" s="71" t="s">
        <v>28</v>
      </c>
      <c r="B30" s="73">
        <v>579</v>
      </c>
      <c r="C30" s="77">
        <v>9293</v>
      </c>
      <c r="D30" s="77">
        <v>143</v>
      </c>
      <c r="E30" s="76">
        <v>10015</v>
      </c>
      <c r="F30" s="97">
        <v>722</v>
      </c>
      <c r="G30" s="89" t="s">
        <v>337</v>
      </c>
      <c r="H30" s="82">
        <v>38961</v>
      </c>
      <c r="I30" s="75">
        <v>37311</v>
      </c>
      <c r="J30" s="84">
        <v>2865</v>
      </c>
      <c r="K30" s="84">
        <v>4168.5</v>
      </c>
      <c r="L30" s="75">
        <v>9637.9992803166606</v>
      </c>
      <c r="M30" s="75">
        <v>8950.7016912558483</v>
      </c>
      <c r="N30" s="85">
        <v>1.8335684062059238E-2</v>
      </c>
      <c r="O30" s="86">
        <v>-3.2271944922547335E-4</v>
      </c>
      <c r="P30" s="87">
        <v>9.9950024987506244E-4</v>
      </c>
      <c r="Q30" s="88">
        <v>1.8123667377398719E-2</v>
      </c>
      <c r="R30" s="88">
        <v>-2.3263276111021979E-3</v>
      </c>
      <c r="S30" s="88">
        <v>-8.9525514771709937E-4</v>
      </c>
      <c r="T30" s="71" t="s">
        <v>28</v>
      </c>
      <c r="U30">
        <v>580</v>
      </c>
      <c r="V30">
        <v>9366</v>
      </c>
      <c r="W30">
        <v>142</v>
      </c>
      <c r="X30">
        <v>10088</v>
      </c>
      <c r="Y30" s="238" t="s">
        <v>28</v>
      </c>
      <c r="Z30" s="242">
        <v>580</v>
      </c>
      <c r="AA30" s="243">
        <v>9377</v>
      </c>
      <c r="AB30" s="243">
        <v>143</v>
      </c>
      <c r="AC30" s="241">
        <f t="shared" si="2"/>
        <v>10100</v>
      </c>
      <c r="AD30" s="70">
        <f t="shared" si="3"/>
        <v>1</v>
      </c>
      <c r="AE30" s="70">
        <f t="shared" si="5"/>
        <v>84</v>
      </c>
      <c r="AF30" s="70">
        <f t="shared" si="6"/>
        <v>0</v>
      </c>
      <c r="AG30" s="70">
        <f t="shared" si="7"/>
        <v>85</v>
      </c>
      <c r="AH30" s="263">
        <f t="shared" si="4"/>
        <v>1.7271157167531026E-3</v>
      </c>
      <c r="AI30" s="263">
        <f t="shared" si="8"/>
        <v>9.0390616593134521E-3</v>
      </c>
      <c r="AJ30" s="263">
        <f t="shared" si="9"/>
        <v>0</v>
      </c>
      <c r="AK30" s="263">
        <f t="shared" si="10"/>
        <v>8.4872690963555542E-3</v>
      </c>
      <c r="AL30" s="70"/>
      <c r="AM30" s="70"/>
      <c r="AN30" s="70"/>
      <c r="AO30" s="70"/>
    </row>
    <row r="31" spans="1:67">
      <c r="A31" s="71" t="s">
        <v>29</v>
      </c>
      <c r="B31" s="73">
        <v>592</v>
      </c>
      <c r="C31" s="77">
        <v>9543</v>
      </c>
      <c r="D31" s="77">
        <v>148</v>
      </c>
      <c r="E31" s="76">
        <v>10283</v>
      </c>
      <c r="F31" s="97">
        <v>740</v>
      </c>
      <c r="G31" s="90" t="s">
        <v>338</v>
      </c>
      <c r="H31" s="82">
        <v>39052</v>
      </c>
      <c r="I31" s="75">
        <v>37398</v>
      </c>
      <c r="J31" s="84">
        <v>2886</v>
      </c>
      <c r="K31" s="84">
        <v>4180.3</v>
      </c>
      <c r="L31" s="75">
        <v>9636.6289500753537</v>
      </c>
      <c r="M31" s="75">
        <v>8946.2478769466306</v>
      </c>
      <c r="N31" s="85">
        <v>2.9207232267037551E-2</v>
      </c>
      <c r="O31" s="86">
        <v>9.2005076142131978E-3</v>
      </c>
      <c r="P31" s="87">
        <v>1.0614250614250614E-2</v>
      </c>
      <c r="Q31" s="88">
        <v>1.9787985865724382E-2</v>
      </c>
      <c r="R31" s="88">
        <v>-2.4059667976581922E-4</v>
      </c>
      <c r="S31" s="88">
        <v>1.1680791311479484E-3</v>
      </c>
      <c r="T31" s="71" t="s">
        <v>29</v>
      </c>
      <c r="U31">
        <v>593</v>
      </c>
      <c r="V31">
        <v>9612</v>
      </c>
      <c r="W31">
        <v>150</v>
      </c>
      <c r="X31">
        <v>10355</v>
      </c>
      <c r="Y31" s="238" t="s">
        <v>29</v>
      </c>
      <c r="Z31" s="242">
        <v>593</v>
      </c>
      <c r="AA31" s="243">
        <v>9624</v>
      </c>
      <c r="AB31" s="243">
        <v>151</v>
      </c>
      <c r="AC31" s="241">
        <f t="shared" si="2"/>
        <v>10368</v>
      </c>
      <c r="AD31" s="70">
        <f t="shared" si="3"/>
        <v>1</v>
      </c>
      <c r="AE31" s="70">
        <f t="shared" si="5"/>
        <v>81</v>
      </c>
      <c r="AF31" s="70">
        <f t="shared" si="6"/>
        <v>3</v>
      </c>
      <c r="AG31" s="70">
        <f t="shared" si="7"/>
        <v>85</v>
      </c>
      <c r="AH31" s="263">
        <f t="shared" si="4"/>
        <v>1.6891891891892552E-3</v>
      </c>
      <c r="AI31" s="263">
        <f t="shared" si="8"/>
        <v>8.4878968877710737E-3</v>
      </c>
      <c r="AJ31" s="263">
        <f t="shared" si="9"/>
        <v>2.0270270270270174E-2</v>
      </c>
      <c r="AK31" s="263">
        <f t="shared" si="10"/>
        <v>8.2660702129728758E-3</v>
      </c>
      <c r="AL31" s="70"/>
      <c r="AM31" s="70"/>
      <c r="AN31" s="70"/>
      <c r="AO31" s="70"/>
    </row>
    <row r="32" spans="1:67">
      <c r="A32" s="71" t="s">
        <v>30</v>
      </c>
      <c r="B32" s="73">
        <v>586</v>
      </c>
      <c r="C32" s="77">
        <v>9473</v>
      </c>
      <c r="D32" s="77">
        <v>145</v>
      </c>
      <c r="E32" s="76">
        <v>10204</v>
      </c>
      <c r="F32" s="97">
        <v>731</v>
      </c>
      <c r="G32" s="89" t="s">
        <v>339</v>
      </c>
      <c r="H32" s="82">
        <v>39142</v>
      </c>
      <c r="I32" s="75">
        <v>37548</v>
      </c>
      <c r="J32" s="84">
        <v>2908</v>
      </c>
      <c r="K32" s="84">
        <v>4190</v>
      </c>
      <c r="L32" s="75">
        <v>9655.3699284009544</v>
      </c>
      <c r="M32" s="75">
        <v>8961.3365155131269</v>
      </c>
      <c r="N32" s="85">
        <v>3.1029619181946404E-2</v>
      </c>
      <c r="O32" s="86">
        <v>1.6089241660409738E-2</v>
      </c>
      <c r="P32" s="87">
        <v>1.7145135566188199E-2</v>
      </c>
      <c r="Q32" s="88">
        <v>2.3943661971830985E-2</v>
      </c>
      <c r="R32" s="88">
        <v>4.951422530310735E-3</v>
      </c>
      <c r="S32" s="88">
        <v>6.2930627067631769E-3</v>
      </c>
      <c r="T32" s="71" t="s">
        <v>30</v>
      </c>
      <c r="U32">
        <v>586</v>
      </c>
      <c r="V32">
        <v>9540</v>
      </c>
      <c r="W32">
        <v>146</v>
      </c>
      <c r="X32">
        <v>10272</v>
      </c>
      <c r="Y32" s="238" t="s">
        <v>30</v>
      </c>
      <c r="Z32" s="242">
        <v>587</v>
      </c>
      <c r="AA32" s="243">
        <v>9551</v>
      </c>
      <c r="AB32" s="243">
        <v>147</v>
      </c>
      <c r="AC32" s="241">
        <f t="shared" si="2"/>
        <v>10285</v>
      </c>
      <c r="AD32" s="70">
        <f t="shared" si="3"/>
        <v>1</v>
      </c>
      <c r="AE32" s="70">
        <f t="shared" si="5"/>
        <v>78</v>
      </c>
      <c r="AF32" s="70">
        <f t="shared" si="6"/>
        <v>2</v>
      </c>
      <c r="AG32" s="70">
        <f t="shared" si="7"/>
        <v>81</v>
      </c>
      <c r="AH32" s="263">
        <f t="shared" si="4"/>
        <v>1.7064846416381396E-3</v>
      </c>
      <c r="AI32" s="263">
        <f t="shared" si="8"/>
        <v>8.233928005911606E-3</v>
      </c>
      <c r="AJ32" s="263">
        <f t="shared" si="9"/>
        <v>1.379310344827589E-2</v>
      </c>
      <c r="AK32" s="263">
        <f t="shared" si="10"/>
        <v>7.9380635045080972E-3</v>
      </c>
      <c r="AL32" s="70"/>
      <c r="AM32" s="70"/>
      <c r="AN32" s="70"/>
      <c r="AO32" s="70"/>
    </row>
    <row r="33" spans="1:47">
      <c r="A33" s="71" t="s">
        <v>31</v>
      </c>
      <c r="B33" s="73">
        <v>589</v>
      </c>
      <c r="C33" s="77">
        <v>9427</v>
      </c>
      <c r="D33" s="77">
        <v>144</v>
      </c>
      <c r="E33" s="76">
        <v>10160</v>
      </c>
      <c r="F33" s="97">
        <v>733</v>
      </c>
      <c r="G33" s="89" t="s">
        <v>340</v>
      </c>
      <c r="H33" s="82">
        <v>39234</v>
      </c>
      <c r="I33" s="75">
        <v>37736</v>
      </c>
      <c r="J33" s="84">
        <v>2926</v>
      </c>
      <c r="K33" s="84">
        <v>4202.3</v>
      </c>
      <c r="L33" s="75">
        <v>9676.1297384765494</v>
      </c>
      <c r="M33" s="75">
        <v>8979.8443709397234</v>
      </c>
      <c r="N33" s="85">
        <v>2.5174825174825177E-2</v>
      </c>
      <c r="O33" s="86">
        <v>2.034852256737742E-2</v>
      </c>
      <c r="P33" s="87">
        <v>2.0695197910387785E-2</v>
      </c>
      <c r="Q33" s="88">
        <v>2.5946704067321177E-2</v>
      </c>
      <c r="R33" s="88">
        <v>1.130942809669293E-2</v>
      </c>
      <c r="S33" s="88">
        <v>1.2348752676392969E-2</v>
      </c>
      <c r="T33" s="72" t="s">
        <v>31</v>
      </c>
      <c r="U33" s="53">
        <v>589</v>
      </c>
      <c r="V33" s="53">
        <v>9495</v>
      </c>
      <c r="W33" s="53">
        <v>145</v>
      </c>
      <c r="X33" s="53">
        <v>10229</v>
      </c>
      <c r="Y33" s="238" t="s">
        <v>31</v>
      </c>
      <c r="Z33" s="242">
        <v>590</v>
      </c>
      <c r="AA33" s="243">
        <v>9506</v>
      </c>
      <c r="AB33" s="243">
        <v>146</v>
      </c>
      <c r="AC33" s="241">
        <f t="shared" si="2"/>
        <v>10242</v>
      </c>
      <c r="AD33" s="70">
        <f t="shared" si="3"/>
        <v>1</v>
      </c>
      <c r="AE33" s="70">
        <f t="shared" si="5"/>
        <v>79</v>
      </c>
      <c r="AF33" s="70">
        <f t="shared" si="6"/>
        <v>2</v>
      </c>
      <c r="AG33" s="70">
        <f t="shared" si="7"/>
        <v>82</v>
      </c>
      <c r="AH33" s="263">
        <f t="shared" si="4"/>
        <v>1.6977928692698541E-3</v>
      </c>
      <c r="AI33" s="263">
        <f t="shared" si="8"/>
        <v>8.3801845762172533E-3</v>
      </c>
      <c r="AJ33" s="263">
        <f t="shared" si="9"/>
        <v>1.388888888888884E-2</v>
      </c>
      <c r="AK33" s="263">
        <f t="shared" si="10"/>
        <v>8.0708661417323579E-3</v>
      </c>
      <c r="AL33" s="70"/>
      <c r="AM33" s="70"/>
      <c r="AN33" s="70"/>
      <c r="AO33" s="70"/>
      <c r="AP33" s="53"/>
      <c r="AQ33" s="53"/>
      <c r="AR33" s="53"/>
      <c r="AS33" s="53"/>
      <c r="AT33" s="53"/>
      <c r="AU33" s="53"/>
    </row>
    <row r="34" spans="1:47">
      <c r="A34" s="71" t="s">
        <v>32</v>
      </c>
      <c r="B34" s="73">
        <v>595</v>
      </c>
      <c r="C34" s="77">
        <v>9459</v>
      </c>
      <c r="D34" s="77">
        <v>145</v>
      </c>
      <c r="E34" s="76">
        <v>10199</v>
      </c>
      <c r="F34" s="97">
        <v>740</v>
      </c>
      <c r="G34" s="89" t="s">
        <v>341</v>
      </c>
      <c r="H34" s="82">
        <v>39326</v>
      </c>
      <c r="I34" s="75">
        <v>37902</v>
      </c>
      <c r="J34" s="84">
        <v>2944</v>
      </c>
      <c r="K34" s="84">
        <v>4214.3</v>
      </c>
      <c r="L34" s="75">
        <v>9692.238331395487</v>
      </c>
      <c r="M34" s="75">
        <v>8993.6644282561738</v>
      </c>
      <c r="N34" s="85">
        <v>2.4930747922437674E-2</v>
      </c>
      <c r="O34" s="86">
        <v>1.7862907564833747E-2</v>
      </c>
      <c r="P34" s="87">
        <v>1.8372441337993012E-2</v>
      </c>
      <c r="Q34" s="88">
        <v>2.7574171029668412E-2</v>
      </c>
      <c r="R34" s="88">
        <v>1.5839832757095763E-2</v>
      </c>
      <c r="S34" s="88">
        <v>1.6676622859418559E-2</v>
      </c>
      <c r="T34" s="71" t="s">
        <v>32</v>
      </c>
      <c r="U34" s="53">
        <v>596</v>
      </c>
      <c r="V34" s="53">
        <v>9539</v>
      </c>
      <c r="W34" s="53">
        <v>146</v>
      </c>
      <c r="X34" s="53">
        <v>10281</v>
      </c>
      <c r="Y34" s="238" t="s">
        <v>32</v>
      </c>
      <c r="Z34" s="242">
        <v>596</v>
      </c>
      <c r="AA34" s="243">
        <v>9550</v>
      </c>
      <c r="AB34" s="243">
        <v>147</v>
      </c>
      <c r="AC34" s="241">
        <f t="shared" si="2"/>
        <v>10293</v>
      </c>
      <c r="AD34" s="70">
        <f t="shared" si="3"/>
        <v>1</v>
      </c>
      <c r="AE34" s="70">
        <f t="shared" si="5"/>
        <v>91</v>
      </c>
      <c r="AF34" s="70">
        <f t="shared" si="6"/>
        <v>2</v>
      </c>
      <c r="AG34" s="70">
        <f t="shared" si="7"/>
        <v>94</v>
      </c>
      <c r="AH34" s="263">
        <f t="shared" si="4"/>
        <v>1.6806722689075571E-3</v>
      </c>
      <c r="AI34" s="263">
        <f t="shared" si="8"/>
        <v>9.6204672798392288E-3</v>
      </c>
      <c r="AJ34" s="263">
        <f t="shared" si="9"/>
        <v>1.379310344827589E-2</v>
      </c>
      <c r="AK34" s="263">
        <f t="shared" si="10"/>
        <v>9.2165898617511122E-3</v>
      </c>
      <c r="AL34" s="70"/>
      <c r="AM34" s="70"/>
      <c r="AN34" s="70"/>
      <c r="AO34" s="70"/>
      <c r="AP34" s="53"/>
      <c r="AQ34" s="53"/>
      <c r="AR34" s="53"/>
      <c r="AS34" s="53"/>
      <c r="AT34" s="53"/>
      <c r="AU34" s="53"/>
    </row>
    <row r="35" spans="1:47">
      <c r="A35" s="71" t="s">
        <v>33</v>
      </c>
      <c r="B35" s="73">
        <v>605</v>
      </c>
      <c r="C35" s="77">
        <v>9604</v>
      </c>
      <c r="D35" s="77">
        <v>149</v>
      </c>
      <c r="E35" s="76">
        <v>10358</v>
      </c>
      <c r="F35" s="97">
        <v>754</v>
      </c>
      <c r="G35" s="89" t="s">
        <v>342</v>
      </c>
      <c r="H35" s="82">
        <v>39417</v>
      </c>
      <c r="I35" s="75">
        <v>37963</v>
      </c>
      <c r="J35" s="84">
        <v>2958</v>
      </c>
      <c r="K35" s="84">
        <v>4221.6000000000004</v>
      </c>
      <c r="L35" s="75">
        <v>9693.2442675762741</v>
      </c>
      <c r="M35" s="75">
        <v>8992.5620617775239</v>
      </c>
      <c r="N35" s="85">
        <v>1.891891891891892E-2</v>
      </c>
      <c r="O35" s="86">
        <v>6.392119878444933E-3</v>
      </c>
      <c r="P35" s="87">
        <v>7.2935913643878249E-3</v>
      </c>
      <c r="Q35" s="88">
        <v>2.4948024948024949E-2</v>
      </c>
      <c r="R35" s="88">
        <v>1.5107759773249907E-2</v>
      </c>
      <c r="S35" s="88">
        <v>1.5812729619700129E-2</v>
      </c>
      <c r="T35" s="71" t="s">
        <v>33</v>
      </c>
      <c r="U35" s="53">
        <v>605</v>
      </c>
      <c r="V35" s="53">
        <v>9680</v>
      </c>
      <c r="W35" s="53">
        <v>149</v>
      </c>
      <c r="X35" s="53">
        <v>10434</v>
      </c>
      <c r="Y35" s="238" t="s">
        <v>33</v>
      </c>
      <c r="Z35" s="242">
        <v>605</v>
      </c>
      <c r="AA35" s="243">
        <v>9692</v>
      </c>
      <c r="AB35" s="243">
        <v>151</v>
      </c>
      <c r="AC35" s="241">
        <f t="shared" si="2"/>
        <v>10448</v>
      </c>
      <c r="AD35" s="70">
        <f t="shared" si="3"/>
        <v>0</v>
      </c>
      <c r="AE35" s="70">
        <f t="shared" si="5"/>
        <v>88</v>
      </c>
      <c r="AF35" s="70">
        <f t="shared" si="6"/>
        <v>2</v>
      </c>
      <c r="AG35" s="70">
        <f t="shared" si="7"/>
        <v>90</v>
      </c>
      <c r="AH35" s="263">
        <f t="shared" si="4"/>
        <v>0</v>
      </c>
      <c r="AI35" s="263">
        <f t="shared" si="8"/>
        <v>9.1628488129946728E-3</v>
      </c>
      <c r="AJ35" s="263">
        <f t="shared" si="9"/>
        <v>1.3422818791946289E-2</v>
      </c>
      <c r="AK35" s="263">
        <f t="shared" si="10"/>
        <v>8.6889360880479938E-3</v>
      </c>
      <c r="AL35" s="70"/>
      <c r="AM35" s="70"/>
      <c r="AN35" s="70"/>
      <c r="AO35" s="70"/>
      <c r="AP35" s="53"/>
      <c r="AQ35" s="53"/>
      <c r="AR35" s="53"/>
      <c r="AS35" s="53"/>
      <c r="AT35" s="53"/>
      <c r="AU35" s="53"/>
    </row>
    <row r="36" spans="1:47">
      <c r="A36" s="71" t="s">
        <v>34</v>
      </c>
      <c r="B36" s="73">
        <v>606</v>
      </c>
      <c r="C36" s="77">
        <v>9523</v>
      </c>
      <c r="D36" s="77">
        <v>148</v>
      </c>
      <c r="E36" s="76">
        <v>10277</v>
      </c>
      <c r="F36" s="97">
        <v>754</v>
      </c>
      <c r="G36" s="89" t="s">
        <v>343</v>
      </c>
      <c r="H36" s="82">
        <v>39508</v>
      </c>
      <c r="I36" s="75">
        <v>38013</v>
      </c>
      <c r="J36" s="84">
        <v>2981</v>
      </c>
      <c r="K36" s="84">
        <v>4229</v>
      </c>
      <c r="L36" s="75">
        <v>9693.5445731851505</v>
      </c>
      <c r="M36" s="75">
        <v>8988.6497990068583</v>
      </c>
      <c r="N36" s="85">
        <v>3.1463748290013679E-2</v>
      </c>
      <c r="O36" s="86">
        <v>5.2781589781484214E-3</v>
      </c>
      <c r="P36" s="87">
        <v>7.1540572324578595E-3</v>
      </c>
      <c r="Q36" s="88">
        <v>2.5103163686382393E-2</v>
      </c>
      <c r="R36" s="88">
        <v>1.2384148290188558E-2</v>
      </c>
      <c r="S36" s="88">
        <v>1.3298398259837849E-2</v>
      </c>
      <c r="T36" s="71" t="s">
        <v>34</v>
      </c>
      <c r="U36" s="53">
        <v>607</v>
      </c>
      <c r="V36" s="53">
        <v>9584</v>
      </c>
      <c r="W36" s="53">
        <v>149</v>
      </c>
      <c r="X36" s="53">
        <v>10340</v>
      </c>
      <c r="Y36" s="238" t="s">
        <v>34</v>
      </c>
      <c r="Z36" s="242">
        <v>607</v>
      </c>
      <c r="AA36" s="243">
        <v>9596</v>
      </c>
      <c r="AB36" s="243">
        <v>149</v>
      </c>
      <c r="AC36" s="241">
        <f t="shared" si="2"/>
        <v>10352</v>
      </c>
      <c r="AD36" s="70">
        <f t="shared" si="3"/>
        <v>1</v>
      </c>
      <c r="AE36" s="70">
        <f t="shared" si="5"/>
        <v>73</v>
      </c>
      <c r="AF36" s="70">
        <f t="shared" si="6"/>
        <v>1</v>
      </c>
      <c r="AG36" s="70">
        <f t="shared" si="7"/>
        <v>75</v>
      </c>
      <c r="AH36" s="263">
        <f t="shared" si="4"/>
        <v>1.6501650165017256E-3</v>
      </c>
      <c r="AI36" s="263">
        <f t="shared" si="8"/>
        <v>7.6656515803843472E-3</v>
      </c>
      <c r="AJ36" s="263">
        <f t="shared" si="9"/>
        <v>6.7567567567567988E-3</v>
      </c>
      <c r="AK36" s="263">
        <f t="shared" si="10"/>
        <v>7.2978495669941967E-3</v>
      </c>
      <c r="AL36" s="70"/>
      <c r="AM36" s="70"/>
      <c r="AN36" s="70"/>
      <c r="AO36" s="70"/>
      <c r="AP36" s="53"/>
      <c r="AQ36" s="53"/>
      <c r="AR36" s="53"/>
      <c r="AS36" s="53"/>
      <c r="AT36" s="53"/>
      <c r="AU36" s="53"/>
    </row>
    <row r="37" spans="1:47">
      <c r="A37" s="71" t="s">
        <v>35</v>
      </c>
      <c r="B37" s="73">
        <v>598</v>
      </c>
      <c r="C37" s="77">
        <v>9255</v>
      </c>
      <c r="D37" s="77">
        <v>143</v>
      </c>
      <c r="E37" s="76">
        <v>9996</v>
      </c>
      <c r="F37" s="97">
        <v>741</v>
      </c>
      <c r="G37" s="89" t="s">
        <v>344</v>
      </c>
      <c r="H37" s="82">
        <v>39600</v>
      </c>
      <c r="I37" s="75">
        <v>37841</v>
      </c>
      <c r="J37" s="84">
        <v>2989</v>
      </c>
      <c r="K37" s="84">
        <v>4240</v>
      </c>
      <c r="L37" s="75">
        <v>9629.7169811320746</v>
      </c>
      <c r="M37" s="75">
        <v>8924.7641509433961</v>
      </c>
      <c r="N37" s="85">
        <v>1.0914051841746248E-2</v>
      </c>
      <c r="O37" s="86">
        <v>-1.8245465153283121E-2</v>
      </c>
      <c r="P37" s="87">
        <v>-1.6141732283464567E-2</v>
      </c>
      <c r="Q37" s="88">
        <v>2.1531100478468901E-2</v>
      </c>
      <c r="R37" s="88">
        <v>2.78248887004452E-3</v>
      </c>
      <c r="S37" s="88">
        <v>4.1316216615021398E-3</v>
      </c>
      <c r="T37" s="72" t="s">
        <v>35</v>
      </c>
      <c r="U37" s="53">
        <v>599</v>
      </c>
      <c r="V37" s="53">
        <v>9309</v>
      </c>
      <c r="W37" s="53">
        <v>143</v>
      </c>
      <c r="X37" s="53">
        <v>10051</v>
      </c>
      <c r="Y37" s="238" t="s">
        <v>35</v>
      </c>
      <c r="Z37" s="242">
        <v>599</v>
      </c>
      <c r="AA37" s="243">
        <v>9320</v>
      </c>
      <c r="AB37" s="243">
        <v>144</v>
      </c>
      <c r="AC37" s="241">
        <f t="shared" si="2"/>
        <v>10063</v>
      </c>
      <c r="AD37" s="70">
        <f t="shared" si="3"/>
        <v>1</v>
      </c>
      <c r="AE37" s="70">
        <f t="shared" si="5"/>
        <v>65</v>
      </c>
      <c r="AF37" s="70">
        <f t="shared" si="6"/>
        <v>1</v>
      </c>
      <c r="AG37" s="70">
        <f t="shared" si="7"/>
        <v>67</v>
      </c>
      <c r="AH37" s="263">
        <f t="shared" si="4"/>
        <v>1.6722408026756952E-3</v>
      </c>
      <c r="AI37" s="263">
        <f t="shared" si="8"/>
        <v>7.0232306861155447E-3</v>
      </c>
      <c r="AJ37" s="263">
        <f t="shared" si="9"/>
        <v>6.9930069930070893E-3</v>
      </c>
      <c r="AK37" s="263">
        <f t="shared" si="10"/>
        <v>6.7026810724288843E-3</v>
      </c>
      <c r="AL37" s="70"/>
      <c r="AM37" s="70"/>
      <c r="AN37" s="70"/>
      <c r="AO37" s="70"/>
      <c r="AP37" s="53"/>
      <c r="AQ37" s="53"/>
      <c r="AR37" s="53"/>
      <c r="AS37" s="53"/>
      <c r="AT37" s="53"/>
      <c r="AU37" s="53"/>
    </row>
    <row r="38" spans="1:47">
      <c r="A38" s="71" t="s">
        <v>36</v>
      </c>
      <c r="B38" s="73">
        <v>593</v>
      </c>
      <c r="C38" s="77">
        <v>9231</v>
      </c>
      <c r="D38" s="77">
        <v>142</v>
      </c>
      <c r="E38" s="76">
        <v>9966</v>
      </c>
      <c r="F38" s="97">
        <v>735</v>
      </c>
      <c r="G38" s="89" t="s">
        <v>345</v>
      </c>
      <c r="H38" s="82">
        <v>39692</v>
      </c>
      <c r="I38" s="75">
        <v>37613</v>
      </c>
      <c r="J38" s="84">
        <v>2984</v>
      </c>
      <c r="K38" s="84">
        <v>4250.7</v>
      </c>
      <c r="L38" s="75">
        <v>9550.6622438657159</v>
      </c>
      <c r="M38" s="75">
        <v>8848.660220669537</v>
      </c>
      <c r="N38" s="85">
        <v>-6.7567567567567571E-3</v>
      </c>
      <c r="O38" s="86">
        <v>-2.4104027909927054E-2</v>
      </c>
      <c r="P38" s="87">
        <v>-2.2845376997744877E-2</v>
      </c>
      <c r="Q38" s="88">
        <v>1.358695652173913E-2</v>
      </c>
      <c r="R38" s="88">
        <v>-7.6249274444620332E-3</v>
      </c>
      <c r="S38" s="88">
        <v>-6.0960681584488075E-3</v>
      </c>
      <c r="T38" s="71" t="s">
        <v>36</v>
      </c>
      <c r="U38" s="53">
        <v>592</v>
      </c>
      <c r="V38" s="53">
        <v>9282</v>
      </c>
      <c r="W38" s="53">
        <v>140</v>
      </c>
      <c r="X38" s="53">
        <v>10014</v>
      </c>
      <c r="Y38" s="238" t="s">
        <v>36</v>
      </c>
      <c r="Z38" s="242">
        <v>593</v>
      </c>
      <c r="AA38" s="243">
        <v>9293</v>
      </c>
      <c r="AB38" s="243">
        <v>142</v>
      </c>
      <c r="AC38" s="241">
        <f t="shared" si="2"/>
        <v>10028</v>
      </c>
      <c r="AD38" s="70">
        <f t="shared" si="3"/>
        <v>0</v>
      </c>
      <c r="AE38" s="70">
        <f t="shared" si="5"/>
        <v>62</v>
      </c>
      <c r="AF38" s="70">
        <f t="shared" si="6"/>
        <v>0</v>
      </c>
      <c r="AG38" s="70">
        <f t="shared" si="7"/>
        <v>62</v>
      </c>
      <c r="AH38" s="263">
        <f t="shared" si="4"/>
        <v>0</v>
      </c>
      <c r="AI38" s="263">
        <f t="shared" si="8"/>
        <v>6.716498754197886E-3</v>
      </c>
      <c r="AJ38" s="263">
        <f t="shared" si="9"/>
        <v>0</v>
      </c>
      <c r="AK38" s="263">
        <f t="shared" si="10"/>
        <v>6.2211519165160656E-3</v>
      </c>
      <c r="AL38" s="70"/>
      <c r="AM38" s="70"/>
      <c r="AN38" s="70"/>
      <c r="AO38" s="70"/>
      <c r="AP38" s="53"/>
      <c r="AQ38" s="53"/>
      <c r="AR38" s="53"/>
      <c r="AS38" s="53"/>
      <c r="AT38" s="53"/>
      <c r="AU38" s="53"/>
    </row>
    <row r="39" spans="1:47">
      <c r="A39" s="71" t="s">
        <v>37</v>
      </c>
      <c r="B39" s="73">
        <v>591</v>
      </c>
      <c r="C39" s="77">
        <v>9452</v>
      </c>
      <c r="D39" s="77">
        <v>147</v>
      </c>
      <c r="E39" s="76">
        <v>10190</v>
      </c>
      <c r="F39" s="97">
        <v>738</v>
      </c>
      <c r="G39" s="89" t="s">
        <v>346</v>
      </c>
      <c r="H39" s="82">
        <v>39783</v>
      </c>
      <c r="I39" s="75">
        <v>37461</v>
      </c>
      <c r="J39" s="84">
        <v>2968</v>
      </c>
      <c r="K39" s="84">
        <v>4257.7</v>
      </c>
      <c r="L39" s="75">
        <v>9495.5022664819026</v>
      </c>
      <c r="M39" s="75">
        <v>8798.4122883246819</v>
      </c>
      <c r="N39" s="85">
        <v>-2.1220159151193633E-2</v>
      </c>
      <c r="O39" s="86">
        <v>-1.582673885880883E-2</v>
      </c>
      <c r="P39" s="87">
        <v>-1.6219347364356054E-2</v>
      </c>
      <c r="Q39" s="88">
        <v>3.3806626098715348E-3</v>
      </c>
      <c r="R39" s="88">
        <v>-1.3223401733266601E-2</v>
      </c>
      <c r="S39" s="88">
        <v>-1.2023166589281787E-2</v>
      </c>
      <c r="T39" s="71" t="s">
        <v>37</v>
      </c>
      <c r="U39" s="53">
        <v>590</v>
      </c>
      <c r="V39" s="53">
        <v>9499</v>
      </c>
      <c r="W39" s="53">
        <v>146</v>
      </c>
      <c r="X39" s="53">
        <v>10235</v>
      </c>
      <c r="Y39" s="238" t="s">
        <v>37</v>
      </c>
      <c r="Z39" s="242">
        <v>591</v>
      </c>
      <c r="AA39" s="243">
        <v>9511</v>
      </c>
      <c r="AB39" s="243">
        <v>147</v>
      </c>
      <c r="AC39" s="241">
        <f t="shared" si="2"/>
        <v>10249</v>
      </c>
      <c r="AD39" s="70">
        <f t="shared" si="3"/>
        <v>0</v>
      </c>
      <c r="AE39" s="70">
        <f t="shared" si="5"/>
        <v>59</v>
      </c>
      <c r="AF39" s="70">
        <f t="shared" si="6"/>
        <v>0</v>
      </c>
      <c r="AG39" s="70">
        <f t="shared" si="7"/>
        <v>59</v>
      </c>
      <c r="AH39" s="263">
        <f t="shared" si="4"/>
        <v>0</v>
      </c>
      <c r="AI39" s="263">
        <f t="shared" si="8"/>
        <v>6.2420651713923636E-3</v>
      </c>
      <c r="AJ39" s="263">
        <f t="shared" si="9"/>
        <v>0</v>
      </c>
      <c r="AK39" s="263">
        <f t="shared" si="10"/>
        <v>5.7899901864573167E-3</v>
      </c>
      <c r="AL39" s="70"/>
      <c r="AM39" s="70"/>
      <c r="AN39" s="70"/>
      <c r="AO39" s="70"/>
      <c r="AP39" s="53"/>
      <c r="AQ39" s="53"/>
      <c r="AR39" s="53"/>
      <c r="AS39" s="53"/>
      <c r="AT39" s="53"/>
      <c r="AU39" s="53"/>
    </row>
    <row r="40" spans="1:47">
      <c r="A40" s="71" t="s">
        <v>38</v>
      </c>
      <c r="B40" s="73">
        <v>576</v>
      </c>
      <c r="C40" s="77">
        <v>9371</v>
      </c>
      <c r="D40" s="77">
        <v>144</v>
      </c>
      <c r="E40" s="76">
        <v>10091</v>
      </c>
      <c r="F40" s="97">
        <v>720</v>
      </c>
      <c r="G40" s="89" t="s">
        <v>347</v>
      </c>
      <c r="H40" s="82">
        <v>39873</v>
      </c>
      <c r="I40" s="75">
        <v>37309</v>
      </c>
      <c r="J40" s="84">
        <v>2934</v>
      </c>
      <c r="K40" s="84">
        <v>4264.7</v>
      </c>
      <c r="L40" s="75">
        <v>9436.3026707623048</v>
      </c>
      <c r="M40" s="75">
        <v>8748.3293080404255</v>
      </c>
      <c r="N40" s="85">
        <v>-4.5092838196286469E-2</v>
      </c>
      <c r="O40" s="86">
        <v>-1.5961356715320802E-2</v>
      </c>
      <c r="P40" s="87">
        <v>-1.8098666926145764E-2</v>
      </c>
      <c r="Q40" s="88">
        <v>-1.5766521301576651E-2</v>
      </c>
      <c r="R40" s="88">
        <v>-1.8519980006839767E-2</v>
      </c>
      <c r="S40" s="88">
        <v>-1.8319754110357613E-2</v>
      </c>
      <c r="T40" s="71" t="s">
        <v>38</v>
      </c>
      <c r="U40" s="53">
        <v>575</v>
      </c>
      <c r="V40" s="53">
        <v>9405</v>
      </c>
      <c r="W40" s="53">
        <v>144</v>
      </c>
      <c r="X40" s="53">
        <v>10124</v>
      </c>
      <c r="Y40" s="238" t="s">
        <v>38</v>
      </c>
      <c r="Z40" s="242">
        <v>575</v>
      </c>
      <c r="AA40" s="243">
        <v>9416</v>
      </c>
      <c r="AB40" s="243">
        <v>144</v>
      </c>
      <c r="AC40" s="241">
        <f t="shared" si="2"/>
        <v>10135</v>
      </c>
      <c r="AD40" s="70">
        <f t="shared" si="3"/>
        <v>-1</v>
      </c>
      <c r="AE40" s="70">
        <f t="shared" si="5"/>
        <v>45</v>
      </c>
      <c r="AF40" s="70">
        <f t="shared" si="6"/>
        <v>0</v>
      </c>
      <c r="AG40" s="70">
        <f t="shared" si="7"/>
        <v>44</v>
      </c>
      <c r="AH40" s="263">
        <f t="shared" si="4"/>
        <v>-1.7361111111111605E-3</v>
      </c>
      <c r="AI40" s="263">
        <f t="shared" si="8"/>
        <v>4.8020488741862266E-3</v>
      </c>
      <c r="AJ40" s="263">
        <f t="shared" si="9"/>
        <v>0</v>
      </c>
      <c r="AK40" s="263">
        <f t="shared" si="10"/>
        <v>4.3603210781884005E-3</v>
      </c>
      <c r="AL40" s="70"/>
      <c r="AM40" s="70"/>
      <c r="AN40" s="70"/>
      <c r="AO40" s="70"/>
      <c r="AP40" s="53"/>
      <c r="AQ40" s="53"/>
      <c r="AR40" s="53"/>
      <c r="AS40" s="53"/>
      <c r="AT40" s="53"/>
      <c r="AU40" s="53"/>
    </row>
    <row r="41" spans="1:47">
      <c r="A41" s="71" t="s">
        <v>39</v>
      </c>
      <c r="B41" s="73">
        <v>566</v>
      </c>
      <c r="C41" s="77">
        <v>9309</v>
      </c>
      <c r="D41" s="77">
        <v>140</v>
      </c>
      <c r="E41" s="76">
        <v>10015</v>
      </c>
      <c r="F41" s="97">
        <v>706</v>
      </c>
      <c r="G41" s="89" t="s">
        <v>348</v>
      </c>
      <c r="H41" s="82">
        <v>39965</v>
      </c>
      <c r="I41" s="75">
        <v>37363</v>
      </c>
      <c r="J41" s="84">
        <v>2899</v>
      </c>
      <c r="K41" s="84">
        <v>4274.8999999999996</v>
      </c>
      <c r="L41" s="75">
        <v>9418.2320054270294</v>
      </c>
      <c r="M41" s="75">
        <v>8740.0874874266065</v>
      </c>
      <c r="N41" s="85">
        <v>-4.7233468286099867E-2</v>
      </c>
      <c r="O41" s="86">
        <v>5.8346839546191244E-3</v>
      </c>
      <c r="P41" s="87">
        <v>1.9007603041216487E-3</v>
      </c>
      <c r="Q41" s="88">
        <v>-3.011040481766477E-2</v>
      </c>
      <c r="R41" s="88">
        <v>-1.2631801485161596E-2</v>
      </c>
      <c r="S41" s="88">
        <v>-1.3911339701200098E-2</v>
      </c>
      <c r="T41" s="72" t="s">
        <v>39</v>
      </c>
      <c r="U41" s="53">
        <v>565</v>
      </c>
      <c r="V41" s="53">
        <v>9341</v>
      </c>
      <c r="W41" s="53">
        <v>138</v>
      </c>
      <c r="X41" s="53">
        <v>10044</v>
      </c>
      <c r="Y41" s="238" t="s">
        <v>39</v>
      </c>
      <c r="Z41" s="242">
        <v>565</v>
      </c>
      <c r="AA41" s="243">
        <v>9352</v>
      </c>
      <c r="AB41" s="243">
        <v>140</v>
      </c>
      <c r="AC41" s="241">
        <f t="shared" si="2"/>
        <v>10057</v>
      </c>
      <c r="AD41" s="70">
        <f t="shared" si="3"/>
        <v>-1</v>
      </c>
      <c r="AE41" s="70">
        <f t="shared" si="5"/>
        <v>43</v>
      </c>
      <c r="AF41" s="70">
        <f t="shared" si="6"/>
        <v>0</v>
      </c>
      <c r="AG41" s="70">
        <f t="shared" si="7"/>
        <v>42</v>
      </c>
      <c r="AH41" s="263">
        <f t="shared" si="4"/>
        <v>-1.7667844522968323E-3</v>
      </c>
      <c r="AI41" s="263">
        <f t="shared" si="8"/>
        <v>4.6191857342356979E-3</v>
      </c>
      <c r="AJ41" s="263">
        <f t="shared" si="9"/>
        <v>0</v>
      </c>
      <c r="AK41" s="263">
        <f t="shared" si="10"/>
        <v>4.1937094358461824E-3</v>
      </c>
      <c r="AL41" s="70"/>
      <c r="AM41" s="70"/>
      <c r="AN41" s="70"/>
      <c r="AO41" s="70"/>
      <c r="AP41" s="53"/>
      <c r="AQ41" s="53"/>
      <c r="AR41" s="53"/>
      <c r="AS41" s="53"/>
      <c r="AT41" s="53"/>
      <c r="AU41" s="70"/>
    </row>
    <row r="42" spans="1:47">
      <c r="A42" s="71" t="s">
        <v>40</v>
      </c>
      <c r="B42" s="73">
        <v>566</v>
      </c>
      <c r="C42" s="77">
        <v>9363</v>
      </c>
      <c r="D42" s="77">
        <v>139</v>
      </c>
      <c r="E42" s="76">
        <v>10068</v>
      </c>
      <c r="F42" s="97">
        <v>705</v>
      </c>
      <c r="G42" s="89" t="s">
        <v>349</v>
      </c>
      <c r="H42" s="82">
        <v>40057</v>
      </c>
      <c r="I42" s="75">
        <v>37495</v>
      </c>
      <c r="J42" s="84">
        <v>2869</v>
      </c>
      <c r="K42" s="84">
        <v>4286.8999999999996</v>
      </c>
      <c r="L42" s="75">
        <v>9415.6616669388131</v>
      </c>
      <c r="M42" s="75">
        <v>8746.4134922671401</v>
      </c>
      <c r="N42" s="85">
        <v>-4.0816326530612242E-2</v>
      </c>
      <c r="O42" s="86">
        <v>1.4299642508937277E-2</v>
      </c>
      <c r="P42" s="87">
        <v>1.0234798314268514E-2</v>
      </c>
      <c r="Q42" s="88">
        <v>-3.8538873994638068E-2</v>
      </c>
      <c r="R42" s="88">
        <v>-3.1372131975646719E-3</v>
      </c>
      <c r="S42" s="88">
        <v>-5.7393403453457155E-3</v>
      </c>
      <c r="T42" s="71" t="s">
        <v>40</v>
      </c>
      <c r="U42" s="53">
        <v>565</v>
      </c>
      <c r="V42" s="53">
        <v>9405</v>
      </c>
      <c r="W42" s="53">
        <v>138</v>
      </c>
      <c r="X42" s="53">
        <v>10108</v>
      </c>
      <c r="Y42" s="238" t="s">
        <v>40</v>
      </c>
      <c r="Z42" s="242">
        <v>565</v>
      </c>
      <c r="AA42" s="243">
        <v>9415</v>
      </c>
      <c r="AB42" s="243">
        <v>139</v>
      </c>
      <c r="AC42" s="241">
        <f t="shared" si="2"/>
        <v>10119</v>
      </c>
      <c r="AD42" s="70">
        <f t="shared" si="3"/>
        <v>-1</v>
      </c>
      <c r="AE42" s="70">
        <f t="shared" si="5"/>
        <v>52</v>
      </c>
      <c r="AF42" s="70">
        <f t="shared" si="6"/>
        <v>0</v>
      </c>
      <c r="AG42" s="70">
        <f t="shared" si="7"/>
        <v>51</v>
      </c>
      <c r="AH42" s="263">
        <f t="shared" si="4"/>
        <v>-1.7667844522968323E-3</v>
      </c>
      <c r="AI42" s="263">
        <f t="shared" si="8"/>
        <v>5.5537754993058019E-3</v>
      </c>
      <c r="AJ42" s="263">
        <f t="shared" si="9"/>
        <v>0</v>
      </c>
      <c r="AK42" s="263">
        <f t="shared" si="10"/>
        <v>5.0655542312276758E-3</v>
      </c>
      <c r="AL42" s="70"/>
      <c r="AM42" s="70"/>
      <c r="AN42" s="70"/>
      <c r="AO42" s="70"/>
      <c r="AP42" s="53"/>
      <c r="AQ42" s="53"/>
      <c r="AR42" s="53"/>
      <c r="AS42" s="53"/>
      <c r="AT42" s="53"/>
      <c r="AU42" s="70"/>
    </row>
    <row r="43" spans="1:47">
      <c r="A43" s="71" t="s">
        <v>41</v>
      </c>
      <c r="B43" s="73">
        <v>576</v>
      </c>
      <c r="C43" s="77">
        <v>9555</v>
      </c>
      <c r="D43" s="77">
        <v>145</v>
      </c>
      <c r="E43" s="76">
        <v>10276</v>
      </c>
      <c r="F43" s="97">
        <v>721</v>
      </c>
      <c r="G43" s="89" t="s">
        <v>350</v>
      </c>
      <c r="H43" s="82">
        <v>40148</v>
      </c>
      <c r="I43" s="75">
        <v>37598</v>
      </c>
      <c r="J43" s="84">
        <v>2852</v>
      </c>
      <c r="K43" s="84">
        <v>4298</v>
      </c>
      <c r="L43" s="75">
        <v>9411.3541181945093</v>
      </c>
      <c r="M43" s="75">
        <v>8747.7896696137741</v>
      </c>
      <c r="N43" s="85">
        <v>-2.3035230352303523E-2</v>
      </c>
      <c r="O43" s="86">
        <v>1.0897164621244182E-2</v>
      </c>
      <c r="P43" s="87">
        <v>8.4396467124631998E-3</v>
      </c>
      <c r="Q43" s="88">
        <v>-3.9083557951482481E-2</v>
      </c>
      <c r="R43" s="88">
        <v>3.6571367555591149E-3</v>
      </c>
      <c r="S43" s="88">
        <v>5.1942912265947716E-4</v>
      </c>
      <c r="T43" s="71" t="s">
        <v>41</v>
      </c>
      <c r="U43" s="53">
        <v>575</v>
      </c>
      <c r="V43" s="53">
        <v>9601</v>
      </c>
      <c r="W43" s="53">
        <v>144</v>
      </c>
      <c r="X43" s="53">
        <v>10320</v>
      </c>
      <c r="Y43" s="238" t="s">
        <v>41</v>
      </c>
      <c r="Z43" s="242">
        <v>576</v>
      </c>
      <c r="AA43" s="243">
        <v>9612</v>
      </c>
      <c r="AB43" s="243">
        <v>145</v>
      </c>
      <c r="AC43" s="241">
        <f t="shared" si="2"/>
        <v>10333</v>
      </c>
      <c r="AD43" s="70">
        <f t="shared" si="3"/>
        <v>0</v>
      </c>
      <c r="AE43" s="70">
        <f t="shared" si="5"/>
        <v>57</v>
      </c>
      <c r="AF43" s="70">
        <f t="shared" si="6"/>
        <v>0</v>
      </c>
      <c r="AG43" s="70">
        <f t="shared" si="7"/>
        <v>57</v>
      </c>
      <c r="AH43" s="263">
        <f t="shared" si="4"/>
        <v>0</v>
      </c>
      <c r="AI43" s="263">
        <f t="shared" si="8"/>
        <v>5.9654631083203569E-3</v>
      </c>
      <c r="AJ43" s="263">
        <f t="shared" si="9"/>
        <v>0</v>
      </c>
      <c r="AK43" s="263">
        <f t="shared" si="10"/>
        <v>5.5469054106656035E-3</v>
      </c>
      <c r="AL43" s="70"/>
      <c r="AM43" s="70"/>
      <c r="AN43" s="70"/>
      <c r="AO43" s="70"/>
      <c r="AP43" s="53"/>
      <c r="AQ43" s="53"/>
      <c r="AR43" s="53"/>
      <c r="AS43" s="53"/>
      <c r="AT43" s="53"/>
      <c r="AU43" s="70"/>
    </row>
    <row r="44" spans="1:47">
      <c r="A44" s="72" t="s">
        <v>42</v>
      </c>
      <c r="B44" s="73">
        <v>571</v>
      </c>
      <c r="C44" s="77">
        <v>9415</v>
      </c>
      <c r="D44" s="77">
        <v>142</v>
      </c>
      <c r="E44" s="76">
        <v>10128</v>
      </c>
      <c r="F44" s="97">
        <v>713</v>
      </c>
      <c r="G44" s="90" t="s">
        <v>351</v>
      </c>
      <c r="H44" s="82">
        <v>40238</v>
      </c>
      <c r="I44" s="75">
        <v>37642</v>
      </c>
      <c r="J44" s="84">
        <v>2845</v>
      </c>
      <c r="K44" s="84">
        <v>4309.8999999999996</v>
      </c>
      <c r="L44" s="75">
        <v>9393.9534559966596</v>
      </c>
      <c r="M44" s="75">
        <v>8733.8453328383493</v>
      </c>
      <c r="N44" s="85">
        <v>-9.7222222222222224E-3</v>
      </c>
      <c r="O44" s="86">
        <v>4.6953366769821791E-3</v>
      </c>
      <c r="P44" s="87">
        <v>3.666633633931226E-3</v>
      </c>
      <c r="Q44" s="88">
        <v>-3.0334014996591684E-2</v>
      </c>
      <c r="R44" s="88">
        <v>8.9254603446889489E-3</v>
      </c>
      <c r="S44" s="88">
        <v>6.0631662649404863E-3</v>
      </c>
      <c r="T44" s="72" t="s">
        <v>42</v>
      </c>
      <c r="U44" s="53">
        <v>570</v>
      </c>
      <c r="V44" s="53">
        <v>9461</v>
      </c>
      <c r="W44" s="53">
        <v>141</v>
      </c>
      <c r="X44" s="53">
        <v>10172</v>
      </c>
      <c r="Y44" s="244" t="s">
        <v>42</v>
      </c>
      <c r="Z44" s="242">
        <v>571</v>
      </c>
      <c r="AA44" s="243">
        <v>9471</v>
      </c>
      <c r="AB44" s="243">
        <v>142</v>
      </c>
      <c r="AC44" s="241">
        <f t="shared" si="2"/>
        <v>10184</v>
      </c>
      <c r="AD44" s="70">
        <f t="shared" si="3"/>
        <v>0</v>
      </c>
      <c r="AE44" s="70">
        <f t="shared" si="5"/>
        <v>56</v>
      </c>
      <c r="AF44" s="70">
        <f t="shared" si="6"/>
        <v>0</v>
      </c>
      <c r="AG44" s="70">
        <f t="shared" si="7"/>
        <v>56</v>
      </c>
      <c r="AH44" s="263">
        <f t="shared" si="4"/>
        <v>0</v>
      </c>
      <c r="AI44" s="263">
        <f t="shared" si="8"/>
        <v>5.9479553903345472E-3</v>
      </c>
      <c r="AJ44" s="263">
        <f t="shared" si="9"/>
        <v>0</v>
      </c>
      <c r="AK44" s="263">
        <f t="shared" si="10"/>
        <v>5.5292259083727924E-3</v>
      </c>
      <c r="AL44" s="70"/>
      <c r="AM44" s="70"/>
      <c r="AN44" s="70"/>
      <c r="AO44" s="70"/>
      <c r="AP44" s="53"/>
      <c r="AQ44" s="53"/>
      <c r="AR44" s="53"/>
      <c r="AS44" s="53"/>
      <c r="AT44" s="53"/>
      <c r="AU44" s="70"/>
    </row>
    <row r="45" spans="1:47">
      <c r="A45" s="72" t="s">
        <v>43</v>
      </c>
      <c r="B45" s="73">
        <v>572</v>
      </c>
      <c r="C45" s="77">
        <v>9313</v>
      </c>
      <c r="D45" s="77">
        <v>137</v>
      </c>
      <c r="E45" s="76">
        <v>10022</v>
      </c>
      <c r="F45" s="97">
        <v>709</v>
      </c>
      <c r="G45" s="90" t="s">
        <v>352</v>
      </c>
      <c r="H45" s="82">
        <v>40330</v>
      </c>
      <c r="I45" s="75">
        <v>37646</v>
      </c>
      <c r="J45" s="84">
        <v>2848</v>
      </c>
      <c r="K45" s="84">
        <v>4324.7</v>
      </c>
      <c r="L45" s="75">
        <v>9363.4240525354362</v>
      </c>
      <c r="M45" s="75">
        <v>8704.8812634402384</v>
      </c>
      <c r="N45" s="85">
        <v>4.24929178470255E-3</v>
      </c>
      <c r="O45" s="86">
        <v>4.2969169620797078E-4</v>
      </c>
      <c r="P45" s="87">
        <v>6.9895157264103849E-4</v>
      </c>
      <c r="Q45" s="88">
        <v>-1.7592273197654364E-2</v>
      </c>
      <c r="R45" s="88">
        <v>7.5743382490699356E-3</v>
      </c>
      <c r="S45" s="88">
        <v>5.762257215240177E-3</v>
      </c>
      <c r="T45" s="72" t="s">
        <v>43</v>
      </c>
      <c r="U45" s="53">
        <v>571</v>
      </c>
      <c r="V45" s="53">
        <v>9358</v>
      </c>
      <c r="W45" s="53">
        <v>137</v>
      </c>
      <c r="X45" s="53">
        <v>10066</v>
      </c>
      <c r="Y45" s="244" t="s">
        <v>43</v>
      </c>
      <c r="Z45" s="242">
        <v>571</v>
      </c>
      <c r="AA45" s="243">
        <v>9369</v>
      </c>
      <c r="AB45" s="243">
        <v>139</v>
      </c>
      <c r="AC45" s="241">
        <f t="shared" si="2"/>
        <v>10079</v>
      </c>
      <c r="AD45" s="70">
        <f t="shared" si="3"/>
        <v>-1</v>
      </c>
      <c r="AE45" s="70">
        <f t="shared" si="5"/>
        <v>56</v>
      </c>
      <c r="AF45" s="70">
        <f t="shared" si="6"/>
        <v>2</v>
      </c>
      <c r="AG45" s="70">
        <f t="shared" si="7"/>
        <v>57</v>
      </c>
      <c r="AH45" s="263">
        <f t="shared" si="4"/>
        <v>-1.7482517482517723E-3</v>
      </c>
      <c r="AI45" s="263">
        <f t="shared" si="8"/>
        <v>6.0130999677869834E-3</v>
      </c>
      <c r="AJ45" s="263">
        <f t="shared" si="9"/>
        <v>1.4598540145985384E-2</v>
      </c>
      <c r="AK45" s="263">
        <f t="shared" si="10"/>
        <v>5.6874875274395276E-3</v>
      </c>
      <c r="AL45" s="70"/>
      <c r="AM45" s="70"/>
      <c r="AN45" s="70"/>
      <c r="AO45" s="70"/>
      <c r="AP45" s="53"/>
      <c r="AQ45" s="53"/>
      <c r="AR45" s="53"/>
      <c r="AS45" s="53"/>
      <c r="AT45" s="53"/>
      <c r="AU45" s="70"/>
    </row>
    <row r="46" spans="1:47">
      <c r="A46" s="72" t="s">
        <v>44</v>
      </c>
      <c r="B46" s="73">
        <v>575</v>
      </c>
      <c r="C46" s="77">
        <v>9326</v>
      </c>
      <c r="D46" s="77">
        <v>137</v>
      </c>
      <c r="E46" s="76">
        <v>10038</v>
      </c>
      <c r="F46" s="97">
        <v>712</v>
      </c>
      <c r="G46" s="90" t="s">
        <v>353</v>
      </c>
      <c r="H46" s="82">
        <v>40422</v>
      </c>
      <c r="I46" s="75">
        <v>37609</v>
      </c>
      <c r="J46" s="84">
        <v>2855</v>
      </c>
      <c r="K46" s="84">
        <v>4338.8999999999996</v>
      </c>
      <c r="L46" s="75">
        <v>9325.866002903962</v>
      </c>
      <c r="M46" s="75">
        <v>8667.8651271059498</v>
      </c>
      <c r="N46" s="85">
        <v>9.9290780141843976E-3</v>
      </c>
      <c r="O46" s="86">
        <v>-3.9517248745060346E-3</v>
      </c>
      <c r="P46" s="87">
        <v>-2.9797377830750892E-3</v>
      </c>
      <c r="Q46" s="88">
        <v>-4.8797490414778672E-3</v>
      </c>
      <c r="R46" s="88">
        <v>3.0404053873849847E-3</v>
      </c>
      <c r="S46" s="88">
        <v>2.4774551580616392E-3</v>
      </c>
      <c r="T46" s="72" t="s">
        <v>44</v>
      </c>
      <c r="U46" s="53">
        <v>574</v>
      </c>
      <c r="V46" s="53">
        <v>9378</v>
      </c>
      <c r="W46" s="53">
        <v>137</v>
      </c>
      <c r="X46" s="53">
        <v>10089</v>
      </c>
      <c r="Y46" s="244" t="s">
        <v>44</v>
      </c>
      <c r="Z46" s="242">
        <v>574</v>
      </c>
      <c r="AA46" s="243">
        <v>9390</v>
      </c>
      <c r="AB46" s="243">
        <v>138</v>
      </c>
      <c r="AC46" s="241">
        <f t="shared" si="2"/>
        <v>10102</v>
      </c>
      <c r="AD46" s="70">
        <f t="shared" si="3"/>
        <v>-1</v>
      </c>
      <c r="AE46" s="70">
        <f t="shared" si="5"/>
        <v>64</v>
      </c>
      <c r="AF46" s="70">
        <f t="shared" si="6"/>
        <v>1</v>
      </c>
      <c r="AG46" s="70">
        <f t="shared" si="7"/>
        <v>64</v>
      </c>
      <c r="AH46" s="263">
        <f t="shared" si="4"/>
        <v>-1.7391304347825765E-3</v>
      </c>
      <c r="AI46" s="263">
        <f t="shared" si="8"/>
        <v>6.8625348488098314E-3</v>
      </c>
      <c r="AJ46" s="263">
        <f t="shared" si="9"/>
        <v>7.2992700729928028E-3</v>
      </c>
      <c r="AK46" s="263">
        <f t="shared" si="10"/>
        <v>6.3757720661485884E-3</v>
      </c>
      <c r="AL46" s="70"/>
      <c r="AM46" s="70"/>
      <c r="AN46" s="70"/>
      <c r="AO46" s="70"/>
      <c r="AP46" s="53"/>
      <c r="AQ46" s="53"/>
      <c r="AR46" s="53"/>
      <c r="AS46" s="53"/>
      <c r="AT46" s="53"/>
      <c r="AU46" s="70"/>
    </row>
    <row r="47" spans="1:47">
      <c r="A47" s="72" t="s">
        <v>45</v>
      </c>
      <c r="B47" s="73">
        <v>582</v>
      </c>
      <c r="C47" s="77">
        <v>9476</v>
      </c>
      <c r="D47" s="77">
        <v>142</v>
      </c>
      <c r="E47" s="76">
        <v>10200</v>
      </c>
      <c r="F47" s="97">
        <v>724</v>
      </c>
      <c r="G47" s="90" t="s">
        <v>354</v>
      </c>
      <c r="H47" s="82">
        <v>40513</v>
      </c>
      <c r="I47" s="75">
        <v>37530</v>
      </c>
      <c r="J47" s="84">
        <v>2858</v>
      </c>
      <c r="K47" s="84">
        <v>4348.2</v>
      </c>
      <c r="L47" s="75">
        <v>9288.4411940573118</v>
      </c>
      <c r="M47" s="75">
        <v>8631.1577204360437</v>
      </c>
      <c r="N47" s="85">
        <v>4.160887656033287E-3</v>
      </c>
      <c r="O47" s="86">
        <v>-8.26792255363684E-3</v>
      </c>
      <c r="P47" s="87">
        <v>-7.3958738808875052E-3</v>
      </c>
      <c r="Q47" s="88">
        <v>2.1037868162692847E-3</v>
      </c>
      <c r="R47" s="88">
        <v>-1.8086068407894037E-3</v>
      </c>
      <c r="S47" s="88">
        <v>-1.5327564894932015E-3</v>
      </c>
      <c r="T47" s="72" t="s">
        <v>45</v>
      </c>
      <c r="U47" s="53">
        <v>581</v>
      </c>
      <c r="V47" s="53">
        <v>9529</v>
      </c>
      <c r="W47" s="53">
        <v>142</v>
      </c>
      <c r="X47" s="53">
        <v>10252</v>
      </c>
      <c r="Y47" s="244" t="s">
        <v>45</v>
      </c>
      <c r="Z47" s="242">
        <v>581</v>
      </c>
      <c r="AA47" s="243">
        <v>9542</v>
      </c>
      <c r="AB47" s="243">
        <v>143</v>
      </c>
      <c r="AC47" s="241">
        <f t="shared" si="2"/>
        <v>10266</v>
      </c>
      <c r="AD47" s="70">
        <f t="shared" si="3"/>
        <v>-1</v>
      </c>
      <c r="AE47" s="70">
        <f t="shared" si="5"/>
        <v>66</v>
      </c>
      <c r="AF47" s="70">
        <f t="shared" si="6"/>
        <v>1</v>
      </c>
      <c r="AG47" s="70">
        <f t="shared" si="7"/>
        <v>66</v>
      </c>
      <c r="AH47" s="263">
        <f t="shared" si="4"/>
        <v>-1.7182130584192379E-3</v>
      </c>
      <c r="AI47" s="263">
        <f t="shared" si="8"/>
        <v>6.9649641198819001E-3</v>
      </c>
      <c r="AJ47" s="263">
        <f t="shared" si="9"/>
        <v>7.0422535211267512E-3</v>
      </c>
      <c r="AK47" s="263">
        <f t="shared" si="10"/>
        <v>6.4705882352942279E-3</v>
      </c>
      <c r="AL47" s="70"/>
      <c r="AM47" s="70"/>
      <c r="AN47" s="70"/>
      <c r="AO47" s="70"/>
      <c r="AP47" s="53"/>
      <c r="AQ47" s="53"/>
      <c r="AR47" s="53"/>
      <c r="AS47" s="53"/>
      <c r="AT47" s="53"/>
      <c r="AU47" s="70"/>
    </row>
    <row r="48" spans="1:47">
      <c r="A48" s="72" t="s">
        <v>46</v>
      </c>
      <c r="B48" s="73">
        <v>578</v>
      </c>
      <c r="C48" s="77">
        <v>9313</v>
      </c>
      <c r="D48" s="77">
        <v>139</v>
      </c>
      <c r="E48" s="76">
        <v>10030</v>
      </c>
      <c r="F48" s="97">
        <v>717</v>
      </c>
      <c r="G48" s="90" t="s">
        <v>355</v>
      </c>
      <c r="H48" s="82">
        <v>40603</v>
      </c>
      <c r="I48" s="75">
        <v>37428</v>
      </c>
      <c r="J48" s="84">
        <v>2862</v>
      </c>
      <c r="K48" s="84">
        <v>4356.7</v>
      </c>
      <c r="L48" s="75">
        <v>9247.8251887896822</v>
      </c>
      <c r="M48" s="75">
        <v>8590.9059609337346</v>
      </c>
      <c r="N48" s="85">
        <v>5.6100981767180924E-3</v>
      </c>
      <c r="O48" s="86">
        <v>-1.0833775889537971E-2</v>
      </c>
      <c r="P48" s="87">
        <v>-9.6761453396524491E-3</v>
      </c>
      <c r="Q48" s="88">
        <v>5.9753954305799646E-3</v>
      </c>
      <c r="R48" s="88">
        <v>-5.6851389405451359E-3</v>
      </c>
      <c r="S48" s="88">
        <v>-4.8657593795539307E-3</v>
      </c>
      <c r="T48" s="72" t="s">
        <v>46</v>
      </c>
      <c r="U48" s="53">
        <v>576</v>
      </c>
      <c r="V48" s="53">
        <v>9358</v>
      </c>
      <c r="W48" s="53">
        <v>138</v>
      </c>
      <c r="X48" s="53">
        <v>10072</v>
      </c>
      <c r="Y48" s="244" t="s">
        <v>46</v>
      </c>
      <c r="Z48" s="242">
        <v>576</v>
      </c>
      <c r="AA48" s="243">
        <v>9370</v>
      </c>
      <c r="AB48" s="243">
        <v>139</v>
      </c>
      <c r="AC48" s="241">
        <f t="shared" si="2"/>
        <v>10085</v>
      </c>
      <c r="AD48" s="70">
        <f t="shared" si="3"/>
        <v>-2</v>
      </c>
      <c r="AE48" s="70">
        <f t="shared" si="5"/>
        <v>57</v>
      </c>
      <c r="AF48" s="70">
        <f t="shared" si="6"/>
        <v>0</v>
      </c>
      <c r="AG48" s="70">
        <f t="shared" si="7"/>
        <v>55</v>
      </c>
      <c r="AH48" s="263">
        <f t="shared" si="4"/>
        <v>-3.4602076124568004E-3</v>
      </c>
      <c r="AI48" s="263">
        <f t="shared" si="8"/>
        <v>6.1204767529259296E-3</v>
      </c>
      <c r="AJ48" s="263">
        <f t="shared" si="9"/>
        <v>0</v>
      </c>
      <c r="AK48" s="263">
        <f t="shared" si="10"/>
        <v>5.4835493519440615E-3</v>
      </c>
      <c r="AL48" s="70"/>
      <c r="AM48" s="70"/>
      <c r="AN48" s="70"/>
      <c r="AO48" s="70"/>
      <c r="AP48" s="53"/>
      <c r="AQ48" s="53"/>
      <c r="AR48" s="53"/>
      <c r="AS48" s="53"/>
      <c r="AT48" s="53"/>
      <c r="AU48" s="70"/>
    </row>
    <row r="49" spans="1:47">
      <c r="A49" s="72" t="s">
        <v>47</v>
      </c>
      <c r="B49" s="73">
        <v>578</v>
      </c>
      <c r="C49" s="77">
        <v>9201</v>
      </c>
      <c r="D49" s="77">
        <v>136</v>
      </c>
      <c r="E49" s="76">
        <v>9915</v>
      </c>
      <c r="F49" s="97">
        <v>714</v>
      </c>
      <c r="G49" s="90" t="s">
        <v>356</v>
      </c>
      <c r="H49" s="82">
        <v>40695</v>
      </c>
      <c r="I49" s="75">
        <v>37316</v>
      </c>
      <c r="J49" s="84">
        <v>2867</v>
      </c>
      <c r="K49" s="84">
        <v>4368.3</v>
      </c>
      <c r="L49" s="75">
        <v>9198.7729780463796</v>
      </c>
      <c r="M49" s="75">
        <v>8542.4535860632277</v>
      </c>
      <c r="N49" s="85">
        <v>7.052186177715092E-3</v>
      </c>
      <c r="O49" s="86">
        <v>-1.2026199935573929E-2</v>
      </c>
      <c r="P49" s="87">
        <v>-1.0676511674316503E-2</v>
      </c>
      <c r="Q49" s="88">
        <v>6.6713483146067414E-3</v>
      </c>
      <c r="R49" s="88">
        <v>-8.7658715401370668E-3</v>
      </c>
      <c r="S49" s="88">
        <v>-7.6801501457005976E-3</v>
      </c>
      <c r="T49" s="72" t="s">
        <v>47</v>
      </c>
      <c r="U49" s="53">
        <v>576</v>
      </c>
      <c r="V49" s="53">
        <v>9242</v>
      </c>
      <c r="W49" s="53">
        <v>135</v>
      </c>
      <c r="X49" s="53">
        <v>9953</v>
      </c>
      <c r="Y49" s="244" t="s">
        <v>47</v>
      </c>
      <c r="Z49" s="242">
        <v>576</v>
      </c>
      <c r="AA49" s="243">
        <v>9255</v>
      </c>
      <c r="AB49" s="243">
        <v>136</v>
      </c>
      <c r="AC49" s="241">
        <f t="shared" si="2"/>
        <v>9967</v>
      </c>
      <c r="AD49" s="70">
        <f t="shared" si="3"/>
        <v>-2</v>
      </c>
      <c r="AE49" s="70">
        <f t="shared" si="5"/>
        <v>54</v>
      </c>
      <c r="AF49" s="70">
        <f t="shared" si="6"/>
        <v>0</v>
      </c>
      <c r="AG49" s="70">
        <f t="shared" si="7"/>
        <v>52</v>
      </c>
      <c r="AH49" s="263">
        <f t="shared" si="4"/>
        <v>-3.4602076124568004E-3</v>
      </c>
      <c r="AI49" s="263">
        <f t="shared" si="8"/>
        <v>5.8689272905119161E-3</v>
      </c>
      <c r="AJ49" s="263">
        <f t="shared" si="9"/>
        <v>0</v>
      </c>
      <c r="AK49" s="263">
        <f t="shared" si="10"/>
        <v>5.244578920827081E-3</v>
      </c>
      <c r="AL49" s="70"/>
      <c r="AM49" s="70"/>
      <c r="AN49" s="70"/>
      <c r="AO49" s="70"/>
      <c r="AP49" s="53"/>
      <c r="AQ49" s="53"/>
      <c r="AR49" s="53"/>
      <c r="AS49" s="53"/>
      <c r="AT49" s="53"/>
      <c r="AU49" s="70"/>
    </row>
    <row r="50" spans="1:47">
      <c r="A50" s="72" t="s">
        <v>48</v>
      </c>
      <c r="B50" s="73">
        <v>579</v>
      </c>
      <c r="C50" s="77">
        <v>9208</v>
      </c>
      <c r="D50" s="77">
        <v>137</v>
      </c>
      <c r="E50" s="76">
        <v>9924</v>
      </c>
      <c r="F50" s="97">
        <v>716</v>
      </c>
      <c r="G50" s="90" t="s">
        <v>357</v>
      </c>
      <c r="H50" s="82">
        <v>40787</v>
      </c>
      <c r="I50" s="75">
        <v>37198</v>
      </c>
      <c r="J50" s="84">
        <v>2871</v>
      </c>
      <c r="K50" s="84">
        <v>4378.2</v>
      </c>
      <c r="L50" s="75">
        <v>9151.9345849892652</v>
      </c>
      <c r="M50" s="75">
        <v>8496.1856470695711</v>
      </c>
      <c r="N50" s="85">
        <v>5.6179775280898875E-3</v>
      </c>
      <c r="O50" s="86">
        <v>-1.265279862749303E-2</v>
      </c>
      <c r="P50" s="87">
        <v>-1.1356843992827256E-2</v>
      </c>
      <c r="Q50" s="88">
        <v>5.6042031523642734E-3</v>
      </c>
      <c r="R50" s="88">
        <v>-1.0928235262836023E-2</v>
      </c>
      <c r="S50" s="88">
        <v>-9.7617635429023322E-3</v>
      </c>
      <c r="T50" s="72" t="s">
        <v>48</v>
      </c>
      <c r="U50" s="53">
        <v>578</v>
      </c>
      <c r="V50" s="53">
        <v>9252</v>
      </c>
      <c r="W50" s="53">
        <v>136</v>
      </c>
      <c r="X50" s="53">
        <v>9966</v>
      </c>
      <c r="Y50" s="244" t="s">
        <v>48</v>
      </c>
      <c r="Z50" s="242">
        <v>578</v>
      </c>
      <c r="AA50" s="243">
        <v>9265</v>
      </c>
      <c r="AB50" s="243">
        <v>137</v>
      </c>
      <c r="AC50" s="241">
        <f t="shared" si="2"/>
        <v>9980</v>
      </c>
      <c r="AD50" s="70">
        <f t="shared" si="3"/>
        <v>-1</v>
      </c>
      <c r="AE50" s="70">
        <f t="shared" si="5"/>
        <v>57</v>
      </c>
      <c r="AF50" s="70">
        <f t="shared" si="6"/>
        <v>0</v>
      </c>
      <c r="AG50" s="70">
        <f t="shared" si="7"/>
        <v>56</v>
      </c>
      <c r="AH50" s="263">
        <f t="shared" si="4"/>
        <v>-1.7271157167529916E-3</v>
      </c>
      <c r="AI50" s="263">
        <f t="shared" si="8"/>
        <v>6.190269331016518E-3</v>
      </c>
      <c r="AJ50" s="263">
        <f t="shared" si="9"/>
        <v>0</v>
      </c>
      <c r="AK50" s="263">
        <f t="shared" si="10"/>
        <v>5.6428859330914793E-3</v>
      </c>
      <c r="AL50" s="70"/>
      <c r="AM50" s="70"/>
      <c r="AN50" s="70"/>
      <c r="AO50" s="70"/>
      <c r="AP50" s="53"/>
      <c r="AQ50" s="53"/>
      <c r="AR50" s="53"/>
      <c r="AS50" s="53"/>
      <c r="AT50" s="53"/>
      <c r="AU50" s="70"/>
    </row>
    <row r="51" spans="1:47">
      <c r="A51" s="72" t="s">
        <v>49</v>
      </c>
      <c r="B51" s="73">
        <v>583</v>
      </c>
      <c r="C51" s="77">
        <v>9362</v>
      </c>
      <c r="D51" s="77">
        <v>140</v>
      </c>
      <c r="E51" s="76">
        <v>10085</v>
      </c>
      <c r="F51" s="97">
        <v>723</v>
      </c>
      <c r="G51" s="90" t="s">
        <v>358</v>
      </c>
      <c r="H51" s="82">
        <v>40878</v>
      </c>
      <c r="I51" s="75">
        <v>37084</v>
      </c>
      <c r="J51" s="84">
        <v>2870</v>
      </c>
      <c r="K51" s="84">
        <v>4383.2</v>
      </c>
      <c r="L51" s="75">
        <v>9115.2582588063506</v>
      </c>
      <c r="M51" s="75">
        <v>8460.4854900529299</v>
      </c>
      <c r="N51" s="85">
        <v>-1.3812154696132596E-3</v>
      </c>
      <c r="O51" s="86">
        <v>-1.2030392570704939E-2</v>
      </c>
      <c r="P51" s="87">
        <v>-1.1274509803921568E-2</v>
      </c>
      <c r="Q51" s="88">
        <v>4.1987403778866337E-3</v>
      </c>
      <c r="R51" s="88">
        <v>-1.1883826272315481E-2</v>
      </c>
      <c r="S51" s="88">
        <v>-1.0745766069129444E-2</v>
      </c>
      <c r="T51" s="72" t="s">
        <v>49</v>
      </c>
      <c r="U51" s="53">
        <v>582</v>
      </c>
      <c r="V51" s="53">
        <v>9407</v>
      </c>
      <c r="W51" s="53">
        <v>139</v>
      </c>
      <c r="X51" s="53">
        <v>10128</v>
      </c>
      <c r="Y51" s="244" t="s">
        <v>49</v>
      </c>
      <c r="Z51" s="242">
        <v>582</v>
      </c>
      <c r="AA51" s="243">
        <v>9419</v>
      </c>
      <c r="AB51" s="243">
        <v>140</v>
      </c>
      <c r="AC51" s="241">
        <f t="shared" si="2"/>
        <v>10141</v>
      </c>
      <c r="AD51" s="70">
        <f t="shared" si="3"/>
        <v>-1</v>
      </c>
      <c r="AE51" s="70">
        <f t="shared" si="5"/>
        <v>57</v>
      </c>
      <c r="AF51" s="70">
        <f t="shared" si="6"/>
        <v>0</v>
      </c>
      <c r="AG51" s="70">
        <f t="shared" si="7"/>
        <v>56</v>
      </c>
      <c r="AH51" s="263">
        <f t="shared" si="4"/>
        <v>-1.7152658662092923E-3</v>
      </c>
      <c r="AI51" s="263">
        <f t="shared" si="8"/>
        <v>6.0884426404614889E-3</v>
      </c>
      <c r="AJ51" s="263">
        <f t="shared" si="9"/>
        <v>0</v>
      </c>
      <c r="AK51" s="263">
        <f t="shared" si="10"/>
        <v>5.5528011898859919E-3</v>
      </c>
      <c r="AL51" s="70"/>
      <c r="AM51" s="70"/>
      <c r="AN51" s="70"/>
      <c r="AO51" s="70"/>
      <c r="AP51" s="53"/>
      <c r="AQ51" s="53"/>
      <c r="AR51" s="53"/>
      <c r="AS51" s="53"/>
      <c r="AT51" s="53"/>
      <c r="AU51" s="70"/>
    </row>
    <row r="52" spans="1:47">
      <c r="A52" s="72" t="s">
        <v>50</v>
      </c>
      <c r="B52" s="73">
        <v>582</v>
      </c>
      <c r="C52" s="77">
        <v>9330</v>
      </c>
      <c r="D52" s="77">
        <v>137</v>
      </c>
      <c r="E52" s="76">
        <v>10049</v>
      </c>
      <c r="F52" s="97">
        <v>719</v>
      </c>
      <c r="G52" s="98" t="s">
        <v>359</v>
      </c>
      <c r="H52" s="82">
        <v>40969</v>
      </c>
      <c r="I52" s="75">
        <v>37101</v>
      </c>
      <c r="J52" s="84">
        <v>2872</v>
      </c>
      <c r="K52" s="84">
        <v>4388</v>
      </c>
      <c r="L52" s="75">
        <v>9109.6171376481307</v>
      </c>
      <c r="M52" s="75">
        <v>8455.1048313582505</v>
      </c>
      <c r="N52" s="85">
        <v>2.7894002789400278E-3</v>
      </c>
      <c r="O52" s="86">
        <v>1.8254053473639E-3</v>
      </c>
      <c r="P52" s="87">
        <v>1.8943170488534397E-3</v>
      </c>
      <c r="Q52" s="88">
        <v>3.4940600978336828E-3</v>
      </c>
      <c r="R52" s="88">
        <v>-8.7367746072459125E-3</v>
      </c>
      <c r="S52" s="88">
        <v>-7.8679573095060806E-3</v>
      </c>
      <c r="T52" s="72" t="s">
        <v>50</v>
      </c>
      <c r="U52" s="53">
        <v>580</v>
      </c>
      <c r="V52" s="53">
        <v>9371</v>
      </c>
      <c r="W52" s="53">
        <v>137</v>
      </c>
      <c r="X52" s="53">
        <v>10088</v>
      </c>
      <c r="Y52" s="244" t="s">
        <v>50</v>
      </c>
      <c r="Z52" s="242">
        <v>580</v>
      </c>
      <c r="AA52" s="243">
        <v>9383</v>
      </c>
      <c r="AB52" s="243">
        <v>138</v>
      </c>
      <c r="AC52" s="241">
        <f t="shared" si="2"/>
        <v>10101</v>
      </c>
      <c r="AD52" s="70">
        <f t="shared" si="3"/>
        <v>-2</v>
      </c>
      <c r="AE52" s="70">
        <f t="shared" si="5"/>
        <v>53</v>
      </c>
      <c r="AF52" s="70">
        <f t="shared" si="6"/>
        <v>1</v>
      </c>
      <c r="AG52" s="70">
        <f t="shared" si="7"/>
        <v>52</v>
      </c>
      <c r="AH52" s="263">
        <f t="shared" si="4"/>
        <v>-3.4364261168384758E-3</v>
      </c>
      <c r="AI52" s="263">
        <f t="shared" si="8"/>
        <v>5.6806002143623413E-3</v>
      </c>
      <c r="AJ52" s="263">
        <f t="shared" si="9"/>
        <v>7.2992700729928028E-3</v>
      </c>
      <c r="AK52" s="263">
        <f t="shared" si="10"/>
        <v>5.1746442432083484E-3</v>
      </c>
      <c r="AL52" s="70"/>
      <c r="AM52" s="70"/>
      <c r="AN52" s="70"/>
      <c r="AO52" s="70"/>
      <c r="AP52" s="53"/>
      <c r="AQ52" s="53"/>
      <c r="AR52" s="53"/>
      <c r="AS52" s="53"/>
      <c r="AT52" s="53"/>
      <c r="AU52" s="70"/>
    </row>
    <row r="53" spans="1:47">
      <c r="A53" s="71" t="s">
        <v>51</v>
      </c>
      <c r="B53" s="73">
        <v>577</v>
      </c>
      <c r="C53" s="77">
        <v>9172</v>
      </c>
      <c r="D53" s="77">
        <v>133</v>
      </c>
      <c r="E53" s="76">
        <v>9882</v>
      </c>
      <c r="F53" s="97">
        <v>710</v>
      </c>
      <c r="G53" s="99" t="s">
        <v>360</v>
      </c>
      <c r="H53" s="82">
        <v>41061</v>
      </c>
      <c r="I53" s="75">
        <v>37072</v>
      </c>
      <c r="J53" s="84">
        <v>2868</v>
      </c>
      <c r="K53" s="84">
        <v>4395.7</v>
      </c>
      <c r="L53" s="75">
        <v>9086.1523761858189</v>
      </c>
      <c r="M53" s="75">
        <v>8433.6965670996669</v>
      </c>
      <c r="N53" s="85">
        <v>-5.6022408963585435E-3</v>
      </c>
      <c r="O53" s="86">
        <v>-3.151831322682317E-3</v>
      </c>
      <c r="P53" s="87">
        <v>-3.3282904689863843E-3</v>
      </c>
      <c r="Q53" s="88">
        <v>3.4879665155214509E-4</v>
      </c>
      <c r="R53" s="88">
        <v>-6.5387501339907814E-3</v>
      </c>
      <c r="S53" s="88">
        <v>-6.0473334494686804E-3</v>
      </c>
      <c r="T53" s="72" t="s">
        <v>51</v>
      </c>
      <c r="U53" s="53">
        <v>576</v>
      </c>
      <c r="V53" s="53">
        <v>9210</v>
      </c>
      <c r="W53" s="53">
        <v>133</v>
      </c>
      <c r="X53" s="53">
        <v>9919</v>
      </c>
      <c r="Y53" s="238" t="s">
        <v>51</v>
      </c>
      <c r="Z53" s="242">
        <v>576</v>
      </c>
      <c r="AA53" s="243">
        <v>9222</v>
      </c>
      <c r="AB53" s="243">
        <v>134</v>
      </c>
      <c r="AC53" s="241">
        <f t="shared" si="2"/>
        <v>9932</v>
      </c>
      <c r="AD53" s="70">
        <f t="shared" si="3"/>
        <v>-1</v>
      </c>
      <c r="AE53" s="70">
        <f t="shared" si="5"/>
        <v>50</v>
      </c>
      <c r="AF53" s="70">
        <f t="shared" si="6"/>
        <v>1</v>
      </c>
      <c r="AG53" s="70">
        <f t="shared" si="7"/>
        <v>50</v>
      </c>
      <c r="AH53" s="263">
        <f t="shared" si="4"/>
        <v>-1.7331022530329143E-3</v>
      </c>
      <c r="AI53" s="263">
        <f t="shared" si="8"/>
        <v>5.4513737461840961E-3</v>
      </c>
      <c r="AJ53" s="263">
        <f t="shared" si="9"/>
        <v>7.5187969924812581E-3</v>
      </c>
      <c r="AK53" s="263">
        <f t="shared" si="10"/>
        <v>5.0597045132563245E-3</v>
      </c>
      <c r="AL53" s="70"/>
      <c r="AM53" s="70"/>
      <c r="AN53" s="70"/>
      <c r="AO53" s="70"/>
      <c r="AP53" s="53"/>
      <c r="AQ53" s="53"/>
      <c r="AR53" s="53"/>
      <c r="AS53" s="53"/>
      <c r="AT53" s="53"/>
      <c r="AU53" s="53"/>
    </row>
    <row r="54" spans="1:47">
      <c r="A54" s="72" t="s">
        <v>52</v>
      </c>
      <c r="B54" s="73">
        <v>581</v>
      </c>
      <c r="C54" s="77">
        <v>9227</v>
      </c>
      <c r="D54" s="77">
        <v>133</v>
      </c>
      <c r="E54" s="76">
        <v>9941</v>
      </c>
      <c r="F54" s="97">
        <v>714</v>
      </c>
      <c r="G54" s="99" t="s">
        <v>361</v>
      </c>
      <c r="H54" s="82">
        <v>41153</v>
      </c>
      <c r="I54" s="75">
        <v>37091</v>
      </c>
      <c r="J54" s="84">
        <v>2866</v>
      </c>
      <c r="K54" s="84">
        <v>4402.8999999999996</v>
      </c>
      <c r="L54" s="75">
        <v>9075.1550114697147</v>
      </c>
      <c r="M54" s="75">
        <v>8424.220400190783</v>
      </c>
      <c r="N54" s="85">
        <v>-2.7932960893854749E-3</v>
      </c>
      <c r="O54" s="86">
        <v>2.0634231103388357E-3</v>
      </c>
      <c r="P54" s="87">
        <v>1.7130189439742039E-3</v>
      </c>
      <c r="Q54" s="88">
        <v>-1.7415534656913968E-3</v>
      </c>
      <c r="R54" s="88">
        <v>-2.8764987364912091E-3</v>
      </c>
      <c r="S54" s="88">
        <v>-2.7951783174024808E-3</v>
      </c>
      <c r="T54" s="72" t="s">
        <v>52</v>
      </c>
      <c r="U54" s="53">
        <v>580</v>
      </c>
      <c r="V54" s="53">
        <v>9270</v>
      </c>
      <c r="W54" s="53">
        <v>133</v>
      </c>
      <c r="X54" s="53">
        <v>9983</v>
      </c>
      <c r="Y54" s="244" t="s">
        <v>52</v>
      </c>
      <c r="Z54" s="242">
        <v>579</v>
      </c>
      <c r="AA54" s="243">
        <v>9282</v>
      </c>
      <c r="AB54" s="243">
        <v>134</v>
      </c>
      <c r="AC54" s="241">
        <f t="shared" si="2"/>
        <v>9995</v>
      </c>
      <c r="AD54" s="70">
        <f t="shared" si="3"/>
        <v>-2</v>
      </c>
      <c r="AE54" s="70">
        <f t="shared" si="5"/>
        <v>55</v>
      </c>
      <c r="AF54" s="70">
        <f t="shared" si="6"/>
        <v>1</v>
      </c>
      <c r="AG54" s="70">
        <f t="shared" si="7"/>
        <v>54</v>
      </c>
      <c r="AH54" s="263">
        <f t="shared" si="4"/>
        <v>-3.4423407917383297E-3</v>
      </c>
      <c r="AI54" s="263">
        <f t="shared" si="8"/>
        <v>5.9607673133195149E-3</v>
      </c>
      <c r="AJ54" s="263">
        <f t="shared" si="9"/>
        <v>7.5187969924812581E-3</v>
      </c>
      <c r="AK54" s="263">
        <f t="shared" si="10"/>
        <v>5.4320490896289098E-3</v>
      </c>
      <c r="AL54" s="70"/>
      <c r="AM54" s="70"/>
      <c r="AN54" s="70"/>
      <c r="AO54" s="70"/>
      <c r="AP54" s="53"/>
      <c r="AQ54" s="53"/>
      <c r="AR54" s="53"/>
      <c r="AS54" s="53"/>
      <c r="AT54" s="53"/>
      <c r="AU54" s="53"/>
    </row>
    <row r="55" spans="1:47">
      <c r="A55" s="72" t="s">
        <v>53</v>
      </c>
      <c r="B55" s="73">
        <v>589</v>
      </c>
      <c r="C55" s="77">
        <v>9440</v>
      </c>
      <c r="D55" s="77">
        <v>137</v>
      </c>
      <c r="E55" s="76">
        <v>10166</v>
      </c>
      <c r="F55" s="97">
        <v>726</v>
      </c>
      <c r="G55" s="99" t="s">
        <v>362</v>
      </c>
      <c r="H55" s="82">
        <v>41244</v>
      </c>
      <c r="I55" s="75">
        <v>37169</v>
      </c>
      <c r="J55" s="84">
        <v>2869</v>
      </c>
      <c r="K55" s="84">
        <v>4407.3</v>
      </c>
      <c r="L55" s="75">
        <v>9084.4734871690162</v>
      </c>
      <c r="M55" s="75">
        <v>8433.5080434733281</v>
      </c>
      <c r="N55" s="85">
        <v>4.1493775933609959E-3</v>
      </c>
      <c r="O55" s="86">
        <v>8.3315530869472344E-3</v>
      </c>
      <c r="P55" s="87">
        <v>8.0317302925136339E-3</v>
      </c>
      <c r="Q55" s="88">
        <v>-3.4843205574912892E-4</v>
      </c>
      <c r="R55" s="88">
        <v>2.2920936252831411E-3</v>
      </c>
      <c r="S55" s="88">
        <v>2.1024177804475144E-3</v>
      </c>
      <c r="T55" s="72" t="s">
        <v>53</v>
      </c>
      <c r="U55" s="53">
        <v>588</v>
      </c>
      <c r="V55" s="53">
        <v>9490</v>
      </c>
      <c r="W55" s="56">
        <v>137</v>
      </c>
      <c r="X55" s="53">
        <v>10215</v>
      </c>
      <c r="Y55" s="244" t="s">
        <v>53</v>
      </c>
      <c r="Z55" s="242">
        <v>587</v>
      </c>
      <c r="AA55" s="243">
        <v>9501</v>
      </c>
      <c r="AB55" s="243">
        <v>138</v>
      </c>
      <c r="AC55" s="241">
        <f t="shared" si="2"/>
        <v>10226</v>
      </c>
      <c r="AD55" s="70">
        <f t="shared" si="3"/>
        <v>-2</v>
      </c>
      <c r="AE55" s="70">
        <f t="shared" si="5"/>
        <v>61</v>
      </c>
      <c r="AF55" s="70">
        <f t="shared" si="6"/>
        <v>1</v>
      </c>
      <c r="AG55" s="70">
        <f t="shared" si="7"/>
        <v>60</v>
      </c>
      <c r="AH55" s="263">
        <f t="shared" si="4"/>
        <v>-3.3955857385399302E-3</v>
      </c>
      <c r="AI55" s="263">
        <f t="shared" si="8"/>
        <v>6.4618644067797604E-3</v>
      </c>
      <c r="AJ55" s="263">
        <f t="shared" si="9"/>
        <v>7.2992700729928028E-3</v>
      </c>
      <c r="AK55" s="263">
        <f t="shared" si="10"/>
        <v>5.9020263623843494E-3</v>
      </c>
      <c r="AL55" s="70"/>
      <c r="AM55" s="70"/>
      <c r="AN55" s="70"/>
      <c r="AO55" s="70"/>
      <c r="AP55" s="53"/>
      <c r="AQ55" s="53"/>
      <c r="AR55" s="53"/>
      <c r="AS55" s="53"/>
      <c r="AT55" s="53"/>
      <c r="AU55" s="53"/>
    </row>
    <row r="56" spans="1:47">
      <c r="A56" s="92" t="s">
        <v>54</v>
      </c>
      <c r="B56" s="73">
        <v>585</v>
      </c>
      <c r="C56" s="77">
        <v>9358</v>
      </c>
      <c r="D56" s="77">
        <v>135</v>
      </c>
      <c r="E56" s="76">
        <v>10078</v>
      </c>
      <c r="F56" s="97">
        <v>720</v>
      </c>
      <c r="G56" s="99" t="s">
        <v>363</v>
      </c>
      <c r="H56" s="82">
        <v>41334</v>
      </c>
      <c r="I56" s="75">
        <v>37197</v>
      </c>
      <c r="J56" s="84">
        <v>2870</v>
      </c>
      <c r="K56" s="84">
        <v>4411.8</v>
      </c>
      <c r="L56" s="75">
        <v>9081.7806790879004</v>
      </c>
      <c r="M56" s="75">
        <v>8431.2525499796011</v>
      </c>
      <c r="N56" s="85">
        <v>1.3908205841446453E-3</v>
      </c>
      <c r="O56" s="86">
        <v>3.0010718113612006E-3</v>
      </c>
      <c r="P56" s="87">
        <v>2.8858592894815405E-3</v>
      </c>
      <c r="Q56" s="88">
        <v>-6.9637883008356546E-4</v>
      </c>
      <c r="R56" s="88">
        <v>2.5875313333872402E-3</v>
      </c>
      <c r="S56" s="88">
        <v>2.3515873214419733E-3</v>
      </c>
      <c r="T56" s="72" t="s">
        <v>54</v>
      </c>
      <c r="U56" s="53">
        <v>584</v>
      </c>
      <c r="V56" s="53">
        <v>9402</v>
      </c>
      <c r="W56" s="53">
        <v>136</v>
      </c>
      <c r="X56" s="53">
        <v>10122</v>
      </c>
      <c r="Y56" s="245" t="s">
        <v>54</v>
      </c>
      <c r="Z56" s="242">
        <v>583</v>
      </c>
      <c r="AA56" s="243">
        <v>9412</v>
      </c>
      <c r="AB56" s="243">
        <v>137</v>
      </c>
      <c r="AC56" s="241">
        <f t="shared" si="2"/>
        <v>10132</v>
      </c>
      <c r="AD56" s="70">
        <f t="shared" si="3"/>
        <v>-2</v>
      </c>
      <c r="AE56" s="70">
        <f t="shared" si="5"/>
        <v>54</v>
      </c>
      <c r="AF56" s="70">
        <f t="shared" si="6"/>
        <v>2</v>
      </c>
      <c r="AG56" s="70">
        <f t="shared" si="7"/>
        <v>54</v>
      </c>
      <c r="AH56" s="263">
        <f t="shared" si="4"/>
        <v>-3.4188034188034067E-3</v>
      </c>
      <c r="AI56" s="263">
        <f t="shared" si="8"/>
        <v>5.7704637743107856E-3</v>
      </c>
      <c r="AJ56" s="263">
        <f t="shared" si="9"/>
        <v>1.4814814814814836E-2</v>
      </c>
      <c r="AK56" s="263">
        <f t="shared" si="10"/>
        <v>5.3582059932526516E-3</v>
      </c>
      <c r="AL56" s="70"/>
      <c r="AM56" s="70"/>
      <c r="AN56" s="70"/>
      <c r="AO56" s="70"/>
      <c r="AP56" s="53"/>
      <c r="AQ56" s="53"/>
      <c r="AR56" s="53"/>
      <c r="AS56" s="53"/>
      <c r="AT56" s="53"/>
      <c r="AU56" s="53"/>
    </row>
    <row r="57" spans="1:47">
      <c r="A57" s="93" t="s">
        <v>55</v>
      </c>
      <c r="B57" s="73">
        <v>591</v>
      </c>
      <c r="C57" s="77">
        <v>9326</v>
      </c>
      <c r="D57" s="77">
        <v>133</v>
      </c>
      <c r="E57" s="76">
        <v>10050</v>
      </c>
      <c r="F57" s="97">
        <v>724</v>
      </c>
      <c r="G57" s="99" t="s">
        <v>364</v>
      </c>
      <c r="H57" s="82">
        <v>41426</v>
      </c>
      <c r="I57" s="75">
        <v>37351</v>
      </c>
      <c r="J57" s="84">
        <v>2884</v>
      </c>
      <c r="K57" s="84">
        <v>4420.7</v>
      </c>
      <c r="L57" s="75">
        <v>9101.4997624810549</v>
      </c>
      <c r="M57" s="75">
        <v>8449.1143936480657</v>
      </c>
      <c r="N57" s="85">
        <v>1.9718309859154931E-2</v>
      </c>
      <c r="O57" s="86">
        <v>1.6790231138246837E-2</v>
      </c>
      <c r="P57" s="87">
        <v>1.700060716454159E-2</v>
      </c>
      <c r="Q57" s="88">
        <v>5.5788005578800556E-3</v>
      </c>
      <c r="R57" s="88">
        <v>7.5258955545964611E-3</v>
      </c>
      <c r="S57" s="88">
        <v>7.3860791186780173E-3</v>
      </c>
      <c r="T57" s="72" t="s">
        <v>55</v>
      </c>
      <c r="U57" s="53">
        <v>590</v>
      </c>
      <c r="V57" s="53">
        <v>9373</v>
      </c>
      <c r="W57" s="53">
        <v>133</v>
      </c>
      <c r="X57" s="53">
        <v>10096</v>
      </c>
      <c r="Y57" s="246" t="s">
        <v>55</v>
      </c>
      <c r="Z57" s="242">
        <v>589</v>
      </c>
      <c r="AA57" s="243">
        <v>9383</v>
      </c>
      <c r="AB57" s="243">
        <v>134</v>
      </c>
      <c r="AC57" s="241">
        <f t="shared" si="2"/>
        <v>10106</v>
      </c>
      <c r="AD57" s="70">
        <f t="shared" si="3"/>
        <v>-2</v>
      </c>
      <c r="AE57" s="70">
        <f t="shared" si="5"/>
        <v>57</v>
      </c>
      <c r="AF57" s="70">
        <f t="shared" si="6"/>
        <v>1</v>
      </c>
      <c r="AG57" s="70">
        <f t="shared" si="7"/>
        <v>56</v>
      </c>
      <c r="AH57" s="263">
        <f t="shared" si="4"/>
        <v>-3.3840947546531774E-3</v>
      </c>
      <c r="AI57" s="263">
        <f t="shared" si="8"/>
        <v>6.1119450997211278E-3</v>
      </c>
      <c r="AJ57" s="263">
        <f t="shared" si="9"/>
        <v>7.5187969924812581E-3</v>
      </c>
      <c r="AK57" s="263">
        <f t="shared" si="10"/>
        <v>5.5721393034826594E-3</v>
      </c>
      <c r="AL57" s="70"/>
      <c r="AM57" s="70"/>
      <c r="AN57" s="70"/>
      <c r="AO57" s="70"/>
      <c r="AP57" s="53"/>
      <c r="AQ57" s="53"/>
      <c r="AR57" s="53"/>
      <c r="AS57" s="53"/>
      <c r="AT57" s="53"/>
      <c r="AU57" s="53"/>
    </row>
    <row r="58" spans="1:47">
      <c r="A58" s="93" t="s">
        <v>56</v>
      </c>
      <c r="B58" s="73">
        <v>602</v>
      </c>
      <c r="C58" s="77">
        <v>9409</v>
      </c>
      <c r="D58" s="77">
        <v>134</v>
      </c>
      <c r="E58" s="76">
        <v>10145</v>
      </c>
      <c r="F58" s="97">
        <v>736</v>
      </c>
      <c r="G58" s="99" t="s">
        <v>365</v>
      </c>
      <c r="H58" s="82">
        <v>41518</v>
      </c>
      <c r="I58" s="75">
        <v>37533</v>
      </c>
      <c r="J58" s="84">
        <v>2906</v>
      </c>
      <c r="K58" s="84">
        <v>4430.8999999999996</v>
      </c>
      <c r="L58" s="75">
        <v>9126.5882777765255</v>
      </c>
      <c r="M58" s="75">
        <v>8470.7395788665981</v>
      </c>
      <c r="N58" s="85">
        <v>3.081232492997199E-2</v>
      </c>
      <c r="O58" s="86">
        <v>1.9724720927712148E-2</v>
      </c>
      <c r="P58" s="87">
        <v>2.0521074338597727E-2</v>
      </c>
      <c r="Q58" s="88">
        <v>1.3956734124214934E-2</v>
      </c>
      <c r="R58" s="88">
        <v>1.1916637459221913E-2</v>
      </c>
      <c r="S58" s="88">
        <v>1.2062967690267037E-2</v>
      </c>
      <c r="T58" s="72" t="s">
        <v>56</v>
      </c>
      <c r="U58" s="53">
        <v>601</v>
      </c>
      <c r="V58" s="53">
        <v>9464</v>
      </c>
      <c r="W58" s="53">
        <v>134</v>
      </c>
      <c r="X58" s="53">
        <v>10199</v>
      </c>
      <c r="Y58" s="246" t="s">
        <v>56</v>
      </c>
      <c r="Z58" s="242">
        <v>600</v>
      </c>
      <c r="AA58" s="243">
        <v>9472</v>
      </c>
      <c r="AB58" s="243">
        <v>135</v>
      </c>
      <c r="AC58" s="241">
        <f t="shared" si="2"/>
        <v>10207</v>
      </c>
      <c r="AD58" s="70">
        <f t="shared" si="3"/>
        <v>-2</v>
      </c>
      <c r="AE58" s="70">
        <f t="shared" si="5"/>
        <v>63</v>
      </c>
      <c r="AF58" s="70">
        <f t="shared" si="6"/>
        <v>1</v>
      </c>
      <c r="AG58" s="70">
        <f t="shared" si="7"/>
        <v>62</v>
      </c>
      <c r="AH58" s="263">
        <f t="shared" si="4"/>
        <v>-3.3222591362126463E-3</v>
      </c>
      <c r="AI58" s="263">
        <f t="shared" si="8"/>
        <v>6.6957168668295708E-3</v>
      </c>
      <c r="AJ58" s="263">
        <f t="shared" si="9"/>
        <v>7.4626865671640896E-3</v>
      </c>
      <c r="AK58" s="263">
        <f t="shared" si="10"/>
        <v>6.1113849186791303E-3</v>
      </c>
      <c r="AL58" s="70"/>
      <c r="AM58" s="70"/>
      <c r="AN58" s="70"/>
      <c r="AO58" s="70"/>
      <c r="AP58" s="53"/>
      <c r="AQ58" s="53"/>
      <c r="AR58" s="53"/>
      <c r="AS58" s="53"/>
      <c r="AT58" s="53"/>
      <c r="AU58" s="53"/>
    </row>
    <row r="59" spans="1:47">
      <c r="A59" s="93" t="s">
        <v>57</v>
      </c>
      <c r="B59" s="73">
        <v>617</v>
      </c>
      <c r="C59" s="77">
        <v>9641</v>
      </c>
      <c r="D59" s="77">
        <v>143</v>
      </c>
      <c r="E59" s="76">
        <v>10401</v>
      </c>
      <c r="F59" s="97">
        <v>760</v>
      </c>
      <c r="G59" s="99" t="s">
        <v>366</v>
      </c>
      <c r="H59" s="82">
        <v>41609</v>
      </c>
      <c r="I59" s="75">
        <v>37734</v>
      </c>
      <c r="J59" s="84">
        <v>2940</v>
      </c>
      <c r="K59" s="84">
        <v>4439</v>
      </c>
      <c r="L59" s="75">
        <v>9162.8745212885788</v>
      </c>
      <c r="M59" s="75">
        <v>8500.5631899076379</v>
      </c>
      <c r="N59" s="85">
        <v>4.6831955922865015E-2</v>
      </c>
      <c r="O59" s="86">
        <v>2.1292372881355933E-2</v>
      </c>
      <c r="P59" s="87">
        <v>2.3116269919338971E-2</v>
      </c>
      <c r="Q59" s="88">
        <v>2.4747298710352039E-2</v>
      </c>
      <c r="R59" s="88">
        <v>1.5200839409185074E-2</v>
      </c>
      <c r="S59" s="88">
        <v>1.5884909336130675E-2</v>
      </c>
      <c r="T59" s="72" t="s">
        <v>57</v>
      </c>
      <c r="U59" s="53">
        <v>615</v>
      </c>
      <c r="V59" s="53">
        <v>9698</v>
      </c>
      <c r="W59" s="53">
        <v>141</v>
      </c>
      <c r="X59" s="53">
        <v>10454</v>
      </c>
      <c r="Y59" s="246" t="s">
        <v>57</v>
      </c>
      <c r="Z59" s="242">
        <v>615</v>
      </c>
      <c r="AA59" s="243">
        <v>9705</v>
      </c>
      <c r="AB59" s="243">
        <v>142</v>
      </c>
      <c r="AC59" s="241">
        <f t="shared" si="2"/>
        <v>10462</v>
      </c>
      <c r="AD59" s="70">
        <f t="shared" si="3"/>
        <v>-2</v>
      </c>
      <c r="AE59" s="70">
        <f t="shared" si="5"/>
        <v>64</v>
      </c>
      <c r="AF59" s="70">
        <f t="shared" si="6"/>
        <v>-1</v>
      </c>
      <c r="AG59" s="70">
        <f t="shared" si="7"/>
        <v>61</v>
      </c>
      <c r="AH59" s="263">
        <f t="shared" si="4"/>
        <v>-3.2414910858995505E-3</v>
      </c>
      <c r="AI59" s="263">
        <f t="shared" si="8"/>
        <v>6.6383155274349903E-3</v>
      </c>
      <c r="AJ59" s="263">
        <f t="shared" si="9"/>
        <v>-6.9930069930069783E-3</v>
      </c>
      <c r="AK59" s="263">
        <f t="shared" si="10"/>
        <v>5.8648206903182398E-3</v>
      </c>
      <c r="AL59" s="70"/>
      <c r="AM59" s="70"/>
      <c r="AN59" s="70"/>
      <c r="AO59" s="70"/>
      <c r="AP59" s="53"/>
      <c r="AQ59" s="53"/>
      <c r="AR59" s="53"/>
      <c r="AS59" s="53"/>
      <c r="AT59" s="53"/>
      <c r="AU59" s="53"/>
    </row>
    <row r="60" spans="1:47">
      <c r="A60" s="93" t="s">
        <v>58</v>
      </c>
      <c r="B60" s="73">
        <v>615</v>
      </c>
      <c r="C60" s="77">
        <v>9563</v>
      </c>
      <c r="D60" s="77">
        <v>139</v>
      </c>
      <c r="E60" s="76">
        <v>10317</v>
      </c>
      <c r="F60" s="97">
        <v>754</v>
      </c>
      <c r="G60" s="99" t="s">
        <v>367</v>
      </c>
      <c r="H60" s="82">
        <v>41699</v>
      </c>
      <c r="I60" s="75">
        <v>37939</v>
      </c>
      <c r="J60" s="84">
        <v>2974</v>
      </c>
      <c r="K60" s="84">
        <v>4449.8999999999996</v>
      </c>
      <c r="L60" s="75">
        <v>9194.1391941391958</v>
      </c>
      <c r="M60" s="75">
        <v>8525.8095687543537</v>
      </c>
      <c r="N60" s="85">
        <v>4.7222222222222221E-2</v>
      </c>
      <c r="O60" s="86">
        <v>2.1906390254327848E-2</v>
      </c>
      <c r="P60" s="87">
        <v>2.371502282198849E-2</v>
      </c>
      <c r="Q60" s="88">
        <v>3.6236933797909411E-2</v>
      </c>
      <c r="R60" s="88">
        <v>1.9947845256337877E-2</v>
      </c>
      <c r="S60" s="88">
        <v>2.1114632989742182E-2</v>
      </c>
      <c r="T60" s="72" t="s">
        <v>58</v>
      </c>
      <c r="U60" s="53">
        <v>613</v>
      </c>
      <c r="V60" s="53">
        <v>9615</v>
      </c>
      <c r="W60" s="53">
        <v>139</v>
      </c>
      <c r="X60" s="53">
        <v>10367</v>
      </c>
      <c r="Y60" s="246" t="s">
        <v>58</v>
      </c>
      <c r="Z60" s="242">
        <v>612</v>
      </c>
      <c r="AA60" s="243">
        <v>9620</v>
      </c>
      <c r="AB60" s="243">
        <v>140</v>
      </c>
      <c r="AC60" s="241">
        <f t="shared" si="2"/>
        <v>10372</v>
      </c>
      <c r="AD60" s="70">
        <f t="shared" si="3"/>
        <v>-3</v>
      </c>
      <c r="AE60" s="70">
        <f t="shared" si="5"/>
        <v>57</v>
      </c>
      <c r="AF60" s="70">
        <f t="shared" si="6"/>
        <v>1</v>
      </c>
      <c r="AG60" s="70">
        <f t="shared" si="7"/>
        <v>55</v>
      </c>
      <c r="AH60" s="263">
        <f t="shared" si="4"/>
        <v>-4.8780487804878092E-3</v>
      </c>
      <c r="AI60" s="263">
        <f t="shared" si="8"/>
        <v>5.9604726550246401E-3</v>
      </c>
      <c r="AJ60" s="263">
        <f t="shared" si="9"/>
        <v>7.194244604316502E-3</v>
      </c>
      <c r="AK60" s="263">
        <f t="shared" si="10"/>
        <v>5.3310070757002226E-3</v>
      </c>
      <c r="AL60" s="70"/>
      <c r="AM60" s="70"/>
      <c r="AN60" s="70"/>
      <c r="AO60" s="70"/>
      <c r="AP60" s="53"/>
      <c r="AQ60" s="53"/>
      <c r="AR60" s="53"/>
      <c r="AS60" s="53"/>
      <c r="AT60" s="53"/>
      <c r="AU60" s="53"/>
    </row>
    <row r="61" spans="1:47">
      <c r="A61" s="93" t="s">
        <v>59</v>
      </c>
      <c r="B61" s="73">
        <v>618</v>
      </c>
      <c r="C61" s="77">
        <v>9555</v>
      </c>
      <c r="D61" s="77">
        <v>136</v>
      </c>
      <c r="E61" s="76">
        <v>10309</v>
      </c>
      <c r="F61" s="97">
        <v>754</v>
      </c>
      <c r="G61" s="99" t="s">
        <v>368</v>
      </c>
      <c r="H61" s="82">
        <v>41791</v>
      </c>
      <c r="I61" s="75">
        <v>38168</v>
      </c>
      <c r="J61" s="84">
        <v>3004</v>
      </c>
      <c r="K61" s="84">
        <v>4466.8</v>
      </c>
      <c r="L61" s="75">
        <v>9217.3367959165389</v>
      </c>
      <c r="M61" s="75">
        <v>8544.8195576251455</v>
      </c>
      <c r="N61" s="85">
        <v>4.1436464088397788E-2</v>
      </c>
      <c r="O61" s="86">
        <v>2.4555007505897491E-2</v>
      </c>
      <c r="P61" s="87">
        <v>2.5771144278606967E-2</v>
      </c>
      <c r="Q61" s="88">
        <v>4.1608876560332873E-2</v>
      </c>
      <c r="R61" s="88">
        <v>2.1873577681989772E-2</v>
      </c>
      <c r="S61" s="88">
        <v>2.3288181931154468E-2</v>
      </c>
      <c r="T61" s="72" t="s">
        <v>59</v>
      </c>
      <c r="U61" s="53">
        <v>616</v>
      </c>
      <c r="V61" s="53">
        <v>9614</v>
      </c>
      <c r="W61" s="53">
        <v>135</v>
      </c>
      <c r="X61" s="53">
        <v>10365</v>
      </c>
      <c r="Y61" s="246" t="s">
        <v>59</v>
      </c>
      <c r="Z61" s="242">
        <v>615</v>
      </c>
      <c r="AA61" s="243">
        <v>9617</v>
      </c>
      <c r="AB61" s="243">
        <v>136</v>
      </c>
      <c r="AC61" s="241">
        <f t="shared" si="2"/>
        <v>10368</v>
      </c>
      <c r="AD61" s="70">
        <f t="shared" si="3"/>
        <v>-3</v>
      </c>
      <c r="AE61" s="70">
        <f t="shared" si="5"/>
        <v>62</v>
      </c>
      <c r="AF61" s="70">
        <f t="shared" si="6"/>
        <v>0</v>
      </c>
      <c r="AG61" s="70">
        <f t="shared" si="7"/>
        <v>59</v>
      </c>
      <c r="AH61" s="263">
        <f t="shared" si="4"/>
        <v>-4.8543689320388328E-3</v>
      </c>
      <c r="AI61" s="263">
        <f t="shared" si="8"/>
        <v>6.4887493458922751E-3</v>
      </c>
      <c r="AJ61" s="263">
        <f>AB61/D61-1</f>
        <v>0</v>
      </c>
      <c r="AK61" s="263">
        <f t="shared" si="10"/>
        <v>5.7231545251721361E-3</v>
      </c>
      <c r="AL61" s="70"/>
      <c r="AM61" s="70"/>
      <c r="AN61" s="70"/>
      <c r="AO61" s="70"/>
      <c r="AP61" s="53"/>
      <c r="AQ61" s="53"/>
      <c r="AR61" s="53"/>
      <c r="AS61" s="53"/>
      <c r="AT61" s="53"/>
      <c r="AU61" s="53"/>
    </row>
    <row r="62" spans="1:47">
      <c r="A62" s="92" t="s">
        <v>60</v>
      </c>
      <c r="B62" s="73">
        <v>628</v>
      </c>
      <c r="C62" s="77">
        <v>9692</v>
      </c>
      <c r="D62" s="77">
        <v>138</v>
      </c>
      <c r="E62" s="76">
        <v>10458</v>
      </c>
      <c r="F62" s="97">
        <v>766</v>
      </c>
      <c r="G62" s="100" t="s">
        <v>369</v>
      </c>
      <c r="H62" s="82">
        <v>41883</v>
      </c>
      <c r="I62" s="75">
        <v>38451</v>
      </c>
      <c r="J62" s="84">
        <v>3034</v>
      </c>
      <c r="K62" s="84">
        <v>4485.8999999999996</v>
      </c>
      <c r="L62" s="75">
        <v>9247.8655342294751</v>
      </c>
      <c r="M62" s="75">
        <v>8571.5241088744733</v>
      </c>
      <c r="N62" s="85">
        <v>4.0760869565217392E-2</v>
      </c>
      <c r="O62" s="86">
        <v>3.0077585290679137E-2</v>
      </c>
      <c r="P62" s="87">
        <v>3.0852636766880236E-2</v>
      </c>
      <c r="Q62" s="88">
        <v>4.40467997247075E-2</v>
      </c>
      <c r="R62" s="88">
        <v>2.4458476540644234E-2</v>
      </c>
      <c r="S62" s="88">
        <v>2.5866119340240856E-2</v>
      </c>
      <c r="T62" s="72" t="s">
        <v>60</v>
      </c>
      <c r="U62" s="53">
        <v>626</v>
      </c>
      <c r="V62" s="53">
        <v>9760</v>
      </c>
      <c r="W62" s="53">
        <v>137</v>
      </c>
      <c r="X62" s="53">
        <v>10523</v>
      </c>
      <c r="Y62" s="245" t="s">
        <v>60</v>
      </c>
      <c r="Z62" s="242">
        <v>625</v>
      </c>
      <c r="AA62" s="243">
        <v>9761</v>
      </c>
      <c r="AB62" s="243">
        <v>138</v>
      </c>
      <c r="AC62" s="241">
        <f t="shared" si="2"/>
        <v>10524</v>
      </c>
      <c r="AD62" s="70">
        <f t="shared" si="3"/>
        <v>-3</v>
      </c>
      <c r="AE62" s="70">
        <f t="shared" si="5"/>
        <v>69</v>
      </c>
      <c r="AF62" s="70">
        <f t="shared" si="6"/>
        <v>0</v>
      </c>
      <c r="AG62" s="70">
        <f t="shared" si="7"/>
        <v>66</v>
      </c>
      <c r="AH62" s="263">
        <f t="shared" si="4"/>
        <v>-4.777070063694322E-3</v>
      </c>
      <c r="AI62" s="263">
        <f t="shared" si="8"/>
        <v>7.119273627734124E-3</v>
      </c>
      <c r="AJ62" s="263">
        <f t="shared" si="9"/>
        <v>0</v>
      </c>
      <c r="AK62" s="263">
        <f t="shared" si="10"/>
        <v>6.3109581181870489E-3</v>
      </c>
      <c r="AL62" s="70"/>
      <c r="AM62" s="70"/>
      <c r="AN62" s="70"/>
      <c r="AO62" s="70"/>
      <c r="AP62" s="53"/>
      <c r="AQ62" s="53"/>
      <c r="AR62" s="53"/>
      <c r="AS62" s="53"/>
      <c r="AT62" s="53"/>
      <c r="AU62" s="53"/>
    </row>
    <row r="63" spans="1:47">
      <c r="A63" s="93" t="s">
        <v>61</v>
      </c>
      <c r="B63" s="73">
        <v>642</v>
      </c>
      <c r="C63" s="77">
        <v>9927</v>
      </c>
      <c r="D63" s="77">
        <v>149</v>
      </c>
      <c r="E63" s="76">
        <v>10718</v>
      </c>
      <c r="F63" s="97">
        <v>791</v>
      </c>
      <c r="G63" s="89" t="s">
        <v>370</v>
      </c>
      <c r="H63" s="82">
        <v>41974</v>
      </c>
      <c r="I63" s="75">
        <v>38737</v>
      </c>
      <c r="J63" s="84">
        <v>3065</v>
      </c>
      <c r="K63" s="84">
        <v>4502.8999999999996</v>
      </c>
      <c r="L63" s="75">
        <v>9283.3507295298587</v>
      </c>
      <c r="M63" s="75">
        <v>8602.6782740012004</v>
      </c>
      <c r="N63" s="85">
        <v>4.0789473684210528E-2</v>
      </c>
      <c r="O63" s="86">
        <v>2.9664972513224769E-2</v>
      </c>
      <c r="P63" s="87">
        <v>3.0477838669358714E-2</v>
      </c>
      <c r="Q63" s="88">
        <v>4.2517006802721087E-2</v>
      </c>
      <c r="R63" s="88">
        <v>2.6580802459320506E-2</v>
      </c>
      <c r="S63" s="88">
        <v>2.7732703938634015E-2</v>
      </c>
      <c r="T63" s="72" t="s">
        <v>61</v>
      </c>
      <c r="U63" s="53">
        <v>640</v>
      </c>
      <c r="V63" s="53">
        <v>10023</v>
      </c>
      <c r="W63" s="53">
        <v>144</v>
      </c>
      <c r="X63" s="53">
        <v>10807</v>
      </c>
      <c r="Y63" s="246" t="s">
        <v>61</v>
      </c>
      <c r="Z63" s="242">
        <v>639</v>
      </c>
      <c r="AA63" s="243">
        <v>10021</v>
      </c>
      <c r="AB63" s="243">
        <v>144</v>
      </c>
      <c r="AC63" s="241">
        <f t="shared" si="2"/>
        <v>10804</v>
      </c>
      <c r="AD63" s="70">
        <f t="shared" si="3"/>
        <v>-3</v>
      </c>
      <c r="AE63" s="70">
        <f t="shared" si="5"/>
        <v>94</v>
      </c>
      <c r="AF63" s="70">
        <f t="shared" si="6"/>
        <v>-5</v>
      </c>
      <c r="AG63" s="70">
        <f t="shared" si="7"/>
        <v>86</v>
      </c>
      <c r="AH63" s="263">
        <f t="shared" si="4"/>
        <v>-4.6728971962616273E-3</v>
      </c>
      <c r="AI63" s="263">
        <f t="shared" si="8"/>
        <v>9.4691246096505477E-3</v>
      </c>
      <c r="AJ63" s="263">
        <f t="shared" si="9"/>
        <v>-3.3557046979865723E-2</v>
      </c>
      <c r="AK63" s="263">
        <f t="shared" si="10"/>
        <v>8.0238850531815231E-3</v>
      </c>
      <c r="AL63" s="70"/>
      <c r="AM63" s="70"/>
      <c r="AN63" s="70"/>
      <c r="AO63" s="70"/>
      <c r="AP63" s="53"/>
      <c r="AQ63" s="53"/>
      <c r="AR63" s="53"/>
      <c r="AS63" s="53"/>
      <c r="AT63" s="53"/>
      <c r="AU63" s="53"/>
    </row>
    <row r="64" spans="1:47">
      <c r="A64" s="92" t="s">
        <v>62</v>
      </c>
      <c r="B64" s="73">
        <v>637</v>
      </c>
      <c r="C64" s="77">
        <v>9925</v>
      </c>
      <c r="D64" s="77">
        <v>151</v>
      </c>
      <c r="E64" s="76">
        <v>10713</v>
      </c>
      <c r="F64" s="97">
        <v>788</v>
      </c>
      <c r="G64" s="99" t="s">
        <v>371</v>
      </c>
      <c r="H64" s="82">
        <v>42064</v>
      </c>
      <c r="I64" s="75">
        <v>39099</v>
      </c>
      <c r="J64" s="84">
        <v>3099</v>
      </c>
      <c r="K64" s="103">
        <v>4520.7</v>
      </c>
      <c r="L64" s="75">
        <v>9334.3951158006512</v>
      </c>
      <c r="M64" s="75">
        <v>8648.8818103391077</v>
      </c>
      <c r="N64" s="85">
        <v>4.5092838196286469E-2</v>
      </c>
      <c r="O64" s="86">
        <v>3.7854229844191151E-2</v>
      </c>
      <c r="P64" s="87">
        <v>3.8383250945042163E-2</v>
      </c>
      <c r="Q64" s="88">
        <v>4.2030934767989241E-2</v>
      </c>
      <c r="R64" s="88">
        <v>3.0575397348375024E-2</v>
      </c>
      <c r="S64" s="88">
        <v>3.1408109891721457E-2</v>
      </c>
      <c r="T64" s="71" t="s">
        <v>62</v>
      </c>
      <c r="U64" s="53">
        <v>633</v>
      </c>
      <c r="V64" s="53">
        <v>9896</v>
      </c>
      <c r="W64" s="53">
        <v>143</v>
      </c>
      <c r="X64" s="53">
        <v>10672</v>
      </c>
      <c r="Y64" s="245" t="s">
        <v>62</v>
      </c>
      <c r="Z64" s="242">
        <v>631</v>
      </c>
      <c r="AA64" s="243">
        <v>9895</v>
      </c>
      <c r="AB64" s="243">
        <v>143</v>
      </c>
      <c r="AC64" s="241">
        <f t="shared" si="2"/>
        <v>10669</v>
      </c>
      <c r="AD64" s="70">
        <f t="shared" si="3"/>
        <v>-6</v>
      </c>
      <c r="AE64" s="70">
        <f t="shared" si="5"/>
        <v>-30</v>
      </c>
      <c r="AF64" s="70">
        <f t="shared" si="6"/>
        <v>-8</v>
      </c>
      <c r="AG64" s="70">
        <f t="shared" si="7"/>
        <v>-44</v>
      </c>
      <c r="AH64" s="263">
        <f t="shared" si="4"/>
        <v>-9.4191522762950841E-3</v>
      </c>
      <c r="AI64" s="263">
        <f t="shared" si="8"/>
        <v>-3.0226700251889671E-3</v>
      </c>
      <c r="AJ64" s="263">
        <f t="shared" si="9"/>
        <v>-5.2980132450331174E-2</v>
      </c>
      <c r="AK64" s="263">
        <f t="shared" si="10"/>
        <v>-4.107159525809756E-3</v>
      </c>
      <c r="AL64" s="70"/>
      <c r="AM64" s="70"/>
      <c r="AN64" s="70"/>
      <c r="AO64" s="70"/>
      <c r="AP64" s="53"/>
      <c r="AQ64" s="53"/>
      <c r="AR64" s="53"/>
      <c r="AS64" s="53"/>
      <c r="AT64" s="53"/>
      <c r="AU64" s="53"/>
    </row>
    <row r="65" spans="1:41">
      <c r="A65" s="72" t="s">
        <v>63</v>
      </c>
      <c r="B65" s="73">
        <v>638</v>
      </c>
      <c r="C65" s="77">
        <v>10046</v>
      </c>
      <c r="D65" s="77">
        <v>145</v>
      </c>
      <c r="E65" s="76">
        <v>10829</v>
      </c>
      <c r="F65" s="97">
        <v>783</v>
      </c>
      <c r="G65" s="99" t="s">
        <v>372</v>
      </c>
      <c r="H65" s="82">
        <v>42156</v>
      </c>
      <c r="I65" s="75">
        <v>39590</v>
      </c>
      <c r="J65" s="84">
        <v>3128</v>
      </c>
      <c r="K65" s="103">
        <v>4543.1000000000004</v>
      </c>
      <c r="L65" s="75">
        <v>9402.8306662851355</v>
      </c>
      <c r="M65" s="75">
        <v>8714.3140146595924</v>
      </c>
      <c r="N65" s="85">
        <v>3.8461538461538464E-2</v>
      </c>
      <c r="O65" s="86">
        <v>5.1386708529565672E-2</v>
      </c>
      <c r="P65" s="87">
        <v>5.0441361916771753E-2</v>
      </c>
      <c r="Q65" s="88">
        <v>4.1278295605858856E-2</v>
      </c>
      <c r="R65" s="88">
        <v>3.7256340389855376E-2</v>
      </c>
      <c r="S65" s="88">
        <v>3.7549791120178762E-2</v>
      </c>
      <c r="T65" s="72" t="s">
        <v>63</v>
      </c>
      <c r="U65">
        <v>634</v>
      </c>
      <c r="V65">
        <v>9904</v>
      </c>
      <c r="W65">
        <v>140</v>
      </c>
      <c r="X65">
        <v>10678</v>
      </c>
      <c r="Y65" s="244" t="s">
        <v>63</v>
      </c>
      <c r="Z65" s="242">
        <v>631</v>
      </c>
      <c r="AA65" s="243">
        <v>9869</v>
      </c>
      <c r="AB65" s="243">
        <v>139</v>
      </c>
      <c r="AC65" s="241">
        <f t="shared" si="2"/>
        <v>10639</v>
      </c>
      <c r="AD65" s="70">
        <f t="shared" si="3"/>
        <v>-7</v>
      </c>
      <c r="AE65" s="70">
        <f t="shared" si="5"/>
        <v>-177</v>
      </c>
      <c r="AF65" s="70">
        <f t="shared" si="6"/>
        <v>-6</v>
      </c>
      <c r="AG65" s="70">
        <f t="shared" si="7"/>
        <v>-190</v>
      </c>
      <c r="AH65" s="263">
        <f t="shared" si="4"/>
        <v>-1.0971786833855801E-2</v>
      </c>
      <c r="AI65" s="263">
        <f t="shared" si="8"/>
        <v>-1.7618952817041622E-2</v>
      </c>
      <c r="AJ65" s="263">
        <f t="shared" si="9"/>
        <v>-4.1379310344827558E-2</v>
      </c>
      <c r="AK65" s="263">
        <f t="shared" si="10"/>
        <v>-1.7545479730353697E-2</v>
      </c>
      <c r="AL65" s="70"/>
      <c r="AM65" s="70"/>
      <c r="AN65" s="70"/>
      <c r="AO65" s="70"/>
    </row>
    <row r="66" spans="1:41">
      <c r="A66" s="92" t="s">
        <v>64</v>
      </c>
      <c r="B66" s="73">
        <v>647</v>
      </c>
      <c r="C66" s="77">
        <v>10204</v>
      </c>
      <c r="D66" s="77">
        <v>153</v>
      </c>
      <c r="E66" s="76">
        <v>11004</v>
      </c>
      <c r="F66" s="97">
        <v>800</v>
      </c>
      <c r="G66" s="99" t="s">
        <v>373</v>
      </c>
      <c r="H66" s="82">
        <v>42248</v>
      </c>
      <c r="I66" s="75">
        <v>40102</v>
      </c>
      <c r="J66" s="84">
        <v>3162</v>
      </c>
      <c r="K66" s="103">
        <v>4567.3</v>
      </c>
      <c r="L66" s="75">
        <v>9472.5549011450967</v>
      </c>
      <c r="M66" s="75">
        <v>8780.2421561973151</v>
      </c>
      <c r="N66" s="85">
        <v>4.4386422976501305E-2</v>
      </c>
      <c r="O66" s="86">
        <v>5.2827073875361126E-2</v>
      </c>
      <c r="P66" s="87">
        <v>5.2208835341365459E-2</v>
      </c>
      <c r="Q66" s="88">
        <v>4.2188529993408039E-2</v>
      </c>
      <c r="R66" s="88">
        <v>4.2937764947595644E-2</v>
      </c>
      <c r="S66" s="88">
        <v>4.2882969748101726E-2</v>
      </c>
      <c r="T66" s="53" t="s">
        <v>64</v>
      </c>
      <c r="U66">
        <v>640</v>
      </c>
      <c r="V66">
        <v>10100</v>
      </c>
      <c r="W66">
        <v>143</v>
      </c>
      <c r="X66">
        <v>10883</v>
      </c>
      <c r="Y66" s="245" t="s">
        <v>64</v>
      </c>
      <c r="Z66" s="242">
        <v>638</v>
      </c>
      <c r="AA66" s="243">
        <v>9985</v>
      </c>
      <c r="AB66" s="243">
        <v>143</v>
      </c>
      <c r="AC66" s="241">
        <f t="shared" si="2"/>
        <v>10766</v>
      </c>
      <c r="AD66" s="70">
        <f t="shared" si="3"/>
        <v>-9</v>
      </c>
      <c r="AE66" s="70">
        <f t="shared" si="5"/>
        <v>-219</v>
      </c>
      <c r="AF66" s="70">
        <f t="shared" si="6"/>
        <v>-10</v>
      </c>
      <c r="AG66" s="70">
        <f t="shared" si="7"/>
        <v>-238</v>
      </c>
      <c r="AH66" s="263">
        <f t="shared" si="4"/>
        <v>-1.391035548686248E-2</v>
      </c>
      <c r="AI66" s="263">
        <f t="shared" si="8"/>
        <v>-2.1462171697373633E-2</v>
      </c>
      <c r="AJ66" s="263">
        <f t="shared" si="9"/>
        <v>-6.5359477124182996E-2</v>
      </c>
      <c r="AK66" s="263">
        <f t="shared" si="10"/>
        <v>-2.1628498727735423E-2</v>
      </c>
      <c r="AL66" s="70"/>
      <c r="AM66" s="70"/>
      <c r="AN66" s="70"/>
      <c r="AO66" s="70"/>
    </row>
    <row r="67" spans="1:41">
      <c r="A67" s="53"/>
      <c r="B67" s="53"/>
      <c r="C67" s="53"/>
      <c r="D67" s="53"/>
      <c r="E67" s="53"/>
      <c r="F67" s="53"/>
      <c r="G67" s="91" t="s">
        <v>374</v>
      </c>
      <c r="H67" s="53"/>
      <c r="I67" s="59"/>
      <c r="J67" s="59"/>
      <c r="K67" s="59"/>
      <c r="L67" s="59"/>
      <c r="M67" s="59"/>
      <c r="N67" s="53"/>
      <c r="O67" s="53"/>
      <c r="P67" s="53"/>
      <c r="Q67" s="53"/>
      <c r="R67" s="53"/>
      <c r="S67" s="53"/>
      <c r="T67" s="53" t="s">
        <v>65</v>
      </c>
      <c r="U67">
        <v>655</v>
      </c>
      <c r="V67">
        <v>10422</v>
      </c>
      <c r="W67">
        <v>157</v>
      </c>
      <c r="X67">
        <v>11234</v>
      </c>
      <c r="Y67" s="245" t="s">
        <v>65</v>
      </c>
      <c r="Z67" s="242">
        <v>651</v>
      </c>
      <c r="AA67" s="243">
        <v>10397</v>
      </c>
      <c r="AB67" s="243">
        <v>154</v>
      </c>
      <c r="AC67" s="241">
        <f t="shared" si="2"/>
        <v>11202</v>
      </c>
    </row>
    <row r="68" spans="1:41">
      <c r="A68" s="60" t="s">
        <v>375</v>
      </c>
      <c r="B68" s="61"/>
      <c r="C68" s="61"/>
      <c r="D68" s="61"/>
      <c r="E68" s="61"/>
      <c r="F68" s="61"/>
      <c r="G68" s="61"/>
      <c r="H68" s="61"/>
      <c r="I68" s="61"/>
      <c r="J68" s="53"/>
      <c r="K68" s="53"/>
      <c r="L68" s="53"/>
      <c r="M68" s="53"/>
      <c r="N68" s="71"/>
      <c r="O68" s="71"/>
      <c r="P68" s="53"/>
      <c r="Q68" s="53"/>
      <c r="R68" s="53"/>
      <c r="S68" s="53"/>
      <c r="T68" s="53" t="s">
        <v>242</v>
      </c>
      <c r="U68">
        <v>651</v>
      </c>
      <c r="V68">
        <v>10355</v>
      </c>
      <c r="W68">
        <v>166</v>
      </c>
      <c r="X68">
        <v>11172</v>
      </c>
      <c r="Y68" s="245" t="s">
        <v>242</v>
      </c>
      <c r="Z68" s="242">
        <v>649</v>
      </c>
      <c r="AA68" s="243">
        <v>10481</v>
      </c>
      <c r="AB68" s="243">
        <v>160</v>
      </c>
      <c r="AC68" s="241">
        <f t="shared" si="2"/>
        <v>11290</v>
      </c>
    </row>
    <row r="69" spans="1:4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71"/>
      <c r="O69" s="71"/>
      <c r="P69" s="53"/>
      <c r="Q69" s="53"/>
      <c r="R69" s="53"/>
      <c r="S69" s="58"/>
      <c r="T69" s="53"/>
      <c r="Y69" s="246" t="s">
        <v>740</v>
      </c>
      <c r="Z69" s="242">
        <v>645</v>
      </c>
      <c r="AA69" s="243">
        <v>10390</v>
      </c>
      <c r="AB69" s="243">
        <v>156</v>
      </c>
      <c r="AC69" s="241">
        <f t="shared" si="2"/>
        <v>11191</v>
      </c>
    </row>
    <row r="70" spans="1:41">
      <c r="A70" s="71" t="s">
        <v>376</v>
      </c>
      <c r="B70" s="71"/>
      <c r="C70" s="71"/>
      <c r="D70" s="71"/>
      <c r="E70" s="71"/>
      <c r="F70" s="71"/>
      <c r="G70" s="71"/>
      <c r="H70" s="71"/>
      <c r="I70" s="71" t="s">
        <v>377</v>
      </c>
      <c r="J70" s="71"/>
      <c r="K70" s="71"/>
      <c r="L70" s="71"/>
      <c r="M70" s="71"/>
      <c r="N70" s="71"/>
      <c r="O70" s="71"/>
      <c r="P70" s="53"/>
      <c r="Q70" s="53"/>
      <c r="R70" s="53"/>
      <c r="S70" s="53"/>
      <c r="T70" s="53"/>
      <c r="Y70" s="245" t="s">
        <v>741</v>
      </c>
      <c r="Z70" s="243">
        <v>660</v>
      </c>
      <c r="AA70" s="243">
        <v>10420</v>
      </c>
      <c r="AB70" s="243">
        <v>156</v>
      </c>
      <c r="AC70" s="241">
        <f t="shared" si="2"/>
        <v>11236</v>
      </c>
    </row>
    <row r="71" spans="1:41">
      <c r="A71" s="71" t="s">
        <v>378</v>
      </c>
      <c r="B71" s="71"/>
      <c r="C71" s="71"/>
      <c r="D71" s="71"/>
      <c r="E71" s="71"/>
      <c r="F71" s="71"/>
      <c r="G71" s="71"/>
      <c r="H71" s="71"/>
      <c r="I71" s="94" t="s">
        <v>379</v>
      </c>
      <c r="J71" s="94"/>
      <c r="K71" s="94"/>
      <c r="L71" s="94"/>
      <c r="M71" s="94"/>
      <c r="N71" s="71"/>
      <c r="O71" s="71"/>
      <c r="P71" s="53"/>
      <c r="Q71" s="53"/>
      <c r="R71" s="53"/>
      <c r="S71" s="53"/>
      <c r="T71" s="53"/>
    </row>
    <row r="72" spans="1:41">
      <c r="A72" s="71" t="s">
        <v>380</v>
      </c>
      <c r="B72" s="71"/>
      <c r="C72" s="71"/>
      <c r="D72" s="71"/>
      <c r="E72" s="71"/>
      <c r="F72" s="71"/>
      <c r="G72" s="71"/>
      <c r="H72" s="71"/>
      <c r="I72" s="94"/>
      <c r="J72" s="94"/>
      <c r="K72" s="94"/>
      <c r="L72" s="94"/>
      <c r="M72" s="94"/>
      <c r="N72" s="71"/>
      <c r="O72" s="71"/>
      <c r="P72" s="53"/>
      <c r="Q72" s="53"/>
      <c r="R72" s="53"/>
      <c r="S72" s="53"/>
      <c r="T72" s="53"/>
    </row>
    <row r="73" spans="1:41">
      <c r="A73" s="71"/>
      <c r="B73" s="71"/>
      <c r="C73" s="71"/>
      <c r="D73" s="71"/>
      <c r="E73" s="71"/>
      <c r="F73" s="71"/>
      <c r="G73" s="71"/>
      <c r="H73" s="71"/>
      <c r="I73" s="94"/>
      <c r="J73" s="94"/>
      <c r="K73" s="94"/>
      <c r="L73" s="94"/>
      <c r="M73" s="94"/>
      <c r="N73" s="71"/>
      <c r="O73" s="71"/>
      <c r="P73" s="53"/>
      <c r="Q73" s="53"/>
      <c r="R73" s="53"/>
      <c r="S73" s="53"/>
      <c r="T73" s="53"/>
    </row>
    <row r="74" spans="1:41">
      <c r="A74" s="71"/>
      <c r="B74" s="71"/>
      <c r="C74" s="71"/>
      <c r="D74" s="71"/>
      <c r="E74" s="71"/>
      <c r="F74" s="71"/>
      <c r="G74" s="71"/>
      <c r="H74" s="71"/>
      <c r="I74" s="94"/>
      <c r="J74" s="94"/>
      <c r="K74" s="94"/>
      <c r="L74" s="94"/>
      <c r="M74" s="94"/>
      <c r="N74" s="71"/>
      <c r="O74" s="71"/>
      <c r="P74" s="53"/>
      <c r="Q74" s="53"/>
      <c r="R74" s="53"/>
      <c r="S74" s="53"/>
      <c r="T74" s="53"/>
    </row>
    <row r="75" spans="1:41">
      <c r="A75" s="71"/>
      <c r="B75" s="71"/>
      <c r="C75" s="71"/>
      <c r="D75" s="71"/>
      <c r="E75" s="71"/>
      <c r="F75" s="71"/>
      <c r="G75" s="71"/>
      <c r="H75" s="71"/>
      <c r="I75" s="94"/>
      <c r="J75" s="94"/>
      <c r="K75" s="94"/>
      <c r="L75" s="94"/>
      <c r="M75" s="94"/>
      <c r="N75" s="71"/>
      <c r="O75" s="71"/>
      <c r="P75" s="53"/>
      <c r="Q75" s="53"/>
      <c r="R75" s="53"/>
      <c r="S75" s="53"/>
      <c r="T75" s="53"/>
    </row>
    <row r="76" spans="1:41">
      <c r="A76" s="71"/>
      <c r="B76" s="71"/>
      <c r="C76" s="71"/>
      <c r="D76" s="71"/>
      <c r="E76" s="71"/>
      <c r="F76" s="71"/>
      <c r="G76" s="71"/>
      <c r="H76" s="71"/>
      <c r="I76" s="94"/>
      <c r="J76" s="94"/>
      <c r="K76" s="94"/>
      <c r="L76" s="94"/>
      <c r="M76" s="94"/>
      <c r="N76" s="71"/>
      <c r="O76" s="71"/>
      <c r="P76" s="53"/>
      <c r="Q76" s="53"/>
      <c r="R76" s="53"/>
      <c r="S76" s="53"/>
      <c r="T76" s="53"/>
    </row>
    <row r="77" spans="1:41">
      <c r="A77" s="71"/>
      <c r="B77" s="71"/>
      <c r="C77" s="71"/>
      <c r="D77" s="71"/>
      <c r="E77" s="71"/>
      <c r="F77" s="71"/>
      <c r="G77" s="71"/>
      <c r="H77" s="71"/>
      <c r="I77" s="94"/>
      <c r="J77" s="94"/>
      <c r="K77" s="94"/>
      <c r="L77" s="94"/>
      <c r="M77" s="94"/>
      <c r="N77" s="71"/>
      <c r="O77" s="71"/>
      <c r="P77" s="53"/>
      <c r="Q77" s="53"/>
      <c r="R77" s="53"/>
      <c r="S77" s="53"/>
      <c r="T77" s="53"/>
    </row>
    <row r="78" spans="1:41">
      <c r="A78" s="71"/>
      <c r="B78" s="71"/>
      <c r="C78" s="71"/>
      <c r="D78" s="71"/>
      <c r="E78" s="71"/>
      <c r="F78" s="71"/>
      <c r="G78" s="71"/>
      <c r="H78" s="71"/>
      <c r="I78" s="94"/>
      <c r="J78" s="94"/>
      <c r="K78" s="94"/>
      <c r="L78" s="94"/>
      <c r="M78" s="94"/>
      <c r="N78" s="71"/>
      <c r="O78" s="71"/>
      <c r="P78" s="53"/>
      <c r="Q78" s="53"/>
      <c r="R78" s="53"/>
      <c r="S78" s="53"/>
      <c r="T78" s="53"/>
    </row>
    <row r="79" spans="1:41">
      <c r="A79" s="71"/>
      <c r="B79" s="71"/>
      <c r="C79" s="71"/>
      <c r="D79" s="71"/>
      <c r="E79" s="71"/>
      <c r="F79" s="71"/>
      <c r="G79" s="71"/>
      <c r="H79" s="71"/>
      <c r="I79" s="94"/>
      <c r="J79" s="94"/>
      <c r="K79" s="94"/>
      <c r="L79" s="94"/>
      <c r="M79" s="94"/>
      <c r="N79" s="71"/>
      <c r="O79" s="71"/>
      <c r="P79" s="53"/>
      <c r="Q79" s="53"/>
      <c r="R79" s="53"/>
      <c r="S79" s="53"/>
      <c r="T79" s="53"/>
    </row>
    <row r="80" spans="1:41">
      <c r="A80" s="71"/>
      <c r="B80" s="71"/>
      <c r="C80" s="71"/>
      <c r="D80" s="71"/>
      <c r="E80" s="71"/>
      <c r="F80" s="71"/>
      <c r="G80" s="71"/>
      <c r="H80" s="71"/>
      <c r="I80" s="94"/>
      <c r="J80" s="94"/>
      <c r="K80" s="94"/>
      <c r="L80" s="94"/>
      <c r="M80" s="94"/>
      <c r="N80" s="71"/>
      <c r="O80" s="71"/>
      <c r="P80" s="53"/>
      <c r="Q80" s="53"/>
      <c r="R80" s="53"/>
      <c r="S80" s="53"/>
      <c r="T80" s="53"/>
    </row>
    <row r="81" spans="1:15">
      <c r="A81" s="71"/>
      <c r="B81" s="71"/>
      <c r="C81" s="71"/>
      <c r="D81" s="71"/>
      <c r="E81" s="71"/>
      <c r="F81" s="71"/>
      <c r="G81" s="71"/>
      <c r="H81" s="71"/>
      <c r="I81" s="94"/>
      <c r="J81" s="94"/>
      <c r="K81" s="94"/>
      <c r="L81" s="94"/>
      <c r="M81" s="94"/>
      <c r="N81" s="71"/>
      <c r="O81" s="71"/>
    </row>
    <row r="82" spans="1:15">
      <c r="A82" s="71"/>
      <c r="B82" s="71"/>
      <c r="C82" s="71"/>
      <c r="D82" s="71"/>
      <c r="E82" s="71"/>
      <c r="F82" s="71"/>
      <c r="G82" s="71"/>
      <c r="H82" s="71"/>
      <c r="I82" s="94"/>
      <c r="J82" s="94"/>
      <c r="K82" s="94"/>
      <c r="L82" s="94"/>
      <c r="M82" s="94"/>
      <c r="N82" s="71"/>
      <c r="O82" s="71"/>
    </row>
    <row r="83" spans="1:15">
      <c r="A83" s="71"/>
      <c r="B83" s="71"/>
      <c r="C83" s="71"/>
      <c r="D83" s="71"/>
      <c r="E83" s="71"/>
      <c r="F83" s="71"/>
      <c r="G83" s="71"/>
      <c r="H83" s="71"/>
      <c r="I83" s="94"/>
      <c r="J83" s="94"/>
      <c r="K83" s="94"/>
      <c r="L83" s="94"/>
      <c r="M83" s="94"/>
      <c r="N83" s="71"/>
      <c r="O83" s="71"/>
    </row>
    <row r="84" spans="1:15">
      <c r="A84" s="71"/>
      <c r="B84" s="71"/>
      <c r="C84" s="71"/>
      <c r="D84" s="71"/>
      <c r="E84" s="71"/>
      <c r="F84" s="71"/>
      <c r="G84" s="71"/>
      <c r="H84" s="71"/>
      <c r="I84" s="94"/>
      <c r="J84" s="94"/>
      <c r="K84" s="94"/>
      <c r="L84" s="94"/>
      <c r="M84" s="94"/>
      <c r="N84" s="71"/>
      <c r="O84" s="71"/>
    </row>
    <row r="85" spans="1:15">
      <c r="A85" s="71"/>
      <c r="B85" s="71"/>
      <c r="C85" s="71"/>
      <c r="D85" s="71"/>
      <c r="E85" s="71"/>
      <c r="F85" s="71"/>
      <c r="G85" s="71"/>
      <c r="H85" s="71"/>
      <c r="I85" s="94"/>
      <c r="J85" s="94"/>
      <c r="K85" s="94"/>
      <c r="L85" s="94"/>
      <c r="M85" s="94"/>
      <c r="N85" s="71"/>
      <c r="O85" s="71"/>
    </row>
    <row r="86" spans="1:15">
      <c r="A86" s="71"/>
      <c r="B86" s="71"/>
      <c r="C86" s="71"/>
      <c r="D86" s="71"/>
      <c r="E86" s="71"/>
      <c r="F86" s="71"/>
      <c r="G86" s="71"/>
      <c r="H86" s="71"/>
      <c r="I86" s="94"/>
      <c r="J86" s="94"/>
      <c r="K86" s="94"/>
      <c r="L86" s="94"/>
      <c r="M86" s="94"/>
      <c r="N86" s="71"/>
      <c r="O86" s="71"/>
    </row>
    <row r="87" spans="1:15">
      <c r="A87" s="71"/>
      <c r="B87" s="71"/>
      <c r="C87" s="71"/>
      <c r="D87" s="71"/>
      <c r="E87" s="71"/>
      <c r="F87" s="71"/>
      <c r="G87" s="71"/>
      <c r="H87" s="71"/>
      <c r="I87" s="94"/>
      <c r="J87" s="94"/>
      <c r="K87" s="94"/>
      <c r="L87" s="94"/>
      <c r="M87" s="94"/>
      <c r="N87" s="71"/>
      <c r="O87" s="71"/>
    </row>
    <row r="88" spans="1:15">
      <c r="A88" s="71"/>
      <c r="B88" s="71"/>
      <c r="C88" s="71"/>
      <c r="D88" s="71"/>
      <c r="E88" s="71"/>
      <c r="F88" s="71"/>
      <c r="G88" s="71"/>
      <c r="H88" s="71"/>
      <c r="I88" s="94"/>
      <c r="J88" s="94"/>
      <c r="K88" s="94"/>
      <c r="L88" s="94"/>
      <c r="M88" s="94"/>
      <c r="N88" s="71"/>
      <c r="O88" s="71"/>
    </row>
    <row r="89" spans="1:15">
      <c r="A89" s="71"/>
      <c r="B89" s="71"/>
      <c r="C89" s="71"/>
      <c r="D89" s="71"/>
      <c r="E89" s="71"/>
      <c r="F89" s="71"/>
      <c r="G89" s="71"/>
      <c r="H89" s="71"/>
      <c r="I89" s="94"/>
      <c r="J89" s="94"/>
      <c r="K89" s="94"/>
      <c r="L89" s="94"/>
      <c r="M89" s="94"/>
      <c r="N89" s="71"/>
      <c r="O89" s="71"/>
    </row>
    <row r="90" spans="1:15">
      <c r="A90" s="71"/>
      <c r="B90" s="71"/>
      <c r="C90" s="71"/>
      <c r="D90" s="71"/>
      <c r="E90" s="71"/>
      <c r="F90" s="71"/>
      <c r="G90" s="71"/>
      <c r="H90" s="71"/>
      <c r="I90" s="94"/>
      <c r="J90" s="94"/>
      <c r="K90" s="94"/>
      <c r="L90" s="94"/>
      <c r="M90" s="94"/>
      <c r="N90" s="71"/>
      <c r="O90" s="71"/>
    </row>
    <row r="91" spans="1:15">
      <c r="A91" s="71"/>
      <c r="B91" s="71"/>
      <c r="C91" s="71"/>
      <c r="D91" s="71"/>
      <c r="E91" s="71"/>
      <c r="F91" s="71"/>
      <c r="G91" s="71"/>
      <c r="H91" s="71"/>
      <c r="I91" s="94"/>
      <c r="J91" s="94"/>
      <c r="K91" s="94"/>
      <c r="L91" s="94"/>
      <c r="M91" s="94"/>
      <c r="N91" s="71"/>
      <c r="O91" s="71"/>
    </row>
    <row r="92" spans="1:15">
      <c r="A92" s="71"/>
      <c r="B92" s="71"/>
      <c r="C92" s="71"/>
      <c r="D92" s="71"/>
      <c r="E92" s="71"/>
      <c r="F92" s="71"/>
      <c r="G92" s="71"/>
      <c r="H92" s="71"/>
      <c r="I92" s="94"/>
      <c r="J92" s="94"/>
      <c r="K92" s="94"/>
      <c r="L92" s="94"/>
      <c r="M92" s="94"/>
      <c r="N92" s="71"/>
      <c r="O92" s="71"/>
    </row>
    <row r="93" spans="1:15">
      <c r="A93" s="71"/>
      <c r="B93" s="71"/>
      <c r="C93" s="71"/>
      <c r="D93" s="71"/>
      <c r="E93" s="71"/>
      <c r="F93" s="71"/>
      <c r="G93" s="71"/>
      <c r="H93" s="71"/>
      <c r="I93" s="94"/>
      <c r="J93" s="94"/>
      <c r="K93" s="94"/>
      <c r="L93" s="94"/>
      <c r="M93" s="94"/>
      <c r="N93" s="71"/>
      <c r="O93" s="71"/>
    </row>
    <row r="94" spans="1:15">
      <c r="A94" s="71"/>
      <c r="B94" s="71"/>
      <c r="C94" s="71"/>
      <c r="D94" s="71"/>
      <c r="E94" s="71"/>
      <c r="F94" s="71"/>
      <c r="G94" s="71"/>
      <c r="H94" s="71"/>
      <c r="I94" s="94"/>
      <c r="J94" s="94"/>
      <c r="K94" s="94"/>
      <c r="L94" s="94"/>
      <c r="M94" s="94"/>
      <c r="N94" s="71"/>
      <c r="O94" s="71"/>
    </row>
    <row r="95" spans="1:15">
      <c r="A95" s="71"/>
      <c r="B95" s="71"/>
      <c r="C95" s="71"/>
      <c r="D95" s="71"/>
      <c r="E95" s="71"/>
      <c r="F95" s="71"/>
      <c r="G95" s="71"/>
      <c r="H95" s="71"/>
      <c r="I95" s="94"/>
      <c r="J95" s="94"/>
      <c r="K95" s="94"/>
      <c r="L95" s="94"/>
      <c r="M95" s="94"/>
      <c r="N95" s="71"/>
      <c r="O95" s="71"/>
    </row>
    <row r="96" spans="1:15">
      <c r="A96" s="71"/>
      <c r="B96" s="71"/>
      <c r="C96" s="71"/>
      <c r="D96" s="71"/>
      <c r="E96" s="71"/>
      <c r="F96" s="71"/>
      <c r="G96" s="71"/>
      <c r="H96" s="71"/>
      <c r="I96" s="94"/>
      <c r="J96" s="94"/>
      <c r="K96" s="94"/>
      <c r="L96" s="94"/>
      <c r="M96" s="94"/>
      <c r="N96" s="71"/>
      <c r="O96" s="71"/>
    </row>
    <row r="97" spans="1:15">
      <c r="A97" s="71"/>
      <c r="B97" s="71"/>
      <c r="C97" s="71"/>
      <c r="D97" s="71"/>
      <c r="E97" s="71"/>
      <c r="F97" s="71"/>
      <c r="G97" s="71"/>
      <c r="H97" s="71"/>
      <c r="I97" s="94"/>
      <c r="J97" s="94"/>
      <c r="K97" s="94"/>
      <c r="L97" s="94"/>
      <c r="M97" s="94"/>
      <c r="N97" s="71"/>
      <c r="O97" s="71"/>
    </row>
    <row r="98" spans="1:15">
      <c r="A98" s="71"/>
      <c r="B98" s="71"/>
      <c r="C98" s="71"/>
      <c r="D98" s="71"/>
      <c r="E98" s="71"/>
      <c r="F98" s="71"/>
      <c r="G98" s="71"/>
      <c r="H98" s="71"/>
      <c r="I98" s="94"/>
      <c r="J98" s="94"/>
      <c r="K98" s="94"/>
      <c r="L98" s="94"/>
      <c r="M98" s="94"/>
      <c r="N98" s="71"/>
      <c r="O98" s="71"/>
    </row>
    <row r="99" spans="1:15">
      <c r="A99" s="71"/>
      <c r="B99" s="71"/>
      <c r="C99" s="71"/>
      <c r="D99" s="71"/>
      <c r="E99" s="71"/>
      <c r="F99" s="71"/>
      <c r="G99" s="71"/>
      <c r="H99" s="71"/>
      <c r="I99" s="94"/>
      <c r="J99" s="94"/>
      <c r="K99" s="94"/>
      <c r="L99" s="94"/>
      <c r="M99" s="94"/>
      <c r="N99" s="71"/>
      <c r="O99" s="71"/>
    </row>
    <row r="100" spans="1:15">
      <c r="A100" s="71"/>
      <c r="B100" s="71"/>
      <c r="C100" s="71"/>
      <c r="D100" s="71"/>
      <c r="E100" s="71"/>
      <c r="F100" s="71"/>
      <c r="G100" s="71"/>
      <c r="H100" s="71"/>
      <c r="I100" s="94"/>
      <c r="J100" s="94"/>
      <c r="K100" s="94"/>
      <c r="L100" s="94"/>
      <c r="M100" s="94"/>
      <c r="N100" s="71"/>
      <c r="O100" s="71"/>
    </row>
    <row r="101" spans="1:15">
      <c r="A101" s="71"/>
      <c r="B101" s="71"/>
      <c r="C101" s="71"/>
      <c r="D101" s="71"/>
      <c r="E101" s="71"/>
      <c r="F101" s="71"/>
      <c r="G101" s="71"/>
      <c r="H101" s="71"/>
      <c r="I101" s="94"/>
      <c r="J101" s="94"/>
      <c r="K101" s="94"/>
      <c r="L101" s="94"/>
      <c r="M101" s="94"/>
      <c r="N101" s="71"/>
      <c r="O101" s="71"/>
    </row>
    <row r="102" spans="1:15">
      <c r="A102" s="71"/>
      <c r="B102" s="71"/>
      <c r="C102" s="71"/>
      <c r="D102" s="71"/>
      <c r="E102" s="71"/>
      <c r="F102" s="71"/>
      <c r="G102" s="71"/>
      <c r="H102" s="71"/>
      <c r="I102" s="94"/>
      <c r="J102" s="94"/>
      <c r="K102" s="94"/>
      <c r="L102" s="94"/>
      <c r="M102" s="94"/>
      <c r="N102" s="71"/>
      <c r="O102" s="71"/>
    </row>
    <row r="103" spans="1:15">
      <c r="A103" s="71"/>
      <c r="B103" s="71"/>
      <c r="C103" s="71"/>
      <c r="D103" s="71"/>
      <c r="E103" s="71"/>
      <c r="F103" s="71"/>
      <c r="G103" s="71"/>
      <c r="H103" s="71"/>
      <c r="I103" s="94"/>
      <c r="J103" s="94"/>
      <c r="K103" s="94"/>
      <c r="L103" s="94"/>
      <c r="M103" s="94"/>
      <c r="N103" s="71"/>
      <c r="O103" s="71"/>
    </row>
    <row r="104" spans="1:15">
      <c r="A104" s="71"/>
      <c r="B104" s="71"/>
      <c r="C104" s="71"/>
      <c r="D104" s="71"/>
      <c r="E104" s="71"/>
      <c r="F104" s="71"/>
      <c r="G104" s="71"/>
      <c r="H104" s="71"/>
      <c r="I104" s="94"/>
      <c r="J104" s="94"/>
      <c r="K104" s="94"/>
      <c r="L104" s="94"/>
      <c r="M104" s="94"/>
      <c r="N104" s="71"/>
      <c r="O104" s="71"/>
    </row>
    <row r="105" spans="1:15">
      <c r="A105" s="71"/>
      <c r="B105" s="71"/>
      <c r="C105" s="71"/>
      <c r="D105" s="71"/>
      <c r="E105" s="71"/>
      <c r="F105" s="71"/>
      <c r="G105" s="72"/>
      <c r="H105" s="72"/>
      <c r="I105" s="94"/>
      <c r="J105" s="94"/>
      <c r="K105" s="94"/>
      <c r="L105" s="94"/>
      <c r="M105" s="94"/>
      <c r="N105" s="71"/>
      <c r="O105" s="71"/>
    </row>
    <row r="106" spans="1:15">
      <c r="A106" s="71"/>
      <c r="B106" s="71"/>
      <c r="C106" s="71"/>
      <c r="D106" s="71"/>
      <c r="E106" s="71"/>
      <c r="F106" s="71"/>
      <c r="G106" s="72"/>
      <c r="H106" s="72"/>
      <c r="I106" s="94"/>
      <c r="J106" s="94"/>
      <c r="K106" s="94"/>
      <c r="L106" s="94"/>
      <c r="M106" s="94"/>
      <c r="N106" s="71"/>
      <c r="O106" s="71"/>
    </row>
    <row r="107" spans="1:15">
      <c r="A107" s="71"/>
      <c r="B107" s="71"/>
      <c r="C107" s="71"/>
      <c r="D107" s="71"/>
      <c r="E107" s="71"/>
      <c r="F107" s="71"/>
      <c r="G107" s="72"/>
      <c r="H107" s="72"/>
      <c r="I107" s="94"/>
      <c r="J107" s="94"/>
      <c r="K107" s="94"/>
      <c r="L107" s="94"/>
      <c r="M107" s="94"/>
      <c r="N107" s="71"/>
      <c r="O107" s="71"/>
    </row>
    <row r="108" spans="1:15">
      <c r="A108" s="71"/>
      <c r="B108" s="71"/>
      <c r="C108" s="71"/>
      <c r="D108" s="71"/>
      <c r="E108" s="71"/>
      <c r="F108" s="71"/>
      <c r="G108" s="72"/>
      <c r="H108" s="72"/>
      <c r="I108" s="94"/>
      <c r="J108" s="94"/>
      <c r="K108" s="94"/>
      <c r="L108" s="94"/>
      <c r="M108" s="94"/>
      <c r="N108" s="71"/>
      <c r="O108" s="71"/>
    </row>
    <row r="109" spans="1:15">
      <c r="A109" s="71"/>
      <c r="B109" s="71"/>
      <c r="C109" s="71"/>
      <c r="D109" s="71"/>
      <c r="E109" s="71"/>
      <c r="F109" s="71"/>
      <c r="G109" s="72"/>
      <c r="H109" s="72"/>
      <c r="I109" s="94"/>
      <c r="J109" s="94"/>
      <c r="K109" s="94"/>
      <c r="L109" s="94"/>
      <c r="M109" s="94"/>
      <c r="N109" s="71"/>
      <c r="O109" s="71"/>
    </row>
    <row r="110" spans="1:15">
      <c r="A110" s="71"/>
      <c r="B110" s="71"/>
      <c r="C110" s="71"/>
      <c r="D110" s="71"/>
      <c r="E110" s="71"/>
      <c r="F110" s="71"/>
      <c r="G110" s="72"/>
      <c r="H110" s="72"/>
      <c r="I110" s="94"/>
      <c r="J110" s="94"/>
      <c r="K110" s="94"/>
      <c r="L110" s="94"/>
      <c r="M110" s="94"/>
      <c r="N110" s="71"/>
      <c r="O110" s="71"/>
    </row>
    <row r="111" spans="1:15">
      <c r="A111" s="71"/>
      <c r="B111" s="71"/>
      <c r="C111" s="71"/>
      <c r="D111" s="71"/>
      <c r="E111" s="71"/>
      <c r="F111" s="71"/>
      <c r="G111" s="72"/>
      <c r="H111" s="72"/>
      <c r="I111" s="94"/>
      <c r="J111" s="94"/>
      <c r="K111" s="94"/>
      <c r="L111" s="94"/>
      <c r="M111" s="94"/>
      <c r="N111" s="71"/>
      <c r="O111" s="71"/>
    </row>
    <row r="112" spans="1:15">
      <c r="A112" s="71"/>
      <c r="B112" s="71"/>
      <c r="C112" s="71"/>
      <c r="D112" s="71"/>
      <c r="E112" s="71"/>
      <c r="F112" s="71"/>
      <c r="G112" s="72"/>
      <c r="H112" s="72"/>
      <c r="I112" s="94"/>
      <c r="J112" s="94"/>
      <c r="K112" s="94"/>
      <c r="L112" s="94"/>
      <c r="M112" s="94"/>
      <c r="N112" s="71"/>
      <c r="O112" s="71"/>
    </row>
    <row r="113" spans="1:15">
      <c r="A113" s="71"/>
      <c r="B113" s="71"/>
      <c r="C113" s="71"/>
      <c r="D113" s="71"/>
      <c r="E113" s="71"/>
      <c r="F113" s="71"/>
      <c r="G113" s="72"/>
      <c r="H113" s="72"/>
      <c r="I113" s="94"/>
      <c r="J113" s="94"/>
      <c r="K113" s="94"/>
      <c r="L113" s="94"/>
      <c r="M113" s="94"/>
      <c r="N113" s="71"/>
      <c r="O113" s="71"/>
    </row>
    <row r="114" spans="1:15">
      <c r="A114" s="71"/>
      <c r="B114" s="71"/>
      <c r="C114" s="71"/>
      <c r="D114" s="71"/>
      <c r="E114" s="71"/>
      <c r="F114" s="71"/>
      <c r="G114" s="71"/>
      <c r="H114" s="71"/>
      <c r="I114" s="94"/>
      <c r="J114" s="94"/>
      <c r="K114" s="94"/>
      <c r="L114" s="94"/>
      <c r="M114" s="94"/>
      <c r="N114" s="71"/>
      <c r="O114" s="71"/>
    </row>
    <row r="115" spans="1:15">
      <c r="A115" s="71"/>
      <c r="B115" s="71"/>
      <c r="C115" s="71"/>
      <c r="D115" s="71"/>
      <c r="E115" s="71"/>
      <c r="F115" s="71"/>
      <c r="G115" s="72"/>
      <c r="H115" s="72"/>
      <c r="I115" s="94"/>
      <c r="J115" s="94"/>
      <c r="K115" s="94"/>
      <c r="L115" s="94"/>
      <c r="M115" s="94"/>
      <c r="N115" s="71"/>
      <c r="O115" s="71"/>
    </row>
    <row r="116" spans="1:15">
      <c r="A116" s="71"/>
      <c r="B116" s="71"/>
      <c r="C116" s="71"/>
      <c r="D116" s="71"/>
      <c r="E116" s="71"/>
      <c r="F116" s="71"/>
      <c r="G116" s="72"/>
      <c r="H116" s="72"/>
      <c r="I116" s="94"/>
      <c r="J116" s="94"/>
      <c r="K116" s="94"/>
      <c r="L116" s="94"/>
      <c r="M116" s="94"/>
      <c r="N116" s="71"/>
      <c r="O116" s="71"/>
    </row>
    <row r="117" spans="1:15">
      <c r="A117" s="71"/>
      <c r="B117" s="71"/>
      <c r="C117" s="71"/>
      <c r="D117" s="71"/>
      <c r="E117" s="71"/>
      <c r="F117" s="71"/>
      <c r="G117" s="92"/>
      <c r="H117" s="92"/>
      <c r="I117" s="94"/>
      <c r="J117" s="94"/>
      <c r="K117" s="94"/>
      <c r="L117" s="94"/>
      <c r="M117" s="94"/>
      <c r="N117" s="71"/>
      <c r="O117" s="71"/>
    </row>
    <row r="118" spans="1:15">
      <c r="A118" s="71"/>
      <c r="B118" s="71"/>
      <c r="C118" s="71"/>
      <c r="D118" s="71"/>
      <c r="E118" s="71"/>
      <c r="F118" s="71"/>
      <c r="G118" s="93"/>
      <c r="H118" s="93"/>
      <c r="I118" s="94"/>
      <c r="J118" s="94"/>
      <c r="K118" s="94"/>
      <c r="L118" s="94"/>
      <c r="M118" s="94"/>
      <c r="N118" s="71"/>
      <c r="O118" s="71"/>
    </row>
    <row r="119" spans="1:15">
      <c r="A119" s="71"/>
      <c r="B119" s="71"/>
      <c r="C119" s="71"/>
      <c r="D119" s="71"/>
      <c r="E119" s="71"/>
      <c r="F119" s="71"/>
      <c r="G119" s="92"/>
      <c r="H119" s="92"/>
      <c r="I119" s="94"/>
      <c r="J119" s="94"/>
      <c r="K119" s="94"/>
      <c r="L119" s="94"/>
      <c r="M119" s="94"/>
      <c r="N119" s="71"/>
      <c r="O119" s="71"/>
    </row>
    <row r="120" spans="1:15">
      <c r="A120" s="71"/>
      <c r="B120" s="71"/>
      <c r="C120" s="71"/>
      <c r="D120" s="71"/>
      <c r="E120" s="71"/>
      <c r="F120" s="71"/>
      <c r="G120" s="93"/>
      <c r="H120" s="93"/>
      <c r="I120" s="94"/>
      <c r="J120" s="94"/>
      <c r="K120" s="94"/>
      <c r="L120" s="94"/>
      <c r="M120" s="94"/>
      <c r="N120" s="71"/>
      <c r="O120" s="71"/>
    </row>
    <row r="121" spans="1:15">
      <c r="A121" s="71"/>
      <c r="B121" s="71"/>
      <c r="C121" s="71"/>
      <c r="D121" s="71"/>
      <c r="E121" s="71"/>
      <c r="F121" s="71"/>
      <c r="G121" s="92"/>
      <c r="H121" s="71"/>
      <c r="I121" s="94"/>
      <c r="J121" s="94"/>
      <c r="K121" s="94"/>
      <c r="L121" s="94"/>
      <c r="M121" s="94"/>
      <c r="N121" s="71"/>
      <c r="O121" s="71"/>
    </row>
    <row r="122" spans="1:15">
      <c r="A122" s="71"/>
      <c r="B122" s="71"/>
      <c r="C122" s="71"/>
      <c r="D122" s="71"/>
      <c r="E122" s="71"/>
      <c r="F122" s="71"/>
      <c r="G122" s="92"/>
      <c r="H122" s="71"/>
      <c r="I122" s="94"/>
      <c r="J122" s="94"/>
      <c r="K122" s="94"/>
      <c r="L122" s="94"/>
      <c r="M122" s="94"/>
      <c r="N122" s="71"/>
      <c r="O122" s="71"/>
    </row>
    <row r="123" spans="1:15">
      <c r="A123" s="53"/>
      <c r="B123" s="53"/>
      <c r="C123" s="53"/>
      <c r="D123" s="53"/>
      <c r="E123" s="53"/>
      <c r="F123" s="53"/>
      <c r="G123" s="92"/>
      <c r="H123" s="53"/>
      <c r="I123" s="94"/>
      <c r="J123" s="94"/>
      <c r="K123" s="94"/>
      <c r="L123" s="94"/>
      <c r="M123" s="94"/>
      <c r="N123" s="71"/>
      <c r="O123" s="53"/>
    </row>
    <row r="124" spans="1:15">
      <c r="A124" s="53"/>
      <c r="B124" s="53"/>
      <c r="C124" s="53"/>
      <c r="D124" s="53"/>
      <c r="E124" s="53"/>
      <c r="F124" s="53"/>
      <c r="G124" s="92"/>
      <c r="H124" s="53"/>
      <c r="I124" s="94"/>
      <c r="J124" s="94"/>
      <c r="K124" s="94"/>
      <c r="L124" s="94"/>
      <c r="M124" s="94"/>
      <c r="N124" s="71"/>
      <c r="O124" s="53"/>
    </row>
  </sheetData>
  <mergeCells count="5">
    <mergeCell ref="T1:U1"/>
    <mergeCell ref="B6:E6"/>
    <mergeCell ref="N6:P6"/>
    <mergeCell ref="Q6:S6"/>
    <mergeCell ref="G6:J6"/>
  </mergeCells>
  <hyperlinks>
    <hyperlink ref="T1:U1" location="Contents!A1" display="Back to Contents" xr:uid="{00000000-0004-0000-0200-000000000000}"/>
  </hyperlinks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H412"/>
  <sheetViews>
    <sheetView topLeftCell="A139" zoomScale="85" zoomScaleNormal="85" workbookViewId="0">
      <selection activeCell="R88" sqref="R88"/>
    </sheetView>
  </sheetViews>
  <sheetFormatPr defaultRowHeight="15"/>
  <cols>
    <col min="3" max="3" width="9.140625" customWidth="1"/>
    <col min="6" max="6" width="9.140625" style="11"/>
    <col min="16" max="18" width="9.140625" style="19"/>
  </cols>
  <sheetData>
    <row r="1" spans="1:46">
      <c r="A1" s="45"/>
      <c r="B1" s="317" t="s">
        <v>579</v>
      </c>
      <c r="C1" s="317"/>
      <c r="D1" s="317"/>
      <c r="E1" s="317"/>
      <c r="F1" s="318"/>
      <c r="G1" s="319" t="s">
        <v>580</v>
      </c>
      <c r="H1" s="317"/>
      <c r="I1" s="317"/>
      <c r="J1" s="317"/>
      <c r="K1" s="317"/>
      <c r="L1" s="317"/>
      <c r="M1" s="317"/>
      <c r="N1" s="317"/>
      <c r="O1" s="317"/>
      <c r="P1" s="107"/>
      <c r="Q1" s="233"/>
      <c r="R1" s="233"/>
      <c r="T1" s="317" t="s">
        <v>386</v>
      </c>
      <c r="U1" s="317"/>
      <c r="V1" s="317"/>
      <c r="W1" s="317"/>
      <c r="X1" s="317"/>
      <c r="Y1" s="317"/>
      <c r="Z1" s="317"/>
      <c r="AA1" s="317"/>
      <c r="AB1" s="317"/>
      <c r="AC1" s="317"/>
      <c r="AD1" s="317"/>
      <c r="AE1" s="317"/>
      <c r="AF1" s="317"/>
      <c r="AG1" s="317"/>
      <c r="AH1" s="45"/>
      <c r="AJ1" s="295" t="s">
        <v>414</v>
      </c>
      <c r="AK1" s="295"/>
      <c r="AL1" s="295"/>
      <c r="AM1" s="295"/>
      <c r="AN1" s="295"/>
      <c r="AO1" s="295"/>
      <c r="AP1" s="295"/>
      <c r="AQ1" s="295"/>
      <c r="AR1" s="295"/>
    </row>
    <row r="2" spans="1:46">
      <c r="A2" s="45" t="s">
        <v>298</v>
      </c>
      <c r="B2" s="45" t="s">
        <v>293</v>
      </c>
      <c r="C2" s="45" t="s">
        <v>294</v>
      </c>
      <c r="D2" s="45" t="s">
        <v>295</v>
      </c>
      <c r="E2" s="45" t="s">
        <v>296</v>
      </c>
      <c r="F2" s="150" t="s">
        <v>297</v>
      </c>
      <c r="G2" s="45" t="s">
        <v>264</v>
      </c>
      <c r="H2" s="45" t="s">
        <v>265</v>
      </c>
      <c r="I2" s="45" t="s">
        <v>266</v>
      </c>
      <c r="J2" s="45" t="s">
        <v>267</v>
      </c>
      <c r="K2" s="45" t="s">
        <v>268</v>
      </c>
      <c r="L2" s="45" t="s">
        <v>269</v>
      </c>
      <c r="M2" s="45" t="s">
        <v>270</v>
      </c>
      <c r="N2" s="45" t="s">
        <v>271</v>
      </c>
      <c r="O2" s="45" t="s">
        <v>272</v>
      </c>
      <c r="P2" s="44" t="s">
        <v>273</v>
      </c>
      <c r="Q2" s="262" t="s">
        <v>751</v>
      </c>
      <c r="R2" s="262" t="s">
        <v>747</v>
      </c>
      <c r="T2" s="45" t="s">
        <v>293</v>
      </c>
      <c r="U2" s="45" t="s">
        <v>294</v>
      </c>
      <c r="V2" s="45" t="s">
        <v>295</v>
      </c>
      <c r="W2" s="45" t="s">
        <v>296</v>
      </c>
      <c r="X2" s="45" t="s">
        <v>297</v>
      </c>
      <c r="Y2" s="45" t="s">
        <v>264</v>
      </c>
      <c r="Z2" s="45" t="s">
        <v>265</v>
      </c>
      <c r="AA2" s="45" t="s">
        <v>266</v>
      </c>
      <c r="AB2" s="45" t="s">
        <v>267</v>
      </c>
      <c r="AC2" s="45" t="s">
        <v>268</v>
      </c>
      <c r="AD2" s="45" t="s">
        <v>269</v>
      </c>
      <c r="AE2" s="45" t="s">
        <v>270</v>
      </c>
      <c r="AF2" s="45" t="s">
        <v>271</v>
      </c>
      <c r="AG2" s="45" t="s">
        <v>272</v>
      </c>
      <c r="AH2" s="44" t="s">
        <v>273</v>
      </c>
      <c r="AJ2" s="44" t="s">
        <v>297</v>
      </c>
      <c r="AK2" s="45" t="s">
        <v>264</v>
      </c>
      <c r="AL2" s="45" t="s">
        <v>265</v>
      </c>
      <c r="AM2" s="45" t="s">
        <v>266</v>
      </c>
      <c r="AN2" s="45" t="s">
        <v>267</v>
      </c>
      <c r="AO2" s="45" t="s">
        <v>268</v>
      </c>
      <c r="AP2" s="45" t="s">
        <v>269</v>
      </c>
      <c r="AQ2" s="45" t="s">
        <v>270</v>
      </c>
      <c r="AR2" s="45" t="s">
        <v>271</v>
      </c>
      <c r="AS2" s="45" t="s">
        <v>272</v>
      </c>
      <c r="AT2" s="44" t="s">
        <v>273</v>
      </c>
    </row>
    <row r="3" spans="1:46">
      <c r="A3" s="45" t="s">
        <v>299</v>
      </c>
      <c r="B3" s="45">
        <v>632</v>
      </c>
      <c r="C3" s="45">
        <v>632</v>
      </c>
      <c r="D3" s="45">
        <v>632</v>
      </c>
      <c r="E3" s="45">
        <v>631</v>
      </c>
      <c r="F3" s="150">
        <v>650</v>
      </c>
      <c r="G3" s="149">
        <f>'SHs and LRs 2'!AG29</f>
        <v>726.32899999999995</v>
      </c>
      <c r="H3" s="149">
        <f>'SHs and LRs 2'!AH29</f>
        <v>727.255</v>
      </c>
      <c r="I3" s="149">
        <f>'SHs and LRs 2'!AI29</f>
        <v>760.90099999999995</v>
      </c>
      <c r="J3" s="149">
        <f>'SHs and LRs 2'!AJ29</f>
        <v>797.28860999999995</v>
      </c>
      <c r="K3" s="149">
        <f>'SHs and LRs 2'!AK29</f>
        <v>793.59430399999997</v>
      </c>
      <c r="L3" s="149">
        <f>'SHs and LRs 2'!AL29</f>
        <v>791.63352299999997</v>
      </c>
      <c r="M3" s="149">
        <f>'SHs and LRs 2'!AM29</f>
        <v>789.33352300000001</v>
      </c>
      <c r="N3" s="149">
        <f>'SHs and LRs 2'!AN29</f>
        <v>754.00099999999998</v>
      </c>
      <c r="O3" s="149">
        <f>'SHs and LRs 2'!AO29</f>
        <v>802.26599999999996</v>
      </c>
      <c r="P3" s="149">
        <f>'SHs and LRs 2'!AP29</f>
        <v>801.23</v>
      </c>
      <c r="Q3" s="149">
        <f>'SHs and LRs 2'!AQ29</f>
        <v>762.52499999999998</v>
      </c>
      <c r="R3" s="149">
        <f>'SHs and LRs 2'!AR29</f>
        <v>731.47900000000004</v>
      </c>
      <c r="T3" s="169">
        <f t="shared" ref="T3:T17" si="0">IFERROR(IF(B3/$C3=0,"",B3/$C3)-1,"")</f>
        <v>0</v>
      </c>
      <c r="U3" s="169">
        <f t="shared" ref="U3:U17" si="1">IFERROR(IF(C3/$C3=0,"",C3/$C3)-1,"")</f>
        <v>0</v>
      </c>
      <c r="V3" s="169">
        <f t="shared" ref="V3:V17" si="2">IFERROR(IF(D3/$C3=0,"",D3/$C3)-1,"")</f>
        <v>0</v>
      </c>
      <c r="W3" s="169">
        <f t="shared" ref="W3:W17" si="3">IFERROR(IF(E3/$C3=0,"",E3/$C3)-1,"")</f>
        <v>-1.5822784810126667E-3</v>
      </c>
      <c r="X3" s="169">
        <f t="shared" ref="X3:X17" si="4">IFERROR(IF(F3/$C3=0,"",F3/$C3)-1,"")</f>
        <v>2.8481012658227778E-2</v>
      </c>
      <c r="Y3" s="169">
        <f t="shared" ref="Y3:Y17" si="5">IFERROR(IF(G3/$C3=0,"",G3/$C3)-1,"")</f>
        <v>0.14925474683544304</v>
      </c>
      <c r="Z3" s="169">
        <f t="shared" ref="Z3:Z17" si="6">IFERROR(IF(H3/$C3=0,"",H3/$C3)-1,"")</f>
        <v>0.15071993670886075</v>
      </c>
      <c r="AA3" s="169">
        <f t="shared" ref="AA3:AA17" si="7">IFERROR(IF(I3/$C3=0,"",I3/$C3)-1,"")</f>
        <v>0.20395727848101264</v>
      </c>
      <c r="AB3" s="169">
        <f t="shared" ref="AB3:AB17" si="8">IFERROR(IF(J3/$C3=0,"",J3/$C3)-1,"")</f>
        <v>0.26153261075949352</v>
      </c>
      <c r="AC3" s="169">
        <f t="shared" ref="AC3:AC17" si="9">IFERROR(IF(K3/$C3=0,"",K3/$C3)-1,"")</f>
        <v>0.25568718987341765</v>
      </c>
      <c r="AD3" s="169">
        <f t="shared" ref="AD3:AD17" si="10">IFERROR(IF(L3/$C3=0,"",L3/$C3)-1,"")</f>
        <v>0.25258468829113911</v>
      </c>
      <c r="AE3" s="169">
        <f t="shared" ref="AE3:AE17" si="11">IFERROR(IF(M3/$C3=0,"",M3/$C3)-1,"")</f>
        <v>0.24894544778481009</v>
      </c>
      <c r="AF3" s="169">
        <f t="shared" ref="AF3:AF17" si="12">IFERROR(IF(N3/$C3=0,"",N3/$C3)-1,"")</f>
        <v>0.19303955696202535</v>
      </c>
      <c r="AG3" s="169">
        <f t="shared" ref="AG3:AG17" si="13">IFERROR(IF(O3/$C3=0,"",O3/$C3)-1,"")</f>
        <v>0.26940822784810114</v>
      </c>
      <c r="AH3" s="169">
        <f t="shared" ref="AH3:AH17" si="14">IFERROR(IF(P3/$C3=0,"",P3/$C3)-1,"")</f>
        <v>0.26776898734177212</v>
      </c>
      <c r="AJ3" s="50">
        <f t="shared" ref="AJ3:AT3" si="15">F3/$F3-1</f>
        <v>0</v>
      </c>
      <c r="AK3" s="50">
        <f t="shared" si="15"/>
        <v>0.11742923076923062</v>
      </c>
      <c r="AL3" s="50">
        <f t="shared" si="15"/>
        <v>0.1188538461538462</v>
      </c>
      <c r="AM3" s="50">
        <f t="shared" si="15"/>
        <v>0.170616923076923</v>
      </c>
      <c r="AN3" s="50">
        <f t="shared" si="15"/>
        <v>0.2265978615384614</v>
      </c>
      <c r="AO3" s="50">
        <f t="shared" si="15"/>
        <v>0.22091431384615379</v>
      </c>
      <c r="AP3" s="50">
        <f t="shared" si="15"/>
        <v>0.21789772769230775</v>
      </c>
      <c r="AQ3" s="50">
        <f t="shared" si="15"/>
        <v>0.21435926615384626</v>
      </c>
      <c r="AR3" s="50">
        <f t="shared" si="15"/>
        <v>0.16000153846153853</v>
      </c>
      <c r="AS3" s="50">
        <f t="shared" si="15"/>
        <v>0.23425538461538453</v>
      </c>
      <c r="AT3" s="50">
        <f t="shared" si="15"/>
        <v>0.23266153846153848</v>
      </c>
    </row>
    <row r="4" spans="1:46">
      <c r="A4" s="45" t="s">
        <v>300</v>
      </c>
      <c r="B4" s="45">
        <v>6306</v>
      </c>
      <c r="C4" s="45">
        <v>6407</v>
      </c>
      <c r="D4" s="45">
        <v>6788</v>
      </c>
      <c r="E4" s="45">
        <v>6967</v>
      </c>
      <c r="F4" s="150">
        <v>7203</v>
      </c>
      <c r="G4" s="149">
        <f>'SHs and LRs 2'!AG30</f>
        <v>7644.4640849999996</v>
      </c>
      <c r="H4" s="149">
        <f>'SHs and LRs 2'!AH30</f>
        <v>7767.2470229999999</v>
      </c>
      <c r="I4" s="149">
        <f>'SHs and LRs 2'!AI30</f>
        <v>7902.0759500000004</v>
      </c>
      <c r="J4" s="149">
        <f>'SHs and LRs 2'!AJ30</f>
        <v>7984.1622390000002</v>
      </c>
      <c r="K4" s="149">
        <f>'SHs and LRs 2'!AK30</f>
        <v>8016.8778410000004</v>
      </c>
      <c r="L4" s="149">
        <f>'SHs and LRs 2'!AL30</f>
        <v>8065.5640000000003</v>
      </c>
      <c r="M4" s="149">
        <f>'SHs and LRs 2'!AM30</f>
        <v>7948.9418420000002</v>
      </c>
      <c r="N4" s="149">
        <f>'SHs and LRs 2'!AN30</f>
        <v>8234.7739999999994</v>
      </c>
      <c r="O4" s="149">
        <f>'SHs and LRs 2'!AO30</f>
        <v>8089.9898750000002</v>
      </c>
      <c r="P4" s="149">
        <f>'SHs and LRs 2'!AP30</f>
        <v>7904.3710000000001</v>
      </c>
      <c r="Q4" s="149">
        <f>'SHs and LRs 2'!AQ30</f>
        <v>7791.5810000000001</v>
      </c>
      <c r="R4" s="149">
        <f>'SHs and LRs 2'!AR30</f>
        <v>8293.89</v>
      </c>
      <c r="T4" s="169">
        <f t="shared" si="0"/>
        <v>-1.5764008116122996E-2</v>
      </c>
      <c r="U4" s="169">
        <f t="shared" si="1"/>
        <v>0</v>
      </c>
      <c r="V4" s="169">
        <f t="shared" si="2"/>
        <v>5.9466208834087819E-2</v>
      </c>
      <c r="W4" s="169">
        <f t="shared" si="3"/>
        <v>8.7404401435929424E-2</v>
      </c>
      <c r="X4" s="169">
        <f t="shared" si="4"/>
        <v>0.12423911346964256</v>
      </c>
      <c r="Y4" s="169">
        <f t="shared" si="5"/>
        <v>0.19314251365693758</v>
      </c>
      <c r="Z4" s="169">
        <f t="shared" si="6"/>
        <v>0.21230638723271422</v>
      </c>
      <c r="AA4" s="169">
        <f t="shared" si="7"/>
        <v>0.23335039019822079</v>
      </c>
      <c r="AB4" s="169">
        <f t="shared" si="8"/>
        <v>0.24616235976275957</v>
      </c>
      <c r="AC4" s="169">
        <f t="shared" si="9"/>
        <v>0.25126858763852034</v>
      </c>
      <c r="AD4" s="169">
        <f t="shared" si="10"/>
        <v>0.25886748868425169</v>
      </c>
      <c r="AE4" s="169">
        <f t="shared" si="11"/>
        <v>0.24066518526611524</v>
      </c>
      <c r="AF4" s="169">
        <f t="shared" si="12"/>
        <v>0.28527766505384733</v>
      </c>
      <c r="AG4" s="169">
        <f t="shared" si="13"/>
        <v>0.26267986186982983</v>
      </c>
      <c r="AH4" s="169">
        <f t="shared" si="14"/>
        <v>0.23370859996878424</v>
      </c>
      <c r="AJ4" s="50">
        <f t="shared" ref="AJ4:AJ17" si="16">F4/$F4-1</f>
        <v>0</v>
      </c>
      <c r="AK4" s="50">
        <f t="shared" ref="AK4:AK17" si="17">G4/$F4-1</f>
        <v>6.1288919200333192E-2</v>
      </c>
      <c r="AL4" s="50">
        <f t="shared" ref="AL4:AL17" si="18">H4/$F4-1</f>
        <v>7.8335002498958861E-2</v>
      </c>
      <c r="AM4" s="50">
        <f t="shared" ref="AM4:AM17" si="19">I4/$F4-1</f>
        <v>9.7053443009857077E-2</v>
      </c>
      <c r="AN4" s="50">
        <f t="shared" ref="AN4:AN17" si="20">J4/$F4-1</f>
        <v>0.10844956809662643</v>
      </c>
      <c r="AO4" s="50">
        <f t="shared" ref="AO4:AO17" si="21">K4/$F4-1</f>
        <v>0.11299150923226442</v>
      </c>
      <c r="AP4" s="50">
        <f t="shared" ref="AP4:AP17" si="22">L4/$F4-1</f>
        <v>0.11975065944745245</v>
      </c>
      <c r="AQ4" s="50">
        <f t="shared" ref="AQ4:AQ17" si="23">M4/$F4-1</f>
        <v>0.10355988365958635</v>
      </c>
      <c r="AR4" s="50">
        <f t="shared" ref="AR4:AR17" si="24">N4/$F4-1</f>
        <v>0.14324226016937369</v>
      </c>
      <c r="AS4" s="50">
        <f t="shared" ref="AS4:AS17" si="25">O4/$F4-1</f>
        <v>0.12314172914063581</v>
      </c>
      <c r="AT4" s="50">
        <f t="shared" ref="AT4:AT17" si="26">P4/$F4-1</f>
        <v>9.7372067194224643E-2</v>
      </c>
    </row>
    <row r="5" spans="1:46">
      <c r="A5" s="45" t="s">
        <v>301</v>
      </c>
      <c r="B5" s="45">
        <v>1476</v>
      </c>
      <c r="C5" s="45">
        <v>1575</v>
      </c>
      <c r="D5" s="45">
        <v>1596</v>
      </c>
      <c r="E5" s="45">
        <v>1586</v>
      </c>
      <c r="F5" s="150">
        <v>1690</v>
      </c>
      <c r="G5" s="149">
        <f>'SHs and LRs 2'!AG31</f>
        <v>1694.147594</v>
      </c>
      <c r="H5" s="149">
        <f>'SHs and LRs 2'!AH31</f>
        <v>1715.33449</v>
      </c>
      <c r="I5" s="149">
        <f>'SHs and LRs 2'!AI31</f>
        <v>1725.4731939999999</v>
      </c>
      <c r="J5" s="149">
        <f>'SHs and LRs 2'!AJ31</f>
        <v>1840.2309009999999</v>
      </c>
      <c r="K5" s="149">
        <f>'SHs and LRs 2'!AK31</f>
        <v>1881.2129070000001</v>
      </c>
      <c r="L5" s="149">
        <f>'SHs and LRs 2'!AL31</f>
        <v>2053.5741389999998</v>
      </c>
      <c r="M5" s="149">
        <f>'SHs and LRs 2'!AM31</f>
        <v>2021.5195200000001</v>
      </c>
      <c r="N5" s="149">
        <f>'SHs and LRs 2'!AN31</f>
        <v>2060.4639999999999</v>
      </c>
      <c r="O5" s="149">
        <f>'SHs and LRs 2'!AO31</f>
        <v>1981.9833269999999</v>
      </c>
      <c r="P5" s="149">
        <f>'SHs and LRs 2'!AP31</f>
        <v>2099.797</v>
      </c>
      <c r="Q5" s="149">
        <f>'SHs and LRs 2'!AQ31</f>
        <v>2087.879124</v>
      </c>
      <c r="R5" s="149">
        <f>'SHs and LRs 2'!AR31</f>
        <v>2245.9752119999998</v>
      </c>
      <c r="T5" s="169">
        <f t="shared" si="0"/>
        <v>-6.2857142857142834E-2</v>
      </c>
      <c r="U5" s="169">
        <f t="shared" si="1"/>
        <v>0</v>
      </c>
      <c r="V5" s="169">
        <f t="shared" si="2"/>
        <v>1.3333333333333419E-2</v>
      </c>
      <c r="W5" s="169">
        <f t="shared" si="3"/>
        <v>6.9841269841270925E-3</v>
      </c>
      <c r="X5" s="169">
        <f t="shared" si="4"/>
        <v>7.3015873015872979E-2</v>
      </c>
      <c r="Y5" s="169">
        <f t="shared" si="5"/>
        <v>7.5649266031746043E-2</v>
      </c>
      <c r="Z5" s="169">
        <f t="shared" si="6"/>
        <v>8.9101263492063376E-2</v>
      </c>
      <c r="AA5" s="169">
        <f t="shared" si="7"/>
        <v>9.5538535873015862E-2</v>
      </c>
      <c r="AB5" s="169">
        <f t="shared" si="8"/>
        <v>0.16840057206349202</v>
      </c>
      <c r="AC5" s="169">
        <f t="shared" si="9"/>
        <v>0.19442089333333334</v>
      </c>
      <c r="AD5" s="169">
        <f t="shared" si="10"/>
        <v>0.303856596190476</v>
      </c>
      <c r="AE5" s="169">
        <f t="shared" si="11"/>
        <v>0.2835044571428571</v>
      </c>
      <c r="AF5" s="169">
        <f t="shared" si="12"/>
        <v>0.30823111111111112</v>
      </c>
      <c r="AG5" s="169">
        <f t="shared" si="13"/>
        <v>0.25840211238095234</v>
      </c>
      <c r="AH5" s="169">
        <f t="shared" si="14"/>
        <v>0.33320444444444441</v>
      </c>
      <c r="AJ5" s="50">
        <f t="shared" si="16"/>
        <v>0</v>
      </c>
      <c r="AK5" s="50">
        <f t="shared" si="17"/>
        <v>2.4541976331360349E-3</v>
      </c>
      <c r="AL5" s="50">
        <f t="shared" si="18"/>
        <v>1.4990822485207111E-2</v>
      </c>
      <c r="AM5" s="50">
        <f t="shared" si="19"/>
        <v>2.0990055621301629E-2</v>
      </c>
      <c r="AN5" s="50">
        <f t="shared" si="20"/>
        <v>8.8894024260354865E-2</v>
      </c>
      <c r="AO5" s="50">
        <f t="shared" si="21"/>
        <v>0.1131437319526627</v>
      </c>
      <c r="AP5" s="50">
        <f t="shared" si="22"/>
        <v>0.21513262662721888</v>
      </c>
      <c r="AQ5" s="50">
        <f t="shared" si="23"/>
        <v>0.1961653964497041</v>
      </c>
      <c r="AR5" s="50">
        <f t="shared" si="24"/>
        <v>0.21920946745562131</v>
      </c>
      <c r="AS5" s="50">
        <f t="shared" si="25"/>
        <v>0.17277119940828389</v>
      </c>
      <c r="AT5" s="50">
        <f t="shared" si="26"/>
        <v>0.24248343195266275</v>
      </c>
    </row>
    <row r="6" spans="1:46">
      <c r="A6" s="45" t="s">
        <v>286</v>
      </c>
      <c r="B6" s="45">
        <v>857</v>
      </c>
      <c r="C6" s="45">
        <v>865</v>
      </c>
      <c r="D6" s="45">
        <v>931</v>
      </c>
      <c r="E6" s="45">
        <v>950</v>
      </c>
      <c r="F6" s="150">
        <v>1077</v>
      </c>
      <c r="G6" s="149">
        <f>'SHs and LRs 2'!AG32</f>
        <v>1093.4023589999999</v>
      </c>
      <c r="H6" s="149">
        <f>'SHs and LRs 2'!AH32</f>
        <v>1116.4076379999999</v>
      </c>
      <c r="I6" s="149">
        <f>'SHs and LRs 2'!AI32</f>
        <v>1106.3236380000001</v>
      </c>
      <c r="J6" s="149">
        <f>'SHs and LRs 2'!AJ32</f>
        <v>1111.098279</v>
      </c>
      <c r="K6" s="149">
        <f>'SHs and LRs 2'!AK32</f>
        <v>1181.478208</v>
      </c>
      <c r="L6" s="149">
        <f>'SHs and LRs 2'!AL32</f>
        <v>1164.261465</v>
      </c>
      <c r="M6" s="149">
        <f>'SHs and LRs 2'!AM32</f>
        <v>1167.2412790000001</v>
      </c>
      <c r="N6" s="149">
        <f>'SHs and LRs 2'!AN32</f>
        <v>1156.9863640000001</v>
      </c>
      <c r="O6" s="149">
        <f>'SHs and LRs 2'!AO32</f>
        <v>1186.4802790000001</v>
      </c>
      <c r="P6" s="149">
        <f>'SHs and LRs 2'!AP32</f>
        <v>1106.394</v>
      </c>
      <c r="Q6" s="149">
        <f>'SHs and LRs 2'!AQ32</f>
        <v>1142.7760000000001</v>
      </c>
      <c r="R6" s="149">
        <f>'SHs and LRs 2'!AR32</f>
        <v>1426.4382029999999</v>
      </c>
      <c r="T6" s="169">
        <f t="shared" si="0"/>
        <v>-9.2485549132947931E-3</v>
      </c>
      <c r="U6" s="169">
        <f t="shared" si="1"/>
        <v>0</v>
      </c>
      <c r="V6" s="169">
        <f t="shared" si="2"/>
        <v>7.6300578034682154E-2</v>
      </c>
      <c r="W6" s="169">
        <f t="shared" si="3"/>
        <v>9.8265895953757232E-2</v>
      </c>
      <c r="X6" s="169">
        <f t="shared" si="4"/>
        <v>0.24508670520231224</v>
      </c>
      <c r="Y6" s="169">
        <f t="shared" si="5"/>
        <v>0.2640489699421964</v>
      </c>
      <c r="Z6" s="169">
        <f t="shared" si="6"/>
        <v>0.29064466820809232</v>
      </c>
      <c r="AA6" s="169">
        <f t="shared" si="7"/>
        <v>0.27898686473988454</v>
      </c>
      <c r="AB6" s="169">
        <f t="shared" si="8"/>
        <v>0.28450668092485554</v>
      </c>
      <c r="AC6" s="169">
        <f t="shared" si="9"/>
        <v>0.36587076069364155</v>
      </c>
      <c r="AD6" s="169">
        <f t="shared" si="10"/>
        <v>0.34596701156069365</v>
      </c>
      <c r="AE6" s="169">
        <f t="shared" si="11"/>
        <v>0.34941188323699435</v>
      </c>
      <c r="AF6" s="169">
        <f t="shared" si="12"/>
        <v>0.3375564901734105</v>
      </c>
      <c r="AG6" s="169">
        <f t="shared" si="13"/>
        <v>0.37165350173410427</v>
      </c>
      <c r="AH6" s="169">
        <f t="shared" si="14"/>
        <v>0.27906820809248556</v>
      </c>
      <c r="AJ6" s="50">
        <f t="shared" si="16"/>
        <v>0</v>
      </c>
      <c r="AK6" s="50">
        <f t="shared" si="17"/>
        <v>1.5229674094707546E-2</v>
      </c>
      <c r="AL6" s="50">
        <f t="shared" si="18"/>
        <v>3.6590193129062198E-2</v>
      </c>
      <c r="AM6" s="50">
        <f t="shared" si="19"/>
        <v>2.7227147632312043E-2</v>
      </c>
      <c r="AN6" s="50">
        <f t="shared" si="20"/>
        <v>3.1660426183844015E-2</v>
      </c>
      <c r="AO6" s="50">
        <f t="shared" si="21"/>
        <v>9.7008549675023259E-2</v>
      </c>
      <c r="AP6" s="50">
        <f t="shared" si="22"/>
        <v>8.1022715877437257E-2</v>
      </c>
      <c r="AQ6" s="50">
        <f t="shared" si="23"/>
        <v>8.3789488393686273E-2</v>
      </c>
      <c r="AR6" s="50">
        <f t="shared" si="24"/>
        <v>7.4267747446611132E-2</v>
      </c>
      <c r="AS6" s="50">
        <f t="shared" si="25"/>
        <v>0.10165299814298989</v>
      </c>
      <c r="AT6" s="50">
        <f t="shared" si="26"/>
        <v>2.7292479108635082E-2</v>
      </c>
    </row>
    <row r="7" spans="1:46">
      <c r="A7" s="45" t="s">
        <v>302</v>
      </c>
      <c r="B7" s="45">
        <v>149</v>
      </c>
      <c r="C7" s="45">
        <v>140</v>
      </c>
      <c r="D7" s="45">
        <v>140</v>
      </c>
      <c r="E7" s="45">
        <v>145</v>
      </c>
      <c r="F7" s="150">
        <v>216</v>
      </c>
      <c r="G7" s="149">
        <f>'SHs and LRs 2'!AG33</f>
        <v>216.88300000000001</v>
      </c>
      <c r="H7" s="149">
        <f>'SHs and LRs 2'!AH33</f>
        <v>216.90600000000001</v>
      </c>
      <c r="I7" s="149">
        <f>'SHs and LRs 2'!AI33</f>
        <v>218.04499999999999</v>
      </c>
      <c r="J7" s="149">
        <f>'SHs and LRs 2'!AJ33</f>
        <v>266.40899999999999</v>
      </c>
      <c r="K7" s="149">
        <f>'SHs and LRs 2'!AK33</f>
        <v>209.23500000000001</v>
      </c>
      <c r="L7" s="149">
        <f>'SHs and LRs 2'!AL33</f>
        <v>207.215</v>
      </c>
      <c r="M7" s="149">
        <f>'SHs and LRs 2'!AM33</f>
        <v>204.477</v>
      </c>
      <c r="N7" s="149">
        <f>'SHs and LRs 2'!AN33</f>
        <v>204.887</v>
      </c>
      <c r="O7" s="149">
        <f>'SHs and LRs 2'!AO33</f>
        <v>207.97</v>
      </c>
      <c r="P7" s="149">
        <f>'SHs and LRs 2'!AP33</f>
        <v>213.636</v>
      </c>
      <c r="Q7" s="149">
        <f>'SHs and LRs 2'!AQ33</f>
        <v>213.791</v>
      </c>
      <c r="R7" s="149">
        <f>'SHs and LRs 2'!AR33</f>
        <v>212.86199999999999</v>
      </c>
      <c r="T7" s="169">
        <f t="shared" si="0"/>
        <v>6.4285714285714279E-2</v>
      </c>
      <c r="U7" s="169">
        <f t="shared" si="1"/>
        <v>0</v>
      </c>
      <c r="V7" s="169">
        <f t="shared" si="2"/>
        <v>0</v>
      </c>
      <c r="W7" s="169">
        <f t="shared" si="3"/>
        <v>3.5714285714285809E-2</v>
      </c>
      <c r="X7" s="169">
        <f t="shared" si="4"/>
        <v>0.54285714285714293</v>
      </c>
      <c r="Y7" s="169">
        <f t="shared" si="5"/>
        <v>0.54916428571428577</v>
      </c>
      <c r="Z7" s="169">
        <f t="shared" si="6"/>
        <v>0.54932857142857139</v>
      </c>
      <c r="AA7" s="169">
        <f t="shared" si="7"/>
        <v>0.55746428571428552</v>
      </c>
      <c r="AB7" s="169">
        <f t="shared" si="8"/>
        <v>0.90292142857142843</v>
      </c>
      <c r="AC7" s="169">
        <f t="shared" si="9"/>
        <v>0.4945357142857143</v>
      </c>
      <c r="AD7" s="169">
        <f t="shared" si="10"/>
        <v>0.48010714285714284</v>
      </c>
      <c r="AE7" s="169">
        <f t="shared" si="11"/>
        <v>0.46055000000000001</v>
      </c>
      <c r="AF7" s="169">
        <f t="shared" si="12"/>
        <v>0.46347857142857141</v>
      </c>
      <c r="AG7" s="169">
        <f t="shared" si="13"/>
        <v>0.48550000000000004</v>
      </c>
      <c r="AH7" s="169">
        <f t="shared" si="14"/>
        <v>0.52597142857142853</v>
      </c>
      <c r="AJ7" s="50">
        <f t="shared" si="16"/>
        <v>0</v>
      </c>
      <c r="AK7" s="50">
        <f t="shared" si="17"/>
        <v>4.0879629629630987E-3</v>
      </c>
      <c r="AL7" s="50">
        <f t="shared" si="18"/>
        <v>4.1944444444443896E-3</v>
      </c>
      <c r="AM7" s="50">
        <f t="shared" si="19"/>
        <v>9.4675925925924442E-3</v>
      </c>
      <c r="AN7" s="50">
        <f t="shared" si="20"/>
        <v>0.23337499999999989</v>
      </c>
      <c r="AO7" s="50">
        <f t="shared" si="21"/>
        <v>-3.1319444444444344E-2</v>
      </c>
      <c r="AP7" s="50">
        <f t="shared" si="22"/>
        <v>-4.0671296296296289E-2</v>
      </c>
      <c r="AQ7" s="50">
        <f t="shared" si="23"/>
        <v>-5.3347222222222213E-2</v>
      </c>
      <c r="AR7" s="50">
        <f t="shared" si="24"/>
        <v>-5.1449074074074064E-2</v>
      </c>
      <c r="AS7" s="50">
        <f t="shared" si="25"/>
        <v>-3.717592592592589E-2</v>
      </c>
      <c r="AT7" s="50">
        <f t="shared" si="26"/>
        <v>-1.0944444444444423E-2</v>
      </c>
    </row>
    <row r="8" spans="1:46">
      <c r="A8" s="45" t="s">
        <v>303</v>
      </c>
      <c r="B8" s="45">
        <v>794</v>
      </c>
      <c r="C8" s="45">
        <v>778</v>
      </c>
      <c r="D8" s="45">
        <v>786</v>
      </c>
      <c r="E8" s="45">
        <v>788</v>
      </c>
      <c r="F8" s="150">
        <v>792</v>
      </c>
      <c r="G8" s="149">
        <f>'SHs and LRs 2'!AG34</f>
        <v>795.562048</v>
      </c>
      <c r="H8" s="149">
        <f>'SHs and LRs 2'!AH34</f>
        <v>842.99099999999999</v>
      </c>
      <c r="I8" s="149">
        <f>'SHs and LRs 2'!AI34</f>
        <v>844.81691999999998</v>
      </c>
      <c r="J8" s="149">
        <f>'SHs and LRs 2'!AJ34</f>
        <v>812.45602799999995</v>
      </c>
      <c r="K8" s="149">
        <f>'SHs and LRs 2'!AK34</f>
        <v>829.49924299999998</v>
      </c>
      <c r="L8" s="149">
        <f>'SHs and LRs 2'!AL34</f>
        <v>818.56468400000006</v>
      </c>
      <c r="M8" s="149">
        <f>'SHs and LRs 2'!AM34</f>
        <v>814.375</v>
      </c>
      <c r="N8" s="149">
        <f>'SHs and LRs 2'!AN34</f>
        <v>828.90330600000004</v>
      </c>
      <c r="O8" s="149">
        <f>'SHs and LRs 2'!AO34</f>
        <v>814.06500000000005</v>
      </c>
      <c r="P8" s="149">
        <f>'SHs and LRs 2'!AP34</f>
        <v>831.01</v>
      </c>
      <c r="Q8" s="149">
        <f>'SHs and LRs 2'!AQ34</f>
        <v>835.19382800000005</v>
      </c>
      <c r="R8" s="149">
        <f>'SHs and LRs 2'!AR34</f>
        <v>873.88072599999998</v>
      </c>
      <c r="T8" s="169">
        <f t="shared" si="0"/>
        <v>2.0565552699228773E-2</v>
      </c>
      <c r="U8" s="169">
        <f t="shared" si="1"/>
        <v>0</v>
      </c>
      <c r="V8" s="169">
        <f t="shared" si="2"/>
        <v>1.0282776349614497E-2</v>
      </c>
      <c r="W8" s="169">
        <f t="shared" si="3"/>
        <v>1.2853470437018011E-2</v>
      </c>
      <c r="X8" s="169">
        <f t="shared" si="4"/>
        <v>1.799485861182526E-2</v>
      </c>
      <c r="Y8" s="169">
        <f t="shared" si="5"/>
        <v>2.2573326478149136E-2</v>
      </c>
      <c r="Z8" s="169">
        <f t="shared" si="6"/>
        <v>8.3535989717223647E-2</v>
      </c>
      <c r="AA8" s="169">
        <f t="shared" si="7"/>
        <v>8.5882930591259621E-2</v>
      </c>
      <c r="AB8" s="169">
        <f t="shared" si="8"/>
        <v>4.4287953727506268E-2</v>
      </c>
      <c r="AC8" s="169">
        <f t="shared" si="9"/>
        <v>6.6194399742930621E-2</v>
      </c>
      <c r="AD8" s="169">
        <f t="shared" si="10"/>
        <v>5.2139696658097812E-2</v>
      </c>
      <c r="AE8" s="169">
        <f t="shared" si="11"/>
        <v>4.675449871465287E-2</v>
      </c>
      <c r="AF8" s="169">
        <f t="shared" si="12"/>
        <v>6.5428413881748027E-2</v>
      </c>
      <c r="AG8" s="169">
        <f t="shared" si="13"/>
        <v>4.6356041131105474E-2</v>
      </c>
      <c r="AH8" s="169">
        <f t="shared" si="14"/>
        <v>6.8136246786632437E-2</v>
      </c>
      <c r="AJ8" s="50">
        <f t="shared" si="16"/>
        <v>0</v>
      </c>
      <c r="AK8" s="50">
        <f t="shared" si="17"/>
        <v>4.4975353535352536E-3</v>
      </c>
      <c r="AL8" s="50">
        <f t="shared" si="18"/>
        <v>6.4382575757575777E-2</v>
      </c>
      <c r="AM8" s="50">
        <f t="shared" si="19"/>
        <v>6.6688030303030388E-2</v>
      </c>
      <c r="AN8" s="50">
        <f t="shared" si="20"/>
        <v>2.5828318181818188E-2</v>
      </c>
      <c r="AO8" s="50">
        <f t="shared" si="21"/>
        <v>4.7347529040403957E-2</v>
      </c>
      <c r="AP8" s="50">
        <f t="shared" si="22"/>
        <v>3.3541267676767683E-2</v>
      </c>
      <c r="AQ8" s="50">
        <f t="shared" si="23"/>
        <v>2.8251262626262541E-2</v>
      </c>
      <c r="AR8" s="50">
        <f t="shared" si="24"/>
        <v>4.6595083333333287E-2</v>
      </c>
      <c r="AS8" s="50">
        <f t="shared" si="25"/>
        <v>2.785984848484846E-2</v>
      </c>
      <c r="AT8" s="50">
        <f t="shared" si="26"/>
        <v>4.9255050505050413E-2</v>
      </c>
    </row>
    <row r="9" spans="1:46">
      <c r="A9" s="45" t="s">
        <v>304</v>
      </c>
      <c r="B9" s="45">
        <v>359</v>
      </c>
      <c r="C9" s="45">
        <v>348</v>
      </c>
      <c r="D9" s="45">
        <v>347</v>
      </c>
      <c r="E9" s="45">
        <v>347</v>
      </c>
      <c r="F9" s="150">
        <v>340</v>
      </c>
      <c r="G9" s="149">
        <f>'SHs and LRs 2'!AG35</f>
        <v>341.81700000000001</v>
      </c>
      <c r="H9" s="149">
        <f>'SHs and LRs 2'!AH35</f>
        <v>347.59</v>
      </c>
      <c r="I9" s="149">
        <f>'SHs and LRs 2'!AI35</f>
        <v>360.84</v>
      </c>
      <c r="J9" s="149">
        <f>'SHs and LRs 2'!AJ35</f>
        <v>365.12400000000002</v>
      </c>
      <c r="K9" s="149">
        <f>'SHs and LRs 2'!AK35</f>
        <v>362.14671900000002</v>
      </c>
      <c r="L9" s="149">
        <f>'SHs and LRs 2'!AL35</f>
        <v>374.40198800000002</v>
      </c>
      <c r="M9" s="149">
        <f>'SHs and LRs 2'!AM35</f>
        <v>372.48500000000001</v>
      </c>
      <c r="N9" s="149">
        <f>'SHs and LRs 2'!AN35</f>
        <v>368.37700000000001</v>
      </c>
      <c r="O9" s="149">
        <f>'SHs and LRs 2'!AO35</f>
        <v>373.46199999999999</v>
      </c>
      <c r="P9" s="149">
        <f>'SHs and LRs 2'!AP35</f>
        <v>390.51400000000001</v>
      </c>
      <c r="Q9" s="149">
        <f>'SHs and LRs 2'!AQ35</f>
        <v>390.245</v>
      </c>
      <c r="R9" s="149">
        <f>'SHs and LRs 2'!AR35</f>
        <v>395.67599999999999</v>
      </c>
      <c r="T9" s="169">
        <f t="shared" si="0"/>
        <v>3.1609195402298784E-2</v>
      </c>
      <c r="U9" s="169">
        <f t="shared" si="1"/>
        <v>0</v>
      </c>
      <c r="V9" s="169">
        <f t="shared" si="2"/>
        <v>-2.8735632183908288E-3</v>
      </c>
      <c r="W9" s="169">
        <f t="shared" si="3"/>
        <v>-2.8735632183908288E-3</v>
      </c>
      <c r="X9" s="169">
        <f t="shared" si="4"/>
        <v>-2.2988505747126409E-2</v>
      </c>
      <c r="Y9" s="169">
        <f t="shared" si="5"/>
        <v>-1.7767241379310295E-2</v>
      </c>
      <c r="Z9" s="169">
        <f t="shared" si="6"/>
        <v>-1.1781609195402609E-3</v>
      </c>
      <c r="AA9" s="169">
        <f t="shared" si="7"/>
        <v>3.6896551724137749E-2</v>
      </c>
      <c r="AB9" s="169">
        <f t="shared" si="8"/>
        <v>4.9206896551724277E-2</v>
      </c>
      <c r="AC9" s="169">
        <f t="shared" si="9"/>
        <v>4.0651491379310345E-2</v>
      </c>
      <c r="AD9" s="169">
        <f t="shared" si="10"/>
        <v>7.5867781609195495E-2</v>
      </c>
      <c r="AE9" s="169">
        <f t="shared" si="11"/>
        <v>7.0359195402298846E-2</v>
      </c>
      <c r="AF9" s="169">
        <f t="shared" si="12"/>
        <v>5.8554597701149458E-2</v>
      </c>
      <c r="AG9" s="169">
        <f t="shared" si="13"/>
        <v>7.3166666666666602E-2</v>
      </c>
      <c r="AH9" s="169">
        <f t="shared" si="14"/>
        <v>0.12216666666666676</v>
      </c>
      <c r="AJ9" s="50">
        <f t="shared" si="16"/>
        <v>0</v>
      </c>
      <c r="AK9" s="50">
        <f t="shared" si="17"/>
        <v>5.344117647058777E-3</v>
      </c>
      <c r="AL9" s="50">
        <f t="shared" si="18"/>
        <v>2.2323529411764742E-2</v>
      </c>
      <c r="AM9" s="50">
        <f t="shared" si="19"/>
        <v>6.1294117647058721E-2</v>
      </c>
      <c r="AN9" s="50">
        <f t="shared" si="20"/>
        <v>7.3894117647058888E-2</v>
      </c>
      <c r="AO9" s="50">
        <f t="shared" si="21"/>
        <v>6.5137408823529475E-2</v>
      </c>
      <c r="AP9" s="50">
        <f t="shared" si="22"/>
        <v>0.10118231764705898</v>
      </c>
      <c r="AQ9" s="50">
        <f t="shared" si="23"/>
        <v>9.5544117647058835E-2</v>
      </c>
      <c r="AR9" s="50">
        <f t="shared" si="24"/>
        <v>8.3461764705882402E-2</v>
      </c>
      <c r="AS9" s="50">
        <f t="shared" si="25"/>
        <v>9.8417647058823388E-2</v>
      </c>
      <c r="AT9" s="50">
        <f t="shared" si="26"/>
        <v>0.14857058823529412</v>
      </c>
    </row>
    <row r="10" spans="1:46">
      <c r="A10" s="45" t="s">
        <v>649</v>
      </c>
      <c r="B10" s="45">
        <v>1041</v>
      </c>
      <c r="C10" s="45">
        <v>1024</v>
      </c>
      <c r="D10" s="45">
        <v>1020</v>
      </c>
      <c r="E10" s="45">
        <v>1021</v>
      </c>
      <c r="F10" s="150">
        <v>1103</v>
      </c>
      <c r="G10" s="149">
        <f>'SHs and LRs 2'!AG36</f>
        <v>1110.1553590000001</v>
      </c>
      <c r="H10" s="149">
        <f>'SHs and LRs 2'!AH36</f>
        <v>1101.6787469999999</v>
      </c>
      <c r="I10" s="149">
        <f>'SHs and LRs 2'!AI36</f>
        <v>1094.519988</v>
      </c>
      <c r="J10" s="149">
        <f>'SHs and LRs 2'!AJ36</f>
        <v>1094.9960000000001</v>
      </c>
      <c r="K10" s="149">
        <f>'SHs and LRs 2'!AK36</f>
        <v>1116.314138</v>
      </c>
      <c r="L10" s="149">
        <f>'SHs and LRs 2'!AL36</f>
        <v>1065.863249</v>
      </c>
      <c r="M10" s="149">
        <f>'SHs and LRs 2'!AM36</f>
        <v>1071.3699999999999</v>
      </c>
      <c r="N10" s="149">
        <f>'SHs and LRs 2'!AN36</f>
        <v>1095.2370000000001</v>
      </c>
      <c r="O10" s="149">
        <f>'SHs and LRs 2'!AO36</f>
        <v>1075.0709999999999</v>
      </c>
      <c r="P10" s="149">
        <f>'SHs and LRs 2'!AP36</f>
        <v>1038.7460000000001</v>
      </c>
      <c r="Q10" s="149">
        <f>'SHs and LRs 2'!AQ36</f>
        <v>1032.152</v>
      </c>
      <c r="R10" s="149">
        <f>'SHs and LRs 2'!AR36</f>
        <v>1071.942</v>
      </c>
      <c r="T10" s="169">
        <f t="shared" si="0"/>
        <v>1.66015625E-2</v>
      </c>
      <c r="U10" s="169">
        <f t="shared" si="1"/>
        <v>0</v>
      </c>
      <c r="V10" s="169">
        <f t="shared" si="2"/>
        <v>-3.90625E-3</v>
      </c>
      <c r="W10" s="169">
        <f t="shared" si="3"/>
        <v>-2.9296875E-3</v>
      </c>
      <c r="X10" s="169">
        <f t="shared" si="4"/>
        <v>7.71484375E-2</v>
      </c>
      <c r="Y10" s="169">
        <f t="shared" si="5"/>
        <v>8.4136092773437587E-2</v>
      </c>
      <c r="Z10" s="169">
        <f t="shared" si="6"/>
        <v>7.5858151367187432E-2</v>
      </c>
      <c r="AA10" s="169">
        <f t="shared" si="7"/>
        <v>6.8867175781250012E-2</v>
      </c>
      <c r="AB10" s="169">
        <f t="shared" si="8"/>
        <v>6.9332031250000092E-2</v>
      </c>
      <c r="AC10" s="169">
        <f t="shared" si="9"/>
        <v>9.0150525390624958E-2</v>
      </c>
      <c r="AD10" s="169">
        <f t="shared" si="10"/>
        <v>4.0882079101562496E-2</v>
      </c>
      <c r="AE10" s="169">
        <f t="shared" si="11"/>
        <v>4.6259765624999893E-2</v>
      </c>
      <c r="AF10" s="169">
        <f t="shared" si="12"/>
        <v>6.9567382812500078E-2</v>
      </c>
      <c r="AG10" s="169">
        <f t="shared" si="13"/>
        <v>4.9874023437499915E-2</v>
      </c>
      <c r="AH10" s="169">
        <f t="shared" si="14"/>
        <v>1.4400390625000092E-2</v>
      </c>
      <c r="AJ10" s="50">
        <f t="shared" si="16"/>
        <v>0</v>
      </c>
      <c r="AK10" s="50">
        <f t="shared" si="17"/>
        <v>6.4871795104262109E-3</v>
      </c>
      <c r="AL10" s="50">
        <f t="shared" si="18"/>
        <v>-1.1978721668178816E-3</v>
      </c>
      <c r="AM10" s="50">
        <f t="shared" si="19"/>
        <v>-7.6881341795104197E-3</v>
      </c>
      <c r="AN10" s="50">
        <f t="shared" si="20"/>
        <v>-7.2565729827741565E-3</v>
      </c>
      <c r="AO10" s="50">
        <f t="shared" si="21"/>
        <v>1.2070841341795147E-2</v>
      </c>
      <c r="AP10" s="50">
        <f t="shared" si="22"/>
        <v>-3.3668858567543092E-2</v>
      </c>
      <c r="AQ10" s="50">
        <f t="shared" si="23"/>
        <v>-2.8676337262012797E-2</v>
      </c>
      <c r="AR10" s="50">
        <f t="shared" si="24"/>
        <v>-7.0380779691748829E-3</v>
      </c>
      <c r="AS10" s="50">
        <f t="shared" si="25"/>
        <v>-2.5320942883046316E-2</v>
      </c>
      <c r="AT10" s="50">
        <f t="shared" si="26"/>
        <v>-5.8253853127833044E-2</v>
      </c>
    </row>
    <row r="11" spans="1:46">
      <c r="A11" s="45" t="s">
        <v>306</v>
      </c>
      <c r="B11" s="45">
        <v>1835</v>
      </c>
      <c r="C11" s="45">
        <v>1859</v>
      </c>
      <c r="D11" s="45">
        <v>1855</v>
      </c>
      <c r="E11" s="45">
        <v>1842</v>
      </c>
      <c r="F11" s="150">
        <v>1883</v>
      </c>
      <c r="G11" s="149">
        <f>'SHs and LRs 2'!AG37</f>
        <v>1911.083351</v>
      </c>
      <c r="H11" s="149">
        <f>'SHs and LRs 2'!AH37</f>
        <v>1865.310142</v>
      </c>
      <c r="I11" s="149">
        <f>'SHs and LRs 2'!AI37</f>
        <v>1882.178093</v>
      </c>
      <c r="J11" s="149">
        <f>'SHs and LRs 2'!AJ37</f>
        <v>1872.420695</v>
      </c>
      <c r="K11" s="149">
        <f>'SHs and LRs 2'!AK37</f>
        <v>2037.8557189999999</v>
      </c>
      <c r="L11" s="149">
        <f>'SHs and LRs 2'!AL37</f>
        <v>1853.5797809999999</v>
      </c>
      <c r="M11" s="149">
        <f>'SHs and LRs 2'!AM37</f>
        <v>1849.7646130000001</v>
      </c>
      <c r="N11" s="149">
        <f>'SHs and LRs 2'!AN37</f>
        <v>1831.0908979999999</v>
      </c>
      <c r="O11" s="149">
        <f>'SHs and LRs 2'!AO37</f>
        <v>1826.2859020000001</v>
      </c>
      <c r="P11" s="149">
        <f>'SHs and LRs 2'!AP37</f>
        <v>1832.8364610000001</v>
      </c>
      <c r="Q11" s="149">
        <f>'SHs and LRs 2'!AQ37</f>
        <v>1775.0379600000001</v>
      </c>
      <c r="R11" s="149">
        <f>'SHs and LRs 2'!AR37</f>
        <v>1757.279029</v>
      </c>
      <c r="T11" s="169">
        <f t="shared" si="0"/>
        <v>-1.2910166756320618E-2</v>
      </c>
      <c r="U11" s="169">
        <f t="shared" si="1"/>
        <v>0</v>
      </c>
      <c r="V11" s="169">
        <f t="shared" si="2"/>
        <v>-2.1516944593867882E-3</v>
      </c>
      <c r="W11" s="169">
        <f t="shared" si="3"/>
        <v>-9.1447014523937664E-3</v>
      </c>
      <c r="X11" s="169">
        <f t="shared" si="4"/>
        <v>1.2910166756320507E-2</v>
      </c>
      <c r="Y11" s="169">
        <f t="shared" si="5"/>
        <v>2.8016864443249023E-2</v>
      </c>
      <c r="Z11" s="169">
        <f t="shared" si="6"/>
        <v>3.3943743948359195E-3</v>
      </c>
      <c r="AA11" s="169">
        <f t="shared" si="7"/>
        <v>1.2468043571812748E-2</v>
      </c>
      <c r="AB11" s="169">
        <f t="shared" si="8"/>
        <v>7.2193087681549084E-3</v>
      </c>
      <c r="AC11" s="169">
        <f t="shared" si="9"/>
        <v>9.6210714900484051E-2</v>
      </c>
      <c r="AD11" s="169">
        <f t="shared" si="10"/>
        <v>-2.9156637977407751E-3</v>
      </c>
      <c r="AE11" s="169">
        <f t="shared" si="11"/>
        <v>-4.9679327595480993E-3</v>
      </c>
      <c r="AF11" s="169">
        <f t="shared" si="12"/>
        <v>-1.5012965034965076E-2</v>
      </c>
      <c r="AG11" s="169">
        <f t="shared" si="13"/>
        <v>-1.7597685852608902E-2</v>
      </c>
      <c r="AH11" s="169">
        <f t="shared" si="14"/>
        <v>-1.4073985476062312E-2</v>
      </c>
      <c r="AJ11" s="50">
        <f t="shared" si="16"/>
        <v>0</v>
      </c>
      <c r="AK11" s="50">
        <f t="shared" si="17"/>
        <v>1.4914153478491787E-2</v>
      </c>
      <c r="AL11" s="50">
        <f t="shared" si="18"/>
        <v>-9.3945077004778943E-3</v>
      </c>
      <c r="AM11" s="50">
        <f t="shared" si="19"/>
        <v>-4.3648805098250865E-4</v>
      </c>
      <c r="AN11" s="50">
        <f t="shared" si="20"/>
        <v>-5.6183244822092249E-3</v>
      </c>
      <c r="AO11" s="50">
        <f t="shared" si="21"/>
        <v>8.2238831120552192E-2</v>
      </c>
      <c r="AP11" s="50">
        <f t="shared" si="22"/>
        <v>-1.5624120552310217E-2</v>
      </c>
      <c r="AQ11" s="50">
        <f t="shared" si="23"/>
        <v>-1.7650232076473649E-2</v>
      </c>
      <c r="AR11" s="50">
        <f t="shared" si="24"/>
        <v>-2.7567234200743584E-2</v>
      </c>
      <c r="AS11" s="50">
        <f t="shared" si="25"/>
        <v>-3.0119011152416331E-2</v>
      </c>
      <c r="AT11" s="50">
        <f t="shared" si="26"/>
        <v>-2.6640222517259615E-2</v>
      </c>
    </row>
    <row r="12" spans="1:46">
      <c r="A12" s="45" t="s">
        <v>307</v>
      </c>
      <c r="B12" s="45">
        <v>467</v>
      </c>
      <c r="C12" s="45">
        <v>454</v>
      </c>
      <c r="D12" s="45">
        <v>480</v>
      </c>
      <c r="E12" s="45">
        <v>478</v>
      </c>
      <c r="F12" s="150">
        <v>483</v>
      </c>
      <c r="G12" s="149">
        <f>'SHs and LRs 2'!AG38</f>
        <v>476.06700000000001</v>
      </c>
      <c r="H12" s="149">
        <f>'SHs and LRs 2'!AH38</f>
        <v>565.55499999999995</v>
      </c>
      <c r="I12" s="149">
        <f>'SHs and LRs 2'!AI38</f>
        <v>554.36400000000003</v>
      </c>
      <c r="J12" s="149">
        <f>'SHs and LRs 2'!AJ38</f>
        <v>559.23800000000006</v>
      </c>
      <c r="K12" s="149">
        <f>'SHs and LRs 2'!AK38</f>
        <v>560.80999999999995</v>
      </c>
      <c r="L12" s="149">
        <f>'SHs and LRs 2'!AL38</f>
        <v>582.30393600000002</v>
      </c>
      <c r="M12" s="149">
        <f>'SHs and LRs 2'!AM38</f>
        <v>574.12533699999994</v>
      </c>
      <c r="N12" s="149">
        <f>'SHs and LRs 2'!AN38</f>
        <v>578.99099999999999</v>
      </c>
      <c r="O12" s="149">
        <f>'SHs and LRs 2'!AO38</f>
        <v>560.90899999999999</v>
      </c>
      <c r="P12" s="149">
        <f>'SHs and LRs 2'!AP38</f>
        <v>578.40499999999997</v>
      </c>
      <c r="Q12" s="149">
        <f>'SHs and LRs 2'!AQ38</f>
        <v>591.30602099999999</v>
      </c>
      <c r="R12" s="149">
        <f>'SHs and LRs 2'!AR38</f>
        <v>611.55700000000002</v>
      </c>
      <c r="T12" s="169">
        <f t="shared" si="0"/>
        <v>2.8634361233480066E-2</v>
      </c>
      <c r="U12" s="169">
        <f t="shared" si="1"/>
        <v>0</v>
      </c>
      <c r="V12" s="169">
        <f t="shared" si="2"/>
        <v>5.7268722466960353E-2</v>
      </c>
      <c r="W12" s="169">
        <f t="shared" si="3"/>
        <v>5.2863436123347984E-2</v>
      </c>
      <c r="X12" s="169">
        <f t="shared" si="4"/>
        <v>6.3876651982378796E-2</v>
      </c>
      <c r="Y12" s="169">
        <f t="shared" si="5"/>
        <v>4.8605726872246624E-2</v>
      </c>
      <c r="Z12" s="169">
        <f t="shared" si="6"/>
        <v>0.24571585903083681</v>
      </c>
      <c r="AA12" s="169">
        <f t="shared" si="7"/>
        <v>0.22106607929515421</v>
      </c>
      <c r="AB12" s="169">
        <f t="shared" si="8"/>
        <v>0.23180176211453762</v>
      </c>
      <c r="AC12" s="169">
        <f t="shared" si="9"/>
        <v>0.23526431718061658</v>
      </c>
      <c r="AD12" s="169">
        <f t="shared" si="10"/>
        <v>0.28260778854625546</v>
      </c>
      <c r="AE12" s="169">
        <f t="shared" si="11"/>
        <v>0.26459325330396455</v>
      </c>
      <c r="AF12" s="169">
        <f t="shared" si="12"/>
        <v>0.2753105726872247</v>
      </c>
      <c r="AG12" s="169">
        <f t="shared" si="13"/>
        <v>0.23548237885462564</v>
      </c>
      <c r="AH12" s="170">
        <f t="shared" si="14"/>
        <v>0.27401982378854628</v>
      </c>
      <c r="AJ12" s="50">
        <f t="shared" si="16"/>
        <v>0</v>
      </c>
      <c r="AK12" s="50">
        <f t="shared" si="17"/>
        <v>-1.4354037267080733E-2</v>
      </c>
      <c r="AL12" s="50">
        <f t="shared" si="18"/>
        <v>0.17092132505175983</v>
      </c>
      <c r="AM12" s="50">
        <f t="shared" si="19"/>
        <v>0.14775155279503105</v>
      </c>
      <c r="AN12" s="50">
        <f t="shared" si="20"/>
        <v>0.15784265010351972</v>
      </c>
      <c r="AO12" s="50">
        <f t="shared" si="21"/>
        <v>0.1610973084886127</v>
      </c>
      <c r="AP12" s="50">
        <f t="shared" si="22"/>
        <v>0.20559821118012422</v>
      </c>
      <c r="AQ12" s="50">
        <f t="shared" si="23"/>
        <v>0.18866529399585907</v>
      </c>
      <c r="AR12" s="50">
        <f t="shared" si="24"/>
        <v>0.19873913043478253</v>
      </c>
      <c r="AS12" s="50">
        <f t="shared" si="25"/>
        <v>0.16130227743271219</v>
      </c>
      <c r="AT12" s="50">
        <f t="shared" si="26"/>
        <v>0.19752587991718418</v>
      </c>
    </row>
    <row r="13" spans="1:46">
      <c r="A13" s="45" t="s">
        <v>308</v>
      </c>
      <c r="B13" s="45">
        <v>2612</v>
      </c>
      <c r="C13" s="45">
        <v>2620</v>
      </c>
      <c r="D13" s="45">
        <v>2690</v>
      </c>
      <c r="E13" s="45">
        <v>2689</v>
      </c>
      <c r="F13" s="150">
        <v>2766</v>
      </c>
      <c r="G13" s="149">
        <f>'SHs and LRs 2'!AG39</f>
        <v>2811.4690000000001</v>
      </c>
      <c r="H13" s="149">
        <f>'SHs and LRs 2'!AH39</f>
        <v>2937.7910000000002</v>
      </c>
      <c r="I13" s="149">
        <f>'SHs and LRs 2'!AI39</f>
        <v>2931.9237859999998</v>
      </c>
      <c r="J13" s="149">
        <f>'SHs and LRs 2'!AJ39</f>
        <v>2954.4325939999999</v>
      </c>
      <c r="K13" s="149">
        <f>'SHs and LRs 2'!AK39</f>
        <v>2987.6592220000002</v>
      </c>
      <c r="L13" s="149">
        <f>'SHs and LRs 2'!AL39</f>
        <v>3094.5255240000001</v>
      </c>
      <c r="M13" s="149">
        <f>'SHs and LRs 2'!AM39</f>
        <v>3093.7994760000001</v>
      </c>
      <c r="N13" s="149">
        <f>'SHs and LRs 2'!AN39</f>
        <v>3151.285476</v>
      </c>
      <c r="O13" s="149">
        <f>'SHs and LRs 2'!AO39</f>
        <v>3227.4754760000001</v>
      </c>
      <c r="P13" s="149">
        <f>'SHs and LRs 2'!AP39</f>
        <v>3328.5149999999999</v>
      </c>
      <c r="Q13" s="149">
        <f>'SHs and LRs 2'!AQ39</f>
        <v>3401.895</v>
      </c>
      <c r="R13" s="149">
        <f>'SHs and LRs 2'!AR39</f>
        <v>3430.1199499999998</v>
      </c>
      <c r="T13" s="169">
        <f t="shared" si="0"/>
        <v>-3.0534351145038441E-3</v>
      </c>
      <c r="U13" s="169">
        <f t="shared" si="1"/>
        <v>0</v>
      </c>
      <c r="V13" s="169">
        <f t="shared" si="2"/>
        <v>2.6717557251908497E-2</v>
      </c>
      <c r="W13" s="169">
        <f t="shared" si="3"/>
        <v>2.6335877862595503E-2</v>
      </c>
      <c r="X13" s="169">
        <f t="shared" si="4"/>
        <v>5.5725190839694738E-2</v>
      </c>
      <c r="Y13" s="169">
        <f t="shared" si="5"/>
        <v>7.3079770992366511E-2</v>
      </c>
      <c r="Z13" s="169">
        <f t="shared" si="6"/>
        <v>0.12129427480916033</v>
      </c>
      <c r="AA13" s="169">
        <f t="shared" si="7"/>
        <v>0.11905488015267163</v>
      </c>
      <c r="AB13" s="169">
        <f t="shared" si="8"/>
        <v>0.12764602824427485</v>
      </c>
      <c r="AC13" s="169">
        <f t="shared" si="9"/>
        <v>0.14032794732824438</v>
      </c>
      <c r="AD13" s="169">
        <f t="shared" si="10"/>
        <v>0.18111661221374042</v>
      </c>
      <c r="AE13" s="169">
        <f t="shared" si="11"/>
        <v>0.18083949465648863</v>
      </c>
      <c r="AF13" s="169">
        <f t="shared" si="12"/>
        <v>0.20278071603053438</v>
      </c>
      <c r="AG13" s="169">
        <f t="shared" si="13"/>
        <v>0.23186086870229006</v>
      </c>
      <c r="AH13" s="169">
        <f t="shared" si="14"/>
        <v>0.27042557251908383</v>
      </c>
      <c r="AJ13" s="50">
        <f t="shared" si="16"/>
        <v>0</v>
      </c>
      <c r="AK13" s="50">
        <f t="shared" si="17"/>
        <v>1.6438539407086061E-2</v>
      </c>
      <c r="AL13" s="50">
        <f t="shared" si="18"/>
        <v>6.2108098336948636E-2</v>
      </c>
      <c r="AM13" s="50">
        <f t="shared" si="19"/>
        <v>5.998690744757762E-2</v>
      </c>
      <c r="AN13" s="50">
        <f t="shared" si="20"/>
        <v>6.812458206796812E-2</v>
      </c>
      <c r="AO13" s="50">
        <f t="shared" si="21"/>
        <v>8.0137101229212027E-2</v>
      </c>
      <c r="AP13" s="50">
        <f t="shared" si="22"/>
        <v>0.11877278524945778</v>
      </c>
      <c r="AQ13" s="50">
        <f t="shared" si="23"/>
        <v>0.11851029501084609</v>
      </c>
      <c r="AR13" s="50">
        <f t="shared" si="24"/>
        <v>0.1392933752711496</v>
      </c>
      <c r="AS13" s="50">
        <f t="shared" si="25"/>
        <v>0.16683856688358634</v>
      </c>
      <c r="AT13" s="50">
        <f t="shared" si="26"/>
        <v>0.20336767895878527</v>
      </c>
    </row>
    <row r="14" spans="1:46">
      <c r="A14" s="45" t="s">
        <v>309</v>
      </c>
      <c r="B14" s="45">
        <v>126</v>
      </c>
      <c r="C14" s="45">
        <v>126</v>
      </c>
      <c r="D14" s="45">
        <v>126</v>
      </c>
      <c r="E14" s="45">
        <v>125</v>
      </c>
      <c r="F14" s="150">
        <v>125</v>
      </c>
      <c r="G14" s="149">
        <f>'SHs and LRs 2'!AG40</f>
        <v>125.854</v>
      </c>
      <c r="H14" s="149">
        <f>'SHs and LRs 2'!AH40</f>
        <v>121.9</v>
      </c>
      <c r="I14" s="149">
        <f>'SHs and LRs 2'!AI40</f>
        <v>122.11499999999999</v>
      </c>
      <c r="J14" s="149">
        <f>'SHs and LRs 2'!AJ40</f>
        <v>121.971</v>
      </c>
      <c r="K14" s="149">
        <f>'SHs and LRs 2'!AK40</f>
        <v>122.096</v>
      </c>
      <c r="L14" s="149">
        <f>'SHs and LRs 2'!AL40</f>
        <v>121.702732</v>
      </c>
      <c r="M14" s="149">
        <f>'SHs and LRs 2'!AM40</f>
        <v>120.86499999999999</v>
      </c>
      <c r="N14" s="149">
        <f>'SHs and LRs 2'!AN40</f>
        <v>120.247918</v>
      </c>
      <c r="O14" s="149">
        <f>'SHs and LRs 2'!AO40</f>
        <v>120.248918</v>
      </c>
      <c r="P14" s="149">
        <f>'SHs and LRs 2'!AP40</f>
        <v>132.97900000000001</v>
      </c>
      <c r="Q14" s="149">
        <f>'SHs and LRs 2'!AQ40</f>
        <v>132.88399999999999</v>
      </c>
      <c r="R14" s="149">
        <f>'SHs and LRs 2'!AR40</f>
        <v>132.88399999999999</v>
      </c>
      <c r="T14" s="169">
        <f t="shared" si="0"/>
        <v>0</v>
      </c>
      <c r="U14" s="169">
        <f t="shared" si="1"/>
        <v>0</v>
      </c>
      <c r="V14" s="169">
        <f t="shared" si="2"/>
        <v>0</v>
      </c>
      <c r="W14" s="169">
        <f t="shared" si="3"/>
        <v>-7.9365079365079083E-3</v>
      </c>
      <c r="X14" s="169">
        <f t="shared" si="4"/>
        <v>-7.9365079365079083E-3</v>
      </c>
      <c r="Y14" s="169">
        <f t="shared" si="5"/>
        <v>-1.1587301587301368E-3</v>
      </c>
      <c r="Z14" s="169">
        <f t="shared" si="6"/>
        <v>-3.2539682539682535E-2</v>
      </c>
      <c r="AA14" s="169">
        <f t="shared" si="7"/>
        <v>-3.0833333333333379E-2</v>
      </c>
      <c r="AB14" s="169">
        <f t="shared" si="8"/>
        <v>-3.1976190476190491E-2</v>
      </c>
      <c r="AC14" s="169">
        <f t="shared" si="9"/>
        <v>-3.0984126984127003E-2</v>
      </c>
      <c r="AD14" s="169">
        <f t="shared" si="10"/>
        <v>-3.4105301587301629E-2</v>
      </c>
      <c r="AE14" s="169">
        <f t="shared" si="11"/>
        <v>-4.0753968253968265E-2</v>
      </c>
      <c r="AF14" s="169">
        <f t="shared" si="12"/>
        <v>-4.5651444444444467E-2</v>
      </c>
      <c r="AG14" s="169">
        <f t="shared" si="13"/>
        <v>-4.5643507936507954E-2</v>
      </c>
      <c r="AH14" s="170">
        <f t="shared" si="14"/>
        <v>5.5388888888888932E-2</v>
      </c>
      <c r="AJ14" s="50">
        <f t="shared" si="16"/>
        <v>0</v>
      </c>
      <c r="AK14" s="50">
        <f t="shared" si="17"/>
        <v>6.8319999999999492E-3</v>
      </c>
      <c r="AL14" s="50">
        <f t="shared" si="18"/>
        <v>-2.4799999999999933E-2</v>
      </c>
      <c r="AM14" s="50">
        <f t="shared" si="19"/>
        <v>-2.3079999999999989E-2</v>
      </c>
      <c r="AN14" s="50">
        <f t="shared" si="20"/>
        <v>-2.423199999999992E-2</v>
      </c>
      <c r="AO14" s="50">
        <f t="shared" si="21"/>
        <v>-2.3231999999999919E-2</v>
      </c>
      <c r="AP14" s="50">
        <f t="shared" si="22"/>
        <v>-2.6378144000000048E-2</v>
      </c>
      <c r="AQ14" s="50">
        <f t="shared" si="23"/>
        <v>-3.3079999999999998E-2</v>
      </c>
      <c r="AR14" s="50">
        <f t="shared" si="24"/>
        <v>-3.8016656000000038E-2</v>
      </c>
      <c r="AS14" s="50">
        <f t="shared" si="25"/>
        <v>-3.8008655999999919E-2</v>
      </c>
      <c r="AT14" s="50">
        <f t="shared" si="26"/>
        <v>6.3832000000000111E-2</v>
      </c>
    </row>
    <row r="15" spans="1:46">
      <c r="A15" s="45" t="s">
        <v>310</v>
      </c>
      <c r="B15" s="45">
        <v>709</v>
      </c>
      <c r="C15" s="45">
        <v>745</v>
      </c>
      <c r="D15" s="45">
        <v>766</v>
      </c>
      <c r="E15" s="45">
        <v>777</v>
      </c>
      <c r="F15" s="150">
        <v>800</v>
      </c>
      <c r="G15" s="149">
        <f>'SHs and LRs 2'!AG41</f>
        <v>866.65700000000004</v>
      </c>
      <c r="H15" s="149">
        <f>'SHs and LRs 2'!AH41</f>
        <v>870.72299999999996</v>
      </c>
      <c r="I15" s="149">
        <f>'SHs and LRs 2'!AI41</f>
        <v>879.495</v>
      </c>
      <c r="J15" s="149">
        <f>'SHs and LRs 2'!AJ41</f>
        <v>891.84699999999998</v>
      </c>
      <c r="K15" s="149">
        <f>'SHs and LRs 2'!AK41</f>
        <v>930.98949200000004</v>
      </c>
      <c r="L15" s="149">
        <f>'SHs and LRs 2'!AL41</f>
        <v>913.98537599999997</v>
      </c>
      <c r="M15" s="149">
        <f>'SHs and LRs 2'!AM41</f>
        <v>909.91899999999998</v>
      </c>
      <c r="N15" s="149">
        <f>'SHs and LRs 2'!AN41</f>
        <v>908.79600000000005</v>
      </c>
      <c r="O15" s="149">
        <f>'SHs and LRs 2'!AO41</f>
        <v>928.71</v>
      </c>
      <c r="P15" s="149">
        <f>'SHs and LRs 2'!AP41</f>
        <v>892.89200000000005</v>
      </c>
      <c r="Q15" s="149">
        <f>'SHs and LRs 2'!AQ41</f>
        <v>903.43600000000004</v>
      </c>
      <c r="R15" s="149">
        <f>'SHs and LRs 2'!AR41</f>
        <v>924.13099999999997</v>
      </c>
      <c r="T15" s="169">
        <f t="shared" si="0"/>
        <v>-4.832214765100673E-2</v>
      </c>
      <c r="U15" s="169">
        <f t="shared" si="1"/>
        <v>0</v>
      </c>
      <c r="V15" s="169">
        <f t="shared" si="2"/>
        <v>2.8187919463087185E-2</v>
      </c>
      <c r="W15" s="169">
        <f t="shared" si="3"/>
        <v>4.2953020134228082E-2</v>
      </c>
      <c r="X15" s="169">
        <f t="shared" si="4"/>
        <v>7.3825503355704702E-2</v>
      </c>
      <c r="Y15" s="169">
        <f t="shared" si="5"/>
        <v>0.16329798657718131</v>
      </c>
      <c r="Z15" s="169">
        <f t="shared" si="6"/>
        <v>0.16875570469798662</v>
      </c>
      <c r="AA15" s="169">
        <f t="shared" si="7"/>
        <v>0.18053020134228182</v>
      </c>
      <c r="AB15" s="169">
        <f t="shared" si="8"/>
        <v>0.19711006711409396</v>
      </c>
      <c r="AC15" s="169">
        <f t="shared" si="9"/>
        <v>0.24965032483221483</v>
      </c>
      <c r="AD15" s="169">
        <f t="shared" si="10"/>
        <v>0.22682600805369124</v>
      </c>
      <c r="AE15" s="169">
        <f t="shared" si="11"/>
        <v>0.22136778523489919</v>
      </c>
      <c r="AF15" s="169">
        <f t="shared" si="12"/>
        <v>0.21986040268456386</v>
      </c>
      <c r="AG15" s="169">
        <f t="shared" si="13"/>
        <v>0.24659060402684574</v>
      </c>
      <c r="AH15" s="169">
        <f t="shared" si="14"/>
        <v>0.19851275167785243</v>
      </c>
      <c r="AJ15" s="50">
        <f t="shared" si="16"/>
        <v>0</v>
      </c>
      <c r="AK15" s="50">
        <f t="shared" si="17"/>
        <v>8.3321250000000013E-2</v>
      </c>
      <c r="AL15" s="50">
        <f t="shared" si="18"/>
        <v>8.8403749999999892E-2</v>
      </c>
      <c r="AM15" s="50">
        <f t="shared" si="19"/>
        <v>9.9368750000000006E-2</v>
      </c>
      <c r="AN15" s="50">
        <f t="shared" si="20"/>
        <v>0.1148087499999999</v>
      </c>
      <c r="AO15" s="50">
        <f t="shared" si="21"/>
        <v>0.16373686499999995</v>
      </c>
      <c r="AP15" s="50">
        <f t="shared" si="22"/>
        <v>0.14248171999999992</v>
      </c>
      <c r="AQ15" s="50">
        <f t="shared" si="23"/>
        <v>0.13739875000000001</v>
      </c>
      <c r="AR15" s="50">
        <f t="shared" si="24"/>
        <v>0.13599500000000009</v>
      </c>
      <c r="AS15" s="50">
        <f t="shared" si="25"/>
        <v>0.16088750000000007</v>
      </c>
      <c r="AT15" s="50">
        <f t="shared" si="26"/>
        <v>0.11611499999999997</v>
      </c>
    </row>
    <row r="16" spans="1:46">
      <c r="A16" s="45" t="s">
        <v>311</v>
      </c>
      <c r="B16" s="45">
        <v>472</v>
      </c>
      <c r="C16" s="45">
        <v>448</v>
      </c>
      <c r="D16" s="45">
        <v>466</v>
      </c>
      <c r="E16" s="45">
        <v>452</v>
      </c>
      <c r="F16" s="150">
        <v>464</v>
      </c>
      <c r="G16" s="149">
        <f>'SHs and LRs 2'!AG42</f>
        <v>478.15800000000002</v>
      </c>
      <c r="H16" s="149">
        <f>'SHs and LRs 2'!AH42</f>
        <v>484.38645100000002</v>
      </c>
      <c r="I16" s="149">
        <f>'SHs and LRs 2'!AI42</f>
        <v>486.13077500000003</v>
      </c>
      <c r="J16" s="149">
        <f>'SHs and LRs 2'!AJ42</f>
        <v>504.13544300000001</v>
      </c>
      <c r="K16" s="149">
        <f>'SHs and LRs 2'!AK42</f>
        <v>529.87731699999995</v>
      </c>
      <c r="L16" s="149">
        <f>'SHs and LRs 2'!AL42</f>
        <v>530.21900000000005</v>
      </c>
      <c r="M16" s="149">
        <f>'SHs and LRs 2'!AM42</f>
        <v>530.19399999999996</v>
      </c>
      <c r="N16" s="149">
        <f>'SHs and LRs 2'!AN42</f>
        <v>518.35699999999997</v>
      </c>
      <c r="O16" s="149">
        <f>'SHs and LRs 2'!AO42</f>
        <v>521.399</v>
      </c>
      <c r="P16" s="149">
        <f>'SHs and LRs 2'!AP42</f>
        <v>521.89700000000005</v>
      </c>
      <c r="Q16" s="149">
        <f>'SHs and LRs 2'!AQ42</f>
        <v>552.01800000000003</v>
      </c>
      <c r="R16" s="149">
        <f>'SHs and LRs 2'!AR42</f>
        <v>557.12900000000002</v>
      </c>
      <c r="T16" s="169">
        <f t="shared" si="0"/>
        <v>5.3571428571428603E-2</v>
      </c>
      <c r="U16" s="169">
        <f t="shared" si="1"/>
        <v>0</v>
      </c>
      <c r="V16" s="169">
        <f t="shared" si="2"/>
        <v>4.0178571428571397E-2</v>
      </c>
      <c r="W16" s="169">
        <f t="shared" si="3"/>
        <v>8.9285714285713969E-3</v>
      </c>
      <c r="X16" s="169">
        <f t="shared" si="4"/>
        <v>3.5714285714285809E-2</v>
      </c>
      <c r="Y16" s="169">
        <f t="shared" si="5"/>
        <v>6.731696428571432E-2</v>
      </c>
      <c r="Z16" s="169">
        <f t="shared" si="6"/>
        <v>8.1219756696428558E-2</v>
      </c>
      <c r="AA16" s="169">
        <f t="shared" si="7"/>
        <v>8.5113337053571492E-2</v>
      </c>
      <c r="AB16" s="169">
        <f t="shared" si="8"/>
        <v>0.12530232812500008</v>
      </c>
      <c r="AC16" s="169">
        <f t="shared" si="9"/>
        <v>0.18276186830357122</v>
      </c>
      <c r="AD16" s="169">
        <f t="shared" si="10"/>
        <v>0.18352455357142872</v>
      </c>
      <c r="AE16" s="169">
        <f t="shared" si="11"/>
        <v>0.18346874999999985</v>
      </c>
      <c r="AF16" s="169">
        <f t="shared" si="12"/>
        <v>0.15704687500000003</v>
      </c>
      <c r="AG16" s="169">
        <f t="shared" si="13"/>
        <v>0.16383705357142864</v>
      </c>
      <c r="AH16" s="170">
        <f t="shared" si="14"/>
        <v>0.16494866071428582</v>
      </c>
      <c r="AJ16" s="50">
        <f t="shared" si="16"/>
        <v>0</v>
      </c>
      <c r="AK16" s="50">
        <f t="shared" si="17"/>
        <v>3.0512931034482715E-2</v>
      </c>
      <c r="AL16" s="50">
        <f t="shared" si="18"/>
        <v>4.3936316810344822E-2</v>
      </c>
      <c r="AM16" s="50">
        <f t="shared" si="19"/>
        <v>4.7695635775862222E-2</v>
      </c>
      <c r="AN16" s="50">
        <f t="shared" si="20"/>
        <v>8.6498799568965445E-2</v>
      </c>
      <c r="AO16" s="50">
        <f t="shared" si="21"/>
        <v>0.14197697629310335</v>
      </c>
      <c r="AP16" s="50">
        <f t="shared" si="22"/>
        <v>0.14271336206896557</v>
      </c>
      <c r="AQ16" s="50">
        <f t="shared" si="23"/>
        <v>0.1426594827586205</v>
      </c>
      <c r="AR16" s="50">
        <f t="shared" si="24"/>
        <v>0.11714870689655177</v>
      </c>
      <c r="AS16" s="50">
        <f t="shared" si="25"/>
        <v>0.12370474137931042</v>
      </c>
      <c r="AT16" s="50">
        <f t="shared" si="26"/>
        <v>0.12477801724137949</v>
      </c>
    </row>
    <row r="17" spans="1:46">
      <c r="A17" s="45" t="s">
        <v>312</v>
      </c>
      <c r="B17" s="45">
        <v>17836</v>
      </c>
      <c r="C17" s="45">
        <v>18020</v>
      </c>
      <c r="D17" s="45">
        <v>18622</v>
      </c>
      <c r="E17" s="45">
        <v>18799</v>
      </c>
      <c r="F17" s="150">
        <v>19594</v>
      </c>
      <c r="G17" s="149">
        <f>'SHs and LRs 2'!AG43</f>
        <v>20292.048795999999</v>
      </c>
      <c r="H17" s="149">
        <f>'SHs and LRs 2'!AH43</f>
        <v>20681.075491000003</v>
      </c>
      <c r="I17" s="149">
        <f>'SHs and LRs 2'!AI43</f>
        <v>20869.202344000001</v>
      </c>
      <c r="J17" s="149">
        <f>'SHs and LRs 2'!AJ43</f>
        <v>21175.809789000003</v>
      </c>
      <c r="K17" s="149">
        <f>'SHs and LRs 2'!AK43</f>
        <v>21559.646110000005</v>
      </c>
      <c r="L17" s="149">
        <f>'SHs and LRs 2'!AL43</f>
        <v>21637.394397000004</v>
      </c>
      <c r="M17" s="149">
        <f>'SHs and LRs 2'!AM43</f>
        <v>21468.410590000003</v>
      </c>
      <c r="N17" s="149">
        <f>'SHs and LRs 2'!AN43</f>
        <v>21812.397961999999</v>
      </c>
      <c r="O17" s="149">
        <f>'SHs and LRs 2'!AO43</f>
        <v>21716.315777</v>
      </c>
      <c r="P17" s="149">
        <f>'SHs and LRs 2'!AP43</f>
        <v>21673.222461000001</v>
      </c>
      <c r="Q17" s="149">
        <f>'SHs and LRs 2'!AQ43</f>
        <v>21612.719932999997</v>
      </c>
      <c r="R17" s="149">
        <f>'SHs and LRs 2'!AR43</f>
        <v>22665.243119999999</v>
      </c>
      <c r="T17" s="169">
        <f t="shared" si="0"/>
        <v>-1.0210876803551594E-2</v>
      </c>
      <c r="U17" s="169">
        <f t="shared" si="1"/>
        <v>0</v>
      </c>
      <c r="V17" s="169">
        <f t="shared" si="2"/>
        <v>3.3407325194228621E-2</v>
      </c>
      <c r="W17" s="169">
        <f t="shared" si="3"/>
        <v>4.3229744728079833E-2</v>
      </c>
      <c r="X17" s="169">
        <f t="shared" si="4"/>
        <v>8.7347391786903428E-2</v>
      </c>
      <c r="Y17" s="169">
        <f t="shared" si="5"/>
        <v>0.12608483884572697</v>
      </c>
      <c r="Z17" s="169">
        <f t="shared" si="6"/>
        <v>0.14767344567147633</v>
      </c>
      <c r="AA17" s="169">
        <f t="shared" si="7"/>
        <v>0.15811333762486135</v>
      </c>
      <c r="AB17" s="169">
        <f t="shared" si="8"/>
        <v>0.17512817918978918</v>
      </c>
      <c r="AC17" s="169">
        <f t="shared" si="9"/>
        <v>0.19642875194228671</v>
      </c>
      <c r="AD17" s="169">
        <f t="shared" si="10"/>
        <v>0.20074330726970047</v>
      </c>
      <c r="AE17" s="169">
        <f t="shared" si="11"/>
        <v>0.19136573751387376</v>
      </c>
      <c r="AF17" s="169">
        <f t="shared" si="12"/>
        <v>0.21045493684794669</v>
      </c>
      <c r="AG17" s="169">
        <f t="shared" si="13"/>
        <v>0.20512296209766934</v>
      </c>
      <c r="AH17" s="169">
        <f t="shared" si="14"/>
        <v>0.20273154611542732</v>
      </c>
      <c r="AJ17" s="50">
        <f t="shared" si="16"/>
        <v>0</v>
      </c>
      <c r="AK17" s="50">
        <f t="shared" si="17"/>
        <v>3.5625640298050376E-2</v>
      </c>
      <c r="AL17" s="50">
        <f t="shared" si="18"/>
        <v>5.5480018934367825E-2</v>
      </c>
      <c r="AM17" s="50">
        <f t="shared" si="19"/>
        <v>6.5081266918444403E-2</v>
      </c>
      <c r="AN17" s="50">
        <f t="shared" si="20"/>
        <v>8.072929412064922E-2</v>
      </c>
      <c r="AO17" s="50">
        <f t="shared" si="21"/>
        <v>0.10031877666632671</v>
      </c>
      <c r="AP17" s="50">
        <f t="shared" si="22"/>
        <v>0.10428674068592447</v>
      </c>
      <c r="AQ17" s="50">
        <f t="shared" si="23"/>
        <v>9.5662477799326462E-2</v>
      </c>
      <c r="AR17" s="50">
        <f t="shared" si="24"/>
        <v>0.11321822813106053</v>
      </c>
      <c r="AS17" s="50">
        <f t="shared" si="25"/>
        <v>0.10831457471674999</v>
      </c>
      <c r="AT17" s="50">
        <f t="shared" si="26"/>
        <v>0.10611526288659801</v>
      </c>
    </row>
    <row r="18" spans="1:46"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</row>
    <row r="19" spans="1:46">
      <c r="A19" s="45" t="s">
        <v>313</v>
      </c>
      <c r="B19" s="45" t="s">
        <v>293</v>
      </c>
      <c r="C19" s="45" t="s">
        <v>294</v>
      </c>
      <c r="D19" s="45" t="s">
        <v>295</v>
      </c>
      <c r="E19" s="45" t="s">
        <v>296</v>
      </c>
      <c r="F19" s="150" t="s">
        <v>297</v>
      </c>
      <c r="G19" s="45" t="s">
        <v>264</v>
      </c>
      <c r="H19" s="45" t="s">
        <v>265</v>
      </c>
      <c r="I19" s="45" t="s">
        <v>266</v>
      </c>
      <c r="J19" s="45" t="s">
        <v>267</v>
      </c>
      <c r="K19" s="45" t="s">
        <v>268</v>
      </c>
      <c r="L19" s="45" t="s">
        <v>269</v>
      </c>
      <c r="M19" s="45" t="s">
        <v>270</v>
      </c>
      <c r="N19" s="45" t="s">
        <v>271</v>
      </c>
      <c r="O19" s="45" t="s">
        <v>272</v>
      </c>
      <c r="P19" s="44" t="s">
        <v>273</v>
      </c>
      <c r="Q19" s="262" t="s">
        <v>751</v>
      </c>
      <c r="R19" s="262" t="s">
        <v>747</v>
      </c>
      <c r="T19" s="45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</row>
    <row r="20" spans="1:46">
      <c r="A20" s="45" t="s">
        <v>299</v>
      </c>
      <c r="B20" s="45">
        <v>790</v>
      </c>
      <c r="C20" s="45">
        <v>810</v>
      </c>
      <c r="D20" s="45">
        <v>815</v>
      </c>
      <c r="E20" s="45">
        <v>837</v>
      </c>
      <c r="F20" s="150">
        <v>895</v>
      </c>
      <c r="G20" s="149">
        <f>'SHs and LRs 2'!AG5</f>
        <v>924.72900000000004</v>
      </c>
      <c r="H20" s="149">
        <f>'SHs and LRs 2'!AH5</f>
        <v>923.64499999999998</v>
      </c>
      <c r="I20" s="149">
        <f>'SHs and LRs 2'!AI5</f>
        <v>952.58199999999999</v>
      </c>
      <c r="J20" s="149">
        <f>'SHs and LRs 2'!AJ5</f>
        <v>938.399</v>
      </c>
      <c r="K20" s="149">
        <f>'SHs and LRs 2'!AK5</f>
        <v>947.27300000000002</v>
      </c>
      <c r="L20" s="149">
        <f>'SHs and LRs 2'!AL5</f>
        <v>946.27597900000001</v>
      </c>
      <c r="M20" s="149">
        <f>'SHs and LRs 2'!AM5</f>
        <v>926.13692400000002</v>
      </c>
      <c r="N20" s="149">
        <f>'SHs and LRs 2'!AN5</f>
        <v>917.64629000000002</v>
      </c>
      <c r="O20" s="149">
        <f>'SHs and LRs 2'!AO5</f>
        <v>930.00761999999997</v>
      </c>
      <c r="P20" s="149">
        <f>'SHs and LRs 2'!AP5</f>
        <v>953.27146600000003</v>
      </c>
      <c r="Q20" s="149">
        <f>'SHs and LRs 2'!AQ5</f>
        <v>1018.30172</v>
      </c>
      <c r="R20" s="149">
        <f>'SHs and LRs 2'!AR5</f>
        <v>1105.506063</v>
      </c>
      <c r="T20" s="169">
        <f t="shared" ref="T20:T34" si="27">IFERROR(IF(B20/$C20=0,"",B20/$C20)-1,"")</f>
        <v>-2.4691358024691357E-2</v>
      </c>
      <c r="U20" s="169">
        <f t="shared" ref="U20:U34" si="28">IFERROR(IF(C20/$C20=0,"",C20/$C20)-1,"")</f>
        <v>0</v>
      </c>
      <c r="V20" s="169">
        <f t="shared" ref="V20:V34" si="29">IFERROR(IF(D20/$C20=0,"",D20/$C20)-1,"")</f>
        <v>6.1728395061728669E-3</v>
      </c>
      <c r="W20" s="169">
        <f t="shared" ref="W20:W34" si="30">IFERROR(IF(E20/$C20=0,"",E20/$C20)-1,"")</f>
        <v>3.3333333333333437E-2</v>
      </c>
      <c r="X20" s="169">
        <f t="shared" ref="X20:X34" si="31">IFERROR(IF(F20/$C20=0,"",F20/$C20)-1,"")</f>
        <v>0.10493827160493829</v>
      </c>
      <c r="Y20" s="169">
        <f t="shared" ref="Y20:Y34" si="32">IFERROR(IF(G20/$C20=0,"",G20/$C20)-1,"")</f>
        <v>0.14164074074074073</v>
      </c>
      <c r="Z20" s="169">
        <f t="shared" ref="Z20:Z34" si="33">IFERROR(IF(H20/$C20=0,"",H20/$C20)-1,"")</f>
        <v>0.14030246913580235</v>
      </c>
      <c r="AA20" s="169">
        <f t="shared" ref="AA20:AA34" si="34">IFERROR(IF(I20/$C20=0,"",I20/$C20)-1,"")</f>
        <v>0.17602716049382705</v>
      </c>
      <c r="AB20" s="169">
        <f t="shared" ref="AB20:AB34" si="35">IFERROR(IF(J20/$C20=0,"",J20/$C20)-1,"")</f>
        <v>0.15851728395061726</v>
      </c>
      <c r="AC20" s="169">
        <f t="shared" ref="AC20:AC34" si="36">IFERROR(IF(K20/$C20=0,"",K20/$C20)-1,"")</f>
        <v>0.16947283950617287</v>
      </c>
      <c r="AD20" s="169">
        <f t="shared" ref="AD20:AD34" si="37">IFERROR(IF(L20/$C20=0,"",L20/$C20)-1,"")</f>
        <v>0.16824194938271608</v>
      </c>
      <c r="AE20" s="169">
        <f t="shared" ref="AE20:AE34" si="38">IFERROR(IF(M20/$C20=0,"",M20/$C20)-1,"")</f>
        <v>0.14337891851851858</v>
      </c>
      <c r="AF20" s="169">
        <f t="shared" ref="AF20:AF34" si="39">IFERROR(IF(N20/$C20=0,"",N20/$C20)-1,"")</f>
        <v>0.13289665432098774</v>
      </c>
      <c r="AG20" s="169">
        <f t="shared" ref="AG20:AG34" si="40">IFERROR(IF(O20/$C20=0,"",O20/$C20)-1,"")</f>
        <v>0.14815755555555543</v>
      </c>
      <c r="AH20" s="169">
        <f t="shared" ref="AH20:AH34" si="41">IFERROR(IF(P20/$C20=0,"",P20/$C20)-1,"")</f>
        <v>0.17687835308641975</v>
      </c>
      <c r="AJ20" s="50">
        <f>F20/$F20-1</f>
        <v>0</v>
      </c>
      <c r="AK20" s="50">
        <f t="shared" ref="AK20:AK34" si="42">G20/$F20-1</f>
        <v>3.3216759776536264E-2</v>
      </c>
      <c r="AL20" s="50">
        <f t="shared" ref="AL20:AL34" si="43">H20/$F20-1</f>
        <v>3.200558659217867E-2</v>
      </c>
      <c r="AM20" s="50">
        <f t="shared" ref="AM20:AM34" si="44">I20/$F20-1</f>
        <v>6.4337430167597853E-2</v>
      </c>
      <c r="AN20" s="50">
        <f t="shared" ref="AN20:AN34" si="45">J20/$F20-1</f>
        <v>4.8490502793296031E-2</v>
      </c>
      <c r="AO20" s="50">
        <f t="shared" ref="AO20:AO34" si="46">K20/$F20-1</f>
        <v>5.8405586592178871E-2</v>
      </c>
      <c r="AP20" s="50">
        <f t="shared" ref="AP20:AP34" si="47">L20/$F20-1</f>
        <v>5.7291596648044729E-2</v>
      </c>
      <c r="AQ20" s="50">
        <f t="shared" ref="AQ20:AQ34" si="48">M20/$F20-1</f>
        <v>3.4789859217877028E-2</v>
      </c>
      <c r="AR20" s="50">
        <f t="shared" ref="AR20:AR34" si="49">N20/$F20-1</f>
        <v>2.5303117318435708E-2</v>
      </c>
      <c r="AS20" s="50">
        <f t="shared" ref="AS20:AS34" si="50">O20/$F20-1</f>
        <v>3.9114659217877046E-2</v>
      </c>
      <c r="AT20" s="50">
        <f t="shared" ref="AT20:AT34" si="51">P20/$F20-1</f>
        <v>6.5107783240223593E-2</v>
      </c>
    </row>
    <row r="21" spans="1:46">
      <c r="A21" s="45" t="s">
        <v>300</v>
      </c>
      <c r="B21" s="45">
        <v>3792</v>
      </c>
      <c r="C21" s="45">
        <v>3933</v>
      </c>
      <c r="D21" s="45">
        <v>4009</v>
      </c>
      <c r="E21" s="45">
        <v>4110</v>
      </c>
      <c r="F21" s="150">
        <v>4197</v>
      </c>
      <c r="G21" s="149">
        <f>'SHs and LRs 2'!AG6</f>
        <v>4090.3939999999998</v>
      </c>
      <c r="H21" s="149">
        <f>'SHs and LRs 2'!AH6</f>
        <v>4085.6709999999998</v>
      </c>
      <c r="I21" s="149">
        <f>'SHs and LRs 2'!AI6</f>
        <v>4147.3639999999996</v>
      </c>
      <c r="J21" s="149">
        <f>'SHs and LRs 2'!AJ6</f>
        <v>4103.7839999999997</v>
      </c>
      <c r="K21" s="149">
        <f>'SHs and LRs 2'!AK6</f>
        <v>4193.1350000000002</v>
      </c>
      <c r="L21" s="149">
        <f>'SHs and LRs 2'!AL6</f>
        <v>4282.705766</v>
      </c>
      <c r="M21" s="149">
        <f>'SHs and LRs 2'!AM6</f>
        <v>4691.6274880000001</v>
      </c>
      <c r="N21" s="149">
        <f>'SHs and LRs 2'!AN6</f>
        <v>4481.9530269999996</v>
      </c>
      <c r="O21" s="149">
        <f>'SHs and LRs 2'!AO6</f>
        <v>4600.391807</v>
      </c>
      <c r="P21" s="149">
        <f>'SHs and LRs 2'!AP6</f>
        <v>4747.0472559999998</v>
      </c>
      <c r="Q21" s="149">
        <f>'SHs and LRs 2'!AQ6</f>
        <v>4834.622601</v>
      </c>
      <c r="R21" s="149">
        <f>'SHs and LRs 2'!AR6</f>
        <v>5028.0951290000003</v>
      </c>
      <c r="T21" s="169">
        <f t="shared" si="27"/>
        <v>-3.585049580472921E-2</v>
      </c>
      <c r="U21" s="169">
        <f t="shared" si="28"/>
        <v>0</v>
      </c>
      <c r="V21" s="169">
        <f t="shared" si="29"/>
        <v>1.9323671497584627E-2</v>
      </c>
      <c r="W21" s="169">
        <f t="shared" si="30"/>
        <v>4.5003813882532384E-2</v>
      </c>
      <c r="X21" s="169">
        <f t="shared" si="31"/>
        <v>6.7124332570556833E-2</v>
      </c>
      <c r="Y21" s="169">
        <f t="shared" si="32"/>
        <v>4.0018815153826548E-2</v>
      </c>
      <c r="Z21" s="169">
        <f t="shared" si="33"/>
        <v>3.8817950673785795E-2</v>
      </c>
      <c r="AA21" s="169">
        <f t="shared" si="34"/>
        <v>5.4503941011950108E-2</v>
      </c>
      <c r="AB21" s="169">
        <f t="shared" si="35"/>
        <v>4.3423340961098233E-2</v>
      </c>
      <c r="AC21" s="169">
        <f t="shared" si="36"/>
        <v>6.6141622171370429E-2</v>
      </c>
      <c r="AD21" s="169">
        <f t="shared" si="37"/>
        <v>8.891578082888385E-2</v>
      </c>
      <c r="AE21" s="169">
        <f t="shared" si="38"/>
        <v>0.19288774167302325</v>
      </c>
      <c r="AF21" s="169">
        <f t="shared" si="39"/>
        <v>0.13957615738621909</v>
      </c>
      <c r="AG21" s="169">
        <f t="shared" si="40"/>
        <v>0.16969026366641238</v>
      </c>
      <c r="AH21" s="169">
        <f t="shared" si="41"/>
        <v>0.20697870734808022</v>
      </c>
      <c r="AJ21" s="50">
        <f t="shared" ref="AJ21:AJ34" si="52">F21/$F21-1</f>
        <v>0</v>
      </c>
      <c r="AK21" s="50">
        <f t="shared" si="42"/>
        <v>-2.5400524183941009E-2</v>
      </c>
      <c r="AL21" s="50">
        <f t="shared" si="43"/>
        <v>-2.6525851798903988E-2</v>
      </c>
      <c r="AM21" s="50">
        <f t="shared" si="44"/>
        <v>-1.1826542768644366E-2</v>
      </c>
      <c r="AN21" s="50">
        <f t="shared" si="45"/>
        <v>-2.2210150107219495E-2</v>
      </c>
      <c r="AO21" s="50">
        <f t="shared" si="46"/>
        <v>-9.208958780080323E-4</v>
      </c>
      <c r="AP21" s="50">
        <f t="shared" si="47"/>
        <v>2.0420720991184194E-2</v>
      </c>
      <c r="AQ21" s="50">
        <f t="shared" si="48"/>
        <v>0.11785262997379076</v>
      </c>
      <c r="AR21" s="50">
        <f t="shared" si="49"/>
        <v>6.7894454848701269E-2</v>
      </c>
      <c r="AS21" s="50">
        <f t="shared" si="50"/>
        <v>9.6114321420061932E-2</v>
      </c>
      <c r="AT21" s="50">
        <f t="shared" si="51"/>
        <v>0.13105724469859426</v>
      </c>
    </row>
    <row r="22" spans="1:46">
      <c r="A22" s="45" t="s">
        <v>301</v>
      </c>
      <c r="B22" s="45">
        <v>2731</v>
      </c>
      <c r="C22" s="45">
        <v>2884</v>
      </c>
      <c r="D22" s="45">
        <v>2936</v>
      </c>
      <c r="E22" s="45">
        <v>3022</v>
      </c>
      <c r="F22" s="150">
        <v>3141</v>
      </c>
      <c r="G22" s="149">
        <f>'SHs and LRs 2'!AG7</f>
        <v>3161.3290000000002</v>
      </c>
      <c r="H22" s="149">
        <f>'SHs and LRs 2'!AH7</f>
        <v>3156.172</v>
      </c>
      <c r="I22" s="149">
        <f>'SHs and LRs 2'!AI7</f>
        <v>3253.4920000000002</v>
      </c>
      <c r="J22" s="149">
        <f>'SHs and LRs 2'!AJ7</f>
        <v>3068.1669999999999</v>
      </c>
      <c r="K22" s="149">
        <f>'SHs and LRs 2'!AK7</f>
        <v>3185.7950000000001</v>
      </c>
      <c r="L22" s="149">
        <f>'SHs and LRs 2'!AL7</f>
        <v>3233.1416199999999</v>
      </c>
      <c r="M22" s="149">
        <f>'SHs and LRs 2'!AM7</f>
        <v>3201.7592679999998</v>
      </c>
      <c r="N22" s="149">
        <f>'SHs and LRs 2'!AN7</f>
        <v>3269.6339130000001</v>
      </c>
      <c r="O22" s="149">
        <f>'SHs and LRs 2'!AO7</f>
        <v>3232.8621710000002</v>
      </c>
      <c r="P22" s="149">
        <f>'SHs and LRs 2'!AP7</f>
        <v>3242.01406</v>
      </c>
      <c r="Q22" s="149">
        <f>'SHs and LRs 2'!AQ7</f>
        <v>3382.2476449999999</v>
      </c>
      <c r="R22" s="149">
        <f>'SHs and LRs 2'!AR7</f>
        <v>3598.7758250000002</v>
      </c>
      <c r="T22" s="169">
        <f t="shared" si="27"/>
        <v>-5.3051317614424387E-2</v>
      </c>
      <c r="U22" s="169">
        <f t="shared" si="28"/>
        <v>0</v>
      </c>
      <c r="V22" s="169">
        <f t="shared" si="29"/>
        <v>1.8030513176144236E-2</v>
      </c>
      <c r="W22" s="169">
        <f t="shared" si="30"/>
        <v>4.785020804438278E-2</v>
      </c>
      <c r="X22" s="169">
        <f t="shared" si="31"/>
        <v>8.911234396671297E-2</v>
      </c>
      <c r="Y22" s="169">
        <f t="shared" si="32"/>
        <v>9.6161234396671347E-2</v>
      </c>
      <c r="Z22" s="169">
        <f t="shared" si="33"/>
        <v>9.4373092926490987E-2</v>
      </c>
      <c r="AA22" s="169">
        <f t="shared" si="34"/>
        <v>0.12811789181692101</v>
      </c>
      <c r="AB22" s="169">
        <f t="shared" si="35"/>
        <v>6.3858183079056774E-2</v>
      </c>
      <c r="AC22" s="169">
        <f t="shared" si="36"/>
        <v>0.10464459084604716</v>
      </c>
      <c r="AD22" s="169">
        <f t="shared" si="37"/>
        <v>0.12106158807212197</v>
      </c>
      <c r="AE22" s="169">
        <f t="shared" si="38"/>
        <v>0.11018005131761432</v>
      </c>
      <c r="AF22" s="169">
        <f t="shared" si="39"/>
        <v>0.13371494902912628</v>
      </c>
      <c r="AG22" s="169">
        <f t="shared" si="40"/>
        <v>0.12096469174757285</v>
      </c>
      <c r="AH22" s="169">
        <f t="shared" si="41"/>
        <v>0.12413802357836334</v>
      </c>
      <c r="AJ22" s="50">
        <f t="shared" si="52"/>
        <v>0</v>
      </c>
      <c r="AK22" s="50">
        <f t="shared" si="42"/>
        <v>6.4721426297358331E-3</v>
      </c>
      <c r="AL22" s="50">
        <f t="shared" si="43"/>
        <v>4.8303088188474952E-3</v>
      </c>
      <c r="AM22" s="50">
        <f t="shared" si="44"/>
        <v>3.5814071951607795E-2</v>
      </c>
      <c r="AN22" s="50">
        <f t="shared" si="45"/>
        <v>-2.3187838268067473E-2</v>
      </c>
      <c r="AO22" s="50">
        <f t="shared" si="46"/>
        <v>1.4261381725565236E-2</v>
      </c>
      <c r="AP22" s="50">
        <f t="shared" si="47"/>
        <v>2.9335122572429206E-2</v>
      </c>
      <c r="AQ22" s="50">
        <f t="shared" si="48"/>
        <v>1.9343924864692719E-2</v>
      </c>
      <c r="AR22" s="50">
        <f t="shared" si="49"/>
        <v>4.0953171919770881E-2</v>
      </c>
      <c r="AS22" s="50">
        <f t="shared" si="50"/>
        <v>2.9246154409423797E-2</v>
      </c>
      <c r="AT22" s="50">
        <f t="shared" si="51"/>
        <v>3.2159840815026985E-2</v>
      </c>
    </row>
    <row r="23" spans="1:46">
      <c r="A23" s="45" t="s">
        <v>286</v>
      </c>
      <c r="B23" s="45">
        <v>1266</v>
      </c>
      <c r="C23" s="45">
        <v>1303</v>
      </c>
      <c r="D23" s="45">
        <v>1327</v>
      </c>
      <c r="E23" s="45">
        <v>1366</v>
      </c>
      <c r="F23" s="150">
        <v>1506</v>
      </c>
      <c r="G23" s="149">
        <f>'SHs and LRs 2'!AG8</f>
        <v>1496.8430000000001</v>
      </c>
      <c r="H23" s="149">
        <f>'SHs and LRs 2'!AH8</f>
        <v>1468.308</v>
      </c>
      <c r="I23" s="149">
        <f>'SHs and LRs 2'!AI8</f>
        <v>1570.5150000000001</v>
      </c>
      <c r="J23" s="149">
        <f>'SHs and LRs 2'!AJ8</f>
        <v>1520.5709999999999</v>
      </c>
      <c r="K23" s="149">
        <f>'SHs and LRs 2'!AK8</f>
        <v>1535.3820000000001</v>
      </c>
      <c r="L23" s="149">
        <f>'SHs and LRs 2'!AL8</f>
        <v>1537.5119589999999</v>
      </c>
      <c r="M23" s="149">
        <f>'SHs and LRs 2'!AM8</f>
        <v>1579.033287</v>
      </c>
      <c r="N23" s="149">
        <f>'SHs and LRs 2'!AN8</f>
        <v>1556.323386</v>
      </c>
      <c r="O23" s="149">
        <f>'SHs and LRs 2'!AO8</f>
        <v>1589.4810869999999</v>
      </c>
      <c r="P23" s="149">
        <f>'SHs and LRs 2'!AP8</f>
        <v>1630.9116059999999</v>
      </c>
      <c r="Q23" s="149">
        <f>'SHs and LRs 2'!AQ8</f>
        <v>1615.709376</v>
      </c>
      <c r="R23" s="149">
        <f>'SHs and LRs 2'!AR8</f>
        <v>1741.9349769999999</v>
      </c>
      <c r="T23" s="169">
        <f t="shared" si="27"/>
        <v>-2.839600920951646E-2</v>
      </c>
      <c r="U23" s="169">
        <f t="shared" si="28"/>
        <v>0</v>
      </c>
      <c r="V23" s="169">
        <f t="shared" si="29"/>
        <v>1.8419033000767415E-2</v>
      </c>
      <c r="W23" s="169">
        <f t="shared" si="30"/>
        <v>4.8349961627014659E-2</v>
      </c>
      <c r="X23" s="169">
        <f t="shared" si="31"/>
        <v>0.15579432079815803</v>
      </c>
      <c r="Y23" s="169">
        <f t="shared" si="32"/>
        <v>0.14876669224865702</v>
      </c>
      <c r="Z23" s="169">
        <f t="shared" si="33"/>
        <v>0.1268672294704527</v>
      </c>
      <c r="AA23" s="169">
        <f t="shared" si="34"/>
        <v>0.20530698388334612</v>
      </c>
      <c r="AB23" s="169">
        <f t="shared" si="35"/>
        <v>0.16697697620874896</v>
      </c>
      <c r="AC23" s="169">
        <f t="shared" si="36"/>
        <v>0.17834382194934761</v>
      </c>
      <c r="AD23" s="169">
        <f t="shared" si="37"/>
        <v>0.17997847966231761</v>
      </c>
      <c r="AE23" s="169">
        <f t="shared" si="38"/>
        <v>0.21184442594013819</v>
      </c>
      <c r="AF23" s="169">
        <f t="shared" si="39"/>
        <v>0.19441549194167318</v>
      </c>
      <c r="AG23" s="169">
        <f t="shared" si="40"/>
        <v>0.21986269148119719</v>
      </c>
      <c r="AH23" s="169">
        <f t="shared" si="41"/>
        <v>0.25165894551036061</v>
      </c>
      <c r="AJ23" s="50">
        <f t="shared" si="52"/>
        <v>0</v>
      </c>
      <c r="AK23" s="50">
        <f t="shared" si="42"/>
        <v>-6.0803452855244799E-3</v>
      </c>
      <c r="AL23" s="50">
        <f t="shared" si="43"/>
        <v>-2.5027888446215174E-2</v>
      </c>
      <c r="AM23" s="50">
        <f t="shared" si="44"/>
        <v>4.2838645418326715E-2</v>
      </c>
      <c r="AN23" s="50">
        <f t="shared" si="45"/>
        <v>9.6752988047807964E-3</v>
      </c>
      <c r="AO23" s="50">
        <f t="shared" si="46"/>
        <v>1.9509960159362683E-2</v>
      </c>
      <c r="AP23" s="50">
        <f t="shared" si="47"/>
        <v>2.0924275564409012E-2</v>
      </c>
      <c r="AQ23" s="50">
        <f t="shared" si="48"/>
        <v>4.8494878486055715E-2</v>
      </c>
      <c r="AR23" s="50">
        <f t="shared" si="49"/>
        <v>3.3415262948207181E-2</v>
      </c>
      <c r="AS23" s="50">
        <f t="shared" si="50"/>
        <v>5.5432328685258936E-2</v>
      </c>
      <c r="AT23" s="50">
        <f t="shared" si="51"/>
        <v>8.2942633466135396E-2</v>
      </c>
    </row>
    <row r="24" spans="1:46">
      <c r="A24" s="45" t="s">
        <v>302</v>
      </c>
      <c r="B24" s="45">
        <v>153</v>
      </c>
      <c r="C24" s="45">
        <v>149</v>
      </c>
      <c r="D24" s="45">
        <v>180</v>
      </c>
      <c r="E24" s="45">
        <v>184</v>
      </c>
      <c r="F24" s="150">
        <v>189</v>
      </c>
      <c r="G24" s="149">
        <f>'SHs and LRs 2'!AG9</f>
        <v>184.28299999999999</v>
      </c>
      <c r="H24" s="149">
        <f>'SHs and LRs 2'!AH9</f>
        <v>168.26599999999999</v>
      </c>
      <c r="I24" s="149">
        <f>'SHs and LRs 2'!AI9</f>
        <v>180.333</v>
      </c>
      <c r="J24" s="149">
        <f>'SHs and LRs 2'!AJ9</f>
        <v>174.934</v>
      </c>
      <c r="K24" s="149">
        <f>'SHs and LRs 2'!AK9</f>
        <v>179.20699999999999</v>
      </c>
      <c r="L24" s="149">
        <f>'SHs and LRs 2'!AL9</f>
        <v>182.291866</v>
      </c>
      <c r="M24" s="149">
        <f>'SHs and LRs 2'!AM9</f>
        <v>182.50724399999999</v>
      </c>
      <c r="N24" s="149">
        <f>'SHs and LRs 2'!AN9</f>
        <v>184.50741500000001</v>
      </c>
      <c r="O24" s="149">
        <f>'SHs and LRs 2'!AO9</f>
        <v>182.26243199999999</v>
      </c>
      <c r="P24" s="149">
        <f>'SHs and LRs 2'!AP9</f>
        <v>187.0813</v>
      </c>
      <c r="Q24" s="149">
        <f>'SHs and LRs 2'!AQ9</f>
        <v>186.13292000000001</v>
      </c>
      <c r="R24" s="149">
        <f>'SHs and LRs 2'!AR9</f>
        <v>187.24822</v>
      </c>
      <c r="T24" s="169">
        <f t="shared" si="27"/>
        <v>2.6845637583892579E-2</v>
      </c>
      <c r="U24" s="169">
        <f t="shared" si="28"/>
        <v>0</v>
      </c>
      <c r="V24" s="169">
        <f t="shared" si="29"/>
        <v>0.20805369127516782</v>
      </c>
      <c r="W24" s="169">
        <f t="shared" si="30"/>
        <v>0.2348993288590604</v>
      </c>
      <c r="X24" s="169">
        <f t="shared" si="31"/>
        <v>0.26845637583892623</v>
      </c>
      <c r="Y24" s="169">
        <f t="shared" si="32"/>
        <v>0.2367986577181207</v>
      </c>
      <c r="Z24" s="169">
        <f t="shared" si="33"/>
        <v>0.12930201342281866</v>
      </c>
      <c r="AA24" s="169">
        <f t="shared" si="34"/>
        <v>0.21028859060402683</v>
      </c>
      <c r="AB24" s="169">
        <f t="shared" si="35"/>
        <v>0.17405369127516779</v>
      </c>
      <c r="AC24" s="169">
        <f t="shared" si="36"/>
        <v>0.20273154362416101</v>
      </c>
      <c r="AD24" s="169">
        <f t="shared" si="37"/>
        <v>0.22343534228187911</v>
      </c>
      <c r="AE24" s="169">
        <f t="shared" si="38"/>
        <v>0.22488083221476507</v>
      </c>
      <c r="AF24" s="169">
        <f t="shared" si="39"/>
        <v>0.23830479865771825</v>
      </c>
      <c r="AG24" s="169">
        <f t="shared" si="40"/>
        <v>0.22323779865771809</v>
      </c>
      <c r="AH24" s="169">
        <f t="shared" si="41"/>
        <v>0.25557919463087253</v>
      </c>
      <c r="AJ24" s="50">
        <f t="shared" si="52"/>
        <v>0</v>
      </c>
      <c r="AK24" s="50">
        <f t="shared" si="42"/>
        <v>-2.4957671957672067E-2</v>
      </c>
      <c r="AL24" s="50">
        <f t="shared" si="43"/>
        <v>-0.10970370370370375</v>
      </c>
      <c r="AM24" s="50">
        <f t="shared" si="44"/>
        <v>-4.5857142857142819E-2</v>
      </c>
      <c r="AN24" s="50">
        <f t="shared" si="45"/>
        <v>-7.4423280423280391E-2</v>
      </c>
      <c r="AO24" s="50">
        <f t="shared" si="46"/>
        <v>-5.1814814814814869E-2</v>
      </c>
      <c r="AP24" s="50">
        <f t="shared" si="47"/>
        <v>-3.5492772486772517E-2</v>
      </c>
      <c r="AQ24" s="50">
        <f t="shared" si="48"/>
        <v>-3.4353206349206467E-2</v>
      </c>
      <c r="AR24" s="50">
        <f t="shared" si="49"/>
        <v>-2.3770291005290933E-2</v>
      </c>
      <c r="AS24" s="50">
        <f t="shared" si="50"/>
        <v>-3.5648507936507978E-2</v>
      </c>
      <c r="AT24" s="50">
        <f t="shared" si="51"/>
        <v>-1.0151851851851856E-2</v>
      </c>
    </row>
    <row r="25" spans="1:46">
      <c r="A25" s="45" t="s">
        <v>303</v>
      </c>
      <c r="B25" s="45">
        <v>547</v>
      </c>
      <c r="C25" s="45">
        <v>605</v>
      </c>
      <c r="D25" s="45">
        <v>669</v>
      </c>
      <c r="E25" s="45">
        <v>642</v>
      </c>
      <c r="F25" s="150">
        <v>679</v>
      </c>
      <c r="G25" s="149">
        <f>'SHs and LRs 2'!AG10</f>
        <v>669.82399999999996</v>
      </c>
      <c r="H25" s="149">
        <f>'SHs and LRs 2'!AH10</f>
        <v>668.78099999999995</v>
      </c>
      <c r="I25" s="149">
        <f>'SHs and LRs 2'!AI10</f>
        <v>679.16700000000003</v>
      </c>
      <c r="J25" s="149">
        <f>'SHs and LRs 2'!AJ10</f>
        <v>657.28099999999995</v>
      </c>
      <c r="K25" s="149">
        <f>'SHs and LRs 2'!AK10</f>
        <v>667.70399999999995</v>
      </c>
      <c r="L25" s="149">
        <f>'SHs and LRs 2'!AL10</f>
        <v>661.125766</v>
      </c>
      <c r="M25" s="149">
        <f>'SHs and LRs 2'!AM10</f>
        <v>652.09852899999998</v>
      </c>
      <c r="N25" s="149">
        <f>'SHs and LRs 2'!AN10</f>
        <v>644.80484300000001</v>
      </c>
      <c r="O25" s="149">
        <f>'SHs and LRs 2'!AO10</f>
        <v>636.22786299999996</v>
      </c>
      <c r="P25" s="149">
        <f>'SHs and LRs 2'!AP10</f>
        <v>657.16790700000001</v>
      </c>
      <c r="Q25" s="149">
        <f>'SHs and LRs 2'!AQ10</f>
        <v>680.84036300000002</v>
      </c>
      <c r="R25" s="149">
        <f>'SHs and LRs 2'!AR10</f>
        <v>720.65642700000001</v>
      </c>
      <c r="T25" s="169">
        <f t="shared" si="27"/>
        <v>-9.5867768595041314E-2</v>
      </c>
      <c r="U25" s="169">
        <f t="shared" si="28"/>
        <v>0</v>
      </c>
      <c r="V25" s="169">
        <f t="shared" si="29"/>
        <v>0.10578512396694206</v>
      </c>
      <c r="W25" s="169">
        <f t="shared" si="30"/>
        <v>6.1157024793388359E-2</v>
      </c>
      <c r="X25" s="169">
        <f t="shared" si="31"/>
        <v>0.12231404958677694</v>
      </c>
      <c r="Y25" s="169">
        <f t="shared" si="32"/>
        <v>0.10714710743801636</v>
      </c>
      <c r="Z25" s="169">
        <f t="shared" si="33"/>
        <v>0.10542314049586765</v>
      </c>
      <c r="AA25" s="169">
        <f t="shared" si="34"/>
        <v>0.12259008264462823</v>
      </c>
      <c r="AB25" s="169">
        <f t="shared" si="35"/>
        <v>8.6414876033057864E-2</v>
      </c>
      <c r="AC25" s="169">
        <f t="shared" si="36"/>
        <v>0.10364297520661148</v>
      </c>
      <c r="AD25" s="169">
        <f t="shared" si="37"/>
        <v>9.2769861157024902E-2</v>
      </c>
      <c r="AE25" s="169">
        <f t="shared" si="38"/>
        <v>7.7848808264462832E-2</v>
      </c>
      <c r="AF25" s="169">
        <f t="shared" si="39"/>
        <v>6.5793128925619948E-2</v>
      </c>
      <c r="AG25" s="169">
        <f t="shared" si="40"/>
        <v>5.1616302479338794E-2</v>
      </c>
      <c r="AH25" s="169">
        <f t="shared" si="41"/>
        <v>8.6227945454545374E-2</v>
      </c>
      <c r="AJ25" s="50">
        <f t="shared" si="52"/>
        <v>0</v>
      </c>
      <c r="AK25" s="50">
        <f t="shared" si="42"/>
        <v>-1.3513991163475736E-2</v>
      </c>
      <c r="AL25" s="50">
        <f t="shared" si="43"/>
        <v>-1.505007363770261E-2</v>
      </c>
      <c r="AM25" s="50">
        <f t="shared" si="44"/>
        <v>2.4594992636228774E-4</v>
      </c>
      <c r="AN25" s="50">
        <f t="shared" si="45"/>
        <v>-3.1986745213549383E-2</v>
      </c>
      <c r="AO25" s="50">
        <f t="shared" si="46"/>
        <v>-1.6636229749631859E-2</v>
      </c>
      <c r="AP25" s="50">
        <f t="shared" si="47"/>
        <v>-2.632435051546389E-2</v>
      </c>
      <c r="AQ25" s="50">
        <f t="shared" si="48"/>
        <v>-3.9619250368188585E-2</v>
      </c>
      <c r="AR25" s="50">
        <f t="shared" si="49"/>
        <v>-5.03610559646539E-2</v>
      </c>
      <c r="AS25" s="50">
        <f t="shared" si="50"/>
        <v>-6.2992837997054574E-2</v>
      </c>
      <c r="AT25" s="50">
        <f t="shared" si="51"/>
        <v>-3.2153303387334242E-2</v>
      </c>
    </row>
    <row r="26" spans="1:46">
      <c r="A26" s="45" t="s">
        <v>304</v>
      </c>
      <c r="B26" s="45">
        <v>557</v>
      </c>
      <c r="C26" s="45">
        <v>597</v>
      </c>
      <c r="D26" s="45">
        <v>591</v>
      </c>
      <c r="E26" s="45">
        <v>599</v>
      </c>
      <c r="F26" s="150">
        <v>636</v>
      </c>
      <c r="G26" s="149">
        <f>'SHs and LRs 2'!AG11</f>
        <v>643.38199999999995</v>
      </c>
      <c r="H26" s="149">
        <f>'SHs and LRs 2'!AH11</f>
        <v>643.03200000000004</v>
      </c>
      <c r="I26" s="149">
        <f>'SHs and LRs 2'!AI11</f>
        <v>661.55499999999995</v>
      </c>
      <c r="J26" s="149">
        <f>'SHs and LRs 2'!AJ11</f>
        <v>650.90700000000004</v>
      </c>
      <c r="K26" s="149">
        <f>'SHs and LRs 2'!AK11</f>
        <v>677.452</v>
      </c>
      <c r="L26" s="149">
        <f>'SHs and LRs 2'!AL11</f>
        <v>668.82493299999999</v>
      </c>
      <c r="M26" s="149">
        <f>'SHs and LRs 2'!AM11</f>
        <v>668.53964399999995</v>
      </c>
      <c r="N26" s="149">
        <f>'SHs and LRs 2'!AN11</f>
        <v>667.95429300000001</v>
      </c>
      <c r="O26" s="149">
        <f>'SHs and LRs 2'!AO11</f>
        <v>677.74719600000003</v>
      </c>
      <c r="P26" s="149">
        <f>'SHs and LRs 2'!AP11</f>
        <v>682.96103200000005</v>
      </c>
      <c r="Q26" s="149">
        <f>'SHs and LRs 2'!AQ11</f>
        <v>692.47082899999998</v>
      </c>
      <c r="R26" s="149">
        <f>'SHs and LRs 2'!AR11</f>
        <v>725.64679899999999</v>
      </c>
      <c r="T26" s="169">
        <f t="shared" si="27"/>
        <v>-6.7001675041876041E-2</v>
      </c>
      <c r="U26" s="169">
        <f t="shared" si="28"/>
        <v>0</v>
      </c>
      <c r="V26" s="169">
        <f t="shared" si="29"/>
        <v>-1.0050251256281451E-2</v>
      </c>
      <c r="W26" s="169">
        <f t="shared" si="30"/>
        <v>3.3500837520938909E-3</v>
      </c>
      <c r="X26" s="169">
        <f t="shared" si="31"/>
        <v>6.5326633165829096E-2</v>
      </c>
      <c r="Y26" s="169">
        <f t="shared" si="32"/>
        <v>7.7691792294807271E-2</v>
      </c>
      <c r="Z26" s="169">
        <f t="shared" si="33"/>
        <v>7.7105527638191118E-2</v>
      </c>
      <c r="AA26" s="169">
        <f t="shared" si="34"/>
        <v>0.10813232830820763</v>
      </c>
      <c r="AB26" s="169">
        <f t="shared" si="35"/>
        <v>9.0296482412060453E-2</v>
      </c>
      <c r="AC26" s="169">
        <f t="shared" si="36"/>
        <v>0.13476046901172523</v>
      </c>
      <c r="AD26" s="169">
        <f t="shared" si="37"/>
        <v>0.12030977051926306</v>
      </c>
      <c r="AE26" s="169">
        <f t="shared" si="38"/>
        <v>0.1198318994974874</v>
      </c>
      <c r="AF26" s="169">
        <f t="shared" si="39"/>
        <v>0.11885141206030148</v>
      </c>
      <c r="AG26" s="169">
        <f t="shared" si="40"/>
        <v>0.13525493467336691</v>
      </c>
      <c r="AH26" s="169">
        <f t="shared" si="41"/>
        <v>0.14398832830820774</v>
      </c>
      <c r="AJ26" s="50">
        <f t="shared" si="52"/>
        <v>0</v>
      </c>
      <c r="AK26" s="50">
        <f t="shared" si="42"/>
        <v>1.1606918238993735E-2</v>
      </c>
      <c r="AL26" s="50">
        <f t="shared" si="43"/>
        <v>1.1056603773584861E-2</v>
      </c>
      <c r="AM26" s="50">
        <f t="shared" si="44"/>
        <v>4.0180817610062869E-2</v>
      </c>
      <c r="AN26" s="50">
        <f t="shared" si="45"/>
        <v>2.3438679245282978E-2</v>
      </c>
      <c r="AO26" s="50">
        <f t="shared" si="46"/>
        <v>6.5176100628930866E-2</v>
      </c>
      <c r="AP26" s="50">
        <f t="shared" si="47"/>
        <v>5.1611529874213913E-2</v>
      </c>
      <c r="AQ26" s="50">
        <f t="shared" si="48"/>
        <v>5.1162962264150957E-2</v>
      </c>
      <c r="AR26" s="50">
        <f t="shared" si="49"/>
        <v>5.0242599056603776E-2</v>
      </c>
      <c r="AS26" s="50">
        <f t="shared" si="50"/>
        <v>6.5640245283018928E-2</v>
      </c>
      <c r="AT26" s="50">
        <f t="shared" si="51"/>
        <v>7.3838100628930814E-2</v>
      </c>
    </row>
    <row r="27" spans="1:46">
      <c r="A27" s="45" t="s">
        <v>649</v>
      </c>
      <c r="B27" s="45">
        <v>1301</v>
      </c>
      <c r="C27" s="45">
        <v>1385</v>
      </c>
      <c r="D27" s="45">
        <v>1393</v>
      </c>
      <c r="E27" s="45">
        <v>1367</v>
      </c>
      <c r="F27" s="150">
        <v>1422</v>
      </c>
      <c r="G27" s="149">
        <f>'SHs and LRs 2'!AG12</f>
        <v>1426.8150000000001</v>
      </c>
      <c r="H27" s="149">
        <f>'SHs and LRs 2'!AH12</f>
        <v>1392.9190000000001</v>
      </c>
      <c r="I27" s="149">
        <f>'SHs and LRs 2'!AI12</f>
        <v>1422.498</v>
      </c>
      <c r="J27" s="149">
        <f>'SHs and LRs 2'!AJ12</f>
        <v>1357.836</v>
      </c>
      <c r="K27" s="149">
        <f>'SHs and LRs 2'!AK12</f>
        <v>1377.2349999999999</v>
      </c>
      <c r="L27" s="149">
        <f>'SHs and LRs 2'!AL12</f>
        <v>1370.360889</v>
      </c>
      <c r="M27" s="149">
        <f>'SHs and LRs 2'!AM12</f>
        <v>1334.504183</v>
      </c>
      <c r="N27" s="149">
        <f>'SHs and LRs 2'!AN12</f>
        <v>1309.036936</v>
      </c>
      <c r="O27" s="149">
        <f>'SHs and LRs 2'!AO12</f>
        <v>1328.2314249999999</v>
      </c>
      <c r="P27" s="149">
        <f>'SHs and LRs 2'!AP12</f>
        <v>1368.844934</v>
      </c>
      <c r="Q27" s="149">
        <f>'SHs and LRs 2'!AQ12</f>
        <v>1429.1832509999999</v>
      </c>
      <c r="R27" s="149">
        <f>'SHs and LRs 2'!AR12</f>
        <v>1483.564218</v>
      </c>
      <c r="T27" s="169">
        <f t="shared" si="27"/>
        <v>-6.0649819494584811E-2</v>
      </c>
      <c r="U27" s="169">
        <f t="shared" si="28"/>
        <v>0</v>
      </c>
      <c r="V27" s="169">
        <f t="shared" si="29"/>
        <v>5.776173285198638E-3</v>
      </c>
      <c r="W27" s="169">
        <f t="shared" si="30"/>
        <v>-1.2996389891696714E-2</v>
      </c>
      <c r="X27" s="169">
        <f t="shared" si="31"/>
        <v>2.6714801444043257E-2</v>
      </c>
      <c r="Y27" s="169">
        <f t="shared" si="32"/>
        <v>3.0191335740072267E-2</v>
      </c>
      <c r="Z27" s="169">
        <f t="shared" si="33"/>
        <v>5.7176895306860764E-3</v>
      </c>
      <c r="AA27" s="169">
        <f t="shared" si="34"/>
        <v>2.707436823104703E-2</v>
      </c>
      <c r="AB27" s="169">
        <f t="shared" si="35"/>
        <v>-1.9612996389891668E-2</v>
      </c>
      <c r="AC27" s="169">
        <f t="shared" si="36"/>
        <v>-5.6064981949459636E-3</v>
      </c>
      <c r="AD27" s="169">
        <f t="shared" si="37"/>
        <v>-1.0569755234656975E-2</v>
      </c>
      <c r="AE27" s="169">
        <f t="shared" si="38"/>
        <v>-3.6459073646209372E-2</v>
      </c>
      <c r="AF27" s="169">
        <f t="shared" si="39"/>
        <v>-5.4846977617328596E-2</v>
      </c>
      <c r="AG27" s="169">
        <f t="shared" si="40"/>
        <v>-4.098814079422386E-2</v>
      </c>
      <c r="AH27" s="169">
        <f t="shared" si="41"/>
        <v>-1.1664307581227495E-2</v>
      </c>
      <c r="AJ27" s="50">
        <f t="shared" si="52"/>
        <v>0</v>
      </c>
      <c r="AK27" s="50">
        <f t="shared" si="42"/>
        <v>3.3860759493671289E-3</v>
      </c>
      <c r="AL27" s="50">
        <f t="shared" si="43"/>
        <v>-2.045077355836844E-2</v>
      </c>
      <c r="AM27" s="50">
        <f t="shared" si="44"/>
        <v>3.5021097046405991E-4</v>
      </c>
      <c r="AN27" s="50">
        <f t="shared" si="45"/>
        <v>-4.5122362869198351E-2</v>
      </c>
      <c r="AO27" s="50">
        <f t="shared" si="46"/>
        <v>-3.1480309423347452E-2</v>
      </c>
      <c r="AP27" s="50">
        <f t="shared" si="47"/>
        <v>-3.6314424050632899E-2</v>
      </c>
      <c r="AQ27" s="50">
        <f t="shared" si="48"/>
        <v>-6.153011040787626E-2</v>
      </c>
      <c r="AR27" s="50">
        <f t="shared" si="49"/>
        <v>-7.9439566807313677E-2</v>
      </c>
      <c r="AS27" s="50">
        <f t="shared" si="50"/>
        <v>-6.5941332630098493E-2</v>
      </c>
      <c r="AT27" s="50">
        <f t="shared" si="51"/>
        <v>-3.7380496483825576E-2</v>
      </c>
    </row>
    <row r="28" spans="1:46">
      <c r="A28" s="45" t="s">
        <v>306</v>
      </c>
      <c r="B28" s="45">
        <v>1594</v>
      </c>
      <c r="C28" s="45">
        <v>1606</v>
      </c>
      <c r="D28" s="45">
        <v>1583</v>
      </c>
      <c r="E28" s="45">
        <v>1631</v>
      </c>
      <c r="F28" s="150">
        <v>1699</v>
      </c>
      <c r="G28" s="149">
        <f>'SHs and LRs 2'!AG13</f>
        <v>1634.43</v>
      </c>
      <c r="H28" s="149">
        <f>'SHs and LRs 2'!AH13</f>
        <v>1582.855</v>
      </c>
      <c r="I28" s="149">
        <f>'SHs and LRs 2'!AI13</f>
        <v>1698.5509999999999</v>
      </c>
      <c r="J28" s="149">
        <f>'SHs and LRs 2'!AJ13</f>
        <v>1633.614</v>
      </c>
      <c r="K28" s="149">
        <f>'SHs and LRs 2'!AK13</f>
        <v>1663.422</v>
      </c>
      <c r="L28" s="149">
        <f>'SHs and LRs 2'!AL13</f>
        <v>1680.757762</v>
      </c>
      <c r="M28" s="149">
        <f>'SHs and LRs 2'!AM13</f>
        <v>1635.407911</v>
      </c>
      <c r="N28" s="149">
        <f>'SHs and LRs 2'!AN13</f>
        <v>1675.8375699999999</v>
      </c>
      <c r="O28" s="149">
        <f>'SHs and LRs 2'!AO13</f>
        <v>1696.084521</v>
      </c>
      <c r="P28" s="149">
        <f>'SHs and LRs 2'!AP13</f>
        <v>1717.289323</v>
      </c>
      <c r="Q28" s="149">
        <f>'SHs and LRs 2'!AQ13</f>
        <v>1751.7798069999999</v>
      </c>
      <c r="R28" s="149">
        <f>'SHs and LRs 2'!AR13</f>
        <v>1803.3886869999999</v>
      </c>
      <c r="T28" s="169">
        <f t="shared" si="27"/>
        <v>-7.4719800747198306E-3</v>
      </c>
      <c r="U28" s="169">
        <f t="shared" si="28"/>
        <v>0</v>
      </c>
      <c r="V28" s="169">
        <f t="shared" si="29"/>
        <v>-1.4321295143212898E-2</v>
      </c>
      <c r="W28" s="169">
        <f t="shared" si="30"/>
        <v>1.5566625155666314E-2</v>
      </c>
      <c r="X28" s="169">
        <f t="shared" si="31"/>
        <v>5.7907845579078465E-2</v>
      </c>
      <c r="Y28" s="169">
        <f t="shared" si="32"/>
        <v>1.7702366127023694E-2</v>
      </c>
      <c r="Z28" s="169">
        <f t="shared" si="33"/>
        <v>-1.4411581569115817E-2</v>
      </c>
      <c r="AA28" s="169">
        <f t="shared" si="34"/>
        <v>5.7628268991282594E-2</v>
      </c>
      <c r="AB28" s="169">
        <f t="shared" si="35"/>
        <v>1.7194271481942636E-2</v>
      </c>
      <c r="AC28" s="169">
        <f t="shared" si="36"/>
        <v>3.5754669987546617E-2</v>
      </c>
      <c r="AD28" s="169">
        <f t="shared" si="37"/>
        <v>4.6549042341220481E-2</v>
      </c>
      <c r="AE28" s="169">
        <f t="shared" si="38"/>
        <v>1.8311277085927724E-2</v>
      </c>
      <c r="AF28" s="169">
        <f t="shared" si="39"/>
        <v>4.3485410958904014E-2</v>
      </c>
      <c r="AG28" s="169">
        <f t="shared" si="40"/>
        <v>5.6092478829389725E-2</v>
      </c>
      <c r="AH28" s="169">
        <f t="shared" si="41"/>
        <v>6.9295966998754732E-2</v>
      </c>
      <c r="AJ28" s="50">
        <f t="shared" si="52"/>
        <v>0</v>
      </c>
      <c r="AK28" s="50">
        <f t="shared" si="42"/>
        <v>-3.8004708652148333E-2</v>
      </c>
      <c r="AL28" s="50">
        <f t="shared" si="43"/>
        <v>-6.8360800470865235E-2</v>
      </c>
      <c r="AM28" s="50">
        <f t="shared" si="44"/>
        <v>-2.6427310182464137E-4</v>
      </c>
      <c r="AN28" s="50">
        <f t="shared" si="45"/>
        <v>-3.8484991171277239E-2</v>
      </c>
      <c r="AO28" s="50">
        <f t="shared" si="46"/>
        <v>-2.094055326662736E-2</v>
      </c>
      <c r="AP28" s="50">
        <f t="shared" si="47"/>
        <v>-1.0737044143613872E-2</v>
      </c>
      <c r="AQ28" s="50">
        <f t="shared" si="48"/>
        <v>-3.7429128310771054E-2</v>
      </c>
      <c r="AR28" s="50">
        <f t="shared" si="49"/>
        <v>-1.3632978222483882E-2</v>
      </c>
      <c r="AS28" s="50">
        <f t="shared" si="50"/>
        <v>-1.7159970570923555E-3</v>
      </c>
      <c r="AT28" s="50">
        <f t="shared" si="51"/>
        <v>1.0764757504414302E-2</v>
      </c>
    </row>
    <row r="29" spans="1:46">
      <c r="A29" s="45" t="s">
        <v>307</v>
      </c>
      <c r="B29" s="45">
        <v>653</v>
      </c>
      <c r="C29" s="45">
        <v>671</v>
      </c>
      <c r="D29" s="45">
        <v>766</v>
      </c>
      <c r="E29" s="45">
        <v>680</v>
      </c>
      <c r="F29" s="150">
        <v>794</v>
      </c>
      <c r="G29" s="149">
        <f>'SHs and LRs 2'!AG14</f>
        <v>770.25</v>
      </c>
      <c r="H29" s="149">
        <f>'SHs and LRs 2'!AH14</f>
        <v>766.48800000000006</v>
      </c>
      <c r="I29" s="149">
        <f>'SHs and LRs 2'!AI14</f>
        <v>793.58100000000002</v>
      </c>
      <c r="J29" s="149">
        <f>'SHs and LRs 2'!AJ14</f>
        <v>766.86900000000003</v>
      </c>
      <c r="K29" s="149">
        <f>'SHs and LRs 2'!AK14</f>
        <v>775.64099999999996</v>
      </c>
      <c r="L29" s="149">
        <f>'SHs and LRs 2'!AL14</f>
        <v>788.35914600000001</v>
      </c>
      <c r="M29" s="149">
        <f>'SHs and LRs 2'!AM14</f>
        <v>732.87482399999999</v>
      </c>
      <c r="N29" s="149">
        <f>'SHs and LRs 2'!AN14</f>
        <v>736.51166999999998</v>
      </c>
      <c r="O29" s="149">
        <f>'SHs and LRs 2'!AO14</f>
        <v>757.91302800000005</v>
      </c>
      <c r="P29" s="149">
        <f>'SHs and LRs 2'!AP14</f>
        <v>777.08126600000003</v>
      </c>
      <c r="Q29" s="149">
        <f>'SHs and LRs 2'!AQ14</f>
        <v>803.15267600000004</v>
      </c>
      <c r="R29" s="149">
        <f>'SHs and LRs 2'!AR14</f>
        <v>857.14013199999999</v>
      </c>
      <c r="T29" s="169">
        <f t="shared" si="27"/>
        <v>-2.6825633383010472E-2</v>
      </c>
      <c r="U29" s="169">
        <f t="shared" si="28"/>
        <v>0</v>
      </c>
      <c r="V29" s="169">
        <f t="shared" si="29"/>
        <v>0.14157973174366623</v>
      </c>
      <c r="W29" s="169">
        <f t="shared" si="30"/>
        <v>1.3412816691505292E-2</v>
      </c>
      <c r="X29" s="169">
        <f t="shared" si="31"/>
        <v>0.18330849478390454</v>
      </c>
      <c r="Y29" s="169">
        <f t="shared" si="32"/>
        <v>0.1479135618479881</v>
      </c>
      <c r="Z29" s="169">
        <f t="shared" si="33"/>
        <v>0.14230700447093891</v>
      </c>
      <c r="AA29" s="169">
        <f t="shared" si="34"/>
        <v>0.18268405365126683</v>
      </c>
      <c r="AB29" s="169">
        <f t="shared" si="35"/>
        <v>0.14287481371087929</v>
      </c>
      <c r="AC29" s="169">
        <f t="shared" si="36"/>
        <v>0.15594783904619969</v>
      </c>
      <c r="AD29" s="169">
        <f t="shared" si="37"/>
        <v>0.17490185692995541</v>
      </c>
      <c r="AE29" s="169">
        <f t="shared" si="38"/>
        <v>9.2212852459016448E-2</v>
      </c>
      <c r="AF29" s="169">
        <f t="shared" si="39"/>
        <v>9.7632891207153572E-2</v>
      </c>
      <c r="AG29" s="169">
        <f t="shared" si="40"/>
        <v>0.1295276125186291</v>
      </c>
      <c r="AH29" s="169">
        <f t="shared" si="41"/>
        <v>0.15809428614008936</v>
      </c>
      <c r="AJ29" s="50">
        <f t="shared" si="52"/>
        <v>0</v>
      </c>
      <c r="AK29" s="50">
        <f t="shared" si="42"/>
        <v>-2.9911838790931955E-2</v>
      </c>
      <c r="AL29" s="50">
        <f t="shared" si="43"/>
        <v>-3.464987405541553E-2</v>
      </c>
      <c r="AM29" s="50">
        <f t="shared" si="44"/>
        <v>-5.2770780856425947E-4</v>
      </c>
      <c r="AN29" s="50">
        <f t="shared" si="45"/>
        <v>-3.4170025188916875E-2</v>
      </c>
      <c r="AO29" s="50">
        <f t="shared" si="46"/>
        <v>-2.3122166246851483E-2</v>
      </c>
      <c r="AP29" s="50">
        <f t="shared" si="47"/>
        <v>-7.1043501259445696E-3</v>
      </c>
      <c r="AQ29" s="50">
        <f t="shared" si="48"/>
        <v>-7.6983848866498783E-2</v>
      </c>
      <c r="AR29" s="50">
        <f t="shared" si="49"/>
        <v>-7.2403438287153676E-2</v>
      </c>
      <c r="AS29" s="50">
        <f t="shared" si="50"/>
        <v>-4.544958690176315E-2</v>
      </c>
      <c r="AT29" s="50">
        <f t="shared" si="51"/>
        <v>-2.1308229219143549E-2</v>
      </c>
    </row>
    <row r="30" spans="1:46">
      <c r="A30" s="45" t="s">
        <v>308</v>
      </c>
      <c r="B30" s="45">
        <v>1819</v>
      </c>
      <c r="C30" s="45">
        <v>1745</v>
      </c>
      <c r="D30" s="45">
        <v>2160</v>
      </c>
      <c r="E30" s="45">
        <v>1910</v>
      </c>
      <c r="F30" s="150">
        <v>2246</v>
      </c>
      <c r="G30" s="149">
        <f>'SHs and LRs 2'!AG15</f>
        <v>2155.4650000000001</v>
      </c>
      <c r="H30" s="149">
        <f>'SHs and LRs 2'!AH15</f>
        <v>2160.0430000000001</v>
      </c>
      <c r="I30" s="149">
        <f>'SHs and LRs 2'!AI15</f>
        <v>2245.527</v>
      </c>
      <c r="J30" s="149">
        <f>'SHs and LRs 2'!AJ15</f>
        <v>2222.0430000000001</v>
      </c>
      <c r="K30" s="149">
        <f>'SHs and LRs 2'!AK15</f>
        <v>2244.3229999999999</v>
      </c>
      <c r="L30" s="149">
        <f>'SHs and LRs 2'!AL15</f>
        <v>2259.5376769999998</v>
      </c>
      <c r="M30" s="149">
        <f>'SHs and LRs 2'!AM15</f>
        <v>2305.6076480000002</v>
      </c>
      <c r="N30" s="149">
        <f>'SHs and LRs 2'!AN15</f>
        <v>2319.3978809999999</v>
      </c>
      <c r="O30" s="149">
        <f>'SHs and LRs 2'!AO15</f>
        <v>2451.852492</v>
      </c>
      <c r="P30" s="149">
        <f>'SHs and LRs 2'!AP15</f>
        <v>2510.8374469999999</v>
      </c>
      <c r="Q30" s="149">
        <f>'SHs and LRs 2'!AQ15</f>
        <v>2607.8337230000002</v>
      </c>
      <c r="R30" s="149">
        <f>'SHs and LRs 2'!AR15</f>
        <v>2705.3508029999998</v>
      </c>
      <c r="T30" s="169">
        <f t="shared" si="27"/>
        <v>4.2406876790830994E-2</v>
      </c>
      <c r="U30" s="169">
        <f t="shared" si="28"/>
        <v>0</v>
      </c>
      <c r="V30" s="169">
        <f t="shared" si="29"/>
        <v>0.23782234957020054</v>
      </c>
      <c r="W30" s="169">
        <f t="shared" si="30"/>
        <v>9.4555873925501466E-2</v>
      </c>
      <c r="X30" s="169">
        <f t="shared" si="31"/>
        <v>0.28710601719197704</v>
      </c>
      <c r="Y30" s="169">
        <f t="shared" si="32"/>
        <v>0.23522349570200585</v>
      </c>
      <c r="Z30" s="169">
        <f t="shared" si="33"/>
        <v>0.23784699140401155</v>
      </c>
      <c r="AA30" s="169">
        <f t="shared" si="34"/>
        <v>0.28683495702005724</v>
      </c>
      <c r="AB30" s="169">
        <f t="shared" si="35"/>
        <v>0.27337707736389683</v>
      </c>
      <c r="AC30" s="169">
        <f t="shared" si="36"/>
        <v>0.28614498567335245</v>
      </c>
      <c r="AD30" s="169">
        <f t="shared" si="37"/>
        <v>0.29486399828080212</v>
      </c>
      <c r="AE30" s="169">
        <f t="shared" si="38"/>
        <v>0.32126512779369643</v>
      </c>
      <c r="AF30" s="169">
        <f t="shared" si="39"/>
        <v>0.3291678401146132</v>
      </c>
      <c r="AG30" s="169">
        <f t="shared" si="40"/>
        <v>0.40507306131805154</v>
      </c>
      <c r="AH30" s="169">
        <f t="shared" si="41"/>
        <v>0.43887532779369631</v>
      </c>
      <c r="AJ30" s="50">
        <f t="shared" si="52"/>
        <v>0</v>
      </c>
      <c r="AK30" s="50">
        <f t="shared" si="42"/>
        <v>-4.0309439002671366E-2</v>
      </c>
      <c r="AL30" s="50">
        <f t="shared" si="43"/>
        <v>-3.827114870881565E-2</v>
      </c>
      <c r="AM30" s="50">
        <f t="shared" si="44"/>
        <v>-2.1059661620659309E-4</v>
      </c>
      <c r="AN30" s="50">
        <f t="shared" si="45"/>
        <v>-1.0666518254674906E-2</v>
      </c>
      <c r="AO30" s="50">
        <f t="shared" si="46"/>
        <v>-7.4666073018703205E-4</v>
      </c>
      <c r="AP30" s="50">
        <f t="shared" si="47"/>
        <v>6.0274608192341095E-3</v>
      </c>
      <c r="AQ30" s="50">
        <f t="shared" si="48"/>
        <v>2.6539469278717753E-2</v>
      </c>
      <c r="AR30" s="50">
        <f t="shared" si="49"/>
        <v>3.2679377114870789E-2</v>
      </c>
      <c r="AS30" s="50">
        <f t="shared" si="50"/>
        <v>9.1652934995547719E-2</v>
      </c>
      <c r="AT30" s="50">
        <f t="shared" si="51"/>
        <v>0.11791515894924309</v>
      </c>
    </row>
    <row r="31" spans="1:46">
      <c r="A31" s="45" t="s">
        <v>309</v>
      </c>
      <c r="B31" s="45">
        <v>316</v>
      </c>
      <c r="C31" s="45">
        <v>301</v>
      </c>
      <c r="D31" s="45">
        <v>342</v>
      </c>
      <c r="E31" s="45">
        <v>334</v>
      </c>
      <c r="F31" s="150">
        <v>395</v>
      </c>
      <c r="G31" s="149">
        <f>'SHs and LRs 2'!AG16</f>
        <v>374.09100000000001</v>
      </c>
      <c r="H31" s="149">
        <f>'SHs and LRs 2'!AH16</f>
        <v>342.14</v>
      </c>
      <c r="I31" s="149">
        <f>'SHs and LRs 2'!AI16</f>
        <v>394.88200000000001</v>
      </c>
      <c r="J31" s="149">
        <f>'SHs and LRs 2'!AJ16</f>
        <v>409.41699999999997</v>
      </c>
      <c r="K31" s="149">
        <f>'SHs and LRs 2'!AK16</f>
        <v>406.09199999999998</v>
      </c>
      <c r="L31" s="149">
        <f>'SHs and LRs 2'!AL16</f>
        <v>414.75758400000001</v>
      </c>
      <c r="M31" s="149">
        <f>'SHs and LRs 2'!AM16</f>
        <v>402.34893499999998</v>
      </c>
      <c r="N31" s="149">
        <f>'SHs and LRs 2'!AN16</f>
        <v>385.95133299999998</v>
      </c>
      <c r="O31" s="149">
        <f>'SHs and LRs 2'!AO16</f>
        <v>378.82996400000002</v>
      </c>
      <c r="P31" s="149">
        <f>'SHs and LRs 2'!AP16</f>
        <v>392.59705500000001</v>
      </c>
      <c r="Q31" s="149">
        <f>'SHs and LRs 2'!AQ16</f>
        <v>402.12530700000002</v>
      </c>
      <c r="R31" s="149">
        <f>'SHs and LRs 2'!AR16</f>
        <v>425.85649799999999</v>
      </c>
      <c r="T31" s="169">
        <f t="shared" si="27"/>
        <v>4.9833887043189362E-2</v>
      </c>
      <c r="U31" s="169">
        <f t="shared" si="28"/>
        <v>0</v>
      </c>
      <c r="V31" s="169">
        <f t="shared" si="29"/>
        <v>0.1362126245847175</v>
      </c>
      <c r="W31" s="169">
        <f t="shared" si="30"/>
        <v>0.10963455149501655</v>
      </c>
      <c r="X31" s="169">
        <f t="shared" si="31"/>
        <v>0.31229235880398676</v>
      </c>
      <c r="Y31" s="169">
        <f t="shared" si="32"/>
        <v>0.24282724252491694</v>
      </c>
      <c r="Z31" s="169">
        <f t="shared" si="33"/>
        <v>0.13667774086378737</v>
      </c>
      <c r="AA31" s="169">
        <f t="shared" si="34"/>
        <v>0.31190033222591373</v>
      </c>
      <c r="AB31" s="169">
        <f t="shared" si="35"/>
        <v>0.36018936877076402</v>
      </c>
      <c r="AC31" s="169">
        <f t="shared" si="36"/>
        <v>0.3491428571428572</v>
      </c>
      <c r="AD31" s="169">
        <f t="shared" si="37"/>
        <v>0.37793217275747515</v>
      </c>
      <c r="AE31" s="169">
        <f t="shared" si="38"/>
        <v>0.3367074252491693</v>
      </c>
      <c r="AF31" s="169">
        <f t="shared" si="39"/>
        <v>0.28223034219269105</v>
      </c>
      <c r="AG31" s="169">
        <f t="shared" si="40"/>
        <v>0.25857130897009983</v>
      </c>
      <c r="AH31" s="169">
        <f t="shared" si="41"/>
        <v>0.30430915282392035</v>
      </c>
      <c r="AJ31" s="50">
        <f t="shared" si="52"/>
        <v>0</v>
      </c>
      <c r="AK31" s="50">
        <f t="shared" si="42"/>
        <v>-5.2934177215189893E-2</v>
      </c>
      <c r="AL31" s="50">
        <f t="shared" si="43"/>
        <v>-0.13382278481012666</v>
      </c>
      <c r="AM31" s="50">
        <f t="shared" si="44"/>
        <v>-2.9873417721515416E-4</v>
      </c>
      <c r="AN31" s="50">
        <f t="shared" si="45"/>
        <v>3.6498734177215164E-2</v>
      </c>
      <c r="AO31" s="50">
        <f t="shared" si="46"/>
        <v>2.8081012658227822E-2</v>
      </c>
      <c r="AP31" s="50">
        <f t="shared" si="47"/>
        <v>5.001919999999993E-2</v>
      </c>
      <c r="AQ31" s="50">
        <f t="shared" si="48"/>
        <v>1.8604898734177144E-2</v>
      </c>
      <c r="AR31" s="50">
        <f t="shared" si="49"/>
        <v>-2.2908017721519069E-2</v>
      </c>
      <c r="AS31" s="50">
        <f t="shared" si="50"/>
        <v>-4.0936799999999995E-2</v>
      </c>
      <c r="AT31" s="50">
        <f t="shared" si="51"/>
        <v>-6.0834050632910808E-3</v>
      </c>
    </row>
    <row r="32" spans="1:46">
      <c r="A32" s="45" t="s">
        <v>310</v>
      </c>
      <c r="B32" s="45">
        <v>990</v>
      </c>
      <c r="C32" s="45">
        <v>1081</v>
      </c>
      <c r="D32" s="45">
        <v>1262</v>
      </c>
      <c r="E32" s="45">
        <v>1133</v>
      </c>
      <c r="F32" s="150">
        <v>1297</v>
      </c>
      <c r="G32" s="149">
        <f>'SHs and LRs 2'!AG17</f>
        <v>1271.069</v>
      </c>
      <c r="H32" s="149">
        <f>'SHs and LRs 2'!AH17</f>
        <v>1262.377</v>
      </c>
      <c r="I32" s="149">
        <f>'SHs and LRs 2'!AI17</f>
        <v>1297.105</v>
      </c>
      <c r="J32" s="149">
        <f>'SHs and LRs 2'!AJ17</f>
        <v>1263.884</v>
      </c>
      <c r="K32" s="149">
        <f>'SHs and LRs 2'!AK17</f>
        <v>1288.579</v>
      </c>
      <c r="L32" s="149">
        <f>'SHs and LRs 2'!AL17</f>
        <v>1309.87426</v>
      </c>
      <c r="M32" s="149">
        <f>'SHs and LRs 2'!AM17</f>
        <v>1291.2930260000001</v>
      </c>
      <c r="N32" s="149">
        <f>'SHs and LRs 2'!AN17</f>
        <v>1286.626671</v>
      </c>
      <c r="O32" s="149">
        <f>'SHs and LRs 2'!AO17</f>
        <v>1309.8400280000001</v>
      </c>
      <c r="P32" s="149">
        <f>'SHs and LRs 2'!AP17</f>
        <v>1337.384583</v>
      </c>
      <c r="Q32" s="149">
        <f>'SHs and LRs 2'!AQ17</f>
        <v>1401.5404450000001</v>
      </c>
      <c r="R32" s="149">
        <f>'SHs and LRs 2'!AR17</f>
        <v>1510.654313</v>
      </c>
      <c r="T32" s="169">
        <f t="shared" si="27"/>
        <v>-8.418131359851988E-2</v>
      </c>
      <c r="U32" s="169">
        <f t="shared" si="28"/>
        <v>0</v>
      </c>
      <c r="V32" s="169">
        <f t="shared" si="29"/>
        <v>0.16743755781683634</v>
      </c>
      <c r="W32" s="169">
        <f t="shared" si="30"/>
        <v>4.8103607770582757E-2</v>
      </c>
      <c r="X32" s="169">
        <f t="shared" si="31"/>
        <v>0.19981498612395932</v>
      </c>
      <c r="Y32" s="169">
        <f t="shared" si="32"/>
        <v>0.17582701202590201</v>
      </c>
      <c r="Z32" s="169">
        <f t="shared" si="33"/>
        <v>0.16778630897317304</v>
      </c>
      <c r="AA32" s="169">
        <f t="shared" si="34"/>
        <v>0.19991211840888079</v>
      </c>
      <c r="AB32" s="169">
        <f t="shared" si="35"/>
        <v>0.16918038852913964</v>
      </c>
      <c r="AC32" s="169">
        <f t="shared" si="36"/>
        <v>0.19202497687326536</v>
      </c>
      <c r="AD32" s="169">
        <f t="shared" si="37"/>
        <v>0.21172456984273835</v>
      </c>
      <c r="AE32" s="169">
        <f t="shared" si="38"/>
        <v>0.19453563922294181</v>
      </c>
      <c r="AF32" s="169">
        <f t="shared" si="39"/>
        <v>0.19021893709528204</v>
      </c>
      <c r="AG32" s="169">
        <f t="shared" si="40"/>
        <v>0.21169290286771525</v>
      </c>
      <c r="AH32" s="169">
        <f t="shared" si="41"/>
        <v>0.23717352728954677</v>
      </c>
      <c r="AJ32" s="50">
        <f t="shared" si="52"/>
        <v>0</v>
      </c>
      <c r="AK32" s="50">
        <f t="shared" si="42"/>
        <v>-1.9993060909791804E-2</v>
      </c>
      <c r="AL32" s="50">
        <f t="shared" si="43"/>
        <v>-2.6694680030840412E-2</v>
      </c>
      <c r="AM32" s="50">
        <f t="shared" si="44"/>
        <v>8.0956052428637904E-5</v>
      </c>
      <c r="AN32" s="50">
        <f t="shared" si="45"/>
        <v>-2.5532767925983024E-2</v>
      </c>
      <c r="AO32" s="50">
        <f t="shared" si="46"/>
        <v>-6.4926754047802682E-3</v>
      </c>
      <c r="AP32" s="50">
        <f t="shared" si="47"/>
        <v>9.9261835003854326E-3</v>
      </c>
      <c r="AQ32" s="50">
        <f t="shared" si="48"/>
        <v>-4.4001341557440288E-3</v>
      </c>
      <c r="AR32" s="50">
        <f t="shared" si="49"/>
        <v>-7.9979406322282509E-3</v>
      </c>
      <c r="AS32" s="50">
        <f t="shared" si="50"/>
        <v>9.8997902852737685E-3</v>
      </c>
      <c r="AT32" s="50">
        <f t="shared" si="51"/>
        <v>3.1136918272937519E-2</v>
      </c>
    </row>
    <row r="33" spans="1:46">
      <c r="A33" s="45" t="s">
        <v>311</v>
      </c>
      <c r="B33" s="45">
        <v>468</v>
      </c>
      <c r="C33" s="45">
        <v>499</v>
      </c>
      <c r="D33" s="45">
        <v>546</v>
      </c>
      <c r="E33" s="45">
        <v>506</v>
      </c>
      <c r="F33" s="150">
        <v>558</v>
      </c>
      <c r="G33" s="149">
        <f>'SHs and LRs 2'!AG18</f>
        <v>569.18100000000004</v>
      </c>
      <c r="H33" s="149">
        <f>'SHs and LRs 2'!AH18</f>
        <v>545.61900000000003</v>
      </c>
      <c r="I33" s="149">
        <f>'SHs and LRs 2'!AI18</f>
        <v>557.58900000000006</v>
      </c>
      <c r="J33" s="149">
        <f>'SHs and LRs 2'!AJ18</f>
        <v>554.83500000000004</v>
      </c>
      <c r="K33" s="149">
        <f>'SHs and LRs 2'!AK18</f>
        <v>589.053</v>
      </c>
      <c r="L33" s="149">
        <f>'SHs and LRs 2'!AL18</f>
        <v>623.24347499999999</v>
      </c>
      <c r="M33" s="149">
        <f>'SHs and LRs 2'!AM18</f>
        <v>616.85825399999999</v>
      </c>
      <c r="N33" s="149">
        <f>'SHs and LRs 2'!AN18</f>
        <v>614.75847099999999</v>
      </c>
      <c r="O33" s="149">
        <f>'SHs and LRs 2'!AO18</f>
        <v>625.03877299999999</v>
      </c>
      <c r="P33" s="149">
        <f>'SHs and LRs 2'!AP18</f>
        <v>648.86681099999998</v>
      </c>
      <c r="Q33" s="149">
        <f>'SHs and LRs 2'!AQ18</f>
        <v>639.63154999999995</v>
      </c>
      <c r="R33" s="149">
        <f>'SHs and LRs 2'!AR18</f>
        <v>677.79073600000004</v>
      </c>
      <c r="T33" s="169">
        <f t="shared" si="27"/>
        <v>-6.2124248496993939E-2</v>
      </c>
      <c r="U33" s="169">
        <f t="shared" si="28"/>
        <v>0</v>
      </c>
      <c r="V33" s="169">
        <f t="shared" si="29"/>
        <v>9.4188376753506997E-2</v>
      </c>
      <c r="W33" s="169">
        <f t="shared" si="30"/>
        <v>1.4028056112224352E-2</v>
      </c>
      <c r="X33" s="169">
        <f t="shared" si="31"/>
        <v>0.11823647294589179</v>
      </c>
      <c r="Y33" s="169">
        <f t="shared" si="32"/>
        <v>0.1406432865731464</v>
      </c>
      <c r="Z33" s="169">
        <f t="shared" si="33"/>
        <v>9.3424849699398793E-2</v>
      </c>
      <c r="AA33" s="169">
        <f t="shared" si="34"/>
        <v>0.11741282565130273</v>
      </c>
      <c r="AB33" s="169">
        <f t="shared" si="35"/>
        <v>0.11189378757515045</v>
      </c>
      <c r="AC33" s="169">
        <f t="shared" si="36"/>
        <v>0.18046693386773538</v>
      </c>
      <c r="AD33" s="169">
        <f t="shared" si="37"/>
        <v>0.24898491983967941</v>
      </c>
      <c r="AE33" s="169">
        <f t="shared" si="38"/>
        <v>0.23618888577154307</v>
      </c>
      <c r="AF33" s="169">
        <f t="shared" si="39"/>
        <v>0.23198090380761527</v>
      </c>
      <c r="AG33" s="169">
        <f t="shared" si="40"/>
        <v>0.25258271142284561</v>
      </c>
      <c r="AH33" s="169">
        <f t="shared" si="41"/>
        <v>0.30033429058116234</v>
      </c>
      <c r="AJ33" s="50">
        <f t="shared" si="52"/>
        <v>0</v>
      </c>
      <c r="AK33" s="50">
        <f t="shared" si="42"/>
        <v>2.0037634408602178E-2</v>
      </c>
      <c r="AL33" s="50">
        <f t="shared" si="43"/>
        <v>-2.2188172043010712E-2</v>
      </c>
      <c r="AM33" s="50">
        <f t="shared" si="44"/>
        <v>-7.3655913978487586E-4</v>
      </c>
      <c r="AN33" s="50">
        <f t="shared" si="45"/>
        <v>-5.6720430107526365E-3</v>
      </c>
      <c r="AO33" s="50">
        <f t="shared" si="46"/>
        <v>5.5650537634408526E-2</v>
      </c>
      <c r="AP33" s="50">
        <f t="shared" si="47"/>
        <v>0.1169237903225806</v>
      </c>
      <c r="AQ33" s="50">
        <f t="shared" si="48"/>
        <v>0.10548074193548396</v>
      </c>
      <c r="AR33" s="50">
        <f t="shared" si="49"/>
        <v>0.10171768996415764</v>
      </c>
      <c r="AS33" s="50">
        <f t="shared" si="50"/>
        <v>0.1201411702508961</v>
      </c>
      <c r="AT33" s="50">
        <f t="shared" si="51"/>
        <v>0.16284374731182782</v>
      </c>
    </row>
    <row r="34" spans="1:46">
      <c r="A34" s="45" t="s">
        <v>312</v>
      </c>
      <c r="B34" s="45">
        <v>16977</v>
      </c>
      <c r="C34" s="45">
        <v>17569.407999999999</v>
      </c>
      <c r="D34" s="45">
        <v>18579.228999999999</v>
      </c>
      <c r="E34" s="45">
        <v>18320.481</v>
      </c>
      <c r="F34" s="150">
        <v>19652.125</v>
      </c>
      <c r="G34" s="149">
        <f>'SHs and LRs 2'!AG19</f>
        <v>19372.084999999999</v>
      </c>
      <c r="H34" s="149">
        <f>'SHs and LRs 2'!AH19</f>
        <v>19166.315999999995</v>
      </c>
      <c r="I34" s="149">
        <f>'SHs and LRs 2'!AI19</f>
        <v>19854.741000000002</v>
      </c>
      <c r="J34" s="149">
        <f>'SHs and LRs 2'!AJ19</f>
        <v>19322.540999999997</v>
      </c>
      <c r="K34" s="149">
        <f>'SHs and LRs 2'!AK19</f>
        <v>19730.293000000001</v>
      </c>
      <c r="L34" s="149">
        <f>'SHs and LRs 2'!AL19</f>
        <v>19958.768681999994</v>
      </c>
      <c r="M34" s="149">
        <f>'SHs and LRs 2'!AM19</f>
        <v>20220.597164999999</v>
      </c>
      <c r="N34" s="149">
        <f>'SHs and LRs 2'!AN19</f>
        <v>20050.943699000003</v>
      </c>
      <c r="O34" s="149">
        <f>'SHs and LRs 2'!AO19</f>
        <v>20396.770407</v>
      </c>
      <c r="P34" s="149">
        <f>'SHs and LRs 2'!AP19</f>
        <v>20853.356045999997</v>
      </c>
      <c r="Q34" s="149">
        <f>'SHs and LRs 2'!AQ19</f>
        <v>21445.572212999996</v>
      </c>
      <c r="R34" s="149">
        <f>'SHs and LRs 2'!AR19</f>
        <v>22571.608827</v>
      </c>
      <c r="T34" s="169">
        <f t="shared" si="27"/>
        <v>-3.3718153736312595E-2</v>
      </c>
      <c r="U34" s="169">
        <f t="shared" si="28"/>
        <v>0</v>
      </c>
      <c r="V34" s="169">
        <f t="shared" si="29"/>
        <v>5.7476097088758005E-2</v>
      </c>
      <c r="W34" s="169">
        <f t="shared" si="30"/>
        <v>4.2748907646745993E-2</v>
      </c>
      <c r="X34" s="169">
        <f t="shared" si="31"/>
        <v>0.11854224115007184</v>
      </c>
      <c r="Y34" s="169">
        <f t="shared" si="32"/>
        <v>0.10260317251440676</v>
      </c>
      <c r="Z34" s="169">
        <f t="shared" si="33"/>
        <v>9.0891394860885155E-2</v>
      </c>
      <c r="AA34" s="169">
        <f t="shared" si="34"/>
        <v>0.13007455914280097</v>
      </c>
      <c r="AB34" s="169">
        <f t="shared" si="35"/>
        <v>9.9783271012887642E-2</v>
      </c>
      <c r="AC34" s="169">
        <f t="shared" si="36"/>
        <v>0.12299133812590624</v>
      </c>
      <c r="AD34" s="169">
        <f t="shared" si="37"/>
        <v>0.135995514589905</v>
      </c>
      <c r="AE34" s="169">
        <f t="shared" si="38"/>
        <v>0.1508980362343455</v>
      </c>
      <c r="AF34" s="169">
        <f t="shared" si="39"/>
        <v>0.14124185055068472</v>
      </c>
      <c r="AG34" s="169">
        <f t="shared" si="40"/>
        <v>0.16092530875257727</v>
      </c>
      <c r="AH34" s="169">
        <f t="shared" si="41"/>
        <v>0.18691284566901722</v>
      </c>
      <c r="AJ34" s="50">
        <f t="shared" si="52"/>
        <v>0</v>
      </c>
      <c r="AK34" s="50">
        <f t="shared" si="42"/>
        <v>-1.4249858475864574E-2</v>
      </c>
      <c r="AL34" s="50">
        <f t="shared" si="43"/>
        <v>-2.4720430996648224E-2</v>
      </c>
      <c r="AM34" s="50">
        <f t="shared" si="44"/>
        <v>1.0310131855969962E-2</v>
      </c>
      <c r="AN34" s="50">
        <f t="shared" si="45"/>
        <v>-1.6770908998390843E-2</v>
      </c>
      <c r="AO34" s="50">
        <f t="shared" si="46"/>
        <v>3.9775851212020541E-3</v>
      </c>
      <c r="AP34" s="50">
        <f t="shared" si="47"/>
        <v>1.5603589026631726E-2</v>
      </c>
      <c r="AQ34" s="50">
        <f t="shared" si="48"/>
        <v>2.8926752959285595E-2</v>
      </c>
      <c r="AR34" s="50">
        <f t="shared" si="49"/>
        <v>2.0293922362085715E-2</v>
      </c>
      <c r="AS34" s="50">
        <f t="shared" si="50"/>
        <v>3.7891342895488345E-2</v>
      </c>
      <c r="AT34" s="50">
        <f t="shared" si="51"/>
        <v>6.112474075958696E-2</v>
      </c>
    </row>
    <row r="36" spans="1:46">
      <c r="A36" s="44" t="s">
        <v>69</v>
      </c>
      <c r="B36" s="45" t="s">
        <v>293</v>
      </c>
      <c r="C36" s="45" t="s">
        <v>294</v>
      </c>
      <c r="D36" s="45" t="s">
        <v>295</v>
      </c>
      <c r="E36" s="45" t="s">
        <v>296</v>
      </c>
      <c r="F36" s="150" t="s">
        <v>297</v>
      </c>
      <c r="G36" s="45" t="s">
        <v>264</v>
      </c>
      <c r="H36" s="45" t="s">
        <v>265</v>
      </c>
      <c r="I36" s="45" t="s">
        <v>266</v>
      </c>
      <c r="J36" s="45" t="s">
        <v>267</v>
      </c>
      <c r="K36" s="45" t="s">
        <v>268</v>
      </c>
      <c r="L36" s="45" t="s">
        <v>269</v>
      </c>
      <c r="M36" s="45" t="s">
        <v>270</v>
      </c>
      <c r="N36" s="45" t="s">
        <v>271</v>
      </c>
      <c r="O36" s="45" t="s">
        <v>272</v>
      </c>
      <c r="P36" s="44" t="s">
        <v>273</v>
      </c>
      <c r="Q36" s="262" t="s">
        <v>751</v>
      </c>
      <c r="R36" s="262" t="s">
        <v>747</v>
      </c>
      <c r="S36" s="19"/>
    </row>
    <row r="37" spans="1:46">
      <c r="A37" s="45" t="s">
        <v>299</v>
      </c>
      <c r="B37">
        <f t="shared" ref="B37:B51" si="53">SUM(B20,B3)</f>
        <v>1422</v>
      </c>
      <c r="C37" s="19">
        <f t="shared" ref="C37:O37" si="54">SUM(C20,C3)</f>
        <v>1442</v>
      </c>
      <c r="D37" s="19">
        <f t="shared" si="54"/>
        <v>1447</v>
      </c>
      <c r="E37" s="19">
        <f t="shared" si="54"/>
        <v>1468</v>
      </c>
      <c r="F37" s="11">
        <f t="shared" si="54"/>
        <v>1545</v>
      </c>
      <c r="G37" s="19">
        <f t="shared" si="54"/>
        <v>1651.058</v>
      </c>
      <c r="H37" s="19">
        <f t="shared" si="54"/>
        <v>1650.9</v>
      </c>
      <c r="I37" s="19">
        <f t="shared" si="54"/>
        <v>1713.4829999999999</v>
      </c>
      <c r="J37" s="19">
        <f t="shared" si="54"/>
        <v>1735.6876099999999</v>
      </c>
      <c r="K37" s="19">
        <f t="shared" si="54"/>
        <v>1740.8673039999999</v>
      </c>
      <c r="L37" s="19">
        <f t="shared" si="54"/>
        <v>1737.909502</v>
      </c>
      <c r="M37" s="19">
        <f t="shared" si="54"/>
        <v>1715.4704470000001</v>
      </c>
      <c r="N37" s="19">
        <f t="shared" si="54"/>
        <v>1671.6472899999999</v>
      </c>
      <c r="O37" s="19">
        <f t="shared" si="54"/>
        <v>1732.2736199999999</v>
      </c>
      <c r="P37" s="19">
        <f t="shared" ref="P37:R51" si="55">SUM(P20,P3)</f>
        <v>1754.5014660000002</v>
      </c>
      <c r="Q37" s="19">
        <f t="shared" si="55"/>
        <v>1780.82672</v>
      </c>
      <c r="R37" s="19">
        <f t="shared" si="55"/>
        <v>1836.9850630000001</v>
      </c>
      <c r="T37" s="50">
        <f t="shared" ref="T37:T51" si="56">IFERROR(IF(B37/$C37=0,"",B37/$C37)-1,"")</f>
        <v>-1.3869625520110951E-2</v>
      </c>
      <c r="U37" s="50">
        <f t="shared" ref="U37:U51" si="57">IFERROR(IF(C37/$C37=0,"",C37/$C37)-1,"")</f>
        <v>0</v>
      </c>
      <c r="V37" s="50">
        <f t="shared" ref="V37:V51" si="58">IFERROR(IF(D37/$C37=0,"",D37/$C37)-1,"")</f>
        <v>3.4674063800277377E-3</v>
      </c>
      <c r="W37" s="50">
        <f t="shared" ref="W37:W51" si="59">IFERROR(IF(E37/$C37=0,"",E37/$C37)-1,"")</f>
        <v>1.8030513176144236E-2</v>
      </c>
      <c r="X37" s="50">
        <f t="shared" ref="X37:X51" si="60">IFERROR(IF(F37/$C37=0,"",F37/$C37)-1,"")</f>
        <v>7.1428571428571397E-2</v>
      </c>
      <c r="Y37" s="50">
        <f t="shared" ref="Y37:Y51" si="61">IFERROR(IF(G37/$C37=0,"",G37/$C37)-1,"")</f>
        <v>0.14497780859916776</v>
      </c>
      <c r="Z37" s="50">
        <f t="shared" ref="Z37:Z51" si="62">IFERROR(IF(H37/$C37=0,"",H37/$C37)-1,"")</f>
        <v>0.14486823855755904</v>
      </c>
      <c r="AA37" s="50">
        <f t="shared" ref="AA37:AA51" si="63">IFERROR(IF(I37/$C37=0,"",I37/$C37)-1,"")</f>
        <v>0.18826837725381407</v>
      </c>
      <c r="AB37" s="50">
        <f t="shared" ref="AB37:AB51" si="64">IFERROR(IF(J37/$C37=0,"",J37/$C37)-1,"")</f>
        <v>0.20366685852981958</v>
      </c>
      <c r="AC37" s="50">
        <f t="shared" ref="AC37:AC51" si="65">IFERROR(IF(K37/$C37=0,"",K37/$C37)-1,"")</f>
        <v>0.2072588793342578</v>
      </c>
      <c r="AD37" s="50">
        <f t="shared" ref="AD37:AD51" si="66">IFERROR(IF(L37/$C37=0,"",L37/$C37)-1,"")</f>
        <v>0.20520769902912628</v>
      </c>
      <c r="AE37" s="50">
        <f t="shared" ref="AE37:AE51" si="67">IFERROR(IF(M37/$C37=0,"",M37/$C37)-1,"")</f>
        <v>0.18964663453536756</v>
      </c>
      <c r="AF37" s="50">
        <f t="shared" ref="AF37:AF51" si="68">IFERROR(IF(N37/$C37=0,"",N37/$C37)-1,"")</f>
        <v>0.1592560957004161</v>
      </c>
      <c r="AG37" s="50">
        <f t="shared" ref="AG37:AG51" si="69">IFERROR(IF(O37/$C37=0,"",O37/$C37)-1,"")</f>
        <v>0.20129932038834952</v>
      </c>
      <c r="AH37" s="50">
        <f t="shared" ref="AH37:AH51" si="70">IFERROR(IF(P37/$C37=0,"",P37/$C37)-1,"")</f>
        <v>0.2167139153952844</v>
      </c>
      <c r="AJ37" s="50">
        <f>F37/$F37-1</f>
        <v>0</v>
      </c>
      <c r="AK37" s="50">
        <f t="shared" ref="AK37:AK51" si="71">G37/$F37-1</f>
        <v>6.8645954692556632E-2</v>
      </c>
      <c r="AL37" s="50">
        <f t="shared" ref="AL37:AL51" si="72">H37/$F37-1</f>
        <v>6.8543689320388346E-2</v>
      </c>
      <c r="AM37" s="50">
        <f t="shared" ref="AM37:AM51" si="73">I37/$F37-1</f>
        <v>0.10905048543689322</v>
      </c>
      <c r="AN37" s="50">
        <f t="shared" ref="AN37:AN51" si="74">J37/$F37-1</f>
        <v>0.12342240129449844</v>
      </c>
      <c r="AO37" s="50">
        <f t="shared" ref="AO37:AO51" si="75">K37/$F37-1</f>
        <v>0.12677495404530736</v>
      </c>
      <c r="AP37" s="50">
        <f t="shared" ref="AP37:AP51" si="76">L37/$F37-1</f>
        <v>0.12486051909385121</v>
      </c>
      <c r="AQ37" s="50">
        <f t="shared" ref="AQ37:AQ51" si="77">M37/$F37-1</f>
        <v>0.11033685889967648</v>
      </c>
      <c r="AR37" s="50">
        <f t="shared" ref="AR37:AR51" si="78">N37/$F37-1</f>
        <v>8.1972355987054879E-2</v>
      </c>
      <c r="AS37" s="50">
        <f t="shared" ref="AS37:AS51" si="79">O37/$F37-1</f>
        <v>0.12121269902912624</v>
      </c>
      <c r="AT37" s="50">
        <f t="shared" ref="AT37:AT51" si="80">P37/$F37-1</f>
        <v>0.13559965436893218</v>
      </c>
    </row>
    <row r="38" spans="1:46">
      <c r="A38" s="45" t="s">
        <v>300</v>
      </c>
      <c r="B38" s="19">
        <f t="shared" si="53"/>
        <v>10098</v>
      </c>
      <c r="C38" s="19">
        <f t="shared" ref="C38:O38" si="81">SUM(C21,C4)</f>
        <v>10340</v>
      </c>
      <c r="D38" s="19">
        <f t="shared" si="81"/>
        <v>10797</v>
      </c>
      <c r="E38" s="19">
        <f t="shared" si="81"/>
        <v>11077</v>
      </c>
      <c r="F38" s="11">
        <f t="shared" si="81"/>
        <v>11400</v>
      </c>
      <c r="G38" s="19">
        <f t="shared" si="81"/>
        <v>11734.858085</v>
      </c>
      <c r="H38" s="19">
        <f t="shared" si="81"/>
        <v>11852.918023</v>
      </c>
      <c r="I38" s="19">
        <f t="shared" si="81"/>
        <v>12049.43995</v>
      </c>
      <c r="J38" s="19">
        <f t="shared" si="81"/>
        <v>12087.946239000001</v>
      </c>
      <c r="K38" s="19">
        <f t="shared" si="81"/>
        <v>12210.012841</v>
      </c>
      <c r="L38" s="19">
        <f t="shared" si="81"/>
        <v>12348.269766000001</v>
      </c>
      <c r="M38" s="19">
        <f t="shared" si="81"/>
        <v>12640.56933</v>
      </c>
      <c r="N38" s="19">
        <f t="shared" si="81"/>
        <v>12716.727026999999</v>
      </c>
      <c r="O38" s="19">
        <f t="shared" si="81"/>
        <v>12690.381681999999</v>
      </c>
      <c r="P38" s="19">
        <f t="shared" si="55"/>
        <v>12651.418256000001</v>
      </c>
      <c r="Q38" s="19">
        <f t="shared" si="55"/>
        <v>12626.203601000001</v>
      </c>
      <c r="R38" s="19">
        <f t="shared" si="55"/>
        <v>13321.985129000001</v>
      </c>
      <c r="T38" s="50">
        <f t="shared" si="56"/>
        <v>-2.3404255319148914E-2</v>
      </c>
      <c r="U38" s="50">
        <f t="shared" si="57"/>
        <v>0</v>
      </c>
      <c r="V38" s="50">
        <f t="shared" si="58"/>
        <v>4.4197292069632521E-2</v>
      </c>
      <c r="W38" s="50">
        <f t="shared" si="59"/>
        <v>7.1276595744680815E-2</v>
      </c>
      <c r="X38" s="50">
        <f t="shared" si="60"/>
        <v>0.10251450676982587</v>
      </c>
      <c r="Y38" s="50">
        <f t="shared" si="61"/>
        <v>0.13489923452611219</v>
      </c>
      <c r="Z38" s="50">
        <f t="shared" si="62"/>
        <v>0.1463170235009672</v>
      </c>
      <c r="AA38" s="50">
        <f t="shared" si="63"/>
        <v>0.16532301257253379</v>
      </c>
      <c r="AB38" s="50">
        <f t="shared" si="64"/>
        <v>0.169047025048356</v>
      </c>
      <c r="AC38" s="50">
        <f t="shared" si="65"/>
        <v>0.18085230570599609</v>
      </c>
      <c r="AD38" s="50">
        <f t="shared" si="66"/>
        <v>0.19422338162475827</v>
      </c>
      <c r="AE38" s="50">
        <f t="shared" si="67"/>
        <v>0.22249219825918765</v>
      </c>
      <c r="AF38" s="50">
        <f t="shared" si="68"/>
        <v>0.22985754613152798</v>
      </c>
      <c r="AG38" s="50">
        <f t="shared" si="69"/>
        <v>0.22730964042553192</v>
      </c>
      <c r="AH38" s="50">
        <f t="shared" si="70"/>
        <v>0.22354141740812383</v>
      </c>
      <c r="AJ38" s="50">
        <f t="shared" ref="AJ38:AJ51" si="82">F38/$F38-1</f>
        <v>0</v>
      </c>
      <c r="AK38" s="50">
        <f t="shared" si="71"/>
        <v>2.9373516228070162E-2</v>
      </c>
      <c r="AL38" s="50">
        <f t="shared" si="72"/>
        <v>3.9729651140350875E-2</v>
      </c>
      <c r="AM38" s="50">
        <f t="shared" si="73"/>
        <v>5.6968416666666633E-2</v>
      </c>
      <c r="AN38" s="50">
        <f t="shared" si="74"/>
        <v>6.0346161315789626E-2</v>
      </c>
      <c r="AO38" s="50">
        <f t="shared" si="75"/>
        <v>7.1053757982456167E-2</v>
      </c>
      <c r="AP38" s="50">
        <f t="shared" si="76"/>
        <v>8.3181558421052681E-2</v>
      </c>
      <c r="AQ38" s="50">
        <f t="shared" si="77"/>
        <v>0.10882187105263164</v>
      </c>
      <c r="AR38" s="50">
        <f t="shared" si="78"/>
        <v>0.11550237078947356</v>
      </c>
      <c r="AS38" s="50">
        <f t="shared" si="79"/>
        <v>0.11319137561403503</v>
      </c>
      <c r="AT38" s="50">
        <f t="shared" si="80"/>
        <v>0.10977353122807032</v>
      </c>
    </row>
    <row r="39" spans="1:46">
      <c r="A39" s="45" t="s">
        <v>301</v>
      </c>
      <c r="B39" s="19">
        <f t="shared" si="53"/>
        <v>4207</v>
      </c>
      <c r="C39" s="19">
        <f t="shared" ref="C39:O39" si="83">SUM(C22,C5)</f>
        <v>4459</v>
      </c>
      <c r="D39" s="19">
        <f t="shared" si="83"/>
        <v>4532</v>
      </c>
      <c r="E39" s="19">
        <f t="shared" si="83"/>
        <v>4608</v>
      </c>
      <c r="F39" s="11">
        <f t="shared" si="83"/>
        <v>4831</v>
      </c>
      <c r="G39" s="19">
        <f t="shared" si="83"/>
        <v>4855.4765939999997</v>
      </c>
      <c r="H39" s="19">
        <f t="shared" si="83"/>
        <v>4871.5064899999998</v>
      </c>
      <c r="I39" s="19">
        <f t="shared" si="83"/>
        <v>4978.9651940000003</v>
      </c>
      <c r="J39" s="19">
        <f t="shared" si="83"/>
        <v>4908.3979010000003</v>
      </c>
      <c r="K39" s="19">
        <f t="shared" si="83"/>
        <v>5067.0079070000002</v>
      </c>
      <c r="L39" s="19">
        <f t="shared" si="83"/>
        <v>5286.7157589999997</v>
      </c>
      <c r="M39" s="19">
        <f t="shared" si="83"/>
        <v>5223.2787879999996</v>
      </c>
      <c r="N39" s="19">
        <f t="shared" si="83"/>
        <v>5330.0979129999996</v>
      </c>
      <c r="O39" s="19">
        <f t="shared" si="83"/>
        <v>5214.8454980000006</v>
      </c>
      <c r="P39" s="19">
        <f t="shared" si="55"/>
        <v>5341.81106</v>
      </c>
      <c r="Q39" s="19">
        <f t="shared" si="55"/>
        <v>5470.1267690000004</v>
      </c>
      <c r="R39" s="19">
        <f t="shared" si="55"/>
        <v>5844.751037</v>
      </c>
      <c r="T39" s="50">
        <f t="shared" si="56"/>
        <v>-5.6514913657770838E-2</v>
      </c>
      <c r="U39" s="50">
        <f t="shared" si="57"/>
        <v>0</v>
      </c>
      <c r="V39" s="50">
        <f t="shared" si="58"/>
        <v>1.6371383718322585E-2</v>
      </c>
      <c r="W39" s="50">
        <f t="shared" si="59"/>
        <v>3.3415564027808875E-2</v>
      </c>
      <c r="X39" s="50">
        <f t="shared" si="60"/>
        <v>8.3426777304328237E-2</v>
      </c>
      <c r="Y39" s="50">
        <f t="shared" si="61"/>
        <v>8.8916033639829584E-2</v>
      </c>
      <c r="Z39" s="50">
        <f t="shared" si="62"/>
        <v>9.2510986768333581E-2</v>
      </c>
      <c r="AA39" s="50">
        <f t="shared" si="63"/>
        <v>0.11661027001569857</v>
      </c>
      <c r="AB39" s="50">
        <f t="shared" si="64"/>
        <v>0.10078445862300978</v>
      </c>
      <c r="AC39" s="50">
        <f t="shared" si="65"/>
        <v>0.13635521574344023</v>
      </c>
      <c r="AD39" s="50">
        <f t="shared" si="66"/>
        <v>0.18562811370262389</v>
      </c>
      <c r="AE39" s="50">
        <f t="shared" si="67"/>
        <v>0.17140138775510194</v>
      </c>
      <c r="AF39" s="50">
        <f t="shared" si="68"/>
        <v>0.1953572354788069</v>
      </c>
      <c r="AG39" s="50">
        <f t="shared" si="69"/>
        <v>0.16951009150033647</v>
      </c>
      <c r="AH39" s="50">
        <f t="shared" si="70"/>
        <v>0.19798409060327438</v>
      </c>
      <c r="AJ39" s="50">
        <f t="shared" si="82"/>
        <v>0</v>
      </c>
      <c r="AK39" s="50">
        <f t="shared" si="71"/>
        <v>5.0665688263298314E-3</v>
      </c>
      <c r="AL39" s="50">
        <f t="shared" si="72"/>
        <v>8.3847008900848063E-3</v>
      </c>
      <c r="AM39" s="50">
        <f t="shared" si="73"/>
        <v>3.062827447733385E-2</v>
      </c>
      <c r="AN39" s="50">
        <f t="shared" si="74"/>
        <v>1.6021093148416599E-2</v>
      </c>
      <c r="AO39" s="50">
        <f t="shared" si="75"/>
        <v>4.8852806251293845E-2</v>
      </c>
      <c r="AP39" s="50">
        <f t="shared" si="76"/>
        <v>9.4331558476505872E-2</v>
      </c>
      <c r="AQ39" s="50">
        <f t="shared" si="77"/>
        <v>8.120032871041194E-2</v>
      </c>
      <c r="AR39" s="50">
        <f t="shared" si="78"/>
        <v>0.10331151169530117</v>
      </c>
      <c r="AS39" s="50">
        <f t="shared" si="79"/>
        <v>7.9454667356654962E-2</v>
      </c>
      <c r="AT39" s="50">
        <f t="shared" si="80"/>
        <v>0.10573609190643762</v>
      </c>
    </row>
    <row r="40" spans="1:46">
      <c r="A40" s="45" t="s">
        <v>286</v>
      </c>
      <c r="B40" s="19">
        <f t="shared" si="53"/>
        <v>2123</v>
      </c>
      <c r="C40" s="19">
        <f t="shared" ref="C40:O40" si="84">SUM(C23,C6)</f>
        <v>2168</v>
      </c>
      <c r="D40" s="19">
        <f t="shared" si="84"/>
        <v>2258</v>
      </c>
      <c r="E40" s="19">
        <f t="shared" si="84"/>
        <v>2316</v>
      </c>
      <c r="F40" s="11">
        <f t="shared" si="84"/>
        <v>2583</v>
      </c>
      <c r="G40" s="19">
        <f t="shared" si="84"/>
        <v>2590.245359</v>
      </c>
      <c r="H40" s="19">
        <f t="shared" si="84"/>
        <v>2584.7156379999997</v>
      </c>
      <c r="I40" s="19">
        <f t="shared" si="84"/>
        <v>2676.8386380000002</v>
      </c>
      <c r="J40" s="19">
        <f t="shared" si="84"/>
        <v>2631.6692789999997</v>
      </c>
      <c r="K40" s="19">
        <f t="shared" si="84"/>
        <v>2716.8602080000001</v>
      </c>
      <c r="L40" s="19">
        <f t="shared" si="84"/>
        <v>2701.773424</v>
      </c>
      <c r="M40" s="19">
        <f t="shared" si="84"/>
        <v>2746.274566</v>
      </c>
      <c r="N40" s="19">
        <f t="shared" si="84"/>
        <v>2713.3097500000003</v>
      </c>
      <c r="O40" s="19">
        <f t="shared" si="84"/>
        <v>2775.961366</v>
      </c>
      <c r="P40" s="19">
        <f t="shared" si="55"/>
        <v>2737.3056059999999</v>
      </c>
      <c r="Q40" s="19">
        <f t="shared" si="55"/>
        <v>2758.4853760000001</v>
      </c>
      <c r="R40" s="19">
        <f t="shared" si="55"/>
        <v>3168.3731799999996</v>
      </c>
      <c r="T40" s="50">
        <f t="shared" si="56"/>
        <v>-2.075645756457567E-2</v>
      </c>
      <c r="U40" s="50">
        <f t="shared" si="57"/>
        <v>0</v>
      </c>
      <c r="V40" s="50">
        <f t="shared" si="58"/>
        <v>4.151291512915134E-2</v>
      </c>
      <c r="W40" s="50">
        <f t="shared" si="59"/>
        <v>6.8265682656826643E-2</v>
      </c>
      <c r="X40" s="50">
        <f t="shared" si="60"/>
        <v>0.19142066420664205</v>
      </c>
      <c r="Y40" s="50">
        <f t="shared" si="61"/>
        <v>0.19476261946494455</v>
      </c>
      <c r="Z40" s="50">
        <f t="shared" si="62"/>
        <v>0.19221201014760125</v>
      </c>
      <c r="AA40" s="50">
        <f t="shared" si="63"/>
        <v>0.23470416881918821</v>
      </c>
      <c r="AB40" s="50">
        <f t="shared" si="64"/>
        <v>0.21386959363468616</v>
      </c>
      <c r="AC40" s="50">
        <f t="shared" si="65"/>
        <v>0.25316430258302591</v>
      </c>
      <c r="AD40" s="50">
        <f t="shared" si="66"/>
        <v>0.24620545387453863</v>
      </c>
      <c r="AE40" s="50">
        <f t="shared" si="67"/>
        <v>0.26673181088560893</v>
      </c>
      <c r="AF40" s="50">
        <f t="shared" si="68"/>
        <v>0.25152663745387471</v>
      </c>
      <c r="AG40" s="50">
        <f t="shared" si="69"/>
        <v>0.2804249843173432</v>
      </c>
      <c r="AH40" s="50">
        <f t="shared" si="70"/>
        <v>0.26259483671586703</v>
      </c>
      <c r="AJ40" s="50">
        <f t="shared" si="82"/>
        <v>0</v>
      </c>
      <c r="AK40" s="50">
        <f t="shared" si="71"/>
        <v>2.8050170344560144E-3</v>
      </c>
      <c r="AL40" s="50">
        <f t="shared" si="72"/>
        <v>6.6420363917907288E-4</v>
      </c>
      <c r="AM40" s="50">
        <f t="shared" si="73"/>
        <v>3.6329321718931551E-2</v>
      </c>
      <c r="AN40" s="50">
        <f t="shared" si="74"/>
        <v>1.8842152148664137E-2</v>
      </c>
      <c r="AO40" s="50">
        <f t="shared" si="75"/>
        <v>5.1823541618273294E-2</v>
      </c>
      <c r="AP40" s="50">
        <f t="shared" si="76"/>
        <v>4.5982742547425515E-2</v>
      </c>
      <c r="AQ40" s="50">
        <f t="shared" si="77"/>
        <v>6.3211214092141033E-2</v>
      </c>
      <c r="AR40" s="50">
        <f t="shared" si="78"/>
        <v>5.0448993418505728E-2</v>
      </c>
      <c r="AS40" s="50">
        <f t="shared" si="79"/>
        <v>7.4704361595044455E-2</v>
      </c>
      <c r="AT40" s="50">
        <f t="shared" si="80"/>
        <v>5.9738910569105741E-2</v>
      </c>
    </row>
    <row r="41" spans="1:46">
      <c r="A41" s="45" t="s">
        <v>302</v>
      </c>
      <c r="B41" s="19">
        <f t="shared" si="53"/>
        <v>302</v>
      </c>
      <c r="C41" s="19">
        <f t="shared" ref="C41:O41" si="85">SUM(C24,C7)</f>
        <v>289</v>
      </c>
      <c r="D41" s="19">
        <f t="shared" si="85"/>
        <v>320</v>
      </c>
      <c r="E41" s="19">
        <f t="shared" si="85"/>
        <v>329</v>
      </c>
      <c r="F41" s="11">
        <f t="shared" si="85"/>
        <v>405</v>
      </c>
      <c r="G41" s="19">
        <f t="shared" si="85"/>
        <v>401.166</v>
      </c>
      <c r="H41" s="19">
        <f t="shared" si="85"/>
        <v>385.17200000000003</v>
      </c>
      <c r="I41" s="19">
        <f t="shared" si="85"/>
        <v>398.37799999999999</v>
      </c>
      <c r="J41" s="19">
        <f t="shared" si="85"/>
        <v>441.34299999999996</v>
      </c>
      <c r="K41" s="19">
        <f t="shared" si="85"/>
        <v>388.44200000000001</v>
      </c>
      <c r="L41" s="19">
        <f t="shared" si="85"/>
        <v>389.506866</v>
      </c>
      <c r="M41" s="19">
        <f t="shared" si="85"/>
        <v>386.98424399999999</v>
      </c>
      <c r="N41" s="19">
        <f t="shared" si="85"/>
        <v>389.39441499999998</v>
      </c>
      <c r="O41" s="19">
        <f t="shared" si="85"/>
        <v>390.23243200000002</v>
      </c>
      <c r="P41" s="19">
        <f t="shared" si="55"/>
        <v>400.71730000000002</v>
      </c>
      <c r="Q41" s="19">
        <f t="shared" si="55"/>
        <v>399.92392000000001</v>
      </c>
      <c r="R41" s="19">
        <f t="shared" si="55"/>
        <v>400.11022000000003</v>
      </c>
      <c r="T41" s="50">
        <f t="shared" si="56"/>
        <v>4.4982698961937739E-2</v>
      </c>
      <c r="U41" s="50">
        <f t="shared" si="57"/>
        <v>0</v>
      </c>
      <c r="V41" s="50">
        <f t="shared" si="58"/>
        <v>0.10726643598615926</v>
      </c>
      <c r="W41" s="50">
        <f t="shared" si="59"/>
        <v>0.1384083044982698</v>
      </c>
      <c r="X41" s="50">
        <f t="shared" si="60"/>
        <v>0.40138408304498263</v>
      </c>
      <c r="Y41" s="50">
        <f t="shared" si="61"/>
        <v>0.38811764705882346</v>
      </c>
      <c r="Z41" s="50">
        <f t="shared" si="62"/>
        <v>0.33277508650519039</v>
      </c>
      <c r="AA41" s="50">
        <f t="shared" si="63"/>
        <v>0.37847058823529411</v>
      </c>
      <c r="AB41" s="50">
        <f t="shared" si="64"/>
        <v>0.5271384083044981</v>
      </c>
      <c r="AC41" s="50">
        <f t="shared" si="65"/>
        <v>0.34408996539792391</v>
      </c>
      <c r="AD41" s="50">
        <f t="shared" si="66"/>
        <v>0.34777462283737015</v>
      </c>
      <c r="AE41" s="50">
        <f t="shared" si="67"/>
        <v>0.33904582698961927</v>
      </c>
      <c r="AF41" s="50">
        <f t="shared" si="68"/>
        <v>0.3473855190311419</v>
      </c>
      <c r="AG41" s="50">
        <f t="shared" si="69"/>
        <v>0.35028523183391003</v>
      </c>
      <c r="AH41" s="50">
        <f t="shared" si="70"/>
        <v>0.3865650519031143</v>
      </c>
      <c r="AJ41" s="50">
        <f t="shared" si="82"/>
        <v>0</v>
      </c>
      <c r="AK41" s="50">
        <f t="shared" si="71"/>
        <v>-9.4666666666666233E-3</v>
      </c>
      <c r="AL41" s="50">
        <f t="shared" si="72"/>
        <v>-4.8958024691358015E-2</v>
      </c>
      <c r="AM41" s="50">
        <f t="shared" si="73"/>
        <v>-1.6350617283950597E-2</v>
      </c>
      <c r="AN41" s="50">
        <f t="shared" si="74"/>
        <v>8.9735802469135706E-2</v>
      </c>
      <c r="AO41" s="50">
        <f t="shared" si="75"/>
        <v>-4.0883950617283893E-2</v>
      </c>
      <c r="AP41" s="50">
        <f t="shared" si="76"/>
        <v>-3.825465185185184E-2</v>
      </c>
      <c r="AQ41" s="50">
        <f t="shared" si="77"/>
        <v>-4.4483348148148139E-2</v>
      </c>
      <c r="AR41" s="50">
        <f t="shared" si="78"/>
        <v>-3.8532308641975321E-2</v>
      </c>
      <c r="AS41" s="50">
        <f t="shared" si="79"/>
        <v>-3.6463130864197502E-2</v>
      </c>
      <c r="AT41" s="50">
        <f t="shared" si="80"/>
        <v>-1.0574567901234566E-2</v>
      </c>
    </row>
    <row r="42" spans="1:46">
      <c r="A42" s="45" t="s">
        <v>303</v>
      </c>
      <c r="B42" s="19">
        <f t="shared" si="53"/>
        <v>1341</v>
      </c>
      <c r="C42" s="19">
        <f t="shared" ref="C42:O42" si="86">SUM(C25,C8)</f>
        <v>1383</v>
      </c>
      <c r="D42" s="19">
        <f t="shared" si="86"/>
        <v>1455</v>
      </c>
      <c r="E42" s="19">
        <f t="shared" si="86"/>
        <v>1430</v>
      </c>
      <c r="F42" s="11">
        <f t="shared" si="86"/>
        <v>1471</v>
      </c>
      <c r="G42" s="19">
        <f t="shared" si="86"/>
        <v>1465.3860479999998</v>
      </c>
      <c r="H42" s="19">
        <f t="shared" si="86"/>
        <v>1511.7719999999999</v>
      </c>
      <c r="I42" s="19">
        <f t="shared" si="86"/>
        <v>1523.9839200000001</v>
      </c>
      <c r="J42" s="19">
        <f t="shared" si="86"/>
        <v>1469.737028</v>
      </c>
      <c r="K42" s="19">
        <f t="shared" si="86"/>
        <v>1497.2032429999999</v>
      </c>
      <c r="L42" s="19">
        <f t="shared" si="86"/>
        <v>1479.6904500000001</v>
      </c>
      <c r="M42" s="19">
        <f t="shared" si="86"/>
        <v>1466.4735289999999</v>
      </c>
      <c r="N42" s="19">
        <f t="shared" si="86"/>
        <v>1473.708149</v>
      </c>
      <c r="O42" s="19">
        <f t="shared" si="86"/>
        <v>1450.2928630000001</v>
      </c>
      <c r="P42" s="19">
        <f t="shared" si="55"/>
        <v>1488.177907</v>
      </c>
      <c r="Q42" s="19">
        <f t="shared" si="55"/>
        <v>1516.0341910000002</v>
      </c>
      <c r="R42" s="19">
        <f t="shared" si="55"/>
        <v>1594.537153</v>
      </c>
      <c r="T42" s="50">
        <f t="shared" si="56"/>
        <v>-3.0368763557483747E-2</v>
      </c>
      <c r="U42" s="50">
        <f t="shared" si="57"/>
        <v>0</v>
      </c>
      <c r="V42" s="50">
        <f t="shared" si="58"/>
        <v>5.2060737527114931E-2</v>
      </c>
      <c r="W42" s="50">
        <f t="shared" si="59"/>
        <v>3.3984092552422185E-2</v>
      </c>
      <c r="X42" s="50">
        <f t="shared" si="60"/>
        <v>6.3629790310918199E-2</v>
      </c>
      <c r="Y42" s="50">
        <f t="shared" si="61"/>
        <v>5.9570533622559596E-2</v>
      </c>
      <c r="Z42" s="50">
        <f t="shared" si="62"/>
        <v>9.3110629067244988E-2</v>
      </c>
      <c r="AA42" s="50">
        <f t="shared" si="63"/>
        <v>0.1019406507592191</v>
      </c>
      <c r="AB42" s="50">
        <f t="shared" si="64"/>
        <v>6.2716578452639116E-2</v>
      </c>
      <c r="AC42" s="50">
        <f t="shared" si="65"/>
        <v>8.2576459146782355E-2</v>
      </c>
      <c r="AD42" s="50">
        <f t="shared" si="66"/>
        <v>6.991355748373107E-2</v>
      </c>
      <c r="AE42" s="50">
        <f t="shared" si="67"/>
        <v>6.0356853940708444E-2</v>
      </c>
      <c r="AF42" s="50">
        <f t="shared" si="68"/>
        <v>6.5587960231381137E-2</v>
      </c>
      <c r="AG42" s="50">
        <f t="shared" si="69"/>
        <v>4.8657167751265495E-2</v>
      </c>
      <c r="AH42" s="50">
        <f t="shared" si="70"/>
        <v>7.6050547360809739E-2</v>
      </c>
      <c r="AJ42" s="50">
        <f t="shared" si="82"/>
        <v>0</v>
      </c>
      <c r="AK42" s="50">
        <f t="shared" si="71"/>
        <v>-3.8164187627465207E-3</v>
      </c>
      <c r="AL42" s="50">
        <f t="shared" si="72"/>
        <v>2.7717199184228436E-2</v>
      </c>
      <c r="AM42" s="50">
        <f t="shared" si="73"/>
        <v>3.6018980285520197E-2</v>
      </c>
      <c r="AN42" s="50">
        <f t="shared" si="74"/>
        <v>-8.5858055744392203E-4</v>
      </c>
      <c r="AO42" s="50">
        <f t="shared" si="75"/>
        <v>1.7813217539089043E-2</v>
      </c>
      <c r="AP42" s="50">
        <f t="shared" si="76"/>
        <v>5.9078518014956671E-3</v>
      </c>
      <c r="AQ42" s="50">
        <f t="shared" si="77"/>
        <v>-3.0771386811693224E-3</v>
      </c>
      <c r="AR42" s="50">
        <f t="shared" si="78"/>
        <v>1.8410258327667961E-3</v>
      </c>
      <c r="AS42" s="50">
        <f t="shared" si="79"/>
        <v>-1.4076911624745003E-2</v>
      </c>
      <c r="AT42" s="50">
        <f t="shared" si="80"/>
        <v>1.1677707002039517E-2</v>
      </c>
    </row>
    <row r="43" spans="1:46">
      <c r="A43" s="45" t="s">
        <v>304</v>
      </c>
      <c r="B43" s="19">
        <f t="shared" si="53"/>
        <v>916</v>
      </c>
      <c r="C43" s="19">
        <f t="shared" ref="C43:O43" si="87">SUM(C26,C9)</f>
        <v>945</v>
      </c>
      <c r="D43" s="19">
        <f t="shared" si="87"/>
        <v>938</v>
      </c>
      <c r="E43" s="19">
        <f t="shared" si="87"/>
        <v>946</v>
      </c>
      <c r="F43" s="11">
        <f t="shared" si="87"/>
        <v>976</v>
      </c>
      <c r="G43" s="19">
        <f t="shared" si="87"/>
        <v>985.19899999999996</v>
      </c>
      <c r="H43" s="19">
        <f t="shared" si="87"/>
        <v>990.62200000000007</v>
      </c>
      <c r="I43" s="19">
        <f t="shared" si="87"/>
        <v>1022.395</v>
      </c>
      <c r="J43" s="19">
        <f t="shared" si="87"/>
        <v>1016.0310000000001</v>
      </c>
      <c r="K43" s="19">
        <f t="shared" si="87"/>
        <v>1039.5987190000001</v>
      </c>
      <c r="L43" s="19">
        <f t="shared" si="87"/>
        <v>1043.2269209999999</v>
      </c>
      <c r="M43" s="19">
        <f t="shared" si="87"/>
        <v>1041.0246440000001</v>
      </c>
      <c r="N43" s="19">
        <f t="shared" si="87"/>
        <v>1036.331293</v>
      </c>
      <c r="O43" s="19">
        <f t="shared" si="87"/>
        <v>1051.209196</v>
      </c>
      <c r="P43" s="19">
        <f t="shared" si="55"/>
        <v>1073.4750320000001</v>
      </c>
      <c r="Q43" s="19">
        <f t="shared" si="55"/>
        <v>1082.715829</v>
      </c>
      <c r="R43" s="19">
        <f t="shared" si="55"/>
        <v>1121.322799</v>
      </c>
      <c r="T43" s="50">
        <f t="shared" si="56"/>
        <v>-3.0687830687830653E-2</v>
      </c>
      <c r="U43" s="50">
        <f t="shared" si="57"/>
        <v>0</v>
      </c>
      <c r="V43" s="50">
        <f t="shared" si="58"/>
        <v>-7.4074074074074181E-3</v>
      </c>
      <c r="W43" s="50">
        <f t="shared" si="59"/>
        <v>1.0582010582009804E-3</v>
      </c>
      <c r="X43" s="50">
        <f t="shared" si="60"/>
        <v>3.2804232804232836E-2</v>
      </c>
      <c r="Y43" s="50">
        <f t="shared" si="61"/>
        <v>4.253862433862432E-2</v>
      </c>
      <c r="Z43" s="50">
        <f t="shared" si="62"/>
        <v>4.8277248677248696E-2</v>
      </c>
      <c r="AA43" s="50">
        <f t="shared" si="63"/>
        <v>8.1899470899470916E-2</v>
      </c>
      <c r="AB43" s="50">
        <f t="shared" si="64"/>
        <v>7.5165079365079324E-2</v>
      </c>
      <c r="AC43" s="50">
        <f t="shared" si="65"/>
        <v>0.10010446455026467</v>
      </c>
      <c r="AD43" s="50">
        <f t="shared" si="66"/>
        <v>0.10394383174603172</v>
      </c>
      <c r="AE43" s="50">
        <f t="shared" si="67"/>
        <v>0.10161337989418007</v>
      </c>
      <c r="AF43" s="50">
        <f t="shared" si="68"/>
        <v>9.6646870899470771E-2</v>
      </c>
      <c r="AG43" s="50">
        <f t="shared" si="69"/>
        <v>0.11239068359788362</v>
      </c>
      <c r="AH43" s="50">
        <f t="shared" si="70"/>
        <v>0.13595241481481479</v>
      </c>
      <c r="AJ43" s="50">
        <f t="shared" si="82"/>
        <v>0</v>
      </c>
      <c r="AK43" s="50">
        <f t="shared" si="71"/>
        <v>9.4252049180327813E-3</v>
      </c>
      <c r="AL43" s="50">
        <f t="shared" si="72"/>
        <v>1.4981557377049315E-2</v>
      </c>
      <c r="AM43" s="50">
        <f t="shared" si="73"/>
        <v>4.7535860655737672E-2</v>
      </c>
      <c r="AN43" s="50">
        <f t="shared" si="74"/>
        <v>4.1015368852459044E-2</v>
      </c>
      <c r="AO43" s="50">
        <f t="shared" si="75"/>
        <v>6.5162621926229569E-2</v>
      </c>
      <c r="AP43" s="50">
        <f t="shared" si="76"/>
        <v>6.8880042008196751E-2</v>
      </c>
      <c r="AQ43" s="50">
        <f t="shared" si="77"/>
        <v>6.6623610655737853E-2</v>
      </c>
      <c r="AR43" s="50">
        <f t="shared" si="78"/>
        <v>6.1814849385245951E-2</v>
      </c>
      <c r="AS43" s="50">
        <f t="shared" si="79"/>
        <v>7.7058602459016523E-2</v>
      </c>
      <c r="AT43" s="50">
        <f t="shared" si="80"/>
        <v>9.9871959016393452E-2</v>
      </c>
    </row>
    <row r="44" spans="1:46">
      <c r="A44" s="45" t="s">
        <v>649</v>
      </c>
      <c r="B44" s="19">
        <f t="shared" si="53"/>
        <v>2342</v>
      </c>
      <c r="C44" s="19">
        <f t="shared" ref="C44:O44" si="88">SUM(C27,C10)</f>
        <v>2409</v>
      </c>
      <c r="D44" s="19">
        <f t="shared" si="88"/>
        <v>2413</v>
      </c>
      <c r="E44" s="19">
        <f t="shared" si="88"/>
        <v>2388</v>
      </c>
      <c r="F44" s="11">
        <f t="shared" si="88"/>
        <v>2525</v>
      </c>
      <c r="G44" s="19">
        <f t="shared" si="88"/>
        <v>2536.9703589999999</v>
      </c>
      <c r="H44" s="19">
        <f t="shared" si="88"/>
        <v>2494.5977469999998</v>
      </c>
      <c r="I44" s="19">
        <f t="shared" si="88"/>
        <v>2517.0179880000001</v>
      </c>
      <c r="J44" s="19">
        <f t="shared" si="88"/>
        <v>2452.8320000000003</v>
      </c>
      <c r="K44" s="19">
        <f t="shared" si="88"/>
        <v>2493.5491379999999</v>
      </c>
      <c r="L44" s="19">
        <f t="shared" si="88"/>
        <v>2436.224138</v>
      </c>
      <c r="M44" s="19">
        <f t="shared" si="88"/>
        <v>2405.8741829999999</v>
      </c>
      <c r="N44" s="19">
        <f t="shared" si="88"/>
        <v>2404.273936</v>
      </c>
      <c r="O44" s="19">
        <f t="shared" si="88"/>
        <v>2403.3024249999999</v>
      </c>
      <c r="P44" s="19">
        <f t="shared" si="55"/>
        <v>2407.5909339999998</v>
      </c>
      <c r="Q44" s="19">
        <f t="shared" si="55"/>
        <v>2461.335251</v>
      </c>
      <c r="R44" s="19">
        <f t="shared" si="55"/>
        <v>2555.506218</v>
      </c>
      <c r="T44" s="50">
        <f t="shared" si="56"/>
        <v>-2.7812370278123666E-2</v>
      </c>
      <c r="U44" s="50">
        <f t="shared" si="57"/>
        <v>0</v>
      </c>
      <c r="V44" s="50">
        <f t="shared" si="58"/>
        <v>1.6604400166044808E-3</v>
      </c>
      <c r="W44" s="50">
        <f t="shared" si="59"/>
        <v>-8.7173100871731357E-3</v>
      </c>
      <c r="X44" s="50">
        <f t="shared" si="60"/>
        <v>4.8152760481527501E-2</v>
      </c>
      <c r="Y44" s="50">
        <f t="shared" si="61"/>
        <v>5.3121776255707687E-2</v>
      </c>
      <c r="Z44" s="50">
        <f t="shared" si="62"/>
        <v>3.5532481112494629E-2</v>
      </c>
      <c r="AA44" s="50">
        <f t="shared" si="63"/>
        <v>4.4839347447073408E-2</v>
      </c>
      <c r="AB44" s="50">
        <f t="shared" si="64"/>
        <v>1.8195101701951266E-2</v>
      </c>
      <c r="AC44" s="50">
        <f t="shared" si="65"/>
        <v>3.5097193026151885E-2</v>
      </c>
      <c r="AD44" s="50">
        <f t="shared" si="66"/>
        <v>1.1301012038190228E-2</v>
      </c>
      <c r="AE44" s="50">
        <f t="shared" si="67"/>
        <v>-1.2975579078455812E-3</v>
      </c>
      <c r="AF44" s="50">
        <f t="shared" si="68"/>
        <v>-1.9618364466583715E-3</v>
      </c>
      <c r="AG44" s="50">
        <f t="shared" si="69"/>
        <v>-2.3651203819012867E-3</v>
      </c>
      <c r="AH44" s="50">
        <f t="shared" si="70"/>
        <v>-5.8491739310928548E-4</v>
      </c>
      <c r="AJ44" s="50">
        <f t="shared" si="82"/>
        <v>0</v>
      </c>
      <c r="AK44" s="50">
        <f t="shared" si="71"/>
        <v>4.7407362376237216E-3</v>
      </c>
      <c r="AL44" s="50">
        <f t="shared" si="72"/>
        <v>-1.2040496237623821E-2</v>
      </c>
      <c r="AM44" s="50">
        <f t="shared" si="73"/>
        <v>-3.1611928712871329E-3</v>
      </c>
      <c r="AN44" s="50">
        <f t="shared" si="74"/>
        <v>-2.8581386138613718E-2</v>
      </c>
      <c r="AO44" s="50">
        <f t="shared" si="75"/>
        <v>-1.2455786930693158E-2</v>
      </c>
      <c r="AP44" s="50">
        <f t="shared" si="76"/>
        <v>-3.515875722772277E-2</v>
      </c>
      <c r="AQ44" s="50">
        <f t="shared" si="77"/>
        <v>-4.7178541386138639E-2</v>
      </c>
      <c r="AR44" s="50">
        <f t="shared" si="78"/>
        <v>-4.7812302574257393E-2</v>
      </c>
      <c r="AS44" s="50">
        <f t="shared" si="79"/>
        <v>-4.8197059405940657E-2</v>
      </c>
      <c r="AT44" s="50">
        <f t="shared" si="80"/>
        <v>-4.6498640000000035E-2</v>
      </c>
    </row>
    <row r="45" spans="1:46">
      <c r="A45" s="45" t="s">
        <v>306</v>
      </c>
      <c r="B45" s="19">
        <f t="shared" si="53"/>
        <v>3429</v>
      </c>
      <c r="C45" s="19">
        <f t="shared" ref="C45:O45" si="89">SUM(C28,C11)</f>
        <v>3465</v>
      </c>
      <c r="D45" s="19">
        <f t="shared" si="89"/>
        <v>3438</v>
      </c>
      <c r="E45" s="19">
        <f t="shared" si="89"/>
        <v>3473</v>
      </c>
      <c r="F45" s="11">
        <f t="shared" si="89"/>
        <v>3582</v>
      </c>
      <c r="G45" s="19">
        <f t="shared" si="89"/>
        <v>3545.5133510000001</v>
      </c>
      <c r="H45" s="19">
        <f t="shared" si="89"/>
        <v>3448.1651419999998</v>
      </c>
      <c r="I45" s="19">
        <f t="shared" si="89"/>
        <v>3580.7290929999999</v>
      </c>
      <c r="J45" s="19">
        <f t="shared" si="89"/>
        <v>3506.0346950000003</v>
      </c>
      <c r="K45" s="19">
        <f t="shared" si="89"/>
        <v>3701.2777189999997</v>
      </c>
      <c r="L45" s="19">
        <f t="shared" si="89"/>
        <v>3534.3375429999996</v>
      </c>
      <c r="M45" s="19">
        <f t="shared" si="89"/>
        <v>3485.1725240000001</v>
      </c>
      <c r="N45" s="19">
        <f t="shared" si="89"/>
        <v>3506.9284680000001</v>
      </c>
      <c r="O45" s="19">
        <f t="shared" si="89"/>
        <v>3522.3704230000003</v>
      </c>
      <c r="P45" s="19">
        <f t="shared" si="55"/>
        <v>3550.1257839999998</v>
      </c>
      <c r="Q45" s="19">
        <f t="shared" si="55"/>
        <v>3526.817767</v>
      </c>
      <c r="R45" s="19">
        <f t="shared" si="55"/>
        <v>3560.6677159999999</v>
      </c>
      <c r="T45" s="50">
        <f t="shared" si="56"/>
        <v>-1.0389610389610393E-2</v>
      </c>
      <c r="U45" s="50">
        <f t="shared" si="57"/>
        <v>0</v>
      </c>
      <c r="V45" s="50">
        <f t="shared" si="58"/>
        <v>-7.7922077922077948E-3</v>
      </c>
      <c r="W45" s="50">
        <f t="shared" si="59"/>
        <v>2.3088023088022602E-3</v>
      </c>
      <c r="X45" s="50">
        <f t="shared" si="60"/>
        <v>3.3766233766233666E-2</v>
      </c>
      <c r="Y45" s="50">
        <f t="shared" si="61"/>
        <v>2.3236176334776371E-2</v>
      </c>
      <c r="Z45" s="50">
        <f t="shared" si="62"/>
        <v>-4.8585448773449391E-3</v>
      </c>
      <c r="AA45" s="50">
        <f t="shared" si="63"/>
        <v>3.3399449639249568E-2</v>
      </c>
      <c r="AB45" s="50">
        <f t="shared" si="64"/>
        <v>1.1842624819624836E-2</v>
      </c>
      <c r="AC45" s="50">
        <f t="shared" si="65"/>
        <v>6.8189817893217874E-2</v>
      </c>
      <c r="AD45" s="50">
        <f t="shared" si="66"/>
        <v>2.0010834920634712E-2</v>
      </c>
      <c r="AE45" s="50">
        <f t="shared" si="67"/>
        <v>5.8217962481963426E-3</v>
      </c>
      <c r="AF45" s="50">
        <f t="shared" si="68"/>
        <v>1.210056796536807E-2</v>
      </c>
      <c r="AG45" s="50">
        <f t="shared" si="69"/>
        <v>1.6557120634920652E-2</v>
      </c>
      <c r="AH45" s="50">
        <f t="shared" si="70"/>
        <v>2.4567325829725872E-2</v>
      </c>
      <c r="AJ45" s="50">
        <f t="shared" si="82"/>
        <v>0</v>
      </c>
      <c r="AK45" s="50">
        <f t="shared" si="71"/>
        <v>-1.0186110831937434E-2</v>
      </c>
      <c r="AL45" s="50">
        <f t="shared" si="72"/>
        <v>-3.7363165270798526E-2</v>
      </c>
      <c r="AM45" s="50">
        <f t="shared" si="73"/>
        <v>-3.5480374092689004E-4</v>
      </c>
      <c r="AN45" s="50">
        <f t="shared" si="74"/>
        <v>-2.1207511166945747E-2</v>
      </c>
      <c r="AO45" s="50">
        <f t="shared" si="75"/>
        <v>3.3299195700725814E-2</v>
      </c>
      <c r="AP45" s="50">
        <f t="shared" si="76"/>
        <v>-1.3306101898380884E-2</v>
      </c>
      <c r="AQ45" s="50">
        <f t="shared" si="77"/>
        <v>-2.7031679508654372E-2</v>
      </c>
      <c r="AR45" s="50">
        <f t="shared" si="78"/>
        <v>-2.09579932998325E-2</v>
      </c>
      <c r="AS45" s="50">
        <f t="shared" si="79"/>
        <v>-1.6647006420993815E-2</v>
      </c>
      <c r="AT45" s="50">
        <f t="shared" si="80"/>
        <v>-8.8984410943607761E-3</v>
      </c>
    </row>
    <row r="46" spans="1:46">
      <c r="A46" s="45" t="s">
        <v>307</v>
      </c>
      <c r="B46" s="19">
        <f t="shared" si="53"/>
        <v>1120</v>
      </c>
      <c r="C46" s="19">
        <f t="shared" ref="C46:O46" si="90">SUM(C29,C12)</f>
        <v>1125</v>
      </c>
      <c r="D46" s="19">
        <f t="shared" si="90"/>
        <v>1246</v>
      </c>
      <c r="E46" s="19">
        <f t="shared" si="90"/>
        <v>1158</v>
      </c>
      <c r="F46" s="11">
        <f t="shared" si="90"/>
        <v>1277</v>
      </c>
      <c r="G46" s="19">
        <f t="shared" si="90"/>
        <v>1246.317</v>
      </c>
      <c r="H46" s="19">
        <f t="shared" si="90"/>
        <v>1332.0430000000001</v>
      </c>
      <c r="I46" s="19">
        <f t="shared" si="90"/>
        <v>1347.9450000000002</v>
      </c>
      <c r="J46" s="19">
        <f t="shared" si="90"/>
        <v>1326.107</v>
      </c>
      <c r="K46" s="19">
        <f t="shared" si="90"/>
        <v>1336.451</v>
      </c>
      <c r="L46" s="19">
        <f t="shared" si="90"/>
        <v>1370.663082</v>
      </c>
      <c r="M46" s="19">
        <f t="shared" si="90"/>
        <v>1307.0001609999999</v>
      </c>
      <c r="N46" s="19">
        <f t="shared" si="90"/>
        <v>1315.5026699999999</v>
      </c>
      <c r="O46" s="19">
        <f t="shared" si="90"/>
        <v>1318.822028</v>
      </c>
      <c r="P46" s="19">
        <f t="shared" si="55"/>
        <v>1355.4862659999999</v>
      </c>
      <c r="Q46" s="19">
        <f t="shared" si="55"/>
        <v>1394.458697</v>
      </c>
      <c r="R46" s="19">
        <f t="shared" si="55"/>
        <v>1468.697132</v>
      </c>
      <c r="T46" s="50">
        <f t="shared" si="56"/>
        <v>-4.4444444444444731E-3</v>
      </c>
      <c r="U46" s="50">
        <f t="shared" si="57"/>
        <v>0</v>
      </c>
      <c r="V46" s="50">
        <f t="shared" si="58"/>
        <v>0.10755555555555563</v>
      </c>
      <c r="W46" s="50">
        <f t="shared" si="59"/>
        <v>2.9333333333333433E-2</v>
      </c>
      <c r="X46" s="50">
        <f t="shared" si="60"/>
        <v>0.13511111111111118</v>
      </c>
      <c r="Y46" s="50">
        <f t="shared" si="61"/>
        <v>0.10783733333333334</v>
      </c>
      <c r="Z46" s="50">
        <f t="shared" si="62"/>
        <v>0.18403822222222233</v>
      </c>
      <c r="AA46" s="50">
        <f t="shared" si="63"/>
        <v>0.19817333333333353</v>
      </c>
      <c r="AB46" s="50">
        <f t="shared" si="64"/>
        <v>0.17876177777777769</v>
      </c>
      <c r="AC46" s="50">
        <f t="shared" si="65"/>
        <v>0.18795644444444437</v>
      </c>
      <c r="AD46" s="50">
        <f t="shared" si="66"/>
        <v>0.2183671840000001</v>
      </c>
      <c r="AE46" s="50">
        <f t="shared" si="67"/>
        <v>0.16177792088888876</v>
      </c>
      <c r="AF46" s="50">
        <f t="shared" si="68"/>
        <v>0.16933570666666653</v>
      </c>
      <c r="AG46" s="50">
        <f t="shared" si="69"/>
        <v>0.17228624711111107</v>
      </c>
      <c r="AH46" s="50">
        <f t="shared" si="70"/>
        <v>0.20487668088888888</v>
      </c>
      <c r="AJ46" s="50">
        <f t="shared" si="82"/>
        <v>0</v>
      </c>
      <c r="AK46" s="50">
        <f t="shared" si="71"/>
        <v>-2.4027407987470606E-2</v>
      </c>
      <c r="AL46" s="50">
        <f t="shared" si="72"/>
        <v>4.3103367267032233E-2</v>
      </c>
      <c r="AM46" s="50">
        <f t="shared" si="73"/>
        <v>5.5555990602975891E-2</v>
      </c>
      <c r="AN46" s="50">
        <f t="shared" si="74"/>
        <v>3.8454972592012471E-2</v>
      </c>
      <c r="AO46" s="50">
        <f t="shared" si="75"/>
        <v>4.6555207517619435E-2</v>
      </c>
      <c r="AP46" s="50">
        <f t="shared" si="76"/>
        <v>7.334618794048553E-2</v>
      </c>
      <c r="AQ46" s="50">
        <f t="shared" si="77"/>
        <v>2.3492686765857362E-2</v>
      </c>
      <c r="AR46" s="50">
        <f t="shared" si="78"/>
        <v>3.0150877055598935E-2</v>
      </c>
      <c r="AS46" s="50">
        <f t="shared" si="79"/>
        <v>3.2750217697729012E-2</v>
      </c>
      <c r="AT46" s="50">
        <f t="shared" si="80"/>
        <v>6.1461445575567542E-2</v>
      </c>
    </row>
    <row r="47" spans="1:46">
      <c r="A47" s="45" t="s">
        <v>308</v>
      </c>
      <c r="B47" s="19">
        <f t="shared" si="53"/>
        <v>4431</v>
      </c>
      <c r="C47" s="19">
        <f t="shared" ref="C47:O47" si="91">SUM(C30,C13)</f>
        <v>4365</v>
      </c>
      <c r="D47" s="19">
        <f t="shared" si="91"/>
        <v>4850</v>
      </c>
      <c r="E47" s="19">
        <f t="shared" si="91"/>
        <v>4599</v>
      </c>
      <c r="F47" s="11">
        <f t="shared" si="91"/>
        <v>5012</v>
      </c>
      <c r="G47" s="19">
        <f t="shared" si="91"/>
        <v>4966.9340000000002</v>
      </c>
      <c r="H47" s="19">
        <f t="shared" si="91"/>
        <v>5097.8340000000007</v>
      </c>
      <c r="I47" s="19">
        <f t="shared" si="91"/>
        <v>5177.4507859999994</v>
      </c>
      <c r="J47" s="19">
        <f t="shared" si="91"/>
        <v>5176.4755939999995</v>
      </c>
      <c r="K47" s="19">
        <f t="shared" si="91"/>
        <v>5231.9822220000005</v>
      </c>
      <c r="L47" s="19">
        <f t="shared" si="91"/>
        <v>5354.0632009999999</v>
      </c>
      <c r="M47" s="19">
        <f t="shared" si="91"/>
        <v>5399.4071240000003</v>
      </c>
      <c r="N47" s="19">
        <f t="shared" si="91"/>
        <v>5470.6833569999999</v>
      </c>
      <c r="O47" s="19">
        <f t="shared" si="91"/>
        <v>5679.3279679999996</v>
      </c>
      <c r="P47" s="19">
        <f t="shared" si="55"/>
        <v>5839.3524469999993</v>
      </c>
      <c r="Q47" s="19">
        <f t="shared" si="55"/>
        <v>6009.7287230000002</v>
      </c>
      <c r="R47" s="19">
        <f t="shared" si="55"/>
        <v>6135.4707529999996</v>
      </c>
      <c r="T47" s="50">
        <f t="shared" si="56"/>
        <v>1.5120274914089293E-2</v>
      </c>
      <c r="U47" s="50">
        <f t="shared" si="57"/>
        <v>0</v>
      </c>
      <c r="V47" s="50">
        <f t="shared" si="58"/>
        <v>0.11111111111111116</v>
      </c>
      <c r="W47" s="50">
        <f t="shared" si="59"/>
        <v>5.3608247422680444E-2</v>
      </c>
      <c r="X47" s="50">
        <f t="shared" si="60"/>
        <v>0.1482245131729667</v>
      </c>
      <c r="Y47" s="50">
        <f t="shared" si="61"/>
        <v>0.13790011454753737</v>
      </c>
      <c r="Z47" s="50">
        <f t="shared" si="62"/>
        <v>0.16788865979381451</v>
      </c>
      <c r="AA47" s="50">
        <f t="shared" si="63"/>
        <v>0.18612847331042359</v>
      </c>
      <c r="AB47" s="50">
        <f t="shared" si="64"/>
        <v>0.18590506162657494</v>
      </c>
      <c r="AC47" s="50">
        <f t="shared" si="65"/>
        <v>0.19862135670103109</v>
      </c>
      <c r="AD47" s="50">
        <f t="shared" si="66"/>
        <v>0.22658950767468489</v>
      </c>
      <c r="AE47" s="50">
        <f t="shared" si="67"/>
        <v>0.23697757709049272</v>
      </c>
      <c r="AF47" s="50">
        <f t="shared" si="68"/>
        <v>0.2533066109965636</v>
      </c>
      <c r="AG47" s="50">
        <f t="shared" si="69"/>
        <v>0.30110606368843063</v>
      </c>
      <c r="AH47" s="50">
        <f t="shared" si="70"/>
        <v>0.33776688361970209</v>
      </c>
      <c r="AJ47" s="50">
        <f t="shared" si="82"/>
        <v>0</v>
      </c>
      <c r="AK47" s="50">
        <f t="shared" si="71"/>
        <v>-8.991620111731824E-3</v>
      </c>
      <c r="AL47" s="50">
        <f t="shared" si="72"/>
        <v>1.7125698324022443E-2</v>
      </c>
      <c r="AM47" s="50">
        <f t="shared" si="73"/>
        <v>3.3010930965682306E-2</v>
      </c>
      <c r="AN47" s="50">
        <f t="shared" si="74"/>
        <v>3.2816359537110928E-2</v>
      </c>
      <c r="AO47" s="50">
        <f t="shared" si="75"/>
        <v>4.3891105746209247E-2</v>
      </c>
      <c r="AP47" s="50">
        <f t="shared" si="76"/>
        <v>6.8248842976855517E-2</v>
      </c>
      <c r="AQ47" s="50">
        <f t="shared" si="77"/>
        <v>7.7295914604948113E-2</v>
      </c>
      <c r="AR47" s="50">
        <f t="shared" si="78"/>
        <v>9.1517030526735876E-2</v>
      </c>
      <c r="AS47" s="50">
        <f t="shared" si="79"/>
        <v>0.13314604309656808</v>
      </c>
      <c r="AT47" s="50">
        <f t="shared" si="80"/>
        <v>0.16507431105347159</v>
      </c>
    </row>
    <row r="48" spans="1:46">
      <c r="A48" s="45" t="s">
        <v>309</v>
      </c>
      <c r="B48" s="19">
        <f t="shared" si="53"/>
        <v>442</v>
      </c>
      <c r="C48" s="19">
        <f t="shared" ref="C48:O48" si="92">SUM(C31,C14)</f>
        <v>427</v>
      </c>
      <c r="D48" s="19">
        <f t="shared" si="92"/>
        <v>468</v>
      </c>
      <c r="E48" s="19">
        <f t="shared" si="92"/>
        <v>459</v>
      </c>
      <c r="F48" s="11">
        <f t="shared" si="92"/>
        <v>520</v>
      </c>
      <c r="G48" s="19">
        <f t="shared" si="92"/>
        <v>499.94499999999999</v>
      </c>
      <c r="H48" s="19">
        <f t="shared" si="92"/>
        <v>464.03999999999996</v>
      </c>
      <c r="I48" s="19">
        <f t="shared" si="92"/>
        <v>516.99699999999996</v>
      </c>
      <c r="J48" s="19">
        <f t="shared" si="92"/>
        <v>531.38799999999992</v>
      </c>
      <c r="K48" s="19">
        <f t="shared" si="92"/>
        <v>528.18799999999999</v>
      </c>
      <c r="L48" s="19">
        <f t="shared" si="92"/>
        <v>536.46031600000003</v>
      </c>
      <c r="M48" s="19">
        <f t="shared" si="92"/>
        <v>523.21393499999999</v>
      </c>
      <c r="N48" s="19">
        <f t="shared" si="92"/>
        <v>506.199251</v>
      </c>
      <c r="O48" s="19">
        <f t="shared" si="92"/>
        <v>499.07888200000002</v>
      </c>
      <c r="P48" s="19">
        <f t="shared" si="55"/>
        <v>525.576055</v>
      </c>
      <c r="Q48" s="19">
        <f t="shared" si="55"/>
        <v>535.00930700000004</v>
      </c>
      <c r="R48" s="19">
        <f t="shared" si="55"/>
        <v>558.740498</v>
      </c>
      <c r="T48" s="50">
        <f t="shared" si="56"/>
        <v>3.5128805620608938E-2</v>
      </c>
      <c r="U48" s="50">
        <f t="shared" si="57"/>
        <v>0</v>
      </c>
      <c r="V48" s="50">
        <f t="shared" si="58"/>
        <v>9.6018735362997765E-2</v>
      </c>
      <c r="W48" s="50">
        <f t="shared" si="59"/>
        <v>7.4941451990632402E-2</v>
      </c>
      <c r="X48" s="50">
        <f t="shared" si="60"/>
        <v>0.2177985948477752</v>
      </c>
      <c r="Y48" s="50">
        <f t="shared" si="61"/>
        <v>0.17083138173302115</v>
      </c>
      <c r="Z48" s="50">
        <f t="shared" si="62"/>
        <v>8.674473067915689E-2</v>
      </c>
      <c r="AA48" s="50">
        <f t="shared" si="63"/>
        <v>0.21076580796252919</v>
      </c>
      <c r="AB48" s="50">
        <f t="shared" si="64"/>
        <v>0.24446838407494131</v>
      </c>
      <c r="AC48" s="50">
        <f t="shared" si="65"/>
        <v>0.23697423887587821</v>
      </c>
      <c r="AD48" s="50">
        <f t="shared" si="66"/>
        <v>0.25634734426229522</v>
      </c>
      <c r="AE48" s="50">
        <f t="shared" si="67"/>
        <v>0.22532537470725988</v>
      </c>
      <c r="AF48" s="50">
        <f t="shared" si="68"/>
        <v>0.18547833957845428</v>
      </c>
      <c r="AG48" s="50">
        <f t="shared" si="69"/>
        <v>0.16880300234192047</v>
      </c>
      <c r="AH48" s="50">
        <f t="shared" si="70"/>
        <v>0.23085727166276349</v>
      </c>
      <c r="AJ48" s="50">
        <f t="shared" si="82"/>
        <v>0</v>
      </c>
      <c r="AK48" s="50">
        <f t="shared" si="71"/>
        <v>-3.8567307692307651E-2</v>
      </c>
      <c r="AL48" s="50">
        <f t="shared" si="72"/>
        <v>-0.10761538461538467</v>
      </c>
      <c r="AM48" s="50">
        <f t="shared" si="73"/>
        <v>-5.7750000000000856E-3</v>
      </c>
      <c r="AN48" s="50">
        <f t="shared" si="74"/>
        <v>2.1899999999999809E-2</v>
      </c>
      <c r="AO48" s="50">
        <f t="shared" si="75"/>
        <v>1.5746153846153854E-2</v>
      </c>
      <c r="AP48" s="50">
        <f t="shared" si="76"/>
        <v>3.1654453846153841E-2</v>
      </c>
      <c r="AQ48" s="50">
        <f t="shared" si="77"/>
        <v>6.18064423076925E-3</v>
      </c>
      <c r="AR48" s="50">
        <f t="shared" si="78"/>
        <v>-2.653990192307687E-2</v>
      </c>
      <c r="AS48" s="50">
        <f t="shared" si="79"/>
        <v>-4.0232919230769215E-2</v>
      </c>
      <c r="AT48" s="50">
        <f t="shared" si="80"/>
        <v>1.0723182692307764E-2</v>
      </c>
    </row>
    <row r="49" spans="1:46">
      <c r="A49" s="45" t="s">
        <v>310</v>
      </c>
      <c r="B49" s="19">
        <f t="shared" si="53"/>
        <v>1699</v>
      </c>
      <c r="C49" s="19">
        <f t="shared" ref="C49:O49" si="93">SUM(C32,C15)</f>
        <v>1826</v>
      </c>
      <c r="D49" s="19">
        <f t="shared" si="93"/>
        <v>2028</v>
      </c>
      <c r="E49" s="19">
        <f t="shared" si="93"/>
        <v>1910</v>
      </c>
      <c r="F49" s="11">
        <f t="shared" si="93"/>
        <v>2097</v>
      </c>
      <c r="G49" s="19">
        <f t="shared" si="93"/>
        <v>2137.7260000000001</v>
      </c>
      <c r="H49" s="19">
        <f t="shared" si="93"/>
        <v>2133.1</v>
      </c>
      <c r="I49" s="19">
        <f t="shared" si="93"/>
        <v>2176.6</v>
      </c>
      <c r="J49" s="19">
        <f t="shared" si="93"/>
        <v>2155.7309999999998</v>
      </c>
      <c r="K49" s="19">
        <f t="shared" si="93"/>
        <v>2219.5684919999999</v>
      </c>
      <c r="L49" s="19">
        <f t="shared" si="93"/>
        <v>2223.8596360000001</v>
      </c>
      <c r="M49" s="19">
        <f t="shared" si="93"/>
        <v>2201.2120260000002</v>
      </c>
      <c r="N49" s="19">
        <f t="shared" si="93"/>
        <v>2195.4226710000003</v>
      </c>
      <c r="O49" s="19">
        <f t="shared" si="93"/>
        <v>2238.5500280000001</v>
      </c>
      <c r="P49" s="19">
        <f t="shared" si="55"/>
        <v>2230.2765829999998</v>
      </c>
      <c r="Q49" s="19">
        <f t="shared" si="55"/>
        <v>2304.9764450000002</v>
      </c>
      <c r="R49" s="19">
        <f t="shared" si="55"/>
        <v>2434.7853129999999</v>
      </c>
      <c r="T49" s="50">
        <f t="shared" si="56"/>
        <v>-6.9550930996714166E-2</v>
      </c>
      <c r="U49" s="50">
        <f t="shared" si="57"/>
        <v>0</v>
      </c>
      <c r="V49" s="50">
        <f t="shared" si="58"/>
        <v>0.11062431544359264</v>
      </c>
      <c r="W49" s="50">
        <f t="shared" si="59"/>
        <v>4.6002190580503921E-2</v>
      </c>
      <c r="X49" s="50">
        <f t="shared" si="60"/>
        <v>0.14841182913472073</v>
      </c>
      <c r="Y49" s="50">
        <f t="shared" si="61"/>
        <v>0.17071522453450161</v>
      </c>
      <c r="Z49" s="50">
        <f t="shared" si="62"/>
        <v>0.16818181818181821</v>
      </c>
      <c r="AA49" s="50">
        <f t="shared" si="63"/>
        <v>0.19200438116100771</v>
      </c>
      <c r="AB49" s="50">
        <f t="shared" si="64"/>
        <v>0.18057557502738208</v>
      </c>
      <c r="AC49" s="50">
        <f t="shared" si="65"/>
        <v>0.21553586637458921</v>
      </c>
      <c r="AD49" s="50">
        <f t="shared" si="66"/>
        <v>0.21788589047097484</v>
      </c>
      <c r="AE49" s="50">
        <f t="shared" si="67"/>
        <v>0.2054830372398686</v>
      </c>
      <c r="AF49" s="50">
        <f t="shared" si="68"/>
        <v>0.20231252519167597</v>
      </c>
      <c r="AG49" s="50">
        <f t="shared" si="69"/>
        <v>0.22593101204819277</v>
      </c>
      <c r="AH49" s="50">
        <f t="shared" si="70"/>
        <v>0.22140010021905798</v>
      </c>
      <c r="AJ49" s="50">
        <f t="shared" si="82"/>
        <v>0</v>
      </c>
      <c r="AK49" s="50">
        <f t="shared" si="71"/>
        <v>1.9421077730090719E-2</v>
      </c>
      <c r="AL49" s="50">
        <f t="shared" si="72"/>
        <v>1.7215069146399475E-2</v>
      </c>
      <c r="AM49" s="50">
        <f t="shared" si="73"/>
        <v>3.7958989031950274E-2</v>
      </c>
      <c r="AN49" s="50">
        <f t="shared" si="74"/>
        <v>2.8007153075822577E-2</v>
      </c>
      <c r="AO49" s="50">
        <f t="shared" si="75"/>
        <v>5.8449447782546349E-2</v>
      </c>
      <c r="AP49" s="50">
        <f t="shared" si="76"/>
        <v>6.0495773009060727E-2</v>
      </c>
      <c r="AQ49" s="50">
        <f t="shared" si="77"/>
        <v>4.9695768240343385E-2</v>
      </c>
      <c r="AR49" s="50">
        <f t="shared" si="78"/>
        <v>4.6934988555078716E-2</v>
      </c>
      <c r="AS49" s="50">
        <f t="shared" si="79"/>
        <v>6.7501205531712127E-2</v>
      </c>
      <c r="AT49" s="50">
        <f t="shared" si="80"/>
        <v>6.3555833571769194E-2</v>
      </c>
    </row>
    <row r="50" spans="1:46">
      <c r="A50" s="45" t="s">
        <v>311</v>
      </c>
      <c r="B50" s="19">
        <f t="shared" si="53"/>
        <v>940</v>
      </c>
      <c r="C50" s="19">
        <f t="shared" ref="C50:O50" si="94">SUM(C33,C16)</f>
        <v>947</v>
      </c>
      <c r="D50" s="19">
        <f t="shared" si="94"/>
        <v>1012</v>
      </c>
      <c r="E50" s="19">
        <f t="shared" si="94"/>
        <v>958</v>
      </c>
      <c r="F50" s="11">
        <f t="shared" si="94"/>
        <v>1022</v>
      </c>
      <c r="G50" s="19">
        <f t="shared" si="94"/>
        <v>1047.3389999999999</v>
      </c>
      <c r="H50" s="19">
        <f t="shared" si="94"/>
        <v>1030.005451</v>
      </c>
      <c r="I50" s="19">
        <f t="shared" si="94"/>
        <v>1043.719775</v>
      </c>
      <c r="J50" s="19">
        <f t="shared" si="94"/>
        <v>1058.9704430000002</v>
      </c>
      <c r="K50" s="19">
        <f t="shared" si="94"/>
        <v>1118.9303169999998</v>
      </c>
      <c r="L50" s="19">
        <f t="shared" si="94"/>
        <v>1153.462475</v>
      </c>
      <c r="M50" s="19">
        <f t="shared" si="94"/>
        <v>1147.0522539999999</v>
      </c>
      <c r="N50" s="19">
        <f t="shared" si="94"/>
        <v>1133.1154710000001</v>
      </c>
      <c r="O50" s="19">
        <f t="shared" si="94"/>
        <v>1146.4377730000001</v>
      </c>
      <c r="P50" s="19">
        <f t="shared" si="55"/>
        <v>1170.763811</v>
      </c>
      <c r="Q50" s="19">
        <f t="shared" si="55"/>
        <v>1191.6495500000001</v>
      </c>
      <c r="R50" s="19">
        <f t="shared" si="55"/>
        <v>1234.9197360000001</v>
      </c>
      <c r="T50" s="50">
        <f t="shared" si="56"/>
        <v>-7.3917634635691787E-3</v>
      </c>
      <c r="U50" s="50">
        <f t="shared" si="57"/>
        <v>0</v>
      </c>
      <c r="V50" s="50">
        <f t="shared" si="58"/>
        <v>6.863780359028504E-2</v>
      </c>
      <c r="W50" s="50">
        <f t="shared" si="59"/>
        <v>1.1615628299894487E-2</v>
      </c>
      <c r="X50" s="50">
        <f t="shared" si="60"/>
        <v>7.9197465681098311E-2</v>
      </c>
      <c r="Y50" s="50">
        <f t="shared" si="61"/>
        <v>0.1059545934530095</v>
      </c>
      <c r="Z50" s="50">
        <f t="shared" si="62"/>
        <v>8.7650951425554346E-2</v>
      </c>
      <c r="AA50" s="50">
        <f t="shared" si="63"/>
        <v>0.10213281414994713</v>
      </c>
      <c r="AB50" s="50">
        <f t="shared" si="64"/>
        <v>0.11823700422386496</v>
      </c>
      <c r="AC50" s="50">
        <f t="shared" si="65"/>
        <v>0.18155260506863757</v>
      </c>
      <c r="AD50" s="50">
        <f t="shared" si="66"/>
        <v>0.21801739704329459</v>
      </c>
      <c r="AE50" s="50">
        <f t="shared" si="67"/>
        <v>0.21124842027455126</v>
      </c>
      <c r="AF50" s="50">
        <f t="shared" si="68"/>
        <v>0.19653164836325243</v>
      </c>
      <c r="AG50" s="50">
        <f t="shared" si="69"/>
        <v>0.21059954910242884</v>
      </c>
      <c r="AH50" s="50">
        <f t="shared" si="70"/>
        <v>0.23628702323125661</v>
      </c>
      <c r="AJ50" s="50">
        <f t="shared" si="82"/>
        <v>0</v>
      </c>
      <c r="AK50" s="50">
        <f t="shared" si="71"/>
        <v>2.4793542074363906E-2</v>
      </c>
      <c r="AL50" s="50">
        <f t="shared" si="72"/>
        <v>7.8331223091976376E-3</v>
      </c>
      <c r="AM50" s="50">
        <f t="shared" si="73"/>
        <v>2.1252226027397292E-2</v>
      </c>
      <c r="AN50" s="50">
        <f t="shared" si="74"/>
        <v>3.6174601761252534E-2</v>
      </c>
      <c r="AO50" s="50">
        <f t="shared" si="75"/>
        <v>9.4843754403130864E-2</v>
      </c>
      <c r="AP50" s="50">
        <f t="shared" si="76"/>
        <v>0.12863255870841495</v>
      </c>
      <c r="AQ50" s="50">
        <f t="shared" si="77"/>
        <v>0.12236032681017606</v>
      </c>
      <c r="AR50" s="50">
        <f t="shared" si="78"/>
        <v>0.1087235528375734</v>
      </c>
      <c r="AS50" s="50">
        <f t="shared" si="79"/>
        <v>0.12175907338551872</v>
      </c>
      <c r="AT50" s="50">
        <f t="shared" si="80"/>
        <v>0.14556145890410965</v>
      </c>
    </row>
    <row r="51" spans="1:46">
      <c r="A51" s="45" t="s">
        <v>312</v>
      </c>
      <c r="B51" s="19">
        <f t="shared" si="53"/>
        <v>34813</v>
      </c>
      <c r="C51" s="19">
        <f t="shared" ref="C51:O51" si="95">SUM(C34,C17)</f>
        <v>35589.407999999996</v>
      </c>
      <c r="D51" s="19">
        <f t="shared" si="95"/>
        <v>37201.228999999999</v>
      </c>
      <c r="E51" s="19">
        <f t="shared" si="95"/>
        <v>37119.481</v>
      </c>
      <c r="F51" s="11">
        <f t="shared" si="95"/>
        <v>39246.125</v>
      </c>
      <c r="G51" s="19">
        <f t="shared" si="95"/>
        <v>39664.133795999995</v>
      </c>
      <c r="H51" s="19">
        <f t="shared" si="95"/>
        <v>39847.391491000002</v>
      </c>
      <c r="I51" s="19">
        <f t="shared" si="95"/>
        <v>40723.943343999999</v>
      </c>
      <c r="J51" s="19">
        <f t="shared" si="95"/>
        <v>40498.350789000004</v>
      </c>
      <c r="K51" s="19">
        <f t="shared" si="95"/>
        <v>41289.939110000007</v>
      </c>
      <c r="L51" s="19">
        <f t="shared" si="95"/>
        <v>41596.163078999998</v>
      </c>
      <c r="M51" s="19">
        <f t="shared" si="95"/>
        <v>41689.007754999999</v>
      </c>
      <c r="N51" s="19">
        <f t="shared" si="95"/>
        <v>41863.341660999999</v>
      </c>
      <c r="O51" s="19">
        <f t="shared" si="95"/>
        <v>42113.086184</v>
      </c>
      <c r="P51" s="19">
        <f t="shared" si="55"/>
        <v>42526.578506999998</v>
      </c>
      <c r="Q51" s="19">
        <f t="shared" si="55"/>
        <v>43058.292145999992</v>
      </c>
      <c r="R51" s="19">
        <f t="shared" si="55"/>
        <v>45236.851947000003</v>
      </c>
      <c r="T51" s="50">
        <f t="shared" si="56"/>
        <v>-2.1815704267966307E-2</v>
      </c>
      <c r="U51" s="50">
        <f t="shared" si="57"/>
        <v>0</v>
      </c>
      <c r="V51" s="50">
        <f t="shared" si="58"/>
        <v>4.5289345639017098E-2</v>
      </c>
      <c r="W51" s="50">
        <f t="shared" si="59"/>
        <v>4.2992370089437904E-2</v>
      </c>
      <c r="X51" s="50">
        <f t="shared" si="60"/>
        <v>0.10274733988269791</v>
      </c>
      <c r="Y51" s="50">
        <f t="shared" si="61"/>
        <v>0.11449265455609714</v>
      </c>
      <c r="Z51" s="50">
        <f t="shared" si="62"/>
        <v>0.11964187465551568</v>
      </c>
      <c r="AA51" s="50">
        <f t="shared" si="63"/>
        <v>0.14427144570654282</v>
      </c>
      <c r="AB51" s="50">
        <f t="shared" si="64"/>
        <v>0.13793269022626076</v>
      </c>
      <c r="AC51" s="50">
        <f t="shared" si="65"/>
        <v>0.16017493491321955</v>
      </c>
      <c r="AD51" s="50">
        <f t="shared" si="66"/>
        <v>0.16877929183312079</v>
      </c>
      <c r="AE51" s="50">
        <f t="shared" si="67"/>
        <v>0.17138806453313316</v>
      </c>
      <c r="AF51" s="50">
        <f t="shared" si="68"/>
        <v>0.17628654179917813</v>
      </c>
      <c r="AG51" s="50">
        <f t="shared" si="69"/>
        <v>0.18330392525776218</v>
      </c>
      <c r="AH51" s="50">
        <f t="shared" si="70"/>
        <v>0.19492233495426503</v>
      </c>
      <c r="AJ51" s="50">
        <f t="shared" si="82"/>
        <v>0</v>
      </c>
      <c r="AK51" s="50">
        <f t="shared" si="71"/>
        <v>1.0650957158190533E-2</v>
      </c>
      <c r="AL51" s="50">
        <f t="shared" si="72"/>
        <v>1.5320404014409039E-2</v>
      </c>
      <c r="AM51" s="50">
        <f t="shared" si="73"/>
        <v>3.765514032277073E-2</v>
      </c>
      <c r="AN51" s="50">
        <f t="shared" si="74"/>
        <v>3.1906991811293528E-2</v>
      </c>
      <c r="AO51" s="50">
        <f t="shared" si="75"/>
        <v>5.2076838413983806E-2</v>
      </c>
      <c r="AP51" s="50">
        <f t="shared" si="76"/>
        <v>5.9879493300293962E-2</v>
      </c>
      <c r="AQ51" s="50">
        <f t="shared" si="77"/>
        <v>6.2245196309189676E-2</v>
      </c>
      <c r="AR51" s="50">
        <f t="shared" si="78"/>
        <v>6.6687263035522637E-2</v>
      </c>
      <c r="AS51" s="50">
        <f t="shared" si="79"/>
        <v>7.3050809067137124E-2</v>
      </c>
      <c r="AT51" s="50">
        <f t="shared" si="80"/>
        <v>8.3586685488057588E-2</v>
      </c>
    </row>
    <row r="52" spans="1:46" s="19" customFormat="1">
      <c r="A52" s="45"/>
      <c r="D52" s="104">
        <f>D51/C51-1</f>
        <v>4.5289345639017098E-2</v>
      </c>
      <c r="E52" s="104">
        <f t="shared" ref="E52:R52" si="96">E51/D51-1</f>
        <v>-2.1974542830291988E-3</v>
      </c>
      <c r="F52" s="104">
        <f t="shared" si="96"/>
        <v>5.7291857070954189E-2</v>
      </c>
      <c r="G52" s="104">
        <f t="shared" si="96"/>
        <v>1.0650957158190533E-2</v>
      </c>
      <c r="H52" s="104">
        <f t="shared" si="96"/>
        <v>4.6202369108205854E-3</v>
      </c>
      <c r="I52" s="104">
        <f t="shared" si="96"/>
        <v>2.1997722315097556E-2</v>
      </c>
      <c r="J52" s="104">
        <f t="shared" si="96"/>
        <v>-5.539555761935655E-3</v>
      </c>
      <c r="K52" s="104">
        <f t="shared" si="96"/>
        <v>1.9546186587307002E-2</v>
      </c>
      <c r="L52" s="104">
        <f t="shared" si="96"/>
        <v>7.4164306269424163E-3</v>
      </c>
      <c r="M52" s="104">
        <f t="shared" si="96"/>
        <v>2.2320490431693152E-3</v>
      </c>
      <c r="N52" s="104">
        <f t="shared" si="96"/>
        <v>4.1817715361454066E-3</v>
      </c>
      <c r="O52" s="104">
        <f t="shared" si="96"/>
        <v>5.9657092121880861E-3</v>
      </c>
      <c r="P52" s="104">
        <f t="shared" si="96"/>
        <v>9.8186184026829437E-3</v>
      </c>
      <c r="Q52" s="104">
        <f t="shared" si="96"/>
        <v>1.2503090012578211E-2</v>
      </c>
      <c r="R52" s="104">
        <f t="shared" si="96"/>
        <v>5.0595592449720339E-2</v>
      </c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K52" s="50"/>
      <c r="AL52" s="50"/>
      <c r="AM52" s="50"/>
      <c r="AN52" s="50"/>
      <c r="AO52" s="50"/>
      <c r="AP52" s="50"/>
      <c r="AQ52" s="50"/>
      <c r="AR52" s="50"/>
      <c r="AS52" s="50"/>
    </row>
    <row r="53" spans="1:46">
      <c r="D53" s="104">
        <f>D55/C55-1</f>
        <v>2.3555059286435975E-2</v>
      </c>
      <c r="E53" s="104">
        <f t="shared" ref="E53:R53" si="97">E55/D55-1</f>
        <v>3.4207792207792131E-2</v>
      </c>
      <c r="F53" s="104">
        <f t="shared" si="97"/>
        <v>1.8660371198231829E-2</v>
      </c>
      <c r="G53" s="104">
        <f t="shared" si="97"/>
        <v>4.1913214990141334E-4</v>
      </c>
      <c r="H53" s="104">
        <f t="shared" si="97"/>
        <v>1.0301402272223203E-2</v>
      </c>
      <c r="I53" s="104">
        <f t="shared" si="97"/>
        <v>3.9273082083179922E-3</v>
      </c>
      <c r="J53" s="104">
        <f t="shared" si="97"/>
        <v>-1.6692584313344305E-2</v>
      </c>
      <c r="K53" s="104">
        <f t="shared" si="97"/>
        <v>6.078726926783462E-3</v>
      </c>
      <c r="L53" s="104">
        <f t="shared" si="97"/>
        <v>-7.2454869212821293E-3</v>
      </c>
      <c r="M53" s="104">
        <f t="shared" si="97"/>
        <v>-6.5809005442850621E-3</v>
      </c>
      <c r="N53" s="104">
        <f t="shared" si="97"/>
        <v>7.5957563380983917E-3</v>
      </c>
      <c r="O53" s="104">
        <f t="shared" si="97"/>
        <v>2.3480560567488151E-2</v>
      </c>
      <c r="P53" s="104">
        <f t="shared" si="97"/>
        <v>2.9631239585597324E-2</v>
      </c>
      <c r="Q53" s="104">
        <f t="shared" si="97"/>
        <v>4.2522750727085112E-2</v>
      </c>
      <c r="R53" s="264">
        <f t="shared" si="97"/>
        <v>5.0000000000000044E-2</v>
      </c>
    </row>
    <row r="54" spans="1:46">
      <c r="A54" s="44" t="s">
        <v>381</v>
      </c>
      <c r="B54" s="45"/>
      <c r="C54" s="45" t="s">
        <v>294</v>
      </c>
      <c r="D54" s="45" t="s">
        <v>295</v>
      </c>
      <c r="E54" s="45" t="s">
        <v>296</v>
      </c>
      <c r="F54" s="150" t="s">
        <v>297</v>
      </c>
      <c r="G54" s="45" t="s">
        <v>264</v>
      </c>
      <c r="H54" s="45" t="s">
        <v>265</v>
      </c>
      <c r="I54" s="45" t="s">
        <v>266</v>
      </c>
      <c r="J54" s="45" t="s">
        <v>267</v>
      </c>
      <c r="K54" s="45" t="s">
        <v>268</v>
      </c>
      <c r="L54" s="45" t="s">
        <v>269</v>
      </c>
      <c r="M54" s="45" t="s">
        <v>270</v>
      </c>
      <c r="N54" s="45" t="s">
        <v>271</v>
      </c>
      <c r="O54" s="45" t="s">
        <v>272</v>
      </c>
      <c r="P54" s="44" t="s">
        <v>273</v>
      </c>
      <c r="Q54" s="262" t="s">
        <v>751</v>
      </c>
      <c r="R54" s="262" t="s">
        <v>747</v>
      </c>
    </row>
    <row r="55" spans="1:46">
      <c r="B55" s="52"/>
      <c r="C55" s="52">
        <f>SUM('veh fleet stats'!AC11:AC14)</f>
        <v>37614</v>
      </c>
      <c r="D55" s="52">
        <f>SUM('veh fleet stats'!AC14:AC17)</f>
        <v>38500</v>
      </c>
      <c r="E55" s="52">
        <f>SUM('veh fleet stats'!AC18:AC21)</f>
        <v>39817</v>
      </c>
      <c r="F55" s="151">
        <f>SUM('veh fleet stats'!AC22:AC25)</f>
        <v>40560</v>
      </c>
      <c r="G55" s="52">
        <f>SUM('veh fleet stats'!AC26:AC29)</f>
        <v>40577</v>
      </c>
      <c r="H55" s="52">
        <f>SUM('veh fleet stats'!AC30:AC33)</f>
        <v>40995</v>
      </c>
      <c r="I55" s="52">
        <f>SUM('veh fleet stats'!AC34:AC37)</f>
        <v>41156</v>
      </c>
      <c r="J55" s="52">
        <f>SUM('veh fleet stats'!AC38:AC41)</f>
        <v>40469</v>
      </c>
      <c r="K55" s="52">
        <f>SUM('veh fleet stats'!AC42:AC45)</f>
        <v>40715</v>
      </c>
      <c r="L55" s="52">
        <f>SUM('veh fleet stats'!AC46:AC49)</f>
        <v>40420</v>
      </c>
      <c r="M55" s="52">
        <f>SUM('veh fleet stats'!AC50:AC53)</f>
        <v>40154</v>
      </c>
      <c r="N55" s="52">
        <f>SUM('veh fleet stats'!AC54:AC57)</f>
        <v>40459</v>
      </c>
      <c r="O55" s="52">
        <f>SUM('veh fleet stats'!AC58:AC61)</f>
        <v>41409</v>
      </c>
      <c r="P55" s="52">
        <f>SUM('veh fleet stats'!AC62:AC65)</f>
        <v>42636</v>
      </c>
      <c r="Q55" s="52">
        <f>SUM('veh fleet stats'!AC66:AC69)</f>
        <v>44449</v>
      </c>
      <c r="R55" s="52">
        <f>Q55*1.05</f>
        <v>46671.450000000004</v>
      </c>
    </row>
    <row r="56" spans="1:46">
      <c r="C56">
        <f>C51/C55</f>
        <v>0.94617450949114679</v>
      </c>
      <c r="D56" s="19">
        <f t="shared" ref="D56:O56" si="98">D51/D55</f>
        <v>0.96626568831168824</v>
      </c>
      <c r="E56" s="19">
        <f t="shared" si="98"/>
        <v>0.93225207825803047</v>
      </c>
      <c r="F56" s="11">
        <f t="shared" si="98"/>
        <v>0.96760663214990139</v>
      </c>
      <c r="G56" s="19">
        <f t="shared" si="98"/>
        <v>0.97750286605712577</v>
      </c>
      <c r="H56" s="19">
        <f t="shared" si="98"/>
        <v>0.97200613467496044</v>
      </c>
      <c r="I56" s="19">
        <f t="shared" si="98"/>
        <v>0.98950197647973559</v>
      </c>
      <c r="J56" s="19">
        <f t="shared" si="98"/>
        <v>1.0007252659813686</v>
      </c>
      <c r="K56" s="19">
        <f t="shared" si="98"/>
        <v>1.0141210637357241</v>
      </c>
      <c r="L56" s="19">
        <f t="shared" si="98"/>
        <v>1.029098542281049</v>
      </c>
      <c r="M56" s="19">
        <f t="shared" si="98"/>
        <v>1.0382280160133486</v>
      </c>
      <c r="N56" s="19">
        <f t="shared" si="98"/>
        <v>1.0347102415037446</v>
      </c>
      <c r="O56" s="19">
        <f t="shared" si="98"/>
        <v>1.017003216305634</v>
      </c>
      <c r="P56" s="19">
        <f>P51/P55</f>
        <v>0.99743358915001401</v>
      </c>
      <c r="Q56" s="19">
        <f>Q51/Q55</f>
        <v>0.96871228027627154</v>
      </c>
      <c r="R56" s="19">
        <f>R51/R55</f>
        <v>0.96926176381920848</v>
      </c>
      <c r="S56" s="19"/>
    </row>
    <row r="57" spans="1:46">
      <c r="C57" s="52">
        <f>C55-C51</f>
        <v>2024.5920000000042</v>
      </c>
      <c r="D57" s="52">
        <f t="shared" ref="D57:N57" si="99">D55-D51</f>
        <v>1298.7710000000006</v>
      </c>
      <c r="E57" s="52">
        <f t="shared" si="99"/>
        <v>2697.5190000000002</v>
      </c>
      <c r="F57" s="151">
        <f t="shared" si="99"/>
        <v>1313.875</v>
      </c>
      <c r="G57" s="52">
        <f t="shared" si="99"/>
        <v>912.86620400000538</v>
      </c>
      <c r="H57" s="52">
        <f t="shared" si="99"/>
        <v>1147.6085089999979</v>
      </c>
      <c r="I57" s="52">
        <f t="shared" si="99"/>
        <v>432.05665600000066</v>
      </c>
      <c r="J57" s="52">
        <f t="shared" si="99"/>
        <v>-29.350789000003715</v>
      </c>
      <c r="K57" s="52">
        <f t="shared" si="99"/>
        <v>-574.93911000000662</v>
      </c>
      <c r="L57" s="52">
        <f t="shared" si="99"/>
        <v>-1176.1630789999981</v>
      </c>
      <c r="M57" s="52">
        <f t="shared" si="99"/>
        <v>-1535.0077549999987</v>
      </c>
      <c r="N57" s="52">
        <f t="shared" si="99"/>
        <v>-1404.3416609999986</v>
      </c>
      <c r="O57" s="52">
        <f>O55-O51</f>
        <v>-704.08618399999978</v>
      </c>
      <c r="P57" s="52">
        <f>P55-P51</f>
        <v>109.42149300000165</v>
      </c>
      <c r="Q57" s="52">
        <f t="shared" ref="Q57:R57" si="100">Q55-Q51</f>
        <v>1390.7078540000075</v>
      </c>
      <c r="R57" s="52">
        <f t="shared" si="100"/>
        <v>1434.5980530000015</v>
      </c>
      <c r="S57" s="52"/>
    </row>
    <row r="58" spans="1:46" s="19" customFormat="1">
      <c r="A58" t="s">
        <v>390</v>
      </c>
      <c r="B58"/>
      <c r="C58" s="51">
        <f>C17/C51</f>
        <v>0.50633042280444795</v>
      </c>
      <c r="D58" s="51">
        <f t="shared" ref="D58:O58" si="101">D17/D51</f>
        <v>0.50057486004024221</v>
      </c>
      <c r="E58" s="51">
        <f t="shared" si="101"/>
        <v>0.50644565854786605</v>
      </c>
      <c r="F58" s="152">
        <f t="shared" si="101"/>
        <v>0.49925948103156681</v>
      </c>
      <c r="G58" s="51">
        <f t="shared" si="101"/>
        <v>0.51159692281106584</v>
      </c>
      <c r="H58" s="51">
        <f t="shared" si="101"/>
        <v>0.51900700942170996</v>
      </c>
      <c r="I58" s="51">
        <f t="shared" si="101"/>
        <v>0.51245534273818627</v>
      </c>
      <c r="J58" s="51">
        <f t="shared" si="101"/>
        <v>0.52288079332730975</v>
      </c>
      <c r="K58" s="51">
        <f t="shared" si="101"/>
        <v>0.52215252855091943</v>
      </c>
      <c r="L58" s="51">
        <f t="shared" si="101"/>
        <v>0.52017765090270396</v>
      </c>
      <c r="M58" s="51">
        <f t="shared" si="101"/>
        <v>0.5149657366797169</v>
      </c>
      <c r="N58" s="51">
        <f t="shared" si="101"/>
        <v>0.52103814689787387</v>
      </c>
      <c r="O58" s="51">
        <f t="shared" si="101"/>
        <v>0.51566669044670177</v>
      </c>
      <c r="P58" s="51">
        <f>P17/P51</f>
        <v>0.50963945894289442</v>
      </c>
      <c r="Q58" s="51">
        <f>Q17/Q51</f>
        <v>0.5019409469311189</v>
      </c>
      <c r="R58" s="51">
        <f t="shared" ref="R58" si="102">R17/R51</f>
        <v>0.50103493378705599</v>
      </c>
      <c r="S58" s="52"/>
    </row>
    <row r="59" spans="1:46" s="19" customFormat="1">
      <c r="A59" s="19" t="s">
        <v>391</v>
      </c>
      <c r="C59" s="51">
        <f>1-C58</f>
        <v>0.49366957719555205</v>
      </c>
      <c r="D59" s="51">
        <f t="shared" ref="D59:O59" si="103">1-D58</f>
        <v>0.49942513995975779</v>
      </c>
      <c r="E59" s="51">
        <f t="shared" si="103"/>
        <v>0.49355434145213395</v>
      </c>
      <c r="F59" s="152">
        <f t="shared" si="103"/>
        <v>0.50074051896843319</v>
      </c>
      <c r="G59" s="51">
        <f t="shared" si="103"/>
        <v>0.48840307718893416</v>
      </c>
      <c r="H59" s="51">
        <f t="shared" si="103"/>
        <v>0.48099299057829004</v>
      </c>
      <c r="I59" s="51">
        <f t="shared" si="103"/>
        <v>0.48754465726181373</v>
      </c>
      <c r="J59" s="51">
        <f t="shared" si="103"/>
        <v>0.47711920667269025</v>
      </c>
      <c r="K59" s="51">
        <f t="shared" si="103"/>
        <v>0.47784747144908057</v>
      </c>
      <c r="L59" s="51">
        <f t="shared" si="103"/>
        <v>0.47982234909729604</v>
      </c>
      <c r="M59" s="51">
        <f t="shared" si="103"/>
        <v>0.4850342633202831</v>
      </c>
      <c r="N59" s="51">
        <f t="shared" si="103"/>
        <v>0.47896185310212613</v>
      </c>
      <c r="O59" s="51">
        <f t="shared" si="103"/>
        <v>0.48433330955329823</v>
      </c>
      <c r="P59" s="51">
        <f>1-P58</f>
        <v>0.49036054105710558</v>
      </c>
      <c r="Q59" s="51">
        <f t="shared" ref="Q59:R59" si="104">1-Q58</f>
        <v>0.4980590530688811</v>
      </c>
      <c r="R59" s="51">
        <f t="shared" si="104"/>
        <v>0.49896506621294401</v>
      </c>
      <c r="S59" s="52"/>
    </row>
    <row r="60" spans="1:46" s="19" customFormat="1">
      <c r="A60" s="19" t="s">
        <v>392</v>
      </c>
      <c r="B60" s="111">
        <v>3</v>
      </c>
      <c r="C60" s="51">
        <f t="shared" ref="C60:P60" si="105">C58*$B60</f>
        <v>1.5189912684133438</v>
      </c>
      <c r="D60" s="51">
        <f t="shared" si="105"/>
        <v>1.5017245801207266</v>
      </c>
      <c r="E60" s="51">
        <f t="shared" si="105"/>
        <v>1.5193369756435982</v>
      </c>
      <c r="F60" s="152">
        <f t="shared" si="105"/>
        <v>1.4977784430947003</v>
      </c>
      <c r="G60" s="51">
        <f t="shared" si="105"/>
        <v>1.5347907684331976</v>
      </c>
      <c r="H60" s="51">
        <f t="shared" si="105"/>
        <v>1.55702102826513</v>
      </c>
      <c r="I60" s="51">
        <f t="shared" si="105"/>
        <v>1.5373660282145587</v>
      </c>
      <c r="J60" s="51">
        <f t="shared" si="105"/>
        <v>1.5686423799819291</v>
      </c>
      <c r="K60" s="51">
        <f t="shared" si="105"/>
        <v>1.5664575856527583</v>
      </c>
      <c r="L60" s="51">
        <f t="shared" si="105"/>
        <v>1.5605329527081118</v>
      </c>
      <c r="M60" s="51">
        <f t="shared" si="105"/>
        <v>1.5448972100391507</v>
      </c>
      <c r="N60" s="51">
        <f t="shared" si="105"/>
        <v>1.5631144406936217</v>
      </c>
      <c r="O60" s="51">
        <f t="shared" si="105"/>
        <v>1.5470000713401053</v>
      </c>
      <c r="P60" s="51">
        <f t="shared" si="105"/>
        <v>1.5289183768286834</v>
      </c>
      <c r="Q60" s="51">
        <f t="shared" ref="Q60:R60" si="106">Q58*$B60</f>
        <v>1.5058228407933567</v>
      </c>
      <c r="R60" s="51">
        <f t="shared" si="106"/>
        <v>1.5031048013611681</v>
      </c>
      <c r="S60" s="52"/>
    </row>
    <row r="61" spans="1:46" s="19" customFormat="1">
      <c r="A61" s="19" t="s">
        <v>393</v>
      </c>
      <c r="B61" s="111">
        <v>1</v>
      </c>
      <c r="C61" s="51">
        <f t="shared" ref="C61:P61" si="107">C59*$B61</f>
        <v>0.49366957719555205</v>
      </c>
      <c r="D61" s="51">
        <f t="shared" si="107"/>
        <v>0.49942513995975779</v>
      </c>
      <c r="E61" s="51">
        <f t="shared" si="107"/>
        <v>0.49355434145213395</v>
      </c>
      <c r="F61" s="152">
        <f t="shared" si="107"/>
        <v>0.50074051896843319</v>
      </c>
      <c r="G61" s="51">
        <f t="shared" si="107"/>
        <v>0.48840307718893416</v>
      </c>
      <c r="H61" s="51">
        <f t="shared" si="107"/>
        <v>0.48099299057829004</v>
      </c>
      <c r="I61" s="51">
        <f t="shared" si="107"/>
        <v>0.48754465726181373</v>
      </c>
      <c r="J61" s="51">
        <f t="shared" si="107"/>
        <v>0.47711920667269025</v>
      </c>
      <c r="K61" s="51">
        <f t="shared" si="107"/>
        <v>0.47784747144908057</v>
      </c>
      <c r="L61" s="51">
        <f t="shared" si="107"/>
        <v>0.47982234909729604</v>
      </c>
      <c r="M61" s="51">
        <f t="shared" si="107"/>
        <v>0.4850342633202831</v>
      </c>
      <c r="N61" s="51">
        <f t="shared" si="107"/>
        <v>0.47896185310212613</v>
      </c>
      <c r="O61" s="51">
        <f t="shared" si="107"/>
        <v>0.48433330955329823</v>
      </c>
      <c r="P61" s="51">
        <f t="shared" si="107"/>
        <v>0.49036054105710558</v>
      </c>
      <c r="Q61" s="51">
        <f t="shared" ref="Q61:R61" si="108">Q59*$B61</f>
        <v>0.4980590530688811</v>
      </c>
      <c r="R61" s="51">
        <f t="shared" si="108"/>
        <v>0.49896506621294401</v>
      </c>
      <c r="S61" s="52"/>
    </row>
    <row r="62" spans="1:46" s="19" customFormat="1">
      <c r="A62" s="19" t="s">
        <v>394</v>
      </c>
      <c r="C62" s="51">
        <f>C60/(C$60+C$61)</f>
        <v>0.7547179504820144</v>
      </c>
      <c r="D62" s="51">
        <f t="shared" ref="D62:O63" si="109">D60/(D$60+D$61)</f>
        <v>0.75043089732452839</v>
      </c>
      <c r="E62" s="51">
        <f t="shared" si="109"/>
        <v>0.75480328358500204</v>
      </c>
      <c r="F62" s="152">
        <f t="shared" si="109"/>
        <v>0.74944419919263461</v>
      </c>
      <c r="G62" s="51">
        <f t="shared" si="109"/>
        <v>0.75859798197500428</v>
      </c>
      <c r="H62" s="51">
        <f t="shared" si="109"/>
        <v>0.76398936114715477</v>
      </c>
      <c r="I62" s="51">
        <f t="shared" si="109"/>
        <v>0.75922658675332344</v>
      </c>
      <c r="J62" s="51">
        <f t="shared" si="109"/>
        <v>0.76677673010132585</v>
      </c>
      <c r="K62" s="51">
        <f t="shared" si="109"/>
        <v>0.76625432207925304</v>
      </c>
      <c r="L62" s="51">
        <f t="shared" si="109"/>
        <v>0.76483392442839471</v>
      </c>
      <c r="M62" s="51">
        <f t="shared" si="109"/>
        <v>0.76105879942953147</v>
      </c>
      <c r="N62" s="51">
        <f t="shared" si="109"/>
        <v>0.76545349722862366</v>
      </c>
      <c r="O62" s="51">
        <f t="shared" si="109"/>
        <v>0.76156877344265228</v>
      </c>
      <c r="P62" s="51">
        <f>P60/(P$60+P$61)</f>
        <v>0.75716057018486604</v>
      </c>
      <c r="Q62" s="51">
        <f t="shared" ref="Q62:R62" si="110">Q60/(Q$60+Q$61)</f>
        <v>0.75145289021553408</v>
      </c>
      <c r="R62" s="51">
        <f t="shared" si="110"/>
        <v>0.75077539785485359</v>
      </c>
      <c r="S62" s="52"/>
    </row>
    <row r="63" spans="1:46" s="19" customFormat="1">
      <c r="A63" s="19" t="s">
        <v>395</v>
      </c>
      <c r="C63" s="51">
        <f>C61/(C$60+C$61)</f>
        <v>0.24528204951798566</v>
      </c>
      <c r="D63" s="51">
        <f t="shared" si="109"/>
        <v>0.24956910267547167</v>
      </c>
      <c r="E63" s="51">
        <f t="shared" si="109"/>
        <v>0.24519671641499796</v>
      </c>
      <c r="F63" s="152">
        <f t="shared" si="109"/>
        <v>0.25055580080736545</v>
      </c>
      <c r="G63" s="51">
        <f t="shared" si="109"/>
        <v>0.24140201802499567</v>
      </c>
      <c r="H63" s="51">
        <f t="shared" si="109"/>
        <v>0.23601063885284518</v>
      </c>
      <c r="I63" s="51">
        <f t="shared" si="109"/>
        <v>0.24077341324667659</v>
      </c>
      <c r="J63" s="51">
        <f t="shared" si="109"/>
        <v>0.2332232698986742</v>
      </c>
      <c r="K63" s="51">
        <f t="shared" si="109"/>
        <v>0.23374567792074694</v>
      </c>
      <c r="L63" s="51">
        <f t="shared" si="109"/>
        <v>0.23516607557160529</v>
      </c>
      <c r="M63" s="51">
        <f t="shared" si="109"/>
        <v>0.2389412005704685</v>
      </c>
      <c r="N63" s="51">
        <f t="shared" si="109"/>
        <v>0.23454650277137626</v>
      </c>
      <c r="O63" s="51">
        <f t="shared" si="109"/>
        <v>0.23843122655734772</v>
      </c>
      <c r="P63" s="51">
        <f>P61/(P$60+P$61)</f>
        <v>0.2428394298151339</v>
      </c>
      <c r="Q63" s="51">
        <f t="shared" ref="Q63:R63" si="111">Q61/(Q$60+Q$61)</f>
        <v>0.24854710978446592</v>
      </c>
      <c r="R63" s="51">
        <f t="shared" si="111"/>
        <v>0.24922460214514638</v>
      </c>
      <c r="S63" s="52"/>
    </row>
    <row r="64" spans="1:46">
      <c r="A64" s="19" t="s">
        <v>396</v>
      </c>
      <c r="B64" s="19"/>
      <c r="C64" s="52">
        <f>C62*C$57</f>
        <v>1527.9959248022856</v>
      </c>
      <c r="D64" s="52">
        <f t="shared" ref="D64:O64" si="112">D62*D$57</f>
        <v>974.63788694907555</v>
      </c>
      <c r="E64" s="52">
        <f t="shared" si="112"/>
        <v>2036.0961987329313</v>
      </c>
      <c r="F64" s="151">
        <f t="shared" si="112"/>
        <v>984.67599721422278</v>
      </c>
      <c r="G64" s="52">
        <f t="shared" si="112"/>
        <v>692.4984601675867</v>
      </c>
      <c r="H64" s="52">
        <f t="shared" si="112"/>
        <v>876.76069163794716</v>
      </c>
      <c r="I64" s="52">
        <f t="shared" si="112"/>
        <v>328.02890021893535</v>
      </c>
      <c r="J64" s="52">
        <f t="shared" si="112"/>
        <v>-22.505502015316811</v>
      </c>
      <c r="K64" s="52">
        <f t="shared" si="112"/>
        <v>-440.54957796990419</v>
      </c>
      <c r="L64" s="52">
        <f t="shared" si="112"/>
        <v>-899.56942347935262</v>
      </c>
      <c r="M64" s="52">
        <f t="shared" si="112"/>
        <v>-1168.2311591353193</v>
      </c>
      <c r="N64" s="52">
        <f t="shared" si="112"/>
        <v>-1074.9582357163031</v>
      </c>
      <c r="O64" s="52">
        <f t="shared" si="112"/>
        <v>-536.21005154679744</v>
      </c>
      <c r="P64" s="52">
        <f>P62*P$57</f>
        <v>82.849640030360575</v>
      </c>
      <c r="Q64" s="52">
        <f t="shared" ref="Q64:R64" si="113">Q62*Q$57</f>
        <v>1045.0514363337486</v>
      </c>
      <c r="R64" s="52">
        <f t="shared" si="113"/>
        <v>1077.0609240028746</v>
      </c>
    </row>
    <row r="65" spans="1:48">
      <c r="A65" t="s">
        <v>397</v>
      </c>
      <c r="B65" s="49"/>
      <c r="C65" s="52">
        <f>C63*C$57</f>
        <v>496.59607519771862</v>
      </c>
      <c r="D65" s="52">
        <f t="shared" ref="D65:O65" si="114">D63*D$57</f>
        <v>324.13311305092515</v>
      </c>
      <c r="E65" s="52">
        <f t="shared" si="114"/>
        <v>661.42280126706896</v>
      </c>
      <c r="F65" s="151">
        <f t="shared" si="114"/>
        <v>329.19900278577728</v>
      </c>
      <c r="G65" s="52">
        <f t="shared" si="114"/>
        <v>220.36774383241868</v>
      </c>
      <c r="H65" s="52">
        <f t="shared" si="114"/>
        <v>270.84781736205065</v>
      </c>
      <c r="I65" s="52">
        <f t="shared" si="114"/>
        <v>104.02775578106535</v>
      </c>
      <c r="J65" s="52">
        <f t="shared" si="114"/>
        <v>-6.8452869846869042</v>
      </c>
      <c r="K65" s="52">
        <f t="shared" si="114"/>
        <v>-134.38953203010243</v>
      </c>
      <c r="L65" s="52">
        <f t="shared" si="114"/>
        <v>-276.59365552064554</v>
      </c>
      <c r="M65" s="52">
        <f t="shared" si="114"/>
        <v>-366.77659586467928</v>
      </c>
      <c r="N65" s="52">
        <f t="shared" si="114"/>
        <v>-329.38342528369532</v>
      </c>
      <c r="O65" s="52">
        <f t="shared" si="114"/>
        <v>-167.87613245320236</v>
      </c>
      <c r="P65" s="52">
        <f>P63*P$57</f>
        <v>26.571852969641064</v>
      </c>
      <c r="Q65" s="52">
        <f t="shared" ref="Q65:R65" si="115">Q63*Q$57</f>
        <v>345.65641766625885</v>
      </c>
      <c r="R65" s="52">
        <f t="shared" si="115"/>
        <v>357.53712899712701</v>
      </c>
      <c r="S65" s="49"/>
    </row>
    <row r="66" spans="1:48">
      <c r="A66" t="s">
        <v>383</v>
      </c>
      <c r="C66" s="51">
        <f>C64/C17</f>
        <v>8.4794446437418736E-2</v>
      </c>
      <c r="D66" s="51">
        <f t="shared" ref="D66:O66" si="116">D64/D17</f>
        <v>5.2337981255991602E-2</v>
      </c>
      <c r="E66" s="51">
        <f t="shared" si="116"/>
        <v>0.10830875039804944</v>
      </c>
      <c r="F66" s="152">
        <f t="shared" si="116"/>
        <v>5.0253955150261445E-2</v>
      </c>
      <c r="G66" s="51">
        <f t="shared" si="116"/>
        <v>3.4126591510271406E-2</v>
      </c>
      <c r="H66" s="51">
        <f t="shared" si="116"/>
        <v>4.2394347045418224E-2</v>
      </c>
      <c r="I66" s="51">
        <f t="shared" si="116"/>
        <v>1.5718324774077686E-2</v>
      </c>
      <c r="J66" s="51">
        <f t="shared" si="116"/>
        <v>-1.06279298121612E-3</v>
      </c>
      <c r="K66" s="51">
        <f t="shared" si="116"/>
        <v>-2.0433989302151123E-2</v>
      </c>
      <c r="L66" s="51">
        <f t="shared" si="116"/>
        <v>-4.1574757430315953E-2</v>
      </c>
      <c r="M66" s="51">
        <f t="shared" si="116"/>
        <v>-5.4416285464536529E-2</v>
      </c>
      <c r="N66" s="51">
        <f t="shared" si="116"/>
        <v>-4.9281983465963644E-2</v>
      </c>
      <c r="O66" s="51">
        <f t="shared" si="116"/>
        <v>-2.4691575544075653E-2</v>
      </c>
      <c r="P66" s="51">
        <f>P64/P17</f>
        <v>3.8226728941413678E-3</v>
      </c>
      <c r="Q66" s="51">
        <f t="shared" ref="Q66:R66" si="117">Q64/Q17</f>
        <v>4.8353536231137757E-2</v>
      </c>
      <c r="R66" s="51">
        <f t="shared" si="117"/>
        <v>4.7520378153476192E-2</v>
      </c>
    </row>
    <row r="67" spans="1:48">
      <c r="A67" s="19" t="s">
        <v>382</v>
      </c>
      <c r="C67" s="51">
        <f>C65/C34</f>
        <v>2.8264815479139574E-2</v>
      </c>
      <c r="D67" s="51">
        <f t="shared" ref="D67:O67" si="118">D65/D34</f>
        <v>1.7445993751997197E-2</v>
      </c>
      <c r="E67" s="51">
        <f t="shared" si="118"/>
        <v>3.6102916799349807E-2</v>
      </c>
      <c r="F67" s="152">
        <f t="shared" si="118"/>
        <v>1.6751318383420484E-2</v>
      </c>
      <c r="G67" s="51">
        <f t="shared" si="118"/>
        <v>1.1375530503423803E-2</v>
      </c>
      <c r="H67" s="51">
        <f t="shared" si="118"/>
        <v>1.413144901513941E-2</v>
      </c>
      <c r="I67" s="51">
        <f t="shared" si="118"/>
        <v>5.2394415913592299E-3</v>
      </c>
      <c r="J67" s="51">
        <f t="shared" si="118"/>
        <v>-3.542643270720401E-4</v>
      </c>
      <c r="K67" s="51">
        <f t="shared" si="118"/>
        <v>-6.8113297673837092E-3</v>
      </c>
      <c r="L67" s="51">
        <f t="shared" si="118"/>
        <v>-1.3858252476771984E-2</v>
      </c>
      <c r="M67" s="51">
        <f t="shared" si="118"/>
        <v>-1.8138761821512174E-2</v>
      </c>
      <c r="N67" s="51">
        <f t="shared" si="118"/>
        <v>-1.6427327821987879E-2</v>
      </c>
      <c r="O67" s="51">
        <f t="shared" si="118"/>
        <v>-8.2305251813585487E-3</v>
      </c>
      <c r="P67" s="51">
        <f>P65/P34</f>
        <v>1.2742242980471226E-3</v>
      </c>
      <c r="Q67" s="51">
        <f t="shared" ref="Q67:R67" si="119">Q65/Q34</f>
        <v>1.6117845410379254E-2</v>
      </c>
      <c r="R67" s="51">
        <f t="shared" si="119"/>
        <v>1.584012605115873E-2</v>
      </c>
    </row>
    <row r="69" spans="1:48">
      <c r="A69" s="19"/>
    </row>
    <row r="70" spans="1:48">
      <c r="A70" t="s">
        <v>384</v>
      </c>
      <c r="B70" s="45" t="s">
        <v>293</v>
      </c>
      <c r="C70" s="45" t="s">
        <v>294</v>
      </c>
      <c r="D70" s="45" t="s">
        <v>295</v>
      </c>
      <c r="E70" s="45" t="s">
        <v>296</v>
      </c>
      <c r="F70" s="150" t="s">
        <v>297</v>
      </c>
      <c r="G70" s="45" t="s">
        <v>264</v>
      </c>
      <c r="H70" s="45" t="s">
        <v>265</v>
      </c>
      <c r="I70" s="45" t="s">
        <v>266</v>
      </c>
      <c r="J70" s="45" t="s">
        <v>267</v>
      </c>
      <c r="K70" s="45" t="s">
        <v>268</v>
      </c>
      <c r="L70" s="45" t="s">
        <v>269</v>
      </c>
      <c r="M70" s="45" t="s">
        <v>270</v>
      </c>
      <c r="N70" s="45" t="s">
        <v>271</v>
      </c>
      <c r="O70" s="45" t="s">
        <v>272</v>
      </c>
      <c r="P70" s="44" t="s">
        <v>273</v>
      </c>
      <c r="Q70" s="262" t="s">
        <v>751</v>
      </c>
      <c r="R70" s="262" t="s">
        <v>747</v>
      </c>
      <c r="U70" s="19"/>
      <c r="V70" s="45" t="s">
        <v>294</v>
      </c>
      <c r="W70" s="45" t="s">
        <v>295</v>
      </c>
      <c r="X70" s="45" t="s">
        <v>296</v>
      </c>
      <c r="Y70" s="150" t="s">
        <v>297</v>
      </c>
      <c r="Z70" s="45" t="s">
        <v>264</v>
      </c>
      <c r="AA70" s="45" t="s">
        <v>265</v>
      </c>
      <c r="AB70" s="45" t="s">
        <v>266</v>
      </c>
      <c r="AC70" s="45" t="s">
        <v>267</v>
      </c>
      <c r="AD70" s="45" t="s">
        <v>268</v>
      </c>
      <c r="AE70" s="45" t="s">
        <v>269</v>
      </c>
      <c r="AF70" s="45" t="s">
        <v>270</v>
      </c>
      <c r="AG70" s="45" t="s">
        <v>271</v>
      </c>
      <c r="AH70" s="45" t="s">
        <v>272</v>
      </c>
      <c r="AI70" s="44" t="s">
        <v>273</v>
      </c>
      <c r="AL70" s="150" t="s">
        <v>297</v>
      </c>
      <c r="AM70" s="45" t="s">
        <v>264</v>
      </c>
      <c r="AN70" s="45" t="s">
        <v>265</v>
      </c>
      <c r="AO70" s="45" t="s">
        <v>266</v>
      </c>
      <c r="AP70" s="45" t="s">
        <v>267</v>
      </c>
      <c r="AQ70" s="45" t="s">
        <v>268</v>
      </c>
      <c r="AR70" s="45" t="s">
        <v>269</v>
      </c>
      <c r="AS70" s="45" t="s">
        <v>270</v>
      </c>
      <c r="AT70" s="45" t="s">
        <v>271</v>
      </c>
      <c r="AU70" s="45" t="s">
        <v>272</v>
      </c>
      <c r="AV70" s="44" t="s">
        <v>273</v>
      </c>
    </row>
    <row r="71" spans="1:48">
      <c r="A71" s="45" t="s">
        <v>299</v>
      </c>
      <c r="C71" s="52">
        <f>C3*(1+C$66)</f>
        <v>685.59009014844855</v>
      </c>
      <c r="D71" s="52">
        <f t="shared" ref="D71:O71" si="120">D3*(1+D$66)</f>
        <v>665.07760415378675</v>
      </c>
      <c r="E71" s="52">
        <f t="shared" si="120"/>
        <v>699.34282150116928</v>
      </c>
      <c r="F71" s="151">
        <f t="shared" si="120"/>
        <v>682.66507084766988</v>
      </c>
      <c r="G71" s="52">
        <f t="shared" si="120"/>
        <v>751.11613308506378</v>
      </c>
      <c r="H71" s="52">
        <f t="shared" si="120"/>
        <v>758.08650086051557</v>
      </c>
      <c r="I71" s="52">
        <f t="shared" si="120"/>
        <v>772.86108903892045</v>
      </c>
      <c r="J71" s="52">
        <f t="shared" si="120"/>
        <v>796.44125726128834</v>
      </c>
      <c r="K71" s="52">
        <f t="shared" si="120"/>
        <v>777.37800648181587</v>
      </c>
      <c r="L71" s="52">
        <f t="shared" si="120"/>
        <v>758.72155130756857</v>
      </c>
      <c r="M71" s="52">
        <f t="shared" si="120"/>
        <v>746.3809246857038</v>
      </c>
      <c r="N71" s="52">
        <f t="shared" si="120"/>
        <v>716.84233518467988</v>
      </c>
      <c r="O71" s="52">
        <f t="shared" si="120"/>
        <v>782.45678845455654</v>
      </c>
      <c r="P71" s="52">
        <f>P3*(1+P$66)</f>
        <v>804.2928402029728</v>
      </c>
      <c r="Q71" s="52">
        <f t="shared" ref="Q71:R71" si="121">Q3*(1+Q$66)</f>
        <v>799.39578021464831</v>
      </c>
      <c r="R71" s="52">
        <f t="shared" si="121"/>
        <v>766.23915869132657</v>
      </c>
      <c r="T71" s="45" t="s">
        <v>643</v>
      </c>
      <c r="U71" s="45"/>
      <c r="V71" s="104">
        <f t="shared" ref="V71:V80" si="122">IFERROR(IF(C71/$C71=0,"",C71/$C71)-1,"")</f>
        <v>0</v>
      </c>
      <c r="W71" s="104">
        <f t="shared" ref="W71:W80" si="123">IFERROR(IF(D71/$C71=0,"",D71/$C71)-1,"")</f>
        <v>-2.9919461044456308E-2</v>
      </c>
      <c r="X71" s="104">
        <f t="shared" ref="X71:X80" si="124">IFERROR(IF(E71/$C71=0,"",E71/$C71)-1,"")</f>
        <v>2.0059699739450654E-2</v>
      </c>
      <c r="Y71" s="104">
        <f t="shared" ref="Y71:Y80" si="125">IFERROR(IF(F71/$C71=0,"",F71/$C71)-1,"")</f>
        <v>-4.266425875766866E-3</v>
      </c>
      <c r="Z71" s="104">
        <f t="shared" ref="Z71:Z80" si="126">IFERROR(IF(G71/$C71=0,"",G71/$C71)-1,"")</f>
        <v>9.5576123223174214E-2</v>
      </c>
      <c r="AA71" s="104">
        <f t="shared" ref="AA71:AA80" si="127">IFERROR(IF(H71/$C71=0,"",H71/$C71)-1,"")</f>
        <v>0.10574308432079227</v>
      </c>
      <c r="AB71" s="104">
        <f t="shared" ref="AB71:AB80" si="128">IFERROR(IF(I71/$C71=0,"",I71/$C71)-1,"")</f>
        <v>0.12729326188418999</v>
      </c>
      <c r="AC71" s="104">
        <f t="shared" ref="AC71:AC80" si="129">IFERROR(IF(J71/$C71=0,"",J71/$C71)-1,"")</f>
        <v>0.16168723659473772</v>
      </c>
      <c r="AD71" s="104">
        <f t="shared" ref="AD71:AD80" si="130">IFERROR(IF(K71/$C71=0,"",K71/$C71)-1,"")</f>
        <v>0.13388162643000401</v>
      </c>
      <c r="AE71" s="104">
        <f t="shared" ref="AE71:AE80" si="131">IFERROR(IF(L71/$C71=0,"",L71/$C71)-1,"")</f>
        <v>0.10666936732309695</v>
      </c>
      <c r="AF71" s="104">
        <f t="shared" ref="AF71:AF80" si="132">IFERROR(IF(M71/$C71=0,"",M71/$C71)-1,"")</f>
        <v>8.8669360031286892E-2</v>
      </c>
      <c r="AG71" s="104">
        <f t="shared" ref="AG71:AG80" si="133">IFERROR(IF(N71/$C71=0,"",N71/$C71)-1,"")</f>
        <v>4.5584446866004713E-2</v>
      </c>
      <c r="AH71" s="104">
        <f t="shared" ref="AH71:AH80" si="134">IFERROR(IF(O71/$C71=0,"",O71/$C71)-1,"")</f>
        <v>0.14128952518134241</v>
      </c>
      <c r="AI71" s="104">
        <f t="shared" ref="AI71:AI80" si="135">IFERROR(IF(P71/$C71=0,"",P71/$C71)-1,"")</f>
        <v>0.17313953594169074</v>
      </c>
      <c r="AJ71" s="104"/>
      <c r="AK71" s="45" t="s">
        <v>643</v>
      </c>
      <c r="AL71" s="104">
        <f t="shared" ref="AL71:AL80" si="136">F71/$F71-1</f>
        <v>0</v>
      </c>
      <c r="AM71" s="104">
        <f t="shared" ref="AM71:AM80" si="137">G71/$F71-1</f>
        <v>0.10027034509382138</v>
      </c>
      <c r="AN71" s="104">
        <f t="shared" ref="AN71:AN80" si="138">H71/$F71-1</f>
        <v>0.11048086863327344</v>
      </c>
      <c r="AO71" s="104">
        <f t="shared" ref="AO71:AO80" si="139">I71/$F71-1</f>
        <v>0.13212338237732535</v>
      </c>
      <c r="AP71" s="104">
        <f t="shared" ref="AP71:AP80" si="140">J71/$F71-1</f>
        <v>0.16666472516653275</v>
      </c>
      <c r="AQ71" s="104">
        <f t="shared" ref="AQ71:AQ80" si="141">K71/$F71-1</f>
        <v>0.13873997612993483</v>
      </c>
      <c r="AR71" s="104">
        <f t="shared" ref="AR71:AR80" si="142">L71/$F71-1</f>
        <v>0.11141112048615409</v>
      </c>
      <c r="AS71" s="104">
        <f t="shared" ref="AS71:AS80" si="143">M71/$F71-1</f>
        <v>9.3333988450467364E-2</v>
      </c>
      <c r="AT71" s="104">
        <f t="shared" ref="AT71:AT80" si="144">N71/$F71-1</f>
        <v>5.0064469088145769E-2</v>
      </c>
      <c r="AU71" s="104">
        <f t="shared" ref="AU71:AU80" si="145">O71/$F71-1</f>
        <v>0.14617961555140746</v>
      </c>
      <c r="AV71" s="104">
        <f t="shared" ref="AV71:AV80" si="146">P71/$F71-1</f>
        <v>0.17816609425215924</v>
      </c>
    </row>
    <row r="72" spans="1:48">
      <c r="A72" s="45" t="s">
        <v>300</v>
      </c>
      <c r="C72" s="52">
        <f t="shared" ref="C72:O72" si="147">C4*(1+C$66)</f>
        <v>6950.2780183245413</v>
      </c>
      <c r="D72" s="52">
        <f t="shared" si="147"/>
        <v>7143.2702167656716</v>
      </c>
      <c r="E72" s="52">
        <f t="shared" si="147"/>
        <v>7721.5870640232115</v>
      </c>
      <c r="F72" s="151">
        <f t="shared" si="147"/>
        <v>7564.9792389473332</v>
      </c>
      <c r="G72" s="52">
        <f t="shared" si="147"/>
        <v>7905.3435881437345</v>
      </c>
      <c r="H72" s="52">
        <f t="shared" si="147"/>
        <v>8096.5343888805537</v>
      </c>
      <c r="I72" s="52">
        <f t="shared" si="147"/>
        <v>8026.283346171529</v>
      </c>
      <c r="J72" s="52">
        <f t="shared" si="147"/>
        <v>7975.6767274115</v>
      </c>
      <c r="K72" s="52">
        <f t="shared" si="147"/>
        <v>7853.0610449603537</v>
      </c>
      <c r="L72" s="52">
        <f t="shared" si="147"/>
        <v>7730.2401331613119</v>
      </c>
      <c r="M72" s="52">
        <f t="shared" si="147"/>
        <v>7516.3899535847295</v>
      </c>
      <c r="N72" s="52">
        <f t="shared" si="147"/>
        <v>7828.948003886052</v>
      </c>
      <c r="O72" s="52">
        <f t="shared" si="147"/>
        <v>7890.2352788506305</v>
      </c>
      <c r="P72" s="52">
        <f t="shared" ref="P72:R85" si="148">P4*(1+P$66)</f>
        <v>7934.5868247669368</v>
      </c>
      <c r="Q72" s="52">
        <f t="shared" si="148"/>
        <v>8168.3314941813451</v>
      </c>
      <c r="R72" s="52">
        <f t="shared" si="148"/>
        <v>8688.0187891633341</v>
      </c>
      <c r="T72" s="45" t="s">
        <v>657</v>
      </c>
      <c r="U72" s="45"/>
      <c r="V72" s="104">
        <f t="shared" si="122"/>
        <v>0</v>
      </c>
      <c r="W72" s="104">
        <f t="shared" si="123"/>
        <v>2.776755087095828E-2</v>
      </c>
      <c r="X72" s="104">
        <f t="shared" si="124"/>
        <v>0.11097527950178376</v>
      </c>
      <c r="Y72" s="104">
        <f t="shared" si="125"/>
        <v>8.8442680854222022E-2</v>
      </c>
      <c r="Z72" s="104">
        <f t="shared" si="126"/>
        <v>0.13741400952611449</v>
      </c>
      <c r="AA72" s="104">
        <f t="shared" si="127"/>
        <v>0.16492237685080879</v>
      </c>
      <c r="AB72" s="104">
        <f t="shared" si="128"/>
        <v>0.15481471748469322</v>
      </c>
      <c r="AC72" s="104">
        <f t="shared" si="129"/>
        <v>0.14753348087421481</v>
      </c>
      <c r="AD72" s="104">
        <f t="shared" si="130"/>
        <v>0.12989164235669537</v>
      </c>
      <c r="AE72" s="104">
        <f t="shared" si="131"/>
        <v>0.11222027561780767</v>
      </c>
      <c r="AF72" s="104">
        <f t="shared" si="132"/>
        <v>8.1451696431081411E-2</v>
      </c>
      <c r="AG72" s="104">
        <f t="shared" si="133"/>
        <v>0.12642227882753465</v>
      </c>
      <c r="AH72" s="104">
        <f t="shared" si="134"/>
        <v>0.13524023903042059</v>
      </c>
      <c r="AI72" s="104">
        <f t="shared" si="135"/>
        <v>0.14162150116114014</v>
      </c>
      <c r="AJ72" s="104"/>
      <c r="AK72" s="45" t="s">
        <v>657</v>
      </c>
      <c r="AL72" s="104">
        <f t="shared" si="136"/>
        <v>0</v>
      </c>
      <c r="AM72" s="104">
        <f t="shared" si="137"/>
        <v>4.4992106183725955E-2</v>
      </c>
      <c r="AN72" s="104">
        <f t="shared" si="138"/>
        <v>7.0265249003801156E-2</v>
      </c>
      <c r="AO72" s="104">
        <f t="shared" si="139"/>
        <v>6.0978899300771383E-2</v>
      </c>
      <c r="AP72" s="104">
        <f t="shared" si="140"/>
        <v>5.4289308072352993E-2</v>
      </c>
      <c r="AQ72" s="104">
        <f t="shared" si="141"/>
        <v>3.8080977741467903E-2</v>
      </c>
      <c r="AR72" s="104">
        <f t="shared" si="142"/>
        <v>2.1845518539317821E-2</v>
      </c>
      <c r="AS72" s="104">
        <f t="shared" si="143"/>
        <v>-6.4229238214492668E-3</v>
      </c>
      <c r="AT72" s="104">
        <f t="shared" si="144"/>
        <v>3.4893521396557103E-2</v>
      </c>
      <c r="AU72" s="104">
        <f t="shared" si="145"/>
        <v>4.2994967947665774E-2</v>
      </c>
      <c r="AV72" s="104">
        <f t="shared" si="146"/>
        <v>4.8857713173451334E-2</v>
      </c>
    </row>
    <row r="73" spans="1:48">
      <c r="A73" s="45" t="s">
        <v>301</v>
      </c>
      <c r="C73" s="52">
        <f t="shared" ref="C73:O73" si="149">C5*(1+C$66)</f>
        <v>1708.5512531389343</v>
      </c>
      <c r="D73" s="52">
        <f t="shared" si="149"/>
        <v>1679.5314180845626</v>
      </c>
      <c r="E73" s="52">
        <f t="shared" si="149"/>
        <v>1757.7776781313066</v>
      </c>
      <c r="F73" s="151">
        <f t="shared" si="149"/>
        <v>1774.9291842039418</v>
      </c>
      <c r="G73" s="52">
        <f t="shared" si="149"/>
        <v>1751.9630768985469</v>
      </c>
      <c r="H73" s="52">
        <f t="shared" si="149"/>
        <v>1788.0549756680355</v>
      </c>
      <c r="I73" s="52">
        <f t="shared" si="149"/>
        <v>1752.5947420522573</v>
      </c>
      <c r="J73" s="52">
        <f t="shared" si="149"/>
        <v>1838.2751165146001</v>
      </c>
      <c r="K73" s="52">
        <f t="shared" si="149"/>
        <v>1842.7722225832936</v>
      </c>
      <c r="L73" s="52">
        <f t="shared" si="149"/>
        <v>1968.197292305905</v>
      </c>
      <c r="M73" s="52">
        <f t="shared" si="149"/>
        <v>1911.5159367275473</v>
      </c>
      <c r="N73" s="52">
        <f t="shared" si="149"/>
        <v>1958.9202472197865</v>
      </c>
      <c r="O73" s="52">
        <f t="shared" si="149"/>
        <v>1933.045035954281</v>
      </c>
      <c r="P73" s="52">
        <f t="shared" si="148"/>
        <v>2107.8238370750992</v>
      </c>
      <c r="Q73" s="52">
        <f t="shared" si="148"/>
        <v>2188.8354628685702</v>
      </c>
      <c r="R73" s="52">
        <f t="shared" si="148"/>
        <v>2352.7048033975734</v>
      </c>
      <c r="T73" s="45" t="s">
        <v>644</v>
      </c>
      <c r="U73" s="45"/>
      <c r="V73" s="104">
        <f t="shared" si="122"/>
        <v>0</v>
      </c>
      <c r="W73" s="104">
        <f t="shared" si="123"/>
        <v>-1.6985053858382448E-2</v>
      </c>
      <c r="X73" s="104">
        <f t="shared" si="124"/>
        <v>2.8811792974857475E-2</v>
      </c>
      <c r="Y73" s="104">
        <f t="shared" si="125"/>
        <v>3.8850418413295174E-2</v>
      </c>
      <c r="Z73" s="104">
        <f t="shared" si="126"/>
        <v>2.5408558086774891E-2</v>
      </c>
      <c r="AA73" s="104">
        <f t="shared" si="127"/>
        <v>4.65328285487705E-2</v>
      </c>
      <c r="AB73" s="104">
        <f t="shared" si="128"/>
        <v>2.5778266137703953E-2</v>
      </c>
      <c r="AC73" s="104">
        <f t="shared" si="129"/>
        <v>7.5926234660703473E-2</v>
      </c>
      <c r="AD73" s="104">
        <f t="shared" si="130"/>
        <v>7.8558351233402934E-2</v>
      </c>
      <c r="AE73" s="104">
        <f t="shared" si="131"/>
        <v>0.15196853983159797</v>
      </c>
      <c r="AF73" s="104">
        <f t="shared" si="132"/>
        <v>0.11879344164579675</v>
      </c>
      <c r="AG73" s="104">
        <f t="shared" si="133"/>
        <v>0.14653876705242319</v>
      </c>
      <c r="AH73" s="104">
        <f t="shared" si="134"/>
        <v>0.13139423380065951</v>
      </c>
      <c r="AI73" s="104">
        <f t="shared" si="135"/>
        <v>0.23369072669176605</v>
      </c>
      <c r="AJ73" s="104"/>
      <c r="AK73" s="45" t="s">
        <v>644</v>
      </c>
      <c r="AL73" s="104">
        <f t="shared" si="136"/>
        <v>0</v>
      </c>
      <c r="AM73" s="104">
        <f t="shared" si="137"/>
        <v>-1.2939168226982045E-2</v>
      </c>
      <c r="AN73" s="104">
        <f t="shared" si="138"/>
        <v>7.3951071292912562E-3</v>
      </c>
      <c r="AO73" s="104">
        <f t="shared" si="139"/>
        <v>-1.2583286336407595E-2</v>
      </c>
      <c r="AP73" s="104">
        <f t="shared" si="140"/>
        <v>3.5689273056304538E-2</v>
      </c>
      <c r="AQ73" s="104">
        <f t="shared" si="141"/>
        <v>3.8222955024416638E-2</v>
      </c>
      <c r="AR73" s="104">
        <f t="shared" si="142"/>
        <v>0.10888778539558697</v>
      </c>
      <c r="AS73" s="104">
        <f t="shared" si="143"/>
        <v>7.6953353260042823E-2</v>
      </c>
      <c r="AT73" s="104">
        <f t="shared" si="144"/>
        <v>0.1036610725956173</v>
      </c>
      <c r="AU73" s="104">
        <f t="shared" si="145"/>
        <v>8.9082907170324299E-2</v>
      </c>
      <c r="AV73" s="104">
        <f t="shared" si="146"/>
        <v>0.18755376599459161</v>
      </c>
    </row>
    <row r="74" spans="1:48">
      <c r="A74" s="45" t="s">
        <v>286</v>
      </c>
      <c r="C74" s="52">
        <f t="shared" ref="C74:O74" si="150">C6*(1+C$66)</f>
        <v>938.34719616836708</v>
      </c>
      <c r="D74" s="52">
        <f t="shared" si="150"/>
        <v>979.72666054932824</v>
      </c>
      <c r="E74" s="52">
        <f t="shared" si="150"/>
        <v>1052.8933128781471</v>
      </c>
      <c r="F74" s="151">
        <f t="shared" si="150"/>
        <v>1131.1235096968317</v>
      </c>
      <c r="G74" s="52">
        <f t="shared" si="150"/>
        <v>1130.7164546619599</v>
      </c>
      <c r="H74" s="52">
        <f t="shared" si="150"/>
        <v>1163.7370108495275</v>
      </c>
      <c r="I74" s="52">
        <f t="shared" si="150"/>
        <v>1123.7131922473234</v>
      </c>
      <c r="J74" s="52">
        <f t="shared" si="150"/>
        <v>1109.9174115476376</v>
      </c>
      <c r="K74" s="52">
        <f t="shared" si="150"/>
        <v>1157.3358949370033</v>
      </c>
      <c r="L74" s="52">
        <f t="shared" si="150"/>
        <v>1115.8575770071609</v>
      </c>
      <c r="M74" s="52">
        <f t="shared" si="150"/>
        <v>1103.7243443559455</v>
      </c>
      <c r="N74" s="52">
        <f t="shared" si="150"/>
        <v>1099.9677811390065</v>
      </c>
      <c r="O74" s="52">
        <f t="shared" si="150"/>
        <v>1157.1842115595157</v>
      </c>
      <c r="P74" s="52">
        <f t="shared" si="148"/>
        <v>1110.6233823540406</v>
      </c>
      <c r="Q74" s="52">
        <f t="shared" si="148"/>
        <v>1198.0332607200748</v>
      </c>
      <c r="R74" s="52">
        <f t="shared" si="148"/>
        <v>1494.2230858191249</v>
      </c>
      <c r="T74" s="45" t="s">
        <v>645</v>
      </c>
      <c r="U74" s="45"/>
      <c r="V74" s="104">
        <f t="shared" si="122"/>
        <v>0</v>
      </c>
      <c r="W74" s="104">
        <f t="shared" si="123"/>
        <v>4.4098244818047583E-2</v>
      </c>
      <c r="X74" s="104">
        <f t="shared" si="124"/>
        <v>0.12207221077391806</v>
      </c>
      <c r="Y74" s="104">
        <f t="shared" si="125"/>
        <v>0.20544241440230704</v>
      </c>
      <c r="Z74" s="104">
        <f t="shared" si="126"/>
        <v>0.20500861437974205</v>
      </c>
      <c r="AA74" s="104">
        <f t="shared" si="127"/>
        <v>0.24019874051045687</v>
      </c>
      <c r="AB74" s="104">
        <f t="shared" si="128"/>
        <v>0.19754521230081679</v>
      </c>
      <c r="AC74" s="104">
        <f t="shared" si="129"/>
        <v>0.18284299892391398</v>
      </c>
      <c r="AD74" s="104">
        <f t="shared" si="130"/>
        <v>0.23337704813618187</v>
      </c>
      <c r="AE74" s="104">
        <f t="shared" si="131"/>
        <v>0.18917345473363922</v>
      </c>
      <c r="AF74" s="104">
        <f t="shared" si="132"/>
        <v>0.17624302482372944</v>
      </c>
      <c r="AG74" s="104">
        <f t="shared" si="133"/>
        <v>0.17223964181978535</v>
      </c>
      <c r="AH74" s="104">
        <f t="shared" si="134"/>
        <v>0.23321539861230933</v>
      </c>
      <c r="AI74" s="104">
        <f t="shared" si="135"/>
        <v>0.18359535456507303</v>
      </c>
      <c r="AJ74" s="104"/>
      <c r="AK74" s="45" t="s">
        <v>645</v>
      </c>
      <c r="AL74" s="104">
        <f t="shared" si="136"/>
        <v>0</v>
      </c>
      <c r="AM74" s="104">
        <f t="shared" si="137"/>
        <v>-3.5986789363151583E-4</v>
      </c>
      <c r="AN74" s="104">
        <f t="shared" si="138"/>
        <v>2.8832838211838574E-2</v>
      </c>
      <c r="AO74" s="104">
        <f t="shared" si="139"/>
        <v>-6.5512893914603243E-3</v>
      </c>
      <c r="AP74" s="104">
        <f t="shared" si="140"/>
        <v>-1.8747818401261829E-2</v>
      </c>
      <c r="AQ74" s="104">
        <f t="shared" si="141"/>
        <v>2.3173760438590207E-2</v>
      </c>
      <c r="AR74" s="104">
        <f t="shared" si="142"/>
        <v>-1.3496256207920609E-2</v>
      </c>
      <c r="AS74" s="104">
        <f t="shared" si="143"/>
        <v>-2.4222965136875052E-2</v>
      </c>
      <c r="AT74" s="104">
        <f t="shared" si="144"/>
        <v>-2.7544055349159491E-2</v>
      </c>
      <c r="AU74" s="104">
        <f t="shared" si="145"/>
        <v>2.3039660690695962E-2</v>
      </c>
      <c r="AV74" s="104">
        <f t="shared" si="146"/>
        <v>-1.8123686022833652E-2</v>
      </c>
    </row>
    <row r="75" spans="1:48">
      <c r="A75" s="45" t="s">
        <v>302</v>
      </c>
      <c r="C75" s="52">
        <f t="shared" ref="C75:O75" si="151">C7*(1+C$66)</f>
        <v>151.87122250123861</v>
      </c>
      <c r="D75" s="52">
        <f t="shared" si="151"/>
        <v>147.32731737583885</v>
      </c>
      <c r="E75" s="52">
        <f t="shared" si="151"/>
        <v>160.70476880771719</v>
      </c>
      <c r="F75" s="151">
        <f t="shared" si="151"/>
        <v>226.85485431245647</v>
      </c>
      <c r="G75" s="52">
        <f t="shared" si="151"/>
        <v>224.28447754652217</v>
      </c>
      <c r="H75" s="52">
        <f t="shared" si="151"/>
        <v>226.1015882402335</v>
      </c>
      <c r="I75" s="52">
        <f t="shared" si="151"/>
        <v>221.47230212536377</v>
      </c>
      <c r="J75" s="52">
        <f t="shared" si="151"/>
        <v>266.12586238466719</v>
      </c>
      <c r="K75" s="52">
        <f t="shared" si="151"/>
        <v>204.95949424836442</v>
      </c>
      <c r="L75" s="52">
        <f t="shared" si="151"/>
        <v>198.60008663907709</v>
      </c>
      <c r="M75" s="52">
        <f t="shared" si="151"/>
        <v>193.35012119706798</v>
      </c>
      <c r="N75" s="52">
        <f t="shared" si="151"/>
        <v>194.7897622536091</v>
      </c>
      <c r="O75" s="52">
        <f t="shared" si="151"/>
        <v>202.8348930340986</v>
      </c>
      <c r="P75" s="52">
        <f t="shared" si="148"/>
        <v>214.45266054641277</v>
      </c>
      <c r="Q75" s="52">
        <f t="shared" si="148"/>
        <v>224.12855086439117</v>
      </c>
      <c r="R75" s="52">
        <f t="shared" si="148"/>
        <v>222.97728273450522</v>
      </c>
      <c r="T75" s="45" t="s">
        <v>646</v>
      </c>
      <c r="U75" s="45"/>
      <c r="V75" s="104">
        <f t="shared" si="122"/>
        <v>0</v>
      </c>
      <c r="W75" s="104">
        <f t="shared" si="123"/>
        <v>-2.9919461044456308E-2</v>
      </c>
      <c r="X75" s="104">
        <f t="shared" si="124"/>
        <v>5.8164714558787134E-2</v>
      </c>
      <c r="Y75" s="104">
        <f t="shared" si="125"/>
        <v>0.49373166671260793</v>
      </c>
      <c r="Z75" s="104">
        <f t="shared" si="126"/>
        <v>0.47680695429111331</v>
      </c>
      <c r="AA75" s="104">
        <f t="shared" si="127"/>
        <v>0.48877176674066414</v>
      </c>
      <c r="AB75" s="104">
        <f t="shared" si="128"/>
        <v>0.45829011235856432</v>
      </c>
      <c r="AC75" s="104">
        <f t="shared" si="129"/>
        <v>0.75231263699412687</v>
      </c>
      <c r="AD75" s="104">
        <f t="shared" si="130"/>
        <v>0.34956110099589699</v>
      </c>
      <c r="AE75" s="104">
        <f t="shared" si="131"/>
        <v>0.30768741680114786</v>
      </c>
      <c r="AF75" s="104">
        <f t="shared" si="132"/>
        <v>0.2731188833058289</v>
      </c>
      <c r="AG75" s="104">
        <f t="shared" si="133"/>
        <v>0.28259823714805798</v>
      </c>
      <c r="AH75" s="104">
        <f t="shared" si="134"/>
        <v>0.33557160924574991</v>
      </c>
      <c r="AI75" s="104">
        <f t="shared" si="135"/>
        <v>0.41206910048191503</v>
      </c>
      <c r="AJ75" s="104"/>
      <c r="AK75" s="45" t="s">
        <v>646</v>
      </c>
      <c r="AL75" s="104">
        <f t="shared" si="136"/>
        <v>0</v>
      </c>
      <c r="AM75" s="104">
        <f t="shared" si="137"/>
        <v>-1.1330490474733335E-2</v>
      </c>
      <c r="AN75" s="104">
        <f t="shared" si="138"/>
        <v>-3.3204758809589618E-3</v>
      </c>
      <c r="AO75" s="104">
        <f t="shared" si="139"/>
        <v>-2.3726854791826901E-2</v>
      </c>
      <c r="AP75" s="104">
        <f t="shared" si="140"/>
        <v>0.17311072399676819</v>
      </c>
      <c r="AQ75" s="104">
        <f t="shared" si="141"/>
        <v>-9.651704447961551E-2</v>
      </c>
      <c r="AR75" s="104">
        <f t="shared" si="142"/>
        <v>-0.12454998046664201</v>
      </c>
      <c r="AS75" s="104">
        <f t="shared" si="143"/>
        <v>-0.14769237897480059</v>
      </c>
      <c r="AT75" s="104">
        <f t="shared" si="144"/>
        <v>-0.14134629014675082</v>
      </c>
      <c r="AU75" s="104">
        <f t="shared" si="145"/>
        <v>-0.10588250955068479</v>
      </c>
      <c r="AV75" s="104">
        <f t="shared" si="146"/>
        <v>-5.4670171390565181E-2</v>
      </c>
    </row>
    <row r="76" spans="1:48">
      <c r="A76" s="45" t="s">
        <v>303</v>
      </c>
      <c r="C76" s="52">
        <f t="shared" ref="C76:O76" si="152">C8*(1+C$66)</f>
        <v>843.97007932831173</v>
      </c>
      <c r="D76" s="52">
        <f t="shared" si="152"/>
        <v>827.13765326720943</v>
      </c>
      <c r="E76" s="52">
        <f t="shared" si="152"/>
        <v>873.34729531366304</v>
      </c>
      <c r="F76" s="151">
        <f t="shared" si="152"/>
        <v>831.80113247900704</v>
      </c>
      <c r="G76" s="52">
        <f t="shared" si="152"/>
        <v>822.71186903317084</v>
      </c>
      <c r="H76" s="52">
        <f t="shared" si="152"/>
        <v>878.72905301016419</v>
      </c>
      <c r="I76" s="52">
        <f t="shared" si="152"/>
        <v>858.09602672319602</v>
      </c>
      <c r="J76" s="52">
        <f t="shared" si="152"/>
        <v>811.59255543589484</v>
      </c>
      <c r="K76" s="52">
        <f t="shared" si="152"/>
        <v>812.54926434239553</v>
      </c>
      <c r="L76" s="52">
        <f t="shared" si="152"/>
        <v>784.53305582167684</v>
      </c>
      <c r="M76" s="52">
        <f t="shared" si="152"/>
        <v>770.05973752481816</v>
      </c>
      <c r="N76" s="52">
        <f t="shared" si="152"/>
        <v>788.05330697882539</v>
      </c>
      <c r="O76" s="52">
        <f t="shared" si="152"/>
        <v>793.96445255471212</v>
      </c>
      <c r="P76" s="52">
        <f t="shared" si="148"/>
        <v>834.18667940176033</v>
      </c>
      <c r="Q76" s="52">
        <f t="shared" si="148"/>
        <v>875.57840302222075</v>
      </c>
      <c r="R76" s="52">
        <f t="shared" si="148"/>
        <v>915.40786856055422</v>
      </c>
      <c r="T76" s="45" t="s">
        <v>647</v>
      </c>
      <c r="U76" s="45"/>
      <c r="V76" s="104">
        <f t="shared" si="122"/>
        <v>0</v>
      </c>
      <c r="W76" s="104">
        <f t="shared" si="123"/>
        <v>-1.9944339821263202E-2</v>
      </c>
      <c r="X76" s="104">
        <f t="shared" si="124"/>
        <v>3.4808361937110011E-2</v>
      </c>
      <c r="Y76" s="104">
        <f t="shared" si="125"/>
        <v>-1.4418694628356432E-2</v>
      </c>
      <c r="Z76" s="104">
        <f t="shared" si="126"/>
        <v>-2.5188345909205268E-2</v>
      </c>
      <c r="AA76" s="104">
        <f t="shared" si="127"/>
        <v>4.1185078160017152E-2</v>
      </c>
      <c r="AB76" s="104">
        <f t="shared" si="128"/>
        <v>1.6737497857894024E-2</v>
      </c>
      <c r="AC76" s="104">
        <f t="shared" si="129"/>
        <v>-3.8363355153757439E-2</v>
      </c>
      <c r="AD76" s="104">
        <f t="shared" si="130"/>
        <v>-3.7229773608707828E-2</v>
      </c>
      <c r="AE76" s="104">
        <f t="shared" si="131"/>
        <v>-7.0425510290529347E-2</v>
      </c>
      <c r="AF76" s="104">
        <f t="shared" si="132"/>
        <v>-8.7574599637840755E-2</v>
      </c>
      <c r="AG76" s="104">
        <f t="shared" si="133"/>
        <v>-6.6254448728785165E-2</v>
      </c>
      <c r="AH76" s="104">
        <f t="shared" si="134"/>
        <v>-5.9250473444979801E-2</v>
      </c>
      <c r="AI76" s="104">
        <f t="shared" si="135"/>
        <v>-1.1592117026633986E-2</v>
      </c>
      <c r="AJ76" s="104"/>
      <c r="AK76" s="45" t="s">
        <v>647</v>
      </c>
      <c r="AL76" s="104">
        <f t="shared" si="136"/>
        <v>0</v>
      </c>
      <c r="AM76" s="104">
        <f t="shared" si="137"/>
        <v>-1.0927207346721923E-2</v>
      </c>
      <c r="AN76" s="104">
        <f t="shared" si="138"/>
        <v>5.6417235681440303E-2</v>
      </c>
      <c r="AO76" s="104">
        <f t="shared" si="139"/>
        <v>3.1611996206139636E-2</v>
      </c>
      <c r="AP76" s="104">
        <f t="shared" si="140"/>
        <v>-2.4294962165878342E-2</v>
      </c>
      <c r="AQ76" s="104">
        <f t="shared" si="141"/>
        <v>-2.3144796736733642E-2</v>
      </c>
      <c r="AR76" s="104">
        <f t="shared" si="142"/>
        <v>-5.6826174925318607E-2</v>
      </c>
      <c r="AS76" s="104">
        <f t="shared" si="143"/>
        <v>-7.4226149188065804E-2</v>
      </c>
      <c r="AT76" s="104">
        <f t="shared" si="144"/>
        <v>-5.2594092255922376E-2</v>
      </c>
      <c r="AU76" s="104">
        <f t="shared" si="145"/>
        <v>-4.5487651371104443E-2</v>
      </c>
      <c r="AV76" s="104">
        <f t="shared" si="146"/>
        <v>2.8679293999560596E-3</v>
      </c>
    </row>
    <row r="77" spans="1:48">
      <c r="A77" s="45" t="s">
        <v>304</v>
      </c>
      <c r="C77" s="52">
        <f t="shared" ref="C77:O77" si="153">C9*(1+C$66)</f>
        <v>377.50846736022169</v>
      </c>
      <c r="D77" s="52">
        <f t="shared" si="153"/>
        <v>365.16127949582909</v>
      </c>
      <c r="E77" s="52">
        <f t="shared" si="153"/>
        <v>384.58313638812319</v>
      </c>
      <c r="F77" s="151">
        <f t="shared" si="153"/>
        <v>357.08634475108886</v>
      </c>
      <c r="G77" s="52">
        <f t="shared" si="153"/>
        <v>353.48204913026643</v>
      </c>
      <c r="H77" s="52">
        <f t="shared" si="153"/>
        <v>362.3258510895169</v>
      </c>
      <c r="I77" s="52">
        <f t="shared" si="153"/>
        <v>366.51180031147817</v>
      </c>
      <c r="J77" s="52">
        <f t="shared" si="153"/>
        <v>364.73594877552648</v>
      </c>
      <c r="K77" s="52">
        <f t="shared" si="153"/>
        <v>354.7466168181449</v>
      </c>
      <c r="L77" s="52">
        <f t="shared" si="153"/>
        <v>358.83631616747198</v>
      </c>
      <c r="M77" s="52">
        <f t="shared" si="153"/>
        <v>352.21574990874217</v>
      </c>
      <c r="N77" s="52">
        <f t="shared" si="153"/>
        <v>350.22265077675871</v>
      </c>
      <c r="O77" s="52">
        <f t="shared" si="153"/>
        <v>364.2406348141584</v>
      </c>
      <c r="P77" s="52">
        <f t="shared" si="148"/>
        <v>392.00680728258271</v>
      </c>
      <c r="Q77" s="52">
        <f t="shared" si="148"/>
        <v>409.11472574652038</v>
      </c>
      <c r="R77" s="52">
        <f t="shared" si="148"/>
        <v>414.47867314625478</v>
      </c>
      <c r="T77" s="45" t="s">
        <v>648</v>
      </c>
      <c r="U77" s="45"/>
      <c r="V77" s="104">
        <f t="shared" si="122"/>
        <v>0</v>
      </c>
      <c r="W77" s="104">
        <f t="shared" si="123"/>
        <v>-3.27070488000758E-2</v>
      </c>
      <c r="X77" s="104">
        <f t="shared" si="124"/>
        <v>1.8740424757548002E-2</v>
      </c>
      <c r="Y77" s="104">
        <f t="shared" si="125"/>
        <v>-5.4097124633885052E-2</v>
      </c>
      <c r="Z77" s="104">
        <f t="shared" si="126"/>
        <v>-6.3644713449643064E-2</v>
      </c>
      <c r="AA77" s="104">
        <f t="shared" si="127"/>
        <v>-4.0217948955877048E-2</v>
      </c>
      <c r="AB77" s="104">
        <f t="shared" si="128"/>
        <v>-2.9129590458299326E-2</v>
      </c>
      <c r="AC77" s="104">
        <f t="shared" si="129"/>
        <v>-3.3833727423410509E-2</v>
      </c>
      <c r="AD77" s="104">
        <f t="shared" si="130"/>
        <v>-6.0294940405554498E-2</v>
      </c>
      <c r="AE77" s="104">
        <f t="shared" si="131"/>
        <v>-4.9461542739205888E-2</v>
      </c>
      <c r="AF77" s="104">
        <f t="shared" si="132"/>
        <v>-6.6999073234945472E-2</v>
      </c>
      <c r="AG77" s="104">
        <f t="shared" si="133"/>
        <v>-7.2278687612658543E-2</v>
      </c>
      <c r="AH77" s="104">
        <f t="shared" si="134"/>
        <v>-3.5145787957659325E-2</v>
      </c>
      <c r="AI77" s="104">
        <f t="shared" si="135"/>
        <v>3.8405337034537634E-2</v>
      </c>
      <c r="AJ77" s="104"/>
      <c r="AK77" s="45" t="s">
        <v>648</v>
      </c>
      <c r="AL77" s="104">
        <f t="shared" si="136"/>
        <v>0</v>
      </c>
      <c r="AM77" s="104">
        <f t="shared" si="137"/>
        <v>-1.0093624899980003E-2</v>
      </c>
      <c r="AN77" s="104">
        <f t="shared" si="138"/>
        <v>1.4672939515736116E-2</v>
      </c>
      <c r="AO77" s="104">
        <f t="shared" si="139"/>
        <v>2.6395452245477014E-2</v>
      </c>
      <c r="AP77" s="104">
        <f t="shared" si="140"/>
        <v>2.1422281016570066E-2</v>
      </c>
      <c r="AQ77" s="104">
        <f t="shared" si="141"/>
        <v>-6.5522750094935134E-3</v>
      </c>
      <c r="AR77" s="104">
        <f t="shared" si="142"/>
        <v>4.9006954259283031E-3</v>
      </c>
      <c r="AS77" s="104">
        <f t="shared" si="143"/>
        <v>-1.3639823851964383E-2</v>
      </c>
      <c r="AT77" s="104">
        <f t="shared" si="144"/>
        <v>-1.9221384618094417E-2</v>
      </c>
      <c r="AU77" s="104">
        <f t="shared" si="145"/>
        <v>2.003518243761615E-2</v>
      </c>
      <c r="AV77" s="104">
        <f t="shared" si="146"/>
        <v>9.7792769297396553E-2</v>
      </c>
    </row>
    <row r="78" spans="1:48">
      <c r="A78" s="45" t="s">
        <v>649</v>
      </c>
      <c r="C78" s="52">
        <f t="shared" ref="C78:O78" si="154">C10*(1+C$66)</f>
        <v>1110.8295131519167</v>
      </c>
      <c r="D78" s="52">
        <f t="shared" si="154"/>
        <v>1073.3847408811114</v>
      </c>
      <c r="E78" s="52">
        <f t="shared" si="154"/>
        <v>1131.5832341564085</v>
      </c>
      <c r="F78" s="151">
        <f t="shared" si="154"/>
        <v>1158.4301125307384</v>
      </c>
      <c r="G78" s="52">
        <f t="shared" si="154"/>
        <v>1148.0411774495317</v>
      </c>
      <c r="H78" s="52">
        <f t="shared" si="154"/>
        <v>1148.3836981328793</v>
      </c>
      <c r="I78" s="52">
        <f t="shared" si="154"/>
        <v>1111.7240086431036</v>
      </c>
      <c r="J78" s="52">
        <f t="shared" si="154"/>
        <v>1093.8322459367403</v>
      </c>
      <c r="K78" s="52">
        <f t="shared" si="154"/>
        <v>1093.5033868462679</v>
      </c>
      <c r="L78" s="52">
        <f t="shared" si="154"/>
        <v>1021.5502429689366</v>
      </c>
      <c r="M78" s="52">
        <f t="shared" si="154"/>
        <v>1013.0700242418594</v>
      </c>
      <c r="N78" s="52">
        <f t="shared" si="154"/>
        <v>1041.2615482746885</v>
      </c>
      <c r="O78" s="52">
        <f t="shared" si="154"/>
        <v>1048.5258031882549</v>
      </c>
      <c r="P78" s="52">
        <f t="shared" si="148"/>
        <v>1042.7167861780979</v>
      </c>
      <c r="Q78" s="52">
        <f t="shared" si="148"/>
        <v>1082.0601991280414</v>
      </c>
      <c r="R78" s="52">
        <f t="shared" si="148"/>
        <v>1122.8810891985934</v>
      </c>
      <c r="T78" s="45" t="s">
        <v>650</v>
      </c>
      <c r="U78" s="45"/>
      <c r="V78" s="104">
        <f t="shared" si="122"/>
        <v>0</v>
      </c>
      <c r="W78" s="104">
        <f t="shared" si="123"/>
        <v>-3.3708838149751563E-2</v>
      </c>
      <c r="X78" s="104">
        <f t="shared" si="124"/>
        <v>1.868308391051321E-2</v>
      </c>
      <c r="Y78" s="104">
        <f t="shared" si="125"/>
        <v>4.285139962095319E-2</v>
      </c>
      <c r="Z78" s="104">
        <f t="shared" si="126"/>
        <v>3.3498987789790435E-2</v>
      </c>
      <c r="AA78" s="104">
        <f t="shared" si="127"/>
        <v>3.3807334551640311E-2</v>
      </c>
      <c r="AB78" s="104">
        <f t="shared" si="128"/>
        <v>8.0525002315501304E-4</v>
      </c>
      <c r="AC78" s="104">
        <f t="shared" si="129"/>
        <v>-1.5301418457048022E-2</v>
      </c>
      <c r="AD78" s="104">
        <f t="shared" si="130"/>
        <v>-1.5597466668388127E-2</v>
      </c>
      <c r="AE78" s="104">
        <f t="shared" si="131"/>
        <v>-8.0371712423858099E-2</v>
      </c>
      <c r="AF78" s="104">
        <f t="shared" si="132"/>
        <v>-8.8005844058527183E-2</v>
      </c>
      <c r="AG78" s="104">
        <f t="shared" si="133"/>
        <v>-6.2627040471613826E-2</v>
      </c>
      <c r="AH78" s="104">
        <f t="shared" si="134"/>
        <v>-5.6087553693886294E-2</v>
      </c>
      <c r="AI78" s="104">
        <f t="shared" si="135"/>
        <v>-6.1316994342860753E-2</v>
      </c>
      <c r="AJ78" s="104"/>
      <c r="AK78" s="45" t="s">
        <v>650</v>
      </c>
      <c r="AL78" s="104">
        <f t="shared" si="136"/>
        <v>0</v>
      </c>
      <c r="AM78" s="104">
        <f t="shared" si="137"/>
        <v>-8.9681155287916203E-3</v>
      </c>
      <c r="AN78" s="104">
        <f t="shared" si="138"/>
        <v>-8.6724389233212573E-3</v>
      </c>
      <c r="AO78" s="104">
        <f t="shared" si="139"/>
        <v>-4.0318447683994729E-2</v>
      </c>
      <c r="AP78" s="104">
        <f t="shared" si="140"/>
        <v>-5.5763283339446246E-2</v>
      </c>
      <c r="AQ78" s="104">
        <f t="shared" si="141"/>
        <v>-5.6047166749343069E-2</v>
      </c>
      <c r="AR78" s="104">
        <f t="shared" si="142"/>
        <v>-0.1181597992672776</v>
      </c>
      <c r="AS78" s="104">
        <f t="shared" si="143"/>
        <v>-0.12548023978012912</v>
      </c>
      <c r="AT78" s="104">
        <f t="shared" si="144"/>
        <v>-0.10114426670080268</v>
      </c>
      <c r="AU78" s="104">
        <f t="shared" si="145"/>
        <v>-9.4873491420542799E-2</v>
      </c>
      <c r="AV78" s="104">
        <f t="shared" si="146"/>
        <v>-9.9888051165943792E-2</v>
      </c>
    </row>
    <row r="79" spans="1:48">
      <c r="A79" s="45" t="s">
        <v>306</v>
      </c>
      <c r="C79" s="52">
        <f t="shared" ref="C79:O79" si="155">C11*(1+C$66)</f>
        <v>2016.6328759271612</v>
      </c>
      <c r="D79" s="52">
        <f t="shared" si="155"/>
        <v>1952.0869552298645</v>
      </c>
      <c r="E79" s="52">
        <f t="shared" si="155"/>
        <v>2041.5047182332073</v>
      </c>
      <c r="F79" s="151">
        <f t="shared" si="155"/>
        <v>1977.6281975479424</v>
      </c>
      <c r="G79" s="52">
        <f t="shared" si="155"/>
        <v>1976.3021118616575</v>
      </c>
      <c r="H79" s="52">
        <f t="shared" si="155"/>
        <v>1944.3887475072863</v>
      </c>
      <c r="I79" s="52">
        <f t="shared" si="155"/>
        <v>1911.7627795484284</v>
      </c>
      <c r="J79" s="52">
        <f t="shared" si="155"/>
        <v>1870.4306994274702</v>
      </c>
      <c r="K79" s="52">
        <f t="shared" si="155"/>
        <v>1996.2141970386265</v>
      </c>
      <c r="L79" s="52">
        <f t="shared" si="155"/>
        <v>1776.5176512271869</v>
      </c>
      <c r="M79" s="52">
        <f t="shared" si="155"/>
        <v>1749.1072937767942</v>
      </c>
      <c r="N79" s="52">
        <f t="shared" si="155"/>
        <v>1740.8511066400874</v>
      </c>
      <c r="O79" s="52">
        <f t="shared" si="155"/>
        <v>1781.1920256856868</v>
      </c>
      <c r="P79" s="52">
        <f t="shared" si="148"/>
        <v>1839.8427952588586</v>
      </c>
      <c r="Q79" s="52">
        <f t="shared" si="148"/>
        <v>1860.867322310505</v>
      </c>
      <c r="R79" s="52">
        <f t="shared" si="148"/>
        <v>1840.7855929792534</v>
      </c>
      <c r="T79" s="45" t="s">
        <v>651</v>
      </c>
      <c r="U79" s="45"/>
      <c r="V79" s="104">
        <f t="shared" si="122"/>
        <v>0</v>
      </c>
      <c r="W79" s="104">
        <f t="shared" si="123"/>
        <v>-3.2006777965285949E-2</v>
      </c>
      <c r="X79" s="104">
        <f t="shared" si="124"/>
        <v>1.2333351599562281E-2</v>
      </c>
      <c r="Y79" s="104">
        <f t="shared" si="125"/>
        <v>-1.9341486913569295E-2</v>
      </c>
      <c r="Z79" s="104">
        <f t="shared" si="126"/>
        <v>-1.9999061081934055E-2</v>
      </c>
      <c r="AA79" s="104">
        <f t="shared" si="127"/>
        <v>-3.5824135013498681E-2</v>
      </c>
      <c r="AB79" s="104">
        <f t="shared" si="128"/>
        <v>-5.2002572025172444E-2</v>
      </c>
      <c r="AC79" s="104">
        <f t="shared" si="129"/>
        <v>-7.2498161784887771E-2</v>
      </c>
      <c r="AD79" s="104">
        <f t="shared" si="130"/>
        <v>-1.0125134392221513E-2</v>
      </c>
      <c r="AE79" s="104">
        <f t="shared" si="131"/>
        <v>-0.11906739573983172</v>
      </c>
      <c r="AF79" s="104">
        <f t="shared" si="132"/>
        <v>-0.13265953627150417</v>
      </c>
      <c r="AG79" s="104">
        <f t="shared" si="133"/>
        <v>-0.13675358196284548</v>
      </c>
      <c r="AH79" s="104">
        <f t="shared" si="134"/>
        <v>-0.1167494852692158</v>
      </c>
      <c r="AI79" s="104">
        <f t="shared" si="135"/>
        <v>-8.7665971718834612E-2</v>
      </c>
      <c r="AJ79" s="104"/>
      <c r="AK79" s="45" t="s">
        <v>651</v>
      </c>
      <c r="AL79" s="104">
        <f t="shared" si="136"/>
        <v>0</v>
      </c>
      <c r="AM79" s="104">
        <f t="shared" si="137"/>
        <v>-6.7054347623529686E-4</v>
      </c>
      <c r="AN79" s="104">
        <f t="shared" si="138"/>
        <v>-1.6807734680295061E-2</v>
      </c>
      <c r="AO79" s="104">
        <f t="shared" si="139"/>
        <v>-3.330525832974085E-2</v>
      </c>
      <c r="AP79" s="104">
        <f t="shared" si="140"/>
        <v>-5.4205081750647643E-2</v>
      </c>
      <c r="AQ79" s="104">
        <f t="shared" si="141"/>
        <v>9.3981262573668012E-3</v>
      </c>
      <c r="AR79" s="104">
        <f t="shared" si="142"/>
        <v>-0.10169279876273618</v>
      </c>
      <c r="AS79" s="104">
        <f t="shared" si="143"/>
        <v>-0.11555301651467698</v>
      </c>
      <c r="AT79" s="104">
        <f t="shared" si="144"/>
        <v>-0.11972780889827239</v>
      </c>
      <c r="AU79" s="104">
        <f t="shared" si="145"/>
        <v>-9.9329172240675168E-2</v>
      </c>
      <c r="AV79" s="104">
        <f t="shared" si="146"/>
        <v>-6.9672045766703605E-2</v>
      </c>
    </row>
    <row r="80" spans="1:48">
      <c r="A80" s="45" t="s">
        <v>307</v>
      </c>
      <c r="C80" s="52">
        <f t="shared" ref="C80:O80" si="156">C12*(1+C$66)</f>
        <v>492.49667868258808</v>
      </c>
      <c r="D80" s="52">
        <f t="shared" si="156"/>
        <v>505.12223100287599</v>
      </c>
      <c r="E80" s="52">
        <f t="shared" si="156"/>
        <v>529.77158269026768</v>
      </c>
      <c r="F80" s="151">
        <f t="shared" si="156"/>
        <v>507.27266033757627</v>
      </c>
      <c r="G80" s="52">
        <f t="shared" si="156"/>
        <v>492.31354404052036</v>
      </c>
      <c r="H80" s="52">
        <f t="shared" si="156"/>
        <v>589.53133494327142</v>
      </c>
      <c r="I80" s="52">
        <f t="shared" si="156"/>
        <v>563.07767339505688</v>
      </c>
      <c r="J80" s="52">
        <f t="shared" si="156"/>
        <v>558.64364577877075</v>
      </c>
      <c r="K80" s="52">
        <f t="shared" si="156"/>
        <v>549.35041445946058</v>
      </c>
      <c r="L80" s="52">
        <f t="shared" si="156"/>
        <v>558.09479111008181</v>
      </c>
      <c r="M80" s="52">
        <f t="shared" si="156"/>
        <v>542.88356876938474</v>
      </c>
      <c r="N80" s="52">
        <f t="shared" si="156"/>
        <v>550.45717511105818</v>
      </c>
      <c r="O80" s="52">
        <f t="shared" si="156"/>
        <v>547.0592730531481</v>
      </c>
      <c r="P80" s="52">
        <f t="shared" si="148"/>
        <v>580.61605311533572</v>
      </c>
      <c r="Q80" s="52">
        <f t="shared" si="148"/>
        <v>619.89775811011339</v>
      </c>
      <c r="R80" s="52">
        <f t="shared" si="148"/>
        <v>640.61841990240544</v>
      </c>
      <c r="T80" s="45" t="s">
        <v>656</v>
      </c>
      <c r="U80" s="45"/>
      <c r="V80" s="104">
        <f t="shared" si="122"/>
        <v>0</v>
      </c>
      <c r="W80" s="104">
        <f t="shared" si="123"/>
        <v>2.563581211158783E-2</v>
      </c>
      <c r="X80" s="104">
        <f t="shared" si="124"/>
        <v>7.5685594687437741E-2</v>
      </c>
      <c r="Y80" s="104">
        <f t="shared" si="125"/>
        <v>3.0002195536654952E-2</v>
      </c>
      <c r="Z80" s="104">
        <f t="shared" si="126"/>
        <v>-3.7184949664559319E-4</v>
      </c>
      <c r="AA80" s="104">
        <f t="shared" si="127"/>
        <v>0.19702601146518939</v>
      </c>
      <c r="AB80" s="104">
        <f t="shared" si="128"/>
        <v>0.14331263086132995</v>
      </c>
      <c r="AC80" s="104">
        <f t="shared" si="129"/>
        <v>0.13430946838692104</v>
      </c>
      <c r="AD80" s="104">
        <f t="shared" si="130"/>
        <v>0.11543983591717666</v>
      </c>
      <c r="AE80" s="104">
        <f t="shared" si="131"/>
        <v>0.1331950351481892</v>
      </c>
      <c r="AF80" s="104">
        <f t="shared" si="132"/>
        <v>0.10230909621884132</v>
      </c>
      <c r="AG80" s="104">
        <f t="shared" si="133"/>
        <v>0.11768708082156509</v>
      </c>
      <c r="AH80" s="104">
        <f t="shared" si="134"/>
        <v>0.11078774077525377</v>
      </c>
      <c r="AI80" s="104">
        <f t="shared" si="135"/>
        <v>0.17892379430550465</v>
      </c>
      <c r="AJ80" s="104"/>
      <c r="AK80" s="45" t="s">
        <v>656</v>
      </c>
      <c r="AL80" s="104">
        <f t="shared" si="136"/>
        <v>0</v>
      </c>
      <c r="AM80" s="104">
        <f t="shared" si="137"/>
        <v>-2.9489301250930855E-2</v>
      </c>
      <c r="AN80" s="104">
        <f t="shared" si="138"/>
        <v>0.16215869893511359</v>
      </c>
      <c r="AO80" s="104">
        <f t="shared" si="139"/>
        <v>0.11000989688729512</v>
      </c>
      <c r="AP80" s="104">
        <f t="shared" si="140"/>
        <v>0.10126898107816107</v>
      </c>
      <c r="AQ80" s="104">
        <f t="shared" si="141"/>
        <v>8.2948988604831797E-2</v>
      </c>
      <c r="AR80" s="104">
        <f t="shared" si="142"/>
        <v>0.10018700936629377</v>
      </c>
      <c r="AS80" s="104">
        <f t="shared" si="143"/>
        <v>7.0200724809632797E-2</v>
      </c>
      <c r="AT80" s="104">
        <f t="shared" si="144"/>
        <v>8.5130775123468672E-2</v>
      </c>
      <c r="AU80" s="104">
        <f t="shared" si="145"/>
        <v>7.8432401007172192E-2</v>
      </c>
      <c r="AV80" s="104">
        <f t="shared" si="146"/>
        <v>0.14458376828144326</v>
      </c>
    </row>
    <row r="81" spans="1:48">
      <c r="A81" s="45" t="s">
        <v>308</v>
      </c>
      <c r="C81" s="52">
        <f t="shared" ref="C81:O81" si="157">C13*(1+C$66)</f>
        <v>2842.1614496660368</v>
      </c>
      <c r="D81" s="52">
        <f t="shared" si="157"/>
        <v>2830.7891695786175</v>
      </c>
      <c r="E81" s="52">
        <f t="shared" si="157"/>
        <v>2980.2422298203551</v>
      </c>
      <c r="F81" s="151">
        <f t="shared" si="157"/>
        <v>2905.0024399456233</v>
      </c>
      <c r="G81" s="52">
        <f t="shared" si="157"/>
        <v>2907.4148541067912</v>
      </c>
      <c r="H81" s="52">
        <f t="shared" si="157"/>
        <v>3062.3367312009063</v>
      </c>
      <c r="I81" s="52">
        <f t="shared" si="157"/>
        <v>2978.0087162811915</v>
      </c>
      <c r="J81" s="52">
        <f t="shared" si="157"/>
        <v>2951.2926437756205</v>
      </c>
      <c r="K81" s="52">
        <f t="shared" si="157"/>
        <v>2926.6094254191789</v>
      </c>
      <c r="L81" s="52">
        <f t="shared" si="157"/>
        <v>2965.8713759777788</v>
      </c>
      <c r="M81" s="52">
        <f t="shared" si="157"/>
        <v>2925.4464005439509</v>
      </c>
      <c r="N81" s="52">
        <f t="shared" si="157"/>
        <v>2995.9838772752364</v>
      </c>
      <c r="O81" s="52">
        <f t="shared" si="157"/>
        <v>3147.7840214676944</v>
      </c>
      <c r="P81" s="52">
        <f t="shared" si="148"/>
        <v>3341.2388240682426</v>
      </c>
      <c r="Q81" s="52">
        <f t="shared" si="148"/>
        <v>3566.3886531370267</v>
      </c>
      <c r="R81" s="52">
        <f t="shared" si="148"/>
        <v>3593.1205471357821</v>
      </c>
      <c r="T81" s="168" t="s">
        <v>653</v>
      </c>
      <c r="U81" s="168"/>
      <c r="V81" s="104">
        <f t="shared" ref="V81:AI81" si="158">IFERROR(IF(C82/$C82=0,"",C82/$C82)-1,"")</f>
        <v>0</v>
      </c>
      <c r="W81" s="104">
        <f t="shared" si="158"/>
        <v>-2.9919461044456419E-2</v>
      </c>
      <c r="X81" s="104">
        <f t="shared" si="158"/>
        <v>1.3567734251711761E-2</v>
      </c>
      <c r="Y81" s="104">
        <f t="shared" si="158"/>
        <v>-3.9524391259897262E-2</v>
      </c>
      <c r="Z81" s="104">
        <f t="shared" si="158"/>
        <v>-4.7811941485328413E-2</v>
      </c>
      <c r="AA81" s="104">
        <f t="shared" si="158"/>
        <v>-7.0353679240024447E-2</v>
      </c>
      <c r="AB81" s="104">
        <f t="shared" si="158"/>
        <v>-9.2546660497368927E-2</v>
      </c>
      <c r="AC81" s="104">
        <f t="shared" si="158"/>
        <v>-0.10859149049931738</v>
      </c>
      <c r="AD81" s="104">
        <f t="shared" si="158"/>
        <v>-0.124981680953128</v>
      </c>
      <c r="AE81" s="104">
        <f t="shared" si="158"/>
        <v>-0.14662370953023895</v>
      </c>
      <c r="AF81" s="104">
        <f t="shared" si="158"/>
        <v>-0.16385318082088551</v>
      </c>
      <c r="AG81" s="104">
        <f t="shared" si="158"/>
        <v>-0.16360526291444011</v>
      </c>
      <c r="AH81" s="104">
        <f t="shared" si="158"/>
        <v>-0.14196470151506779</v>
      </c>
      <c r="AI81" s="104">
        <f t="shared" si="158"/>
        <v>-2.3387980214609083E-2</v>
      </c>
      <c r="AJ81" s="104"/>
      <c r="AK81" s="168" t="s">
        <v>653</v>
      </c>
      <c r="AL81" s="104">
        <f t="shared" ref="AL81:AV81" si="159">F82/$F82-1</f>
        <v>0</v>
      </c>
      <c r="AM81" s="104">
        <f t="shared" si="159"/>
        <v>-8.6285899923084219E-3</v>
      </c>
      <c r="AN81" s="104">
        <f t="shared" si="159"/>
        <v>-3.2097939499543648E-2</v>
      </c>
      <c r="AO81" s="104">
        <f t="shared" si="159"/>
        <v>-5.5204180881827103E-2</v>
      </c>
      <c r="AP81" s="104">
        <f t="shared" si="159"/>
        <v>-7.1909269335864057E-2</v>
      </c>
      <c r="AQ81" s="104">
        <f t="shared" si="159"/>
        <v>-8.8973930119192524E-2</v>
      </c>
      <c r="AR81" s="104">
        <f t="shared" si="159"/>
        <v>-0.11150654664810122</v>
      </c>
      <c r="AS81" s="104">
        <f t="shared" si="159"/>
        <v>-0.12944502539119729</v>
      </c>
      <c r="AT81" s="104">
        <f t="shared" si="159"/>
        <v>-0.12918690545125344</v>
      </c>
      <c r="AU81" s="104">
        <f t="shared" si="159"/>
        <v>-0.10665581647569988</v>
      </c>
      <c r="AV81" s="104">
        <f t="shared" si="159"/>
        <v>1.6800438135493145E-2</v>
      </c>
    </row>
    <row r="82" spans="1:48">
      <c r="A82" s="45" t="s">
        <v>309</v>
      </c>
      <c r="C82" s="52">
        <f t="shared" ref="C82:O82" si="160">C14*(1+C$66)</f>
        <v>136.68410025111476</v>
      </c>
      <c r="D82" s="52">
        <f t="shared" si="160"/>
        <v>132.59458563825496</v>
      </c>
      <c r="E82" s="52">
        <f t="shared" si="160"/>
        <v>138.5385937997562</v>
      </c>
      <c r="F82" s="151">
        <f t="shared" si="160"/>
        <v>131.28174439378267</v>
      </c>
      <c r="G82" s="52">
        <f t="shared" si="160"/>
        <v>130.14896804793369</v>
      </c>
      <c r="H82" s="52">
        <f t="shared" si="160"/>
        <v>127.06787090483648</v>
      </c>
      <c r="I82" s="52">
        <f t="shared" si="160"/>
        <v>124.0344432297865</v>
      </c>
      <c r="J82" s="52">
        <f t="shared" si="160"/>
        <v>121.84137007728809</v>
      </c>
      <c r="K82" s="52">
        <f t="shared" si="160"/>
        <v>119.60109164216456</v>
      </c>
      <c r="L82" s="52">
        <f t="shared" si="160"/>
        <v>116.64297043849325</v>
      </c>
      <c r="M82" s="52">
        <f t="shared" si="160"/>
        <v>114.2879756573288</v>
      </c>
      <c r="N82" s="52">
        <f t="shared" si="160"/>
        <v>114.32186209330744</v>
      </c>
      <c r="O82" s="52">
        <f t="shared" si="160"/>
        <v>117.27978275710964</v>
      </c>
      <c r="P82" s="52">
        <f t="shared" si="148"/>
        <v>133.48733521879004</v>
      </c>
      <c r="Q82" s="52">
        <f t="shared" si="148"/>
        <v>139.3094113085385</v>
      </c>
      <c r="R82" s="52">
        <f t="shared" si="148"/>
        <v>139.1986979305465</v>
      </c>
      <c r="T82" s="168" t="s">
        <v>652</v>
      </c>
      <c r="U82" s="168"/>
      <c r="V82" s="104">
        <f t="shared" ref="V82:AI82" si="161">IFERROR(IF(C81/$C81=0,"",C81/$C81)-1,"")</f>
        <v>0</v>
      </c>
      <c r="W82" s="104">
        <f t="shared" si="161"/>
        <v>-4.0012787059494626E-3</v>
      </c>
      <c r="X82" s="104">
        <f t="shared" si="161"/>
        <v>4.8583017748883739E-2</v>
      </c>
      <c r="Y82" s="104">
        <f t="shared" si="161"/>
        <v>2.211028169668916E-2</v>
      </c>
      <c r="Z82" s="104">
        <f t="shared" si="161"/>
        <v>2.295907730661173E-2</v>
      </c>
      <c r="AA82" s="104">
        <f t="shared" si="161"/>
        <v>7.7467549058742202E-2</v>
      </c>
      <c r="AB82" s="104">
        <f t="shared" si="161"/>
        <v>4.7797167409725061E-2</v>
      </c>
      <c r="AC82" s="104">
        <f t="shared" si="161"/>
        <v>3.8397253654399943E-2</v>
      </c>
      <c r="AD82" s="104">
        <f t="shared" si="161"/>
        <v>2.9712589255992183E-2</v>
      </c>
      <c r="AE82" s="104">
        <f t="shared" si="161"/>
        <v>4.3526706171557628E-2</v>
      </c>
      <c r="AF82" s="104">
        <f t="shared" si="161"/>
        <v>2.930338488958828E-2</v>
      </c>
      <c r="AG82" s="104">
        <f t="shared" si="161"/>
        <v>5.412163606232645E-2</v>
      </c>
      <c r="AH82" s="104">
        <f t="shared" si="161"/>
        <v>0.10753174202597426</v>
      </c>
      <c r="AI82" s="104">
        <f t="shared" si="161"/>
        <v>0.17559782694992543</v>
      </c>
      <c r="AJ82" s="104"/>
      <c r="AK82" s="168" t="s">
        <v>652</v>
      </c>
      <c r="AL82" s="104">
        <f t="shared" ref="AL82:AV82" si="162">F81/$F81-1</f>
        <v>0</v>
      </c>
      <c r="AM82" s="104">
        <f t="shared" si="162"/>
        <v>8.3043446986330594E-4</v>
      </c>
      <c r="AN82" s="104">
        <f t="shared" si="162"/>
        <v>5.4159779383258666E-2</v>
      </c>
      <c r="AO82" s="104">
        <f t="shared" si="162"/>
        <v>2.5131227200254846E-2</v>
      </c>
      <c r="AP82" s="104">
        <f t="shared" si="162"/>
        <v>1.5934652306475838E-2</v>
      </c>
      <c r="AQ82" s="104">
        <f t="shared" si="162"/>
        <v>7.4378545010653774E-3</v>
      </c>
      <c r="AR82" s="104">
        <f t="shared" si="162"/>
        <v>2.0953144546513647E-2</v>
      </c>
      <c r="AS82" s="104">
        <f t="shared" si="162"/>
        <v>7.0375020403459221E-3</v>
      </c>
      <c r="AT82" s="104">
        <f t="shared" si="162"/>
        <v>3.1318884995950702E-2</v>
      </c>
      <c r="AU82" s="104">
        <f t="shared" si="162"/>
        <v>8.3573623961092247E-2</v>
      </c>
      <c r="AV82" s="104">
        <f t="shared" si="162"/>
        <v>0.15016730386318877</v>
      </c>
    </row>
    <row r="83" spans="1:48">
      <c r="A83" s="45" t="s">
        <v>310</v>
      </c>
      <c r="C83" s="52">
        <f t="shared" ref="C83:O83" si="163">C15*(1+C$66)</f>
        <v>808.17186259587686</v>
      </c>
      <c r="D83" s="52">
        <f t="shared" si="163"/>
        <v>806.09089364208955</v>
      </c>
      <c r="E83" s="52">
        <f t="shared" si="163"/>
        <v>861.15589905928448</v>
      </c>
      <c r="F83" s="151">
        <f t="shared" si="163"/>
        <v>840.20316412020918</v>
      </c>
      <c r="G83" s="52">
        <f t="shared" si="163"/>
        <v>896.23304941851723</v>
      </c>
      <c r="H83" s="52">
        <f t="shared" si="163"/>
        <v>907.63673304242764</v>
      </c>
      <c r="I83" s="52">
        <f t="shared" si="163"/>
        <v>893.31918804717748</v>
      </c>
      <c r="J83" s="52">
        <f t="shared" si="163"/>
        <v>890.89915126808125</v>
      </c>
      <c r="K83" s="52">
        <f t="shared" si="163"/>
        <v>911.96566268005688</v>
      </c>
      <c r="L83" s="52">
        <f t="shared" si="163"/>
        <v>875.98665569794389</v>
      </c>
      <c r="M83" s="52">
        <f t="shared" si="163"/>
        <v>860.40458794639437</v>
      </c>
      <c r="N83" s="52">
        <f t="shared" si="163"/>
        <v>864.00873055406612</v>
      </c>
      <c r="O83" s="52">
        <f t="shared" si="163"/>
        <v>905.77868687646151</v>
      </c>
      <c r="P83" s="52">
        <f t="shared" si="148"/>
        <v>896.3052340457956</v>
      </c>
      <c r="Q83" s="52">
        <f t="shared" si="148"/>
        <v>947.12032535851426</v>
      </c>
      <c r="R83" s="52">
        <f t="shared" si="148"/>
        <v>968.04605458335004</v>
      </c>
      <c r="T83" s="45" t="s">
        <v>654</v>
      </c>
      <c r="U83" s="45"/>
      <c r="V83" s="104">
        <f t="shared" ref="V83:AI85" si="164">IFERROR(IF(C83/$C83=0,"",C83/$C83)-1,"")</f>
        <v>0</v>
      </c>
      <c r="W83" s="104">
        <f t="shared" si="164"/>
        <v>-2.5749089396692737E-3</v>
      </c>
      <c r="X83" s="104">
        <f t="shared" si="164"/>
        <v>6.5560357784816947E-2</v>
      </c>
      <c r="Y83" s="104">
        <f t="shared" si="164"/>
        <v>3.9634269648347598E-2</v>
      </c>
      <c r="Z83" s="104">
        <f t="shared" si="164"/>
        <v>0.10896344069661712</v>
      </c>
      <c r="AA83" s="104">
        <f t="shared" si="164"/>
        <v>0.12307390921414418</v>
      </c>
      <c r="AB83" s="104">
        <f t="shared" si="164"/>
        <v>0.10535794351687078</v>
      </c>
      <c r="AC83" s="104">
        <f t="shared" si="164"/>
        <v>0.1023634854181652</v>
      </c>
      <c r="AD83" s="104">
        <f t="shared" si="164"/>
        <v>0.12843035607647946</v>
      </c>
      <c r="AE83" s="104">
        <f t="shared" si="164"/>
        <v>8.3911351335894668E-2</v>
      </c>
      <c r="AF83" s="104">
        <f t="shared" si="164"/>
        <v>6.4630715034725617E-2</v>
      </c>
      <c r="AG83" s="104">
        <f t="shared" si="164"/>
        <v>6.9090339001458556E-2</v>
      </c>
      <c r="AH83" s="104">
        <f t="shared" si="164"/>
        <v>0.12077483614322837</v>
      </c>
      <c r="AI83" s="104">
        <f t="shared" si="164"/>
        <v>0.10905275910847867</v>
      </c>
      <c r="AJ83" s="104"/>
      <c r="AK83" s="45" t="s">
        <v>654</v>
      </c>
      <c r="AL83" s="104">
        <f t="shared" ref="AL83:AV85" si="165">F83/$F83-1</f>
        <v>0</v>
      </c>
      <c r="AM83" s="104">
        <f t="shared" si="165"/>
        <v>6.6686115562273329E-2</v>
      </c>
      <c r="AN83" s="104">
        <f t="shared" si="165"/>
        <v>8.0258646720081428E-2</v>
      </c>
      <c r="AO83" s="104">
        <f t="shared" si="165"/>
        <v>6.3218071765519968E-2</v>
      </c>
      <c r="AP83" s="104">
        <f t="shared" si="165"/>
        <v>6.0337772235072196E-2</v>
      </c>
      <c r="AQ83" s="104">
        <f t="shared" si="165"/>
        <v>8.5410888252237749E-2</v>
      </c>
      <c r="AR83" s="104">
        <f t="shared" si="165"/>
        <v>4.2589094049894749E-2</v>
      </c>
      <c r="AS83" s="104">
        <f t="shared" si="165"/>
        <v>2.4043498868917546E-2</v>
      </c>
      <c r="AT83" s="104">
        <f t="shared" si="165"/>
        <v>2.8333107336942831E-2</v>
      </c>
      <c r="AU83" s="104">
        <f t="shared" si="165"/>
        <v>7.8047221858438931E-2</v>
      </c>
      <c r="AV83" s="104">
        <f t="shared" si="165"/>
        <v>6.6772028863199884E-2</v>
      </c>
    </row>
    <row r="84" spans="1:48">
      <c r="A84" s="45" t="s">
        <v>311</v>
      </c>
      <c r="C84" s="52">
        <f t="shared" ref="C84:O84" si="166">C16*(1+C$66)</f>
        <v>485.98791200396352</v>
      </c>
      <c r="D84" s="52">
        <f t="shared" si="166"/>
        <v>490.3894992652921</v>
      </c>
      <c r="E84" s="52">
        <f t="shared" si="166"/>
        <v>500.95555517991841</v>
      </c>
      <c r="F84" s="151">
        <f t="shared" si="166"/>
        <v>487.31783518972128</v>
      </c>
      <c r="G84" s="52">
        <f t="shared" si="166"/>
        <v>494.47590274336835</v>
      </c>
      <c r="H84" s="52">
        <f t="shared" si="166"/>
        <v>504.9216983077925</v>
      </c>
      <c r="I84" s="52">
        <f t="shared" si="166"/>
        <v>493.77193640412412</v>
      </c>
      <c r="J84" s="52">
        <f t="shared" si="166"/>
        <v>503.59965138959734</v>
      </c>
      <c r="K84" s="52">
        <f t="shared" si="166"/>
        <v>519.04980957296937</v>
      </c>
      <c r="L84" s="52">
        <f t="shared" si="166"/>
        <v>508.17527369005535</v>
      </c>
      <c r="M84" s="52">
        <f t="shared" si="166"/>
        <v>501.34281194441553</v>
      </c>
      <c r="N84" s="52">
        <f t="shared" si="166"/>
        <v>492.81133889653341</v>
      </c>
      <c r="O84" s="52">
        <f t="shared" si="166"/>
        <v>508.5248372028945</v>
      </c>
      <c r="P84" s="52">
        <f t="shared" si="148"/>
        <v>523.89204151543368</v>
      </c>
      <c r="Q84" s="52">
        <f t="shared" si="148"/>
        <v>578.71002236324023</v>
      </c>
      <c r="R84" s="52">
        <f t="shared" si="148"/>
        <v>583.60398076026797</v>
      </c>
      <c r="T84" s="45" t="s">
        <v>655</v>
      </c>
      <c r="U84" s="45"/>
      <c r="V84" s="104">
        <f t="shared" si="164"/>
        <v>0</v>
      </c>
      <c r="W84" s="104">
        <f t="shared" si="164"/>
        <v>9.0569891814360481E-3</v>
      </c>
      <c r="X84" s="104">
        <f t="shared" si="164"/>
        <v>3.0798385733990852E-2</v>
      </c>
      <c r="Y84" s="104">
        <f t="shared" si="164"/>
        <v>2.7365355246673495E-3</v>
      </c>
      <c r="Z84" s="104">
        <f t="shared" si="164"/>
        <v>1.7465435929064022E-2</v>
      </c>
      <c r="AA84" s="104">
        <f t="shared" si="164"/>
        <v>3.8959377046552168E-2</v>
      </c>
      <c r="AB84" s="104">
        <f t="shared" si="164"/>
        <v>1.6016909490738751E-2</v>
      </c>
      <c r="AC84" s="104">
        <f t="shared" si="164"/>
        <v>3.6239048236842208E-2</v>
      </c>
      <c r="AD84" s="104">
        <f t="shared" si="164"/>
        <v>6.8030287898881436E-2</v>
      </c>
      <c r="AE84" s="104">
        <f t="shared" si="164"/>
        <v>4.5654143113565526E-2</v>
      </c>
      <c r="AF84" s="104">
        <f t="shared" si="164"/>
        <v>3.1595230171747035E-2</v>
      </c>
      <c r="AG84" s="104">
        <f t="shared" si="164"/>
        <v>1.4040322246768655E-2</v>
      </c>
      <c r="AH84" s="104">
        <f t="shared" si="164"/>
        <v>4.6373427491231967E-2</v>
      </c>
      <c r="AI84" s="104">
        <f t="shared" si="164"/>
        <v>7.7993975930745085E-2</v>
      </c>
      <c r="AJ84" s="104"/>
      <c r="AK84" s="45" t="s">
        <v>655</v>
      </c>
      <c r="AL84" s="104">
        <f t="shared" si="165"/>
        <v>0</v>
      </c>
      <c r="AM84" s="104">
        <f t="shared" si="165"/>
        <v>1.4688704243423167E-2</v>
      </c>
      <c r="AN84" s="104">
        <f t="shared" si="165"/>
        <v>3.6123986948308096E-2</v>
      </c>
      <c r="AO84" s="104">
        <f t="shared" si="165"/>
        <v>1.3244130931284515E-2</v>
      </c>
      <c r="AP84" s="104">
        <f t="shared" si="165"/>
        <v>3.3411082099092937E-2</v>
      </c>
      <c r="AQ84" s="104">
        <f t="shared" si="165"/>
        <v>6.5115561327432792E-2</v>
      </c>
      <c r="AR84" s="104">
        <f t="shared" si="165"/>
        <v>4.2800482547932894E-2</v>
      </c>
      <c r="AS84" s="104">
        <f t="shared" si="165"/>
        <v>2.8779937326188998E-2</v>
      </c>
      <c r="AT84" s="104">
        <f t="shared" si="165"/>
        <v>1.1272937926996685E-2</v>
      </c>
      <c r="AU84" s="104">
        <f t="shared" si="165"/>
        <v>4.3517803950099632E-2</v>
      </c>
      <c r="AV84" s="104">
        <f t="shared" si="165"/>
        <v>7.5052057783753012E-2</v>
      </c>
    </row>
    <row r="85" spans="1:48">
      <c r="A85" s="45" t="s">
        <v>312</v>
      </c>
      <c r="C85" s="52">
        <f t="shared" ref="C85:O85" si="167">C17*(1+C$66)</f>
        <v>19547.995924802282</v>
      </c>
      <c r="D85" s="52">
        <f t="shared" si="167"/>
        <v>19596.637886949076</v>
      </c>
      <c r="E85" s="52">
        <f t="shared" si="167"/>
        <v>20835.096198732932</v>
      </c>
      <c r="F85" s="151">
        <f t="shared" si="167"/>
        <v>20578.675997214221</v>
      </c>
      <c r="G85" s="52">
        <f t="shared" si="167"/>
        <v>20984.547256167585</v>
      </c>
      <c r="H85" s="52">
        <f t="shared" si="167"/>
        <v>21557.836182637951</v>
      </c>
      <c r="I85" s="52">
        <f t="shared" si="167"/>
        <v>21197.23124421894</v>
      </c>
      <c r="J85" s="52">
        <f t="shared" si="167"/>
        <v>21153.304286984687</v>
      </c>
      <c r="K85" s="52">
        <f t="shared" si="167"/>
        <v>21119.0965320301</v>
      </c>
      <c r="L85" s="52">
        <f t="shared" si="167"/>
        <v>20737.824973520652</v>
      </c>
      <c r="M85" s="52">
        <f t="shared" si="167"/>
        <v>20300.179430864686</v>
      </c>
      <c r="N85" s="52">
        <f t="shared" si="167"/>
        <v>20737.439726283694</v>
      </c>
      <c r="O85" s="52">
        <f t="shared" si="167"/>
        <v>21180.105725453202</v>
      </c>
      <c r="P85" s="52">
        <f t="shared" si="148"/>
        <v>21756.07210103036</v>
      </c>
      <c r="Q85" s="52">
        <f t="shared" si="148"/>
        <v>22657.771369333746</v>
      </c>
      <c r="R85" s="52">
        <f t="shared" si="148"/>
        <v>23742.304044002871</v>
      </c>
      <c r="T85" s="44" t="s">
        <v>632</v>
      </c>
      <c r="U85" s="44"/>
      <c r="V85" s="104">
        <f t="shared" si="164"/>
        <v>0</v>
      </c>
      <c r="W85" s="104">
        <f t="shared" si="164"/>
        <v>2.4883349850239878E-3</v>
      </c>
      <c r="X85" s="104">
        <f t="shared" si="164"/>
        <v>6.584308073737577E-2</v>
      </c>
      <c r="Y85" s="104">
        <f t="shared" si="164"/>
        <v>5.2725613222797119E-2</v>
      </c>
      <c r="Z85" s="104">
        <f t="shared" si="164"/>
        <v>7.3488419830424867E-2</v>
      </c>
      <c r="AA85" s="104">
        <f t="shared" si="164"/>
        <v>0.10281566793686547</v>
      </c>
      <c r="AB85" s="104">
        <f t="shared" si="164"/>
        <v>8.4368511522151746E-2</v>
      </c>
      <c r="AC85" s="104">
        <f t="shared" si="164"/>
        <v>8.2121377984615052E-2</v>
      </c>
      <c r="AD85" s="104">
        <f t="shared" si="164"/>
        <v>8.0371441311506642E-2</v>
      </c>
      <c r="AE85" s="104">
        <f t="shared" si="164"/>
        <v>6.0867060403298368E-2</v>
      </c>
      <c r="AF85" s="104">
        <f t="shared" si="164"/>
        <v>3.8478804116591991E-2</v>
      </c>
      <c r="AG85" s="104">
        <f t="shared" si="164"/>
        <v>6.0847352642030117E-2</v>
      </c>
      <c r="AH85" s="104">
        <f t="shared" si="164"/>
        <v>8.3492436100834011E-2</v>
      </c>
      <c r="AI85" s="104">
        <f t="shared" si="164"/>
        <v>0.11295665216639916</v>
      </c>
      <c r="AJ85" s="104"/>
      <c r="AK85" s="44" t="s">
        <v>632</v>
      </c>
      <c r="AL85" s="104">
        <f t="shared" si="165"/>
        <v>0</v>
      </c>
      <c r="AM85" s="104">
        <f t="shared" si="165"/>
        <v>1.9722904379674722E-2</v>
      </c>
      <c r="AN85" s="104">
        <f t="shared" si="165"/>
        <v>4.7581301418822219E-2</v>
      </c>
      <c r="AO85" s="104">
        <f t="shared" si="165"/>
        <v>3.0058068220154333E-2</v>
      </c>
      <c r="AP85" s="104">
        <f t="shared" si="165"/>
        <v>2.7923482047545356E-2</v>
      </c>
      <c r="AQ85" s="104">
        <f t="shared" si="165"/>
        <v>2.6261190704836235E-2</v>
      </c>
      <c r="AR85" s="104">
        <f t="shared" si="165"/>
        <v>7.7336839516777278E-3</v>
      </c>
      <c r="AS85" s="104">
        <f t="shared" si="165"/>
        <v>-1.3533259690139188E-2</v>
      </c>
      <c r="AT85" s="104">
        <f t="shared" si="165"/>
        <v>7.7149632508410892E-3</v>
      </c>
      <c r="AU85" s="104">
        <f t="shared" si="165"/>
        <v>2.9225870912219953E-2</v>
      </c>
      <c r="AV85" s="104">
        <f t="shared" si="165"/>
        <v>5.7214375889660163E-2</v>
      </c>
    </row>
    <row r="86" spans="1:48">
      <c r="U86" s="19"/>
      <c r="AJ86" s="19"/>
    </row>
    <row r="87" spans="1:48">
      <c r="A87" s="19" t="s">
        <v>385</v>
      </c>
      <c r="B87" s="45" t="s">
        <v>293</v>
      </c>
      <c r="C87" s="45" t="s">
        <v>294</v>
      </c>
      <c r="D87" s="45" t="s">
        <v>295</v>
      </c>
      <c r="E87" s="45" t="s">
        <v>296</v>
      </c>
      <c r="F87" s="150" t="s">
        <v>297</v>
      </c>
      <c r="G87" s="45" t="s">
        <v>264</v>
      </c>
      <c r="H87" s="45" t="s">
        <v>265</v>
      </c>
      <c r="I87" s="45" t="s">
        <v>266</v>
      </c>
      <c r="J87" s="45" t="s">
        <v>267</v>
      </c>
      <c r="K87" s="45" t="s">
        <v>268</v>
      </c>
      <c r="L87" s="45" t="s">
        <v>269</v>
      </c>
      <c r="M87" s="45" t="s">
        <v>270</v>
      </c>
      <c r="N87" s="45" t="s">
        <v>271</v>
      </c>
      <c r="O87" s="45" t="s">
        <v>272</v>
      </c>
      <c r="P87" s="44" t="s">
        <v>273</v>
      </c>
      <c r="Q87" s="262" t="s">
        <v>751</v>
      </c>
      <c r="R87" s="262" t="s">
        <v>747</v>
      </c>
      <c r="U87" s="19"/>
      <c r="V87" s="45" t="s">
        <v>294</v>
      </c>
      <c r="W87" s="45" t="s">
        <v>295</v>
      </c>
      <c r="X87" s="45" t="s">
        <v>296</v>
      </c>
      <c r="Y87" s="150" t="s">
        <v>297</v>
      </c>
      <c r="Z87" s="45" t="s">
        <v>264</v>
      </c>
      <c r="AA87" s="45" t="s">
        <v>265</v>
      </c>
      <c r="AB87" s="45" t="s">
        <v>266</v>
      </c>
      <c r="AC87" s="45" t="s">
        <v>267</v>
      </c>
      <c r="AD87" s="45" t="s">
        <v>268</v>
      </c>
      <c r="AE87" s="45" t="s">
        <v>269</v>
      </c>
      <c r="AF87" s="45" t="s">
        <v>270</v>
      </c>
      <c r="AG87" s="45" t="s">
        <v>271</v>
      </c>
      <c r="AH87" s="45" t="s">
        <v>272</v>
      </c>
      <c r="AI87" s="44" t="s">
        <v>273</v>
      </c>
      <c r="AJ87" s="44"/>
      <c r="AL87" s="150" t="s">
        <v>297</v>
      </c>
      <c r="AM87" s="45" t="s">
        <v>264</v>
      </c>
      <c r="AN87" s="45" t="s">
        <v>265</v>
      </c>
      <c r="AO87" s="45" t="s">
        <v>266</v>
      </c>
      <c r="AP87" s="45" t="s">
        <v>267</v>
      </c>
      <c r="AQ87" s="45" t="s">
        <v>268</v>
      </c>
      <c r="AR87" s="45" t="s">
        <v>269</v>
      </c>
      <c r="AS87" s="45" t="s">
        <v>270</v>
      </c>
      <c r="AT87" s="45" t="s">
        <v>271</v>
      </c>
      <c r="AU87" s="45" t="s">
        <v>272</v>
      </c>
      <c r="AV87" s="44" t="s">
        <v>273</v>
      </c>
    </row>
    <row r="88" spans="1:48">
      <c r="A88" s="45" t="s">
        <v>299</v>
      </c>
      <c r="B88" s="19"/>
      <c r="C88" s="52">
        <f>C20*(1+C$67)</f>
        <v>832.8945005381031</v>
      </c>
      <c r="D88" s="52">
        <f t="shared" ref="D88:O88" si="168">D20*(1+D$67)</f>
        <v>829.21848490787784</v>
      </c>
      <c r="E88" s="52">
        <f t="shared" si="168"/>
        <v>867.21814136105581</v>
      </c>
      <c r="F88" s="151">
        <f t="shared" si="168"/>
        <v>909.99242995316138</v>
      </c>
      <c r="G88" s="52">
        <f t="shared" si="168"/>
        <v>935.24828294690064</v>
      </c>
      <c r="H88" s="52">
        <f t="shared" si="168"/>
        <v>936.69744222558847</v>
      </c>
      <c r="I88" s="52">
        <f t="shared" si="168"/>
        <v>957.57299774998012</v>
      </c>
      <c r="J88" s="52">
        <f t="shared" si="168"/>
        <v>938.06655870973987</v>
      </c>
      <c r="K88" s="52">
        <f t="shared" si="168"/>
        <v>940.82081121726117</v>
      </c>
      <c r="L88" s="52">
        <f t="shared" si="168"/>
        <v>933.16224757031341</v>
      </c>
      <c r="M88" s="52">
        <f t="shared" si="168"/>
        <v>909.33794692145614</v>
      </c>
      <c r="N88" s="52">
        <f t="shared" si="168"/>
        <v>902.57181356953913</v>
      </c>
      <c r="O88" s="52">
        <f t="shared" si="168"/>
        <v>922.35316886473458</v>
      </c>
      <c r="P88" s="52">
        <f t="shared" ref="P88:R102" si="169">P20*(1+P$67)</f>
        <v>954.48614766461219</v>
      </c>
      <c r="Q88" s="52">
        <f t="shared" si="169"/>
        <v>1034.7145497040833</v>
      </c>
      <c r="R88" s="52">
        <f t="shared" si="169"/>
        <v>1123.0174183882402</v>
      </c>
      <c r="T88" s="45" t="s">
        <v>643</v>
      </c>
      <c r="U88" s="45"/>
      <c r="V88" s="104">
        <f t="shared" ref="V88:V97" si="170">IFERROR(IF(C88/$C88=0,"",C88/$C88)-1,"")</f>
        <v>0</v>
      </c>
      <c r="W88" s="104">
        <f t="shared" ref="W88:W97" si="171">IFERROR(IF(D88/$C88=0,"",D88/$C88)-1,"")</f>
        <v>-4.4135429251247471E-3</v>
      </c>
      <c r="X88" s="104">
        <f t="shared" ref="X88:X97" si="172">IFERROR(IF(E88/$C88=0,"",E88/$C88)-1,"")</f>
        <v>4.1210070183891778E-2</v>
      </c>
      <c r="Y88" s="104">
        <f t="shared" ref="Y88:Y97" si="173">IFERROR(IF(F88/$C88=0,"",F88/$C88)-1,"")</f>
        <v>9.2566260631146147E-2</v>
      </c>
      <c r="Z88" s="104">
        <f t="shared" ref="Z88:Z97" si="174">IFERROR(IF(G88/$C88=0,"",G88/$C88)-1,"")</f>
        <v>0.1228892522914613</v>
      </c>
      <c r="AA88" s="104">
        <f t="shared" ref="AA88:AA97" si="175">IFERROR(IF(H88/$C88=0,"",H88/$C88)-1,"")</f>
        <v>0.12462915965998334</v>
      </c>
      <c r="AB88" s="104">
        <f t="shared" ref="AB88:AB97" si="176">IFERROR(IF(I88/$C88=0,"",I88/$C88)-1,"")</f>
        <v>0.14969302490450676</v>
      </c>
      <c r="AC88" s="104">
        <f t="shared" ref="AC88:AC97" si="177">IFERROR(IF(J88/$C88=0,"",J88/$C88)-1,"")</f>
        <v>0.12627296506783137</v>
      </c>
      <c r="AD88" s="104">
        <f t="shared" ref="AD88:AD97" si="178">IFERROR(IF(K88/$C88=0,"",K88/$C88)-1,"")</f>
        <v>0.12957980945897796</v>
      </c>
      <c r="AE88" s="104">
        <f t="shared" ref="AE88:AE97" si="179">IFERROR(IF(L88/$C88=0,"",L88/$C88)-1,"")</f>
        <v>0.12038469093916571</v>
      </c>
      <c r="AF88" s="104">
        <f t="shared" ref="AF88:AF97" si="180">IFERROR(IF(M88/$C88=0,"",M88/$C88)-1,"")</f>
        <v>9.1780467194783499E-2</v>
      </c>
      <c r="AG88" s="104">
        <f t="shared" ref="AG88:AG97" si="181">IFERROR(IF(N88/$C88=0,"",N88/$C88)-1,"")</f>
        <v>8.3656829269997512E-2</v>
      </c>
      <c r="AH88" s="104">
        <f t="shared" ref="AH88:AH97" si="182">IFERROR(IF(O88/$C88=0,"",O88/$C88)-1,"")</f>
        <v>0.1074069624290177</v>
      </c>
      <c r="AI88" s="104">
        <f t="shared" ref="AI88:AI97" si="183">IFERROR(IF(P88/$C88=0,"",P88/$C88)-1,"")</f>
        <v>0.1459868531344044</v>
      </c>
      <c r="AJ88" s="104"/>
      <c r="AK88" s="45" t="s">
        <v>643</v>
      </c>
      <c r="AL88" s="104">
        <f>F88/$F88-1</f>
        <v>0</v>
      </c>
      <c r="AM88" s="104">
        <f t="shared" ref="AM88:AM102" si="184">G88/$F88-1</f>
        <v>2.775391548591144E-2</v>
      </c>
      <c r="AN88" s="104">
        <f t="shared" ref="AN88:AN102" si="185">H88/$F88-1</f>
        <v>2.9346411457292776E-2</v>
      </c>
      <c r="AO88" s="104">
        <f t="shared" ref="AO88:AO102" si="186">I88/$F88-1</f>
        <v>5.2286773197957048E-2</v>
      </c>
      <c r="AP88" s="104">
        <f t="shared" ref="AP88:AP102" si="187">J88/$F88-1</f>
        <v>3.0850947582084176E-2</v>
      </c>
      <c r="AQ88" s="104">
        <f t="shared" ref="AQ88:AQ102" si="188">K88/$F88-1</f>
        <v>3.3877623867361706E-2</v>
      </c>
      <c r="AR88" s="104">
        <f t="shared" ref="AR88:AR102" si="189">L88/$F88-1</f>
        <v>2.5461549848656118E-2</v>
      </c>
      <c r="AS88" s="104">
        <f t="shared" ref="AS88:AS102" si="190">M88/$F88-1</f>
        <v>-7.1921810573627454E-4</v>
      </c>
      <c r="AT88" s="104">
        <f t="shared" ref="AT88:AT102" si="191">N88/$F88-1</f>
        <v>-8.1545913343522569E-3</v>
      </c>
      <c r="AU88" s="104">
        <f t="shared" ref="AU88:AU97" si="192">O88/$F88-1</f>
        <v>1.3583342569354562E-2</v>
      </c>
      <c r="AV88" s="104">
        <f t="shared" ref="AV88:AV97" si="193">P88/$F88-1</f>
        <v>4.8894602028437761E-2</v>
      </c>
    </row>
    <row r="89" spans="1:48">
      <c r="A89" s="45" t="s">
        <v>300</v>
      </c>
      <c r="B89" s="19"/>
      <c r="C89" s="52">
        <f t="shared" ref="C89:O89" si="194">C21*(1+C$67)</f>
        <v>4044.165519279456</v>
      </c>
      <c r="D89" s="52">
        <f t="shared" si="194"/>
        <v>4078.9409889517569</v>
      </c>
      <c r="E89" s="52">
        <f t="shared" si="194"/>
        <v>4258.3829880453277</v>
      </c>
      <c r="F89" s="151">
        <f t="shared" si="194"/>
        <v>4267.3052832552157</v>
      </c>
      <c r="G89" s="52">
        <f t="shared" si="194"/>
        <v>4136.9244017180217</v>
      </c>
      <c r="H89" s="52">
        <f t="shared" si="194"/>
        <v>4143.4074514291333</v>
      </c>
      <c r="I89" s="52">
        <f t="shared" si="194"/>
        <v>4169.0938714361055</v>
      </c>
      <c r="J89" s="52">
        <f t="shared" si="194"/>
        <v>4102.33017572279</v>
      </c>
      <c r="K89" s="52">
        <f t="shared" si="194"/>
        <v>4164.5741747558413</v>
      </c>
      <c r="L89" s="52">
        <f t="shared" si="194"/>
        <v>4223.3549482110448</v>
      </c>
      <c r="M89" s="52">
        <f t="shared" si="194"/>
        <v>4606.5271744399088</v>
      </c>
      <c r="N89" s="52">
        <f t="shared" si="194"/>
        <v>4408.3265153427201</v>
      </c>
      <c r="O89" s="52">
        <f t="shared" si="194"/>
        <v>4562.5281663883707</v>
      </c>
      <c r="P89" s="52">
        <f t="shared" si="169"/>
        <v>4753.0960589575725</v>
      </c>
      <c r="Q89" s="52">
        <f t="shared" si="169"/>
        <v>4912.5463007004437</v>
      </c>
      <c r="R89" s="52">
        <f t="shared" si="169"/>
        <v>5107.7407896405775</v>
      </c>
      <c r="T89" s="45" t="s">
        <v>657</v>
      </c>
      <c r="U89" s="45"/>
      <c r="V89" s="104">
        <f t="shared" si="170"/>
        <v>0</v>
      </c>
      <c r="W89" s="104">
        <f t="shared" si="171"/>
        <v>8.5989234383505586E-3</v>
      </c>
      <c r="X89" s="104">
        <f t="shared" si="172"/>
        <v>5.2969510704902634E-2</v>
      </c>
      <c r="Y89" s="104">
        <f t="shared" si="173"/>
        <v>5.5175724858936182E-2</v>
      </c>
      <c r="Z89" s="104">
        <f t="shared" si="174"/>
        <v>2.2936470329011804E-2</v>
      </c>
      <c r="AA89" s="104">
        <f t="shared" si="175"/>
        <v>2.4539532735880387E-2</v>
      </c>
      <c r="AB89" s="104">
        <f t="shared" si="176"/>
        <v>3.0891008679315268E-2</v>
      </c>
      <c r="AC89" s="104">
        <f t="shared" si="177"/>
        <v>1.4382362978480945E-2</v>
      </c>
      <c r="AD89" s="104">
        <f t="shared" si="178"/>
        <v>2.9773424184141195E-2</v>
      </c>
      <c r="AE89" s="104">
        <f t="shared" si="179"/>
        <v>4.4308134293058021E-2</v>
      </c>
      <c r="AF89" s="104">
        <f t="shared" si="180"/>
        <v>0.13905505412168395</v>
      </c>
      <c r="AG89" s="104">
        <f t="shared" si="181"/>
        <v>9.0046016743683177E-2</v>
      </c>
      <c r="AH89" s="104">
        <f t="shared" si="182"/>
        <v>0.12817542819099814</v>
      </c>
      <c r="AI89" s="104">
        <f t="shared" si="183"/>
        <v>0.17529711291451444</v>
      </c>
      <c r="AJ89" s="104"/>
      <c r="AK89" s="45" t="s">
        <v>657</v>
      </c>
      <c r="AL89" s="104">
        <f t="shared" ref="AL89:AL102" si="195">F89/$F89-1</f>
        <v>0</v>
      </c>
      <c r="AM89" s="104">
        <f t="shared" si="184"/>
        <v>-3.0553445999939366E-2</v>
      </c>
      <c r="AN89" s="104">
        <f t="shared" si="185"/>
        <v>-2.9034208616911972E-2</v>
      </c>
      <c r="AO89" s="104">
        <f t="shared" si="186"/>
        <v>-2.30148548791409E-2</v>
      </c>
      <c r="AP89" s="104">
        <f t="shared" si="187"/>
        <v>-3.8660254324850651E-2</v>
      </c>
      <c r="AQ89" s="104">
        <f t="shared" si="188"/>
        <v>-2.4074000260184913E-2</v>
      </c>
      <c r="AR89" s="104">
        <f t="shared" si="189"/>
        <v>-1.029931821766561E-2</v>
      </c>
      <c r="AS89" s="104">
        <f t="shared" si="190"/>
        <v>7.94932325361839E-2</v>
      </c>
      <c r="AT89" s="104">
        <f t="shared" si="191"/>
        <v>3.3046904949797673E-2</v>
      </c>
      <c r="AU89" s="104">
        <f t="shared" si="192"/>
        <v>6.9182508289622691E-2</v>
      </c>
      <c r="AV89" s="104">
        <f t="shared" si="193"/>
        <v>0.11384017394035206</v>
      </c>
    </row>
    <row r="90" spans="1:48">
      <c r="A90" s="45" t="s">
        <v>301</v>
      </c>
      <c r="B90" s="19"/>
      <c r="C90" s="52">
        <f t="shared" ref="C90:O90" si="196">C22*(1+C$67)</f>
        <v>2965.5157278418387</v>
      </c>
      <c r="D90" s="52">
        <f t="shared" si="196"/>
        <v>2987.2214376558641</v>
      </c>
      <c r="E90" s="52">
        <f t="shared" si="196"/>
        <v>3131.1030145676355</v>
      </c>
      <c r="F90" s="151">
        <f t="shared" si="196"/>
        <v>3193.6158910423237</v>
      </c>
      <c r="G90" s="52">
        <f t="shared" si="196"/>
        <v>3197.2907944708581</v>
      </c>
      <c r="H90" s="52">
        <f t="shared" si="196"/>
        <v>3200.7732837010108</v>
      </c>
      <c r="I90" s="52">
        <f t="shared" si="196"/>
        <v>3270.5384813019546</v>
      </c>
      <c r="J90" s="52">
        <f t="shared" si="196"/>
        <v>3067.0800578824001</v>
      </c>
      <c r="K90" s="52">
        <f t="shared" si="196"/>
        <v>3164.0954996837177</v>
      </c>
      <c r="L90" s="52">
        <f t="shared" si="196"/>
        <v>3188.3359271368804</v>
      </c>
      <c r="M90" s="52">
        <f t="shared" si="196"/>
        <v>3143.6833192279287</v>
      </c>
      <c r="N90" s="52">
        <f t="shared" si="196"/>
        <v>3215.9225648532602</v>
      </c>
      <c r="O90" s="52">
        <f t="shared" si="196"/>
        <v>3206.254017493723</v>
      </c>
      <c r="P90" s="52">
        <f t="shared" si="169"/>
        <v>3246.1451130898622</v>
      </c>
      <c r="Q90" s="52">
        <f t="shared" si="169"/>
        <v>3436.7621896817291</v>
      </c>
      <c r="R90" s="52">
        <f t="shared" si="169"/>
        <v>3655.7808876978629</v>
      </c>
      <c r="T90" s="45" t="s">
        <v>644</v>
      </c>
      <c r="U90" s="45"/>
      <c r="V90" s="104">
        <f t="shared" si="170"/>
        <v>0</v>
      </c>
      <c r="W90" s="104">
        <f t="shared" si="171"/>
        <v>7.3193709985215349E-3</v>
      </c>
      <c r="X90" s="104">
        <f t="shared" si="172"/>
        <v>5.5837601929126679E-2</v>
      </c>
      <c r="Y90" s="104">
        <f t="shared" si="173"/>
        <v>7.6917536150275412E-2</v>
      </c>
      <c r="Z90" s="104">
        <f t="shared" si="174"/>
        <v>7.8156748403993115E-2</v>
      </c>
      <c r="AA90" s="104">
        <f t="shared" si="175"/>
        <v>7.9331076767001685E-2</v>
      </c>
      <c r="AB90" s="104">
        <f t="shared" si="176"/>
        <v>0.10285656238353424</v>
      </c>
      <c r="AC90" s="104">
        <f t="shared" si="177"/>
        <v>3.4248454353831725E-2</v>
      </c>
      <c r="AD90" s="104">
        <f t="shared" si="178"/>
        <v>6.69629804952665E-2</v>
      </c>
      <c r="AE90" s="104">
        <f t="shared" si="179"/>
        <v>7.5137082296710567E-2</v>
      </c>
      <c r="AF90" s="104">
        <f t="shared" si="180"/>
        <v>6.0079799851795679E-2</v>
      </c>
      <c r="AG90" s="104">
        <f t="shared" si="181"/>
        <v>8.4439557902346918E-2</v>
      </c>
      <c r="AH90" s="104">
        <f t="shared" si="182"/>
        <v>8.1179232128734125E-2</v>
      </c>
      <c r="AI90" s="104">
        <f t="shared" si="183"/>
        <v>9.4630887509152384E-2</v>
      </c>
      <c r="AJ90" s="104"/>
      <c r="AK90" s="45" t="s">
        <v>644</v>
      </c>
      <c r="AL90" s="104">
        <f t="shared" si="195"/>
        <v>0</v>
      </c>
      <c r="AM90" s="104">
        <f t="shared" si="184"/>
        <v>1.1507030131088225E-3</v>
      </c>
      <c r="AN90" s="104">
        <f t="shared" si="185"/>
        <v>2.2411563891457931E-3</v>
      </c>
      <c r="AO90" s="104">
        <f t="shared" si="186"/>
        <v>2.4086362569584185E-2</v>
      </c>
      <c r="AP90" s="104">
        <f t="shared" si="187"/>
        <v>-3.9621494092273335E-2</v>
      </c>
      <c r="AQ90" s="104">
        <f t="shared" si="188"/>
        <v>-9.2435635235305069E-3</v>
      </c>
      <c r="AR90" s="104">
        <f t="shared" si="189"/>
        <v>-1.6532870844777614E-3</v>
      </c>
      <c r="AS90" s="104">
        <f t="shared" si="190"/>
        <v>-1.5635121291339149E-2</v>
      </c>
      <c r="AT90" s="104">
        <f t="shared" si="191"/>
        <v>6.9847704207333106E-3</v>
      </c>
      <c r="AU90" s="104">
        <f t="shared" si="192"/>
        <v>3.9573094832248135E-3</v>
      </c>
      <c r="AV90" s="104">
        <f t="shared" si="193"/>
        <v>1.6448196602126153E-2</v>
      </c>
    </row>
    <row r="91" spans="1:48">
      <c r="A91" s="45" t="s">
        <v>286</v>
      </c>
      <c r="B91" s="19"/>
      <c r="C91" s="52">
        <f t="shared" ref="C91:O91" si="197">C23*(1+C$67)</f>
        <v>1339.8290545693189</v>
      </c>
      <c r="D91" s="52">
        <f t="shared" si="197"/>
        <v>1350.1508337089003</v>
      </c>
      <c r="E91" s="52">
        <f t="shared" si="197"/>
        <v>1415.3165843479119</v>
      </c>
      <c r="F91" s="151">
        <f t="shared" si="197"/>
        <v>1531.2274854854313</v>
      </c>
      <c r="G91" s="52">
        <f t="shared" si="197"/>
        <v>1513.8703832053363</v>
      </c>
      <c r="H91" s="52">
        <f t="shared" si="197"/>
        <v>1489.0573196405212</v>
      </c>
      <c r="I91" s="52">
        <f t="shared" si="197"/>
        <v>1578.7436216108538</v>
      </c>
      <c r="J91" s="52">
        <f t="shared" si="197"/>
        <v>1520.0323159379195</v>
      </c>
      <c r="K91" s="52">
        <f t="shared" si="197"/>
        <v>1524.9240068790948</v>
      </c>
      <c r="L91" s="52">
        <f t="shared" si="197"/>
        <v>1516.2047300861216</v>
      </c>
      <c r="M91" s="52">
        <f t="shared" si="197"/>
        <v>1550.3915782988674</v>
      </c>
      <c r="N91" s="52">
        <f t="shared" si="197"/>
        <v>1530.7571515411519</v>
      </c>
      <c r="O91" s="52">
        <f t="shared" si="197"/>
        <v>1576.3988228881531</v>
      </c>
      <c r="P91" s="52">
        <f t="shared" si="169"/>
        <v>1632.989753196332</v>
      </c>
      <c r="Q91" s="52">
        <f t="shared" si="169"/>
        <v>1641.7511299504683</v>
      </c>
      <c r="R91" s="52">
        <f t="shared" si="169"/>
        <v>1769.5274466086021</v>
      </c>
      <c r="T91" s="45" t="s">
        <v>645</v>
      </c>
      <c r="U91" s="45"/>
      <c r="V91" s="104">
        <f t="shared" si="170"/>
        <v>0</v>
      </c>
      <c r="W91" s="104">
        <f t="shared" si="171"/>
        <v>7.7038030369473987E-3</v>
      </c>
      <c r="X91" s="104">
        <f t="shared" si="172"/>
        <v>5.6341164957687928E-2</v>
      </c>
      <c r="Y91" s="104">
        <f t="shared" si="173"/>
        <v>0.14285287385235601</v>
      </c>
      <c r="Z91" s="104">
        <f t="shared" si="174"/>
        <v>0.12989815980066366</v>
      </c>
      <c r="AA91" s="104">
        <f t="shared" si="175"/>
        <v>0.11137858562051473</v>
      </c>
      <c r="AB91" s="104">
        <f t="shared" si="176"/>
        <v>0.17831720115842131</v>
      </c>
      <c r="AC91" s="104">
        <f t="shared" si="177"/>
        <v>0.1344972037694212</v>
      </c>
      <c r="AD91" s="104">
        <f t="shared" si="178"/>
        <v>0.13814818515730254</v>
      </c>
      <c r="AE91" s="104">
        <f t="shared" si="179"/>
        <v>0.13164043197547892</v>
      </c>
      <c r="AF91" s="104">
        <f t="shared" si="180"/>
        <v>0.15715626035384989</v>
      </c>
      <c r="AG91" s="104">
        <f t="shared" si="181"/>
        <v>0.14250183358891699</v>
      </c>
      <c r="AH91" s="104">
        <f t="shared" si="182"/>
        <v>0.17656712810641229</v>
      </c>
      <c r="AI91" s="104">
        <f t="shared" si="183"/>
        <v>0.21880455392964149</v>
      </c>
      <c r="AJ91" s="104"/>
      <c r="AK91" s="45" t="s">
        <v>645</v>
      </c>
      <c r="AL91" s="104">
        <f t="shared" si="195"/>
        <v>0</v>
      </c>
      <c r="AM91" s="104">
        <f t="shared" si="184"/>
        <v>-1.133541713731212E-2</v>
      </c>
      <c r="AN91" s="104">
        <f t="shared" si="185"/>
        <v>-2.7540105075596455E-2</v>
      </c>
      <c r="AO91" s="104">
        <f t="shared" si="186"/>
        <v>3.1031402306861633E-2</v>
      </c>
      <c r="AP91" s="104">
        <f t="shared" si="187"/>
        <v>-7.3112386328166856E-3</v>
      </c>
      <c r="AQ91" s="104">
        <f t="shared" si="188"/>
        <v>-4.116617985300941E-3</v>
      </c>
      <c r="AR91" s="104">
        <f t="shared" si="189"/>
        <v>-9.8109232897861665E-3</v>
      </c>
      <c r="AS91" s="104">
        <f t="shared" si="190"/>
        <v>1.2515509938982428E-2</v>
      </c>
      <c r="AT91" s="104">
        <f t="shared" si="191"/>
        <v>-3.0716137787345499E-4</v>
      </c>
      <c r="AU91" s="104">
        <f t="shared" si="192"/>
        <v>2.9500082666294114E-2</v>
      </c>
      <c r="AV91" s="104">
        <f t="shared" si="193"/>
        <v>6.6457968313336391E-2</v>
      </c>
    </row>
    <row r="92" spans="1:48">
      <c r="A92" s="45" t="s">
        <v>302</v>
      </c>
      <c r="B92" s="19"/>
      <c r="C92" s="52">
        <f t="shared" ref="C92:O92" si="198">C24*(1+C$67)</f>
        <v>153.21145750639181</v>
      </c>
      <c r="D92" s="52">
        <f t="shared" si="198"/>
        <v>183.14027887535951</v>
      </c>
      <c r="E92" s="52">
        <f t="shared" si="198"/>
        <v>190.64293669108037</v>
      </c>
      <c r="F92" s="151">
        <f t="shared" si="198"/>
        <v>192.16599917446646</v>
      </c>
      <c r="G92" s="52">
        <f t="shared" si="198"/>
        <v>186.37931688776243</v>
      </c>
      <c r="H92" s="52">
        <f t="shared" si="198"/>
        <v>170.64384239998145</v>
      </c>
      <c r="I92" s="52">
        <f t="shared" si="198"/>
        <v>181.27784422049459</v>
      </c>
      <c r="J92" s="52">
        <f t="shared" si="198"/>
        <v>174.87202712420796</v>
      </c>
      <c r="K92" s="52">
        <f t="shared" si="198"/>
        <v>177.98636202637647</v>
      </c>
      <c r="L92" s="52">
        <f t="shared" si="198"/>
        <v>179.76561929651012</v>
      </c>
      <c r="M92" s="52">
        <f t="shared" si="198"/>
        <v>179.19678857038338</v>
      </c>
      <c r="N92" s="52">
        <f t="shared" si="198"/>
        <v>181.47645120820744</v>
      </c>
      <c r="O92" s="52">
        <f t="shared" si="198"/>
        <v>180.76231646380833</v>
      </c>
      <c r="P92" s="52">
        <f t="shared" si="169"/>
        <v>187.31968353817021</v>
      </c>
      <c r="Q92" s="52">
        <f t="shared" si="169"/>
        <v>189.1329816303425</v>
      </c>
      <c r="R92" s="52">
        <f t="shared" si="169"/>
        <v>190.21425540765509</v>
      </c>
      <c r="T92" s="45" t="s">
        <v>646</v>
      </c>
      <c r="U92" s="45"/>
      <c r="V92" s="104">
        <f t="shared" si="170"/>
        <v>0</v>
      </c>
      <c r="W92" s="104">
        <f t="shared" si="171"/>
        <v>0.19534323252371055</v>
      </c>
      <c r="X92" s="104">
        <f t="shared" si="172"/>
        <v>0.24431253245617723</v>
      </c>
      <c r="Y92" s="104">
        <f t="shared" si="173"/>
        <v>0.25425345011452238</v>
      </c>
      <c r="Z92" s="104">
        <f t="shared" si="174"/>
        <v>0.21648419720820744</v>
      </c>
      <c r="AA92" s="104">
        <f t="shared" si="175"/>
        <v>0.11377990378338643</v>
      </c>
      <c r="AB92" s="104">
        <f t="shared" si="176"/>
        <v>0.18318725747342945</v>
      </c>
      <c r="AC92" s="104">
        <f t="shared" si="177"/>
        <v>0.14137695685658813</v>
      </c>
      <c r="AD92" s="104">
        <f t="shared" si="178"/>
        <v>0.16170399344286035</v>
      </c>
      <c r="AE92" s="104">
        <f t="shared" si="179"/>
        <v>0.17331707577424815</v>
      </c>
      <c r="AF92" s="104">
        <f t="shared" si="180"/>
        <v>0.16960435914466432</v>
      </c>
      <c r="AG92" s="104">
        <f t="shared" si="181"/>
        <v>0.18448355078559597</v>
      </c>
      <c r="AH92" s="104">
        <f t="shared" si="182"/>
        <v>0.17982244543471637</v>
      </c>
      <c r="AI92" s="104">
        <f t="shared" si="183"/>
        <v>0.22262190169658447</v>
      </c>
      <c r="AJ92" s="104"/>
      <c r="AK92" s="45" t="s">
        <v>646</v>
      </c>
      <c r="AL92" s="104">
        <f t="shared" si="195"/>
        <v>0</v>
      </c>
      <c r="AM92" s="104">
        <f t="shared" si="184"/>
        <v>-3.0112935230807047E-2</v>
      </c>
      <c r="AN92" s="104">
        <f t="shared" si="185"/>
        <v>-0.11199773563972237</v>
      </c>
      <c r="AO92" s="104">
        <f t="shared" si="186"/>
        <v>-5.6660153204764252E-2</v>
      </c>
      <c r="AP92" s="104">
        <f t="shared" si="187"/>
        <v>-8.9994963336658795E-2</v>
      </c>
      <c r="AQ92" s="104">
        <f t="shared" si="188"/>
        <v>-7.3788480839507842E-2</v>
      </c>
      <c r="AR92" s="104">
        <f t="shared" si="189"/>
        <v>-6.4529520993451661E-2</v>
      </c>
      <c r="AS92" s="104">
        <f t="shared" si="190"/>
        <v>-6.7489621784280418E-2</v>
      </c>
      <c r="AT92" s="104">
        <f t="shared" si="191"/>
        <v>-5.5626635368278832E-2</v>
      </c>
      <c r="AU92" s="104">
        <f t="shared" si="192"/>
        <v>-5.9342874179863614E-2</v>
      </c>
      <c r="AV92" s="104">
        <f t="shared" si="193"/>
        <v>-2.5219423087933013E-2</v>
      </c>
    </row>
    <row r="93" spans="1:48">
      <c r="A93" s="45" t="s">
        <v>303</v>
      </c>
      <c r="B93" s="19"/>
      <c r="C93" s="52">
        <f t="shared" ref="C93:O93" si="199">C25*(1+C$67)</f>
        <v>622.10021336487944</v>
      </c>
      <c r="D93" s="52">
        <f t="shared" si="199"/>
        <v>680.67136982008617</v>
      </c>
      <c r="E93" s="52">
        <f t="shared" si="199"/>
        <v>665.17807258518258</v>
      </c>
      <c r="F93" s="151">
        <f t="shared" si="199"/>
        <v>690.37414518234255</v>
      </c>
      <c r="G93" s="52">
        <f t="shared" si="199"/>
        <v>677.44360334392525</v>
      </c>
      <c r="H93" s="52">
        <f t="shared" si="199"/>
        <v>678.23184460379389</v>
      </c>
      <c r="I93" s="52">
        <f t="shared" si="199"/>
        <v>682.72545582727867</v>
      </c>
      <c r="J93" s="52">
        <f t="shared" si="199"/>
        <v>657.04814878883769</v>
      </c>
      <c r="K93" s="52">
        <f t="shared" si="199"/>
        <v>663.15604786899871</v>
      </c>
      <c r="L93" s="52">
        <f t="shared" si="199"/>
        <v>651.96371821587275</v>
      </c>
      <c r="M93" s="52">
        <f t="shared" si="199"/>
        <v>640.27026909831056</v>
      </c>
      <c r="N93" s="52">
        <f t="shared" si="199"/>
        <v>634.21242246283362</v>
      </c>
      <c r="O93" s="52">
        <f t="shared" si="199"/>
        <v>630.9913735524965</v>
      </c>
      <c r="P93" s="52">
        <f t="shared" si="169"/>
        <v>658.00528631499617</v>
      </c>
      <c r="Q93" s="52">
        <f t="shared" si="169"/>
        <v>691.81404271998053</v>
      </c>
      <c r="R93" s="52">
        <f t="shared" si="169"/>
        <v>732.07171564325768</v>
      </c>
      <c r="T93" s="45" t="s">
        <v>647</v>
      </c>
      <c r="U93" s="45"/>
      <c r="V93" s="104">
        <f t="shared" si="170"/>
        <v>0</v>
      </c>
      <c r="W93" s="104">
        <f t="shared" si="171"/>
        <v>9.4150677329623456E-2</v>
      </c>
      <c r="X93" s="104">
        <f t="shared" si="172"/>
        <v>6.9245851865729513E-2</v>
      </c>
      <c r="Y93" s="104">
        <f t="shared" si="173"/>
        <v>0.10974748175728166</v>
      </c>
      <c r="Z93" s="104">
        <f t="shared" si="174"/>
        <v>8.8962178102622413E-2</v>
      </c>
      <c r="AA93" s="104">
        <f t="shared" si="175"/>
        <v>9.0229242866360693E-2</v>
      </c>
      <c r="AB93" s="104">
        <f t="shared" si="176"/>
        <v>9.7452534430880755E-2</v>
      </c>
      <c r="AC93" s="104">
        <f t="shared" si="177"/>
        <v>5.617734035956734E-2</v>
      </c>
      <c r="AD93" s="104">
        <f t="shared" si="178"/>
        <v>6.5995531945009844E-2</v>
      </c>
      <c r="AE93" s="104">
        <f t="shared" si="179"/>
        <v>4.8004331471716677E-2</v>
      </c>
      <c r="AF93" s="104">
        <f t="shared" si="180"/>
        <v>2.920760247798504E-2</v>
      </c>
      <c r="AG93" s="104">
        <f t="shared" si="181"/>
        <v>1.9469868098003662E-2</v>
      </c>
      <c r="AH93" s="104">
        <f t="shared" si="182"/>
        <v>1.4292167076306983E-2</v>
      </c>
      <c r="AI93" s="104">
        <f t="shared" si="183"/>
        <v>5.7715898787286557E-2</v>
      </c>
      <c r="AJ93" s="104"/>
      <c r="AK93" s="45" t="s">
        <v>647</v>
      </c>
      <c r="AL93" s="104">
        <f t="shared" si="195"/>
        <v>0</v>
      </c>
      <c r="AM93" s="104">
        <f t="shared" si="184"/>
        <v>-1.8729759694291692E-2</v>
      </c>
      <c r="AN93" s="104">
        <f t="shared" si="185"/>
        <v>-1.7588000163797579E-2</v>
      </c>
      <c r="AO93" s="104">
        <f t="shared" si="186"/>
        <v>-1.1079049539208463E-2</v>
      </c>
      <c r="AP93" s="104">
        <f t="shared" si="187"/>
        <v>-4.8272370316971736E-2</v>
      </c>
      <c r="AQ93" s="104">
        <f t="shared" si="188"/>
        <v>-3.9425139981386415E-2</v>
      </c>
      <c r="AR93" s="104">
        <f t="shared" si="189"/>
        <v>-5.5637116822103483E-2</v>
      </c>
      <c r="AS93" s="104">
        <f t="shared" si="190"/>
        <v>-7.2574960162794744E-2</v>
      </c>
      <c r="AT93" s="104">
        <f t="shared" si="191"/>
        <v>-8.1349690036082389E-2</v>
      </c>
      <c r="AU93" s="104">
        <f t="shared" si="192"/>
        <v>-8.6015346959671835E-2</v>
      </c>
      <c r="AV93" s="104">
        <f t="shared" si="193"/>
        <v>-4.6885966244864297E-2</v>
      </c>
    </row>
    <row r="94" spans="1:48">
      <c r="A94" s="45" t="s">
        <v>304</v>
      </c>
      <c r="B94" s="19"/>
      <c r="C94" s="52">
        <f t="shared" ref="C94:O94" si="200">C26*(1+C$67)</f>
        <v>613.87409484104637</v>
      </c>
      <c r="D94" s="52">
        <f t="shared" si="200"/>
        <v>601.31058230743042</v>
      </c>
      <c r="E94" s="52">
        <f t="shared" si="200"/>
        <v>620.62564716281054</v>
      </c>
      <c r="F94" s="151">
        <f t="shared" si="200"/>
        <v>646.65383849185537</v>
      </c>
      <c r="G94" s="52">
        <f t="shared" si="200"/>
        <v>650.70081156635376</v>
      </c>
      <c r="H94" s="52">
        <f t="shared" si="200"/>
        <v>652.11897392310311</v>
      </c>
      <c r="I94" s="52">
        <f t="shared" si="200"/>
        <v>665.02117878197157</v>
      </c>
      <c r="J94" s="52">
        <f t="shared" si="200"/>
        <v>650.67640686965854</v>
      </c>
      <c r="K94" s="52">
        <f t="shared" si="200"/>
        <v>672.83765102642633</v>
      </c>
      <c r="L94" s="52">
        <f t="shared" si="200"/>
        <v>659.55618821572591</v>
      </c>
      <c r="M94" s="52">
        <f t="shared" si="200"/>
        <v>656.41316262924545</v>
      </c>
      <c r="N94" s="52">
        <f t="shared" si="200"/>
        <v>656.9815888587849</v>
      </c>
      <c r="O94" s="52">
        <f t="shared" si="200"/>
        <v>672.16898063672681</v>
      </c>
      <c r="P94" s="52">
        <f t="shared" si="169"/>
        <v>683.83127754159375</v>
      </c>
      <c r="Q94" s="52">
        <f t="shared" si="169"/>
        <v>703.63196677301914</v>
      </c>
      <c r="R94" s="52">
        <f t="shared" si="169"/>
        <v>737.14113576477985</v>
      </c>
      <c r="T94" s="45" t="s">
        <v>648</v>
      </c>
      <c r="U94" s="45"/>
      <c r="V94" s="104">
        <f t="shared" si="170"/>
        <v>0</v>
      </c>
      <c r="W94" s="104">
        <f t="shared" si="171"/>
        <v>-2.0465943487758764E-2</v>
      </c>
      <c r="X94" s="104">
        <f t="shared" si="172"/>
        <v>1.0998268828255942E-2</v>
      </c>
      <c r="Y94" s="104">
        <f t="shared" si="173"/>
        <v>5.3398154322340075E-2</v>
      </c>
      <c r="Z94" s="104">
        <f t="shared" si="174"/>
        <v>5.9990667524165708E-2</v>
      </c>
      <c r="AA94" s="104">
        <f t="shared" si="175"/>
        <v>6.230085192299839E-2</v>
      </c>
      <c r="AB94" s="104">
        <f t="shared" si="176"/>
        <v>8.3318524711763597E-2</v>
      </c>
      <c r="AC94" s="104">
        <f t="shared" si="177"/>
        <v>5.9950912309048698E-2</v>
      </c>
      <c r="AD94" s="104">
        <f t="shared" si="178"/>
        <v>9.6051546531944254E-2</v>
      </c>
      <c r="AE94" s="104">
        <f t="shared" si="179"/>
        <v>7.4416063095980922E-2</v>
      </c>
      <c r="AF94" s="104">
        <f t="shared" si="180"/>
        <v>6.9296079026129886E-2</v>
      </c>
      <c r="AG94" s="104">
        <f t="shared" si="181"/>
        <v>7.0222044520221294E-2</v>
      </c>
      <c r="AH94" s="104">
        <f t="shared" si="182"/>
        <v>9.4962283448000839E-2</v>
      </c>
      <c r="AI94" s="104">
        <f t="shared" si="183"/>
        <v>0.11396014799852683</v>
      </c>
      <c r="AJ94" s="104"/>
      <c r="AK94" s="45" t="s">
        <v>648</v>
      </c>
      <c r="AL94" s="104">
        <f t="shared" si="195"/>
        <v>0</v>
      </c>
      <c r="AM94" s="104">
        <f t="shared" si="184"/>
        <v>6.2583299341991694E-3</v>
      </c>
      <c r="AN94" s="104">
        <f t="shared" si="185"/>
        <v>8.4514080114233003E-3</v>
      </c>
      <c r="AO94" s="104">
        <f t="shared" si="186"/>
        <v>2.8403666995858279E-2</v>
      </c>
      <c r="AP94" s="104">
        <f t="shared" si="187"/>
        <v>6.220589963843226E-3</v>
      </c>
      <c r="AQ94" s="104">
        <f t="shared" si="188"/>
        <v>4.0491234994657344E-2</v>
      </c>
      <c r="AR94" s="104">
        <f t="shared" si="189"/>
        <v>1.9952483006923316E-2</v>
      </c>
      <c r="AS94" s="104">
        <f t="shared" si="190"/>
        <v>1.5092037743332787E-2</v>
      </c>
      <c r="AT94" s="104">
        <f t="shared" si="191"/>
        <v>1.59710648142386E-2</v>
      </c>
      <c r="AU94" s="104">
        <f t="shared" si="192"/>
        <v>3.9457188106048591E-2</v>
      </c>
      <c r="AV94" s="104">
        <f t="shared" si="193"/>
        <v>5.7492025619835019E-2</v>
      </c>
    </row>
    <row r="95" spans="1:48">
      <c r="A95" s="45" t="s">
        <v>649</v>
      </c>
      <c r="B95" s="19"/>
      <c r="C95" s="52">
        <f t="shared" ref="C95:O95" si="201">C27*(1+C$67)</f>
        <v>1424.1467694386083</v>
      </c>
      <c r="D95" s="52">
        <f t="shared" si="201"/>
        <v>1417.3022692965321</v>
      </c>
      <c r="E95" s="52">
        <f t="shared" si="201"/>
        <v>1416.3526872647112</v>
      </c>
      <c r="F95" s="151">
        <f t="shared" si="201"/>
        <v>1445.820374741224</v>
      </c>
      <c r="G95" s="52">
        <f t="shared" si="201"/>
        <v>1443.0457775552427</v>
      </c>
      <c r="H95" s="52">
        <f t="shared" si="201"/>
        <v>1412.6029638307191</v>
      </c>
      <c r="I95" s="52">
        <f t="shared" si="201"/>
        <v>1429.9510951848254</v>
      </c>
      <c r="J95" s="52">
        <f t="shared" si="201"/>
        <v>1357.3549671431858</v>
      </c>
      <c r="K95" s="52">
        <f t="shared" si="201"/>
        <v>1367.8541982478171</v>
      </c>
      <c r="L95" s="52">
        <f t="shared" si="201"/>
        <v>1351.3700818159443</v>
      </c>
      <c r="M95" s="52">
        <f t="shared" si="201"/>
        <v>1310.2979294747513</v>
      </c>
      <c r="N95" s="52">
        <f t="shared" si="201"/>
        <v>1287.5329571212374</v>
      </c>
      <c r="O95" s="52">
        <f t="shared" si="201"/>
        <v>1317.2993828098656</v>
      </c>
      <c r="P95" s="52">
        <f t="shared" si="169"/>
        <v>1370.5891494751613</v>
      </c>
      <c r="Q95" s="52">
        <f t="shared" si="169"/>
        <v>1452.2186057027211</v>
      </c>
      <c r="R95" s="52">
        <f t="shared" si="169"/>
        <v>1507.0640622181086</v>
      </c>
      <c r="T95" s="45" t="s">
        <v>650</v>
      </c>
      <c r="U95" s="45"/>
      <c r="V95" s="104">
        <f t="shared" si="170"/>
        <v>0</v>
      </c>
      <c r="W95" s="104">
        <f t="shared" si="171"/>
        <v>-4.8060356481195443E-3</v>
      </c>
      <c r="X95" s="104">
        <f t="shared" si="172"/>
        <v>-5.4728082393989963E-3</v>
      </c>
      <c r="Y95" s="104">
        <f t="shared" si="173"/>
        <v>1.5218659879528529E-2</v>
      </c>
      <c r="Z95" s="104">
        <f t="shared" si="174"/>
        <v>1.3270407602781198E-2</v>
      </c>
      <c r="AA95" s="104">
        <f t="shared" si="175"/>
        <v>-8.1057696128045142E-3</v>
      </c>
      <c r="AB95" s="104">
        <f t="shared" si="176"/>
        <v>4.0756513800224159E-3</v>
      </c>
      <c r="AC95" s="104">
        <f t="shared" si="177"/>
        <v>-4.6899521684658607E-2</v>
      </c>
      <c r="AD95" s="104">
        <f t="shared" si="178"/>
        <v>-3.952722598456726E-2</v>
      </c>
      <c r="AE95" s="104">
        <f t="shared" si="179"/>
        <v>-5.1101957455798042E-2</v>
      </c>
      <c r="AF95" s="104">
        <f t="shared" si="180"/>
        <v>-7.9941788590185636E-2</v>
      </c>
      <c r="AG95" s="104">
        <f t="shared" si="181"/>
        <v>-9.5926778931095358E-2</v>
      </c>
      <c r="AH95" s="104">
        <f t="shared" si="182"/>
        <v>-7.5025544362159691E-2</v>
      </c>
      <c r="AI95" s="104">
        <f t="shared" si="183"/>
        <v>-3.7606812101648179E-2</v>
      </c>
      <c r="AJ95" s="104"/>
      <c r="AK95" s="45" t="s">
        <v>650</v>
      </c>
      <c r="AL95" s="104">
        <f t="shared" si="195"/>
        <v>0</v>
      </c>
      <c r="AM95" s="104">
        <f t="shared" si="184"/>
        <v>-1.9190469538638011E-3</v>
      </c>
      <c r="AN95" s="104">
        <f t="shared" si="185"/>
        <v>-2.2974784067799736E-2</v>
      </c>
      <c r="AO95" s="104">
        <f t="shared" si="186"/>
        <v>-1.0975968961039806E-2</v>
      </c>
      <c r="AP95" s="104">
        <f t="shared" si="187"/>
        <v>-6.1186997460782044E-2</v>
      </c>
      <c r="AQ95" s="104">
        <f t="shared" si="188"/>
        <v>-5.3925216337722071E-2</v>
      </c>
      <c r="AR95" s="104">
        <f t="shared" si="189"/>
        <v>-6.532643651683534E-2</v>
      </c>
      <c r="AS95" s="104">
        <f t="shared" si="190"/>
        <v>-9.3733943464954117E-2</v>
      </c>
      <c r="AT95" s="104">
        <f t="shared" si="191"/>
        <v>-0.10947931042147419</v>
      </c>
      <c r="AU95" s="104">
        <f t="shared" si="192"/>
        <v>-8.8891396314954685E-2</v>
      </c>
      <c r="AV95" s="104">
        <f t="shared" si="193"/>
        <v>-5.2033590465570656E-2</v>
      </c>
    </row>
    <row r="96" spans="1:48">
      <c r="A96" s="45" t="s">
        <v>306</v>
      </c>
      <c r="B96" s="19"/>
      <c r="C96" s="52">
        <f t="shared" ref="C96:O96" si="202">C28*(1+C$67)</f>
        <v>1651.3932936594981</v>
      </c>
      <c r="D96" s="52">
        <f t="shared" si="202"/>
        <v>1610.6170081094117</v>
      </c>
      <c r="E96" s="52">
        <f t="shared" si="202"/>
        <v>1689.8838572997397</v>
      </c>
      <c r="F96" s="151">
        <f t="shared" si="202"/>
        <v>1727.4604899334313</v>
      </c>
      <c r="G96" s="52">
        <f t="shared" si="202"/>
        <v>1653.022508320711</v>
      </c>
      <c r="H96" s="52">
        <f t="shared" si="202"/>
        <v>1605.2230347308584</v>
      </c>
      <c r="I96" s="52">
        <f t="shared" si="202"/>
        <v>1707.4504587544448</v>
      </c>
      <c r="J96" s="52">
        <f t="shared" si="202"/>
        <v>1633.0352688355945</v>
      </c>
      <c r="K96" s="52">
        <f t="shared" si="202"/>
        <v>1652.0918842156791</v>
      </c>
      <c r="L96" s="52">
        <f t="shared" si="202"/>
        <v>1657.4653965819098</v>
      </c>
      <c r="M96" s="52">
        <f t="shared" si="202"/>
        <v>1605.7436364213543</v>
      </c>
      <c r="N96" s="52">
        <f t="shared" si="202"/>
        <v>1648.3080368612063</v>
      </c>
      <c r="O96" s="52">
        <f t="shared" si="202"/>
        <v>1682.1248546401969</v>
      </c>
      <c r="P96" s="52">
        <f t="shared" si="169"/>
        <v>1719.4775347821433</v>
      </c>
      <c r="Q96" s="52">
        <f t="shared" si="169"/>
        <v>1780.0147231222497</v>
      </c>
      <c r="R96" s="52">
        <f t="shared" si="169"/>
        <v>1831.9545911213136</v>
      </c>
      <c r="T96" s="45" t="s">
        <v>651</v>
      </c>
      <c r="U96" s="45"/>
      <c r="V96" s="104">
        <f t="shared" si="170"/>
        <v>0</v>
      </c>
      <c r="W96" s="104">
        <f t="shared" si="171"/>
        <v>-2.4692049862771293E-2</v>
      </c>
      <c r="X96" s="104">
        <f t="shared" si="172"/>
        <v>2.3307932633628514E-2</v>
      </c>
      <c r="Y96" s="104">
        <f t="shared" si="173"/>
        <v>4.6062435015324477E-2</v>
      </c>
      <c r="Z96" s="104">
        <f t="shared" si="174"/>
        <v>9.8656974535882291E-4</v>
      </c>
      <c r="AA96" s="104">
        <f t="shared" si="175"/>
        <v>-2.7958366493257336E-2</v>
      </c>
      <c r="AB96" s="104">
        <f t="shared" si="176"/>
        <v>3.3945375284117674E-2</v>
      </c>
      <c r="AC96" s="104">
        <f t="shared" si="177"/>
        <v>-1.1116688492310733E-2</v>
      </c>
      <c r="AD96" s="104">
        <f t="shared" si="178"/>
        <v>4.2303099986118475E-4</v>
      </c>
      <c r="AE96" s="104">
        <f t="shared" si="179"/>
        <v>3.6769574793147353E-3</v>
      </c>
      <c r="AF96" s="104">
        <f t="shared" si="180"/>
        <v>-2.7643116520707167E-2</v>
      </c>
      <c r="AG96" s="104">
        <f t="shared" si="181"/>
        <v>-1.8682749955069022E-3</v>
      </c>
      <c r="AH96" s="104">
        <f t="shared" si="182"/>
        <v>1.8609474253463487E-2</v>
      </c>
      <c r="AI96" s="104">
        <f t="shared" si="183"/>
        <v>4.1228362367737414E-2</v>
      </c>
      <c r="AJ96" s="104"/>
      <c r="AK96" s="45" t="s">
        <v>651</v>
      </c>
      <c r="AL96" s="104">
        <f t="shared" si="195"/>
        <v>0</v>
      </c>
      <c r="AM96" s="104">
        <f t="shared" si="184"/>
        <v>-4.3090989372259858E-2</v>
      </c>
      <c r="AN96" s="104">
        <f t="shared" si="185"/>
        <v>-7.0761360919625593E-2</v>
      </c>
      <c r="AO96" s="104">
        <f t="shared" si="186"/>
        <v>-1.1583495712690683E-2</v>
      </c>
      <c r="AP96" s="104">
        <f t="shared" si="187"/>
        <v>-5.4661291327986028E-2</v>
      </c>
      <c r="AQ96" s="104">
        <f t="shared" si="188"/>
        <v>-4.3629713187047559E-2</v>
      </c>
      <c r="AR96" s="104">
        <f t="shared" si="189"/>
        <v>-4.0519070484916764E-2</v>
      </c>
      <c r="AS96" s="104">
        <f t="shared" si="190"/>
        <v>-7.0459992701058849E-2</v>
      </c>
      <c r="AT96" s="104">
        <f t="shared" si="191"/>
        <v>-4.5820123547529068E-2</v>
      </c>
      <c r="AU96" s="104">
        <f t="shared" si="192"/>
        <v>-2.6244093892405895E-2</v>
      </c>
      <c r="AV96" s="104">
        <f t="shared" si="193"/>
        <v>-4.6212085299824901E-3</v>
      </c>
    </row>
    <row r="97" spans="1:48">
      <c r="A97" s="45" t="s">
        <v>307</v>
      </c>
      <c r="B97" s="19"/>
      <c r="C97" s="52">
        <f t="shared" ref="C97:O97" si="203">C29*(1+C$67)</f>
        <v>689.96569118650268</v>
      </c>
      <c r="D97" s="52">
        <f t="shared" si="203"/>
        <v>779.36363121402997</v>
      </c>
      <c r="E97" s="52">
        <f t="shared" si="203"/>
        <v>704.54998342355793</v>
      </c>
      <c r="F97" s="151">
        <f t="shared" si="203"/>
        <v>807.30054679643581</v>
      </c>
      <c r="G97" s="52">
        <f t="shared" si="203"/>
        <v>779.01200237026217</v>
      </c>
      <c r="H97" s="52">
        <f t="shared" si="203"/>
        <v>777.31958609271624</v>
      </c>
      <c r="I97" s="52">
        <f t="shared" si="203"/>
        <v>797.73892129751243</v>
      </c>
      <c r="J97" s="52">
        <f t="shared" si="203"/>
        <v>766.59732566976254</v>
      </c>
      <c r="K97" s="52">
        <f t="shared" si="203"/>
        <v>770.35785336789672</v>
      </c>
      <c r="L97" s="52">
        <f t="shared" si="203"/>
        <v>777.43386591235969</v>
      </c>
      <c r="M97" s="52">
        <f t="shared" si="203"/>
        <v>719.58138212248127</v>
      </c>
      <c r="N97" s="52">
        <f t="shared" si="203"/>
        <v>724.41275135219018</v>
      </c>
      <c r="O97" s="52">
        <f t="shared" si="203"/>
        <v>751.67500573776636</v>
      </c>
      <c r="P97" s="52">
        <f t="shared" si="169"/>
        <v>778.07144183069443</v>
      </c>
      <c r="Q97" s="52">
        <f t="shared" si="169"/>
        <v>816.09776667270046</v>
      </c>
      <c r="R97" s="52">
        <f t="shared" si="169"/>
        <v>870.71733973438677</v>
      </c>
      <c r="T97" s="45" t="s">
        <v>656</v>
      </c>
      <c r="U97" s="45"/>
      <c r="V97" s="104">
        <f t="shared" si="170"/>
        <v>0</v>
      </c>
      <c r="W97" s="104">
        <f t="shared" si="171"/>
        <v>0.12956867445654252</v>
      </c>
      <c r="X97" s="104">
        <f t="shared" si="172"/>
        <v>2.1137706444468662E-2</v>
      </c>
      <c r="Y97" s="104">
        <f t="shared" si="173"/>
        <v>0.17005897120501423</v>
      </c>
      <c r="Z97" s="104">
        <f t="shared" si="174"/>
        <v>0.12905904209618102</v>
      </c>
      <c r="AA97" s="104">
        <f t="shared" si="175"/>
        <v>0.12660614291704131</v>
      </c>
      <c r="AB97" s="104">
        <f t="shared" si="176"/>
        <v>0.15620085387967197</v>
      </c>
      <c r="AC97" s="104">
        <f t="shared" si="177"/>
        <v>0.11106586234959015</v>
      </c>
      <c r="AD97" s="104">
        <f t="shared" si="178"/>
        <v>0.11651617349718846</v>
      </c>
      <c r="AE97" s="104">
        <f t="shared" si="179"/>
        <v>0.12677177407972562</v>
      </c>
      <c r="AF97" s="104">
        <f t="shared" si="180"/>
        <v>4.2923425489533873E-2</v>
      </c>
      <c r="AG97" s="104">
        <f t="shared" si="181"/>
        <v>4.9925758056825309E-2</v>
      </c>
      <c r="AH97" s="104">
        <f t="shared" si="182"/>
        <v>8.9438236334831389E-2</v>
      </c>
      <c r="AI97" s="104">
        <f t="shared" si="183"/>
        <v>0.12769584309718396</v>
      </c>
      <c r="AJ97" s="104"/>
      <c r="AK97" s="45" t="s">
        <v>656</v>
      </c>
      <c r="AL97" s="104">
        <f t="shared" si="195"/>
        <v>0</v>
      </c>
      <c r="AM97" s="104">
        <f t="shared" si="184"/>
        <v>-3.5040908294227568E-2</v>
      </c>
      <c r="AN97" s="104">
        <f t="shared" si="185"/>
        <v>-3.7137297655366774E-2</v>
      </c>
      <c r="AO97" s="104">
        <f t="shared" si="186"/>
        <v>-1.1843947755103335E-2</v>
      </c>
      <c r="AP97" s="104">
        <f t="shared" si="187"/>
        <v>-5.0418919308544363E-2</v>
      </c>
      <c r="AQ97" s="104">
        <f t="shared" si="188"/>
        <v>-4.5760768495867632E-2</v>
      </c>
      <c r="AR97" s="104">
        <f t="shared" si="189"/>
        <v>-3.6995739693964413E-2</v>
      </c>
      <c r="AS97" s="104">
        <f t="shared" si="190"/>
        <v>-0.10865738295613137</v>
      </c>
      <c r="AT97" s="104">
        <f t="shared" si="191"/>
        <v>-0.10267278496610033</v>
      </c>
      <c r="AU97" s="104">
        <f t="shared" si="192"/>
        <v>-6.8903138093247995E-2</v>
      </c>
      <c r="AV97" s="104">
        <f t="shared" si="193"/>
        <v>-3.6205976921147354E-2</v>
      </c>
    </row>
    <row r="98" spans="1:48">
      <c r="A98" s="45" t="s">
        <v>308</v>
      </c>
      <c r="B98" s="19"/>
      <c r="C98" s="52">
        <f t="shared" ref="C98:O98" si="204">C30*(1+C$67)</f>
        <v>1794.3221030110985</v>
      </c>
      <c r="D98" s="52">
        <f t="shared" si="204"/>
        <v>2197.6833465043142</v>
      </c>
      <c r="E98" s="52">
        <f t="shared" si="204"/>
        <v>1978.9565710867582</v>
      </c>
      <c r="F98" s="151">
        <f t="shared" si="204"/>
        <v>2283.6234610891624</v>
      </c>
      <c r="G98" s="52">
        <f t="shared" si="204"/>
        <v>2179.9845578565623</v>
      </c>
      <c r="H98" s="52">
        <f t="shared" si="204"/>
        <v>2190.5675375250089</v>
      </c>
      <c r="I98" s="52">
        <f t="shared" si="204"/>
        <v>2257.2923075583203</v>
      </c>
      <c r="J98" s="52">
        <f t="shared" si="204"/>
        <v>2221.2558094318797</v>
      </c>
      <c r="K98" s="52">
        <f t="shared" si="204"/>
        <v>2229.0361759424759</v>
      </c>
      <c r="L98" s="52">
        <f t="shared" si="204"/>
        <v>2228.224433391355</v>
      </c>
      <c r="M98" s="52">
        <f t="shared" si="204"/>
        <v>2263.7867800190711</v>
      </c>
      <c r="N98" s="52">
        <f t="shared" si="204"/>
        <v>2281.2963716591889</v>
      </c>
      <c r="O98" s="52">
        <f t="shared" si="204"/>
        <v>2431.6724583236173</v>
      </c>
      <c r="P98" s="52">
        <f t="shared" si="169"/>
        <v>2514.0368170834136</v>
      </c>
      <c r="Q98" s="52">
        <f t="shared" si="169"/>
        <v>2649.866383803288</v>
      </c>
      <c r="R98" s="52">
        <f t="shared" si="169"/>
        <v>2748.2039007321232</v>
      </c>
      <c r="T98" s="168" t="s">
        <v>653</v>
      </c>
      <c r="U98" s="168"/>
      <c r="V98" s="104">
        <f t="shared" ref="V98:AI98" si="205">IFERROR(IF(C99/$C99=0,"",C99/$C99)-1,"")</f>
        <v>0</v>
      </c>
      <c r="W98" s="104">
        <f t="shared" si="205"/>
        <v>0.12425803696831395</v>
      </c>
      <c r="X98" s="104">
        <f t="shared" si="205"/>
        <v>0.11809290571670727</v>
      </c>
      <c r="Y98" s="104">
        <f t="shared" si="205"/>
        <v>0.29759860089806867</v>
      </c>
      <c r="Z98" s="104">
        <f t="shared" si="205"/>
        <v>0.22241376230211518</v>
      </c>
      <c r="AA98" s="104">
        <f t="shared" si="205"/>
        <v>0.12105425280773252</v>
      </c>
      <c r="AB98" s="104">
        <f t="shared" si="205"/>
        <v>0.28252366271599816</v>
      </c>
      <c r="AC98" s="104">
        <f t="shared" si="205"/>
        <v>0.32233203133160226</v>
      </c>
      <c r="AD98" s="104">
        <f t="shared" si="205"/>
        <v>0.30312092767189558</v>
      </c>
      <c r="AE98" s="104">
        <f t="shared" si="205"/>
        <v>0.32148491357098452</v>
      </c>
      <c r="AF98" s="104">
        <f t="shared" si="205"/>
        <v>0.27638443704403293</v>
      </c>
      <c r="AG98" s="104">
        <f t="shared" si="205"/>
        <v>0.22649992981674405</v>
      </c>
      <c r="AH98" s="104">
        <f t="shared" si="205"/>
        <v>0.2139018931008132</v>
      </c>
      <c r="AI98" s="104">
        <f t="shared" si="205"/>
        <v>0.27007276294878535</v>
      </c>
      <c r="AJ98" s="104"/>
      <c r="AK98" s="168" t="s">
        <v>653</v>
      </c>
      <c r="AL98" s="104">
        <f t="shared" ref="AL98:AV98" si="206">F99/$F99-1</f>
        <v>0</v>
      </c>
      <c r="AM98" s="104">
        <f t="shared" si="206"/>
        <v>-5.7941522550901348E-2</v>
      </c>
      <c r="AN98" s="104">
        <f t="shared" si="206"/>
        <v>-0.13605466896168794</v>
      </c>
      <c r="AO98" s="104">
        <f t="shared" si="206"/>
        <v>-1.1617566612384667E-2</v>
      </c>
      <c r="AP98" s="104">
        <f t="shared" si="206"/>
        <v>1.9060925633254788E-2</v>
      </c>
      <c r="AQ98" s="104">
        <f t="shared" si="206"/>
        <v>4.2558051234062866E-3</v>
      </c>
      <c r="AR98" s="104">
        <f t="shared" si="206"/>
        <v>1.8408090650208875E-2</v>
      </c>
      <c r="AS98" s="104">
        <f t="shared" si="206"/>
        <v>-1.634878755213931E-2</v>
      </c>
      <c r="AT98" s="104">
        <f t="shared" si="206"/>
        <v>-5.4792499800876193E-2</v>
      </c>
      <c r="AU98" s="104">
        <f t="shared" si="206"/>
        <v>-6.4501231535953329E-2</v>
      </c>
      <c r="AV98" s="104">
        <f t="shared" si="206"/>
        <v>-2.1212906618605087E-2</v>
      </c>
    </row>
    <row r="99" spans="1:48">
      <c r="A99" s="45" t="s">
        <v>309</v>
      </c>
      <c r="B99" s="19"/>
      <c r="C99" s="52">
        <f t="shared" ref="C99:O99" si="207">C31*(1+C$67)</f>
        <v>309.50770945922102</v>
      </c>
      <c r="D99" s="52">
        <f t="shared" si="207"/>
        <v>347.9665298631831</v>
      </c>
      <c r="E99" s="52">
        <f t="shared" si="207"/>
        <v>346.05837421098283</v>
      </c>
      <c r="F99" s="151">
        <f t="shared" si="207"/>
        <v>401.61677076145111</v>
      </c>
      <c r="G99" s="52">
        <f t="shared" si="207"/>
        <v>378.3464835815563</v>
      </c>
      <c r="H99" s="52">
        <f t="shared" si="207"/>
        <v>346.97493396603977</v>
      </c>
      <c r="I99" s="52">
        <f t="shared" si="207"/>
        <v>396.95096117447912</v>
      </c>
      <c r="J99" s="52">
        <f t="shared" si="207"/>
        <v>409.2719581620031</v>
      </c>
      <c r="K99" s="52">
        <f t="shared" si="207"/>
        <v>403.32597347210361</v>
      </c>
      <c r="L99" s="52">
        <f t="shared" si="207"/>
        <v>409.00976868427205</v>
      </c>
      <c r="M99" s="52">
        <f t="shared" si="207"/>
        <v>395.05082349889591</v>
      </c>
      <c r="N99" s="52">
        <f t="shared" si="207"/>
        <v>379.61118392947577</v>
      </c>
      <c r="O99" s="52">
        <f t="shared" si="207"/>
        <v>375.71199444184487</v>
      </c>
      <c r="P99" s="52">
        <f t="shared" si="169"/>
        <v>393.09731170682272</v>
      </c>
      <c r="Q99" s="52">
        <f t="shared" si="169"/>
        <v>408.60670053382728</v>
      </c>
      <c r="R99" s="52">
        <f t="shared" si="169"/>
        <v>432.60211860802502</v>
      </c>
      <c r="T99" s="168" t="s">
        <v>652</v>
      </c>
      <c r="U99" s="168"/>
      <c r="V99" s="104">
        <f t="shared" ref="V99:AI99" si="208">IFERROR(IF(C98/$C98=0,"",C98/$C98)-1,"")</f>
        <v>0</v>
      </c>
      <c r="W99" s="104">
        <f t="shared" si="208"/>
        <v>0.22479868180652995</v>
      </c>
      <c r="X99" s="104">
        <f t="shared" si="208"/>
        <v>0.10289928868725395</v>
      </c>
      <c r="Y99" s="104">
        <f t="shared" si="208"/>
        <v>0.27269427114393485</v>
      </c>
      <c r="Z99" s="104">
        <f t="shared" si="208"/>
        <v>0.21493490728240694</v>
      </c>
      <c r="AA99" s="104">
        <f t="shared" si="208"/>
        <v>0.22083294512671969</v>
      </c>
      <c r="AB99" s="104">
        <f t="shared" si="208"/>
        <v>0.25801956280330018</v>
      </c>
      <c r="AC99" s="104">
        <f t="shared" si="208"/>
        <v>0.23793593452609918</v>
      </c>
      <c r="AD99" s="104">
        <f t="shared" si="208"/>
        <v>0.24227203811504761</v>
      </c>
      <c r="AE99" s="104">
        <f t="shared" si="208"/>
        <v>0.24181964300172964</v>
      </c>
      <c r="AF99" s="104">
        <f t="shared" si="208"/>
        <v>0.26163902022950714</v>
      </c>
      <c r="AG99" s="104">
        <f t="shared" si="208"/>
        <v>0.2713973526998783</v>
      </c>
      <c r="AH99" s="104">
        <f t="shared" si="208"/>
        <v>0.35520398162791644</v>
      </c>
      <c r="AI99" s="104">
        <f t="shared" si="208"/>
        <v>0.40110675383452232</v>
      </c>
      <c r="AJ99" s="104"/>
      <c r="AK99" s="168" t="s">
        <v>652</v>
      </c>
      <c r="AL99" s="104">
        <f t="shared" ref="AL99:AV99" si="209">F98/$F98-1</f>
        <v>0</v>
      </c>
      <c r="AM99" s="104">
        <f t="shared" si="209"/>
        <v>-4.538353410643714E-2</v>
      </c>
      <c r="AN99" s="104">
        <f t="shared" si="209"/>
        <v>-4.0749241348120968E-2</v>
      </c>
      <c r="AO99" s="104">
        <f t="shared" si="209"/>
        <v>-1.1530426963770823E-2</v>
      </c>
      <c r="AP99" s="104">
        <f t="shared" si="209"/>
        <v>-2.7310829793076641E-2</v>
      </c>
      <c r="AQ99" s="104">
        <f t="shared" si="209"/>
        <v>-2.3903802915324457E-2</v>
      </c>
      <c r="AR99" s="104">
        <f t="shared" si="209"/>
        <v>-2.4259265435723432E-2</v>
      </c>
      <c r="AS99" s="104">
        <f t="shared" si="209"/>
        <v>-8.6864938148035753E-3</v>
      </c>
      <c r="AT99" s="104">
        <f t="shared" si="209"/>
        <v>-1.0190337722593146E-3</v>
      </c>
      <c r="AU99" s="104">
        <f t="shared" si="209"/>
        <v>6.4830739286521277E-2</v>
      </c>
      <c r="AV99" s="104">
        <f t="shared" si="209"/>
        <v>0.10089813838414363</v>
      </c>
    </row>
    <row r="100" spans="1:48">
      <c r="A100" s="45" t="s">
        <v>310</v>
      </c>
      <c r="B100" s="19"/>
      <c r="C100" s="52">
        <f t="shared" ref="C100:O100" si="210">C32*(1+C$67)</f>
        <v>1111.55426553295</v>
      </c>
      <c r="D100" s="52">
        <f t="shared" si="210"/>
        <v>1284.0168441150206</v>
      </c>
      <c r="E100" s="52">
        <f t="shared" si="210"/>
        <v>1173.9046047336633</v>
      </c>
      <c r="F100" s="151">
        <f t="shared" si="210"/>
        <v>1318.7264599432963</v>
      </c>
      <c r="G100" s="52">
        <f t="shared" si="210"/>
        <v>1285.5280841814563</v>
      </c>
      <c r="H100" s="52">
        <f t="shared" si="210"/>
        <v>1280.2162162133845</v>
      </c>
      <c r="I100" s="52">
        <f t="shared" si="210"/>
        <v>1303.90110588536</v>
      </c>
      <c r="J100" s="52">
        <f t="shared" si="210"/>
        <v>1263.4362509852429</v>
      </c>
      <c r="K100" s="52">
        <f t="shared" si="210"/>
        <v>1279.8020634996744</v>
      </c>
      <c r="L100" s="52">
        <f t="shared" si="210"/>
        <v>1291.7216917920953</v>
      </c>
      <c r="M100" s="52">
        <f t="shared" si="210"/>
        <v>1267.8705693596064</v>
      </c>
      <c r="N100" s="52">
        <f t="shared" si="210"/>
        <v>1265.4908328909701</v>
      </c>
      <c r="O100" s="52">
        <f t="shared" si="210"/>
        <v>1299.0593566659948</v>
      </c>
      <c r="P100" s="52">
        <f t="shared" si="169"/>
        <v>1339.0887109314922</v>
      </c>
      <c r="Q100" s="52">
        <f t="shared" si="169"/>
        <v>1424.1302572289042</v>
      </c>
      <c r="R100" s="52">
        <f t="shared" si="169"/>
        <v>1534.5832677376466</v>
      </c>
      <c r="T100" s="45" t="s">
        <v>654</v>
      </c>
      <c r="U100" s="45"/>
      <c r="V100" s="104">
        <f t="shared" ref="V100:AI102" si="211">IFERROR(IF(C100/$C100=0,"",C100/$C100)-1,"")</f>
        <v>0</v>
      </c>
      <c r="W100" s="104">
        <f t="shared" si="211"/>
        <v>0.1551544390856896</v>
      </c>
      <c r="X100" s="104">
        <f t="shared" si="211"/>
        <v>5.6092933232385622E-2</v>
      </c>
      <c r="Y100" s="104">
        <f t="shared" si="211"/>
        <v>0.18638063910538349</v>
      </c>
      <c r="Z100" s="104">
        <f t="shared" si="211"/>
        <v>0.1565140128944511</v>
      </c>
      <c r="AA100" s="104">
        <f t="shared" si="211"/>
        <v>0.15173523768501518</v>
      </c>
      <c r="AB100" s="104">
        <f t="shared" si="211"/>
        <v>0.17304313996778786</v>
      </c>
      <c r="AC100" s="104">
        <f t="shared" si="211"/>
        <v>0.13663928983212603</v>
      </c>
      <c r="AD100" s="104">
        <f t="shared" si="211"/>
        <v>0.15136264884562856</v>
      </c>
      <c r="AE100" s="104">
        <f t="shared" si="211"/>
        <v>0.16208603740345651</v>
      </c>
      <c r="AF100" s="104">
        <f t="shared" si="211"/>
        <v>0.14062858528252642</v>
      </c>
      <c r="AG100" s="104">
        <f t="shared" si="211"/>
        <v>0.13848767633869241</v>
      </c>
      <c r="AH100" s="104">
        <f t="shared" si="211"/>
        <v>0.16868730294795165</v>
      </c>
      <c r="AI100" s="104">
        <f t="shared" si="211"/>
        <v>0.20469935877529788</v>
      </c>
      <c r="AJ100" s="104"/>
      <c r="AK100" s="45" t="s">
        <v>654</v>
      </c>
      <c r="AL100" s="104">
        <f t="shared" si="195"/>
        <v>0</v>
      </c>
      <c r="AM100" s="104">
        <f t="shared" si="184"/>
        <v>-2.5174573173626591E-2</v>
      </c>
      <c r="AN100" s="104">
        <f t="shared" si="185"/>
        <v>-2.9202601828105856E-2</v>
      </c>
      <c r="AO100" s="104">
        <f t="shared" si="186"/>
        <v>-1.124217531706595E-2</v>
      </c>
      <c r="AP100" s="104">
        <f t="shared" si="187"/>
        <v>-4.1926973210525298E-2</v>
      </c>
      <c r="AQ100" s="104">
        <f t="shared" si="188"/>
        <v>-2.9516656885231196E-2</v>
      </c>
      <c r="AR100" s="104">
        <f t="shared" si="189"/>
        <v>-2.0477914845480671E-2</v>
      </c>
      <c r="AS100" s="104">
        <f t="shared" si="190"/>
        <v>-3.8564396884761543E-2</v>
      </c>
      <c r="AT100" s="104">
        <f t="shared" si="191"/>
        <v>-4.0368968599155286E-2</v>
      </c>
      <c r="AU100" s="104">
        <f t="shared" ref="AU100:AV102" si="212">O100/$F100-1</f>
        <v>-1.4913709457340496E-2</v>
      </c>
      <c r="AV100" s="104">
        <f t="shared" si="212"/>
        <v>1.5440845093129818E-2</v>
      </c>
    </row>
    <row r="101" spans="1:48">
      <c r="A101" s="45" t="s">
        <v>311</v>
      </c>
      <c r="B101" s="19"/>
      <c r="C101" s="52">
        <f t="shared" ref="C101:O101" si="213">C33*(1+C$67)</f>
        <v>513.10414292409064</v>
      </c>
      <c r="D101" s="52">
        <f t="shared" si="213"/>
        <v>555.52551258859057</v>
      </c>
      <c r="E101" s="52">
        <f t="shared" si="213"/>
        <v>524.26807590047099</v>
      </c>
      <c r="F101" s="151">
        <f t="shared" si="213"/>
        <v>567.34723565794866</v>
      </c>
      <c r="G101" s="52">
        <f t="shared" si="213"/>
        <v>575.65573582746924</v>
      </c>
      <c r="H101" s="52">
        <f t="shared" si="213"/>
        <v>553.3293870801914</v>
      </c>
      <c r="I101" s="52">
        <f t="shared" si="213"/>
        <v>560.51045499748443</v>
      </c>
      <c r="J101" s="52">
        <f t="shared" si="213"/>
        <v>554.63844175208897</v>
      </c>
      <c r="K101" s="52">
        <f t="shared" si="213"/>
        <v>585.04076576653335</v>
      </c>
      <c r="L101" s="52">
        <f t="shared" si="213"/>
        <v>614.60640956894929</v>
      </c>
      <c r="M101" s="52">
        <f t="shared" si="213"/>
        <v>605.66920905306017</v>
      </c>
      <c r="N101" s="52">
        <f t="shared" si="213"/>
        <v>604.65963206553897</v>
      </c>
      <c r="O101" s="52">
        <f t="shared" si="213"/>
        <v>619.89437563949798</v>
      </c>
      <c r="P101" s="52">
        <f t="shared" si="169"/>
        <v>649.69361285677246</v>
      </c>
      <c r="Q101" s="52">
        <f t="shared" si="169"/>
        <v>649.94103244250118</v>
      </c>
      <c r="R101" s="52">
        <f t="shared" si="169"/>
        <v>688.52702669454766</v>
      </c>
      <c r="T101" s="45" t="s">
        <v>655</v>
      </c>
      <c r="U101" s="45"/>
      <c r="V101" s="104">
        <f t="shared" si="211"/>
        <v>0</v>
      </c>
      <c r="W101" s="104">
        <f t="shared" si="211"/>
        <v>8.2675944541683144E-2</v>
      </c>
      <c r="X101" s="104">
        <f t="shared" si="211"/>
        <v>2.1757635619075399E-2</v>
      </c>
      <c r="Y101" s="104">
        <f t="shared" si="211"/>
        <v>0.10571556180532116</v>
      </c>
      <c r="Z101" s="104">
        <f t="shared" si="211"/>
        <v>0.12190818134289083</v>
      </c>
      <c r="AA101" s="104">
        <f t="shared" si="211"/>
        <v>7.8395867020024657E-2</v>
      </c>
      <c r="AB101" s="104">
        <f t="shared" si="211"/>
        <v>9.239120893320707E-2</v>
      </c>
      <c r="AC101" s="104">
        <f t="shared" si="211"/>
        <v>8.094711259063625E-2</v>
      </c>
      <c r="AD101" s="104">
        <f t="shared" si="211"/>
        <v>0.14019887353177185</v>
      </c>
      <c r="AE101" s="104">
        <f t="shared" si="211"/>
        <v>0.19782000992316107</v>
      </c>
      <c r="AF101" s="104">
        <f t="shared" si="211"/>
        <v>0.1804021023908664</v>
      </c>
      <c r="AG101" s="104">
        <f t="shared" si="211"/>
        <v>0.17843451549560618</v>
      </c>
      <c r="AH101" s="104">
        <f t="shared" si="211"/>
        <v>0.20812584382349453</v>
      </c>
      <c r="AI101" s="104">
        <f t="shared" si="211"/>
        <v>0.26620223558181055</v>
      </c>
      <c r="AJ101" s="104"/>
      <c r="AK101" s="45" t="s">
        <v>655</v>
      </c>
      <c r="AL101" s="104">
        <f t="shared" si="195"/>
        <v>0</v>
      </c>
      <c r="AM101" s="104">
        <f t="shared" si="184"/>
        <v>1.4644471052873476E-2</v>
      </c>
      <c r="AN101" s="104">
        <f t="shared" si="185"/>
        <v>-2.4707705787093248E-2</v>
      </c>
      <c r="AO101" s="104">
        <f t="shared" si="186"/>
        <v>-1.2050434426697509E-2</v>
      </c>
      <c r="AP101" s="104">
        <f t="shared" si="187"/>
        <v>-2.2400380414511756E-2</v>
      </c>
      <c r="AQ101" s="104">
        <f t="shared" si="188"/>
        <v>3.1186421641881568E-2</v>
      </c>
      <c r="AR101" s="104">
        <f t="shared" si="189"/>
        <v>8.3298500355244443E-2</v>
      </c>
      <c r="AS101" s="104">
        <f t="shared" si="190"/>
        <v>6.7545888983965519E-2</v>
      </c>
      <c r="AT101" s="104">
        <f t="shared" si="191"/>
        <v>6.5766419685326261E-2</v>
      </c>
      <c r="AU101" s="104">
        <f t="shared" si="212"/>
        <v>9.2619011213848301E-2</v>
      </c>
      <c r="AV101" s="104">
        <f t="shared" si="212"/>
        <v>0.14514281911205096</v>
      </c>
    </row>
    <row r="102" spans="1:48">
      <c r="A102" s="45" t="s">
        <v>312</v>
      </c>
      <c r="B102" s="19"/>
      <c r="C102" s="52">
        <f t="shared" ref="C102:O102" si="214">C34*(1+C$67)</f>
        <v>18066.004075197718</v>
      </c>
      <c r="D102" s="52">
        <f t="shared" si="214"/>
        <v>18903.362113050927</v>
      </c>
      <c r="E102" s="52">
        <f t="shared" si="214"/>
        <v>18981.903801267068</v>
      </c>
      <c r="F102" s="151">
        <f t="shared" si="214"/>
        <v>19981.324002785776</v>
      </c>
      <c r="G102" s="52">
        <f t="shared" si="214"/>
        <v>19592.452743832418</v>
      </c>
      <c r="H102" s="52">
        <f t="shared" si="214"/>
        <v>19437.163817362045</v>
      </c>
      <c r="I102" s="52">
        <f t="shared" si="214"/>
        <v>19958.768755781068</v>
      </c>
      <c r="J102" s="52">
        <f t="shared" si="214"/>
        <v>19315.69571301531</v>
      </c>
      <c r="K102" s="52">
        <f t="shared" si="214"/>
        <v>19595.9034679699</v>
      </c>
      <c r="L102" s="52">
        <f t="shared" si="214"/>
        <v>19682.175026479348</v>
      </c>
      <c r="M102" s="52">
        <f t="shared" si="214"/>
        <v>19853.820569135318</v>
      </c>
      <c r="N102" s="52">
        <f t="shared" si="214"/>
        <v>19721.56027371631</v>
      </c>
      <c r="O102" s="52">
        <f t="shared" si="214"/>
        <v>20228.894274546798</v>
      </c>
      <c r="P102" s="52">
        <f t="shared" si="169"/>
        <v>20879.927898969636</v>
      </c>
      <c r="Q102" s="52">
        <f t="shared" si="169"/>
        <v>21791.228630666254</v>
      </c>
      <c r="R102" s="52">
        <f t="shared" si="169"/>
        <v>22929.145955997126</v>
      </c>
      <c r="T102" s="44" t="s">
        <v>632</v>
      </c>
      <c r="U102" s="44"/>
      <c r="V102" s="104">
        <f t="shared" si="211"/>
        <v>0</v>
      </c>
      <c r="W102" s="104">
        <f t="shared" si="211"/>
        <v>4.6349930752135338E-2</v>
      </c>
      <c r="X102" s="104">
        <f t="shared" si="211"/>
        <v>5.0697416111333826E-2</v>
      </c>
      <c r="Y102" s="104">
        <f t="shared" si="211"/>
        <v>0.10601790631817387</v>
      </c>
      <c r="Z102" s="104">
        <f t="shared" si="211"/>
        <v>8.4492877466485039E-2</v>
      </c>
      <c r="AA102" s="104">
        <f t="shared" si="211"/>
        <v>7.5897234189532314E-2</v>
      </c>
      <c r="AB102" s="104">
        <f t="shared" si="211"/>
        <v>0.10476941512383853</v>
      </c>
      <c r="AC102" s="104">
        <f t="shared" si="211"/>
        <v>6.9173660794932257E-2</v>
      </c>
      <c r="AD102" s="104">
        <f t="shared" si="211"/>
        <v>8.4683883962615392E-2</v>
      </c>
      <c r="AE102" s="104">
        <f t="shared" si="211"/>
        <v>8.9459237613060516E-2</v>
      </c>
      <c r="AF102" s="104">
        <f t="shared" si="211"/>
        <v>9.8960261854033282E-2</v>
      </c>
      <c r="AG102" s="104">
        <f t="shared" si="211"/>
        <v>9.1639312801410133E-2</v>
      </c>
      <c r="AH102" s="104">
        <f t="shared" si="211"/>
        <v>0.11972156047049975</v>
      </c>
      <c r="AI102" s="104">
        <f t="shared" si="211"/>
        <v>0.15575795356069189</v>
      </c>
      <c r="AJ102" s="104"/>
      <c r="AK102" s="44" t="s">
        <v>632</v>
      </c>
      <c r="AL102" s="104">
        <f t="shared" si="195"/>
        <v>0</v>
      </c>
      <c r="AM102" s="104">
        <f t="shared" si="184"/>
        <v>-1.9461736314327349E-2</v>
      </c>
      <c r="AN102" s="104">
        <f t="shared" si="185"/>
        <v>-2.7233439853528441E-2</v>
      </c>
      <c r="AO102" s="104">
        <f t="shared" si="186"/>
        <v>-1.1288164388687516E-3</v>
      </c>
      <c r="AP102" s="104">
        <f t="shared" si="187"/>
        <v>-3.3312521716662213E-2</v>
      </c>
      <c r="AQ102" s="104">
        <f t="shared" si="188"/>
        <v>-1.9289038842578266E-2</v>
      </c>
      <c r="AR102" s="104">
        <f t="shared" si="189"/>
        <v>-1.4971429133761149E-2</v>
      </c>
      <c r="AS102" s="104">
        <f t="shared" si="190"/>
        <v>-6.3811303811840414E-3</v>
      </c>
      <c r="AT102" s="104">
        <f t="shared" si="191"/>
        <v>-1.3000326156227149E-2</v>
      </c>
      <c r="AU102" s="104">
        <f t="shared" si="212"/>
        <v>1.2390083446247369E-2</v>
      </c>
      <c r="AV102" s="104">
        <f t="shared" si="212"/>
        <v>4.4972189833795584E-2</v>
      </c>
    </row>
    <row r="103" spans="1:48">
      <c r="U103" s="19"/>
    </row>
    <row r="104" spans="1:48">
      <c r="B104" s="45" t="s">
        <v>293</v>
      </c>
      <c r="C104" s="45" t="s">
        <v>294</v>
      </c>
      <c r="D104" s="45" t="s">
        <v>295</v>
      </c>
      <c r="E104" s="45" t="s">
        <v>296</v>
      </c>
      <c r="F104" s="150" t="s">
        <v>297</v>
      </c>
      <c r="G104" s="45" t="s">
        <v>264</v>
      </c>
      <c r="H104" s="45" t="s">
        <v>265</v>
      </c>
      <c r="I104" s="45" t="s">
        <v>266</v>
      </c>
      <c r="J104" s="45" t="s">
        <v>267</v>
      </c>
      <c r="K104" s="45" t="s">
        <v>268</v>
      </c>
      <c r="L104" s="45" t="s">
        <v>269</v>
      </c>
      <c r="M104" s="45" t="s">
        <v>270</v>
      </c>
      <c r="N104" s="45" t="s">
        <v>271</v>
      </c>
      <c r="O104" s="45" t="s">
        <v>272</v>
      </c>
      <c r="P104" s="44" t="s">
        <v>273</v>
      </c>
      <c r="Q104" s="262" t="s">
        <v>751</v>
      </c>
      <c r="R104" s="262" t="s">
        <v>747</v>
      </c>
      <c r="U104" s="19"/>
      <c r="V104" s="45" t="s">
        <v>294</v>
      </c>
      <c r="W104" s="45" t="s">
        <v>295</v>
      </c>
      <c r="X104" s="45" t="s">
        <v>296</v>
      </c>
      <c r="Y104" s="150" t="s">
        <v>297</v>
      </c>
      <c r="Z104" s="45" t="s">
        <v>264</v>
      </c>
      <c r="AA104" s="45" t="s">
        <v>265</v>
      </c>
      <c r="AB104" s="45" t="s">
        <v>266</v>
      </c>
      <c r="AC104" s="45" t="s">
        <v>267</v>
      </c>
      <c r="AD104" s="45" t="s">
        <v>268</v>
      </c>
      <c r="AE104" s="45" t="s">
        <v>269</v>
      </c>
      <c r="AF104" s="45" t="s">
        <v>270</v>
      </c>
      <c r="AG104" s="45" t="s">
        <v>271</v>
      </c>
      <c r="AH104" s="45" t="s">
        <v>272</v>
      </c>
      <c r="AI104" s="44" t="s">
        <v>273</v>
      </c>
      <c r="AK104" s="19"/>
      <c r="AL104" s="150" t="s">
        <v>297</v>
      </c>
      <c r="AM104" s="45" t="s">
        <v>264</v>
      </c>
      <c r="AN104" s="45" t="s">
        <v>265</v>
      </c>
      <c r="AO104" s="45" t="s">
        <v>266</v>
      </c>
      <c r="AP104" s="45" t="s">
        <v>267</v>
      </c>
      <c r="AQ104" s="45" t="s">
        <v>268</v>
      </c>
      <c r="AR104" s="45" t="s">
        <v>269</v>
      </c>
      <c r="AS104" s="45" t="s">
        <v>270</v>
      </c>
      <c r="AT104" s="45" t="s">
        <v>271</v>
      </c>
      <c r="AU104" s="45" t="s">
        <v>272</v>
      </c>
      <c r="AV104" s="44" t="s">
        <v>273</v>
      </c>
    </row>
    <row r="105" spans="1:48" s="19" customFormat="1">
      <c r="A105" s="45" t="s">
        <v>643</v>
      </c>
      <c r="C105" s="16">
        <f>C71*1000000/'regional population'!G47</f>
        <v>4721.6948357331166</v>
      </c>
      <c r="D105" s="16">
        <f>D71*1000000/'regional population'!H47</f>
        <v>4525.8768571200189</v>
      </c>
      <c r="E105" s="16">
        <f>E71*1000000/'regional population'!I47</f>
        <v>4703.0452017563503</v>
      </c>
      <c r="F105" s="16">
        <f>F71*1000000/'regional population'!J47</f>
        <v>4543.5279257748407</v>
      </c>
      <c r="G105" s="16">
        <f>G71*1000000/'regional population'!K47</f>
        <v>4946.4348573267289</v>
      </c>
      <c r="H105" s="16">
        <f>H71*1000000/'regional population'!L47</f>
        <v>4932.2478910898872</v>
      </c>
      <c r="I105" s="16">
        <f>I71*1000000/'regional population'!M47</f>
        <v>4970.1677751699062</v>
      </c>
      <c r="J105" s="16">
        <f>J71*1000000/'regional population'!N47</f>
        <v>5064.8092671624054</v>
      </c>
      <c r="K105" s="16">
        <f>K71*1000000/'regional population'!O47</f>
        <v>4876.900918957439</v>
      </c>
      <c r="L105" s="16">
        <f>L71*1000000/'regional population'!P47</f>
        <v>4696.5122334111329</v>
      </c>
      <c r="M105" s="16">
        <f>M71*1000000/'regional population'!Q47</f>
        <v>4579.0240778264033</v>
      </c>
      <c r="N105" s="16">
        <f>N71*1000000/'regional population'!R47</f>
        <v>4368.3262351290668</v>
      </c>
      <c r="O105" s="16">
        <f>O71*1000000/'regional population'!S47</f>
        <v>4732.1245143910282</v>
      </c>
      <c r="P105" s="16">
        <f>P71*1000000/'regional population'!T47</f>
        <v>4811.8028130599623</v>
      </c>
      <c r="Q105" s="16"/>
      <c r="R105" s="16"/>
      <c r="T105" s="45" t="s">
        <v>643</v>
      </c>
      <c r="U105" s="45"/>
      <c r="V105" s="104">
        <f t="shared" ref="V105:V119" si="215">IFERROR(IF(C105/$C105=0,"",C105/$C105)-1,"")</f>
        <v>0</v>
      </c>
      <c r="W105" s="104">
        <f t="shared" ref="W105:W119" si="216">IFERROR(IF(D105/$C105=0,"",D105/$C105)-1,"")</f>
        <v>-4.1471968313406271E-2</v>
      </c>
      <c r="X105" s="104">
        <f t="shared" ref="X105:X119" si="217">IFERROR(IF(E105/$C105=0,"",E105/$C105)-1,"")</f>
        <v>-3.9497753721033924E-3</v>
      </c>
      <c r="Y105" s="104">
        <f t="shared" ref="Y105:Y119" si="218">IFERROR(IF(F105/$C105=0,"",F105/$C105)-1,"")</f>
        <v>-3.7733677451989078E-2</v>
      </c>
      <c r="Z105" s="104">
        <f t="shared" ref="Z105:Z119" si="219">IFERROR(IF(G105/$C105=0,"",G105/$C105)-1,"")</f>
        <v>4.7597320329304527E-2</v>
      </c>
      <c r="AA105" s="104">
        <f t="shared" ref="AA105:AA119" si="220">IFERROR(IF(H105/$C105=0,"",H105/$C105)-1,"")</f>
        <v>4.4592686033696038E-2</v>
      </c>
      <c r="AB105" s="104">
        <f t="shared" ref="AB105:AB119" si="221">IFERROR(IF(I105/$C105=0,"",I105/$C105)-1,"")</f>
        <v>5.2623676048774159E-2</v>
      </c>
      <c r="AC105" s="104">
        <f t="shared" ref="AC105:AC119" si="222">IFERROR(IF(J105/$C105=0,"",J105/$C105)-1,"")</f>
        <v>7.2667642311961211E-2</v>
      </c>
      <c r="AD105" s="104">
        <f t="shared" ref="AD105:AD119" si="223">IFERROR(IF(K105/$C105=0,"",K105/$C105)-1,"")</f>
        <v>3.2870841641383652E-2</v>
      </c>
      <c r="AE105" s="104">
        <f t="shared" ref="AE105:AE119" si="224">IFERROR(IF(L105/$C105=0,"",L105/$C105)-1,"")</f>
        <v>-5.3333820160094136E-3</v>
      </c>
      <c r="AF105" s="104">
        <f t="shared" ref="AF105:AF119" si="225">IFERROR(IF(M105/$C105=0,"",M105/$C105)-1,"")</f>
        <v>-3.0216005665381296E-2</v>
      </c>
      <c r="AG105" s="104">
        <f t="shared" ref="AG105:AG119" si="226">IFERROR(IF(N105/$C105=0,"",N105/$C105)-1,"")</f>
        <v>-7.4839355972310284E-2</v>
      </c>
      <c r="AH105" s="104">
        <f t="shared" ref="AH105:AH119" si="227">IFERROR(IF(O105/$C105=0,"",O105/$C105)-1,"")</f>
        <v>2.2088845257388634E-3</v>
      </c>
      <c r="AI105" s="104">
        <f t="shared" ref="AI105:AI119" si="228">IFERROR(IF(P105/$C105=0,"",P105/$C105)-1,"")</f>
        <v>1.9083820632566306E-2</v>
      </c>
      <c r="AK105" s="45" t="s">
        <v>643</v>
      </c>
      <c r="AL105" s="104">
        <f t="shared" ref="AL105:AV105" si="229">F105/$F105-1</f>
        <v>0</v>
      </c>
      <c r="AM105" s="104">
        <f t="shared" si="229"/>
        <v>8.8677111296323163E-2</v>
      </c>
      <c r="AN105" s="104">
        <f t="shared" si="229"/>
        <v>8.5554655251459666E-2</v>
      </c>
      <c r="AO105" s="104">
        <f t="shared" si="229"/>
        <v>9.3900567216676167E-2</v>
      </c>
      <c r="AP105" s="104">
        <f t="shared" si="229"/>
        <v>0.11473052436420694</v>
      </c>
      <c r="AQ105" s="104">
        <f t="shared" si="229"/>
        <v>7.3373158177683306E-2</v>
      </c>
      <c r="AR105" s="104">
        <f t="shared" si="229"/>
        <v>3.3670819269852492E-2</v>
      </c>
      <c r="AS105" s="104">
        <f t="shared" si="229"/>
        <v>7.8124648140045494E-3</v>
      </c>
      <c r="AT105" s="104">
        <f t="shared" si="229"/>
        <v>-3.8560716145680018E-2</v>
      </c>
      <c r="AU105" s="104">
        <f t="shared" si="229"/>
        <v>4.1508843281517827E-2</v>
      </c>
      <c r="AV105" s="104">
        <f t="shared" si="229"/>
        <v>5.9045502012485374E-2</v>
      </c>
    </row>
    <row r="106" spans="1:48" s="19" customFormat="1">
      <c r="A106" s="45" t="s">
        <v>657</v>
      </c>
      <c r="C106" s="16">
        <f>C72*1000000/'regional population'!G48</f>
        <v>5618.4293426494814</v>
      </c>
      <c r="D106" s="16">
        <f>D72*1000000/'regional population'!H48</f>
        <v>5595.104736246316</v>
      </c>
      <c r="E106" s="16">
        <f>E72*1000000/'regional population'!I48</f>
        <v>5886.2532886287636</v>
      </c>
      <c r="F106" s="16">
        <f>F72*1000000/'regional population'!J48</f>
        <v>5656.2706934444905</v>
      </c>
      <c r="G106" s="16">
        <f>G72*1000000/'regional population'!K48</f>
        <v>5808.6950939738672</v>
      </c>
      <c r="H106" s="16">
        <f>H72*1000000/'regional population'!L48</f>
        <v>5859.8352673377385</v>
      </c>
      <c r="I106" s="16">
        <f>I72*1000000/'regional population'!M48</f>
        <v>5741.4666806191417</v>
      </c>
      <c r="J106" s="16">
        <f>J72*1000000/'regional population'!N48</f>
        <v>5642.1029480839697</v>
      </c>
      <c r="K106" s="16">
        <f>K72*1000000/'regional population'!O48</f>
        <v>5489.1560094784563</v>
      </c>
      <c r="L106" s="16">
        <f>L72*1000000/'regional population'!P48</f>
        <v>5332.6711735384324</v>
      </c>
      <c r="M106" s="16">
        <f>M72*1000000/'regional population'!Q48</f>
        <v>5119.9822578146041</v>
      </c>
      <c r="N106" s="16">
        <f>N72*1000000/'regional population'!R48</f>
        <v>5272.551438789138</v>
      </c>
      <c r="O106" s="16">
        <f>O72*1000000/'regional population'!S48</f>
        <v>5225.1483585647038</v>
      </c>
      <c r="P106" s="16">
        <f>P72*1000000/'regional population'!T48</f>
        <v>5124.3779545123598</v>
      </c>
      <c r="Q106" s="16"/>
      <c r="R106" s="16"/>
      <c r="T106" s="45" t="s">
        <v>657</v>
      </c>
      <c r="U106" s="45"/>
      <c r="V106" s="104">
        <f t="shared" si="215"/>
        <v>0</v>
      </c>
      <c r="W106" s="104">
        <f t="shared" si="216"/>
        <v>-4.1514460680511789E-3</v>
      </c>
      <c r="X106" s="104">
        <f t="shared" si="217"/>
        <v>4.7668828714500622E-2</v>
      </c>
      <c r="Y106" s="104">
        <f t="shared" si="218"/>
        <v>6.7352187750686632E-3</v>
      </c>
      <c r="Z106" s="104">
        <f t="shared" si="219"/>
        <v>3.386458024488781E-2</v>
      </c>
      <c r="AA106" s="104">
        <f t="shared" si="220"/>
        <v>4.2966799075988327E-2</v>
      </c>
      <c r="AB106" s="104">
        <f t="shared" si="221"/>
        <v>2.1898884984756117E-2</v>
      </c>
      <c r="AC106" s="104">
        <f t="shared" si="222"/>
        <v>4.2135629000050745E-3</v>
      </c>
      <c r="AD106" s="104">
        <f t="shared" si="223"/>
        <v>-2.3008802867682587E-2</v>
      </c>
      <c r="AE106" s="104">
        <f t="shared" si="224"/>
        <v>-5.0860863718950711E-2</v>
      </c>
      <c r="AF106" s="104">
        <f t="shared" si="225"/>
        <v>-8.8716446258595205E-2</v>
      </c>
      <c r="AG106" s="104">
        <f t="shared" si="226"/>
        <v>-6.1561315941945804E-2</v>
      </c>
      <c r="AH106" s="104">
        <f t="shared" si="227"/>
        <v>-6.9998385687505715E-2</v>
      </c>
      <c r="AI106" s="104">
        <f t="shared" si="228"/>
        <v>-8.7934075167018455E-2</v>
      </c>
      <c r="AK106" s="45" t="s">
        <v>657</v>
      </c>
      <c r="AL106" s="104">
        <f t="shared" ref="AL106:AL119" si="230">F106/$F106-1</f>
        <v>0</v>
      </c>
      <c r="AM106" s="104">
        <f t="shared" ref="AM106:AM119" si="231">G106/$F106-1</f>
        <v>2.6947861725577171E-2</v>
      </c>
      <c r="AN106" s="104">
        <f t="shared" ref="AN106:AN119" si="232">H106/$F106-1</f>
        <v>3.5989185264625911E-2</v>
      </c>
      <c r="AO106" s="104">
        <f t="shared" ref="AO106:AO119" si="233">I106/$F106-1</f>
        <v>1.5062218870357746E-2</v>
      </c>
      <c r="AP106" s="104">
        <f t="shared" ref="AP106:AP119" si="234">J106/$F106-1</f>
        <v>-2.5047855960891319E-3</v>
      </c>
      <c r="AQ106" s="104">
        <f t="shared" ref="AQ106:AQ119" si="235">K106/$F106-1</f>
        <v>-2.9545029405986023E-2</v>
      </c>
      <c r="AR106" s="104">
        <f t="shared" ref="AR106:AR119" si="236">L106/$F106-1</f>
        <v>-5.7210755539175984E-2</v>
      </c>
      <c r="AS106" s="104">
        <f t="shared" ref="AS106:AS119" si="237">M106/$F106-1</f>
        <v>-9.4813078209187274E-2</v>
      </c>
      <c r="AT106" s="104">
        <f t="shared" ref="AT106:AT119" si="238">N106/$F106-1</f>
        <v>-6.7839620034464754E-2</v>
      </c>
      <c r="AU106" s="104">
        <f t="shared" ref="AU106:AU119" si="239">O106/$F106-1</f>
        <v>-7.6220244441173812E-2</v>
      </c>
      <c r="AV106" s="104">
        <f t="shared" ref="AV106:AV119" si="240">P106/$F106-1</f>
        <v>-9.4035941304680515E-2</v>
      </c>
    </row>
    <row r="107" spans="1:48" s="19" customFormat="1">
      <c r="A107" s="45" t="s">
        <v>644</v>
      </c>
      <c r="C107" s="16">
        <f>C73*1000000/'regional population'!G49</f>
        <v>4606.5010869208263</v>
      </c>
      <c r="D107" s="16">
        <f>D73*1000000/'regional population'!H49</f>
        <v>4463.2777520185027</v>
      </c>
      <c r="E107" s="16">
        <f>E73*1000000/'regional population'!I49</f>
        <v>4603.319832738789</v>
      </c>
      <c r="F107" s="16">
        <f>F73*1000000/'regional population'!J49</f>
        <v>4591.1256704706202</v>
      </c>
      <c r="G107" s="16">
        <f>G73*1000000/'regional population'!K49</f>
        <v>4481.297037724893</v>
      </c>
      <c r="H107" s="16">
        <f>H73*1000000/'regional population'!L49</f>
        <v>4523.8582559596089</v>
      </c>
      <c r="I107" s="16">
        <f>I73*1000000/'regional population'!M49</f>
        <v>4387.5196947108707</v>
      </c>
      <c r="J107" s="16">
        <f>J73*1000000/'regional population'!N49</f>
        <v>4549.0599270343973</v>
      </c>
      <c r="K107" s="16">
        <f>K73*1000000/'regional population'!O49</f>
        <v>4500.0542676026707</v>
      </c>
      <c r="L107" s="16">
        <f>L73*1000000/'regional population'!P49</f>
        <v>4744.3589063659274</v>
      </c>
      <c r="M107" s="16">
        <f>M73*1000000/'regional population'!Q49</f>
        <v>4557.73947717584</v>
      </c>
      <c r="N107" s="16">
        <f>N73*1000000/'regional population'!R49</f>
        <v>4630.4697960519716</v>
      </c>
      <c r="O107" s="16">
        <f>O73*1000000/'regional population'!S49</f>
        <v>4519.628328160582</v>
      </c>
      <c r="P107" s="16">
        <f>P73*1000000/'regional population'!T49</f>
        <v>4846.1290655824787</v>
      </c>
      <c r="Q107" s="16"/>
      <c r="R107" s="16"/>
      <c r="T107" s="45" t="s">
        <v>644</v>
      </c>
      <c r="U107" s="45"/>
      <c r="V107" s="104">
        <f t="shared" si="215"/>
        <v>0</v>
      </c>
      <c r="W107" s="104">
        <f t="shared" si="216"/>
        <v>-3.1091566505644708E-2</v>
      </c>
      <c r="X107" s="104">
        <f t="shared" si="217"/>
        <v>-6.9060098369888578E-4</v>
      </c>
      <c r="Y107" s="104">
        <f t="shared" si="218"/>
        <v>-3.3377646417714901E-3</v>
      </c>
      <c r="Z107" s="104">
        <f t="shared" si="219"/>
        <v>-2.7179858819836866E-2</v>
      </c>
      <c r="AA107" s="104">
        <f t="shared" si="220"/>
        <v>-1.7940477903253704E-2</v>
      </c>
      <c r="AB107" s="104">
        <f t="shared" si="221"/>
        <v>-4.7537466740582457E-2</v>
      </c>
      <c r="AC107" s="104">
        <f t="shared" si="222"/>
        <v>-1.2469585657869708E-2</v>
      </c>
      <c r="AD107" s="104">
        <f t="shared" si="223"/>
        <v>-2.3107954890185245E-2</v>
      </c>
      <c r="AE107" s="104">
        <f t="shared" si="224"/>
        <v>2.9926796248136878E-2</v>
      </c>
      <c r="AF107" s="104">
        <f t="shared" si="225"/>
        <v>-1.0585389827310498E-2</v>
      </c>
      <c r="AG107" s="104">
        <f t="shared" si="226"/>
        <v>5.203235314368948E-3</v>
      </c>
      <c r="AH107" s="104">
        <f t="shared" si="227"/>
        <v>-1.8858729678128405E-2</v>
      </c>
      <c r="AI107" s="104">
        <f t="shared" si="228"/>
        <v>5.2019520703473709E-2</v>
      </c>
      <c r="AK107" s="45" t="s">
        <v>644</v>
      </c>
      <c r="AL107" s="104">
        <f t="shared" si="230"/>
        <v>0</v>
      </c>
      <c r="AM107" s="104">
        <f t="shared" si="231"/>
        <v>-2.3921939983505003E-2</v>
      </c>
      <c r="AN107" s="104">
        <f t="shared" si="232"/>
        <v>-1.465161691035044E-2</v>
      </c>
      <c r="AO107" s="104">
        <f t="shared" si="233"/>
        <v>-4.4347724365140007E-2</v>
      </c>
      <c r="AP107" s="104">
        <f t="shared" si="234"/>
        <v>-9.1624029607342283E-3</v>
      </c>
      <c r="AQ107" s="104">
        <f t="shared" si="235"/>
        <v>-1.9836399481222178E-2</v>
      </c>
      <c r="AR107" s="104">
        <f t="shared" si="236"/>
        <v>3.3375961995742998E-2</v>
      </c>
      <c r="AS107" s="104">
        <f t="shared" si="237"/>
        <v>-7.2718970664460425E-3</v>
      </c>
      <c r="AT107" s="104">
        <f t="shared" si="238"/>
        <v>8.569603274945603E-3</v>
      </c>
      <c r="AU107" s="104">
        <f t="shared" si="239"/>
        <v>-1.5572943857733557E-2</v>
      </c>
      <c r="AV107" s="104">
        <f t="shared" si="240"/>
        <v>5.5542673717689617E-2</v>
      </c>
    </row>
    <row r="108" spans="1:48" s="19" customFormat="1">
      <c r="A108" s="45" t="s">
        <v>645</v>
      </c>
      <c r="C108" s="16">
        <f>C74*1000000/'regional population'!G50</f>
        <v>3771.4919460143369</v>
      </c>
      <c r="D108" s="16">
        <f>D74*1000000/'regional population'!H50</f>
        <v>3874.734666993586</v>
      </c>
      <c r="E108" s="16">
        <f>E74*1000000/'regional population'!I50</f>
        <v>4096.0642399461085</v>
      </c>
      <c r="F108" s="16">
        <f>F74*1000000/'regional population'!J50</f>
        <v>4339.6259723645953</v>
      </c>
      <c r="G108" s="16">
        <f>G74*1000000/'regional population'!K50</f>
        <v>4287.0766053534026</v>
      </c>
      <c r="H108" s="16">
        <f>H74*1000000/'regional population'!L50</f>
        <v>4365.1050669524657</v>
      </c>
      <c r="I108" s="16">
        <f>I74*1000000/'regional population'!M50</f>
        <v>4176.5961429002909</v>
      </c>
      <c r="J108" s="16">
        <f>J74*1000000/'regional population'!N50</f>
        <v>4088.8466072854585</v>
      </c>
      <c r="K108" s="16">
        <f>K74*1000000/'regional population'!O50</f>
        <v>4220.7727751167158</v>
      </c>
      <c r="L108" s="16">
        <f>L74*1000000/'regional population'!P50</f>
        <v>4029.093977278068</v>
      </c>
      <c r="M108" s="16">
        <f>M74*1000000/'regional population'!Q50</f>
        <v>3963.1035703983684</v>
      </c>
      <c r="N108" s="16">
        <f>N74*1000000/'regional population'!R50</f>
        <v>3939.0072735506055</v>
      </c>
      <c r="O108" s="16">
        <f>O74*1000000/'regional population'!S50</f>
        <v>4118.0932795712306</v>
      </c>
      <c r="P108" s="16">
        <f>P74*1000000/'regional population'!T50</f>
        <v>3901.0304965017235</v>
      </c>
      <c r="Q108" s="16"/>
      <c r="R108" s="16"/>
      <c r="T108" s="45" t="s">
        <v>645</v>
      </c>
      <c r="U108" s="45"/>
      <c r="V108" s="104">
        <f t="shared" si="215"/>
        <v>0</v>
      </c>
      <c r="W108" s="104">
        <f t="shared" si="216"/>
        <v>2.7374503898478286E-2</v>
      </c>
      <c r="X108" s="104">
        <f t="shared" si="217"/>
        <v>8.605938938164126E-2</v>
      </c>
      <c r="Y108" s="104">
        <f t="shared" si="218"/>
        <v>0.15063906657699611</v>
      </c>
      <c r="Z108" s="104">
        <f t="shared" si="219"/>
        <v>0.13670575642722205</v>
      </c>
      <c r="AA108" s="104">
        <f t="shared" si="220"/>
        <v>0.1573947735896537</v>
      </c>
      <c r="AB108" s="104">
        <f t="shared" si="221"/>
        <v>0.10741218665840258</v>
      </c>
      <c r="AC108" s="104">
        <f t="shared" si="222"/>
        <v>8.4145655303996536E-2</v>
      </c>
      <c r="AD108" s="104">
        <f t="shared" si="223"/>
        <v>0.11912549079606882</v>
      </c>
      <c r="AE108" s="104">
        <f t="shared" si="224"/>
        <v>6.8302421150855608E-2</v>
      </c>
      <c r="AF108" s="104">
        <f t="shared" si="225"/>
        <v>5.0805258801234876E-2</v>
      </c>
      <c r="AG108" s="104">
        <f t="shared" si="226"/>
        <v>4.441619654346507E-2</v>
      </c>
      <c r="AH108" s="104">
        <f t="shared" si="227"/>
        <v>9.1900324465276295E-2</v>
      </c>
      <c r="AI108" s="104">
        <f t="shared" si="228"/>
        <v>3.4346765773762611E-2</v>
      </c>
      <c r="AK108" s="45" t="s">
        <v>645</v>
      </c>
      <c r="AL108" s="104">
        <f t="shared" si="230"/>
        <v>0</v>
      </c>
      <c r="AM108" s="104">
        <f t="shared" si="231"/>
        <v>-1.2109192669099822E-2</v>
      </c>
      <c r="AN108" s="104">
        <f t="shared" si="232"/>
        <v>5.8712651159626983E-3</v>
      </c>
      <c r="AO108" s="104">
        <f t="shared" si="233"/>
        <v>-3.756771447643259E-2</v>
      </c>
      <c r="AP108" s="104">
        <f t="shared" si="234"/>
        <v>-5.7788244119686416E-2</v>
      </c>
      <c r="AQ108" s="104">
        <f t="shared" si="235"/>
        <v>-2.7387889648728958E-2</v>
      </c>
      <c r="AR108" s="104">
        <f t="shared" si="236"/>
        <v>-7.1557317857355196E-2</v>
      </c>
      <c r="AS108" s="104">
        <f t="shared" si="237"/>
        <v>-8.6763791249287237E-2</v>
      </c>
      <c r="AT108" s="104">
        <f t="shared" si="238"/>
        <v>-9.231641191319051E-2</v>
      </c>
      <c r="AU108" s="104">
        <f t="shared" si="239"/>
        <v>-5.1048798722313604E-2</v>
      </c>
      <c r="AV108" s="104">
        <f t="shared" si="240"/>
        <v>-0.10106757555971757</v>
      </c>
    </row>
    <row r="109" spans="1:48" s="19" customFormat="1">
      <c r="A109" s="45" t="s">
        <v>646</v>
      </c>
      <c r="C109" s="16">
        <f>C75*1000000/'regional population'!G51</f>
        <v>3337.8290659612881</v>
      </c>
      <c r="D109" s="16">
        <f>D75*1000000/'regional population'!H51</f>
        <v>3227.3234912560538</v>
      </c>
      <c r="E109" s="16">
        <f>E75*1000000/'regional population'!I51</f>
        <v>3508.8377468933882</v>
      </c>
      <c r="F109" s="16">
        <f>F75*1000000/'regional population'!J51</f>
        <v>4947.7612718093014</v>
      </c>
      <c r="G109" s="16">
        <f>G75*1000000/'regional population'!K51</f>
        <v>4881.0550064531481</v>
      </c>
      <c r="H109" s="16">
        <f>H75*1000000/'regional population'!L51</f>
        <v>4915.2519182659462</v>
      </c>
      <c r="I109" s="16">
        <f>I75*1000000/'regional population'!M51</f>
        <v>4814.6152635948647</v>
      </c>
      <c r="J109" s="16">
        <f>J75*1000000/'regional population'!N51</f>
        <v>5766.5408967425174</v>
      </c>
      <c r="K109" s="16">
        <f>K75*1000000/'regional population'!O51</f>
        <v>4407.7310591046107</v>
      </c>
      <c r="L109" s="16">
        <f>L75*1000000/'regional population'!P51</f>
        <v>4248.1301954882802</v>
      </c>
      <c r="M109" s="16">
        <f>M75*1000000/'regional population'!Q51</f>
        <v>4122.6038634769293</v>
      </c>
      <c r="N109" s="16">
        <f>N75*1000000/'regional population'!R51</f>
        <v>4144.4630266725335</v>
      </c>
      <c r="O109" s="16">
        <f>O75*1000000/'regional population'!S51</f>
        <v>4311.0497988118723</v>
      </c>
      <c r="P109" s="16">
        <f>P75*1000000/'regional population'!T51</f>
        <v>4538.680646484926</v>
      </c>
      <c r="Q109" s="16"/>
      <c r="R109" s="16"/>
      <c r="T109" s="45" t="s">
        <v>646</v>
      </c>
      <c r="U109" s="45"/>
      <c r="V109" s="104">
        <f t="shared" si="215"/>
        <v>0</v>
      </c>
      <c r="W109" s="104">
        <f t="shared" si="216"/>
        <v>-3.3107020318132729E-2</v>
      </c>
      <c r="X109" s="104">
        <f t="shared" si="217"/>
        <v>5.1233504638096283E-2</v>
      </c>
      <c r="Y109" s="104">
        <f t="shared" si="218"/>
        <v>0.48232913490564155</v>
      </c>
      <c r="Z109" s="104">
        <f t="shared" si="219"/>
        <v>0.46234420936334386</v>
      </c>
      <c r="AA109" s="104">
        <f t="shared" si="220"/>
        <v>0.47258946492826581</v>
      </c>
      <c r="AB109" s="104">
        <f t="shared" si="221"/>
        <v>0.44243913287640613</v>
      </c>
      <c r="AC109" s="104">
        <f t="shared" si="222"/>
        <v>0.72763217731815311</v>
      </c>
      <c r="AD109" s="104">
        <f t="shared" si="223"/>
        <v>0.32053828161964093</v>
      </c>
      <c r="AE109" s="104">
        <f t="shared" si="224"/>
        <v>0.27272251260860392</v>
      </c>
      <c r="AF109" s="104">
        <f t="shared" si="225"/>
        <v>0.2351153345504311</v>
      </c>
      <c r="AG109" s="104">
        <f t="shared" si="226"/>
        <v>0.24166425085609844</v>
      </c>
      <c r="AH109" s="104">
        <f t="shared" si="227"/>
        <v>0.29157296962128854</v>
      </c>
      <c r="AI109" s="104">
        <f t="shared" si="228"/>
        <v>0.35977024490851073</v>
      </c>
      <c r="AK109" s="45" t="s">
        <v>646</v>
      </c>
      <c r="AL109" s="104">
        <f t="shared" si="230"/>
        <v>0</v>
      </c>
      <c r="AM109" s="104">
        <f t="shared" si="231"/>
        <v>-1.3482110734853614E-2</v>
      </c>
      <c r="AN109" s="104">
        <f t="shared" si="232"/>
        <v>-6.5705178074340065E-3</v>
      </c>
      <c r="AO109" s="104">
        <f t="shared" si="233"/>
        <v>-2.6910354178375284E-2</v>
      </c>
      <c r="AP109" s="104">
        <f t="shared" si="234"/>
        <v>0.16548486880285629</v>
      </c>
      <c r="AQ109" s="104">
        <f t="shared" si="235"/>
        <v>-0.10914637611592204</v>
      </c>
      <c r="AR109" s="104">
        <f t="shared" si="236"/>
        <v>-0.14140356373038576</v>
      </c>
      <c r="AS109" s="104">
        <f t="shared" si="237"/>
        <v>-0.16677389287834976</v>
      </c>
      <c r="AT109" s="104">
        <f t="shared" si="238"/>
        <v>-0.16235590219635176</v>
      </c>
      <c r="AU109" s="104">
        <f t="shared" si="239"/>
        <v>-0.12868678135810618</v>
      </c>
      <c r="AV109" s="104">
        <f t="shared" si="240"/>
        <v>-8.2679944090104152E-2</v>
      </c>
    </row>
    <row r="110" spans="1:48" s="19" customFormat="1">
      <c r="A110" s="45" t="s">
        <v>647</v>
      </c>
      <c r="C110" s="16">
        <f>C76*1000000/'regional population'!G52</f>
        <v>5706.3561820710729</v>
      </c>
      <c r="D110" s="16">
        <f>D76*1000000/'regional population'!H52</f>
        <v>5553.1228819550815</v>
      </c>
      <c r="E110" s="16">
        <f>E76*1000000/'regional population'!I52</f>
        <v>5826.1994350477853</v>
      </c>
      <c r="F110" s="16">
        <f>F76*1000000/'regional population'!J52</f>
        <v>5515.9226291711338</v>
      </c>
      <c r="G110" s="16">
        <f>G76*1000000/'regional population'!K52</f>
        <v>5425.0700232981917</v>
      </c>
      <c r="H110" s="16">
        <f>H76*1000000/'regional population'!L52</f>
        <v>5762.157724656814</v>
      </c>
      <c r="I110" s="16">
        <f>I76*1000000/'regional population'!M52</f>
        <v>5601.1489994986687</v>
      </c>
      <c r="J110" s="16">
        <f>J76*1000000/'regional population'!N52</f>
        <v>5270.0815288045123</v>
      </c>
      <c r="K110" s="16">
        <f>K76*1000000/'regional population'!O52</f>
        <v>5228.7597448030601</v>
      </c>
      <c r="L110" s="16">
        <f>L76*1000000/'regional population'!P52</f>
        <v>5003.3995906994696</v>
      </c>
      <c r="M110" s="16">
        <f>M76*1000000/'regional population'!Q52</f>
        <v>4892.3744442491625</v>
      </c>
      <c r="N110" s="16">
        <f>N76*1000000/'regional population'!R52</f>
        <v>4995.5835624648198</v>
      </c>
      <c r="O110" s="16">
        <f>O76*1000000/'regional population'!S52</f>
        <v>5010.8201486570661</v>
      </c>
      <c r="P110" s="16">
        <f>P76*1000000/'regional population'!T52</f>
        <v>5231.6505450094719</v>
      </c>
      <c r="Q110" s="16"/>
      <c r="R110" s="16"/>
      <c r="T110" s="45" t="s">
        <v>647</v>
      </c>
      <c r="U110" s="45"/>
      <c r="V110" s="104">
        <f t="shared" si="215"/>
        <v>0</v>
      </c>
      <c r="W110" s="104">
        <f t="shared" si="216"/>
        <v>-2.6853090698656046E-2</v>
      </c>
      <c r="X110" s="104">
        <f t="shared" si="217"/>
        <v>2.1001712678442752E-2</v>
      </c>
      <c r="Y110" s="104">
        <f t="shared" si="218"/>
        <v>-3.3372181270118872E-2</v>
      </c>
      <c r="Z110" s="104">
        <f t="shared" si="219"/>
        <v>-4.9293480777919285E-2</v>
      </c>
      <c r="AA110" s="104">
        <f t="shared" si="220"/>
        <v>9.778839736829914E-3</v>
      </c>
      <c r="AB110" s="104">
        <f t="shared" si="221"/>
        <v>-1.8436841167215778E-2</v>
      </c>
      <c r="AC110" s="104">
        <f t="shared" si="222"/>
        <v>-7.645415731974492E-2</v>
      </c>
      <c r="AD110" s="104">
        <f t="shared" si="223"/>
        <v>-8.3695518125662005E-2</v>
      </c>
      <c r="AE110" s="104">
        <f t="shared" si="224"/>
        <v>-0.12318834803551837</v>
      </c>
      <c r="AF110" s="104">
        <f t="shared" si="225"/>
        <v>-0.14264474769019464</v>
      </c>
      <c r="AG110" s="104">
        <f t="shared" si="226"/>
        <v>-0.12455805367345374</v>
      </c>
      <c r="AH110" s="104">
        <f t="shared" si="227"/>
        <v>-0.12188794586628271</v>
      </c>
      <c r="AI110" s="104">
        <f t="shared" si="228"/>
        <v>-8.3188925106548628E-2</v>
      </c>
      <c r="AK110" s="45" t="s">
        <v>647</v>
      </c>
      <c r="AL110" s="104">
        <f t="shared" si="230"/>
        <v>0</v>
      </c>
      <c r="AM110" s="104">
        <f t="shared" si="231"/>
        <v>-1.6470971763176134E-2</v>
      </c>
      <c r="AN110" s="104">
        <f t="shared" si="232"/>
        <v>4.4640781250893102E-2</v>
      </c>
      <c r="AO110" s="104">
        <f t="shared" si="233"/>
        <v>1.5450972766879012E-2</v>
      </c>
      <c r="AP110" s="104">
        <f t="shared" si="234"/>
        <v>-4.456935256243133E-2</v>
      </c>
      <c r="AQ110" s="104">
        <f t="shared" si="235"/>
        <v>-5.2060716524449324E-2</v>
      </c>
      <c r="AR110" s="104">
        <f t="shared" si="236"/>
        <v>-9.2917010068482409E-2</v>
      </c>
      <c r="AS110" s="104">
        <f t="shared" si="237"/>
        <v>-0.11304512895527519</v>
      </c>
      <c r="AT110" s="104">
        <f t="shared" si="238"/>
        <v>-9.4334003880780393E-2</v>
      </c>
      <c r="AU110" s="104">
        <f t="shared" si="239"/>
        <v>-9.1571712380956405E-2</v>
      </c>
      <c r="AV110" s="104">
        <f t="shared" si="240"/>
        <v>-5.1536633718950231E-2</v>
      </c>
    </row>
    <row r="111" spans="1:48" s="19" customFormat="1">
      <c r="A111" s="45" t="s">
        <v>648</v>
      </c>
      <c r="C111" s="16">
        <f>C77*1000000/'regional population'!G53</f>
        <v>3568.1329618168402</v>
      </c>
      <c r="D111" s="16">
        <f>D77*1000000/'regional population'!H53</f>
        <v>3436.8120423136857</v>
      </c>
      <c r="E111" s="16">
        <f>E77*1000000/'regional population'!I53</f>
        <v>3604.3405472176496</v>
      </c>
      <c r="F111" s="16">
        <f>F77*1000000/'regional population'!J53</f>
        <v>3343.5051006656258</v>
      </c>
      <c r="G111" s="16">
        <f>G77*1000000/'regional population'!K53</f>
        <v>3302.0275490916993</v>
      </c>
      <c r="H111" s="16">
        <f>H77*1000000/'regional population'!L53</f>
        <v>3372.041424751204</v>
      </c>
      <c r="I111" s="16">
        <f>I77*1000000/'regional population'!M53</f>
        <v>3395.1996323434755</v>
      </c>
      <c r="J111" s="16">
        <f>J77*1000000/'regional population'!N53</f>
        <v>3352.3524703632947</v>
      </c>
      <c r="K111" s="16">
        <f>K77*1000000/'regional population'!O53</f>
        <v>3224.9692438013176</v>
      </c>
      <c r="L111" s="16">
        <f>L77*1000000/'regional population'!P53</f>
        <v>3225.4949767862654</v>
      </c>
      <c r="M111" s="16">
        <f>M77*1000000/'regional population'!Q53</f>
        <v>3137.7795092092847</v>
      </c>
      <c r="N111" s="16">
        <f>N77*1000000/'regional population'!R53</f>
        <v>3095.2068119907976</v>
      </c>
      <c r="O111" s="16">
        <f>O77*1000000/'regional population'!S53</f>
        <v>3189.4976778822975</v>
      </c>
      <c r="P111" s="16">
        <f>P77*1000000/'regional population'!T53</f>
        <v>3401.360583796813</v>
      </c>
      <c r="Q111" s="16"/>
      <c r="R111" s="16"/>
      <c r="T111" s="45" t="s">
        <v>648</v>
      </c>
      <c r="U111" s="45"/>
      <c r="V111" s="104">
        <f t="shared" si="215"/>
        <v>0</v>
      </c>
      <c r="W111" s="104">
        <f t="shared" si="216"/>
        <v>-3.6803818946334332E-2</v>
      </c>
      <c r="X111" s="104">
        <f t="shared" si="217"/>
        <v>1.0147487716481551E-2</v>
      </c>
      <c r="Y111" s="104">
        <f t="shared" si="218"/>
        <v>-6.2953893129822469E-2</v>
      </c>
      <c r="Z111" s="104">
        <f t="shared" si="219"/>
        <v>-7.4578334264103208E-2</v>
      </c>
      <c r="AA111" s="104">
        <f t="shared" si="220"/>
        <v>-5.4956342480519393E-2</v>
      </c>
      <c r="AB111" s="104">
        <f t="shared" si="221"/>
        <v>-4.8466055307902378E-2</v>
      </c>
      <c r="AC111" s="104">
        <f t="shared" si="222"/>
        <v>-6.047434155695619E-2</v>
      </c>
      <c r="AD111" s="104">
        <f t="shared" si="223"/>
        <v>-9.6174588135524153E-2</v>
      </c>
      <c r="AE111" s="104">
        <f t="shared" si="224"/>
        <v>-9.6027246937599675E-2</v>
      </c>
      <c r="AF111" s="104">
        <f t="shared" si="225"/>
        <v>-0.12061026234527594</v>
      </c>
      <c r="AG111" s="104">
        <f t="shared" si="226"/>
        <v>-0.13254162748050613</v>
      </c>
      <c r="AH111" s="104">
        <f t="shared" si="227"/>
        <v>-0.10611580005184207</v>
      </c>
      <c r="AI111" s="104">
        <f t="shared" si="228"/>
        <v>-4.673939558998641E-2</v>
      </c>
      <c r="AK111" s="45" t="s">
        <v>648</v>
      </c>
      <c r="AL111" s="104">
        <f t="shared" si="230"/>
        <v>0</v>
      </c>
      <c r="AM111" s="104">
        <f t="shared" si="231"/>
        <v>-1.2405409988957117E-2</v>
      </c>
      <c r="AN111" s="104">
        <f t="shared" si="232"/>
        <v>8.5348528644078048E-3</v>
      </c>
      <c r="AO111" s="104">
        <f t="shared" si="233"/>
        <v>1.5461179247956869E-2</v>
      </c>
      <c r="AP111" s="104">
        <f t="shared" si="234"/>
        <v>2.646136144941913E-3</v>
      </c>
      <c r="AQ111" s="104">
        <f t="shared" si="235"/>
        <v>-3.5452572463762655E-2</v>
      </c>
      <c r="AR111" s="104">
        <f t="shared" si="236"/>
        <v>-3.5295332391108603E-2</v>
      </c>
      <c r="AS111" s="104">
        <f t="shared" si="237"/>
        <v>-6.1529917036880044E-2</v>
      </c>
      <c r="AT111" s="104">
        <f t="shared" si="238"/>
        <v>-7.4262871208241044E-2</v>
      </c>
      <c r="AU111" s="104">
        <f t="shared" si="239"/>
        <v>-4.6061668263245203E-2</v>
      </c>
      <c r="AV111" s="104">
        <f t="shared" si="240"/>
        <v>1.7303841743704584E-2</v>
      </c>
    </row>
    <row r="112" spans="1:48" s="19" customFormat="1">
      <c r="A112" s="45" t="s">
        <v>650</v>
      </c>
      <c r="C112" s="16">
        <f>C78*1000000/'regional population'!G54</f>
        <v>4879.5498051918148</v>
      </c>
      <c r="D112" s="16">
        <f>D78*1000000/'regional population'!H54</f>
        <v>4702.6713729731055</v>
      </c>
      <c r="E112" s="16">
        <f>E78*1000000/'regional population'!I54</f>
        <v>4942.4906492963901</v>
      </c>
      <c r="F112" s="16">
        <f>F78*1000000/'regional population'!J54</f>
        <v>5057.5425126860437</v>
      </c>
      <c r="G112" s="16">
        <f>G78*1000000/'regional population'!K54</f>
        <v>5009.9985924046769</v>
      </c>
      <c r="H112" s="16">
        <f>H78*1000000/'regional population'!L54</f>
        <v>5013.6812841426727</v>
      </c>
      <c r="I112" s="16">
        <f>I78*1000000/'regional population'!M54</f>
        <v>4862.1211836566963</v>
      </c>
      <c r="J112" s="16">
        <f>J78*1000000/'regional population'!N54</f>
        <v>4777.6031707217307</v>
      </c>
      <c r="K112" s="16">
        <f>K78*1000000/'regional population'!O54</f>
        <v>4757.4652462313161</v>
      </c>
      <c r="L112" s="16">
        <f>L78*1000000/'regional population'!P54</f>
        <v>4425.1689104134139</v>
      </c>
      <c r="M112" s="16">
        <f>M78*1000000/'regional population'!Q54</f>
        <v>4380.8433480729054</v>
      </c>
      <c r="N112" s="16">
        <f>N78*1000000/'regional population'!R54</f>
        <v>4503.72641987322</v>
      </c>
      <c r="O112" s="16">
        <f>O78*1000000/'regional population'!S54</f>
        <v>4522.4317584138662</v>
      </c>
      <c r="P112" s="16">
        <f>P78*1000000/'regional population'!T54</f>
        <v>4465.5965146813614</v>
      </c>
      <c r="Q112" s="16"/>
      <c r="R112" s="16"/>
      <c r="T112" s="45" t="s">
        <v>650</v>
      </c>
      <c r="U112" s="45"/>
      <c r="V112" s="104">
        <f t="shared" si="215"/>
        <v>0</v>
      </c>
      <c r="W112" s="104">
        <f t="shared" si="216"/>
        <v>-3.6248924445962505E-2</v>
      </c>
      <c r="X112" s="104">
        <f t="shared" si="217"/>
        <v>1.2898903918883375E-2</v>
      </c>
      <c r="Y112" s="104">
        <f t="shared" si="218"/>
        <v>3.6477280609954033E-2</v>
      </c>
      <c r="Z112" s="104">
        <f t="shared" si="219"/>
        <v>2.6733775126972725E-2</v>
      </c>
      <c r="AA112" s="104">
        <f t="shared" si="220"/>
        <v>2.7488494698454158E-2</v>
      </c>
      <c r="AB112" s="104">
        <f t="shared" si="221"/>
        <v>-3.5717683456318872E-3</v>
      </c>
      <c r="AC112" s="104">
        <f t="shared" si="222"/>
        <v>-2.0892631193478839E-2</v>
      </c>
      <c r="AD112" s="104">
        <f t="shared" si="223"/>
        <v>-2.501963579316302E-2</v>
      </c>
      <c r="AE112" s="104">
        <f t="shared" si="224"/>
        <v>-9.3119429643886864E-2</v>
      </c>
      <c r="AF112" s="104">
        <f t="shared" si="225"/>
        <v>-0.10220337470237284</v>
      </c>
      <c r="AG112" s="104">
        <f t="shared" si="226"/>
        <v>-7.7020094132192463E-2</v>
      </c>
      <c r="AH112" s="104">
        <f t="shared" si="227"/>
        <v>-7.3186679311680991E-2</v>
      </c>
      <c r="AI112" s="104">
        <f t="shared" si="228"/>
        <v>-8.4834320180523504E-2</v>
      </c>
      <c r="AK112" s="45" t="s">
        <v>650</v>
      </c>
      <c r="AL112" s="104">
        <f t="shared" si="230"/>
        <v>0</v>
      </c>
      <c r="AM112" s="104">
        <f t="shared" si="231"/>
        <v>-9.4005972588684372E-3</v>
      </c>
      <c r="AN112" s="104">
        <f t="shared" si="232"/>
        <v>-8.6724389233213683E-3</v>
      </c>
      <c r="AO112" s="104">
        <f t="shared" si="233"/>
        <v>-3.8639582077493961E-2</v>
      </c>
      <c r="AP112" s="104">
        <f t="shared" si="234"/>
        <v>-5.5350862847347249E-2</v>
      </c>
      <c r="AQ112" s="104">
        <f t="shared" si="235"/>
        <v>-5.9332623641231153E-2</v>
      </c>
      <c r="AR112" s="104">
        <f t="shared" si="236"/>
        <v>-0.12503574625154823</v>
      </c>
      <c r="AS112" s="104">
        <f t="shared" si="237"/>
        <v>-0.13379999533681541</v>
      </c>
      <c r="AT112" s="104">
        <f t="shared" si="238"/>
        <v>-0.10950300297499505</v>
      </c>
      <c r="AU112" s="104">
        <f t="shared" si="239"/>
        <v>-0.10580449950345194</v>
      </c>
      <c r="AV112" s="104">
        <f t="shared" si="240"/>
        <v>-0.11704221892744937</v>
      </c>
    </row>
    <row r="113" spans="1:48" s="19" customFormat="1">
      <c r="A113" s="45" t="s">
        <v>651</v>
      </c>
      <c r="C113" s="16">
        <f>C79*1000000/'regional population'!G55</f>
        <v>4552.2186815511541</v>
      </c>
      <c r="D113" s="16">
        <f>D79*1000000/'regional population'!H55</f>
        <v>4347.1483247519536</v>
      </c>
      <c r="E113" s="16">
        <f>E79*1000000/'regional population'!I55</f>
        <v>4486.3305531990054</v>
      </c>
      <c r="F113" s="16">
        <f>F79*1000000/'regional population'!J55</f>
        <v>4301.9973842678755</v>
      </c>
      <c r="G113" s="16">
        <f>G79*1000000/'regional population'!K55</f>
        <v>4259.7308155224864</v>
      </c>
      <c r="H113" s="16">
        <f>H79*1000000/'regional population'!L55</f>
        <v>4156.4530729099752</v>
      </c>
      <c r="I113" s="16">
        <f>I79*1000000/'regional population'!M55</f>
        <v>4062.8260111538166</v>
      </c>
      <c r="J113" s="16">
        <f>J79*1000000/'regional population'!N55</f>
        <v>3948.5554136108722</v>
      </c>
      <c r="K113" s="16">
        <f>K79*1000000/'regional population'!O55</f>
        <v>4180.5532922274897</v>
      </c>
      <c r="L113" s="16">
        <f>L79*1000000/'regional population'!P55</f>
        <v>3690.3150212446758</v>
      </c>
      <c r="M113" s="16">
        <f>M79*1000000/'regional population'!Q55</f>
        <v>3611.9923464673088</v>
      </c>
      <c r="N113" s="16">
        <f>N79*1000000/'regional population'!R55</f>
        <v>3582.7353501545326</v>
      </c>
      <c r="O113" s="16">
        <f>O79*1000000/'regional population'!S55</f>
        <v>3642.1470722537301</v>
      </c>
      <c r="P113" s="16">
        <f>P79*1000000/'regional population'!T55</f>
        <v>3723.2475872889986</v>
      </c>
      <c r="Q113" s="16"/>
      <c r="R113" s="16"/>
      <c r="T113" s="45" t="s">
        <v>651</v>
      </c>
      <c r="U113" s="45"/>
      <c r="V113" s="104">
        <f t="shared" si="215"/>
        <v>0</v>
      </c>
      <c r="W113" s="104">
        <f t="shared" si="216"/>
        <v>-4.504844146224618E-2</v>
      </c>
      <c r="X113" s="104">
        <f t="shared" si="217"/>
        <v>-1.4473849558057195E-2</v>
      </c>
      <c r="Y113" s="104">
        <f t="shared" si="218"/>
        <v>-5.4966888628912747E-2</v>
      </c>
      <c r="Z113" s="104">
        <f t="shared" si="219"/>
        <v>-6.4251716907633982E-2</v>
      </c>
      <c r="AA113" s="104">
        <f t="shared" si="220"/>
        <v>-8.6939059023043885E-2</v>
      </c>
      <c r="AB113" s="104">
        <f t="shared" si="221"/>
        <v>-0.10750640613569529</v>
      </c>
      <c r="AC113" s="104">
        <f t="shared" si="222"/>
        <v>-0.132608582796507</v>
      </c>
      <c r="AD113" s="104">
        <f t="shared" si="223"/>
        <v>-8.164488908011347E-2</v>
      </c>
      <c r="AE113" s="104">
        <f t="shared" si="224"/>
        <v>-0.18933705091970388</v>
      </c>
      <c r="AF113" s="104">
        <f t="shared" si="225"/>
        <v>-0.20654243586634247</v>
      </c>
      <c r="AG113" s="104">
        <f t="shared" si="226"/>
        <v>-0.21296941100955047</v>
      </c>
      <c r="AH113" s="104">
        <f t="shared" si="227"/>
        <v>-0.19991825370465721</v>
      </c>
      <c r="AI113" s="104">
        <f t="shared" si="228"/>
        <v>-0.18210265197094755</v>
      </c>
      <c r="AK113" s="45" t="s">
        <v>651</v>
      </c>
      <c r="AL113" s="104">
        <f t="shared" si="230"/>
        <v>0</v>
      </c>
      <c r="AM113" s="104">
        <f t="shared" si="231"/>
        <v>-9.8248708611389235E-3</v>
      </c>
      <c r="AN113" s="104">
        <f t="shared" si="232"/>
        <v>-3.3831799128968942E-2</v>
      </c>
      <c r="AO113" s="104">
        <f t="shared" si="233"/>
        <v>-5.5595425043421298E-2</v>
      </c>
      <c r="AP113" s="104">
        <f t="shared" si="234"/>
        <v>-8.2157644249045259E-2</v>
      </c>
      <c r="AQ113" s="104">
        <f t="shared" si="235"/>
        <v>-2.8229699182174994E-2</v>
      </c>
      <c r="AR113" s="104">
        <f t="shared" si="236"/>
        <v>-0.14218566595602367</v>
      </c>
      <c r="AS113" s="104">
        <f t="shared" si="237"/>
        <v>-0.16039178459844494</v>
      </c>
      <c r="AT113" s="104">
        <f t="shared" si="238"/>
        <v>-0.1671925782064948</v>
      </c>
      <c r="AU113" s="104">
        <f t="shared" si="239"/>
        <v>-0.15338231362649712</v>
      </c>
      <c r="AV113" s="104">
        <f t="shared" si="240"/>
        <v>-0.13453048555894698</v>
      </c>
    </row>
    <row r="114" spans="1:48" s="19" customFormat="1">
      <c r="A114" s="45" t="s">
        <v>656</v>
      </c>
      <c r="C114" s="16">
        <f>C80*1000000/'regional population'!G56</f>
        <v>3885.5753742216025</v>
      </c>
      <c r="D114" s="16">
        <f>D80*1000000/'regional population'!H56</f>
        <v>3930.9123035243269</v>
      </c>
      <c r="E114" s="16">
        <f>E80*1000000/'regional population'!I56</f>
        <v>4059.552357779829</v>
      </c>
      <c r="F114" s="16">
        <f>F80*1000000/'regional population'!J56</f>
        <v>3841.5195784746406</v>
      </c>
      <c r="G114" s="16">
        <f>G80*1000000/'regional population'!K56</f>
        <v>3697.4355541909154</v>
      </c>
      <c r="H114" s="16">
        <f>H80*1000000/'regional population'!L56</f>
        <v>4392.930960829146</v>
      </c>
      <c r="I114" s="16">
        <f>I80*1000000/'regional population'!M56</f>
        <v>4161.6975121585874</v>
      </c>
      <c r="J114" s="16">
        <f>J80*1000000/'regional population'!N56</f>
        <v>4092.6274416027163</v>
      </c>
      <c r="K114" s="16">
        <f>K80*1000000/'regional population'!O56</f>
        <v>3986.5777536971018</v>
      </c>
      <c r="L114" s="16">
        <f>L80*1000000/'regional population'!P56</f>
        <v>4002.1139556119169</v>
      </c>
      <c r="M114" s="16">
        <f>M80*1000000/'regional population'!Q56</f>
        <v>3852.9706796975497</v>
      </c>
      <c r="N114" s="16">
        <f>N80*1000000/'regional population'!R56</f>
        <v>3881.9264817423009</v>
      </c>
      <c r="O114" s="16">
        <f>O80*1000000/'regional population'!S56</f>
        <v>3833.6319064691529</v>
      </c>
      <c r="P114" s="16">
        <f>P80*1000000/'regional population'!T56</f>
        <v>4033.4564301169553</v>
      </c>
      <c r="Q114" s="16"/>
      <c r="R114" s="16"/>
      <c r="T114" s="45" t="s">
        <v>656</v>
      </c>
      <c r="U114" s="45"/>
      <c r="V114" s="104">
        <f t="shared" si="215"/>
        <v>0</v>
      </c>
      <c r="W114" s="104">
        <f t="shared" si="216"/>
        <v>1.1668009222908671E-2</v>
      </c>
      <c r="X114" s="104">
        <f t="shared" si="217"/>
        <v>4.477508909297101E-2</v>
      </c>
      <c r="Y114" s="104">
        <f t="shared" si="218"/>
        <v>-1.1338293947209199E-2</v>
      </c>
      <c r="Z114" s="104">
        <f t="shared" si="219"/>
        <v>-4.8420067019901092E-2</v>
      </c>
      <c r="AA114" s="104">
        <f t="shared" si="220"/>
        <v>0.1305741203667119</v>
      </c>
      <c r="AB114" s="104">
        <f t="shared" si="221"/>
        <v>7.1063384786944406E-2</v>
      </c>
      <c r="AC114" s="104">
        <f t="shared" si="222"/>
        <v>5.3287363502140916E-2</v>
      </c>
      <c r="AD114" s="104">
        <f t="shared" si="223"/>
        <v>2.5994188697403109E-2</v>
      </c>
      <c r="AE114" s="104">
        <f t="shared" si="224"/>
        <v>2.9992618895897882E-2</v>
      </c>
      <c r="AF114" s="104">
        <f t="shared" si="225"/>
        <v>-8.3912140117946565E-3</v>
      </c>
      <c r="AG114" s="104">
        <f t="shared" si="226"/>
        <v>-9.3908678326248829E-4</v>
      </c>
      <c r="AH114" s="104">
        <f t="shared" si="227"/>
        <v>-1.3368282107474316E-2</v>
      </c>
      <c r="AI114" s="104">
        <f t="shared" si="228"/>
        <v>3.8058985260317479E-2</v>
      </c>
      <c r="AK114" s="45" t="s">
        <v>656</v>
      </c>
      <c r="AL114" s="104">
        <f t="shared" si="230"/>
        <v>0</v>
      </c>
      <c r="AM114" s="104">
        <f t="shared" si="231"/>
        <v>-3.7507038904884826E-2</v>
      </c>
      <c r="AN114" s="104">
        <f t="shared" si="232"/>
        <v>0.14353991202967009</v>
      </c>
      <c r="AO114" s="104">
        <f t="shared" si="233"/>
        <v>8.334668798201994E-2</v>
      </c>
      <c r="AP114" s="104">
        <f t="shared" si="234"/>
        <v>6.5366805504550873E-2</v>
      </c>
      <c r="AQ114" s="104">
        <f t="shared" si="235"/>
        <v>3.776062369570421E-2</v>
      </c>
      <c r="AR114" s="104">
        <f t="shared" si="236"/>
        <v>4.1804909191961892E-2</v>
      </c>
      <c r="AS114" s="104">
        <f t="shared" si="237"/>
        <v>2.9808780064726204E-3</v>
      </c>
      <c r="AT114" s="104">
        <f t="shared" si="238"/>
        <v>1.051846865341366E-2</v>
      </c>
      <c r="AU114" s="104">
        <f t="shared" si="239"/>
        <v>-2.0532687246175296E-3</v>
      </c>
      <c r="AV114" s="104">
        <f t="shared" si="240"/>
        <v>4.9963783268944573E-2</v>
      </c>
    </row>
    <row r="115" spans="1:48" s="19" customFormat="1">
      <c r="A115" s="168" t="s">
        <v>653</v>
      </c>
      <c r="C115" s="16">
        <f>C82*1000000/'regional population'!G57</f>
        <v>4394.987146338095</v>
      </c>
      <c r="D115" s="16">
        <f>D82*1000000/'regional population'!H57</f>
        <v>4243.0267404241586</v>
      </c>
      <c r="E115" s="16">
        <f>E82*1000000/'regional population'!I57</f>
        <v>4405.0427281321527</v>
      </c>
      <c r="F115" s="16">
        <f>F82*1000000/'regional population'!J57</f>
        <v>4147.9224137056135</v>
      </c>
      <c r="G115" s="16">
        <f>G82*1000000/'regional population'!K57</f>
        <v>4073.5201266958902</v>
      </c>
      <c r="H115" s="16">
        <f>H82*1000000/'regional population'!L57</f>
        <v>3946.2071709576544</v>
      </c>
      <c r="I115" s="16">
        <f>I82*1000000/'regional population'!M57</f>
        <v>3834.1404398697528</v>
      </c>
      <c r="J115" s="16">
        <f>J82*1000000/'regional population'!N57</f>
        <v>3743.2064539873454</v>
      </c>
      <c r="K115" s="16">
        <f>K82*1000000/'regional population'!O57</f>
        <v>3651.9417295317421</v>
      </c>
      <c r="L115" s="16">
        <f>L82*1000000/'regional population'!P57</f>
        <v>3539.9991028374279</v>
      </c>
      <c r="M115" s="16">
        <f>M82*1000000/'regional population'!Q57</f>
        <v>3452.808932245583</v>
      </c>
      <c r="N115" s="16">
        <f>N82*1000000/'regional population'!R57</f>
        <v>3459.0578545630092</v>
      </c>
      <c r="O115" s="16">
        <f>O82*1000000/'regional population'!S57</f>
        <v>3564.7350382100194</v>
      </c>
      <c r="P115" s="16">
        <f>P82*1000000/'regional population'!T57</f>
        <v>4075.9491669859553</v>
      </c>
      <c r="Q115" s="16"/>
      <c r="R115" s="16"/>
      <c r="T115" s="168" t="s">
        <v>653</v>
      </c>
      <c r="U115" s="168"/>
      <c r="V115" s="104">
        <f t="shared" si="215"/>
        <v>0</v>
      </c>
      <c r="W115" s="104">
        <f t="shared" si="216"/>
        <v>-3.4575847631443057E-2</v>
      </c>
      <c r="X115" s="104">
        <f t="shared" si="217"/>
        <v>2.2879661439820786E-3</v>
      </c>
      <c r="Y115" s="104">
        <f t="shared" si="218"/>
        <v>-5.621512063768741E-2</v>
      </c>
      <c r="Z115" s="104">
        <f t="shared" si="219"/>
        <v>-7.3144018159427726E-2</v>
      </c>
      <c r="AA115" s="104">
        <f t="shared" si="220"/>
        <v>-0.10211178336536531</v>
      </c>
      <c r="AB115" s="104">
        <f t="shared" si="221"/>
        <v>-0.1276105453313191</v>
      </c>
      <c r="AC115" s="104">
        <f t="shared" si="222"/>
        <v>-0.14830093255080701</v>
      </c>
      <c r="AD115" s="104">
        <f t="shared" si="223"/>
        <v>-0.16906657336312314</v>
      </c>
      <c r="AE115" s="104">
        <f t="shared" si="224"/>
        <v>-0.19453709761427707</v>
      </c>
      <c r="AF115" s="104">
        <f t="shared" si="225"/>
        <v>-0.21437564723654201</v>
      </c>
      <c r="AG115" s="104">
        <f t="shared" si="226"/>
        <v>-0.21295381775004796</v>
      </c>
      <c r="AH115" s="104">
        <f t="shared" si="227"/>
        <v>-0.18890888197928901</v>
      </c>
      <c r="AI115" s="104">
        <f t="shared" si="228"/>
        <v>-7.259133388318606E-2</v>
      </c>
      <c r="AK115" s="168" t="s">
        <v>653</v>
      </c>
      <c r="AL115" s="104">
        <f t="shared" si="230"/>
        <v>0</v>
      </c>
      <c r="AM115" s="104">
        <f t="shared" si="231"/>
        <v>-1.7937241729469755E-2</v>
      </c>
      <c r="AN115" s="104">
        <f t="shared" si="232"/>
        <v>-4.8630428110576385E-2</v>
      </c>
      <c r="AO115" s="104">
        <f t="shared" si="233"/>
        <v>-7.5647985314059585E-2</v>
      </c>
      <c r="AP115" s="104">
        <f t="shared" si="234"/>
        <v>-9.7570764192936865E-2</v>
      </c>
      <c r="AQ115" s="104">
        <f t="shared" si="235"/>
        <v>-0.11957327903121961</v>
      </c>
      <c r="AR115" s="104">
        <f t="shared" si="236"/>
        <v>-0.14656091658307746</v>
      </c>
      <c r="AS115" s="104">
        <f t="shared" si="237"/>
        <v>-0.16758111944505727</v>
      </c>
      <c r="AT115" s="104">
        <f t="shared" si="238"/>
        <v>-0.16607460083304593</v>
      </c>
      <c r="AU115" s="104">
        <f t="shared" si="239"/>
        <v>-0.14059746478589363</v>
      </c>
      <c r="AV115" s="104">
        <f t="shared" si="240"/>
        <v>-1.7351637649210438E-2</v>
      </c>
    </row>
    <row r="116" spans="1:48" s="19" customFormat="1">
      <c r="A116" s="168" t="s">
        <v>652</v>
      </c>
      <c r="C116" s="16">
        <f>C81*1000000/'regional population'!G58</f>
        <v>5674.1095022280624</v>
      </c>
      <c r="D116" s="16">
        <f>D81*1000000/'regional population'!H58</f>
        <v>5547.3038792447924</v>
      </c>
      <c r="E116" s="16">
        <f>E81*1000000/'regional population'!I58</f>
        <v>5729.5822932237907</v>
      </c>
      <c r="F116" s="16">
        <f>F81*1000000/'regional population'!J58</f>
        <v>5498.2538846325797</v>
      </c>
      <c r="G116" s="16">
        <f>G81*1000000/'regional population'!K58</f>
        <v>5424.787487838028</v>
      </c>
      <c r="H116" s="16">
        <f>H81*1000000/'regional population'!L58</f>
        <v>5632.4015655709145</v>
      </c>
      <c r="I116" s="16">
        <f>I81*1000000/'regional population'!M58</f>
        <v>5408.6609449349644</v>
      </c>
      <c r="J116" s="16">
        <f>J81*1000000/'regional population'!N58</f>
        <v>5296.6486787071435</v>
      </c>
      <c r="K116" s="16">
        <f>K81*1000000/'regional population'!O58</f>
        <v>5187.6441113519077</v>
      </c>
      <c r="L116" s="16">
        <f>L81*1000000/'regional population'!P58</f>
        <v>5263.3032404219675</v>
      </c>
      <c r="M116" s="16">
        <f>M81*1000000/'regional population'!Q58</f>
        <v>5246.0260029479978</v>
      </c>
      <c r="N116" s="16">
        <f>N81*1000000/'regional population'!R58</f>
        <v>5355.2308111095481</v>
      </c>
      <c r="O116" s="16">
        <f>O81*1000000/'regional population'!S58</f>
        <v>5536.0253631158885</v>
      </c>
      <c r="P116" s="16">
        <f>P81*1000000/'regional population'!T58</f>
        <v>5757.2823711006158</v>
      </c>
      <c r="Q116" s="16"/>
      <c r="R116" s="16"/>
      <c r="T116" s="168" t="s">
        <v>652</v>
      </c>
      <c r="U116" s="168"/>
      <c r="V116" s="104">
        <f t="shared" si="215"/>
        <v>0</v>
      </c>
      <c r="W116" s="104">
        <f t="shared" si="216"/>
        <v>-2.2348109942798455E-2</v>
      </c>
      <c r="X116" s="104">
        <f t="shared" si="217"/>
        <v>9.7764752290989687E-3</v>
      </c>
      <c r="Y116" s="104">
        <f t="shared" si="218"/>
        <v>-3.0992637263420719E-2</v>
      </c>
      <c r="Z116" s="104">
        <f t="shared" si="219"/>
        <v>-4.3940289536557708E-2</v>
      </c>
      <c r="AA116" s="104">
        <f t="shared" si="220"/>
        <v>-7.3505695723302678E-3</v>
      </c>
      <c r="AB116" s="104">
        <f t="shared" si="221"/>
        <v>-4.6782417080400651E-2</v>
      </c>
      <c r="AC116" s="104">
        <f t="shared" si="222"/>
        <v>-6.6523359017428341E-2</v>
      </c>
      <c r="AD116" s="104">
        <f t="shared" si="223"/>
        <v>-8.5734226786623235E-2</v>
      </c>
      <c r="AE116" s="104">
        <f t="shared" si="224"/>
        <v>-7.2400129332150343E-2</v>
      </c>
      <c r="AF116" s="104">
        <f t="shared" si="225"/>
        <v>-7.5445054261284228E-2</v>
      </c>
      <c r="AG116" s="104">
        <f t="shared" si="226"/>
        <v>-5.6198896230906348E-2</v>
      </c>
      <c r="AH116" s="104">
        <f t="shared" si="227"/>
        <v>-2.433582557015368E-2</v>
      </c>
      <c r="AI116" s="104">
        <f t="shared" si="228"/>
        <v>1.4658312258495121E-2</v>
      </c>
      <c r="AK116" s="168" t="s">
        <v>652</v>
      </c>
      <c r="AL116" s="104">
        <f t="shared" si="230"/>
        <v>0</v>
      </c>
      <c r="AM116" s="104">
        <f t="shared" si="231"/>
        <v>-1.3361768724410417E-2</v>
      </c>
      <c r="AN116" s="104">
        <f t="shared" si="232"/>
        <v>2.4398233285165771E-2</v>
      </c>
      <c r="AO116" s="104">
        <f t="shared" si="233"/>
        <v>-1.6294798599246985E-2</v>
      </c>
      <c r="AP116" s="104">
        <f t="shared" si="234"/>
        <v>-3.6667132903577926E-2</v>
      </c>
      <c r="AQ116" s="104">
        <f t="shared" si="235"/>
        <v>-5.6492439199436584E-2</v>
      </c>
      <c r="AR116" s="104">
        <f t="shared" si="236"/>
        <v>-4.2731865268588409E-2</v>
      </c>
      <c r="AS116" s="104">
        <f t="shared" si="237"/>
        <v>-4.5874178780566988E-2</v>
      </c>
      <c r="AT116" s="104">
        <f t="shared" si="238"/>
        <v>-2.6012453503243216E-2</v>
      </c>
      <c r="AU116" s="104">
        <f t="shared" si="239"/>
        <v>6.8697225111555849E-3</v>
      </c>
      <c r="AV116" s="104">
        <f t="shared" si="240"/>
        <v>4.7111045052323108E-2</v>
      </c>
    </row>
    <row r="117" spans="1:48" s="19" customFormat="1">
      <c r="A117" s="45" t="s">
        <v>654</v>
      </c>
      <c r="C117" s="16">
        <f>C83*1000000/'regional population'!G59</f>
        <v>4261.3860405793666</v>
      </c>
      <c r="D117" s="16">
        <f>D83*1000000/'regional population'!H59</f>
        <v>4192.9305260966948</v>
      </c>
      <c r="E117" s="16">
        <f>E83*1000000/'regional population'!I59</f>
        <v>4422.9886957333565</v>
      </c>
      <c r="F117" s="16">
        <f>F83*1000000/'regional population'!J59</f>
        <v>4267.1567502296048</v>
      </c>
      <c r="G117" s="16">
        <f>G83*1000000/'regional population'!K59</f>
        <v>4507.080962627695</v>
      </c>
      <c r="H117" s="16">
        <f>H83*1000000/'regional population'!L59</f>
        <v>4529.1254143833712</v>
      </c>
      <c r="I117" s="16">
        <f>I83*1000000/'regional population'!M59</f>
        <v>4432.2460334764446</v>
      </c>
      <c r="J117" s="16">
        <f>J83*1000000/'regional population'!N59</f>
        <v>4395.1610817369574</v>
      </c>
      <c r="K117" s="16">
        <f>K83*1000000/'regional population'!O59</f>
        <v>4471.5158748715712</v>
      </c>
      <c r="L117" s="16">
        <f>L83*1000000/'regional population'!P59</f>
        <v>4260.635484912179</v>
      </c>
      <c r="M117" s="16">
        <f>M83*1000000/'regional population'!Q59</f>
        <v>4156.5439031226779</v>
      </c>
      <c r="N117" s="16">
        <f>N83*1000000/'regional population'!R59</f>
        <v>4151.8920257283326</v>
      </c>
      <c r="O117" s="16">
        <f>O83*1000000/'regional population'!S59</f>
        <v>4309.1279109251263</v>
      </c>
      <c r="P117" s="16">
        <f>P83*1000000/'regional population'!T59</f>
        <v>4202.0873607397825</v>
      </c>
      <c r="Q117" s="16"/>
      <c r="R117" s="16"/>
      <c r="T117" s="45" t="s">
        <v>654</v>
      </c>
      <c r="U117" s="45"/>
      <c r="V117" s="104">
        <f t="shared" si="215"/>
        <v>0</v>
      </c>
      <c r="W117" s="104">
        <f t="shared" si="216"/>
        <v>-1.6064142941005333E-2</v>
      </c>
      <c r="X117" s="104">
        <f t="shared" si="217"/>
        <v>3.7922557030767967E-2</v>
      </c>
      <c r="Y117" s="104">
        <f t="shared" si="218"/>
        <v>1.3541860782586568E-3</v>
      </c>
      <c r="Z117" s="104">
        <f t="shared" si="219"/>
        <v>5.765610524573006E-2</v>
      </c>
      <c r="AA117" s="104">
        <f t="shared" si="220"/>
        <v>6.2829176060191783E-2</v>
      </c>
      <c r="AB117" s="104">
        <f t="shared" si="221"/>
        <v>4.0094934199824017E-2</v>
      </c>
      <c r="AC117" s="104">
        <f t="shared" si="222"/>
        <v>3.1392377945510752E-2</v>
      </c>
      <c r="AD117" s="104">
        <f t="shared" si="223"/>
        <v>4.9310208531033739E-2</v>
      </c>
      <c r="AE117" s="104">
        <f t="shared" si="224"/>
        <v>-1.7612947056200312E-4</v>
      </c>
      <c r="AF117" s="104">
        <f t="shared" si="225"/>
        <v>-2.4602825573257547E-2</v>
      </c>
      <c r="AG117" s="104">
        <f t="shared" si="226"/>
        <v>-2.5694460395835783E-2</v>
      </c>
      <c r="AH117" s="104">
        <f t="shared" si="227"/>
        <v>1.1203366672517756E-2</v>
      </c>
      <c r="AI117" s="104">
        <f t="shared" si="228"/>
        <v>-1.3915350375419688E-2</v>
      </c>
      <c r="AK117" s="45" t="s">
        <v>654</v>
      </c>
      <c r="AL117" s="104">
        <f t="shared" si="230"/>
        <v>0</v>
      </c>
      <c r="AM117" s="104">
        <f t="shared" si="231"/>
        <v>5.6225779000309783E-2</v>
      </c>
      <c r="AN117" s="104">
        <f t="shared" si="232"/>
        <v>6.1391853987944112E-2</v>
      </c>
      <c r="AO117" s="104">
        <f t="shared" si="233"/>
        <v>3.8688356887277786E-2</v>
      </c>
      <c r="AP117" s="104">
        <f t="shared" si="234"/>
        <v>2.9997569576150518E-2</v>
      </c>
      <c r="AQ117" s="104">
        <f t="shared" si="235"/>
        <v>4.7891168898581027E-2</v>
      </c>
      <c r="AR117" s="104">
        <f t="shared" si="236"/>
        <v>-1.5282460193370984E-3</v>
      </c>
      <c r="AS117" s="104">
        <f t="shared" si="237"/>
        <v>-2.5921908563817153E-2</v>
      </c>
      <c r="AT117" s="104">
        <f t="shared" si="238"/>
        <v>-2.7012067108870608E-2</v>
      </c>
      <c r="AU117" s="104">
        <f t="shared" si="239"/>
        <v>9.8358610082143194E-3</v>
      </c>
      <c r="AV117" s="104">
        <f t="shared" si="240"/>
        <v>-1.5248886623703495E-2</v>
      </c>
    </row>
    <row r="118" spans="1:48" s="19" customFormat="1">
      <c r="A118" s="45" t="s">
        <v>655</v>
      </c>
      <c r="C118" s="16">
        <f>C84*1000000/'regional population'!G60</f>
        <v>5203.2967023978963</v>
      </c>
      <c r="D118" s="16">
        <f>D84*1000000/'regional population'!H60</f>
        <v>5228.0330412078047</v>
      </c>
      <c r="E118" s="16">
        <f>E84*1000000/'regional population'!I60</f>
        <v>5323.6509583413217</v>
      </c>
      <c r="F118" s="16">
        <f>F84*1000000/'regional population'!J60</f>
        <v>5189.7533034049129</v>
      </c>
      <c r="G118" s="16">
        <f>G84*1000000/'regional population'!K60</f>
        <v>5291.3419234175317</v>
      </c>
      <c r="H118" s="16">
        <f>H84*1000000/'regional population'!L60</f>
        <v>5420.5227945012612</v>
      </c>
      <c r="I118" s="16">
        <f>I84*1000000/'regional population'!M60</f>
        <v>5297.9821502588429</v>
      </c>
      <c r="J118" s="16">
        <f>J84*1000000/'regional population'!N60</f>
        <v>5380.3381558717665</v>
      </c>
      <c r="K118" s="16">
        <f>K84*1000000/'regional population'!O60</f>
        <v>5504.2397621735881</v>
      </c>
      <c r="L118" s="16">
        <f>L84*1000000/'regional population'!P60</f>
        <v>5337.9755639711702</v>
      </c>
      <c r="M118" s="16">
        <f>M84*1000000/'regional population'!Q60</f>
        <v>5233.2235067266756</v>
      </c>
      <c r="N118" s="16">
        <f>N84*1000000/'regional population'!R60</f>
        <v>5136.1265127309371</v>
      </c>
      <c r="O118" s="16">
        <f>O84*1000000/'regional population'!S60</f>
        <v>5283.3749319781246</v>
      </c>
      <c r="P118" s="16">
        <f>P84*1000000/'regional population'!T60</f>
        <v>5406.5226162583458</v>
      </c>
      <c r="Q118" s="16"/>
      <c r="R118" s="16"/>
      <c r="T118" s="45" t="s">
        <v>655</v>
      </c>
      <c r="U118" s="45"/>
      <c r="V118" s="104">
        <f t="shared" si="215"/>
        <v>0</v>
      </c>
      <c r="W118" s="104">
        <f t="shared" si="216"/>
        <v>4.7539743021973724E-3</v>
      </c>
      <c r="X118" s="104">
        <f t="shared" si="217"/>
        <v>2.3130384989954678E-2</v>
      </c>
      <c r="Y118" s="104">
        <f t="shared" si="218"/>
        <v>-2.6028496485203112E-3</v>
      </c>
      <c r="Z118" s="104">
        <f t="shared" si="219"/>
        <v>1.6921045647668054E-2</v>
      </c>
      <c r="AA118" s="104">
        <f t="shared" si="220"/>
        <v>4.1747781171744158E-2</v>
      </c>
      <c r="AB118" s="104">
        <f t="shared" si="221"/>
        <v>1.8197203287929398E-2</v>
      </c>
      <c r="AC118" s="104">
        <f t="shared" si="222"/>
        <v>3.4024862236336162E-2</v>
      </c>
      <c r="AD118" s="104">
        <f t="shared" si="223"/>
        <v>5.7836997770472021E-2</v>
      </c>
      <c r="AE118" s="104">
        <f t="shared" si="224"/>
        <v>2.5883371500073915E-2</v>
      </c>
      <c r="AF118" s="104">
        <f t="shared" si="225"/>
        <v>5.7515083302837056E-3</v>
      </c>
      <c r="AG118" s="104">
        <f t="shared" si="226"/>
        <v>-1.2909160001582154E-2</v>
      </c>
      <c r="AH118" s="104">
        <f t="shared" si="227"/>
        <v>1.5389902625257745E-2</v>
      </c>
      <c r="AI118" s="104">
        <f t="shared" si="228"/>
        <v>3.9057145014773864E-2</v>
      </c>
      <c r="AK118" s="45" t="s">
        <v>655</v>
      </c>
      <c r="AL118" s="104">
        <f t="shared" si="230"/>
        <v>0</v>
      </c>
      <c r="AM118" s="104">
        <f t="shared" si="231"/>
        <v>1.9574845676376906E-2</v>
      </c>
      <c r="AN118" s="104">
        <f t="shared" si="232"/>
        <v>4.4466370096039931E-2</v>
      </c>
      <c r="AO118" s="104">
        <f t="shared" si="233"/>
        <v>2.0854333631412203E-2</v>
      </c>
      <c r="AP118" s="104">
        <f t="shared" si="234"/>
        <v>3.6723297105820896E-2</v>
      </c>
      <c r="AQ118" s="104">
        <f t="shared" si="235"/>
        <v>6.0597573792639858E-2</v>
      </c>
      <c r="AR118" s="104">
        <f t="shared" si="236"/>
        <v>2.8560559992131251E-2</v>
      </c>
      <c r="AS118" s="104">
        <f t="shared" si="237"/>
        <v>8.3761598635607726E-3</v>
      </c>
      <c r="AT118" s="104">
        <f t="shared" si="238"/>
        <v>-1.0333206135018425E-2</v>
      </c>
      <c r="AU118" s="104">
        <f t="shared" si="239"/>
        <v>1.803970691859047E-2</v>
      </c>
      <c r="AV118" s="104">
        <f t="shared" si="240"/>
        <v>4.1768712341531566E-2</v>
      </c>
    </row>
    <row r="119" spans="1:48" s="19" customFormat="1">
      <c r="A119" s="44" t="s">
        <v>632</v>
      </c>
      <c r="C119" s="16">
        <f>C85*1000000/'regional population'!G61</f>
        <v>4993.7401774945165</v>
      </c>
      <c r="D119" s="16">
        <f>D85*1000000/'regional population'!H61</f>
        <v>4914.0860079865288</v>
      </c>
      <c r="E119" s="16">
        <f>E85*1000000/'regional population'!I61</f>
        <v>5135.1488530032984</v>
      </c>
      <c r="F119" s="16">
        <f>F85*1000000/'regional population'!J61</f>
        <v>5006.1245036646369</v>
      </c>
      <c r="G119" s="16">
        <f>G85*1000000/'regional population'!K61</f>
        <v>5045.2719255076236</v>
      </c>
      <c r="H119" s="16">
        <f>H85*1000000/'regional population'!L61</f>
        <v>5127.6904482750469</v>
      </c>
      <c r="I119" s="16">
        <f>I85*1000000/'regional population'!M61</f>
        <v>4997.2255278935691</v>
      </c>
      <c r="J119" s="16">
        <f>J85*1000000/'regional population'!N61</f>
        <v>4940.9754944839506</v>
      </c>
      <c r="K119" s="16">
        <f>K85*1000000/'regional population'!O61</f>
        <v>4881.1659209850814</v>
      </c>
      <c r="L119" s="16">
        <f>L85*1000000/'regional population'!P61</f>
        <v>4748.3771562894326</v>
      </c>
      <c r="M119" s="16">
        <f>M85*1000000/'regional population'!Q61</f>
        <v>4617.8226887466444</v>
      </c>
      <c r="N119" s="16">
        <f>N85*1000000/'regional population'!R61</f>
        <v>4686.3211512245362</v>
      </c>
      <c r="O119" s="16">
        <f>O85*1000000/'regional population'!S61</f>
        <v>4732.0328259016514</v>
      </c>
      <c r="P119" s="16">
        <f>P85*1000000/'regional population'!T61</f>
        <v>4778.7185848025047</v>
      </c>
      <c r="Q119" s="16"/>
      <c r="R119" s="16"/>
      <c r="T119" s="44" t="s">
        <v>632</v>
      </c>
      <c r="U119" s="44"/>
      <c r="V119" s="104">
        <f t="shared" si="215"/>
        <v>0</v>
      </c>
      <c r="W119" s="104">
        <f t="shared" si="216"/>
        <v>-1.5950803741646036E-2</v>
      </c>
      <c r="X119" s="104">
        <f t="shared" si="217"/>
        <v>2.8317187214920381E-2</v>
      </c>
      <c r="Y119" s="104">
        <f t="shared" si="218"/>
        <v>2.4799700685136372E-3</v>
      </c>
      <c r="Z119" s="104">
        <f t="shared" si="219"/>
        <v>1.0319268961037853E-2</v>
      </c>
      <c r="AA119" s="104">
        <f t="shared" si="220"/>
        <v>2.6823636396664963E-2</v>
      </c>
      <c r="AB119" s="104">
        <f t="shared" si="221"/>
        <v>6.9794388077304426E-4</v>
      </c>
      <c r="AC119" s="104">
        <f t="shared" si="222"/>
        <v>-1.0566165065688193E-2</v>
      </c>
      <c r="AD119" s="104">
        <f t="shared" si="223"/>
        <v>-2.2543074430820043E-2</v>
      </c>
      <c r="AE119" s="104">
        <f t="shared" si="224"/>
        <v>-4.9134118413062589E-2</v>
      </c>
      <c r="AF119" s="104">
        <f t="shared" si="225"/>
        <v>-7.5277742811296844E-2</v>
      </c>
      <c r="AG119" s="104">
        <f t="shared" si="226"/>
        <v>-6.1560877287015758E-2</v>
      </c>
      <c r="AH119" s="104">
        <f t="shared" si="227"/>
        <v>-5.240708212499956E-2</v>
      </c>
      <c r="AI119" s="104">
        <f t="shared" si="228"/>
        <v>-4.3058225908720327E-2</v>
      </c>
      <c r="AK119" s="44" t="s">
        <v>632</v>
      </c>
      <c r="AL119" s="104">
        <f t="shared" si="230"/>
        <v>0</v>
      </c>
      <c r="AM119" s="104">
        <f t="shared" si="231"/>
        <v>7.8199057603001165E-3</v>
      </c>
      <c r="AN119" s="104">
        <f t="shared" si="232"/>
        <v>2.4283444113589292E-2</v>
      </c>
      <c r="AO119" s="104">
        <f t="shared" si="233"/>
        <v>-1.7776177489300382E-3</v>
      </c>
      <c r="AP119" s="104">
        <f t="shared" si="234"/>
        <v>-1.3013861148078787E-2</v>
      </c>
      <c r="AQ119" s="104">
        <f t="shared" si="235"/>
        <v>-2.4961141615251869E-2</v>
      </c>
      <c r="AR119" s="104">
        <f t="shared" si="236"/>
        <v>-5.1486403741362263E-2</v>
      </c>
      <c r="AS119" s="104">
        <f t="shared" si="237"/>
        <v>-7.7565353125705006E-2</v>
      </c>
      <c r="AT119" s="104">
        <f t="shared" si="238"/>
        <v>-6.3882420863882849E-2</v>
      </c>
      <c r="AU119" s="104">
        <f t="shared" si="239"/>
        <v>-5.4751270681011266E-2</v>
      </c>
      <c r="AV119" s="104">
        <f t="shared" si="240"/>
        <v>-4.5425541992745955E-2</v>
      </c>
    </row>
    <row r="120" spans="1:48" s="19" customFormat="1">
      <c r="A120" s="44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T120" s="44"/>
      <c r="U120" s="44"/>
      <c r="V120" s="104"/>
      <c r="W120" s="104"/>
      <c r="X120" s="104"/>
      <c r="Y120" s="104"/>
      <c r="Z120" s="104"/>
      <c r="AA120" s="104"/>
      <c r="AB120" s="104"/>
      <c r="AC120" s="104"/>
      <c r="AD120" s="104"/>
      <c r="AE120" s="104"/>
      <c r="AF120" s="104"/>
      <c r="AG120" s="104"/>
      <c r="AH120" s="104"/>
      <c r="AI120" s="104"/>
      <c r="AK120" s="44"/>
      <c r="AL120" s="104"/>
      <c r="AM120" s="104"/>
      <c r="AN120" s="104"/>
      <c r="AO120" s="104"/>
      <c r="AP120" s="104"/>
      <c r="AQ120" s="104"/>
      <c r="AR120" s="104"/>
      <c r="AS120" s="104"/>
      <c r="AT120" s="104"/>
      <c r="AU120" s="104"/>
      <c r="AV120" s="104"/>
    </row>
    <row r="121" spans="1:48" s="19" customFormat="1">
      <c r="B121" s="45" t="s">
        <v>293</v>
      </c>
      <c r="C121" s="45" t="s">
        <v>294</v>
      </c>
      <c r="D121" s="45" t="s">
        <v>295</v>
      </c>
      <c r="E121" s="45" t="s">
        <v>296</v>
      </c>
      <c r="F121" s="150" t="s">
        <v>297</v>
      </c>
      <c r="G121" s="45" t="s">
        <v>264</v>
      </c>
      <c r="H121" s="45" t="s">
        <v>265</v>
      </c>
      <c r="I121" s="45" t="s">
        <v>266</v>
      </c>
      <c r="J121" s="45" t="s">
        <v>267</v>
      </c>
      <c r="K121" s="45" t="s">
        <v>268</v>
      </c>
      <c r="L121" s="45" t="s">
        <v>269</v>
      </c>
      <c r="M121" s="45" t="s">
        <v>270</v>
      </c>
      <c r="N121" s="45" t="s">
        <v>271</v>
      </c>
      <c r="O121" s="45" t="s">
        <v>272</v>
      </c>
      <c r="P121" s="44" t="s">
        <v>273</v>
      </c>
      <c r="Q121" s="262" t="s">
        <v>751</v>
      </c>
      <c r="R121" s="262" t="s">
        <v>747</v>
      </c>
      <c r="V121" s="45" t="s">
        <v>294</v>
      </c>
      <c r="W121" s="45" t="s">
        <v>295</v>
      </c>
      <c r="X121" s="45" t="s">
        <v>296</v>
      </c>
      <c r="Y121" s="150" t="s">
        <v>297</v>
      </c>
      <c r="Z121" s="45" t="s">
        <v>264</v>
      </c>
      <c r="AA121" s="45" t="s">
        <v>265</v>
      </c>
      <c r="AB121" s="45" t="s">
        <v>266</v>
      </c>
      <c r="AC121" s="45" t="s">
        <v>267</v>
      </c>
      <c r="AD121" s="45" t="s">
        <v>268</v>
      </c>
      <c r="AE121" s="45" t="s">
        <v>269</v>
      </c>
      <c r="AF121" s="45" t="s">
        <v>270</v>
      </c>
      <c r="AG121" s="45" t="s">
        <v>271</v>
      </c>
      <c r="AH121" s="45" t="s">
        <v>272</v>
      </c>
      <c r="AI121" s="44" t="s">
        <v>273</v>
      </c>
      <c r="AL121" s="150" t="s">
        <v>297</v>
      </c>
      <c r="AM121" s="45" t="s">
        <v>264</v>
      </c>
      <c r="AN121" s="45" t="s">
        <v>265</v>
      </c>
      <c r="AO121" s="45" t="s">
        <v>266</v>
      </c>
      <c r="AP121" s="45" t="s">
        <v>267</v>
      </c>
      <c r="AQ121" s="45" t="s">
        <v>268</v>
      </c>
      <c r="AR121" s="45" t="s">
        <v>269</v>
      </c>
      <c r="AS121" s="45" t="s">
        <v>270</v>
      </c>
      <c r="AT121" s="45" t="s">
        <v>271</v>
      </c>
      <c r="AU121" s="45" t="s">
        <v>272</v>
      </c>
      <c r="AV121" s="44" t="s">
        <v>273</v>
      </c>
    </row>
    <row r="122" spans="1:48" s="19" customFormat="1">
      <c r="A122" s="45" t="s">
        <v>643</v>
      </c>
      <c r="C122" s="16">
        <f>C88*1000000/'regional population'!G47</f>
        <v>5736.1880202348702</v>
      </c>
      <c r="D122" s="16">
        <f>D88*1000000/'regional population'!H47</f>
        <v>5642.8614148205361</v>
      </c>
      <c r="E122" s="16">
        <f>E88*1000000/'regional population'!I47</f>
        <v>5831.9982606661461</v>
      </c>
      <c r="F122" s="16">
        <f>F88*1000000/'regional population'!J47</f>
        <v>6056.521996360475</v>
      </c>
      <c r="G122" s="16">
        <f>G88*1000000/'regional population'!K47</f>
        <v>6159.0272172993127</v>
      </c>
      <c r="H122" s="16">
        <f>H88*1000000/'regional population'!L47</f>
        <v>6094.3229812985583</v>
      </c>
      <c r="I122" s="16">
        <f>I88*1000000/'regional population'!M47</f>
        <v>6158.0257090030873</v>
      </c>
      <c r="J122" s="16">
        <f>J88*1000000/'regional population'!N47</f>
        <v>5965.4471142113825</v>
      </c>
      <c r="K122" s="16">
        <f>K88*1000000/'regional population'!O47</f>
        <v>5902.2635584520776</v>
      </c>
      <c r="L122" s="16">
        <f>L88*1000000/'regional population'!P47</f>
        <v>5776.306082143692</v>
      </c>
      <c r="M122" s="16">
        <f>M88*1000000/'regional population'!Q47</f>
        <v>5578.7604105610808</v>
      </c>
      <c r="N122" s="16">
        <f>N88*1000000/'regional population'!R47</f>
        <v>5500.1329285163874</v>
      </c>
      <c r="O122" s="16">
        <f>O88*1000000/'regional population'!S47</f>
        <v>5578.1866880237949</v>
      </c>
      <c r="P122" s="16">
        <f>P88*1000000/'regional population'!T47</f>
        <v>5710.3568511194271</v>
      </c>
      <c r="Q122" s="16"/>
      <c r="R122" s="16"/>
      <c r="T122" s="45" t="s">
        <v>643</v>
      </c>
      <c r="U122" s="45"/>
      <c r="V122" s="104">
        <f t="shared" ref="V122:V136" si="241">IFERROR(IF(C122/$C122=0,"",C122/$C122)-1,"")</f>
        <v>0</v>
      </c>
      <c r="W122" s="104">
        <f t="shared" ref="W122:W136" si="242">IFERROR(IF(D122/$C122=0,"",D122/$C122)-1,"")</f>
        <v>-1.6269795391140818E-2</v>
      </c>
      <c r="X122" s="104">
        <f t="shared" ref="X122:X136" si="243">IFERROR(IF(E122/$C122=0,"",E122/$C122)-1,"")</f>
        <v>1.6702771961675245E-2</v>
      </c>
      <c r="Y122" s="104">
        <f t="shared" ref="Y122:Y136" si="244">IFERROR(IF(F122/$C122=0,"",F122/$C122)-1,"")</f>
        <v>5.5844399624907837E-2</v>
      </c>
      <c r="Z122" s="104">
        <f t="shared" ref="Z122:Z136" si="245">IFERROR(IF(G122/$C122=0,"",G122/$C122)-1,"")</f>
        <v>7.3714319609615719E-2</v>
      </c>
      <c r="AA122" s="104">
        <f t="shared" ref="AA122:AA136" si="246">IFERROR(IF(H122/$C122=0,"",H122/$C122)-1,"")</f>
        <v>6.2434313484902804E-2</v>
      </c>
      <c r="AB122" s="104">
        <f t="shared" ref="AB122:AB136" si="247">IFERROR(IF(I122/$C122=0,"",I122/$C122)-1,"")</f>
        <v>7.3539724862600409E-2</v>
      </c>
      <c r="AC122" s="104">
        <f t="shared" ref="AC122:AC136" si="248">IFERROR(IF(J122/$C122=0,"",J122/$C122)-1,"")</f>
        <v>3.9967151210487106E-2</v>
      </c>
      <c r="AD122" s="104">
        <f t="shared" ref="AD122:AD136" si="249">IFERROR(IF(K122/$C122=0,"",K122/$C122)-1,"")</f>
        <v>2.8952248014075366E-2</v>
      </c>
      <c r="AE122" s="104">
        <f t="shared" ref="AE122:AE136" si="250">IFERROR(IF(L122/$C122=0,"",L122/$C122)-1,"")</f>
        <v>6.993854066028149E-3</v>
      </c>
      <c r="AF122" s="104">
        <f t="shared" ref="AF122:AF136" si="251">IFERROR(IF(M122/$C122=0,"",M122/$C122)-1,"")</f>
        <v>-2.7444639038757268E-2</v>
      </c>
      <c r="AG122" s="104">
        <f t="shared" ref="AG122:AG136" si="252">IFERROR(IF(N122/$C122=0,"",N122/$C122)-1,"")</f>
        <v>-4.1151909750130056E-2</v>
      </c>
      <c r="AH122" s="104">
        <f t="shared" ref="AH122:AH136" si="253">IFERROR(IF(O122/$C122=0,"",O122/$C122)-1,"")</f>
        <v>-2.7544657123112604E-2</v>
      </c>
      <c r="AI122" s="104">
        <f t="shared" ref="AI122:AI136" si="254">IFERROR(IF(P122/$C122=0,"",P122/$C122)-1,"")</f>
        <v>-4.5031942858779761E-3</v>
      </c>
      <c r="AK122" s="45" t="s">
        <v>643</v>
      </c>
      <c r="AL122" s="104">
        <f t="shared" ref="AL122:AL136" si="255">F122/$F122-1</f>
        <v>0</v>
      </c>
      <c r="AM122" s="104">
        <f t="shared" ref="AM122:AM136" si="256">G122/$F122-1</f>
        <v>1.6924766557512072E-2</v>
      </c>
      <c r="AN122" s="104">
        <f t="shared" ref="AN122:AN136" si="257">H122/$F122-1</f>
        <v>6.2413683894484429E-3</v>
      </c>
      <c r="AO122" s="104">
        <f t="shared" ref="AO122:AO136" si="258">I122/$F122-1</f>
        <v>1.6759406257189857E-2</v>
      </c>
      <c r="AP122" s="104">
        <f t="shared" ref="AP122:AP136" si="259">J122/$F122-1</f>
        <v>-1.5037488876259664E-2</v>
      </c>
      <c r="AQ122" s="104">
        <f t="shared" ref="AQ122:AQ136" si="260">K122/$F122-1</f>
        <v>-2.5469805608085871E-2</v>
      </c>
      <c r="AR122" s="104">
        <f t="shared" ref="AR122:AR136" si="261">L122/$F122-1</f>
        <v>-4.6266803684552271E-2</v>
      </c>
      <c r="AS122" s="104">
        <f t="shared" ref="AS122:AS136" si="262">M122/$F122-1</f>
        <v>-7.8883819143477751E-2</v>
      </c>
      <c r="AT122" s="104">
        <f t="shared" ref="AT122:AT136" si="263">N122/$F122-1</f>
        <v>-9.1866102059636967E-2</v>
      </c>
      <c r="AU122" s="104">
        <f t="shared" ref="AU122:AU136" si="264">O122/$F122-1</f>
        <v>-7.8978547196579929E-2</v>
      </c>
      <c r="AV122" s="104">
        <f t="shared" ref="AV122:AV136" si="265">P122/$F122-1</f>
        <v>-5.7155764554156274E-2</v>
      </c>
    </row>
    <row r="123" spans="1:48" s="19" customFormat="1">
      <c r="A123" s="45" t="s">
        <v>657</v>
      </c>
      <c r="C123" s="16">
        <f>C89*1000000/'regional population'!G48</f>
        <v>3269.2013413196364</v>
      </c>
      <c r="D123" s="16">
        <f>D89*1000000/'regional population'!H48</f>
        <v>3194.9095237344382</v>
      </c>
      <c r="E123" s="16">
        <f>E89*1000000/'regional population'!I48</f>
        <v>3246.2135905209084</v>
      </c>
      <c r="F123" s="16">
        <f>F89*1000000/'regional population'!J48</f>
        <v>3190.6278988038548</v>
      </c>
      <c r="G123" s="16">
        <f>G89*1000000/'regional population'!K48</f>
        <v>3039.7328349447239</v>
      </c>
      <c r="H123" s="16">
        <f>H89*1000000/'regional population'!L48</f>
        <v>2998.7750245560783</v>
      </c>
      <c r="I123" s="16">
        <f>I89*1000000/'regional population'!M48</f>
        <v>2982.2911201660327</v>
      </c>
      <c r="J123" s="16">
        <f>J89*1000000/'regional population'!N48</f>
        <v>2902.0445498887875</v>
      </c>
      <c r="K123" s="16">
        <f>K89*1000000/'regional population'!O48</f>
        <v>2910.9664661208831</v>
      </c>
      <c r="L123" s="16">
        <f>L89*1000000/'regional population'!P48</f>
        <v>2913.4622987107095</v>
      </c>
      <c r="M123" s="16">
        <f>M89*1000000/'regional population'!Q48</f>
        <v>3137.8544153400148</v>
      </c>
      <c r="N123" s="16">
        <f>N89*1000000/'regional population'!R48</f>
        <v>2968.869929853332</v>
      </c>
      <c r="O123" s="16">
        <f>O89*1000000/'regional population'!S48</f>
        <v>3021.4417843040765</v>
      </c>
      <c r="P123" s="16">
        <f>P89*1000000/'regional population'!T48</f>
        <v>3069.6822907243431</v>
      </c>
      <c r="Q123" s="16"/>
      <c r="R123" s="16"/>
      <c r="T123" s="45" t="s">
        <v>657</v>
      </c>
      <c r="U123" s="45"/>
      <c r="V123" s="104">
        <f t="shared" si="241"/>
        <v>0</v>
      </c>
      <c r="W123" s="104">
        <f t="shared" si="242"/>
        <v>-2.2724760523684884E-2</v>
      </c>
      <c r="X123" s="104">
        <f t="shared" si="243"/>
        <v>-7.0316105980333665E-3</v>
      </c>
      <c r="Y123" s="104">
        <f t="shared" si="244"/>
        <v>-2.4034445820967698E-2</v>
      </c>
      <c r="Z123" s="104">
        <f t="shared" si="245"/>
        <v>-7.0190998478633304E-2</v>
      </c>
      <c r="AA123" s="104">
        <f t="shared" si="246"/>
        <v>-8.2719382665614183E-2</v>
      </c>
      <c r="AB123" s="104">
        <f t="shared" si="247"/>
        <v>-8.7761563513182206E-2</v>
      </c>
      <c r="AC123" s="104">
        <f t="shared" si="248"/>
        <v>-0.1123077941974181</v>
      </c>
      <c r="AD123" s="104">
        <f t="shared" si="249"/>
        <v>-0.10957871290183352</v>
      </c>
      <c r="AE123" s="104">
        <f t="shared" si="250"/>
        <v>-0.10881527488463905</v>
      </c>
      <c r="AF123" s="104">
        <f t="shared" si="251"/>
        <v>-4.0177068423262852E-2</v>
      </c>
      <c r="AG123" s="104">
        <f t="shared" si="252"/>
        <v>-9.1866905739452998E-2</v>
      </c>
      <c r="AH123" s="104">
        <f t="shared" si="253"/>
        <v>-7.5785958449273716E-2</v>
      </c>
      <c r="AI123" s="104">
        <f t="shared" si="254"/>
        <v>-6.1029906012076918E-2</v>
      </c>
      <c r="AK123" s="45" t="s">
        <v>657</v>
      </c>
      <c r="AL123" s="104">
        <f t="shared" si="255"/>
        <v>0</v>
      </c>
      <c r="AM123" s="104">
        <f t="shared" si="256"/>
        <v>-4.7293218966617978E-2</v>
      </c>
      <c r="AN123" s="104">
        <f t="shared" si="257"/>
        <v>-6.0130131225800687E-2</v>
      </c>
      <c r="AO123" s="104">
        <f t="shared" si="258"/>
        <v>-6.5296482462253391E-2</v>
      </c>
      <c r="AP123" s="104">
        <f t="shared" si="259"/>
        <v>-9.0447196623352766E-2</v>
      </c>
      <c r="AQ123" s="104">
        <f t="shared" si="260"/>
        <v>-8.7650908082329115E-2</v>
      </c>
      <c r="AR123" s="104">
        <f t="shared" si="261"/>
        <v>-8.6868669391705899E-2</v>
      </c>
      <c r="AS123" s="104">
        <f t="shared" si="262"/>
        <v>-1.6540156087654245E-2</v>
      </c>
      <c r="AT123" s="104">
        <f t="shared" si="263"/>
        <v>-6.9502924184189019E-2</v>
      </c>
      <c r="AU123" s="104">
        <f t="shared" si="264"/>
        <v>-5.3025962244987901E-2</v>
      </c>
      <c r="AV123" s="104">
        <f t="shared" si="265"/>
        <v>-3.79065224512245E-2</v>
      </c>
    </row>
    <row r="124" spans="1:48" s="19" customFormat="1">
      <c r="A124" s="45" t="s">
        <v>644</v>
      </c>
      <c r="C124" s="16">
        <f>C90*1000000/'regional population'!G49</f>
        <v>7995.4589588617928</v>
      </c>
      <c r="D124" s="16">
        <f>D90*1000000/'regional population'!H49</f>
        <v>7938.4040331008882</v>
      </c>
      <c r="E124" s="16">
        <f>E90*1000000/'regional population'!I49</f>
        <v>8199.8245765814736</v>
      </c>
      <c r="F124" s="16">
        <f>F90*1000000/'regional population'!J49</f>
        <v>8260.775714025669</v>
      </c>
      <c r="G124" s="16">
        <f>G90*1000000/'regional population'!K49</f>
        <v>8178.2601214243714</v>
      </c>
      <c r="H124" s="16">
        <f>H90*1000000/'regional population'!L49</f>
        <v>8098.0981244807354</v>
      </c>
      <c r="I124" s="16">
        <f>I90*1000000/'regional population'!M49</f>
        <v>8187.604158973475</v>
      </c>
      <c r="J124" s="16">
        <f>J90*1000000/'regional population'!N49</f>
        <v>7589.9036324731505</v>
      </c>
      <c r="K124" s="16">
        <f>K90*1000000/'regional population'!O49</f>
        <v>7726.728936956576</v>
      </c>
      <c r="L124" s="16">
        <f>L90*1000000/'regional population'!P49</f>
        <v>7685.515070837364</v>
      </c>
      <c r="M124" s="16">
        <f>M90*1000000/'regional population'!Q49</f>
        <v>7495.668381563969</v>
      </c>
      <c r="N124" s="16">
        <f>N90*1000000/'regional population'!R49</f>
        <v>7601.7552649882045</v>
      </c>
      <c r="O124" s="16">
        <f>O90*1000000/'regional population'!S49</f>
        <v>7496.5022620849259</v>
      </c>
      <c r="P124" s="16">
        <f>P90*1000000/'regional population'!T49</f>
        <v>7463.2604048508156</v>
      </c>
      <c r="Q124" s="16"/>
      <c r="R124" s="16"/>
      <c r="T124" s="45" t="s">
        <v>644</v>
      </c>
      <c r="U124" s="45"/>
      <c r="V124" s="104">
        <f t="shared" si="241"/>
        <v>0</v>
      </c>
      <c r="W124" s="104">
        <f t="shared" si="242"/>
        <v>-7.1359162812870691E-3</v>
      </c>
      <c r="X124" s="104">
        <f t="shared" si="243"/>
        <v>2.556021096114458E-2</v>
      </c>
      <c r="Y124" s="104">
        <f t="shared" si="244"/>
        <v>3.3183430310752993E-2</v>
      </c>
      <c r="Z124" s="104">
        <f t="shared" si="245"/>
        <v>2.2863123118150863E-2</v>
      </c>
      <c r="AA124" s="104">
        <f t="shared" si="246"/>
        <v>1.2837182474082054E-2</v>
      </c>
      <c r="AB124" s="104">
        <f t="shared" si="247"/>
        <v>2.4031791183008577E-2</v>
      </c>
      <c r="AC124" s="104">
        <f t="shared" si="248"/>
        <v>-5.072320782025197E-2</v>
      </c>
      <c r="AD124" s="104">
        <f t="shared" si="249"/>
        <v>-3.3610330975105462E-2</v>
      </c>
      <c r="AE124" s="104">
        <f t="shared" si="250"/>
        <v>-3.8764990179944725E-2</v>
      </c>
      <c r="AF124" s="104">
        <f t="shared" si="251"/>
        <v>-6.2509304327536985E-2</v>
      </c>
      <c r="AG124" s="104">
        <f t="shared" si="252"/>
        <v>-4.9240912360287381E-2</v>
      </c>
      <c r="AH124" s="104">
        <f t="shared" si="253"/>
        <v>-6.2405010061848509E-2</v>
      </c>
      <c r="AI124" s="104">
        <f t="shared" si="254"/>
        <v>-6.6562602190723963E-2</v>
      </c>
      <c r="AK124" s="45" t="s">
        <v>644</v>
      </c>
      <c r="AL124" s="104">
        <f t="shared" si="255"/>
        <v>0</v>
      </c>
      <c r="AM124" s="104">
        <f t="shared" si="256"/>
        <v>-9.9888431132680866E-3</v>
      </c>
      <c r="AN124" s="104">
        <f t="shared" si="257"/>
        <v>-1.9692774041635053E-2</v>
      </c>
      <c r="AO124" s="104">
        <f t="shared" si="258"/>
        <v>-8.8577099276474502E-3</v>
      </c>
      <c r="AP124" s="104">
        <f t="shared" si="259"/>
        <v>-8.1211753566129308E-2</v>
      </c>
      <c r="AQ124" s="104">
        <f t="shared" si="260"/>
        <v>-6.4648502217818926E-2</v>
      </c>
      <c r="AR124" s="104">
        <f t="shared" si="261"/>
        <v>-6.9637605849967699E-2</v>
      </c>
      <c r="AS124" s="104">
        <f t="shared" si="262"/>
        <v>-9.2619308276661316E-2</v>
      </c>
      <c r="AT124" s="104">
        <f t="shared" si="263"/>
        <v>-7.9777065962284621E-2</v>
      </c>
      <c r="AU124" s="104">
        <f t="shared" si="264"/>
        <v>-9.2518363698352313E-2</v>
      </c>
      <c r="AV124" s="104">
        <f t="shared" si="265"/>
        <v>-9.6542423712192238E-2</v>
      </c>
    </row>
    <row r="125" spans="1:48" s="19" customFormat="1">
      <c r="A125" s="45" t="s">
        <v>645</v>
      </c>
      <c r="C125" s="16">
        <f>C91*1000000/'regional population'!G50</f>
        <v>5385.1650103268448</v>
      </c>
      <c r="D125" s="16">
        <f>D91*1000000/'regional population'!H50</f>
        <v>5339.7304081823231</v>
      </c>
      <c r="E125" s="16">
        <f>E91*1000000/'regional population'!I50</f>
        <v>5505.9972159031777</v>
      </c>
      <c r="F125" s="16">
        <f>F91*1000000/'regional population'!J50</f>
        <v>5874.6498579912968</v>
      </c>
      <c r="G125" s="16">
        <f>G91*1000000/'regional population'!K50</f>
        <v>5739.792922105541</v>
      </c>
      <c r="H125" s="16">
        <f>H91*1000000/'regional population'!L50</f>
        <v>5585.361288974198</v>
      </c>
      <c r="I125" s="16">
        <f>I91*1000000/'regional population'!M50</f>
        <v>5867.8447188658374</v>
      </c>
      <c r="J125" s="16">
        <f>J91*1000000/'regional population'!N50</f>
        <v>5599.6769789571545</v>
      </c>
      <c r="K125" s="16">
        <f>K91*1000000/'regional population'!O50</f>
        <v>5561.356699048486</v>
      </c>
      <c r="L125" s="16">
        <f>L91*1000000/'regional population'!P50</f>
        <v>5474.6514897494908</v>
      </c>
      <c r="M125" s="16">
        <f>M91*1000000/'regional population'!Q50</f>
        <v>5566.9356491880344</v>
      </c>
      <c r="N125" s="16">
        <f>N91*1000000/'regional population'!R50</f>
        <v>5481.6728792879203</v>
      </c>
      <c r="O125" s="16">
        <f>O91*1000000/'regional population'!S50</f>
        <v>5609.9602238012567</v>
      </c>
      <c r="P125" s="16">
        <f>P91*1000000/'regional population'!T50</f>
        <v>5735.8263196218195</v>
      </c>
      <c r="Q125" s="16"/>
      <c r="R125" s="16"/>
      <c r="T125" s="45" t="s">
        <v>645</v>
      </c>
      <c r="U125" s="45"/>
      <c r="V125" s="104">
        <f t="shared" si="241"/>
        <v>0</v>
      </c>
      <c r="W125" s="104">
        <f t="shared" si="242"/>
        <v>-8.4369934918232525E-3</v>
      </c>
      <c r="X125" s="104">
        <f t="shared" si="243"/>
        <v>2.2437976430549345E-2</v>
      </c>
      <c r="Y125" s="104">
        <f t="shared" si="244"/>
        <v>9.0895050889952866E-2</v>
      </c>
      <c r="Z125" s="104">
        <f t="shared" si="245"/>
        <v>6.5852747520019461E-2</v>
      </c>
      <c r="AA125" s="104">
        <f t="shared" si="246"/>
        <v>3.7175514262505871E-2</v>
      </c>
      <c r="AB125" s="104">
        <f t="shared" si="247"/>
        <v>8.9631368326389849E-2</v>
      </c>
      <c r="AC125" s="104">
        <f t="shared" si="248"/>
        <v>3.9833871054824055E-2</v>
      </c>
      <c r="AD125" s="104">
        <f t="shared" si="249"/>
        <v>3.2717973986640558E-2</v>
      </c>
      <c r="AE125" s="104">
        <f t="shared" si="250"/>
        <v>1.6617221431663109E-2</v>
      </c>
      <c r="AF125" s="104">
        <f t="shared" si="251"/>
        <v>3.3753958980387466E-2</v>
      </c>
      <c r="AG125" s="104">
        <f t="shared" si="252"/>
        <v>1.792106068727839E-2</v>
      </c>
      <c r="AH125" s="104">
        <f t="shared" si="253"/>
        <v>4.1743421611656117E-2</v>
      </c>
      <c r="AI125" s="104">
        <f t="shared" si="254"/>
        <v>6.5116167958183313E-2</v>
      </c>
      <c r="AK125" s="45" t="s">
        <v>645</v>
      </c>
      <c r="AL125" s="104">
        <f t="shared" si="255"/>
        <v>0</v>
      </c>
      <c r="AM125" s="104">
        <f t="shared" si="256"/>
        <v>-2.2955740196551444E-2</v>
      </c>
      <c r="AN125" s="104">
        <f t="shared" si="257"/>
        <v>-4.9243542340413504E-2</v>
      </c>
      <c r="AO125" s="104">
        <f t="shared" si="258"/>
        <v>-1.1583905917732507E-3</v>
      </c>
      <c r="AP125" s="104">
        <f t="shared" si="259"/>
        <v>-4.6806683918377945E-2</v>
      </c>
      <c r="AQ125" s="104">
        <f t="shared" si="260"/>
        <v>-5.3329673515203235E-2</v>
      </c>
      <c r="AR125" s="104">
        <f t="shared" si="261"/>
        <v>-6.8088886641931134E-2</v>
      </c>
      <c r="AS125" s="104">
        <f t="shared" si="262"/>
        <v>-5.2380008382061805E-2</v>
      </c>
      <c r="AT125" s="104">
        <f t="shared" si="263"/>
        <v>-6.6893685275354664E-2</v>
      </c>
      <c r="AU125" s="104">
        <f t="shared" si="264"/>
        <v>-4.5056240046371876E-2</v>
      </c>
      <c r="AV125" s="104">
        <f t="shared" si="265"/>
        <v>-2.3630946818155585E-2</v>
      </c>
    </row>
    <row r="126" spans="1:48" s="19" customFormat="1">
      <c r="A126" s="45" t="s">
        <v>646</v>
      </c>
      <c r="C126" s="16">
        <f>C92*1000000/'regional population'!G51</f>
        <v>3367.2847803602599</v>
      </c>
      <c r="D126" s="16">
        <f>D92*1000000/'regional population'!H51</f>
        <v>4011.8352437099561</v>
      </c>
      <c r="E126" s="16">
        <f>E92*1000000/'regional population'!I51</f>
        <v>4162.5095347397455</v>
      </c>
      <c r="F126" s="16">
        <f>F92*1000000/'regional population'!J51</f>
        <v>4191.1886406644808</v>
      </c>
      <c r="G126" s="16">
        <f>G92*1000000/'regional population'!K51</f>
        <v>4056.1331205171368</v>
      </c>
      <c r="H126" s="16">
        <f>H92*1000000/'regional population'!L51</f>
        <v>3709.6487478256836</v>
      </c>
      <c r="I126" s="16">
        <f>I92*1000000/'regional population'!M51</f>
        <v>3940.8227004455348</v>
      </c>
      <c r="J126" s="16">
        <f>J92*1000000/'regional population'!N51</f>
        <v>3789.2096884985476</v>
      </c>
      <c r="K126" s="16">
        <f>K92*1000000/'regional population'!O51</f>
        <v>3827.6636994919668</v>
      </c>
      <c r="L126" s="16">
        <f>L92*1000000/'regional population'!P51</f>
        <v>3845.2538886954039</v>
      </c>
      <c r="M126" s="16">
        <f>M92*1000000/'regional population'!Q51</f>
        <v>3820.8270484090272</v>
      </c>
      <c r="N126" s="16">
        <f>N92*1000000/'regional population'!R51</f>
        <v>3861.2010895363283</v>
      </c>
      <c r="O126" s="16">
        <f>O92*1000000/'regional population'!S51</f>
        <v>3841.9195847780729</v>
      </c>
      <c r="P126" s="16">
        <f>P92*1000000/'regional population'!T51</f>
        <v>3964.4377468395815</v>
      </c>
      <c r="Q126" s="16"/>
      <c r="R126" s="16"/>
      <c r="T126" s="45" t="s">
        <v>646</v>
      </c>
      <c r="U126" s="45"/>
      <c r="V126" s="104">
        <f t="shared" si="241"/>
        <v>0</v>
      </c>
      <c r="W126" s="104">
        <f t="shared" si="242"/>
        <v>0.19141548915287676</v>
      </c>
      <c r="X126" s="104">
        <f t="shared" si="243"/>
        <v>0.23616201368462986</v>
      </c>
      <c r="Y126" s="104">
        <f t="shared" si="244"/>
        <v>0.24467899629685408</v>
      </c>
      <c r="Z126" s="104">
        <f t="shared" si="245"/>
        <v>0.20457085904185934</v>
      </c>
      <c r="AA126" s="104">
        <f t="shared" si="246"/>
        <v>0.10167360048139273</v>
      </c>
      <c r="AB126" s="104">
        <f t="shared" si="247"/>
        <v>0.17032652641393553</v>
      </c>
      <c r="AC126" s="104">
        <f t="shared" si="248"/>
        <v>0.12530122506987573</v>
      </c>
      <c r="AD126" s="104">
        <f t="shared" si="249"/>
        <v>0.13672111186344371</v>
      </c>
      <c r="AE126" s="104">
        <f t="shared" si="250"/>
        <v>0.14194496144873336</v>
      </c>
      <c r="AF126" s="104">
        <f t="shared" si="251"/>
        <v>0.13469079618512203</v>
      </c>
      <c r="AG126" s="104">
        <f t="shared" si="252"/>
        <v>0.14668088427116199</v>
      </c>
      <c r="AH126" s="104">
        <f t="shared" si="253"/>
        <v>0.14095475594643125</v>
      </c>
      <c r="AI126" s="104">
        <f t="shared" si="254"/>
        <v>0.17733960904115542</v>
      </c>
      <c r="AK126" s="45" t="s">
        <v>646</v>
      </c>
      <c r="AL126" s="104">
        <f t="shared" si="255"/>
        <v>0</v>
      </c>
      <c r="AM126" s="104">
        <f t="shared" si="256"/>
        <v>-3.2223679659031501E-2</v>
      </c>
      <c r="AN126" s="104">
        <f t="shared" si="257"/>
        <v>-0.11489339519741892</v>
      </c>
      <c r="AO126" s="104">
        <f t="shared" si="258"/>
        <v>-5.9736261400835544E-2</v>
      </c>
      <c r="AP126" s="104">
        <f t="shared" si="259"/>
        <v>-9.591048903544519E-2</v>
      </c>
      <c r="AQ126" s="104">
        <f t="shared" si="260"/>
        <v>-8.6735523580460883E-2</v>
      </c>
      <c r="AR126" s="104">
        <f t="shared" si="261"/>
        <v>-8.2538578343310132E-2</v>
      </c>
      <c r="AS126" s="104">
        <f t="shared" si="262"/>
        <v>-8.836671980403521E-2</v>
      </c>
      <c r="AT126" s="104">
        <f t="shared" si="263"/>
        <v>-7.8733643226289063E-2</v>
      </c>
      <c r="AU126" s="104">
        <f t="shared" si="264"/>
        <v>-8.3334129248602395E-2</v>
      </c>
      <c r="AV126" s="104">
        <f t="shared" si="265"/>
        <v>-5.4101810551994034E-2</v>
      </c>
    </row>
    <row r="127" spans="1:48" s="19" customFormat="1">
      <c r="A127" s="45" t="s">
        <v>647</v>
      </c>
      <c r="C127" s="16">
        <f>C93*1000000/'regional population'!G52</f>
        <v>4206.2218618315046</v>
      </c>
      <c r="D127" s="16">
        <f>D93*1000000/'regional population'!H52</f>
        <v>4569.7977161469362</v>
      </c>
      <c r="E127" s="16">
        <f>E93*1000000/'regional population'!I52</f>
        <v>4437.4788031032858</v>
      </c>
      <c r="F127" s="16">
        <f>F93*1000000/'regional population'!J52</f>
        <v>4578.0778858245521</v>
      </c>
      <c r="G127" s="16">
        <f>G93*1000000/'regional population'!K52</f>
        <v>4467.1520167749768</v>
      </c>
      <c r="H127" s="16">
        <f>H93*1000000/'regional population'!L52</f>
        <v>4447.4219318281566</v>
      </c>
      <c r="I127" s="16">
        <f>I93*1000000/'regional population'!M52</f>
        <v>4456.4324792903308</v>
      </c>
      <c r="J127" s="16">
        <f>J93*1000000/'regional population'!N52</f>
        <v>4266.546420706738</v>
      </c>
      <c r="K127" s="16">
        <f>K93*1000000/'regional population'!O52</f>
        <v>4267.4134354504422</v>
      </c>
      <c r="L127" s="16">
        <f>L93*1000000/'regional population'!P52</f>
        <v>4157.9318763767396</v>
      </c>
      <c r="M127" s="16">
        <f>M93*1000000/'regional population'!Q52</f>
        <v>4067.7907820731293</v>
      </c>
      <c r="N127" s="16">
        <f>N93*1000000/'regional population'!R52</f>
        <v>4020.3640092731134</v>
      </c>
      <c r="O127" s="16">
        <f>O93*1000000/'regional population'!S52</f>
        <v>3982.2743676396121</v>
      </c>
      <c r="P127" s="16">
        <f>P93*1000000/'regional population'!T52</f>
        <v>4126.7186347757679</v>
      </c>
      <c r="Q127" s="16"/>
      <c r="R127" s="16"/>
      <c r="T127" s="45" t="s">
        <v>647</v>
      </c>
      <c r="U127" s="45"/>
      <c r="V127" s="104">
        <f t="shared" si="241"/>
        <v>0</v>
      </c>
      <c r="W127" s="104">
        <f t="shared" si="242"/>
        <v>8.6437631265869674E-2</v>
      </c>
      <c r="X127" s="104">
        <f t="shared" si="243"/>
        <v>5.4979729759448759E-2</v>
      </c>
      <c r="Y127" s="104">
        <f t="shared" si="244"/>
        <v>8.8406184031179835E-2</v>
      </c>
      <c r="Z127" s="104">
        <f t="shared" si="245"/>
        <v>6.203432997941194E-2</v>
      </c>
      <c r="AA127" s="104">
        <f t="shared" si="246"/>
        <v>5.7343639474981778E-2</v>
      </c>
      <c r="AB127" s="104">
        <f t="shared" si="247"/>
        <v>5.9485834479942934E-2</v>
      </c>
      <c r="AC127" s="104">
        <f t="shared" si="248"/>
        <v>1.4341744410259594E-2</v>
      </c>
      <c r="AD127" s="104">
        <f t="shared" si="249"/>
        <v>1.4547871136852741E-2</v>
      </c>
      <c r="AE127" s="104">
        <f t="shared" si="250"/>
        <v>-1.1480608261053127E-2</v>
      </c>
      <c r="AF127" s="104">
        <f t="shared" si="251"/>
        <v>-3.2911026642350905E-2</v>
      </c>
      <c r="AG127" s="104">
        <f t="shared" si="252"/>
        <v>-4.4186412097022232E-2</v>
      </c>
      <c r="AH127" s="104">
        <f t="shared" si="253"/>
        <v>-5.3241959541901029E-2</v>
      </c>
      <c r="AI127" s="104">
        <f t="shared" si="254"/>
        <v>-1.890133941273342E-2</v>
      </c>
      <c r="AK127" s="45" t="s">
        <v>647</v>
      </c>
      <c r="AL127" s="104">
        <f t="shared" si="255"/>
        <v>0</v>
      </c>
      <c r="AM127" s="104">
        <f t="shared" si="256"/>
        <v>-2.422979071479836E-2</v>
      </c>
      <c r="AN127" s="104">
        <f t="shared" si="257"/>
        <v>-2.8539478194758439E-2</v>
      </c>
      <c r="AO127" s="104">
        <f t="shared" si="258"/>
        <v>-2.6571283750082331E-2</v>
      </c>
      <c r="AP127" s="104">
        <f t="shared" si="259"/>
        <v>-6.8048528855839785E-2</v>
      </c>
      <c r="AQ127" s="104">
        <f t="shared" si="260"/>
        <v>-6.7859144846802111E-2</v>
      </c>
      <c r="AR127" s="104">
        <f t="shared" si="261"/>
        <v>-9.1773451637583991E-2</v>
      </c>
      <c r="AS127" s="104">
        <f t="shared" si="262"/>
        <v>-0.11146317657274096</v>
      </c>
      <c r="AT127" s="104">
        <f t="shared" si="263"/>
        <v>-0.12182271478568119</v>
      </c>
      <c r="AU127" s="104">
        <f t="shared" si="264"/>
        <v>-0.13014272213012612</v>
      </c>
      <c r="AV127" s="104">
        <f t="shared" si="265"/>
        <v>-9.8591431230639848E-2</v>
      </c>
    </row>
    <row r="128" spans="1:48" s="19" customFormat="1">
      <c r="A128" s="45" t="s">
        <v>648</v>
      </c>
      <c r="C128" s="16">
        <f>C94*1000000/'regional population'!G53</f>
        <v>5802.2126166450507</v>
      </c>
      <c r="D128" s="16">
        <f>D94*1000000/'regional population'!H53</f>
        <v>5659.3937158346389</v>
      </c>
      <c r="E128" s="16">
        <f>E94*1000000/'regional population'!I53</f>
        <v>5816.5477709729203</v>
      </c>
      <c r="F128" s="16">
        <f>F94*1000000/'regional population'!J53</f>
        <v>6054.811221833852</v>
      </c>
      <c r="G128" s="16">
        <f>G94*1000000/'regional population'!K53</f>
        <v>6078.4755867945241</v>
      </c>
      <c r="H128" s="16">
        <f>H94*1000000/'regional population'!L53</f>
        <v>6069.045825249912</v>
      </c>
      <c r="I128" s="16">
        <f>I94*1000000/'regional population'!M53</f>
        <v>6160.4555700043684</v>
      </c>
      <c r="J128" s="16">
        <f>J94*1000000/'regional population'!N53</f>
        <v>5980.481680787303</v>
      </c>
      <c r="K128" s="16">
        <f>K94*1000000/'regional population'!O53</f>
        <v>6116.705918422057</v>
      </c>
      <c r="L128" s="16">
        <f>L94*1000000/'regional population'!P53</f>
        <v>5928.594950253716</v>
      </c>
      <c r="M128" s="16">
        <f>M94*1000000/'regional population'!Q53</f>
        <v>5847.7787316636559</v>
      </c>
      <c r="N128" s="16">
        <f>N94*1000000/'regional population'!R53</f>
        <v>5806.2888984426418</v>
      </c>
      <c r="O128" s="16">
        <f>O94*1000000/'regional population'!S53</f>
        <v>5885.893000321601</v>
      </c>
      <c r="P128" s="16">
        <f>P94*1000000/'regional population'!T53</f>
        <v>5933.4601088207701</v>
      </c>
      <c r="Q128" s="16"/>
      <c r="R128" s="16"/>
      <c r="T128" s="45" t="s">
        <v>648</v>
      </c>
      <c r="U128" s="45"/>
      <c r="V128" s="104">
        <f t="shared" si="241"/>
        <v>0</v>
      </c>
      <c r="W128" s="104">
        <f t="shared" si="242"/>
        <v>-2.4614558315340096E-2</v>
      </c>
      <c r="X128" s="104">
        <f t="shared" si="243"/>
        <v>2.4706358203328005E-3</v>
      </c>
      <c r="Y128" s="104">
        <f t="shared" si="244"/>
        <v>4.3534875723816313E-2</v>
      </c>
      <c r="Z128" s="104">
        <f t="shared" si="245"/>
        <v>4.761338275625171E-2</v>
      </c>
      <c r="AA128" s="104">
        <f t="shared" si="246"/>
        <v>4.598818179109565E-2</v>
      </c>
      <c r="AB128" s="104">
        <f t="shared" si="247"/>
        <v>6.1742472575308849E-2</v>
      </c>
      <c r="AC128" s="104">
        <f t="shared" si="248"/>
        <v>3.0724324653468305E-2</v>
      </c>
      <c r="AD128" s="104">
        <f t="shared" si="249"/>
        <v>5.4202305664360795E-2</v>
      </c>
      <c r="AE128" s="104">
        <f t="shared" si="250"/>
        <v>2.1781748094874542E-2</v>
      </c>
      <c r="AF128" s="104">
        <f t="shared" si="251"/>
        <v>7.8532308326459965E-3</v>
      </c>
      <c r="AG128" s="104">
        <f t="shared" si="252"/>
        <v>7.0253919787388597E-4</v>
      </c>
      <c r="AH128" s="104">
        <f t="shared" si="253"/>
        <v>1.4422150514872945E-2</v>
      </c>
      <c r="AI128" s="104">
        <f t="shared" si="254"/>
        <v>2.2620248661554321E-2</v>
      </c>
      <c r="AK128" s="45" t="s">
        <v>648</v>
      </c>
      <c r="AL128" s="104">
        <f t="shared" si="255"/>
        <v>0</v>
      </c>
      <c r="AM128" s="104">
        <f t="shared" si="256"/>
        <v>3.9083571879727774E-3</v>
      </c>
      <c r="AN128" s="104">
        <f t="shared" si="257"/>
        <v>2.3509574278268719E-3</v>
      </c>
      <c r="AO128" s="104">
        <f t="shared" si="258"/>
        <v>1.744800032568472E-2</v>
      </c>
      <c r="AP128" s="104">
        <f t="shared" si="259"/>
        <v>-1.2276112057550859E-2</v>
      </c>
      <c r="AQ128" s="104">
        <f t="shared" si="260"/>
        <v>1.0222399067540078E-2</v>
      </c>
      <c r="AR128" s="104">
        <f t="shared" si="261"/>
        <v>-2.0845616313353577E-2</v>
      </c>
      <c r="AS128" s="104">
        <f t="shared" si="262"/>
        <v>-3.4193054512356991E-2</v>
      </c>
      <c r="AT128" s="104">
        <f t="shared" si="263"/>
        <v>-4.1045428880595036E-2</v>
      </c>
      <c r="AU128" s="104">
        <f t="shared" si="264"/>
        <v>-2.7898181350910822E-2</v>
      </c>
      <c r="AV128" s="104">
        <f t="shared" si="265"/>
        <v>-2.0042096865957704E-2</v>
      </c>
    </row>
    <row r="129" spans="1:48" s="19" customFormat="1">
      <c r="A129" s="45" t="s">
        <v>650</v>
      </c>
      <c r="C129" s="16">
        <f>C95*1000000/'regional population'!G54</f>
        <v>6255.8610561766236</v>
      </c>
      <c r="D129" s="16">
        <f>D95*1000000/'regional population'!H54</f>
        <v>6209.4294383199658</v>
      </c>
      <c r="E129" s="16">
        <f>E95*1000000/'regional population'!I54</f>
        <v>6186.2969524556065</v>
      </c>
      <c r="F129" s="16">
        <f>F95*1000000/'regional population'!J54</f>
        <v>6312.2478705139665</v>
      </c>
      <c r="G129" s="16">
        <f>G95*1000000/'regional population'!K54</f>
        <v>6297.3850209698576</v>
      </c>
      <c r="H129" s="16">
        <f>H95*1000000/'regional population'!L54</f>
        <v>6167.2253387064793</v>
      </c>
      <c r="I129" s="16">
        <f>I95*1000000/'regional population'!M54</f>
        <v>6253.8862680289767</v>
      </c>
      <c r="J129" s="16">
        <f>J95*1000000/'regional population'!N54</f>
        <v>5928.6087230538806</v>
      </c>
      <c r="K129" s="16">
        <f>K95*1000000/'regional population'!O54</f>
        <v>5951.0733010564154</v>
      </c>
      <c r="L129" s="16">
        <f>L95*1000000/'regional population'!P54</f>
        <v>5853.8881603463051</v>
      </c>
      <c r="M129" s="16">
        <f>M95*1000000/'regional population'!Q54</f>
        <v>5666.1532085394647</v>
      </c>
      <c r="N129" s="16">
        <f>N95*1000000/'regional population'!R54</f>
        <v>5568.9141743998152</v>
      </c>
      <c r="O129" s="16">
        <f>O95*1000000/'regional population'!S54</f>
        <v>5681.688086305222</v>
      </c>
      <c r="P129" s="16">
        <f>P95*1000000/'regional population'!T54</f>
        <v>5869.7608114567938</v>
      </c>
      <c r="Q129" s="16"/>
      <c r="R129" s="16"/>
      <c r="T129" s="45" t="s">
        <v>650</v>
      </c>
      <c r="U129" s="45"/>
      <c r="V129" s="104">
        <f t="shared" si="241"/>
        <v>0</v>
      </c>
      <c r="W129" s="104">
        <f t="shared" si="242"/>
        <v>-7.4220986431299263E-3</v>
      </c>
      <c r="X129" s="104">
        <f t="shared" si="243"/>
        <v>-1.1119828764792339E-2</v>
      </c>
      <c r="Y129" s="104">
        <f t="shared" si="244"/>
        <v>9.0134377715551661E-3</v>
      </c>
      <c r="Z129" s="104">
        <f t="shared" si="245"/>
        <v>6.6376098222700186E-3</v>
      </c>
      <c r="AA129" s="104">
        <f t="shared" si="246"/>
        <v>-1.4168428082754647E-2</v>
      </c>
      <c r="AB129" s="104">
        <f t="shared" si="247"/>
        <v>-3.1567007801380775E-4</v>
      </c>
      <c r="AC129" s="104">
        <f t="shared" si="248"/>
        <v>-5.2311317368475718E-2</v>
      </c>
      <c r="AD129" s="104">
        <f t="shared" si="249"/>
        <v>-4.8720352383670784E-2</v>
      </c>
      <c r="AE129" s="104">
        <f t="shared" si="250"/>
        <v>-6.4255406605208565E-2</v>
      </c>
      <c r="AF129" s="104">
        <f t="shared" si="251"/>
        <v>-9.4264856962403387E-2</v>
      </c>
      <c r="AG129" s="104">
        <f t="shared" si="252"/>
        <v>-0.10980852605390945</v>
      </c>
      <c r="AH129" s="104">
        <f t="shared" si="253"/>
        <v>-9.1781605236340935E-2</v>
      </c>
      <c r="AI129" s="104">
        <f t="shared" si="254"/>
        <v>-6.171816177704581E-2</v>
      </c>
      <c r="AK129" s="45" t="s">
        <v>650</v>
      </c>
      <c r="AL129" s="104">
        <f t="shared" si="255"/>
        <v>0</v>
      </c>
      <c r="AM129" s="104">
        <f t="shared" si="256"/>
        <v>-2.3546048648591666E-3</v>
      </c>
      <c r="AN129" s="104">
        <f t="shared" si="257"/>
        <v>-2.2974784067799736E-2</v>
      </c>
      <c r="AO129" s="104">
        <f t="shared" si="258"/>
        <v>-9.2457716620431007E-3</v>
      </c>
      <c r="AP129" s="104">
        <f t="shared" si="259"/>
        <v>-6.0776945920035352E-2</v>
      </c>
      <c r="AQ129" s="104">
        <f t="shared" si="260"/>
        <v>-5.7218058743333633E-2</v>
      </c>
      <c r="AR129" s="104">
        <f t="shared" si="261"/>
        <v>-7.2614339545943762E-2</v>
      </c>
      <c r="AS129" s="104">
        <f t="shared" si="262"/>
        <v>-0.10235571784063902</v>
      </c>
      <c r="AT129" s="104">
        <f t="shared" si="263"/>
        <v>-0.11776053655726071</v>
      </c>
      <c r="AU129" s="104">
        <f t="shared" si="264"/>
        <v>-9.9894648807161257E-2</v>
      </c>
      <c r="AV129" s="104">
        <f t="shared" si="265"/>
        <v>-7.0099759726505173E-2</v>
      </c>
    </row>
    <row r="130" spans="1:48" s="19" customFormat="1">
      <c r="A130" s="45" t="s">
        <v>651</v>
      </c>
      <c r="C130" s="16">
        <f>C96*1000000/'regional population'!G55</f>
        <v>3727.7500985541719</v>
      </c>
      <c r="D130" s="16">
        <f>D96*1000000/'regional population'!H55</f>
        <v>3586.7208731976657</v>
      </c>
      <c r="E130" s="16">
        <f>E96*1000000/'regional population'!I55</f>
        <v>3713.6223652340173</v>
      </c>
      <c r="F130" s="16">
        <f>F96*1000000/'regional population'!J55</f>
        <v>3757.7996300487957</v>
      </c>
      <c r="G130" s="16">
        <f>G96*1000000/'regional population'!K55</f>
        <v>3562.9324459978684</v>
      </c>
      <c r="H130" s="16">
        <f>H96*1000000/'regional population'!L55</f>
        <v>3431.4301725755845</v>
      </c>
      <c r="I130" s="16">
        <f>I96*1000000/'regional population'!M55</f>
        <v>3628.627050801073</v>
      </c>
      <c r="J130" s="16">
        <f>J96*1000000/'regional population'!N55</f>
        <v>3447.4039874088967</v>
      </c>
      <c r="K130" s="16">
        <f>K96*1000000/'regional population'!O55</f>
        <v>3459.8782915511606</v>
      </c>
      <c r="L130" s="16">
        <f>L96*1000000/'regional population'!P55</f>
        <v>3443.0107947276892</v>
      </c>
      <c r="M130" s="16">
        <f>M96*1000000/'regional population'!Q55</f>
        <v>3315.9393627699624</v>
      </c>
      <c r="N130" s="16">
        <f>N96*1000000/'regional population'!R55</f>
        <v>3392.2783224145014</v>
      </c>
      <c r="O130" s="16">
        <f>O96*1000000/'regional population'!S55</f>
        <v>3439.5764331667451</v>
      </c>
      <c r="P130" s="16">
        <f>P96*1000000/'regional population'!T55</f>
        <v>3479.6671755178454</v>
      </c>
      <c r="Q130" s="16"/>
      <c r="R130" s="16"/>
      <c r="T130" s="45" t="s">
        <v>651</v>
      </c>
      <c r="U130" s="45"/>
      <c r="V130" s="104">
        <f t="shared" si="241"/>
        <v>0</v>
      </c>
      <c r="W130" s="104">
        <f t="shared" si="242"/>
        <v>-3.7832263866401705E-2</v>
      </c>
      <c r="X130" s="104">
        <f t="shared" si="243"/>
        <v>-3.7898820861500537E-3</v>
      </c>
      <c r="Y130" s="104">
        <f t="shared" si="244"/>
        <v>8.061037006283911E-3</v>
      </c>
      <c r="Z130" s="104">
        <f t="shared" si="245"/>
        <v>-4.4213707517633427E-2</v>
      </c>
      <c r="AA130" s="104">
        <f t="shared" si="246"/>
        <v>-7.9490287209305399E-2</v>
      </c>
      <c r="AB130" s="104">
        <f t="shared" si="247"/>
        <v>-2.6590582826768405E-2</v>
      </c>
      <c r="AC130" s="104">
        <f t="shared" si="248"/>
        <v>-7.5205178387362626E-2</v>
      </c>
      <c r="AD130" s="104">
        <f t="shared" si="249"/>
        <v>-7.1858842444107784E-2</v>
      </c>
      <c r="AE130" s="104">
        <f t="shared" si="250"/>
        <v>-7.6383688900422908E-2</v>
      </c>
      <c r="AF130" s="104">
        <f t="shared" si="251"/>
        <v>-0.11047165847944918</v>
      </c>
      <c r="AG130" s="104">
        <f t="shared" si="252"/>
        <v>-8.9993096980879983E-2</v>
      </c>
      <c r="AH130" s="104">
        <f t="shared" si="253"/>
        <v>-7.730498498254923E-2</v>
      </c>
      <c r="AI130" s="104">
        <f t="shared" si="254"/>
        <v>-6.6550309564084476E-2</v>
      </c>
      <c r="AK130" s="45" t="s">
        <v>651</v>
      </c>
      <c r="AL130" s="104">
        <f t="shared" si="255"/>
        <v>0</v>
      </c>
      <c r="AM130" s="104">
        <f t="shared" si="256"/>
        <v>-5.1856725540312287E-2</v>
      </c>
      <c r="AN130" s="104">
        <f t="shared" si="257"/>
        <v>-8.6851213370568447E-2</v>
      </c>
      <c r="AO130" s="104">
        <f t="shared" si="258"/>
        <v>-3.4374525510836085E-2</v>
      </c>
      <c r="AP130" s="104">
        <f t="shared" si="259"/>
        <v>-8.2600370748311724E-2</v>
      </c>
      <c r="AQ130" s="104">
        <f t="shared" si="260"/>
        <v>-7.9280794035781699E-2</v>
      </c>
      <c r="AR130" s="104">
        <f t="shared" si="261"/>
        <v>-8.3769457212123588E-2</v>
      </c>
      <c r="AS130" s="104">
        <f t="shared" si="262"/>
        <v>-0.11758483974120137</v>
      </c>
      <c r="AT130" s="104">
        <f t="shared" si="263"/>
        <v>-9.7270036622348566E-2</v>
      </c>
      <c r="AU130" s="104">
        <f t="shared" si="264"/>
        <v>-8.4683386079826284E-2</v>
      </c>
      <c r="AV130" s="104">
        <f t="shared" si="265"/>
        <v>-7.4014711244020925E-2</v>
      </c>
    </row>
    <row r="131" spans="1:48" s="19" customFormat="1">
      <c r="A131" s="45" t="s">
        <v>656</v>
      </c>
      <c r="C131" s="16">
        <f>C97*1000000/'regional population'!G56</f>
        <v>5443.5163012741832</v>
      </c>
      <c r="D131" s="16">
        <f>D97*1000000/'regional population'!H56</f>
        <v>6065.0866242336961</v>
      </c>
      <c r="E131" s="16">
        <f>E97*1000000/'regional population'!I56</f>
        <v>5398.8504476900989</v>
      </c>
      <c r="F131" s="16">
        <f>F97*1000000/'regional population'!J56</f>
        <v>6113.5974766863756</v>
      </c>
      <c r="G131" s="16">
        <f>G97*1000000/'regional population'!K56</f>
        <v>5850.6346404075266</v>
      </c>
      <c r="H131" s="16">
        <f>H97*1000000/'regional population'!L56</f>
        <v>5792.2472883212831</v>
      </c>
      <c r="I131" s="16">
        <f>I97*1000000/'regional population'!M56</f>
        <v>5896.0748063378596</v>
      </c>
      <c r="J131" s="16">
        <f>J97*1000000/'regional population'!N56</f>
        <v>5616.0976239543043</v>
      </c>
      <c r="K131" s="16">
        <f>K97*1000000/'regional population'!O56</f>
        <v>5590.405321973125</v>
      </c>
      <c r="L131" s="16">
        <f>L97*1000000/'regional population'!P56</f>
        <v>5575.0008312108976</v>
      </c>
      <c r="M131" s="16">
        <f>M97*1000000/'regional population'!Q56</f>
        <v>5107.0360690027055</v>
      </c>
      <c r="N131" s="16">
        <f>N97*1000000/'regional population'!R56</f>
        <v>5108.6935920464748</v>
      </c>
      <c r="O131" s="16">
        <f>O97*1000000/'regional population'!S56</f>
        <v>5267.5193114069125</v>
      </c>
      <c r="P131" s="16">
        <f>P97*1000000/'regional population'!T56</f>
        <v>5405.1506900360846</v>
      </c>
      <c r="Q131" s="16"/>
      <c r="R131" s="16"/>
      <c r="T131" s="45" t="s">
        <v>656</v>
      </c>
      <c r="U131" s="45"/>
      <c r="V131" s="104">
        <f t="shared" si="241"/>
        <v>0</v>
      </c>
      <c r="W131" s="104">
        <f t="shared" si="242"/>
        <v>0.11418544348145332</v>
      </c>
      <c r="X131" s="104">
        <f t="shared" si="243"/>
        <v>-8.2053310970391369E-3</v>
      </c>
      <c r="Y131" s="104">
        <f t="shared" si="244"/>
        <v>0.1230971192747865</v>
      </c>
      <c r="Z131" s="104">
        <f t="shared" si="245"/>
        <v>7.4789587575598393E-2</v>
      </c>
      <c r="AA131" s="104">
        <f t="shared" si="246"/>
        <v>6.4063551525595841E-2</v>
      </c>
      <c r="AB131" s="104">
        <f t="shared" si="247"/>
        <v>8.3137163556898708E-2</v>
      </c>
      <c r="AC131" s="104">
        <f t="shared" si="248"/>
        <v>3.1704015038904965E-2</v>
      </c>
      <c r="AD131" s="104">
        <f t="shared" si="249"/>
        <v>2.6984216188451482E-2</v>
      </c>
      <c r="AE131" s="104">
        <f t="shared" si="250"/>
        <v>2.4154337501650858E-2</v>
      </c>
      <c r="AF131" s="104">
        <f t="shared" si="251"/>
        <v>-6.1813029234929706E-2</v>
      </c>
      <c r="AG131" s="104">
        <f t="shared" si="252"/>
        <v>-6.1508534318035379E-2</v>
      </c>
      <c r="AH131" s="104">
        <f t="shared" si="253"/>
        <v>-3.2331489450316275E-2</v>
      </c>
      <c r="AI131" s="104">
        <f t="shared" si="254"/>
        <v>-7.0479464218961008E-3</v>
      </c>
      <c r="AK131" s="45" t="s">
        <v>656</v>
      </c>
      <c r="AL131" s="104">
        <f t="shared" si="255"/>
        <v>0</v>
      </c>
      <c r="AM131" s="104">
        <f t="shared" si="256"/>
        <v>-4.3012782127320737E-2</v>
      </c>
      <c r="AN131" s="104">
        <f t="shared" si="257"/>
        <v>-5.2563190427654227E-2</v>
      </c>
      <c r="AO131" s="104">
        <f t="shared" si="258"/>
        <v>-3.5580142653816815E-2</v>
      </c>
      <c r="AP131" s="104">
        <f t="shared" si="259"/>
        <v>-8.1375958202881349E-2</v>
      </c>
      <c r="AQ131" s="104">
        <f t="shared" si="260"/>
        <v>-8.5578443250213021E-2</v>
      </c>
      <c r="AR131" s="104">
        <f t="shared" si="261"/>
        <v>-8.8098152933582141E-2</v>
      </c>
      <c r="AS131" s="104">
        <f t="shared" si="262"/>
        <v>-0.16464306188330136</v>
      </c>
      <c r="AT131" s="104">
        <f t="shared" si="263"/>
        <v>-0.16437194114790943</v>
      </c>
      <c r="AU131" s="104">
        <f t="shared" si="264"/>
        <v>-0.13839284782910588</v>
      </c>
      <c r="AV131" s="104">
        <f t="shared" si="265"/>
        <v>-0.11588050887417523</v>
      </c>
    </row>
    <row r="132" spans="1:48" s="19" customFormat="1">
      <c r="A132" s="168" t="s">
        <v>653</v>
      </c>
      <c r="C132" s="16">
        <f>C99*1000000/'regional population'!G57</f>
        <v>9952.0163813254348</v>
      </c>
      <c r="D132" s="16">
        <f>D99*1000000/'regional population'!H57</f>
        <v>11134.928955621859</v>
      </c>
      <c r="E132" s="16">
        <f>E99*1000000/'regional population'!I57</f>
        <v>11003.445920857961</v>
      </c>
      <c r="F132" s="16">
        <f>F99*1000000/'regional population'!J57</f>
        <v>12689.313452178551</v>
      </c>
      <c r="G132" s="16">
        <f>G99*1000000/'regional population'!K57</f>
        <v>11841.830472036192</v>
      </c>
      <c r="H132" s="16">
        <f>H99*1000000/'regional population'!L57</f>
        <v>10775.619067268317</v>
      </c>
      <c r="I132" s="16">
        <f>I99*1000000/'regional population'!M57</f>
        <v>12270.508846197192</v>
      </c>
      <c r="J132" s="16">
        <f>J99*1000000/'regional population'!N57</f>
        <v>12573.639267649865</v>
      </c>
      <c r="K132" s="16">
        <f>K99*1000000/'regional population'!O57</f>
        <v>12315.29689991156</v>
      </c>
      <c r="L132" s="16">
        <f>L99*1000000/'regional population'!P57</f>
        <v>12413.043055668348</v>
      </c>
      <c r="M132" s="16">
        <f>M99*1000000/'regional population'!Q57</f>
        <v>11935.070196341265</v>
      </c>
      <c r="N132" s="16">
        <f>N99*1000000/'regional population'!R57</f>
        <v>11485.966230846469</v>
      </c>
      <c r="O132" s="16">
        <f>O99*1000000/'regional population'!S57</f>
        <v>11419.817460238446</v>
      </c>
      <c r="P132" s="16">
        <f>P99*1000000/'regional population'!T57</f>
        <v>12002.971349826646</v>
      </c>
      <c r="Q132" s="16"/>
      <c r="R132" s="16"/>
      <c r="T132" s="168" t="s">
        <v>653</v>
      </c>
      <c r="U132" s="168"/>
      <c r="V132" s="104">
        <f t="shared" si="241"/>
        <v>0</v>
      </c>
      <c r="W132" s="104">
        <f t="shared" si="242"/>
        <v>0.11886159839086607</v>
      </c>
      <c r="X132" s="104">
        <f t="shared" si="243"/>
        <v>0.10564990040666444</v>
      </c>
      <c r="Y132" s="104">
        <f t="shared" si="244"/>
        <v>0.27504949408941348</v>
      </c>
      <c r="Z132" s="104">
        <f t="shared" si="245"/>
        <v>0.18989258239736406</v>
      </c>
      <c r="AA132" s="104">
        <f t="shared" si="246"/>
        <v>8.2757368395045994E-2</v>
      </c>
      <c r="AB132" s="104">
        <f t="shared" si="247"/>
        <v>0.23296710696963041</v>
      </c>
      <c r="AC132" s="104">
        <f t="shared" si="248"/>
        <v>0.26342630336137729</v>
      </c>
      <c r="AD132" s="104">
        <f t="shared" si="249"/>
        <v>0.23746750688842599</v>
      </c>
      <c r="AE132" s="104">
        <f t="shared" si="250"/>
        <v>0.2472892507452995</v>
      </c>
      <c r="AF132" s="104">
        <f t="shared" si="251"/>
        <v>0.19926151033442352</v>
      </c>
      <c r="AG132" s="104">
        <f t="shared" si="252"/>
        <v>0.15413457843572576</v>
      </c>
      <c r="AH132" s="104">
        <f t="shared" si="253"/>
        <v>0.14748780776399051</v>
      </c>
      <c r="AI132" s="104">
        <f t="shared" si="254"/>
        <v>0.20608436420480047</v>
      </c>
      <c r="AK132" s="168" t="s">
        <v>653</v>
      </c>
      <c r="AL132" s="104">
        <f t="shared" si="255"/>
        <v>0</v>
      </c>
      <c r="AM132" s="104">
        <f t="shared" si="256"/>
        <v>-6.6787142057465609E-2</v>
      </c>
      <c r="AN132" s="104">
        <f t="shared" si="257"/>
        <v>-0.15081149915023051</v>
      </c>
      <c r="AO132" s="104">
        <f t="shared" si="258"/>
        <v>-3.3004512620771975E-2</v>
      </c>
      <c r="AP132" s="104">
        <f t="shared" si="259"/>
        <v>-9.1158741538397425E-3</v>
      </c>
      <c r="AQ132" s="104">
        <f t="shared" si="260"/>
        <v>-2.94749242089829E-2</v>
      </c>
      <c r="AR132" s="104">
        <f t="shared" si="261"/>
        <v>-2.1771894716870688E-2</v>
      </c>
      <c r="AS132" s="104">
        <f t="shared" si="262"/>
        <v>-5.9439248520399168E-2</v>
      </c>
      <c r="AT132" s="104">
        <f t="shared" si="263"/>
        <v>-9.4831546707949466E-2</v>
      </c>
      <c r="AU132" s="104">
        <f t="shared" si="264"/>
        <v>-0.10004449781498248</v>
      </c>
      <c r="AV132" s="104">
        <f t="shared" si="265"/>
        <v>-5.408819830469791E-2</v>
      </c>
    </row>
    <row r="133" spans="1:48" s="19" customFormat="1">
      <c r="A133" s="168" t="s">
        <v>652</v>
      </c>
      <c r="C133" s="16">
        <f>C98*1000000/'regional population'!G58</f>
        <v>3582.1962527672163</v>
      </c>
      <c r="D133" s="16">
        <f>D98*1000000/'regional population'!H58</f>
        <v>4306.6497090031626</v>
      </c>
      <c r="E133" s="16">
        <f>E98*1000000/'regional population'!I58</f>
        <v>3804.588236252539</v>
      </c>
      <c r="F133" s="16">
        <f>F98*1000000/'regional population'!J58</f>
        <v>4322.1793528705639</v>
      </c>
      <c r="G133" s="16">
        <f>G98*1000000/'regional population'!K58</f>
        <v>4067.5148014862621</v>
      </c>
      <c r="H133" s="16">
        <f>H98*1000000/'regional population'!L58</f>
        <v>4029.0004368677737</v>
      </c>
      <c r="I133" s="16">
        <f>I98*1000000/'regional population'!M58</f>
        <v>4099.6954369021441</v>
      </c>
      <c r="J133" s="16">
        <f>J98*1000000/'regional population'!N58</f>
        <v>3986.460533797343</v>
      </c>
      <c r="K133" s="16">
        <f>K98*1000000/'regional population'!O58</f>
        <v>3951.140965953161</v>
      </c>
      <c r="L133" s="16">
        <f>L98*1000000/'regional population'!P58</f>
        <v>3954.2580894256521</v>
      </c>
      <c r="M133" s="16">
        <f>M98*1000000/'regional population'!Q58</f>
        <v>4059.5118443810115</v>
      </c>
      <c r="N133" s="16">
        <f>N98*1000000/'regional population'!R58</f>
        <v>4077.7484523356666</v>
      </c>
      <c r="O133" s="16">
        <f>O98*1000000/'regional population'!S58</f>
        <v>4276.5959520288734</v>
      </c>
      <c r="P133" s="16">
        <f>P98*1000000/'regional population'!T58</f>
        <v>4331.9321393700584</v>
      </c>
      <c r="Q133" s="16"/>
      <c r="R133" s="16"/>
      <c r="T133" s="168" t="s">
        <v>652</v>
      </c>
      <c r="U133" s="168"/>
      <c r="V133" s="104">
        <f t="shared" si="241"/>
        <v>0</v>
      </c>
      <c r="W133" s="104">
        <f t="shared" si="242"/>
        <v>0.20223723244540603</v>
      </c>
      <c r="X133" s="104">
        <f t="shared" si="243"/>
        <v>6.2082579454860065E-2</v>
      </c>
      <c r="Y133" s="104">
        <f t="shared" si="244"/>
        <v>0.20657246222389891</v>
      </c>
      <c r="Z133" s="104">
        <f t="shared" si="245"/>
        <v>0.13548072592174187</v>
      </c>
      <c r="AA133" s="104">
        <f t="shared" si="246"/>
        <v>0.12472911939299958</v>
      </c>
      <c r="AB133" s="104">
        <f t="shared" si="247"/>
        <v>0.14446421904862539</v>
      </c>
      <c r="AC133" s="104">
        <f t="shared" si="248"/>
        <v>0.11285375018686827</v>
      </c>
      <c r="AD133" s="104">
        <f t="shared" si="249"/>
        <v>0.10299399785841934</v>
      </c>
      <c r="AE133" s="104">
        <f t="shared" si="250"/>
        <v>0.10386416890783723</v>
      </c>
      <c r="AF133" s="104">
        <f t="shared" si="251"/>
        <v>0.13324663361061617</v>
      </c>
      <c r="AG133" s="104">
        <f t="shared" si="252"/>
        <v>0.13833753502076851</v>
      </c>
      <c r="AH133" s="104">
        <f t="shared" si="253"/>
        <v>0.19384747519771972</v>
      </c>
      <c r="AI133" s="104">
        <f t="shared" si="254"/>
        <v>0.20929503402379956</v>
      </c>
      <c r="AK133" s="168" t="s">
        <v>652</v>
      </c>
      <c r="AL133" s="104">
        <f t="shared" si="255"/>
        <v>0</v>
      </c>
      <c r="AM133" s="104">
        <f t="shared" si="256"/>
        <v>-5.8920403480056227E-2</v>
      </c>
      <c r="AN133" s="104">
        <f t="shared" si="257"/>
        <v>-6.7831270307669222E-2</v>
      </c>
      <c r="AO133" s="104">
        <f t="shared" si="258"/>
        <v>-5.1474938405935755E-2</v>
      </c>
      <c r="AP133" s="104">
        <f t="shared" si="259"/>
        <v>-7.7673504883654099E-2</v>
      </c>
      <c r="AQ133" s="104">
        <f t="shared" si="260"/>
        <v>-8.5845208313944377E-2</v>
      </c>
      <c r="AR133" s="104">
        <f t="shared" si="261"/>
        <v>-8.5124015781658402E-2</v>
      </c>
      <c r="AS133" s="104">
        <f t="shared" si="262"/>
        <v>-6.0772005751011382E-2</v>
      </c>
      <c r="AT133" s="104">
        <f t="shared" si="263"/>
        <v>-5.6552697280495612E-2</v>
      </c>
      <c r="AU133" s="104">
        <f t="shared" si="264"/>
        <v>-1.0546392715382491E-2</v>
      </c>
      <c r="AV133" s="104">
        <f t="shared" si="265"/>
        <v>2.2564511333889037E-3</v>
      </c>
    </row>
    <row r="134" spans="1:48" s="19" customFormat="1">
      <c r="A134" s="45" t="s">
        <v>654</v>
      </c>
      <c r="C134" s="16">
        <f>C100*1000000/'regional population'!G59</f>
        <v>5861.0823386920638</v>
      </c>
      <c r="D134" s="16">
        <f>D100*1000000/'regional population'!H59</f>
        <v>6678.8912567751395</v>
      </c>
      <c r="E134" s="16">
        <f>E100*1000000/'regional population'!I59</f>
        <v>6029.2994593408494</v>
      </c>
      <c r="F134" s="16">
        <f>F100*1000000/'regional population'!J59</f>
        <v>6697.442660961382</v>
      </c>
      <c r="G134" s="16">
        <f>G100*1000000/'regional population'!K59</f>
        <v>6464.8130962104924</v>
      </c>
      <c r="H134" s="16">
        <f>H100*1000000/'regional population'!L59</f>
        <v>6388.3044721226779</v>
      </c>
      <c r="I134" s="16">
        <f>I100*1000000/'regional population'!M59</f>
        <v>6469.3679279849166</v>
      </c>
      <c r="J134" s="16">
        <f>J100*1000000/'regional population'!N59</f>
        <v>6233.035278664247</v>
      </c>
      <c r="K134" s="16">
        <f>K100*1000000/'regional population'!O59</f>
        <v>6275.0775361592268</v>
      </c>
      <c r="L134" s="16">
        <f>L100*1000000/'regional population'!P59</f>
        <v>6282.6930534634976</v>
      </c>
      <c r="M134" s="16">
        <f>M100*1000000/'regional population'!Q59</f>
        <v>6124.9785959401279</v>
      </c>
      <c r="N134" s="16">
        <f>N100*1000000/'regional population'!R59</f>
        <v>6081.166904810043</v>
      </c>
      <c r="O134" s="16">
        <f>O100*1000000/'regional population'!S59</f>
        <v>6180.1111163938849</v>
      </c>
      <c r="P134" s="16">
        <f>P100*1000000/'regional population'!T59</f>
        <v>6277.9592636263105</v>
      </c>
      <c r="Q134" s="16"/>
      <c r="R134" s="16"/>
      <c r="T134" s="45" t="s">
        <v>654</v>
      </c>
      <c r="U134" s="45"/>
      <c r="V134" s="104">
        <f t="shared" si="241"/>
        <v>0</v>
      </c>
      <c r="W134" s="104">
        <f t="shared" si="242"/>
        <v>0.13953206435683252</v>
      </c>
      <c r="X134" s="104">
        <f t="shared" si="243"/>
        <v>2.8700692283112339E-2</v>
      </c>
      <c r="Y134" s="104">
        <f t="shared" si="244"/>
        <v>0.14269724838159448</v>
      </c>
      <c r="Z134" s="104">
        <f t="shared" si="245"/>
        <v>0.10300670125940514</v>
      </c>
      <c r="AA134" s="104">
        <f t="shared" si="246"/>
        <v>8.9953033068678412E-2</v>
      </c>
      <c r="AB134" s="104">
        <f t="shared" si="247"/>
        <v>0.10378383277048364</v>
      </c>
      <c r="AC134" s="104">
        <f t="shared" si="248"/>
        <v>6.3461476648558168E-2</v>
      </c>
      <c r="AD134" s="104">
        <f t="shared" si="249"/>
        <v>7.0634598448509278E-2</v>
      </c>
      <c r="AE134" s="104">
        <f t="shared" si="250"/>
        <v>7.1933934793606547E-2</v>
      </c>
      <c r="AF134" s="104">
        <f t="shared" si="251"/>
        <v>4.5025174873580376E-2</v>
      </c>
      <c r="AG134" s="104">
        <f t="shared" si="252"/>
        <v>3.7550157701263798E-2</v>
      </c>
      <c r="AH134" s="104">
        <f t="shared" si="253"/>
        <v>5.4431717431394189E-2</v>
      </c>
      <c r="AI134" s="104">
        <f t="shared" si="254"/>
        <v>7.1126270003447178E-2</v>
      </c>
      <c r="AK134" s="45" t="s">
        <v>654</v>
      </c>
      <c r="AL134" s="104">
        <f t="shared" si="255"/>
        <v>0</v>
      </c>
      <c r="AM134" s="104">
        <f t="shared" si="256"/>
        <v>-3.4734088297143639E-2</v>
      </c>
      <c r="AN134" s="104">
        <f t="shared" si="257"/>
        <v>-4.6157646207355407E-2</v>
      </c>
      <c r="AO134" s="104">
        <f t="shared" si="258"/>
        <v>-3.4054003075813744E-2</v>
      </c>
      <c r="AP134" s="104">
        <f t="shared" si="259"/>
        <v>-6.9341001604106611E-2</v>
      </c>
      <c r="AQ134" s="104">
        <f t="shared" si="260"/>
        <v>-6.306364177838697E-2</v>
      </c>
      <c r="AR134" s="104">
        <f t="shared" si="261"/>
        <v>-6.1926563390443334E-2</v>
      </c>
      <c r="AS134" s="104">
        <f t="shared" si="262"/>
        <v>-8.5475022930480704E-2</v>
      </c>
      <c r="AT134" s="104">
        <f t="shared" si="263"/>
        <v>-9.2016578169984098E-2</v>
      </c>
      <c r="AU134" s="104">
        <f t="shared" si="264"/>
        <v>-7.7243146489773262E-2</v>
      </c>
      <c r="AV134" s="104">
        <f t="shared" si="265"/>
        <v>-6.2633368969351788E-2</v>
      </c>
    </row>
    <row r="135" spans="1:48" s="19" customFormat="1">
      <c r="A135" s="45" t="s">
        <v>655</v>
      </c>
      <c r="C135" s="16">
        <f>C101*1000000/'regional population'!G60</f>
        <v>5493.6203739195998</v>
      </c>
      <c r="D135" s="16">
        <f>D101*1000000/'regional population'!H60</f>
        <v>5922.4468293026721</v>
      </c>
      <c r="E135" s="16">
        <f>E101*1000000/'regional population'!I60</f>
        <v>5571.3929426192453</v>
      </c>
      <c r="F135" s="16">
        <f>F101*1000000/'regional population'!J60</f>
        <v>6042.0365884765561</v>
      </c>
      <c r="G135" s="16">
        <f>G101*1000000/'regional population'!K60</f>
        <v>6160.0399767519448</v>
      </c>
      <c r="H135" s="16">
        <f>H101*1000000/'regional population'!L60</f>
        <v>5940.1973921652325</v>
      </c>
      <c r="I135" s="16">
        <f>I101*1000000/'regional population'!M60</f>
        <v>6014.0606759386746</v>
      </c>
      <c r="J135" s="16">
        <f>J101*1000000/'regional population'!N60</f>
        <v>5925.6243776932588</v>
      </c>
      <c r="K135" s="16">
        <f>K101*1000000/'regional population'!O60</f>
        <v>6204.0378130067165</v>
      </c>
      <c r="L135" s="16">
        <f>L101*1000000/'regional population'!P60</f>
        <v>6455.9496803461061</v>
      </c>
      <c r="M135" s="16">
        <f>M101*1000000/'regional population'!Q60</f>
        <v>6322.2255642281852</v>
      </c>
      <c r="N135" s="16">
        <f>N101*1000000/'regional population'!R60</f>
        <v>6301.820031949338</v>
      </c>
      <c r="O135" s="16">
        <f>O101*1000000/'regional population'!S60</f>
        <v>6440.4610456051741</v>
      </c>
      <c r="P135" s="16">
        <f>P101*1000000/'regional population'!T60</f>
        <v>6704.7844464063201</v>
      </c>
      <c r="Q135" s="16"/>
      <c r="R135" s="16"/>
      <c r="T135" s="45" t="s">
        <v>655</v>
      </c>
      <c r="U135" s="45"/>
      <c r="V135" s="104">
        <f t="shared" si="241"/>
        <v>0</v>
      </c>
      <c r="W135" s="104">
        <f t="shared" si="242"/>
        <v>7.8058989554298686E-2</v>
      </c>
      <c r="X135" s="104">
        <f t="shared" si="243"/>
        <v>1.4156888063991957E-2</v>
      </c>
      <c r="Y135" s="104">
        <f t="shared" si="244"/>
        <v>9.9827832509232994E-2</v>
      </c>
      <c r="Z135" s="104">
        <f t="shared" si="245"/>
        <v>0.12130790944276093</v>
      </c>
      <c r="AA135" s="104">
        <f t="shared" si="246"/>
        <v>8.1290112503170198E-2</v>
      </c>
      <c r="AB135" s="104">
        <f t="shared" si="247"/>
        <v>9.4735396076840672E-2</v>
      </c>
      <c r="AC135" s="104">
        <f t="shared" si="248"/>
        <v>7.863739653809243E-2</v>
      </c>
      <c r="AD135" s="104">
        <f t="shared" si="249"/>
        <v>0.12931680580983551</v>
      </c>
      <c r="AE135" s="104">
        <f t="shared" si="250"/>
        <v>0.17517215259268126</v>
      </c>
      <c r="AF135" s="104">
        <f t="shared" si="251"/>
        <v>0.15083044220570896</v>
      </c>
      <c r="AG135" s="104">
        <f t="shared" si="252"/>
        <v>0.14711603697018871</v>
      </c>
      <c r="AH135" s="104">
        <f t="shared" si="253"/>
        <v>0.17235276688950041</v>
      </c>
      <c r="AI135" s="104">
        <f t="shared" si="254"/>
        <v>0.22046737671146666</v>
      </c>
      <c r="AK135" s="45" t="s">
        <v>655</v>
      </c>
      <c r="AL135" s="104">
        <f t="shared" si="255"/>
        <v>0</v>
      </c>
      <c r="AM135" s="104">
        <f t="shared" si="256"/>
        <v>1.9530399484909866E-2</v>
      </c>
      <c r="AN135" s="104">
        <f t="shared" si="257"/>
        <v>-1.6855110825636621E-2</v>
      </c>
      <c r="AO135" s="104">
        <f t="shared" si="258"/>
        <v>-4.6302123676704721E-3</v>
      </c>
      <c r="AP135" s="104">
        <f t="shared" si="259"/>
        <v>-1.9267048300455558E-2</v>
      </c>
      <c r="AQ135" s="104">
        <f t="shared" si="260"/>
        <v>2.6812354105754777E-2</v>
      </c>
      <c r="AR135" s="104">
        <f t="shared" si="261"/>
        <v>6.8505558648712883E-2</v>
      </c>
      <c r="AS135" s="104">
        <f t="shared" si="262"/>
        <v>4.637326696862587E-2</v>
      </c>
      <c r="AT135" s="104">
        <f t="shared" si="263"/>
        <v>4.2996006341345927E-2</v>
      </c>
      <c r="AU135" s="104">
        <f t="shared" si="264"/>
        <v>6.5942079511484231E-2</v>
      </c>
      <c r="AV135" s="104">
        <f t="shared" si="265"/>
        <v>0.1096894810590463</v>
      </c>
    </row>
    <row r="136" spans="1:48" s="19" customFormat="1">
      <c r="A136" s="44" t="s">
        <v>632</v>
      </c>
      <c r="C136" s="16">
        <f>C102*1000000/'regional population'!G61</f>
        <v>4615.1498467742276</v>
      </c>
      <c r="D136" s="16">
        <f>D102*1000000/'regional population'!H61</f>
        <v>4740.2390042381048</v>
      </c>
      <c r="E136" s="16">
        <f>E102*1000000/'regional population'!I61</f>
        <v>4678.3993989345427</v>
      </c>
      <c r="F136" s="16">
        <f>F102*1000000/'regional population'!J61</f>
        <v>4860.8081355452296</v>
      </c>
      <c r="G136" s="16">
        <f>G102*1000000/'regional population'!K61</f>
        <v>4710.5734793129577</v>
      </c>
      <c r="H136" s="16">
        <f>H102*1000000/'regional population'!L61</f>
        <v>4623.2728741168467</v>
      </c>
      <c r="I136" s="16">
        <f>I102*1000000/'regional population'!M61</f>
        <v>4705.2592662975785</v>
      </c>
      <c r="J136" s="16">
        <f>J102*1000000/'regional population'!N61</f>
        <v>4511.7480409733971</v>
      </c>
      <c r="K136" s="16">
        <f>K102*1000000/'regional population'!O61</f>
        <v>4529.1168613060681</v>
      </c>
      <c r="L136" s="16">
        <f>L102*1000000/'regional population'!P61</f>
        <v>4506.6630855047906</v>
      </c>
      <c r="M136" s="16">
        <f>M102*1000000/'regional population'!Q61</f>
        <v>4516.2863409504707</v>
      </c>
      <c r="N136" s="16">
        <f>N102*1000000/'regional population'!R61</f>
        <v>4456.749061877993</v>
      </c>
      <c r="O136" s="16">
        <f>O102*1000000/'regional population'!S61</f>
        <v>4519.5143489682068</v>
      </c>
      <c r="P136" s="16">
        <f>P102*1000000/'regional population'!T61</f>
        <v>4586.2736176268227</v>
      </c>
      <c r="Q136" s="16"/>
      <c r="R136" s="16"/>
      <c r="T136" s="44" t="s">
        <v>632</v>
      </c>
      <c r="U136" s="44"/>
      <c r="V136" s="104">
        <f t="shared" si="241"/>
        <v>0</v>
      </c>
      <c r="W136" s="104">
        <f t="shared" si="242"/>
        <v>2.7104029471829216E-2</v>
      </c>
      <c r="X136" s="104">
        <f t="shared" si="243"/>
        <v>1.3704766748694697E-2</v>
      </c>
      <c r="Y136" s="104">
        <f t="shared" si="244"/>
        <v>5.3228670124916055E-2</v>
      </c>
      <c r="Z136" s="104">
        <f t="shared" si="245"/>
        <v>2.067617210856687E-2</v>
      </c>
      <c r="AA136" s="104">
        <f t="shared" si="246"/>
        <v>1.760078786671837E-3</v>
      </c>
      <c r="AB136" s="104">
        <f t="shared" si="247"/>
        <v>1.9524700717211463E-2</v>
      </c>
      <c r="AC136" s="104">
        <f t="shared" si="248"/>
        <v>-2.2404864247929757E-2</v>
      </c>
      <c r="AD136" s="104">
        <f t="shared" si="249"/>
        <v>-1.8641428409587268E-2</v>
      </c>
      <c r="AE136" s="104">
        <f t="shared" si="250"/>
        <v>-2.350666064402307E-2</v>
      </c>
      <c r="AF136" s="104">
        <f t="shared" si="251"/>
        <v>-2.1421515900043375E-2</v>
      </c>
      <c r="AG136" s="104">
        <f t="shared" si="252"/>
        <v>-3.4321915897692734E-2</v>
      </c>
      <c r="AH136" s="104">
        <f t="shared" si="253"/>
        <v>-2.0722078584916481E-2</v>
      </c>
      <c r="AI136" s="104">
        <f t="shared" si="254"/>
        <v>-6.2568345787489266E-3</v>
      </c>
      <c r="AK136" s="44" t="s">
        <v>632</v>
      </c>
      <c r="AL136" s="104">
        <f t="shared" si="255"/>
        <v>0</v>
      </c>
      <c r="AM136" s="104">
        <f t="shared" si="256"/>
        <v>-3.0907341339738048E-2</v>
      </c>
      <c r="AN136" s="104">
        <f t="shared" si="257"/>
        <v>-4.8867442368559777E-2</v>
      </c>
      <c r="AO136" s="104">
        <f t="shared" si="258"/>
        <v>-3.2000619014394327E-2</v>
      </c>
      <c r="AP136" s="104">
        <f t="shared" si="259"/>
        <v>-7.1811123755181727E-2</v>
      </c>
      <c r="AQ136" s="104">
        <f t="shared" si="260"/>
        <v>-6.8237886579729401E-2</v>
      </c>
      <c r="AR136" s="104">
        <f t="shared" si="261"/>
        <v>-7.2857236937765912E-2</v>
      </c>
      <c r="AS136" s="104">
        <f t="shared" si="262"/>
        <v>-7.0877472425912691E-2</v>
      </c>
      <c r="AT136" s="104">
        <f t="shared" si="263"/>
        <v>-8.3125904664392625E-2</v>
      </c>
      <c r="AU136" s="104">
        <f t="shared" si="264"/>
        <v>-7.0213383672001362E-2</v>
      </c>
      <c r="AV136" s="104">
        <f t="shared" si="265"/>
        <v>-5.6479192402358214E-2</v>
      </c>
    </row>
    <row r="137" spans="1:48" s="19" customFormat="1">
      <c r="F137" s="7"/>
    </row>
    <row r="138" spans="1:48" s="19" customFormat="1">
      <c r="B138" s="45" t="s">
        <v>293</v>
      </c>
      <c r="C138" s="45" t="s">
        <v>294</v>
      </c>
      <c r="D138" s="45" t="s">
        <v>295</v>
      </c>
      <c r="E138" s="45" t="s">
        <v>296</v>
      </c>
      <c r="F138" s="150" t="s">
        <v>297</v>
      </c>
      <c r="G138" s="45" t="s">
        <v>264</v>
      </c>
      <c r="H138" s="45" t="s">
        <v>265</v>
      </c>
      <c r="I138" s="45" t="s">
        <v>266</v>
      </c>
      <c r="J138" s="45" t="s">
        <v>267</v>
      </c>
      <c r="K138" s="45" t="s">
        <v>268</v>
      </c>
      <c r="L138" s="45" t="s">
        <v>269</v>
      </c>
      <c r="M138" s="45" t="s">
        <v>270</v>
      </c>
      <c r="N138" s="45" t="s">
        <v>271</v>
      </c>
      <c r="O138" s="45" t="s">
        <v>272</v>
      </c>
      <c r="P138" s="44" t="s">
        <v>273</v>
      </c>
      <c r="Q138" s="262" t="s">
        <v>751</v>
      </c>
      <c r="R138" s="262" t="s">
        <v>747</v>
      </c>
      <c r="V138" s="45" t="s">
        <v>294</v>
      </c>
      <c r="W138" s="45" t="s">
        <v>295</v>
      </c>
      <c r="X138" s="45" t="s">
        <v>296</v>
      </c>
      <c r="Y138" s="150" t="s">
        <v>297</v>
      </c>
      <c r="Z138" s="45" t="s">
        <v>264</v>
      </c>
      <c r="AA138" s="45" t="s">
        <v>265</v>
      </c>
      <c r="AB138" s="45" t="s">
        <v>266</v>
      </c>
      <c r="AC138" s="45" t="s">
        <v>267</v>
      </c>
      <c r="AD138" s="45" t="s">
        <v>268</v>
      </c>
      <c r="AE138" s="45" t="s">
        <v>269</v>
      </c>
      <c r="AF138" s="45" t="s">
        <v>270</v>
      </c>
      <c r="AG138" s="45" t="s">
        <v>271</v>
      </c>
      <c r="AH138" s="45" t="s">
        <v>272</v>
      </c>
      <c r="AI138" s="44" t="s">
        <v>273</v>
      </c>
      <c r="AL138" s="150" t="s">
        <v>297</v>
      </c>
      <c r="AM138" s="45" t="s">
        <v>264</v>
      </c>
      <c r="AN138" s="45" t="s">
        <v>265</v>
      </c>
      <c r="AO138" s="45" t="s">
        <v>266</v>
      </c>
      <c r="AP138" s="45" t="s">
        <v>267</v>
      </c>
      <c r="AQ138" s="45" t="s">
        <v>268</v>
      </c>
      <c r="AR138" s="45" t="s">
        <v>269</v>
      </c>
      <c r="AS138" s="45" t="s">
        <v>270</v>
      </c>
      <c r="AT138" s="45" t="s">
        <v>271</v>
      </c>
      <c r="AU138" s="45" t="s">
        <v>272</v>
      </c>
      <c r="AV138" s="44" t="s">
        <v>273</v>
      </c>
    </row>
    <row r="139" spans="1:48" s="19" customFormat="1">
      <c r="A139" s="45" t="s">
        <v>643</v>
      </c>
      <c r="C139" s="16">
        <f>C105+C122</f>
        <v>10457.882855967986</v>
      </c>
      <c r="D139" s="16">
        <f t="shared" ref="D139:P139" si="266">D105+D122</f>
        <v>10168.738271940554</v>
      </c>
      <c r="E139" s="16">
        <f t="shared" si="266"/>
        <v>10535.043462422496</v>
      </c>
      <c r="F139" s="16">
        <f t="shared" si="266"/>
        <v>10600.049922135317</v>
      </c>
      <c r="G139" s="16">
        <f t="shared" si="266"/>
        <v>11105.462074626041</v>
      </c>
      <c r="H139" s="16">
        <f t="shared" si="266"/>
        <v>11026.570872388445</v>
      </c>
      <c r="I139" s="16">
        <f t="shared" si="266"/>
        <v>11128.193484172993</v>
      </c>
      <c r="J139" s="16">
        <f t="shared" si="266"/>
        <v>11030.256381373787</v>
      </c>
      <c r="K139" s="16">
        <f t="shared" si="266"/>
        <v>10779.164477409517</v>
      </c>
      <c r="L139" s="16">
        <f t="shared" si="266"/>
        <v>10472.818315554825</v>
      </c>
      <c r="M139" s="16">
        <f t="shared" si="266"/>
        <v>10157.784488387484</v>
      </c>
      <c r="N139" s="16">
        <f t="shared" si="266"/>
        <v>9868.4591636454534</v>
      </c>
      <c r="O139" s="16">
        <f t="shared" si="266"/>
        <v>10310.311202414823</v>
      </c>
      <c r="P139" s="16">
        <f t="shared" si="266"/>
        <v>10522.159664179389</v>
      </c>
      <c r="Q139" s="16"/>
      <c r="R139" s="16"/>
      <c r="T139" s="45" t="s">
        <v>643</v>
      </c>
      <c r="U139" s="45"/>
      <c r="V139" s="104">
        <f t="shared" ref="V139:V153" si="267">IFERROR(IF(C139/$C139=0,"",C139/$C139)-1,"")</f>
        <v>0</v>
      </c>
      <c r="W139" s="104">
        <f t="shared" ref="W139:W153" si="268">IFERROR(IF(D139/$C139=0,"",D139/$C139)-1,"")</f>
        <v>-2.7648481820813919E-2</v>
      </c>
      <c r="X139" s="104">
        <f t="shared" ref="X139:X153" si="269">IFERROR(IF(E139/$C139=0,"",E139/$C139)-1,"")</f>
        <v>7.3782243994515717E-3</v>
      </c>
      <c r="Y139" s="104">
        <f t="shared" ref="Y139:Y153" si="270">IFERROR(IF(F139/$C139=0,"",F139/$C139)-1,"")</f>
        <v>1.3594249249617496E-2</v>
      </c>
      <c r="Z139" s="104">
        <f t="shared" ref="Z139:Z153" si="271">IFERROR(IF(G139/$C139=0,"",G139/$C139)-1,"")</f>
        <v>6.1922592514841668E-2</v>
      </c>
      <c r="AA139" s="104">
        <f t="shared" ref="AA139:AA153" si="272">IFERROR(IF(H139/$C139=0,"",H139/$C139)-1,"")</f>
        <v>5.4378885693477264E-2</v>
      </c>
      <c r="AB139" s="104">
        <f t="shared" ref="AB139:AB153" si="273">IFERROR(IF(I139/$C139=0,"",I139/$C139)-1,"")</f>
        <v>6.409620737169397E-2</v>
      </c>
      <c r="AC139" s="104">
        <f t="shared" ref="AC139:AC153" si="274">IFERROR(IF(J139/$C139=0,"",J139/$C139)-1,"")</f>
        <v>5.4731300138743277E-2</v>
      </c>
      <c r="AD139" s="104">
        <f t="shared" ref="AD139:AD153" si="275">IFERROR(IF(K139/$C139=0,"",K139/$C139)-1,"")</f>
        <v>3.0721478320842488E-2</v>
      </c>
      <c r="AE139" s="104">
        <f t="shared" ref="AE139:AE153" si="276">IFERROR(IF(L139/$C139=0,"",L139/$C139)-1,"")</f>
        <v>1.428153268930199E-3</v>
      </c>
      <c r="AF139" s="104">
        <f t="shared" ref="AF139:AF153" si="277">IFERROR(IF(M139/$C139=0,"",M139/$C139)-1,"")</f>
        <v>-2.8695900663033846E-2</v>
      </c>
      <c r="AG139" s="104">
        <f t="shared" ref="AG139:AG153" si="278">IFERROR(IF(N139/$C139=0,"",N139/$C139)-1,"")</f>
        <v>-5.636166520895447E-2</v>
      </c>
      <c r="AH139" s="104">
        <f t="shared" ref="AH139:AH153" si="279">IFERROR(IF(O139/$C139=0,"",O139/$C139)-1,"")</f>
        <v>-1.411104480568437E-2</v>
      </c>
      <c r="AI139" s="104">
        <f t="shared" ref="AI139:AI153" si="280">IFERROR(IF(P139/$C139=0,"",P139/$C139)-1,"")</f>
        <v>6.146254370665627E-3</v>
      </c>
      <c r="AK139" s="45" t="s">
        <v>643</v>
      </c>
      <c r="AL139" s="104">
        <f t="shared" ref="AL139:AL153" si="281">F139/$F139-1</f>
        <v>0</v>
      </c>
      <c r="AM139" s="104">
        <f t="shared" ref="AM139:AM153" si="282">G139/$F139-1</f>
        <v>4.7680167188204337E-2</v>
      </c>
      <c r="AN139" s="104">
        <f t="shared" ref="AN139:AN153" si="283">H139/$F139-1</f>
        <v>4.0237635990983067E-2</v>
      </c>
      <c r="AO139" s="104">
        <f t="shared" ref="AO139:AO153" si="284">I139/$F139-1</f>
        <v>4.9824629687336808E-2</v>
      </c>
      <c r="AP139" s="104">
        <f t="shared" ref="AP139:AP153" si="285">J139/$F139-1</f>
        <v>4.05853238804188E-2</v>
      </c>
      <c r="AQ139" s="104">
        <f t="shared" ref="AQ139:AQ153" si="286">K139/$F139-1</f>
        <v>1.6897519973011477E-2</v>
      </c>
      <c r="AR139" s="104">
        <f t="shared" ref="AR139:AR153" si="287">L139/$F139-1</f>
        <v>-1.2002925223474903E-2</v>
      </c>
      <c r="AS139" s="104">
        <f t="shared" ref="AS139:AS153" si="288">M139/$F139-1</f>
        <v>-4.1722957627235435E-2</v>
      </c>
      <c r="AT139" s="104">
        <f t="shared" ref="AT139:AT153" si="289">N139/$F139-1</f>
        <v>-6.9017671035882078E-2</v>
      </c>
      <c r="AU139" s="104">
        <f t="shared" ref="AU139:AU153" si="290">O139/$F139-1</f>
        <v>-2.7333712751244077E-2</v>
      </c>
      <c r="AV139" s="104">
        <f t="shared" ref="AV139:AV153" si="291">P139/$F139-1</f>
        <v>-7.3481029361261996E-3</v>
      </c>
    </row>
    <row r="140" spans="1:48" s="19" customFormat="1">
      <c r="A140" s="45" t="s">
        <v>657</v>
      </c>
      <c r="C140" s="16">
        <f t="shared" ref="C140:P153" si="292">C106+C123</f>
        <v>8887.6306839691169</v>
      </c>
      <c r="D140" s="16">
        <f t="shared" si="292"/>
        <v>8790.014259980755</v>
      </c>
      <c r="E140" s="16">
        <f t="shared" si="292"/>
        <v>9132.4668791496715</v>
      </c>
      <c r="F140" s="16">
        <f t="shared" si="292"/>
        <v>8846.8985922483444</v>
      </c>
      <c r="G140" s="16">
        <f t="shared" si="292"/>
        <v>8848.4279289185906</v>
      </c>
      <c r="H140" s="16">
        <f t="shared" si="292"/>
        <v>8858.6102918938159</v>
      </c>
      <c r="I140" s="16">
        <f t="shared" si="292"/>
        <v>8723.7578007851735</v>
      </c>
      <c r="J140" s="16">
        <f t="shared" si="292"/>
        <v>8544.1474979727573</v>
      </c>
      <c r="K140" s="16">
        <f t="shared" si="292"/>
        <v>8400.1224755993389</v>
      </c>
      <c r="L140" s="16">
        <f t="shared" si="292"/>
        <v>8246.1334722491411</v>
      </c>
      <c r="M140" s="16">
        <f t="shared" si="292"/>
        <v>8257.8366731546193</v>
      </c>
      <c r="N140" s="16">
        <f t="shared" si="292"/>
        <v>8241.42136864247</v>
      </c>
      <c r="O140" s="16">
        <f t="shared" si="292"/>
        <v>8246.5901428687794</v>
      </c>
      <c r="P140" s="16">
        <f t="shared" si="292"/>
        <v>8194.060245236702</v>
      </c>
      <c r="Q140" s="16"/>
      <c r="R140" s="16"/>
      <c r="T140" s="45" t="s">
        <v>657</v>
      </c>
      <c r="U140" s="45"/>
      <c r="V140" s="104">
        <f t="shared" si="267"/>
        <v>0</v>
      </c>
      <c r="W140" s="104">
        <f t="shared" si="268"/>
        <v>-1.0983402377917839E-2</v>
      </c>
      <c r="X140" s="104">
        <f t="shared" si="269"/>
        <v>2.7547971319529907E-2</v>
      </c>
      <c r="Y140" s="104">
        <f t="shared" si="270"/>
        <v>-4.5830090345948538E-3</v>
      </c>
      <c r="Z140" s="104">
        <f t="shared" si="271"/>
        <v>-4.4109343023487346E-3</v>
      </c>
      <c r="AA140" s="104">
        <f t="shared" si="272"/>
        <v>-3.2652562991446477E-3</v>
      </c>
      <c r="AB140" s="104">
        <f t="shared" si="273"/>
        <v>-1.8438309264979469E-2</v>
      </c>
      <c r="AC140" s="104">
        <f t="shared" si="274"/>
        <v>-3.8647328878765208E-2</v>
      </c>
      <c r="AD140" s="104">
        <f t="shared" si="275"/>
        <v>-5.485243769738446E-2</v>
      </c>
      <c r="AE140" s="104">
        <f t="shared" si="276"/>
        <v>-7.2178653066341192E-2</v>
      </c>
      <c r="AF140" s="104">
        <f t="shared" si="277"/>
        <v>-7.086185657449473E-2</v>
      </c>
      <c r="AG140" s="104">
        <f t="shared" si="278"/>
        <v>-7.2708839768987454E-2</v>
      </c>
      <c r="AH140" s="104">
        <f t="shared" si="279"/>
        <v>-7.2127270348508188E-2</v>
      </c>
      <c r="AI140" s="104">
        <f t="shared" si="280"/>
        <v>-7.8037720444823266E-2</v>
      </c>
      <c r="AK140" s="45" t="s">
        <v>657</v>
      </c>
      <c r="AL140" s="104">
        <f t="shared" si="281"/>
        <v>0</v>
      </c>
      <c r="AM140" s="104">
        <f t="shared" si="282"/>
        <v>1.7286698319196603E-4</v>
      </c>
      <c r="AN140" s="104">
        <f t="shared" si="283"/>
        <v>1.3238198136162893E-3</v>
      </c>
      <c r="AO140" s="104">
        <f t="shared" si="284"/>
        <v>-1.3919091552724083E-2</v>
      </c>
      <c r="AP140" s="104">
        <f t="shared" si="285"/>
        <v>-3.4221155709963424E-2</v>
      </c>
      <c r="AQ140" s="104">
        <f t="shared" si="286"/>
        <v>-5.0500874627462222E-2</v>
      </c>
      <c r="AR140" s="104">
        <f t="shared" si="287"/>
        <v>-6.790686179285399E-2</v>
      </c>
      <c r="AS140" s="104">
        <f t="shared" si="288"/>
        <v>-6.6584002625492023E-2</v>
      </c>
      <c r="AT140" s="104">
        <f t="shared" si="289"/>
        <v>-6.8439489533246523E-2</v>
      </c>
      <c r="AU140" s="104">
        <f t="shared" si="290"/>
        <v>-6.7855242503350843E-2</v>
      </c>
      <c r="AV140" s="104">
        <f t="shared" si="291"/>
        <v>-7.3792904960350736E-2</v>
      </c>
    </row>
    <row r="141" spans="1:48" s="19" customFormat="1">
      <c r="A141" s="45" t="s">
        <v>644</v>
      </c>
      <c r="C141" s="16">
        <f t="shared" si="292"/>
        <v>12601.96004578262</v>
      </c>
      <c r="D141" s="16">
        <f t="shared" si="292"/>
        <v>12401.681785119392</v>
      </c>
      <c r="E141" s="16">
        <f t="shared" si="292"/>
        <v>12803.144409320263</v>
      </c>
      <c r="F141" s="16">
        <f t="shared" si="292"/>
        <v>12851.90138449629</v>
      </c>
      <c r="G141" s="16">
        <f t="shared" si="292"/>
        <v>12659.557159149264</v>
      </c>
      <c r="H141" s="16">
        <f t="shared" si="292"/>
        <v>12621.956380440344</v>
      </c>
      <c r="I141" s="16">
        <f t="shared" si="292"/>
        <v>12575.123853684345</v>
      </c>
      <c r="J141" s="16">
        <f t="shared" si="292"/>
        <v>12138.963559507549</v>
      </c>
      <c r="K141" s="16">
        <f t="shared" si="292"/>
        <v>12226.783204559248</v>
      </c>
      <c r="L141" s="16">
        <f t="shared" si="292"/>
        <v>12429.873977203291</v>
      </c>
      <c r="M141" s="16">
        <f t="shared" si="292"/>
        <v>12053.407858739809</v>
      </c>
      <c r="N141" s="16">
        <f t="shared" si="292"/>
        <v>12232.225061040175</v>
      </c>
      <c r="O141" s="16">
        <f t="shared" si="292"/>
        <v>12016.130590245508</v>
      </c>
      <c r="P141" s="16">
        <f t="shared" si="292"/>
        <v>12309.389470433294</v>
      </c>
      <c r="Q141" s="16"/>
      <c r="R141" s="16"/>
      <c r="T141" s="45" t="s">
        <v>644</v>
      </c>
      <c r="U141" s="45"/>
      <c r="V141" s="104">
        <f t="shared" si="267"/>
        <v>0</v>
      </c>
      <c r="W141" s="104">
        <f t="shared" si="268"/>
        <v>-1.5892627808342663E-2</v>
      </c>
      <c r="X141" s="104">
        <f t="shared" si="269"/>
        <v>1.5964529549906903E-2</v>
      </c>
      <c r="Y141" s="104">
        <f t="shared" si="270"/>
        <v>1.9833528895952579E-2</v>
      </c>
      <c r="Z141" s="104">
        <f t="shared" si="271"/>
        <v>4.5704884920596545E-3</v>
      </c>
      <c r="AA141" s="104">
        <f t="shared" si="272"/>
        <v>1.5867638514228677E-3</v>
      </c>
      <c r="AB141" s="104">
        <f t="shared" si="273"/>
        <v>-2.1295252485152849E-3</v>
      </c>
      <c r="AC141" s="104">
        <f t="shared" si="274"/>
        <v>-3.6740037628513078E-2</v>
      </c>
      <c r="AD141" s="104">
        <f t="shared" si="275"/>
        <v>-2.9771308579011779E-2</v>
      </c>
      <c r="AE141" s="104">
        <f t="shared" si="276"/>
        <v>-1.3655500251877006E-2</v>
      </c>
      <c r="AF141" s="104">
        <f t="shared" si="277"/>
        <v>-4.352911650647473E-2</v>
      </c>
      <c r="AG141" s="104">
        <f t="shared" si="278"/>
        <v>-2.9339482382042648E-2</v>
      </c>
      <c r="AH141" s="104">
        <f t="shared" si="279"/>
        <v>-4.6487169726678101E-2</v>
      </c>
      <c r="AI141" s="104">
        <f t="shared" si="280"/>
        <v>-2.3216275427506816E-2</v>
      </c>
      <c r="AK141" s="45" t="s">
        <v>644</v>
      </c>
      <c r="AL141" s="104">
        <f t="shared" si="281"/>
        <v>0</v>
      </c>
      <c r="AM141" s="104">
        <f t="shared" si="282"/>
        <v>-1.4966207691187061E-2</v>
      </c>
      <c r="AN141" s="104">
        <f t="shared" si="283"/>
        <v>-1.7891905421351662E-2</v>
      </c>
      <c r="AO141" s="104">
        <f t="shared" si="284"/>
        <v>-2.1535920836260991E-2</v>
      </c>
      <c r="AP141" s="104">
        <f t="shared" si="285"/>
        <v>-5.5473334540893982E-2</v>
      </c>
      <c r="AQ141" s="104">
        <f t="shared" si="286"/>
        <v>-4.8640132011216974E-2</v>
      </c>
      <c r="AR141" s="104">
        <f t="shared" si="287"/>
        <v>-3.2837740865496068E-2</v>
      </c>
      <c r="AS141" s="104">
        <f t="shared" si="288"/>
        <v>-6.2130380701468257E-2</v>
      </c>
      <c r="AT141" s="104">
        <f t="shared" si="289"/>
        <v>-4.8216703888161794E-2</v>
      </c>
      <c r="AU141" s="104">
        <f t="shared" si="290"/>
        <v>-6.5030906264111454E-2</v>
      </c>
      <c r="AV141" s="104">
        <f t="shared" si="291"/>
        <v>-4.2212579900235414E-2</v>
      </c>
    </row>
    <row r="142" spans="1:48" s="19" customFormat="1">
      <c r="A142" s="45" t="s">
        <v>645</v>
      </c>
      <c r="C142" s="16">
        <f t="shared" si="292"/>
        <v>9156.6569563411813</v>
      </c>
      <c r="D142" s="16">
        <f t="shared" si="292"/>
        <v>9214.4650751759091</v>
      </c>
      <c r="E142" s="16">
        <f t="shared" si="292"/>
        <v>9602.0614558492853</v>
      </c>
      <c r="F142" s="16">
        <f t="shared" si="292"/>
        <v>10214.275830355891</v>
      </c>
      <c r="G142" s="16">
        <f t="shared" si="292"/>
        <v>10026.869527458945</v>
      </c>
      <c r="H142" s="16">
        <f t="shared" si="292"/>
        <v>9950.4663559266628</v>
      </c>
      <c r="I142" s="16">
        <f t="shared" si="292"/>
        <v>10044.440861766128</v>
      </c>
      <c r="J142" s="16">
        <f t="shared" si="292"/>
        <v>9688.5235862426125</v>
      </c>
      <c r="K142" s="16">
        <f t="shared" si="292"/>
        <v>9782.1294741652018</v>
      </c>
      <c r="L142" s="16">
        <f t="shared" si="292"/>
        <v>9503.7454670275583</v>
      </c>
      <c r="M142" s="16">
        <f t="shared" si="292"/>
        <v>9530.0392195864024</v>
      </c>
      <c r="N142" s="16">
        <f t="shared" si="292"/>
        <v>9420.6801528385258</v>
      </c>
      <c r="O142" s="16">
        <f t="shared" si="292"/>
        <v>9728.0535033724882</v>
      </c>
      <c r="P142" s="16">
        <f t="shared" si="292"/>
        <v>9636.8568161235435</v>
      </c>
      <c r="Q142" s="16"/>
      <c r="R142" s="16"/>
      <c r="T142" s="45" t="s">
        <v>645</v>
      </c>
      <c r="U142" s="45"/>
      <c r="V142" s="104">
        <f t="shared" si="267"/>
        <v>0</v>
      </c>
      <c r="W142" s="104">
        <f t="shared" si="268"/>
        <v>6.313234088636932E-3</v>
      </c>
      <c r="X142" s="104">
        <f t="shared" si="269"/>
        <v>4.8642698053644073E-2</v>
      </c>
      <c r="Y142" s="104">
        <f t="shared" si="270"/>
        <v>0.11550272976889087</v>
      </c>
      <c r="Z142" s="104">
        <f t="shared" si="271"/>
        <v>9.5036056856440565E-2</v>
      </c>
      <c r="AA142" s="104">
        <f t="shared" si="272"/>
        <v>8.6692054029145593E-2</v>
      </c>
      <c r="AB142" s="104">
        <f t="shared" si="273"/>
        <v>9.6955025142679174E-2</v>
      </c>
      <c r="AC142" s="104">
        <f t="shared" si="274"/>
        <v>5.8085241419151501E-2</v>
      </c>
      <c r="AD142" s="104">
        <f t="shared" si="275"/>
        <v>6.8307955709847601E-2</v>
      </c>
      <c r="AE142" s="104">
        <f t="shared" si="276"/>
        <v>3.790559287535733E-2</v>
      </c>
      <c r="AF142" s="104">
        <f t="shared" si="277"/>
        <v>4.0777137881816694E-2</v>
      </c>
      <c r="AG142" s="104">
        <f t="shared" si="278"/>
        <v>2.8834016361670489E-2</v>
      </c>
      <c r="AH142" s="104">
        <f t="shared" si="279"/>
        <v>6.2402310117733784E-2</v>
      </c>
      <c r="AI142" s="104">
        <f t="shared" si="280"/>
        <v>5.2442705025638636E-2</v>
      </c>
      <c r="AK142" s="45" t="s">
        <v>645</v>
      </c>
      <c r="AL142" s="104">
        <f t="shared" si="281"/>
        <v>0</v>
      </c>
      <c r="AM142" s="104">
        <f t="shared" si="282"/>
        <v>-1.8347487967770748E-2</v>
      </c>
      <c r="AN142" s="104">
        <f t="shared" si="283"/>
        <v>-2.5827525985269606E-2</v>
      </c>
      <c r="AO142" s="104">
        <f t="shared" si="284"/>
        <v>-1.6627215811524154E-2</v>
      </c>
      <c r="AP142" s="104">
        <f t="shared" si="285"/>
        <v>-5.1472297482978768E-2</v>
      </c>
      <c r="AQ142" s="104">
        <f t="shared" si="286"/>
        <v>-4.2308075811541168E-2</v>
      </c>
      <c r="AR142" s="104">
        <f t="shared" si="287"/>
        <v>-6.9562480505637181E-2</v>
      </c>
      <c r="AS142" s="104">
        <f t="shared" si="288"/>
        <v>-6.6988264477448323E-2</v>
      </c>
      <c r="AT142" s="104">
        <f t="shared" si="289"/>
        <v>-7.7694756896898309E-2</v>
      </c>
      <c r="AU142" s="104">
        <f t="shared" si="290"/>
        <v>-4.760223192117008E-2</v>
      </c>
      <c r="AV142" s="104">
        <f t="shared" si="291"/>
        <v>-5.653058756415319E-2</v>
      </c>
    </row>
    <row r="143" spans="1:48" s="19" customFormat="1">
      <c r="A143" s="45" t="s">
        <v>646</v>
      </c>
      <c r="C143" s="16">
        <f t="shared" si="292"/>
        <v>6705.1138463215484</v>
      </c>
      <c r="D143" s="16">
        <f t="shared" si="292"/>
        <v>7239.1587349660094</v>
      </c>
      <c r="E143" s="16">
        <f t="shared" si="292"/>
        <v>7671.3472816331341</v>
      </c>
      <c r="F143" s="16">
        <f t="shared" si="292"/>
        <v>9138.9499124737813</v>
      </c>
      <c r="G143" s="16">
        <f t="shared" si="292"/>
        <v>8937.1881269702844</v>
      </c>
      <c r="H143" s="16">
        <f t="shared" si="292"/>
        <v>8624.9006660916293</v>
      </c>
      <c r="I143" s="16">
        <f t="shared" si="292"/>
        <v>8755.4379640404004</v>
      </c>
      <c r="J143" s="16">
        <f t="shared" si="292"/>
        <v>9555.750585241065</v>
      </c>
      <c r="K143" s="16">
        <f t="shared" si="292"/>
        <v>8235.394758596578</v>
      </c>
      <c r="L143" s="16">
        <f t="shared" si="292"/>
        <v>8093.3840841836845</v>
      </c>
      <c r="M143" s="16">
        <f t="shared" si="292"/>
        <v>7943.4309118859564</v>
      </c>
      <c r="N143" s="16">
        <f t="shared" si="292"/>
        <v>8005.6641162088617</v>
      </c>
      <c r="O143" s="16">
        <f t="shared" si="292"/>
        <v>8152.9693835899452</v>
      </c>
      <c r="P143" s="16">
        <f t="shared" si="292"/>
        <v>8503.1183933245084</v>
      </c>
      <c r="Q143" s="16"/>
      <c r="R143" s="16"/>
      <c r="T143" s="45" t="s">
        <v>646</v>
      </c>
      <c r="U143" s="45"/>
      <c r="V143" s="104">
        <f t="shared" si="267"/>
        <v>0</v>
      </c>
      <c r="W143" s="104">
        <f t="shared" si="268"/>
        <v>7.9647400608632513E-2</v>
      </c>
      <c r="X143" s="104">
        <f t="shared" si="269"/>
        <v>0.14410395668996201</v>
      </c>
      <c r="Y143" s="104">
        <f t="shared" si="270"/>
        <v>0.36298206442645942</v>
      </c>
      <c r="Z143" s="104">
        <f t="shared" si="271"/>
        <v>0.33289133216929057</v>
      </c>
      <c r="AA143" s="104">
        <f t="shared" si="272"/>
        <v>0.28631681187982871</v>
      </c>
      <c r="AB143" s="104">
        <f t="shared" si="273"/>
        <v>0.30578513127613305</v>
      </c>
      <c r="AC143" s="104">
        <f t="shared" si="274"/>
        <v>0.42514367455272772</v>
      </c>
      <c r="AD143" s="104">
        <f t="shared" si="275"/>
        <v>0.228225940282065</v>
      </c>
      <c r="AE143" s="104">
        <f t="shared" si="276"/>
        <v>0.20704648268183345</v>
      </c>
      <c r="AF143" s="104">
        <f t="shared" si="277"/>
        <v>0.18468248175141033</v>
      </c>
      <c r="AG143" s="104">
        <f t="shared" si="278"/>
        <v>0.19396393554164626</v>
      </c>
      <c r="AH143" s="104">
        <f t="shared" si="279"/>
        <v>0.21593302820095972</v>
      </c>
      <c r="AI143" s="104">
        <f t="shared" si="280"/>
        <v>0.26815421605247636</v>
      </c>
      <c r="AK143" s="45" t="s">
        <v>646</v>
      </c>
      <c r="AL143" s="104">
        <f t="shared" si="281"/>
        <v>0</v>
      </c>
      <c r="AM143" s="104">
        <f t="shared" si="282"/>
        <v>-2.2077130024327096E-2</v>
      </c>
      <c r="AN143" s="104">
        <f t="shared" si="283"/>
        <v>-5.624817416720107E-2</v>
      </c>
      <c r="AO143" s="104">
        <f t="shared" si="284"/>
        <v>-4.1964553051103248E-2</v>
      </c>
      <c r="AP143" s="104">
        <f t="shared" si="285"/>
        <v>4.5607063914245849E-2</v>
      </c>
      <c r="AQ143" s="104">
        <f t="shared" si="286"/>
        <v>-9.8868596778710627E-2</v>
      </c>
      <c r="AR143" s="104">
        <f t="shared" si="287"/>
        <v>-0.1144076549607741</v>
      </c>
      <c r="AS143" s="104">
        <f t="shared" si="288"/>
        <v>-0.13081579525411968</v>
      </c>
      <c r="AT143" s="104">
        <f t="shared" si="289"/>
        <v>-0.12400612839754099</v>
      </c>
      <c r="AU143" s="104">
        <f t="shared" si="290"/>
        <v>-0.10788772652513046</v>
      </c>
      <c r="AV143" s="104">
        <f t="shared" si="291"/>
        <v>-6.9573805003726341E-2</v>
      </c>
    </row>
    <row r="144" spans="1:48" s="19" customFormat="1">
      <c r="A144" s="45" t="s">
        <v>647</v>
      </c>
      <c r="C144" s="16">
        <f t="shared" si="292"/>
        <v>9912.5780439025766</v>
      </c>
      <c r="D144" s="16">
        <f t="shared" si="292"/>
        <v>10122.920598102017</v>
      </c>
      <c r="E144" s="16">
        <f t="shared" si="292"/>
        <v>10263.678238151071</v>
      </c>
      <c r="F144" s="16">
        <f t="shared" si="292"/>
        <v>10094.000514995685</v>
      </c>
      <c r="G144" s="16">
        <f t="shared" si="292"/>
        <v>9892.2220400731676</v>
      </c>
      <c r="H144" s="16">
        <f t="shared" si="292"/>
        <v>10209.57965648497</v>
      </c>
      <c r="I144" s="16">
        <f t="shared" si="292"/>
        <v>10057.581478788999</v>
      </c>
      <c r="J144" s="16">
        <f t="shared" si="292"/>
        <v>9536.6279495112503</v>
      </c>
      <c r="K144" s="16">
        <f t="shared" si="292"/>
        <v>9496.1731802535032</v>
      </c>
      <c r="L144" s="16">
        <f t="shared" si="292"/>
        <v>9161.3314670762084</v>
      </c>
      <c r="M144" s="16">
        <f t="shared" si="292"/>
        <v>8960.1652263222913</v>
      </c>
      <c r="N144" s="16">
        <f t="shared" si="292"/>
        <v>9015.9475717379337</v>
      </c>
      <c r="O144" s="16">
        <f t="shared" si="292"/>
        <v>8993.0945162966782</v>
      </c>
      <c r="P144" s="16">
        <f t="shared" si="292"/>
        <v>9358.3691797852407</v>
      </c>
      <c r="Q144" s="16"/>
      <c r="R144" s="16"/>
      <c r="T144" s="45" t="s">
        <v>647</v>
      </c>
      <c r="U144" s="45"/>
      <c r="V144" s="104">
        <f t="shared" si="267"/>
        <v>0</v>
      </c>
      <c r="W144" s="104">
        <f t="shared" si="268"/>
        <v>2.121976273657955E-2</v>
      </c>
      <c r="X144" s="104">
        <f t="shared" si="269"/>
        <v>3.5419665065281603E-2</v>
      </c>
      <c r="Y144" s="104">
        <f t="shared" si="270"/>
        <v>1.830224894972754E-2</v>
      </c>
      <c r="Z144" s="104">
        <f t="shared" si="271"/>
        <v>-2.053552944476511E-3</v>
      </c>
      <c r="AA144" s="104">
        <f t="shared" si="272"/>
        <v>2.9962095760253327E-2</v>
      </c>
      <c r="AB144" s="104">
        <f t="shared" si="273"/>
        <v>1.4628226304419067E-2</v>
      </c>
      <c r="AC144" s="104">
        <f t="shared" si="274"/>
        <v>-3.7926570941106519E-2</v>
      </c>
      <c r="AD144" s="104">
        <f t="shared" si="275"/>
        <v>-4.2007726123802103E-2</v>
      </c>
      <c r="AE144" s="104">
        <f t="shared" si="276"/>
        <v>-7.578720424687857E-2</v>
      </c>
      <c r="AF144" s="104">
        <f t="shared" si="277"/>
        <v>-9.6081242776810516E-2</v>
      </c>
      <c r="AG144" s="104">
        <f t="shared" si="278"/>
        <v>-9.0453812135802392E-2</v>
      </c>
      <c r="AH144" s="104">
        <f t="shared" si="279"/>
        <v>-9.2759272465097076E-2</v>
      </c>
      <c r="AI144" s="104">
        <f t="shared" si="280"/>
        <v>-5.5909659592364158E-2</v>
      </c>
      <c r="AK144" s="45" t="s">
        <v>647</v>
      </c>
      <c r="AL144" s="104">
        <f t="shared" si="281"/>
        <v>0</v>
      </c>
      <c r="AM144" s="104">
        <f t="shared" si="282"/>
        <v>-1.9989941017216628E-2</v>
      </c>
      <c r="AN144" s="104">
        <f t="shared" si="283"/>
        <v>1.1450280918609002E-2</v>
      </c>
      <c r="AO144" s="104">
        <f t="shared" si="284"/>
        <v>-3.6079883444211092E-3</v>
      </c>
      <c r="AP144" s="104">
        <f t="shared" si="285"/>
        <v>-5.5218202600287203E-2</v>
      </c>
      <c r="AQ144" s="104">
        <f t="shared" si="286"/>
        <v>-5.9226005968005202E-2</v>
      </c>
      <c r="AR144" s="104">
        <f t="shared" si="287"/>
        <v>-9.2398355491848827E-2</v>
      </c>
      <c r="AS144" s="104">
        <f t="shared" si="288"/>
        <v>-0.1123276432360949</v>
      </c>
      <c r="AT144" s="104">
        <f t="shared" si="289"/>
        <v>-0.10680135607841434</v>
      </c>
      <c r="AU144" s="104">
        <f t="shared" si="290"/>
        <v>-0.10906537968405061</v>
      </c>
      <c r="AV144" s="104">
        <f t="shared" si="291"/>
        <v>-7.2878075854819646E-2</v>
      </c>
    </row>
    <row r="145" spans="1:242" s="19" customFormat="1">
      <c r="A145" s="45" t="s">
        <v>648</v>
      </c>
      <c r="C145" s="16">
        <f t="shared" si="292"/>
        <v>9370.3455784618909</v>
      </c>
      <c r="D145" s="16">
        <f t="shared" si="292"/>
        <v>9096.2057581483241</v>
      </c>
      <c r="E145" s="16">
        <f t="shared" si="292"/>
        <v>9420.8883181905694</v>
      </c>
      <c r="F145" s="16">
        <f t="shared" si="292"/>
        <v>9398.3163224994787</v>
      </c>
      <c r="G145" s="16">
        <f t="shared" si="292"/>
        <v>9380.5031358862234</v>
      </c>
      <c r="H145" s="16">
        <f t="shared" si="292"/>
        <v>9441.0872500011155</v>
      </c>
      <c r="I145" s="16">
        <f t="shared" si="292"/>
        <v>9555.6552023478434</v>
      </c>
      <c r="J145" s="16">
        <f t="shared" si="292"/>
        <v>9332.8341511505969</v>
      </c>
      <c r="K145" s="16">
        <f t="shared" si="292"/>
        <v>9341.6751622233751</v>
      </c>
      <c r="L145" s="16">
        <f t="shared" si="292"/>
        <v>9154.0899270399823</v>
      </c>
      <c r="M145" s="16">
        <f t="shared" si="292"/>
        <v>8985.5582408729406</v>
      </c>
      <c r="N145" s="16">
        <f t="shared" si="292"/>
        <v>8901.4957104334389</v>
      </c>
      <c r="O145" s="16">
        <f t="shared" si="292"/>
        <v>9075.3906782038976</v>
      </c>
      <c r="P145" s="16">
        <f t="shared" si="292"/>
        <v>9334.8206926175826</v>
      </c>
      <c r="Q145" s="16"/>
      <c r="R145" s="16"/>
      <c r="T145" s="45" t="s">
        <v>648</v>
      </c>
      <c r="U145" s="45"/>
      <c r="V145" s="104">
        <f t="shared" si="267"/>
        <v>0</v>
      </c>
      <c r="W145" s="104">
        <f t="shared" si="268"/>
        <v>-2.9256105659932974E-2</v>
      </c>
      <c r="X145" s="104">
        <f t="shared" si="269"/>
        <v>5.3939034911212325E-3</v>
      </c>
      <c r="Y145" s="104">
        <f t="shared" si="270"/>
        <v>2.9850280124010808E-3</v>
      </c>
      <c r="Z145" s="104">
        <f t="shared" si="271"/>
        <v>1.0840109726240055E-3</v>
      </c>
      <c r="AA145" s="104">
        <f t="shared" si="272"/>
        <v>7.5495264232119386E-3</v>
      </c>
      <c r="AB145" s="104">
        <f t="shared" si="273"/>
        <v>1.9776178192605132E-2</v>
      </c>
      <c r="AC145" s="104">
        <f t="shared" si="274"/>
        <v>-4.0032063916101146E-3</v>
      </c>
      <c r="AD145" s="104">
        <f t="shared" si="275"/>
        <v>-3.0596967847605905E-3</v>
      </c>
      <c r="AE145" s="104">
        <f t="shared" si="276"/>
        <v>-2.3078727418440192E-2</v>
      </c>
      <c r="AF145" s="104">
        <f t="shared" si="277"/>
        <v>-4.1064369970879144E-2</v>
      </c>
      <c r="AG145" s="104">
        <f t="shared" si="278"/>
        <v>-5.0035493792899399E-2</v>
      </c>
      <c r="AH145" s="104">
        <f t="shared" si="279"/>
        <v>-3.1477483705185771E-2</v>
      </c>
      <c r="AI145" s="104">
        <f t="shared" si="280"/>
        <v>-3.7912033816515089E-3</v>
      </c>
      <c r="AK145" s="45" t="s">
        <v>648</v>
      </c>
      <c r="AL145" s="104">
        <f t="shared" si="281"/>
        <v>0</v>
      </c>
      <c r="AM145" s="104">
        <f t="shared" si="282"/>
        <v>-1.8953593390563794E-3</v>
      </c>
      <c r="AN145" s="104">
        <f t="shared" si="283"/>
        <v>4.5509138056190057E-3</v>
      </c>
      <c r="AO145" s="104">
        <f t="shared" si="284"/>
        <v>1.6741177297011856E-2</v>
      </c>
      <c r="AP145" s="104">
        <f t="shared" si="285"/>
        <v>-6.9674364111492748E-3</v>
      </c>
      <c r="AQ145" s="104">
        <f t="shared" si="286"/>
        <v>-6.0267348248861374E-3</v>
      </c>
      <c r="AR145" s="104">
        <f t="shared" si="287"/>
        <v>-2.5986185937881268E-2</v>
      </c>
      <c r="AS145" s="104">
        <f t="shared" si="288"/>
        <v>-4.3918300625655604E-2</v>
      </c>
      <c r="AT145" s="104">
        <f t="shared" si="289"/>
        <v>-5.2862725090094709E-2</v>
      </c>
      <c r="AU145" s="104">
        <f t="shared" si="290"/>
        <v>-3.4359946315331014E-2</v>
      </c>
      <c r="AV145" s="104">
        <f t="shared" si="291"/>
        <v>-6.7560643527062592E-3</v>
      </c>
    </row>
    <row r="146" spans="1:242" s="19" customFormat="1">
      <c r="A146" s="45" t="s">
        <v>650</v>
      </c>
      <c r="C146" s="16">
        <f t="shared" si="292"/>
        <v>11135.410861368438</v>
      </c>
      <c r="D146" s="16">
        <f t="shared" si="292"/>
        <v>10912.100811293072</v>
      </c>
      <c r="E146" s="16">
        <f t="shared" si="292"/>
        <v>11128.787601751996</v>
      </c>
      <c r="F146" s="16">
        <f t="shared" si="292"/>
        <v>11369.79038320001</v>
      </c>
      <c r="G146" s="16">
        <f t="shared" si="292"/>
        <v>11307.383613374535</v>
      </c>
      <c r="H146" s="16">
        <f t="shared" si="292"/>
        <v>11180.906622849152</v>
      </c>
      <c r="I146" s="16">
        <f t="shared" si="292"/>
        <v>11116.007451685673</v>
      </c>
      <c r="J146" s="16">
        <f t="shared" si="292"/>
        <v>10706.211893775611</v>
      </c>
      <c r="K146" s="16">
        <f t="shared" si="292"/>
        <v>10708.538547287731</v>
      </c>
      <c r="L146" s="16">
        <f t="shared" si="292"/>
        <v>10279.057070759718</v>
      </c>
      <c r="M146" s="16">
        <f t="shared" si="292"/>
        <v>10046.99655661237</v>
      </c>
      <c r="N146" s="16">
        <f t="shared" si="292"/>
        <v>10072.640594273034</v>
      </c>
      <c r="O146" s="16">
        <f t="shared" si="292"/>
        <v>10204.119844719087</v>
      </c>
      <c r="P146" s="16">
        <f t="shared" si="292"/>
        <v>10335.357326138155</v>
      </c>
      <c r="Q146" s="16"/>
      <c r="R146" s="16"/>
      <c r="T146" s="45" t="s">
        <v>650</v>
      </c>
      <c r="U146" s="45"/>
      <c r="V146" s="104">
        <f t="shared" si="267"/>
        <v>0</v>
      </c>
      <c r="W146" s="104">
        <f t="shared" si="268"/>
        <v>-2.00540467572764E-2</v>
      </c>
      <c r="X146" s="104">
        <f t="shared" si="269"/>
        <v>-5.9479256750372134E-4</v>
      </c>
      <c r="Y146" s="104">
        <f t="shared" si="270"/>
        <v>2.1048125188150246E-2</v>
      </c>
      <c r="Z146" s="104">
        <f t="shared" si="271"/>
        <v>1.5443772497224506E-2</v>
      </c>
      <c r="AA146" s="104">
        <f t="shared" si="272"/>
        <v>4.0856832358606709E-3</v>
      </c>
      <c r="AB146" s="104">
        <f t="shared" si="273"/>
        <v>-1.7424960717058458E-3</v>
      </c>
      <c r="AC146" s="104">
        <f t="shared" si="274"/>
        <v>-3.854361306791354E-2</v>
      </c>
      <c r="AD146" s="104">
        <f t="shared" si="275"/>
        <v>-3.8334671202984949E-2</v>
      </c>
      <c r="AE146" s="104">
        <f t="shared" si="276"/>
        <v>-7.6903654590746107E-2</v>
      </c>
      <c r="AF146" s="104">
        <f t="shared" si="277"/>
        <v>-9.7743524536849646E-2</v>
      </c>
      <c r="AG146" s="104">
        <f t="shared" si="278"/>
        <v>-9.54405975968452E-2</v>
      </c>
      <c r="AH146" s="104">
        <f t="shared" si="279"/>
        <v>-8.3633287378756305E-2</v>
      </c>
      <c r="AI146" s="104">
        <f t="shared" si="280"/>
        <v>-7.1847688890032013E-2</v>
      </c>
      <c r="AK146" s="45" t="s">
        <v>650</v>
      </c>
      <c r="AL146" s="104">
        <f t="shared" si="281"/>
        <v>0</v>
      </c>
      <c r="AM146" s="104">
        <f t="shared" si="282"/>
        <v>-5.4888232519824109E-3</v>
      </c>
      <c r="AN146" s="104">
        <f t="shared" si="283"/>
        <v>-1.6612774201180791E-2</v>
      </c>
      <c r="AO146" s="104">
        <f t="shared" si="284"/>
        <v>-2.2320810055507012E-2</v>
      </c>
      <c r="AP146" s="104">
        <f t="shared" si="285"/>
        <v>-5.8363300206915159E-2</v>
      </c>
      <c r="AQ146" s="104">
        <f t="shared" si="286"/>
        <v>-5.8158665518525665E-2</v>
      </c>
      <c r="AR146" s="104">
        <f t="shared" si="287"/>
        <v>-9.5932578849646899E-2</v>
      </c>
      <c r="AS146" s="104">
        <f t="shared" si="288"/>
        <v>-0.11634285083586049</v>
      </c>
      <c r="AT146" s="104">
        <f t="shared" si="289"/>
        <v>-0.11408739697115633</v>
      </c>
      <c r="AU146" s="104">
        <f t="shared" si="290"/>
        <v>-0.10252348541124523</v>
      </c>
      <c r="AV146" s="104">
        <f t="shared" si="291"/>
        <v>-9.0980838010024545E-2</v>
      </c>
    </row>
    <row r="147" spans="1:242" s="19" customFormat="1">
      <c r="A147" s="45" t="s">
        <v>651</v>
      </c>
      <c r="C147" s="16">
        <f t="shared" si="292"/>
        <v>8279.968780105326</v>
      </c>
      <c r="D147" s="16">
        <f t="shared" si="292"/>
        <v>7933.8691979496198</v>
      </c>
      <c r="E147" s="16">
        <f t="shared" si="292"/>
        <v>8199.9529184330222</v>
      </c>
      <c r="F147" s="16">
        <f t="shared" si="292"/>
        <v>8059.7970143166713</v>
      </c>
      <c r="G147" s="16">
        <f t="shared" si="292"/>
        <v>7822.6632615203544</v>
      </c>
      <c r="H147" s="16">
        <f t="shared" si="292"/>
        <v>7587.8832454855601</v>
      </c>
      <c r="I147" s="16">
        <f t="shared" si="292"/>
        <v>7691.4530619548896</v>
      </c>
      <c r="J147" s="16">
        <f t="shared" si="292"/>
        <v>7395.9594010197688</v>
      </c>
      <c r="K147" s="16">
        <f t="shared" si="292"/>
        <v>7640.4315837786507</v>
      </c>
      <c r="L147" s="16">
        <f t="shared" si="292"/>
        <v>7133.3258159723646</v>
      </c>
      <c r="M147" s="16">
        <f t="shared" si="292"/>
        <v>6927.9317092372712</v>
      </c>
      <c r="N147" s="16">
        <f t="shared" si="292"/>
        <v>6975.0136725690336</v>
      </c>
      <c r="O147" s="16">
        <f t="shared" si="292"/>
        <v>7081.7235054204757</v>
      </c>
      <c r="P147" s="16">
        <f t="shared" si="292"/>
        <v>7202.914762806844</v>
      </c>
      <c r="Q147" s="16"/>
      <c r="R147" s="16"/>
      <c r="T147" s="45" t="s">
        <v>651</v>
      </c>
      <c r="U147" s="45"/>
      <c r="V147" s="104">
        <f t="shared" si="267"/>
        <v>0</v>
      </c>
      <c r="W147" s="104">
        <f t="shared" si="268"/>
        <v>-4.1799624050189221E-2</v>
      </c>
      <c r="X147" s="104">
        <f t="shared" si="269"/>
        <v>-9.6637878471911298E-3</v>
      </c>
      <c r="Y147" s="104">
        <f t="shared" si="270"/>
        <v>-2.6590893231103974E-2</v>
      </c>
      <c r="Z147" s="104">
        <f t="shared" si="271"/>
        <v>-5.5230343341844623E-2</v>
      </c>
      <c r="AA147" s="104">
        <f t="shared" si="272"/>
        <v>-8.3585524655922949E-2</v>
      </c>
      <c r="AB147" s="104">
        <f t="shared" si="273"/>
        <v>-7.1077045551728557E-2</v>
      </c>
      <c r="AC147" s="104">
        <f t="shared" si="274"/>
        <v>-0.10676482032270562</v>
      </c>
      <c r="AD147" s="104">
        <f t="shared" si="275"/>
        <v>-7.723908305829863E-2</v>
      </c>
      <c r="AE147" s="104">
        <f t="shared" si="276"/>
        <v>-0.13848397193091533</v>
      </c>
      <c r="AF147" s="104">
        <f t="shared" si="277"/>
        <v>-0.16329011700100349</v>
      </c>
      <c r="AG147" s="104">
        <f t="shared" si="278"/>
        <v>-0.15760386810536897</v>
      </c>
      <c r="AH147" s="104">
        <f t="shared" si="279"/>
        <v>-0.14471615853962294</v>
      </c>
      <c r="AI147" s="104">
        <f t="shared" si="280"/>
        <v>-0.13007947806353704</v>
      </c>
      <c r="AK147" s="45" t="s">
        <v>651</v>
      </c>
      <c r="AL147" s="104">
        <f t="shared" si="281"/>
        <v>0</v>
      </c>
      <c r="AM147" s="104">
        <f t="shared" si="282"/>
        <v>-2.9421802109295681E-2</v>
      </c>
      <c r="AN147" s="104">
        <f t="shared" si="283"/>
        <v>-5.8551569970415773E-2</v>
      </c>
      <c r="AO147" s="104">
        <f t="shared" si="284"/>
        <v>-4.5701393187382977E-2</v>
      </c>
      <c r="AP147" s="104">
        <f t="shared" si="285"/>
        <v>-8.2364061044927439E-2</v>
      </c>
      <c r="AQ147" s="104">
        <f t="shared" si="286"/>
        <v>-5.2031760823889051E-2</v>
      </c>
      <c r="AR147" s="104">
        <f t="shared" si="287"/>
        <v>-0.11494969373280861</v>
      </c>
      <c r="AS147" s="104">
        <f t="shared" si="288"/>
        <v>-0.14043347531815753</v>
      </c>
      <c r="AT147" s="104">
        <f t="shared" si="289"/>
        <v>-0.13459189354530021</v>
      </c>
      <c r="AU147" s="104">
        <f t="shared" si="290"/>
        <v>-0.12135212675441298</v>
      </c>
      <c r="AV147" s="104">
        <f t="shared" si="291"/>
        <v>-0.10631561191773709</v>
      </c>
    </row>
    <row r="148" spans="1:242" s="19" customFormat="1">
      <c r="A148" s="45" t="s">
        <v>656</v>
      </c>
      <c r="C148" s="16">
        <f t="shared" si="292"/>
        <v>9329.0916754957852</v>
      </c>
      <c r="D148" s="16">
        <f t="shared" si="292"/>
        <v>9995.9989277580225</v>
      </c>
      <c r="E148" s="16">
        <f t="shared" si="292"/>
        <v>9458.4028054699284</v>
      </c>
      <c r="F148" s="16">
        <f t="shared" si="292"/>
        <v>9955.1170551610157</v>
      </c>
      <c r="G148" s="16">
        <f t="shared" si="292"/>
        <v>9548.070194598442</v>
      </c>
      <c r="H148" s="16">
        <f t="shared" si="292"/>
        <v>10185.178249150429</v>
      </c>
      <c r="I148" s="16">
        <f t="shared" si="292"/>
        <v>10057.772318496447</v>
      </c>
      <c r="J148" s="16">
        <f t="shared" si="292"/>
        <v>9708.7250655570206</v>
      </c>
      <c r="K148" s="16">
        <f t="shared" si="292"/>
        <v>9576.9830756702268</v>
      </c>
      <c r="L148" s="16">
        <f t="shared" si="292"/>
        <v>9577.1147868228145</v>
      </c>
      <c r="M148" s="16">
        <f t="shared" si="292"/>
        <v>8960.0067487002561</v>
      </c>
      <c r="N148" s="16">
        <f t="shared" si="292"/>
        <v>8990.6200737887757</v>
      </c>
      <c r="O148" s="16">
        <f t="shared" si="292"/>
        <v>9101.1512178760659</v>
      </c>
      <c r="P148" s="16">
        <f t="shared" si="292"/>
        <v>9438.6071201530394</v>
      </c>
      <c r="Q148" s="16"/>
      <c r="R148" s="16"/>
      <c r="T148" s="45" t="s">
        <v>656</v>
      </c>
      <c r="U148" s="45"/>
      <c r="V148" s="104">
        <f t="shared" si="267"/>
        <v>0</v>
      </c>
      <c r="W148" s="104">
        <f t="shared" si="268"/>
        <v>7.1486836603178228E-2</v>
      </c>
      <c r="X148" s="104">
        <f t="shared" si="269"/>
        <v>1.3861063270907525E-2</v>
      </c>
      <c r="Y148" s="104">
        <f t="shared" si="270"/>
        <v>6.7104644422090631E-2</v>
      </c>
      <c r="Z148" s="104">
        <f t="shared" si="271"/>
        <v>2.3472651649231402E-2</v>
      </c>
      <c r="AA148" s="104">
        <f t="shared" si="272"/>
        <v>9.1765265411988484E-2</v>
      </c>
      <c r="AB148" s="104">
        <f t="shared" si="273"/>
        <v>7.8108423450768294E-2</v>
      </c>
      <c r="AC148" s="104">
        <f t="shared" si="274"/>
        <v>4.0693499781806031E-2</v>
      </c>
      <c r="AD148" s="104">
        <f t="shared" si="275"/>
        <v>2.6571868816078315E-2</v>
      </c>
      <c r="AE148" s="104">
        <f t="shared" si="276"/>
        <v>2.6585987141545475E-2</v>
      </c>
      <c r="AF148" s="104">
        <f t="shared" si="277"/>
        <v>-3.9562793424464227E-2</v>
      </c>
      <c r="AG148" s="104">
        <f t="shared" si="278"/>
        <v>-3.6281302990735398E-2</v>
      </c>
      <c r="AH148" s="104">
        <f t="shared" si="279"/>
        <v>-2.4433295925094023E-2</v>
      </c>
      <c r="AI148" s="104">
        <f t="shared" si="280"/>
        <v>1.1739132647277106E-2</v>
      </c>
      <c r="AK148" s="45" t="s">
        <v>656</v>
      </c>
      <c r="AL148" s="104">
        <f t="shared" si="281"/>
        <v>0</v>
      </c>
      <c r="AM148" s="104">
        <f t="shared" si="282"/>
        <v>-4.08882043583354E-2</v>
      </c>
      <c r="AN148" s="104">
        <f t="shared" si="283"/>
        <v>2.310984318061271E-2</v>
      </c>
      <c r="AO148" s="104">
        <f t="shared" si="284"/>
        <v>1.0311808767955455E-2</v>
      </c>
      <c r="AP148" s="104">
        <f t="shared" si="285"/>
        <v>-2.4750285530420579E-2</v>
      </c>
      <c r="AQ148" s="104">
        <f t="shared" si="286"/>
        <v>-3.7983880791713442E-2</v>
      </c>
      <c r="AR148" s="104">
        <f t="shared" si="287"/>
        <v>-3.7970650294085084E-2</v>
      </c>
      <c r="AS148" s="104">
        <f t="shared" si="288"/>
        <v>-9.9959679122493705E-2</v>
      </c>
      <c r="AT148" s="104">
        <f t="shared" si="289"/>
        <v>-9.6884544503895831E-2</v>
      </c>
      <c r="AU148" s="104">
        <f t="shared" si="290"/>
        <v>-8.5781596796215442E-2</v>
      </c>
      <c r="AV148" s="104">
        <f t="shared" si="291"/>
        <v>-5.1883863559414656E-2</v>
      </c>
    </row>
    <row r="149" spans="1:242" s="19" customFormat="1">
      <c r="A149" s="168" t="s">
        <v>653</v>
      </c>
      <c r="C149" s="16">
        <f t="shared" si="292"/>
        <v>14347.00352766353</v>
      </c>
      <c r="D149" s="16">
        <f t="shared" si="292"/>
        <v>15377.955696046018</v>
      </c>
      <c r="E149" s="16">
        <f t="shared" si="292"/>
        <v>15408.488648990115</v>
      </c>
      <c r="F149" s="16">
        <f t="shared" si="292"/>
        <v>16837.235865884162</v>
      </c>
      <c r="G149" s="16">
        <f t="shared" si="292"/>
        <v>15915.350598732082</v>
      </c>
      <c r="H149" s="16">
        <f t="shared" si="292"/>
        <v>14721.826238225971</v>
      </c>
      <c r="I149" s="16">
        <f t="shared" si="292"/>
        <v>16104.649286066944</v>
      </c>
      <c r="J149" s="16">
        <f t="shared" si="292"/>
        <v>16316.845721637212</v>
      </c>
      <c r="K149" s="16">
        <f t="shared" si="292"/>
        <v>15967.238629443302</v>
      </c>
      <c r="L149" s="16">
        <f t="shared" si="292"/>
        <v>15953.042158505776</v>
      </c>
      <c r="M149" s="16">
        <f t="shared" si="292"/>
        <v>15387.879128586848</v>
      </c>
      <c r="N149" s="16">
        <f t="shared" si="292"/>
        <v>14945.024085409477</v>
      </c>
      <c r="O149" s="16">
        <f t="shared" si="292"/>
        <v>14984.552498448465</v>
      </c>
      <c r="P149" s="16">
        <f t="shared" si="292"/>
        <v>16078.920516812603</v>
      </c>
      <c r="Q149" s="16"/>
      <c r="R149" s="16"/>
      <c r="T149" s="168" t="s">
        <v>653</v>
      </c>
      <c r="U149" s="168"/>
      <c r="V149" s="104">
        <f t="shared" si="267"/>
        <v>0</v>
      </c>
      <c r="W149" s="104">
        <f t="shared" si="268"/>
        <v>7.1858361670757986E-2</v>
      </c>
      <c r="X149" s="104">
        <f t="shared" si="269"/>
        <v>7.3986537974975564E-2</v>
      </c>
      <c r="Y149" s="104">
        <f t="shared" si="270"/>
        <v>0.17357159865605598</v>
      </c>
      <c r="Z149" s="104">
        <f t="shared" si="271"/>
        <v>0.10931530532103828</v>
      </c>
      <c r="AA149" s="104">
        <f t="shared" si="272"/>
        <v>2.6125504872130056E-2</v>
      </c>
      <c r="AB149" s="104">
        <f t="shared" si="273"/>
        <v>0.12250960662373611</v>
      </c>
      <c r="AC149" s="104">
        <f t="shared" si="274"/>
        <v>0.1372999030895532</v>
      </c>
      <c r="AD149" s="104">
        <f t="shared" si="275"/>
        <v>0.11293195116706256</v>
      </c>
      <c r="AE149" s="104">
        <f t="shared" si="276"/>
        <v>0.11194244343395621</v>
      </c>
      <c r="AF149" s="104">
        <f t="shared" si="277"/>
        <v>7.255003450137365E-2</v>
      </c>
      <c r="AG149" s="104">
        <f t="shared" si="278"/>
        <v>4.1682610350855409E-2</v>
      </c>
      <c r="AH149" s="104">
        <f t="shared" si="279"/>
        <v>4.4437778910113801E-2</v>
      </c>
      <c r="AI149" s="104">
        <f t="shared" si="280"/>
        <v>0.12071628656183386</v>
      </c>
      <c r="AK149" s="168" t="s">
        <v>653</v>
      </c>
      <c r="AL149" s="104">
        <f t="shared" si="281"/>
        <v>0</v>
      </c>
      <c r="AM149" s="104">
        <f t="shared" si="282"/>
        <v>-5.475276788276251E-2</v>
      </c>
      <c r="AN149" s="104">
        <f t="shared" si="283"/>
        <v>-0.12563877138197388</v>
      </c>
      <c r="AO149" s="104">
        <f t="shared" si="284"/>
        <v>-4.3509907781335677E-2</v>
      </c>
      <c r="AP149" s="104">
        <f t="shared" si="285"/>
        <v>-3.090710068992808E-2</v>
      </c>
      <c r="AQ149" s="104">
        <f t="shared" si="286"/>
        <v>-5.1671025064373044E-2</v>
      </c>
      <c r="AR149" s="104">
        <f t="shared" si="287"/>
        <v>-5.2514184300877509E-2</v>
      </c>
      <c r="AS149" s="104">
        <f t="shared" si="288"/>
        <v>-8.6080443894833159E-2</v>
      </c>
      <c r="AT149" s="104">
        <f t="shared" si="289"/>
        <v>-0.11238256656537726</v>
      </c>
      <c r="AU149" s="104">
        <f t="shared" si="290"/>
        <v>-0.11003488827935404</v>
      </c>
      <c r="AV149" s="104">
        <f t="shared" si="291"/>
        <v>-4.5037995257170893E-2</v>
      </c>
    </row>
    <row r="150" spans="1:242" s="19" customFormat="1">
      <c r="A150" s="168" t="s">
        <v>652</v>
      </c>
      <c r="C150" s="16">
        <f t="shared" si="292"/>
        <v>9256.3057549952791</v>
      </c>
      <c r="D150" s="16">
        <f t="shared" si="292"/>
        <v>9853.953588247954</v>
      </c>
      <c r="E150" s="16">
        <f t="shared" si="292"/>
        <v>9534.1705294763306</v>
      </c>
      <c r="F150" s="16">
        <f t="shared" si="292"/>
        <v>9820.4332375031445</v>
      </c>
      <c r="G150" s="16">
        <f t="shared" si="292"/>
        <v>9492.3022893242905</v>
      </c>
      <c r="H150" s="16">
        <f t="shared" si="292"/>
        <v>9661.4020024386882</v>
      </c>
      <c r="I150" s="16">
        <f t="shared" si="292"/>
        <v>9508.3563818371076</v>
      </c>
      <c r="J150" s="16">
        <f t="shared" si="292"/>
        <v>9283.109212504487</v>
      </c>
      <c r="K150" s="16">
        <f t="shared" si="292"/>
        <v>9138.7850773050686</v>
      </c>
      <c r="L150" s="16">
        <f t="shared" si="292"/>
        <v>9217.5613298476201</v>
      </c>
      <c r="M150" s="16">
        <f t="shared" si="292"/>
        <v>9305.5378473290093</v>
      </c>
      <c r="N150" s="16">
        <f t="shared" si="292"/>
        <v>9432.9792634452151</v>
      </c>
      <c r="O150" s="16">
        <f t="shared" si="292"/>
        <v>9812.6213151447628</v>
      </c>
      <c r="P150" s="16">
        <f t="shared" si="292"/>
        <v>10089.214510470674</v>
      </c>
      <c r="Q150" s="16"/>
      <c r="R150" s="16"/>
      <c r="T150" s="168" t="s">
        <v>652</v>
      </c>
      <c r="U150" s="168"/>
      <c r="V150" s="104">
        <f t="shared" si="267"/>
        <v>0</v>
      </c>
      <c r="W150" s="104">
        <f t="shared" si="268"/>
        <v>6.4566561333623484E-2</v>
      </c>
      <c r="X150" s="104">
        <f t="shared" si="269"/>
        <v>3.0018971049124987E-2</v>
      </c>
      <c r="Y150" s="104">
        <f t="shared" si="270"/>
        <v>6.0945208319574729E-2</v>
      </c>
      <c r="Z150" s="104">
        <f t="shared" si="271"/>
        <v>2.5495758305267069E-2</v>
      </c>
      <c r="AA150" s="104">
        <f t="shared" si="272"/>
        <v>4.3764354610347E-2</v>
      </c>
      <c r="AB150" s="104">
        <f t="shared" si="273"/>
        <v>2.7230153531370371E-2</v>
      </c>
      <c r="AC150" s="104">
        <f t="shared" si="274"/>
        <v>2.8956970759899114E-3</v>
      </c>
      <c r="AD150" s="104">
        <f t="shared" si="275"/>
        <v>-1.269628303135828E-2</v>
      </c>
      <c r="AE150" s="104">
        <f t="shared" si="276"/>
        <v>-4.1857330746394306E-3</v>
      </c>
      <c r="AF150" s="104">
        <f t="shared" si="277"/>
        <v>5.3187625427304486E-3</v>
      </c>
      <c r="AG150" s="104">
        <f t="shared" si="278"/>
        <v>1.9086827199349177E-2</v>
      </c>
      <c r="AH150" s="104">
        <f t="shared" si="279"/>
        <v>6.0101251500822572E-2</v>
      </c>
      <c r="AI150" s="104">
        <f t="shared" si="280"/>
        <v>8.998284818172797E-2</v>
      </c>
      <c r="AK150" s="168" t="s">
        <v>652</v>
      </c>
      <c r="AL150" s="104">
        <f t="shared" si="281"/>
        <v>0</v>
      </c>
      <c r="AM150" s="104">
        <f t="shared" si="282"/>
        <v>-3.3413082726916565E-2</v>
      </c>
      <c r="AN150" s="104">
        <f t="shared" si="283"/>
        <v>-1.6193912347688855E-2</v>
      </c>
      <c r="AO150" s="104">
        <f t="shared" si="284"/>
        <v>-3.1778318544466E-2</v>
      </c>
      <c r="AP150" s="104">
        <f t="shared" si="285"/>
        <v>-5.4714900249683174E-2</v>
      </c>
      <c r="AQ150" s="104">
        <f t="shared" si="286"/>
        <v>-6.9411210657686406E-2</v>
      </c>
      <c r="AR150" s="104">
        <f t="shared" si="287"/>
        <v>-6.1389542912752892E-2</v>
      </c>
      <c r="AS150" s="104">
        <f t="shared" si="288"/>
        <v>-5.2431025976308998E-2</v>
      </c>
      <c r="AT150" s="104">
        <f t="shared" si="289"/>
        <v>-3.9453857552667393E-2</v>
      </c>
      <c r="AU150" s="104">
        <f t="shared" si="290"/>
        <v>-7.9547634706678139E-4</v>
      </c>
      <c r="AV150" s="104">
        <f t="shared" si="291"/>
        <v>2.7369594239598616E-2</v>
      </c>
    </row>
    <row r="151" spans="1:242" s="19" customFormat="1">
      <c r="A151" s="45" t="s">
        <v>654</v>
      </c>
      <c r="C151" s="16">
        <f t="shared" si="292"/>
        <v>10122.468379271431</v>
      </c>
      <c r="D151" s="16">
        <f t="shared" si="292"/>
        <v>10871.821782871833</v>
      </c>
      <c r="E151" s="16">
        <f t="shared" si="292"/>
        <v>10452.288155074206</v>
      </c>
      <c r="F151" s="16">
        <f t="shared" si="292"/>
        <v>10964.599411190986</v>
      </c>
      <c r="G151" s="16">
        <f t="shared" si="292"/>
        <v>10971.894058838188</v>
      </c>
      <c r="H151" s="16">
        <f t="shared" si="292"/>
        <v>10917.429886506048</v>
      </c>
      <c r="I151" s="16">
        <f t="shared" si="292"/>
        <v>10901.61396146136</v>
      </c>
      <c r="J151" s="16">
        <f t="shared" si="292"/>
        <v>10628.196360401205</v>
      </c>
      <c r="K151" s="16">
        <f t="shared" si="292"/>
        <v>10746.593411030797</v>
      </c>
      <c r="L151" s="16">
        <f t="shared" si="292"/>
        <v>10543.328538375677</v>
      </c>
      <c r="M151" s="16">
        <f t="shared" si="292"/>
        <v>10281.522499062805</v>
      </c>
      <c r="N151" s="16">
        <f t="shared" si="292"/>
        <v>10233.058930538376</v>
      </c>
      <c r="O151" s="16">
        <f t="shared" si="292"/>
        <v>10489.23902731901</v>
      </c>
      <c r="P151" s="16">
        <f t="shared" si="292"/>
        <v>10480.046624366092</v>
      </c>
      <c r="Q151" s="16"/>
      <c r="R151" s="16"/>
      <c r="T151" s="45" t="s">
        <v>654</v>
      </c>
      <c r="U151" s="45"/>
      <c r="V151" s="104">
        <f t="shared" si="267"/>
        <v>0</v>
      </c>
      <c r="W151" s="104">
        <f t="shared" si="268"/>
        <v>7.4028722592496488E-2</v>
      </c>
      <c r="X151" s="104">
        <f t="shared" si="269"/>
        <v>3.2582939599808736E-2</v>
      </c>
      <c r="Y151" s="104">
        <f t="shared" si="270"/>
        <v>8.3194236856699133E-2</v>
      </c>
      <c r="Z151" s="104">
        <f t="shared" si="271"/>
        <v>8.3914876069772992E-2</v>
      </c>
      <c r="AA151" s="104">
        <f t="shared" si="272"/>
        <v>7.853435322776825E-2</v>
      </c>
      <c r="AB151" s="104">
        <f t="shared" si="273"/>
        <v>7.6971895885142638E-2</v>
      </c>
      <c r="AC151" s="104">
        <f t="shared" si="274"/>
        <v>4.9960934643707322E-2</v>
      </c>
      <c r="AD151" s="104">
        <f t="shared" si="275"/>
        <v>6.1657395051728292E-2</v>
      </c>
      <c r="AE151" s="104">
        <f t="shared" si="276"/>
        <v>4.1576831197227992E-2</v>
      </c>
      <c r="AF151" s="104">
        <f t="shared" si="277"/>
        <v>1.5712977688039143E-2</v>
      </c>
      <c r="AG151" s="104">
        <f t="shared" si="278"/>
        <v>1.0925255295774594E-2</v>
      </c>
      <c r="AH151" s="104">
        <f t="shared" si="279"/>
        <v>3.6233321192550516E-2</v>
      </c>
      <c r="AI151" s="104">
        <f t="shared" si="280"/>
        <v>3.5325202479950635E-2</v>
      </c>
      <c r="AK151" s="45" t="s">
        <v>654</v>
      </c>
      <c r="AL151" s="104">
        <f t="shared" si="281"/>
        <v>0</v>
      </c>
      <c r="AM151" s="104">
        <f t="shared" si="282"/>
        <v>6.6529084863398147E-4</v>
      </c>
      <c r="AN151" s="104">
        <f t="shared" si="283"/>
        <v>-4.3019834027674397E-3</v>
      </c>
      <c r="AO151" s="104">
        <f t="shared" si="284"/>
        <v>-5.7444369253781824E-3</v>
      </c>
      <c r="AP151" s="104">
        <f t="shared" si="285"/>
        <v>-3.0680833669712748E-2</v>
      </c>
      <c r="AQ151" s="104">
        <f t="shared" si="286"/>
        <v>-1.988271454200885E-2</v>
      </c>
      <c r="AR151" s="104">
        <f t="shared" si="287"/>
        <v>-3.8420999894017038E-2</v>
      </c>
      <c r="AS151" s="104">
        <f t="shared" si="288"/>
        <v>-6.2298391989679125E-2</v>
      </c>
      <c r="AT151" s="104">
        <f t="shared" si="289"/>
        <v>-6.671839555816006E-2</v>
      </c>
      <c r="AU151" s="104">
        <f t="shared" si="290"/>
        <v>-4.3354104062096499E-2</v>
      </c>
      <c r="AV151" s="104">
        <f t="shared" si="291"/>
        <v>-4.4192475133230658E-2</v>
      </c>
    </row>
    <row r="152" spans="1:242" s="19" customFormat="1">
      <c r="A152" s="45" t="s">
        <v>655</v>
      </c>
      <c r="C152" s="16">
        <f t="shared" si="292"/>
        <v>10696.917076317495</v>
      </c>
      <c r="D152" s="16">
        <f t="shared" si="292"/>
        <v>11150.479870510477</v>
      </c>
      <c r="E152" s="16">
        <f t="shared" si="292"/>
        <v>10895.043900960567</v>
      </c>
      <c r="F152" s="16">
        <f t="shared" si="292"/>
        <v>11231.789891881468</v>
      </c>
      <c r="G152" s="16">
        <f t="shared" si="292"/>
        <v>11451.381900169476</v>
      </c>
      <c r="H152" s="16">
        <f t="shared" si="292"/>
        <v>11360.720186666495</v>
      </c>
      <c r="I152" s="16">
        <f t="shared" si="292"/>
        <v>11312.042826197518</v>
      </c>
      <c r="J152" s="16">
        <f t="shared" si="292"/>
        <v>11305.962533565025</v>
      </c>
      <c r="K152" s="16">
        <f t="shared" si="292"/>
        <v>11708.277575180306</v>
      </c>
      <c r="L152" s="16">
        <f t="shared" si="292"/>
        <v>11793.925244317277</v>
      </c>
      <c r="M152" s="16">
        <f t="shared" si="292"/>
        <v>11555.449070954861</v>
      </c>
      <c r="N152" s="16">
        <f t="shared" si="292"/>
        <v>11437.946544680275</v>
      </c>
      <c r="O152" s="16">
        <f t="shared" si="292"/>
        <v>11723.835977583298</v>
      </c>
      <c r="P152" s="16">
        <f t="shared" si="292"/>
        <v>12111.307062664666</v>
      </c>
      <c r="Q152" s="16"/>
      <c r="R152" s="16"/>
      <c r="T152" s="45" t="s">
        <v>655</v>
      </c>
      <c r="U152" s="45"/>
      <c r="V152" s="104">
        <f t="shared" si="267"/>
        <v>0</v>
      </c>
      <c r="W152" s="104">
        <f t="shared" si="268"/>
        <v>4.2401262995405364E-2</v>
      </c>
      <c r="X152" s="104">
        <f t="shared" si="269"/>
        <v>1.8521862255220789E-2</v>
      </c>
      <c r="Y152" s="104">
        <f t="shared" si="270"/>
        <v>5.000252051576215E-2</v>
      </c>
      <c r="Z152" s="104">
        <f t="shared" si="271"/>
        <v>7.0531052869647226E-2</v>
      </c>
      <c r="AA152" s="104">
        <f t="shared" si="272"/>
        <v>6.2055553540620645E-2</v>
      </c>
      <c r="AB152" s="104">
        <f t="shared" si="273"/>
        <v>5.7504956380552308E-2</v>
      </c>
      <c r="AC152" s="104">
        <f t="shared" si="274"/>
        <v>5.693654095869638E-2</v>
      </c>
      <c r="AD152" s="104">
        <f t="shared" si="275"/>
        <v>9.4546913998418969E-2</v>
      </c>
      <c r="AE152" s="104">
        <f t="shared" si="276"/>
        <v>0.10255367599591003</v>
      </c>
      <c r="AF152" s="104">
        <f t="shared" si="277"/>
        <v>8.0259759752472792E-2</v>
      </c>
      <c r="AG152" s="104">
        <f t="shared" si="278"/>
        <v>6.9275050285599216E-2</v>
      </c>
      <c r="AH152" s="104">
        <f t="shared" si="279"/>
        <v>9.6001389366601408E-2</v>
      </c>
      <c r="AI152" s="104">
        <f t="shared" si="280"/>
        <v>0.1322240769238614</v>
      </c>
      <c r="AK152" s="45" t="s">
        <v>655</v>
      </c>
      <c r="AL152" s="104">
        <f t="shared" si="281"/>
        <v>0</v>
      </c>
      <c r="AM152" s="104">
        <f t="shared" si="282"/>
        <v>1.9550936262325624E-2</v>
      </c>
      <c r="AN152" s="104">
        <f t="shared" si="283"/>
        <v>1.1479051515931538E-2</v>
      </c>
      <c r="AO152" s="104">
        <f t="shared" si="284"/>
        <v>7.1451598621923296E-3</v>
      </c>
      <c r="AP152" s="104">
        <f t="shared" si="285"/>
        <v>6.6038131408752143E-3</v>
      </c>
      <c r="AQ152" s="104">
        <f t="shared" si="286"/>
        <v>4.2423130051894242E-2</v>
      </c>
      <c r="AR152" s="104">
        <f t="shared" si="287"/>
        <v>5.0048599363680335E-2</v>
      </c>
      <c r="AS152" s="104">
        <f t="shared" si="288"/>
        <v>2.8816349147284148E-2</v>
      </c>
      <c r="AT152" s="104">
        <f t="shared" si="289"/>
        <v>1.8354746196580951E-2</v>
      </c>
      <c r="AU152" s="104">
        <f t="shared" si="290"/>
        <v>4.3808341363070546E-2</v>
      </c>
      <c r="AV152" s="104">
        <f t="shared" si="291"/>
        <v>7.8306056225190712E-2</v>
      </c>
    </row>
    <row r="153" spans="1:242" s="19" customFormat="1">
      <c r="A153" s="44" t="s">
        <v>632</v>
      </c>
      <c r="C153" s="16">
        <f t="shared" si="292"/>
        <v>9608.890024268745</v>
      </c>
      <c r="D153" s="16">
        <f t="shared" si="292"/>
        <v>9654.3250122246336</v>
      </c>
      <c r="E153" s="16">
        <f t="shared" si="292"/>
        <v>9813.548251937842</v>
      </c>
      <c r="F153" s="16">
        <f t="shared" si="292"/>
        <v>9866.9326392098665</v>
      </c>
      <c r="G153" s="16">
        <f t="shared" si="292"/>
        <v>9755.8454048205822</v>
      </c>
      <c r="H153" s="16">
        <f t="shared" si="292"/>
        <v>9750.9633223918936</v>
      </c>
      <c r="I153" s="16">
        <f t="shared" si="292"/>
        <v>9702.4847941911466</v>
      </c>
      <c r="J153" s="16">
        <f t="shared" si="292"/>
        <v>9452.7235354573477</v>
      </c>
      <c r="K153" s="16">
        <f t="shared" si="292"/>
        <v>9410.2827822911495</v>
      </c>
      <c r="L153" s="16">
        <f t="shared" si="292"/>
        <v>9255.0402417942241</v>
      </c>
      <c r="M153" s="16">
        <f t="shared" si="292"/>
        <v>9134.1090296971161</v>
      </c>
      <c r="N153" s="16">
        <f t="shared" si="292"/>
        <v>9143.0702131025282</v>
      </c>
      <c r="O153" s="16">
        <f t="shared" si="292"/>
        <v>9251.5471748698583</v>
      </c>
      <c r="P153" s="16">
        <f t="shared" si="292"/>
        <v>9364.9922024293264</v>
      </c>
      <c r="Q153" s="16"/>
      <c r="R153" s="16"/>
      <c r="T153" s="44" t="s">
        <v>632</v>
      </c>
      <c r="U153" s="44"/>
      <c r="V153" s="104">
        <f t="shared" si="267"/>
        <v>0</v>
      </c>
      <c r="W153" s="104">
        <f t="shared" si="268"/>
        <v>4.7284325079313128E-3</v>
      </c>
      <c r="X153" s="104">
        <f t="shared" si="269"/>
        <v>2.1298841713475847E-2</v>
      </c>
      <c r="Y153" s="104">
        <f t="shared" si="270"/>
        <v>2.6854570537220734E-2</v>
      </c>
      <c r="Z153" s="104">
        <f t="shared" si="271"/>
        <v>1.5293689508432129E-2</v>
      </c>
      <c r="AA153" s="104">
        <f t="shared" si="272"/>
        <v>1.4785609759745411E-2</v>
      </c>
      <c r="AB153" s="104">
        <f t="shared" si="273"/>
        <v>9.7404351268475242E-3</v>
      </c>
      <c r="AC153" s="104">
        <f t="shared" si="274"/>
        <v>-1.6252292243638444E-2</v>
      </c>
      <c r="AD153" s="104">
        <f t="shared" si="275"/>
        <v>-2.0669113859767552E-2</v>
      </c>
      <c r="AE153" s="104">
        <f t="shared" si="276"/>
        <v>-3.6825250531624221E-2</v>
      </c>
      <c r="AF153" s="104">
        <f t="shared" si="277"/>
        <v>-4.941059720451535E-2</v>
      </c>
      <c r="AG153" s="104">
        <f t="shared" si="278"/>
        <v>-4.8478004222102244E-2</v>
      </c>
      <c r="AH153" s="104">
        <f t="shared" si="279"/>
        <v>-3.7188775029827759E-2</v>
      </c>
      <c r="AI153" s="104">
        <f t="shared" si="280"/>
        <v>-2.5382517775041302E-2</v>
      </c>
      <c r="AK153" s="44" t="s">
        <v>632</v>
      </c>
      <c r="AL153" s="104">
        <f t="shared" si="281"/>
        <v>0</v>
      </c>
      <c r="AM153" s="104">
        <f t="shared" si="282"/>
        <v>-1.1258537830474147E-2</v>
      </c>
      <c r="AN153" s="104">
        <f t="shared" si="283"/>
        <v>-1.1753330144073981E-2</v>
      </c>
      <c r="AO153" s="104">
        <f t="shared" si="284"/>
        <v>-1.6666562044340472E-2</v>
      </c>
      <c r="AP153" s="104">
        <f t="shared" si="285"/>
        <v>-4.1979520778981261E-2</v>
      </c>
      <c r="AQ153" s="104">
        <f t="shared" si="286"/>
        <v>-4.628083251567483E-2</v>
      </c>
      <c r="AR153" s="104">
        <f t="shared" si="287"/>
        <v>-6.2014449656224824E-2</v>
      </c>
      <c r="AS153" s="104">
        <f t="shared" si="288"/>
        <v>-7.4270661036096253E-2</v>
      </c>
      <c r="AT153" s="104">
        <f t="shared" si="289"/>
        <v>-7.3362457470400266E-2</v>
      </c>
      <c r="AU153" s="104">
        <f t="shared" si="290"/>
        <v>-6.2368467166234565E-2</v>
      </c>
      <c r="AV153" s="104">
        <f t="shared" si="291"/>
        <v>-5.0870970253298009E-2</v>
      </c>
    </row>
    <row r="154" spans="1:242" s="19" customFormat="1">
      <c r="A154" s="44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T154" s="44"/>
      <c r="U154" s="104"/>
      <c r="V154" s="104"/>
      <c r="W154" s="104"/>
      <c r="X154" s="104"/>
      <c r="Y154" s="104"/>
      <c r="Z154" s="104"/>
      <c r="AA154" s="104"/>
      <c r="AB154" s="104"/>
      <c r="AC154" s="104"/>
      <c r="AD154" s="104"/>
      <c r="AE154" s="104"/>
      <c r="AF154" s="104"/>
      <c r="AG154" s="104"/>
      <c r="AH154" s="104"/>
      <c r="AJ154" s="44"/>
      <c r="AK154" s="104"/>
      <c r="AL154" s="104"/>
      <c r="AM154" s="104"/>
      <c r="AN154" s="104"/>
      <c r="AO154" s="104"/>
      <c r="AP154" s="104"/>
      <c r="AQ154" s="104"/>
      <c r="AR154" s="104"/>
      <c r="AS154" s="104"/>
      <c r="AT154" s="104"/>
      <c r="AU154" s="104"/>
    </row>
    <row r="155" spans="1:242" s="19" customFormat="1">
      <c r="C155" s="19">
        <v>3</v>
      </c>
      <c r="D155" s="19">
        <v>4</v>
      </c>
      <c r="E155" s="19">
        <v>5</v>
      </c>
      <c r="F155" s="19">
        <v>6</v>
      </c>
      <c r="G155" s="19">
        <v>7</v>
      </c>
      <c r="H155" s="19">
        <v>8</v>
      </c>
      <c r="I155" s="19">
        <v>9</v>
      </c>
      <c r="J155" s="19">
        <v>10</v>
      </c>
      <c r="K155" s="19">
        <v>11</v>
      </c>
      <c r="L155" s="19">
        <v>12</v>
      </c>
      <c r="M155" s="19">
        <v>13</v>
      </c>
      <c r="N155" s="19">
        <v>14</v>
      </c>
      <c r="O155" s="19">
        <v>15</v>
      </c>
      <c r="P155" s="19">
        <v>16</v>
      </c>
      <c r="U155" s="19">
        <v>3</v>
      </c>
      <c r="V155" s="19">
        <v>4</v>
      </c>
      <c r="W155" s="19">
        <v>5</v>
      </c>
      <c r="X155" s="19">
        <v>6</v>
      </c>
      <c r="Y155" s="19">
        <v>7</v>
      </c>
      <c r="Z155" s="19">
        <v>8</v>
      </c>
      <c r="AA155" s="19">
        <v>9</v>
      </c>
      <c r="AB155" s="19">
        <v>10</v>
      </c>
      <c r="AC155" s="19">
        <v>11</v>
      </c>
      <c r="AD155" s="19">
        <v>12</v>
      </c>
      <c r="AE155" s="19">
        <v>13</v>
      </c>
      <c r="AF155" s="19">
        <v>14</v>
      </c>
      <c r="AG155" s="19">
        <v>15</v>
      </c>
      <c r="AH155" s="19">
        <v>16</v>
      </c>
      <c r="AK155" s="19">
        <v>3</v>
      </c>
      <c r="AL155" s="19">
        <v>4</v>
      </c>
      <c r="AM155" s="19">
        <v>5</v>
      </c>
      <c r="AN155" s="19">
        <v>6</v>
      </c>
      <c r="AO155" s="19">
        <v>7</v>
      </c>
      <c r="AP155" s="19">
        <v>8</v>
      </c>
      <c r="AQ155" s="19">
        <v>9</v>
      </c>
      <c r="AR155" s="19">
        <v>10</v>
      </c>
      <c r="AS155" s="19">
        <v>11</v>
      </c>
      <c r="AT155" s="19">
        <v>12</v>
      </c>
      <c r="AU155" s="19">
        <v>13</v>
      </c>
      <c r="AV155" s="19">
        <v>14</v>
      </c>
      <c r="AW155" s="19">
        <v>15</v>
      </c>
      <c r="AX155" s="19">
        <v>16</v>
      </c>
      <c r="BA155" s="19">
        <v>3</v>
      </c>
      <c r="BB155" s="19">
        <v>4</v>
      </c>
      <c r="BC155" s="19">
        <v>5</v>
      </c>
      <c r="BD155" s="19">
        <v>6</v>
      </c>
      <c r="BE155" s="19">
        <v>7</v>
      </c>
      <c r="BF155" s="19">
        <v>8</v>
      </c>
      <c r="BG155" s="19">
        <v>9</v>
      </c>
      <c r="BH155" s="19">
        <v>10</v>
      </c>
      <c r="BI155" s="19">
        <v>11</v>
      </c>
      <c r="BJ155" s="19">
        <v>12</v>
      </c>
      <c r="BK155" s="19">
        <v>13</v>
      </c>
      <c r="BL155" s="19">
        <v>14</v>
      </c>
      <c r="BM155" s="19">
        <v>15</v>
      </c>
      <c r="BN155" s="19">
        <v>16</v>
      </c>
      <c r="BQ155" s="19">
        <v>3</v>
      </c>
      <c r="BR155" s="19">
        <v>4</v>
      </c>
      <c r="BS155" s="19">
        <v>5</v>
      </c>
      <c r="BT155" s="19">
        <v>6</v>
      </c>
      <c r="BU155" s="19">
        <v>7</v>
      </c>
      <c r="BV155" s="19">
        <v>8</v>
      </c>
      <c r="BW155" s="19">
        <v>9</v>
      </c>
      <c r="BX155" s="19">
        <v>10</v>
      </c>
      <c r="BY155" s="19">
        <v>11</v>
      </c>
      <c r="BZ155" s="19">
        <v>12</v>
      </c>
      <c r="CA155" s="19">
        <v>13</v>
      </c>
      <c r="CB155" s="19">
        <v>14</v>
      </c>
      <c r="CC155" s="19">
        <v>15</v>
      </c>
      <c r="CD155" s="19">
        <v>16</v>
      </c>
      <c r="CG155" s="19">
        <v>3</v>
      </c>
      <c r="CH155" s="19">
        <v>4</v>
      </c>
      <c r="CI155" s="19">
        <v>5</v>
      </c>
      <c r="CJ155" s="19">
        <v>6</v>
      </c>
      <c r="CK155" s="19">
        <v>7</v>
      </c>
      <c r="CL155" s="19">
        <v>8</v>
      </c>
      <c r="CM155" s="19">
        <v>9</v>
      </c>
      <c r="CN155" s="19">
        <v>10</v>
      </c>
      <c r="CO155" s="19">
        <v>11</v>
      </c>
      <c r="CP155" s="19">
        <v>12</v>
      </c>
      <c r="CQ155" s="19">
        <v>13</v>
      </c>
      <c r="CR155" s="19">
        <v>14</v>
      </c>
      <c r="CS155" s="19">
        <v>15</v>
      </c>
      <c r="CT155" s="19">
        <v>16</v>
      </c>
      <c r="CW155" s="19">
        <v>3</v>
      </c>
      <c r="CX155" s="19">
        <v>4</v>
      </c>
      <c r="CY155" s="19">
        <v>5</v>
      </c>
      <c r="CZ155" s="19">
        <v>6</v>
      </c>
      <c r="DA155" s="19">
        <v>7</v>
      </c>
      <c r="DB155" s="19">
        <v>8</v>
      </c>
      <c r="DC155" s="19">
        <v>9</v>
      </c>
      <c r="DD155" s="19">
        <v>10</v>
      </c>
      <c r="DE155" s="19">
        <v>11</v>
      </c>
      <c r="DF155" s="19">
        <v>12</v>
      </c>
      <c r="DG155" s="19">
        <v>13</v>
      </c>
      <c r="DH155" s="19">
        <v>14</v>
      </c>
      <c r="DI155" s="19">
        <v>15</v>
      </c>
      <c r="DJ155" s="19">
        <v>16</v>
      </c>
      <c r="DM155" s="19">
        <v>3</v>
      </c>
      <c r="DN155" s="19">
        <v>4</v>
      </c>
      <c r="DO155" s="19">
        <v>5</v>
      </c>
      <c r="DP155" s="19">
        <v>6</v>
      </c>
      <c r="DQ155" s="19">
        <v>7</v>
      </c>
      <c r="DR155" s="19">
        <v>8</v>
      </c>
      <c r="DS155" s="19">
        <v>9</v>
      </c>
      <c r="DT155" s="19">
        <v>10</v>
      </c>
      <c r="DU155" s="19">
        <v>11</v>
      </c>
      <c r="DV155" s="19">
        <v>12</v>
      </c>
      <c r="DW155" s="19">
        <v>13</v>
      </c>
      <c r="DX155" s="19">
        <v>14</v>
      </c>
      <c r="DY155" s="19">
        <v>15</v>
      </c>
      <c r="DZ155" s="19">
        <v>16</v>
      </c>
      <c r="EC155" s="19">
        <v>3</v>
      </c>
      <c r="ED155" s="19">
        <v>4</v>
      </c>
      <c r="EE155" s="19">
        <v>5</v>
      </c>
      <c r="EF155" s="19">
        <v>6</v>
      </c>
      <c r="EG155" s="19">
        <v>7</v>
      </c>
      <c r="EH155" s="19">
        <v>8</v>
      </c>
      <c r="EI155" s="19">
        <v>9</v>
      </c>
      <c r="EJ155" s="19">
        <v>10</v>
      </c>
      <c r="EK155" s="19">
        <v>11</v>
      </c>
      <c r="EL155" s="19">
        <v>12</v>
      </c>
      <c r="EM155" s="19">
        <v>13</v>
      </c>
      <c r="EN155" s="19">
        <v>14</v>
      </c>
      <c r="EO155" s="19">
        <v>15</v>
      </c>
      <c r="EP155" s="19">
        <v>16</v>
      </c>
      <c r="ES155" s="19">
        <v>3</v>
      </c>
      <c r="ET155" s="19">
        <v>4</v>
      </c>
      <c r="EU155" s="19">
        <v>5</v>
      </c>
      <c r="EV155" s="19">
        <v>6</v>
      </c>
      <c r="EW155" s="19">
        <v>7</v>
      </c>
      <c r="EX155" s="19">
        <v>8</v>
      </c>
      <c r="EY155" s="19">
        <v>9</v>
      </c>
      <c r="EZ155" s="19">
        <v>10</v>
      </c>
      <c r="FA155" s="19">
        <v>11</v>
      </c>
      <c r="FB155" s="19">
        <v>12</v>
      </c>
      <c r="FC155" s="19">
        <v>13</v>
      </c>
      <c r="FD155" s="19">
        <v>14</v>
      </c>
      <c r="FE155" s="19">
        <v>15</v>
      </c>
      <c r="FF155" s="19">
        <v>16</v>
      </c>
      <c r="FI155" s="19">
        <v>3</v>
      </c>
      <c r="FJ155" s="19">
        <v>4</v>
      </c>
      <c r="FK155" s="19">
        <v>5</v>
      </c>
      <c r="FL155" s="19">
        <v>6</v>
      </c>
      <c r="FM155" s="19">
        <v>7</v>
      </c>
      <c r="FN155" s="19">
        <v>8</v>
      </c>
      <c r="FO155" s="19">
        <v>9</v>
      </c>
      <c r="FP155" s="19">
        <v>10</v>
      </c>
      <c r="FQ155" s="19">
        <v>11</v>
      </c>
      <c r="FR155" s="19">
        <v>12</v>
      </c>
      <c r="FS155" s="19">
        <v>13</v>
      </c>
      <c r="FT155" s="19">
        <v>14</v>
      </c>
      <c r="FU155" s="19">
        <v>15</v>
      </c>
      <c r="FV155" s="19">
        <v>16</v>
      </c>
      <c r="FY155" s="19">
        <v>3</v>
      </c>
      <c r="FZ155" s="19">
        <v>4</v>
      </c>
      <c r="GA155" s="19">
        <v>5</v>
      </c>
      <c r="GB155" s="19">
        <v>6</v>
      </c>
      <c r="GC155" s="19">
        <v>7</v>
      </c>
      <c r="GD155" s="19">
        <v>8</v>
      </c>
      <c r="GE155" s="19">
        <v>9</v>
      </c>
      <c r="GF155" s="19">
        <v>10</v>
      </c>
      <c r="GG155" s="19">
        <v>11</v>
      </c>
      <c r="GH155" s="19">
        <v>12</v>
      </c>
      <c r="GI155" s="19">
        <v>13</v>
      </c>
      <c r="GJ155" s="19">
        <v>14</v>
      </c>
      <c r="GK155" s="19">
        <v>15</v>
      </c>
      <c r="GL155" s="19">
        <v>16</v>
      </c>
      <c r="GO155" s="19">
        <v>3</v>
      </c>
      <c r="GP155" s="19">
        <v>4</v>
      </c>
      <c r="GQ155" s="19">
        <v>5</v>
      </c>
      <c r="GR155" s="19">
        <v>6</v>
      </c>
      <c r="GS155" s="19">
        <v>7</v>
      </c>
      <c r="GT155" s="19">
        <v>8</v>
      </c>
      <c r="GU155" s="19">
        <v>9</v>
      </c>
      <c r="GV155" s="19">
        <v>10</v>
      </c>
      <c r="GW155" s="19">
        <v>11</v>
      </c>
      <c r="GX155" s="19">
        <v>12</v>
      </c>
      <c r="GY155" s="19">
        <v>13</v>
      </c>
      <c r="GZ155" s="19">
        <v>14</v>
      </c>
      <c r="HA155" s="19">
        <v>15</v>
      </c>
      <c r="HB155" s="19">
        <v>16</v>
      </c>
      <c r="HE155" s="19">
        <v>3</v>
      </c>
      <c r="HF155" s="19">
        <v>4</v>
      </c>
      <c r="HG155" s="19">
        <v>5</v>
      </c>
      <c r="HH155" s="19">
        <v>6</v>
      </c>
      <c r="HI155" s="19">
        <v>7</v>
      </c>
      <c r="HJ155" s="19">
        <v>8</v>
      </c>
      <c r="HK155" s="19">
        <v>9</v>
      </c>
      <c r="HL155" s="19">
        <v>10</v>
      </c>
      <c r="HM155" s="19">
        <v>11</v>
      </c>
      <c r="HN155" s="19">
        <v>12</v>
      </c>
      <c r="HO155" s="19">
        <v>13</v>
      </c>
      <c r="HP155" s="19">
        <v>14</v>
      </c>
      <c r="HQ155" s="19">
        <v>15</v>
      </c>
      <c r="HR155" s="19">
        <v>16</v>
      </c>
      <c r="HU155" s="19">
        <v>3</v>
      </c>
      <c r="HV155" s="19">
        <v>4</v>
      </c>
      <c r="HW155" s="19">
        <v>5</v>
      </c>
      <c r="HX155" s="19">
        <v>6</v>
      </c>
      <c r="HY155" s="19">
        <v>7</v>
      </c>
      <c r="HZ155" s="19">
        <v>8</v>
      </c>
      <c r="IA155" s="19">
        <v>9</v>
      </c>
      <c r="IB155" s="19">
        <v>10</v>
      </c>
      <c r="IC155" s="19">
        <v>11</v>
      </c>
      <c r="ID155" s="19">
        <v>12</v>
      </c>
      <c r="IE155" s="19">
        <v>13</v>
      </c>
      <c r="IF155" s="19">
        <v>14</v>
      </c>
      <c r="IG155" s="19">
        <v>15</v>
      </c>
      <c r="IH155" s="19">
        <v>16</v>
      </c>
    </row>
    <row r="156" spans="1:242" s="19" customFormat="1">
      <c r="B156" s="45"/>
      <c r="C156" s="45" t="s">
        <v>294</v>
      </c>
      <c r="D156" s="45" t="s">
        <v>295</v>
      </c>
      <c r="E156" s="45" t="s">
        <v>296</v>
      </c>
      <c r="F156" s="150" t="s">
        <v>297</v>
      </c>
      <c r="G156" s="45" t="s">
        <v>264</v>
      </c>
      <c r="H156" s="45" t="s">
        <v>265</v>
      </c>
      <c r="I156" s="45" t="s">
        <v>266</v>
      </c>
      <c r="J156" s="45" t="s">
        <v>267</v>
      </c>
      <c r="K156" s="45" t="s">
        <v>268</v>
      </c>
      <c r="L156" s="45" t="s">
        <v>269</v>
      </c>
      <c r="M156" s="45" t="s">
        <v>270</v>
      </c>
      <c r="N156" s="45" t="s">
        <v>271</v>
      </c>
      <c r="O156" s="45" t="s">
        <v>272</v>
      </c>
      <c r="P156" s="44" t="s">
        <v>273</v>
      </c>
      <c r="Q156" s="262" t="s">
        <v>751</v>
      </c>
      <c r="R156" s="262" t="s">
        <v>747</v>
      </c>
      <c r="S156" s="44"/>
      <c r="T156" s="45"/>
      <c r="U156" s="45" t="s">
        <v>294</v>
      </c>
      <c r="V156" s="45" t="s">
        <v>295</v>
      </c>
      <c r="W156" s="45" t="s">
        <v>296</v>
      </c>
      <c r="X156" s="150" t="s">
        <v>297</v>
      </c>
      <c r="Y156" s="45" t="s">
        <v>264</v>
      </c>
      <c r="Z156" s="45" t="s">
        <v>265</v>
      </c>
      <c r="AA156" s="45" t="s">
        <v>266</v>
      </c>
      <c r="AB156" s="45" t="s">
        <v>267</v>
      </c>
      <c r="AC156" s="45" t="s">
        <v>268</v>
      </c>
      <c r="AD156" s="45" t="s">
        <v>269</v>
      </c>
      <c r="AE156" s="45" t="s">
        <v>270</v>
      </c>
      <c r="AF156" s="45" t="s">
        <v>271</v>
      </c>
      <c r="AG156" s="45" t="s">
        <v>272</v>
      </c>
      <c r="AH156" s="44" t="s">
        <v>273</v>
      </c>
      <c r="AI156" s="44"/>
      <c r="AJ156" s="45"/>
      <c r="AK156" s="45" t="s">
        <v>294</v>
      </c>
      <c r="AL156" s="45" t="s">
        <v>295</v>
      </c>
      <c r="AM156" s="45" t="s">
        <v>296</v>
      </c>
      <c r="AN156" s="150" t="s">
        <v>297</v>
      </c>
      <c r="AO156" s="45" t="s">
        <v>264</v>
      </c>
      <c r="AP156" s="45" t="s">
        <v>265</v>
      </c>
      <c r="AQ156" s="45" t="s">
        <v>266</v>
      </c>
      <c r="AR156" s="45" t="s">
        <v>267</v>
      </c>
      <c r="AS156" s="45" t="s">
        <v>268</v>
      </c>
      <c r="AT156" s="45" t="s">
        <v>269</v>
      </c>
      <c r="AU156" s="45" t="s">
        <v>270</v>
      </c>
      <c r="AV156" s="45" t="s">
        <v>271</v>
      </c>
      <c r="AW156" s="45" t="s">
        <v>272</v>
      </c>
      <c r="AX156" s="44" t="s">
        <v>273</v>
      </c>
      <c r="AY156" s="44"/>
      <c r="AZ156" s="45"/>
      <c r="BA156" s="45" t="s">
        <v>294</v>
      </c>
      <c r="BB156" s="45" t="s">
        <v>295</v>
      </c>
      <c r="BC156" s="45" t="s">
        <v>296</v>
      </c>
      <c r="BD156" s="150" t="s">
        <v>297</v>
      </c>
      <c r="BE156" s="45" t="s">
        <v>264</v>
      </c>
      <c r="BF156" s="45" t="s">
        <v>265</v>
      </c>
      <c r="BG156" s="45" t="s">
        <v>266</v>
      </c>
      <c r="BH156" s="45" t="s">
        <v>267</v>
      </c>
      <c r="BI156" s="45" t="s">
        <v>268</v>
      </c>
      <c r="BJ156" s="45" t="s">
        <v>269</v>
      </c>
      <c r="BK156" s="45" t="s">
        <v>270</v>
      </c>
      <c r="BL156" s="45" t="s">
        <v>271</v>
      </c>
      <c r="BM156" s="45" t="s">
        <v>272</v>
      </c>
      <c r="BN156" s="44" t="s">
        <v>273</v>
      </c>
      <c r="BO156" s="44"/>
      <c r="BP156" s="45"/>
      <c r="BQ156" s="45" t="s">
        <v>294</v>
      </c>
      <c r="BR156" s="45" t="s">
        <v>295</v>
      </c>
      <c r="BS156" s="45" t="s">
        <v>296</v>
      </c>
      <c r="BT156" s="150" t="s">
        <v>297</v>
      </c>
      <c r="BU156" s="45" t="s">
        <v>264</v>
      </c>
      <c r="BV156" s="45" t="s">
        <v>265</v>
      </c>
      <c r="BW156" s="45" t="s">
        <v>266</v>
      </c>
      <c r="BX156" s="45" t="s">
        <v>267</v>
      </c>
      <c r="BY156" s="45" t="s">
        <v>268</v>
      </c>
      <c r="BZ156" s="45" t="s">
        <v>269</v>
      </c>
      <c r="CA156" s="45" t="s">
        <v>270</v>
      </c>
      <c r="CB156" s="45" t="s">
        <v>271</v>
      </c>
      <c r="CC156" s="45" t="s">
        <v>272</v>
      </c>
      <c r="CD156" s="44" t="s">
        <v>273</v>
      </c>
      <c r="CE156" s="44"/>
      <c r="CF156" s="45"/>
      <c r="CG156" s="45" t="s">
        <v>294</v>
      </c>
      <c r="CH156" s="45" t="s">
        <v>295</v>
      </c>
      <c r="CI156" s="45" t="s">
        <v>296</v>
      </c>
      <c r="CJ156" s="150" t="s">
        <v>297</v>
      </c>
      <c r="CK156" s="45" t="s">
        <v>264</v>
      </c>
      <c r="CL156" s="45" t="s">
        <v>265</v>
      </c>
      <c r="CM156" s="45" t="s">
        <v>266</v>
      </c>
      <c r="CN156" s="45" t="s">
        <v>267</v>
      </c>
      <c r="CO156" s="45" t="s">
        <v>268</v>
      </c>
      <c r="CP156" s="45" t="s">
        <v>269</v>
      </c>
      <c r="CQ156" s="45" t="s">
        <v>270</v>
      </c>
      <c r="CR156" s="45" t="s">
        <v>271</v>
      </c>
      <c r="CS156" s="45" t="s">
        <v>272</v>
      </c>
      <c r="CT156" s="44" t="s">
        <v>273</v>
      </c>
      <c r="CU156" s="44"/>
      <c r="CV156" s="45"/>
      <c r="CW156" s="45" t="s">
        <v>294</v>
      </c>
      <c r="CX156" s="45" t="s">
        <v>295</v>
      </c>
      <c r="CY156" s="45" t="s">
        <v>296</v>
      </c>
      <c r="CZ156" s="150" t="s">
        <v>297</v>
      </c>
      <c r="DA156" s="45" t="s">
        <v>264</v>
      </c>
      <c r="DB156" s="45" t="s">
        <v>265</v>
      </c>
      <c r="DC156" s="45" t="s">
        <v>266</v>
      </c>
      <c r="DD156" s="45" t="s">
        <v>267</v>
      </c>
      <c r="DE156" s="45" t="s">
        <v>268</v>
      </c>
      <c r="DF156" s="45" t="s">
        <v>269</v>
      </c>
      <c r="DG156" s="45" t="s">
        <v>270</v>
      </c>
      <c r="DH156" s="45" t="s">
        <v>271</v>
      </c>
      <c r="DI156" s="45" t="s">
        <v>272</v>
      </c>
      <c r="DJ156" s="44" t="s">
        <v>273</v>
      </c>
      <c r="DK156" s="44"/>
      <c r="DL156" s="45"/>
      <c r="DM156" s="45" t="s">
        <v>294</v>
      </c>
      <c r="DN156" s="45" t="s">
        <v>295</v>
      </c>
      <c r="DO156" s="45" t="s">
        <v>296</v>
      </c>
      <c r="DP156" s="150" t="s">
        <v>297</v>
      </c>
      <c r="DQ156" s="45" t="s">
        <v>264</v>
      </c>
      <c r="DR156" s="45" t="s">
        <v>265</v>
      </c>
      <c r="DS156" s="45" t="s">
        <v>266</v>
      </c>
      <c r="DT156" s="45" t="s">
        <v>267</v>
      </c>
      <c r="DU156" s="45" t="s">
        <v>268</v>
      </c>
      <c r="DV156" s="45" t="s">
        <v>269</v>
      </c>
      <c r="DW156" s="45" t="s">
        <v>270</v>
      </c>
      <c r="DX156" s="45" t="s">
        <v>271</v>
      </c>
      <c r="DY156" s="45" t="s">
        <v>272</v>
      </c>
      <c r="DZ156" s="44" t="s">
        <v>273</v>
      </c>
      <c r="EA156" s="44"/>
      <c r="EB156" s="45"/>
      <c r="EC156" s="45" t="s">
        <v>294</v>
      </c>
      <c r="ED156" s="45" t="s">
        <v>295</v>
      </c>
      <c r="EE156" s="45" t="s">
        <v>296</v>
      </c>
      <c r="EF156" s="150" t="s">
        <v>297</v>
      </c>
      <c r="EG156" s="45" t="s">
        <v>264</v>
      </c>
      <c r="EH156" s="45" t="s">
        <v>265</v>
      </c>
      <c r="EI156" s="45" t="s">
        <v>266</v>
      </c>
      <c r="EJ156" s="45" t="s">
        <v>267</v>
      </c>
      <c r="EK156" s="45" t="s">
        <v>268</v>
      </c>
      <c r="EL156" s="45" t="s">
        <v>269</v>
      </c>
      <c r="EM156" s="45" t="s">
        <v>270</v>
      </c>
      <c r="EN156" s="45" t="s">
        <v>271</v>
      </c>
      <c r="EO156" s="45" t="s">
        <v>272</v>
      </c>
      <c r="EP156" s="44" t="s">
        <v>273</v>
      </c>
      <c r="EQ156" s="44"/>
      <c r="ER156" s="45"/>
      <c r="ES156" s="45" t="s">
        <v>294</v>
      </c>
      <c r="ET156" s="45" t="s">
        <v>295</v>
      </c>
      <c r="EU156" s="45" t="s">
        <v>296</v>
      </c>
      <c r="EV156" s="150" t="s">
        <v>297</v>
      </c>
      <c r="EW156" s="45" t="s">
        <v>264</v>
      </c>
      <c r="EX156" s="45" t="s">
        <v>265</v>
      </c>
      <c r="EY156" s="45" t="s">
        <v>266</v>
      </c>
      <c r="EZ156" s="45" t="s">
        <v>267</v>
      </c>
      <c r="FA156" s="45" t="s">
        <v>268</v>
      </c>
      <c r="FB156" s="45" t="s">
        <v>269</v>
      </c>
      <c r="FC156" s="45" t="s">
        <v>270</v>
      </c>
      <c r="FD156" s="45" t="s">
        <v>271</v>
      </c>
      <c r="FE156" s="45" t="s">
        <v>272</v>
      </c>
      <c r="FF156" s="44" t="s">
        <v>273</v>
      </c>
      <c r="FG156" s="44"/>
      <c r="FH156" s="45"/>
      <c r="FI156" s="45" t="s">
        <v>294</v>
      </c>
      <c r="FJ156" s="45" t="s">
        <v>295</v>
      </c>
      <c r="FK156" s="45" t="s">
        <v>296</v>
      </c>
      <c r="FL156" s="150" t="s">
        <v>297</v>
      </c>
      <c r="FM156" s="45" t="s">
        <v>264</v>
      </c>
      <c r="FN156" s="45" t="s">
        <v>265</v>
      </c>
      <c r="FO156" s="45" t="s">
        <v>266</v>
      </c>
      <c r="FP156" s="45" t="s">
        <v>267</v>
      </c>
      <c r="FQ156" s="45" t="s">
        <v>268</v>
      </c>
      <c r="FR156" s="45" t="s">
        <v>269</v>
      </c>
      <c r="FS156" s="45" t="s">
        <v>270</v>
      </c>
      <c r="FT156" s="45" t="s">
        <v>271</v>
      </c>
      <c r="FU156" s="45" t="s">
        <v>272</v>
      </c>
      <c r="FV156" s="44" t="s">
        <v>273</v>
      </c>
      <c r="FW156" s="44"/>
      <c r="FX156" s="45"/>
      <c r="FY156" s="45" t="s">
        <v>294</v>
      </c>
      <c r="FZ156" s="45" t="s">
        <v>295</v>
      </c>
      <c r="GA156" s="45" t="s">
        <v>296</v>
      </c>
      <c r="GB156" s="150" t="s">
        <v>297</v>
      </c>
      <c r="GC156" s="45" t="s">
        <v>264</v>
      </c>
      <c r="GD156" s="45" t="s">
        <v>265</v>
      </c>
      <c r="GE156" s="45" t="s">
        <v>266</v>
      </c>
      <c r="GF156" s="45" t="s">
        <v>267</v>
      </c>
      <c r="GG156" s="45" t="s">
        <v>268</v>
      </c>
      <c r="GH156" s="45" t="s">
        <v>269</v>
      </c>
      <c r="GI156" s="45" t="s">
        <v>270</v>
      </c>
      <c r="GJ156" s="45" t="s">
        <v>271</v>
      </c>
      <c r="GK156" s="45" t="s">
        <v>272</v>
      </c>
      <c r="GL156" s="44" t="s">
        <v>273</v>
      </c>
      <c r="GM156" s="44"/>
      <c r="GN156" s="45"/>
      <c r="GO156" s="45" t="s">
        <v>294</v>
      </c>
      <c r="GP156" s="45" t="s">
        <v>295</v>
      </c>
      <c r="GQ156" s="45" t="s">
        <v>296</v>
      </c>
      <c r="GR156" s="150" t="s">
        <v>297</v>
      </c>
      <c r="GS156" s="45" t="s">
        <v>264</v>
      </c>
      <c r="GT156" s="45" t="s">
        <v>265</v>
      </c>
      <c r="GU156" s="45" t="s">
        <v>266</v>
      </c>
      <c r="GV156" s="45" t="s">
        <v>267</v>
      </c>
      <c r="GW156" s="45" t="s">
        <v>268</v>
      </c>
      <c r="GX156" s="45" t="s">
        <v>269</v>
      </c>
      <c r="GY156" s="45" t="s">
        <v>270</v>
      </c>
      <c r="GZ156" s="45" t="s">
        <v>271</v>
      </c>
      <c r="HA156" s="45" t="s">
        <v>272</v>
      </c>
      <c r="HB156" s="44" t="s">
        <v>273</v>
      </c>
      <c r="HC156" s="44"/>
      <c r="HD156" s="45"/>
      <c r="HE156" s="45" t="s">
        <v>294</v>
      </c>
      <c r="HF156" s="45" t="s">
        <v>295</v>
      </c>
      <c r="HG156" s="45" t="s">
        <v>296</v>
      </c>
      <c r="HH156" s="150" t="s">
        <v>297</v>
      </c>
      <c r="HI156" s="45" t="s">
        <v>264</v>
      </c>
      <c r="HJ156" s="45" t="s">
        <v>265</v>
      </c>
      <c r="HK156" s="45" t="s">
        <v>266</v>
      </c>
      <c r="HL156" s="45" t="s">
        <v>267</v>
      </c>
      <c r="HM156" s="45" t="s">
        <v>268</v>
      </c>
      <c r="HN156" s="45" t="s">
        <v>269</v>
      </c>
      <c r="HO156" s="45" t="s">
        <v>270</v>
      </c>
      <c r="HP156" s="45" t="s">
        <v>271</v>
      </c>
      <c r="HQ156" s="45" t="s">
        <v>272</v>
      </c>
      <c r="HR156" s="44" t="s">
        <v>273</v>
      </c>
      <c r="HS156" s="44"/>
      <c r="HT156" s="45"/>
      <c r="HU156" s="45" t="s">
        <v>294</v>
      </c>
      <c r="HV156" s="45" t="s">
        <v>295</v>
      </c>
      <c r="HW156" s="45" t="s">
        <v>296</v>
      </c>
      <c r="HX156" s="150" t="s">
        <v>297</v>
      </c>
      <c r="HY156" s="45" t="s">
        <v>264</v>
      </c>
      <c r="HZ156" s="45" t="s">
        <v>265</v>
      </c>
      <c r="IA156" s="45" t="s">
        <v>266</v>
      </c>
      <c r="IB156" s="45" t="s">
        <v>267</v>
      </c>
      <c r="IC156" s="45" t="s">
        <v>268</v>
      </c>
      <c r="ID156" s="45" t="s">
        <v>269</v>
      </c>
      <c r="IE156" s="45" t="s">
        <v>270</v>
      </c>
      <c r="IF156" s="45" t="s">
        <v>271</v>
      </c>
      <c r="IG156" s="45" t="s">
        <v>272</v>
      </c>
      <c r="IH156" s="44" t="s">
        <v>273</v>
      </c>
    </row>
    <row r="157" spans="1:242" s="19" customFormat="1">
      <c r="A157" s="45" t="s">
        <v>643</v>
      </c>
      <c r="C157" s="16">
        <f t="shared" ref="C157:P157" si="293">VLOOKUP($A157,$A$104:$P$119,C$173,FALSE)</f>
        <v>4721.6948357331166</v>
      </c>
      <c r="D157" s="16">
        <f t="shared" si="293"/>
        <v>4525.8768571200189</v>
      </c>
      <c r="E157" s="16">
        <f t="shared" si="293"/>
        <v>4703.0452017563503</v>
      </c>
      <c r="F157" s="16">
        <f t="shared" si="293"/>
        <v>4543.5279257748407</v>
      </c>
      <c r="G157" s="16">
        <f t="shared" si="293"/>
        <v>4946.4348573267289</v>
      </c>
      <c r="H157" s="16">
        <f t="shared" si="293"/>
        <v>4932.2478910898872</v>
      </c>
      <c r="I157" s="16">
        <f t="shared" si="293"/>
        <v>4970.1677751699062</v>
      </c>
      <c r="J157" s="16">
        <f t="shared" si="293"/>
        <v>5064.8092671624054</v>
      </c>
      <c r="K157" s="16">
        <f t="shared" si="293"/>
        <v>4876.900918957439</v>
      </c>
      <c r="L157" s="16">
        <f t="shared" si="293"/>
        <v>4696.5122334111329</v>
      </c>
      <c r="M157" s="16">
        <f t="shared" si="293"/>
        <v>4579.0240778264033</v>
      </c>
      <c r="N157" s="16">
        <f t="shared" si="293"/>
        <v>4368.3262351290668</v>
      </c>
      <c r="O157" s="16">
        <f t="shared" si="293"/>
        <v>4732.1245143910282</v>
      </c>
      <c r="P157" s="16">
        <f t="shared" si="293"/>
        <v>4811.8028130599623</v>
      </c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  <c r="CC157" s="16"/>
      <c r="CD157" s="16"/>
      <c r="CE157" s="16"/>
      <c r="CF157" s="16"/>
      <c r="CG157" s="16"/>
      <c r="CH157" s="16"/>
      <c r="CI157" s="16"/>
      <c r="CJ157" s="16"/>
      <c r="CK157" s="16"/>
      <c r="CL157" s="16"/>
      <c r="CM157" s="16"/>
      <c r="CN157" s="16"/>
      <c r="CO157" s="16"/>
      <c r="CP157" s="16"/>
      <c r="CQ157" s="16"/>
      <c r="CR157" s="16"/>
      <c r="CS157" s="16"/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16"/>
      <c r="DF157" s="16"/>
      <c r="DG157" s="16"/>
      <c r="DH157" s="16"/>
      <c r="DI157" s="16"/>
      <c r="DJ157" s="16"/>
      <c r="DK157" s="16"/>
      <c r="DL157" s="16"/>
      <c r="DM157" s="16"/>
      <c r="DN157" s="16"/>
      <c r="DO157" s="16"/>
      <c r="DP157" s="16"/>
      <c r="DQ157" s="16"/>
      <c r="DR157" s="16"/>
      <c r="DS157" s="16"/>
      <c r="DT157" s="16"/>
      <c r="DU157" s="16"/>
      <c r="DV157" s="16"/>
      <c r="DW157" s="16"/>
      <c r="DX157" s="16"/>
      <c r="DY157" s="16"/>
      <c r="DZ157" s="16"/>
      <c r="EA157" s="16"/>
      <c r="EB157" s="16"/>
      <c r="EC157" s="16"/>
      <c r="ED157" s="16"/>
      <c r="EE157" s="1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  <c r="EP157" s="16"/>
      <c r="EQ157" s="16"/>
      <c r="ER157" s="16"/>
      <c r="ES157" s="16"/>
      <c r="ET157" s="16"/>
      <c r="EU157" s="16"/>
      <c r="EV157" s="16"/>
      <c r="EW157" s="16"/>
      <c r="EX157" s="16"/>
      <c r="EY157" s="16"/>
      <c r="EZ157" s="16"/>
      <c r="FA157" s="16"/>
      <c r="FB157" s="16"/>
      <c r="FC157" s="16"/>
      <c r="FD157" s="16"/>
      <c r="FE157" s="16"/>
      <c r="FF157" s="16"/>
      <c r="FG157" s="16"/>
      <c r="FH157" s="16"/>
      <c r="FI157" s="16"/>
      <c r="FJ157" s="16"/>
      <c r="FK157" s="16"/>
      <c r="FL157" s="16"/>
      <c r="FM157" s="16"/>
      <c r="FN157" s="16"/>
      <c r="FO157" s="16"/>
      <c r="FP157" s="16"/>
      <c r="FQ157" s="16"/>
      <c r="FR157" s="16"/>
      <c r="FS157" s="16"/>
      <c r="FT157" s="16"/>
      <c r="FU157" s="16"/>
      <c r="FV157" s="16"/>
      <c r="FW157" s="16"/>
      <c r="FX157" s="16"/>
      <c r="FY157" s="16"/>
      <c r="FZ157" s="16"/>
      <c r="GA157" s="16"/>
      <c r="GB157" s="16"/>
      <c r="GC157" s="16"/>
      <c r="GD157" s="16"/>
      <c r="GE157" s="16"/>
      <c r="GF157" s="16"/>
      <c r="GG157" s="16"/>
      <c r="GH157" s="16"/>
      <c r="GI157" s="16"/>
      <c r="GJ157" s="16"/>
      <c r="GK157" s="16"/>
      <c r="GL157" s="16"/>
      <c r="GM157" s="16"/>
      <c r="GN157" s="16"/>
      <c r="GO157" s="16"/>
      <c r="GP157" s="16"/>
      <c r="GQ157" s="16"/>
      <c r="GR157" s="16"/>
      <c r="GS157" s="16"/>
      <c r="GT157" s="16"/>
      <c r="GU157" s="16"/>
      <c r="GV157" s="16"/>
      <c r="GW157" s="16"/>
      <c r="GX157" s="16"/>
      <c r="GY157" s="16"/>
      <c r="GZ157" s="16"/>
      <c r="HA157" s="16"/>
      <c r="HB157" s="16"/>
      <c r="HC157" s="16"/>
      <c r="HD157" s="16"/>
      <c r="HE157" s="16"/>
      <c r="HF157" s="16"/>
      <c r="HG157" s="16"/>
      <c r="HH157" s="16"/>
      <c r="HI157" s="16"/>
      <c r="HJ157" s="16"/>
      <c r="HK157" s="16"/>
      <c r="HL157" s="16"/>
      <c r="HM157" s="16"/>
      <c r="HN157" s="16"/>
      <c r="HO157" s="16"/>
      <c r="HP157" s="16"/>
      <c r="HQ157" s="16"/>
      <c r="HR157" s="16"/>
      <c r="HS157" s="16"/>
      <c r="HT157" s="16"/>
      <c r="HU157" s="16"/>
      <c r="HV157" s="16"/>
      <c r="HW157" s="16"/>
      <c r="HX157" s="16"/>
      <c r="HY157" s="16"/>
      <c r="HZ157" s="16"/>
      <c r="IA157" s="16"/>
      <c r="IB157" s="16"/>
      <c r="IC157" s="16"/>
      <c r="ID157" s="16"/>
      <c r="IE157" s="16"/>
      <c r="IF157" s="16"/>
      <c r="IG157" s="16"/>
      <c r="IH157" s="16"/>
    </row>
    <row r="158" spans="1:242" s="19" customFormat="1">
      <c r="A158" s="45" t="s">
        <v>657</v>
      </c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>
        <f t="shared" ref="U158:AH158" si="294">VLOOKUP($A158,$A$104:$P$119,U$173,FALSE)</f>
        <v>5618.4293426494814</v>
      </c>
      <c r="V158" s="16">
        <f t="shared" si="294"/>
        <v>5595.104736246316</v>
      </c>
      <c r="W158" s="16">
        <f t="shared" si="294"/>
        <v>5886.2532886287636</v>
      </c>
      <c r="X158" s="16">
        <f t="shared" si="294"/>
        <v>5656.2706934444905</v>
      </c>
      <c r="Y158" s="16">
        <f t="shared" si="294"/>
        <v>5808.6950939738672</v>
      </c>
      <c r="Z158" s="16">
        <f t="shared" si="294"/>
        <v>5859.8352673377385</v>
      </c>
      <c r="AA158" s="16">
        <f t="shared" si="294"/>
        <v>5741.4666806191417</v>
      </c>
      <c r="AB158" s="16">
        <f t="shared" si="294"/>
        <v>5642.1029480839697</v>
      </c>
      <c r="AC158" s="16">
        <f t="shared" si="294"/>
        <v>5489.1560094784563</v>
      </c>
      <c r="AD158" s="16">
        <f t="shared" si="294"/>
        <v>5332.6711735384324</v>
      </c>
      <c r="AE158" s="16">
        <f t="shared" si="294"/>
        <v>5119.9822578146041</v>
      </c>
      <c r="AF158" s="16">
        <f t="shared" si="294"/>
        <v>5272.551438789138</v>
      </c>
      <c r="AG158" s="16">
        <f t="shared" si="294"/>
        <v>5225.1483585647038</v>
      </c>
      <c r="AH158" s="16">
        <f t="shared" si="294"/>
        <v>5124.3779545123598</v>
      </c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  <c r="FM158" s="16"/>
      <c r="FN158" s="16"/>
      <c r="FO158" s="16"/>
      <c r="FP158" s="16"/>
      <c r="FQ158" s="16"/>
      <c r="FR158" s="16"/>
      <c r="FS158" s="16"/>
      <c r="FT158" s="16"/>
      <c r="FU158" s="16"/>
      <c r="FV158" s="16"/>
      <c r="FW158" s="16"/>
      <c r="FX158" s="16"/>
      <c r="FY158" s="16"/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  <c r="GS158" s="16"/>
      <c r="GT158" s="16"/>
      <c r="GU158" s="16"/>
      <c r="GV158" s="16"/>
      <c r="GW158" s="16"/>
      <c r="GX158" s="16"/>
      <c r="GY158" s="16"/>
      <c r="GZ158" s="16"/>
      <c r="HA158" s="16"/>
      <c r="HB158" s="16"/>
      <c r="HC158" s="16"/>
      <c r="HD158" s="16"/>
      <c r="HE158" s="16"/>
      <c r="HF158" s="16"/>
      <c r="HG158" s="16"/>
      <c r="HH158" s="16"/>
      <c r="HI158" s="16"/>
      <c r="HJ158" s="16"/>
      <c r="HK158" s="16"/>
      <c r="HL158" s="16"/>
      <c r="HM158" s="16"/>
      <c r="HN158" s="16"/>
      <c r="HO158" s="16"/>
      <c r="HP158" s="16"/>
      <c r="HQ158" s="16"/>
      <c r="HR158" s="16"/>
      <c r="HS158" s="16"/>
      <c r="HT158" s="16"/>
      <c r="HU158" s="16"/>
      <c r="HV158" s="16"/>
      <c r="HW158" s="16"/>
      <c r="HX158" s="16"/>
      <c r="HY158" s="16"/>
      <c r="HZ158" s="16"/>
      <c r="IA158" s="16"/>
      <c r="IB158" s="16"/>
      <c r="IC158" s="16"/>
      <c r="ID158" s="16"/>
      <c r="IE158" s="16"/>
      <c r="IF158" s="16"/>
      <c r="IG158" s="16"/>
      <c r="IH158" s="16"/>
    </row>
    <row r="159" spans="1:242" s="19" customFormat="1">
      <c r="A159" s="45" t="s">
        <v>644</v>
      </c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>
        <f t="shared" ref="AK159:AX159" si="295">VLOOKUP($A159,$A$104:$P$119,AK$173,FALSE)</f>
        <v>4606.5010869208263</v>
      </c>
      <c r="AL159" s="16">
        <f t="shared" si="295"/>
        <v>4463.2777520185027</v>
      </c>
      <c r="AM159" s="16">
        <f t="shared" si="295"/>
        <v>4603.319832738789</v>
      </c>
      <c r="AN159" s="16">
        <f t="shared" si="295"/>
        <v>4591.1256704706202</v>
      </c>
      <c r="AO159" s="16">
        <f t="shared" si="295"/>
        <v>4481.297037724893</v>
      </c>
      <c r="AP159" s="16">
        <f t="shared" si="295"/>
        <v>4523.8582559596089</v>
      </c>
      <c r="AQ159" s="16">
        <f t="shared" si="295"/>
        <v>4387.5196947108707</v>
      </c>
      <c r="AR159" s="16">
        <f t="shared" si="295"/>
        <v>4549.0599270343973</v>
      </c>
      <c r="AS159" s="16">
        <f t="shared" si="295"/>
        <v>4500.0542676026707</v>
      </c>
      <c r="AT159" s="16">
        <f t="shared" si="295"/>
        <v>4744.3589063659274</v>
      </c>
      <c r="AU159" s="16">
        <f t="shared" si="295"/>
        <v>4557.73947717584</v>
      </c>
      <c r="AV159" s="16">
        <f t="shared" si="295"/>
        <v>4630.4697960519716</v>
      </c>
      <c r="AW159" s="16">
        <f t="shared" si="295"/>
        <v>4519.628328160582</v>
      </c>
      <c r="AX159" s="16">
        <f t="shared" si="295"/>
        <v>4846.1290655824787</v>
      </c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  <c r="FM159" s="16"/>
      <c r="FN159" s="16"/>
      <c r="FO159" s="16"/>
      <c r="FP159" s="16"/>
      <c r="FQ159" s="16"/>
      <c r="FR159" s="16"/>
      <c r="FS159" s="16"/>
      <c r="FT159" s="16"/>
      <c r="FU159" s="16"/>
      <c r="FV159" s="16"/>
      <c r="FW159" s="16"/>
      <c r="FX159" s="16"/>
      <c r="FY159" s="16"/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  <c r="GS159" s="16"/>
      <c r="GT159" s="16"/>
      <c r="GU159" s="16"/>
      <c r="GV159" s="16"/>
      <c r="GW159" s="16"/>
      <c r="GX159" s="16"/>
      <c r="GY159" s="16"/>
      <c r="GZ159" s="16"/>
      <c r="HA159" s="16"/>
      <c r="HB159" s="16"/>
      <c r="HC159" s="16"/>
      <c r="HD159" s="16"/>
      <c r="HE159" s="16"/>
      <c r="HF159" s="16"/>
      <c r="HG159" s="16"/>
      <c r="HH159" s="16"/>
      <c r="HI159" s="16"/>
      <c r="HJ159" s="16"/>
      <c r="HK159" s="16"/>
      <c r="HL159" s="16"/>
      <c r="HM159" s="16"/>
      <c r="HN159" s="16"/>
      <c r="HO159" s="16"/>
      <c r="HP159" s="16"/>
      <c r="HQ159" s="16"/>
      <c r="HR159" s="16"/>
      <c r="HS159" s="16"/>
      <c r="HT159" s="16"/>
      <c r="HU159" s="16"/>
      <c r="HV159" s="16"/>
      <c r="HW159" s="16"/>
      <c r="HX159" s="16"/>
      <c r="HY159" s="16"/>
      <c r="HZ159" s="16"/>
      <c r="IA159" s="16"/>
      <c r="IB159" s="16"/>
      <c r="IC159" s="16"/>
      <c r="ID159" s="16"/>
      <c r="IE159" s="16"/>
      <c r="IF159" s="16"/>
      <c r="IG159" s="16"/>
      <c r="IH159" s="16"/>
    </row>
    <row r="160" spans="1:242" s="19" customFormat="1">
      <c r="A160" s="45" t="s">
        <v>645</v>
      </c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>
        <f t="shared" ref="BA160:BN160" si="296">VLOOKUP($A160,$A$104:$P$119,BA$173,FALSE)</f>
        <v>3771.4919460143369</v>
      </c>
      <c r="BB160" s="16">
        <f t="shared" si="296"/>
        <v>3874.734666993586</v>
      </c>
      <c r="BC160" s="16">
        <f t="shared" si="296"/>
        <v>4096.0642399461085</v>
      </c>
      <c r="BD160" s="16">
        <f t="shared" si="296"/>
        <v>4339.6259723645953</v>
      </c>
      <c r="BE160" s="16">
        <f t="shared" si="296"/>
        <v>4287.0766053534026</v>
      </c>
      <c r="BF160" s="16">
        <f t="shared" si="296"/>
        <v>4365.1050669524657</v>
      </c>
      <c r="BG160" s="16">
        <f t="shared" si="296"/>
        <v>4176.5961429002909</v>
      </c>
      <c r="BH160" s="16">
        <f t="shared" si="296"/>
        <v>4088.8466072854585</v>
      </c>
      <c r="BI160" s="16">
        <f t="shared" si="296"/>
        <v>4220.7727751167158</v>
      </c>
      <c r="BJ160" s="16">
        <f t="shared" si="296"/>
        <v>4029.093977278068</v>
      </c>
      <c r="BK160" s="16">
        <f t="shared" si="296"/>
        <v>3963.1035703983684</v>
      </c>
      <c r="BL160" s="16">
        <f t="shared" si="296"/>
        <v>3939.0072735506055</v>
      </c>
      <c r="BM160" s="16">
        <f t="shared" si="296"/>
        <v>4118.0932795712306</v>
      </c>
      <c r="BN160" s="16">
        <f t="shared" si="296"/>
        <v>3901.0304965017235</v>
      </c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  <c r="FM160" s="16"/>
      <c r="FN160" s="16"/>
      <c r="FO160" s="16"/>
      <c r="FP160" s="16"/>
      <c r="FQ160" s="16"/>
      <c r="FR160" s="16"/>
      <c r="FS160" s="16"/>
      <c r="FT160" s="16"/>
      <c r="FU160" s="16"/>
      <c r="FV160" s="16"/>
      <c r="FW160" s="16"/>
      <c r="FX160" s="16"/>
      <c r="FY160" s="16"/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  <c r="GS160" s="16"/>
      <c r="GT160" s="16"/>
      <c r="GU160" s="16"/>
      <c r="GV160" s="16"/>
      <c r="GW160" s="16"/>
      <c r="GX160" s="16"/>
      <c r="GY160" s="16"/>
      <c r="GZ160" s="16"/>
      <c r="HA160" s="16"/>
      <c r="HB160" s="16"/>
      <c r="HC160" s="16"/>
      <c r="HD160" s="16"/>
      <c r="HE160" s="16"/>
      <c r="HF160" s="16"/>
      <c r="HG160" s="16"/>
      <c r="HH160" s="16"/>
      <c r="HI160" s="16"/>
      <c r="HJ160" s="16"/>
      <c r="HK160" s="16"/>
      <c r="HL160" s="16"/>
      <c r="HM160" s="16"/>
      <c r="HN160" s="16"/>
      <c r="HO160" s="16"/>
      <c r="HP160" s="16"/>
      <c r="HQ160" s="16"/>
      <c r="HR160" s="16"/>
      <c r="HS160" s="16"/>
      <c r="HT160" s="16"/>
      <c r="HU160" s="16"/>
      <c r="HV160" s="16"/>
      <c r="HW160" s="16"/>
      <c r="HX160" s="16"/>
      <c r="HY160" s="16"/>
      <c r="HZ160" s="16"/>
      <c r="IA160" s="16"/>
      <c r="IB160" s="16"/>
      <c r="IC160" s="16"/>
      <c r="ID160" s="16"/>
      <c r="IE160" s="16"/>
      <c r="IF160" s="16"/>
      <c r="IG160" s="16"/>
      <c r="IH160" s="16"/>
    </row>
    <row r="161" spans="1:242" s="19" customFormat="1">
      <c r="A161" s="45" t="s">
        <v>646</v>
      </c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>
        <f t="shared" ref="BQ161:CD161" si="297">VLOOKUP($A161,$A$104:$P$119,BQ$173,FALSE)</f>
        <v>3337.8290659612881</v>
      </c>
      <c r="BR161" s="16">
        <f t="shared" si="297"/>
        <v>3227.3234912560538</v>
      </c>
      <c r="BS161" s="16">
        <f t="shared" si="297"/>
        <v>3508.8377468933882</v>
      </c>
      <c r="BT161" s="16">
        <f t="shared" si="297"/>
        <v>4947.7612718093014</v>
      </c>
      <c r="BU161" s="16">
        <f t="shared" si="297"/>
        <v>4881.0550064531481</v>
      </c>
      <c r="BV161" s="16">
        <f t="shared" si="297"/>
        <v>4915.2519182659462</v>
      </c>
      <c r="BW161" s="16">
        <f t="shared" si="297"/>
        <v>4814.6152635948647</v>
      </c>
      <c r="BX161" s="16">
        <f t="shared" si="297"/>
        <v>5766.5408967425174</v>
      </c>
      <c r="BY161" s="16">
        <f t="shared" si="297"/>
        <v>4407.7310591046107</v>
      </c>
      <c r="BZ161" s="16">
        <f t="shared" si="297"/>
        <v>4248.1301954882802</v>
      </c>
      <c r="CA161" s="16">
        <f t="shared" si="297"/>
        <v>4122.6038634769293</v>
      </c>
      <c r="CB161" s="16">
        <f t="shared" si="297"/>
        <v>4144.4630266725335</v>
      </c>
      <c r="CC161" s="16">
        <f t="shared" si="297"/>
        <v>4311.0497988118723</v>
      </c>
      <c r="CD161" s="16">
        <f t="shared" si="297"/>
        <v>4538.680646484926</v>
      </c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  <c r="FM161" s="16"/>
      <c r="FN161" s="16"/>
      <c r="FO161" s="16"/>
      <c r="FP161" s="16"/>
      <c r="FQ161" s="16"/>
      <c r="FR161" s="16"/>
      <c r="FS161" s="16"/>
      <c r="FT161" s="16"/>
      <c r="FU161" s="16"/>
      <c r="FV161" s="16"/>
      <c r="FW161" s="16"/>
      <c r="FX161" s="16"/>
      <c r="FY161" s="16"/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  <c r="GS161" s="16"/>
      <c r="GT161" s="16"/>
      <c r="GU161" s="16"/>
      <c r="GV161" s="16"/>
      <c r="GW161" s="16"/>
      <c r="GX161" s="16"/>
      <c r="GY161" s="16"/>
      <c r="GZ161" s="16"/>
      <c r="HA161" s="16"/>
      <c r="HB161" s="16"/>
      <c r="HC161" s="16"/>
      <c r="HD161" s="16"/>
      <c r="HE161" s="16"/>
      <c r="HF161" s="16"/>
      <c r="HG161" s="16"/>
      <c r="HH161" s="16"/>
      <c r="HI161" s="16"/>
      <c r="HJ161" s="16"/>
      <c r="HK161" s="16"/>
      <c r="HL161" s="16"/>
      <c r="HM161" s="16"/>
      <c r="HN161" s="16"/>
      <c r="HO161" s="16"/>
      <c r="HP161" s="16"/>
      <c r="HQ161" s="16"/>
      <c r="HR161" s="16"/>
      <c r="HS161" s="16"/>
      <c r="HT161" s="16"/>
      <c r="HU161" s="16"/>
      <c r="HV161" s="16"/>
      <c r="HW161" s="16"/>
      <c r="HX161" s="16"/>
      <c r="HY161" s="16"/>
      <c r="HZ161" s="16"/>
      <c r="IA161" s="16"/>
      <c r="IB161" s="16"/>
      <c r="IC161" s="16"/>
      <c r="ID161" s="16"/>
      <c r="IE161" s="16"/>
      <c r="IF161" s="16"/>
      <c r="IG161" s="16"/>
      <c r="IH161" s="16"/>
    </row>
    <row r="162" spans="1:242" s="19" customFormat="1">
      <c r="A162" s="45" t="s">
        <v>647</v>
      </c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>
        <f t="shared" ref="CG162:CT162" si="298">VLOOKUP($A162,$A$104:$P$119,CG$173,FALSE)</f>
        <v>5706.3561820710729</v>
      </c>
      <c r="CH162" s="16">
        <f t="shared" si="298"/>
        <v>5553.1228819550815</v>
      </c>
      <c r="CI162" s="16">
        <f t="shared" si="298"/>
        <v>5826.1994350477853</v>
      </c>
      <c r="CJ162" s="16">
        <f t="shared" si="298"/>
        <v>5515.9226291711338</v>
      </c>
      <c r="CK162" s="16">
        <f t="shared" si="298"/>
        <v>5425.0700232981917</v>
      </c>
      <c r="CL162" s="16">
        <f t="shared" si="298"/>
        <v>5762.157724656814</v>
      </c>
      <c r="CM162" s="16">
        <f t="shared" si="298"/>
        <v>5601.1489994986687</v>
      </c>
      <c r="CN162" s="16">
        <f t="shared" si="298"/>
        <v>5270.0815288045123</v>
      </c>
      <c r="CO162" s="16">
        <f t="shared" si="298"/>
        <v>5228.7597448030601</v>
      </c>
      <c r="CP162" s="16">
        <f t="shared" si="298"/>
        <v>5003.3995906994696</v>
      </c>
      <c r="CQ162" s="16">
        <f t="shared" si="298"/>
        <v>4892.3744442491625</v>
      </c>
      <c r="CR162" s="16">
        <f t="shared" si="298"/>
        <v>4995.5835624648198</v>
      </c>
      <c r="CS162" s="16">
        <f t="shared" si="298"/>
        <v>5010.8201486570661</v>
      </c>
      <c r="CT162" s="16">
        <f t="shared" si="298"/>
        <v>5231.6505450094719</v>
      </c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  <c r="EZ162" s="16"/>
      <c r="FA162" s="16"/>
      <c r="FB162" s="16"/>
      <c r="FC162" s="16"/>
      <c r="FD162" s="16"/>
      <c r="FE162" s="16"/>
      <c r="FF162" s="16"/>
      <c r="FG162" s="16"/>
      <c r="FH162" s="16"/>
      <c r="FI162" s="16"/>
      <c r="FJ162" s="16"/>
      <c r="FK162" s="16"/>
      <c r="FL162" s="16"/>
      <c r="FM162" s="16"/>
      <c r="FN162" s="16"/>
      <c r="FO162" s="16"/>
      <c r="FP162" s="16"/>
      <c r="FQ162" s="16"/>
      <c r="FR162" s="16"/>
      <c r="FS162" s="16"/>
      <c r="FT162" s="16"/>
      <c r="FU162" s="16"/>
      <c r="FV162" s="16"/>
      <c r="FW162" s="16"/>
      <c r="FX162" s="16"/>
      <c r="FY162" s="16"/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  <c r="GL162" s="16"/>
      <c r="GM162" s="16"/>
      <c r="GN162" s="16"/>
      <c r="GO162" s="16"/>
      <c r="GP162" s="16"/>
      <c r="GQ162" s="16"/>
      <c r="GR162" s="16"/>
      <c r="GS162" s="16"/>
      <c r="GT162" s="16"/>
      <c r="GU162" s="16"/>
      <c r="GV162" s="16"/>
      <c r="GW162" s="16"/>
      <c r="GX162" s="16"/>
      <c r="GY162" s="16"/>
      <c r="GZ162" s="16"/>
      <c r="HA162" s="16"/>
      <c r="HB162" s="16"/>
      <c r="HC162" s="16"/>
      <c r="HD162" s="16"/>
      <c r="HE162" s="16"/>
      <c r="HF162" s="16"/>
      <c r="HG162" s="16"/>
      <c r="HH162" s="16"/>
      <c r="HI162" s="16"/>
      <c r="HJ162" s="16"/>
      <c r="HK162" s="16"/>
      <c r="HL162" s="16"/>
      <c r="HM162" s="16"/>
      <c r="HN162" s="16"/>
      <c r="HO162" s="16"/>
      <c r="HP162" s="16"/>
      <c r="HQ162" s="16"/>
      <c r="HR162" s="16"/>
      <c r="HS162" s="16"/>
      <c r="HT162" s="16"/>
      <c r="HU162" s="16"/>
      <c r="HV162" s="16"/>
      <c r="HW162" s="16"/>
      <c r="HX162" s="16"/>
      <c r="HY162" s="16"/>
      <c r="HZ162" s="16"/>
      <c r="IA162" s="16"/>
      <c r="IB162" s="16"/>
      <c r="IC162" s="16"/>
      <c r="ID162" s="16"/>
      <c r="IE162" s="16"/>
      <c r="IF162" s="16"/>
      <c r="IG162" s="16"/>
      <c r="IH162" s="16"/>
    </row>
    <row r="163" spans="1:242" s="19" customFormat="1">
      <c r="A163" s="45" t="s">
        <v>648</v>
      </c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>
        <f t="shared" ref="CW163:DJ163" si="299">VLOOKUP($A163,$A$104:$P$119,CW$173,FALSE)</f>
        <v>3568.1329618168402</v>
      </c>
      <c r="CX163" s="16">
        <f t="shared" si="299"/>
        <v>3436.8120423136857</v>
      </c>
      <c r="CY163" s="16">
        <f t="shared" si="299"/>
        <v>3604.3405472176496</v>
      </c>
      <c r="CZ163" s="16">
        <f t="shared" si="299"/>
        <v>3343.5051006656258</v>
      </c>
      <c r="DA163" s="16">
        <f t="shared" si="299"/>
        <v>3302.0275490916993</v>
      </c>
      <c r="DB163" s="16">
        <f t="shared" si="299"/>
        <v>3372.041424751204</v>
      </c>
      <c r="DC163" s="16">
        <f t="shared" si="299"/>
        <v>3395.1996323434755</v>
      </c>
      <c r="DD163" s="16">
        <f t="shared" si="299"/>
        <v>3352.3524703632947</v>
      </c>
      <c r="DE163" s="16">
        <f t="shared" si="299"/>
        <v>3224.9692438013176</v>
      </c>
      <c r="DF163" s="16">
        <f t="shared" si="299"/>
        <v>3225.4949767862654</v>
      </c>
      <c r="DG163" s="16">
        <f t="shared" si="299"/>
        <v>3137.7795092092847</v>
      </c>
      <c r="DH163" s="16">
        <f t="shared" si="299"/>
        <v>3095.2068119907976</v>
      </c>
      <c r="DI163" s="16">
        <f t="shared" si="299"/>
        <v>3189.4976778822975</v>
      </c>
      <c r="DJ163" s="16">
        <f t="shared" si="299"/>
        <v>3401.360583796813</v>
      </c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  <c r="EP163" s="16"/>
      <c r="EQ163" s="16"/>
      <c r="ER163" s="16"/>
      <c r="ES163" s="16"/>
      <c r="ET163" s="16"/>
      <c r="EU163" s="16"/>
      <c r="EV163" s="16"/>
      <c r="EW163" s="16"/>
      <c r="EX163" s="16"/>
      <c r="EY163" s="16"/>
      <c r="EZ163" s="16"/>
      <c r="FA163" s="16"/>
      <c r="FB163" s="16"/>
      <c r="FC163" s="16"/>
      <c r="FD163" s="16"/>
      <c r="FE163" s="16"/>
      <c r="FF163" s="16"/>
      <c r="FG163" s="16"/>
      <c r="FH163" s="16"/>
      <c r="FI163" s="16"/>
      <c r="FJ163" s="16"/>
      <c r="FK163" s="16"/>
      <c r="FL163" s="16"/>
      <c r="FM163" s="16"/>
      <c r="FN163" s="16"/>
      <c r="FO163" s="16"/>
      <c r="FP163" s="16"/>
      <c r="FQ163" s="16"/>
      <c r="FR163" s="16"/>
      <c r="FS163" s="16"/>
      <c r="FT163" s="16"/>
      <c r="FU163" s="16"/>
      <c r="FV163" s="16"/>
      <c r="FW163" s="16"/>
      <c r="FX163" s="16"/>
      <c r="FY163" s="16"/>
      <c r="FZ163" s="16"/>
      <c r="GA163" s="16"/>
      <c r="GB163" s="16"/>
      <c r="GC163" s="16"/>
      <c r="GD163" s="16"/>
      <c r="GE163" s="16"/>
      <c r="GF163" s="16"/>
      <c r="GG163" s="16"/>
      <c r="GH163" s="16"/>
      <c r="GI163" s="16"/>
      <c r="GJ163" s="16"/>
      <c r="GK163" s="16"/>
      <c r="GL163" s="16"/>
      <c r="GM163" s="16"/>
      <c r="GN163" s="16"/>
      <c r="GO163" s="16"/>
      <c r="GP163" s="16"/>
      <c r="GQ163" s="16"/>
      <c r="GR163" s="16"/>
      <c r="GS163" s="16"/>
      <c r="GT163" s="16"/>
      <c r="GU163" s="16"/>
      <c r="GV163" s="16"/>
      <c r="GW163" s="16"/>
      <c r="GX163" s="16"/>
      <c r="GY163" s="16"/>
      <c r="GZ163" s="16"/>
      <c r="HA163" s="16"/>
      <c r="HB163" s="16"/>
      <c r="HC163" s="16"/>
      <c r="HD163" s="16"/>
      <c r="HE163" s="16"/>
      <c r="HF163" s="16"/>
      <c r="HG163" s="16"/>
      <c r="HH163" s="16"/>
      <c r="HI163" s="16"/>
      <c r="HJ163" s="16"/>
      <c r="HK163" s="16"/>
      <c r="HL163" s="16"/>
      <c r="HM163" s="16"/>
      <c r="HN163" s="16"/>
      <c r="HO163" s="16"/>
      <c r="HP163" s="16"/>
      <c r="HQ163" s="16"/>
      <c r="HR163" s="16"/>
      <c r="HS163" s="16"/>
      <c r="HT163" s="16"/>
      <c r="HU163" s="16"/>
      <c r="HV163" s="16"/>
      <c r="HW163" s="16"/>
      <c r="HX163" s="16"/>
      <c r="HY163" s="16"/>
      <c r="HZ163" s="16"/>
      <c r="IA163" s="16"/>
      <c r="IB163" s="16"/>
      <c r="IC163" s="16"/>
      <c r="ID163" s="16"/>
      <c r="IE163" s="16"/>
      <c r="IF163" s="16"/>
      <c r="IG163" s="16"/>
      <c r="IH163" s="16"/>
    </row>
    <row r="164" spans="1:242" s="19" customFormat="1">
      <c r="A164" s="45" t="s">
        <v>650</v>
      </c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  <c r="DK164" s="16"/>
      <c r="DL164" s="16"/>
      <c r="DM164" s="16">
        <f t="shared" ref="DM164:DZ164" si="300">VLOOKUP($A164,$A$104:$P$119,DM$173,FALSE)</f>
        <v>4879.5498051918148</v>
      </c>
      <c r="DN164" s="16">
        <f t="shared" si="300"/>
        <v>4702.6713729731055</v>
      </c>
      <c r="DO164" s="16">
        <f t="shared" si="300"/>
        <v>4942.4906492963901</v>
      </c>
      <c r="DP164" s="16">
        <f t="shared" si="300"/>
        <v>5057.5425126860437</v>
      </c>
      <c r="DQ164" s="16">
        <f t="shared" si="300"/>
        <v>5009.9985924046769</v>
      </c>
      <c r="DR164" s="16">
        <f t="shared" si="300"/>
        <v>5013.6812841426727</v>
      </c>
      <c r="DS164" s="16">
        <f t="shared" si="300"/>
        <v>4862.1211836566963</v>
      </c>
      <c r="DT164" s="16">
        <f t="shared" si="300"/>
        <v>4777.6031707217307</v>
      </c>
      <c r="DU164" s="16">
        <f t="shared" si="300"/>
        <v>4757.4652462313161</v>
      </c>
      <c r="DV164" s="16">
        <f t="shared" si="300"/>
        <v>4425.1689104134139</v>
      </c>
      <c r="DW164" s="16">
        <f t="shared" si="300"/>
        <v>4380.8433480729054</v>
      </c>
      <c r="DX164" s="16">
        <f t="shared" si="300"/>
        <v>4503.72641987322</v>
      </c>
      <c r="DY164" s="16">
        <f t="shared" si="300"/>
        <v>4522.4317584138662</v>
      </c>
      <c r="DZ164" s="16">
        <f t="shared" si="300"/>
        <v>4465.5965146813614</v>
      </c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  <c r="EP164" s="16"/>
      <c r="EQ164" s="16"/>
      <c r="ER164" s="16"/>
      <c r="ES164" s="16"/>
      <c r="ET164" s="16"/>
      <c r="EU164" s="16"/>
      <c r="EV164" s="16"/>
      <c r="EW164" s="16"/>
      <c r="EX164" s="16"/>
      <c r="EY164" s="16"/>
      <c r="EZ164" s="16"/>
      <c r="FA164" s="16"/>
      <c r="FB164" s="16"/>
      <c r="FC164" s="16"/>
      <c r="FD164" s="16"/>
      <c r="FE164" s="16"/>
      <c r="FF164" s="16"/>
      <c r="FG164" s="16"/>
      <c r="FH164" s="16"/>
      <c r="FI164" s="16"/>
      <c r="FJ164" s="16"/>
      <c r="FK164" s="16"/>
      <c r="FL164" s="16"/>
      <c r="FM164" s="16"/>
      <c r="FN164" s="16"/>
      <c r="FO164" s="16"/>
      <c r="FP164" s="16"/>
      <c r="FQ164" s="16"/>
      <c r="FR164" s="16"/>
      <c r="FS164" s="16"/>
      <c r="FT164" s="16"/>
      <c r="FU164" s="16"/>
      <c r="FV164" s="16"/>
      <c r="FW164" s="16"/>
      <c r="FX164" s="16"/>
      <c r="FY164" s="16"/>
      <c r="FZ164" s="16"/>
      <c r="GA164" s="16"/>
      <c r="GB164" s="16"/>
      <c r="GC164" s="16"/>
      <c r="GD164" s="16"/>
      <c r="GE164" s="16"/>
      <c r="GF164" s="16"/>
      <c r="GG164" s="16"/>
      <c r="GH164" s="16"/>
      <c r="GI164" s="16"/>
      <c r="GJ164" s="16"/>
      <c r="GK164" s="16"/>
      <c r="GL164" s="16"/>
      <c r="GM164" s="16"/>
      <c r="GN164" s="16"/>
      <c r="GO164" s="16"/>
      <c r="GP164" s="16"/>
      <c r="GQ164" s="16"/>
      <c r="GR164" s="16"/>
      <c r="GS164" s="16"/>
      <c r="GT164" s="16"/>
      <c r="GU164" s="16"/>
      <c r="GV164" s="16"/>
      <c r="GW164" s="16"/>
      <c r="GX164" s="16"/>
      <c r="GY164" s="16"/>
      <c r="GZ164" s="16"/>
      <c r="HA164" s="16"/>
      <c r="HB164" s="16"/>
      <c r="HC164" s="16"/>
      <c r="HD164" s="16"/>
      <c r="HE164" s="16"/>
      <c r="HF164" s="16"/>
      <c r="HG164" s="16"/>
      <c r="HH164" s="16"/>
      <c r="HI164" s="16"/>
      <c r="HJ164" s="16"/>
      <c r="HK164" s="16"/>
      <c r="HL164" s="16"/>
      <c r="HM164" s="16"/>
      <c r="HN164" s="16"/>
      <c r="HO164" s="16"/>
      <c r="HP164" s="16"/>
      <c r="HQ164" s="16"/>
      <c r="HR164" s="16"/>
      <c r="HS164" s="16"/>
      <c r="HT164" s="16"/>
      <c r="HU164" s="16"/>
      <c r="HV164" s="16"/>
      <c r="HW164" s="16"/>
      <c r="HX164" s="16"/>
      <c r="HY164" s="16"/>
      <c r="HZ164" s="16"/>
      <c r="IA164" s="16"/>
      <c r="IB164" s="16"/>
      <c r="IC164" s="16"/>
      <c r="ID164" s="16"/>
      <c r="IE164" s="16"/>
      <c r="IF164" s="16"/>
      <c r="IG164" s="16"/>
      <c r="IH164" s="16"/>
    </row>
    <row r="165" spans="1:242" s="19" customFormat="1">
      <c r="A165" s="45" t="s">
        <v>651</v>
      </c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>
        <f t="shared" ref="EC165:EP165" si="301">VLOOKUP($A165,$A$104:$P$119,EC$173,FALSE)</f>
        <v>4552.2186815511541</v>
      </c>
      <c r="ED165" s="16">
        <f t="shared" si="301"/>
        <v>4347.1483247519536</v>
      </c>
      <c r="EE165" s="16">
        <f t="shared" si="301"/>
        <v>4486.3305531990054</v>
      </c>
      <c r="EF165" s="16">
        <f t="shared" si="301"/>
        <v>4301.9973842678755</v>
      </c>
      <c r="EG165" s="16">
        <f t="shared" si="301"/>
        <v>4259.7308155224864</v>
      </c>
      <c r="EH165" s="16">
        <f t="shared" si="301"/>
        <v>4156.4530729099752</v>
      </c>
      <c r="EI165" s="16">
        <f t="shared" si="301"/>
        <v>4062.8260111538166</v>
      </c>
      <c r="EJ165" s="16">
        <f t="shared" si="301"/>
        <v>3948.5554136108722</v>
      </c>
      <c r="EK165" s="16">
        <f t="shared" si="301"/>
        <v>4180.5532922274897</v>
      </c>
      <c r="EL165" s="16">
        <f t="shared" si="301"/>
        <v>3690.3150212446758</v>
      </c>
      <c r="EM165" s="16">
        <f t="shared" si="301"/>
        <v>3611.9923464673088</v>
      </c>
      <c r="EN165" s="16">
        <f t="shared" si="301"/>
        <v>3582.7353501545326</v>
      </c>
      <c r="EO165" s="16">
        <f t="shared" si="301"/>
        <v>3642.1470722537301</v>
      </c>
      <c r="EP165" s="16">
        <f t="shared" si="301"/>
        <v>3723.2475872889986</v>
      </c>
      <c r="EQ165" s="16"/>
      <c r="ER165" s="16"/>
      <c r="ES165" s="16"/>
      <c r="ET165" s="16"/>
      <c r="EU165" s="16"/>
      <c r="EV165" s="16"/>
      <c r="EW165" s="16"/>
      <c r="EX165" s="16"/>
      <c r="EY165" s="16"/>
      <c r="EZ165" s="16"/>
      <c r="FA165" s="16"/>
      <c r="FB165" s="16"/>
      <c r="FC165" s="16"/>
      <c r="FD165" s="16"/>
      <c r="FE165" s="16"/>
      <c r="FF165" s="16"/>
      <c r="FG165" s="16"/>
      <c r="FH165" s="16"/>
      <c r="FI165" s="16"/>
      <c r="FJ165" s="16"/>
      <c r="FK165" s="16"/>
      <c r="FL165" s="16"/>
      <c r="FM165" s="16"/>
      <c r="FN165" s="16"/>
      <c r="FO165" s="16"/>
      <c r="FP165" s="16"/>
      <c r="FQ165" s="16"/>
      <c r="FR165" s="16"/>
      <c r="FS165" s="16"/>
      <c r="FT165" s="16"/>
      <c r="FU165" s="16"/>
      <c r="FV165" s="16"/>
      <c r="FW165" s="16"/>
      <c r="FX165" s="16"/>
      <c r="FY165" s="16"/>
      <c r="FZ165" s="16"/>
      <c r="GA165" s="16"/>
      <c r="GB165" s="16"/>
      <c r="GC165" s="16"/>
      <c r="GD165" s="16"/>
      <c r="GE165" s="16"/>
      <c r="GF165" s="16"/>
      <c r="GG165" s="16"/>
      <c r="GH165" s="16"/>
      <c r="GI165" s="16"/>
      <c r="GJ165" s="16"/>
      <c r="GK165" s="16"/>
      <c r="GL165" s="16"/>
      <c r="GM165" s="16"/>
      <c r="GN165" s="16"/>
      <c r="GO165" s="16"/>
      <c r="GP165" s="16"/>
      <c r="GQ165" s="16"/>
      <c r="GR165" s="16"/>
      <c r="GS165" s="16"/>
      <c r="GT165" s="16"/>
      <c r="GU165" s="16"/>
      <c r="GV165" s="16"/>
      <c r="GW165" s="16"/>
      <c r="GX165" s="16"/>
      <c r="GY165" s="16"/>
      <c r="GZ165" s="16"/>
      <c r="HA165" s="16"/>
      <c r="HB165" s="16"/>
      <c r="HC165" s="16"/>
      <c r="HD165" s="16"/>
      <c r="HE165" s="16"/>
      <c r="HF165" s="16"/>
      <c r="HG165" s="16"/>
      <c r="HH165" s="16"/>
      <c r="HI165" s="16"/>
      <c r="HJ165" s="16"/>
      <c r="HK165" s="16"/>
      <c r="HL165" s="16"/>
      <c r="HM165" s="16"/>
      <c r="HN165" s="16"/>
      <c r="HO165" s="16"/>
      <c r="HP165" s="16"/>
      <c r="HQ165" s="16"/>
      <c r="HR165" s="16"/>
      <c r="HS165" s="16"/>
      <c r="HT165" s="16"/>
      <c r="HU165" s="16"/>
      <c r="HV165" s="16"/>
      <c r="HW165" s="16"/>
      <c r="HX165" s="16"/>
      <c r="HY165" s="16"/>
      <c r="HZ165" s="16"/>
      <c r="IA165" s="16"/>
      <c r="IB165" s="16"/>
      <c r="IC165" s="16"/>
      <c r="ID165" s="16"/>
      <c r="IE165" s="16"/>
      <c r="IF165" s="16"/>
      <c r="IG165" s="16"/>
      <c r="IH165" s="16"/>
    </row>
    <row r="166" spans="1:242" s="19" customFormat="1">
      <c r="A166" s="45" t="s">
        <v>656</v>
      </c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  <c r="EP166" s="16"/>
      <c r="EQ166" s="16"/>
      <c r="ER166" s="16"/>
      <c r="ES166" s="16">
        <f t="shared" ref="ES166:FF166" si="302">VLOOKUP($A166,$A$104:$P$119,ES$173,FALSE)</f>
        <v>3885.5753742216025</v>
      </c>
      <c r="ET166" s="16">
        <f t="shared" si="302"/>
        <v>3930.9123035243269</v>
      </c>
      <c r="EU166" s="16">
        <f t="shared" si="302"/>
        <v>4059.552357779829</v>
      </c>
      <c r="EV166" s="16">
        <f t="shared" si="302"/>
        <v>3841.5195784746406</v>
      </c>
      <c r="EW166" s="16">
        <f t="shared" si="302"/>
        <v>3697.4355541909154</v>
      </c>
      <c r="EX166" s="16">
        <f t="shared" si="302"/>
        <v>4392.930960829146</v>
      </c>
      <c r="EY166" s="16">
        <f t="shared" si="302"/>
        <v>4161.6975121585874</v>
      </c>
      <c r="EZ166" s="16">
        <f t="shared" si="302"/>
        <v>4092.6274416027163</v>
      </c>
      <c r="FA166" s="16">
        <f t="shared" si="302"/>
        <v>3986.5777536971018</v>
      </c>
      <c r="FB166" s="16">
        <f t="shared" si="302"/>
        <v>4002.1139556119169</v>
      </c>
      <c r="FC166" s="16">
        <f t="shared" si="302"/>
        <v>3852.9706796975497</v>
      </c>
      <c r="FD166" s="16">
        <f t="shared" si="302"/>
        <v>3881.9264817423009</v>
      </c>
      <c r="FE166" s="16">
        <f t="shared" si="302"/>
        <v>3833.6319064691529</v>
      </c>
      <c r="FF166" s="16">
        <f t="shared" si="302"/>
        <v>4033.4564301169553</v>
      </c>
      <c r="FG166" s="16"/>
      <c r="FH166" s="16"/>
      <c r="FI166" s="16"/>
      <c r="FJ166" s="16"/>
      <c r="FK166" s="16"/>
      <c r="FL166" s="16"/>
      <c r="FM166" s="16"/>
      <c r="FN166" s="16"/>
      <c r="FO166" s="16"/>
      <c r="FP166" s="16"/>
      <c r="FQ166" s="16"/>
      <c r="FR166" s="16"/>
      <c r="FS166" s="16"/>
      <c r="FT166" s="16"/>
      <c r="FU166" s="16"/>
      <c r="FV166" s="16"/>
      <c r="FW166" s="16"/>
      <c r="FX166" s="16"/>
      <c r="FY166" s="16"/>
      <c r="FZ166" s="16"/>
      <c r="GA166" s="16"/>
      <c r="GB166" s="16"/>
      <c r="GC166" s="16"/>
      <c r="GD166" s="16"/>
      <c r="GE166" s="16"/>
      <c r="GF166" s="16"/>
      <c r="GG166" s="16"/>
      <c r="GH166" s="16"/>
      <c r="GI166" s="16"/>
      <c r="GJ166" s="16"/>
      <c r="GK166" s="16"/>
      <c r="GL166" s="16"/>
      <c r="GM166" s="16"/>
      <c r="GN166" s="16"/>
      <c r="GO166" s="16"/>
      <c r="GP166" s="16"/>
      <c r="GQ166" s="16"/>
      <c r="GR166" s="16"/>
      <c r="GS166" s="16"/>
      <c r="GT166" s="16"/>
      <c r="GU166" s="16"/>
      <c r="GV166" s="16"/>
      <c r="GW166" s="16"/>
      <c r="GX166" s="16"/>
      <c r="GY166" s="16"/>
      <c r="GZ166" s="16"/>
      <c r="HA166" s="16"/>
      <c r="HB166" s="16"/>
      <c r="HC166" s="16"/>
      <c r="HD166" s="16"/>
      <c r="HE166" s="16"/>
      <c r="HF166" s="16"/>
      <c r="HG166" s="16"/>
      <c r="HH166" s="16"/>
      <c r="HI166" s="16"/>
      <c r="HJ166" s="16"/>
      <c r="HK166" s="16"/>
      <c r="HL166" s="16"/>
      <c r="HM166" s="16"/>
      <c r="HN166" s="16"/>
      <c r="HO166" s="16"/>
      <c r="HP166" s="16"/>
      <c r="HQ166" s="16"/>
      <c r="HR166" s="16"/>
      <c r="HS166" s="16"/>
      <c r="HT166" s="16"/>
      <c r="HU166" s="16"/>
      <c r="HV166" s="16"/>
      <c r="HW166" s="16"/>
      <c r="HX166" s="16"/>
      <c r="HY166" s="16"/>
      <c r="HZ166" s="16"/>
      <c r="IA166" s="16"/>
      <c r="IB166" s="16"/>
      <c r="IC166" s="16"/>
      <c r="ID166" s="16"/>
      <c r="IE166" s="16"/>
      <c r="IF166" s="16"/>
      <c r="IG166" s="16"/>
      <c r="IH166" s="16"/>
    </row>
    <row r="167" spans="1:242" s="19" customFormat="1">
      <c r="A167" s="168" t="s">
        <v>653</v>
      </c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  <c r="EX167" s="16"/>
      <c r="EY167" s="16"/>
      <c r="EZ167" s="16"/>
      <c r="FA167" s="16"/>
      <c r="FB167" s="16"/>
      <c r="FC167" s="16"/>
      <c r="FD167" s="16"/>
      <c r="FE167" s="16"/>
      <c r="FF167" s="16"/>
      <c r="FG167" s="16"/>
      <c r="FH167" s="16"/>
      <c r="FI167" s="16">
        <f t="shared" ref="FI167:FV167" si="303">VLOOKUP($A167,$A$104:$P$119,FI$173,FALSE)</f>
        <v>4394.987146338095</v>
      </c>
      <c r="FJ167" s="16">
        <f t="shared" si="303"/>
        <v>4243.0267404241586</v>
      </c>
      <c r="FK167" s="16">
        <f t="shared" si="303"/>
        <v>4405.0427281321527</v>
      </c>
      <c r="FL167" s="16">
        <f t="shared" si="303"/>
        <v>4147.9224137056135</v>
      </c>
      <c r="FM167" s="16">
        <f t="shared" si="303"/>
        <v>4073.5201266958902</v>
      </c>
      <c r="FN167" s="16">
        <f t="shared" si="303"/>
        <v>3946.2071709576544</v>
      </c>
      <c r="FO167" s="16">
        <f t="shared" si="303"/>
        <v>3834.1404398697528</v>
      </c>
      <c r="FP167" s="16">
        <f t="shared" si="303"/>
        <v>3743.2064539873454</v>
      </c>
      <c r="FQ167" s="16">
        <f t="shared" si="303"/>
        <v>3651.9417295317421</v>
      </c>
      <c r="FR167" s="16">
        <f t="shared" si="303"/>
        <v>3539.9991028374279</v>
      </c>
      <c r="FS167" s="16">
        <f t="shared" si="303"/>
        <v>3452.808932245583</v>
      </c>
      <c r="FT167" s="16">
        <f t="shared" si="303"/>
        <v>3459.0578545630092</v>
      </c>
      <c r="FU167" s="16">
        <f t="shared" si="303"/>
        <v>3564.7350382100194</v>
      </c>
      <c r="FV167" s="16">
        <f t="shared" si="303"/>
        <v>4075.9491669859553</v>
      </c>
      <c r="FW167" s="16"/>
      <c r="FX167" s="16"/>
      <c r="FY167" s="16"/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  <c r="GL167" s="16"/>
      <c r="GM167" s="16"/>
      <c r="GN167" s="16"/>
      <c r="GO167" s="16"/>
      <c r="GP167" s="16"/>
      <c r="GQ167" s="16"/>
      <c r="GR167" s="16"/>
      <c r="GS167" s="16"/>
      <c r="GT167" s="16"/>
      <c r="GU167" s="16"/>
      <c r="GV167" s="16"/>
      <c r="GW167" s="16"/>
      <c r="GX167" s="16"/>
      <c r="GY167" s="16"/>
      <c r="GZ167" s="16"/>
      <c r="HA167" s="16"/>
      <c r="HB167" s="16"/>
      <c r="HC167" s="16"/>
      <c r="HD167" s="16"/>
      <c r="HE167" s="16"/>
      <c r="HF167" s="16"/>
      <c r="HG167" s="16"/>
      <c r="HH167" s="16"/>
      <c r="HI167" s="16"/>
      <c r="HJ167" s="16"/>
      <c r="HK167" s="16"/>
      <c r="HL167" s="16"/>
      <c r="HM167" s="16"/>
      <c r="HN167" s="16"/>
      <c r="HO167" s="16"/>
      <c r="HP167" s="16"/>
      <c r="HQ167" s="16"/>
      <c r="HR167" s="16"/>
      <c r="HS167" s="16"/>
      <c r="HT167" s="16"/>
      <c r="HU167" s="16"/>
      <c r="HV167" s="16"/>
      <c r="HW167" s="16"/>
      <c r="HX167" s="16"/>
      <c r="HY167" s="16"/>
      <c r="HZ167" s="16"/>
      <c r="IA167" s="16"/>
      <c r="IB167" s="16"/>
      <c r="IC167" s="16"/>
      <c r="ID167" s="16"/>
      <c r="IE167" s="16"/>
      <c r="IF167" s="16"/>
      <c r="IG167" s="16"/>
      <c r="IH167" s="16"/>
    </row>
    <row r="168" spans="1:242" s="19" customFormat="1">
      <c r="A168" s="168" t="s">
        <v>652</v>
      </c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  <c r="FM168" s="16"/>
      <c r="FN168" s="16"/>
      <c r="FO168" s="16"/>
      <c r="FP168" s="16"/>
      <c r="FQ168" s="16"/>
      <c r="FR168" s="16"/>
      <c r="FS168" s="16"/>
      <c r="FT168" s="16"/>
      <c r="FU168" s="16"/>
      <c r="FV168" s="16"/>
      <c r="FW168" s="16"/>
      <c r="FX168" s="16"/>
      <c r="FY168" s="16">
        <f t="shared" ref="FY168:GL168" si="304">VLOOKUP($A168,$A$104:$P$119,FY$173,FALSE)</f>
        <v>5674.1095022280624</v>
      </c>
      <c r="FZ168" s="16">
        <f t="shared" si="304"/>
        <v>5547.3038792447924</v>
      </c>
      <c r="GA168" s="16">
        <f t="shared" si="304"/>
        <v>5729.5822932237907</v>
      </c>
      <c r="GB168" s="16">
        <f t="shared" si="304"/>
        <v>5498.2538846325797</v>
      </c>
      <c r="GC168" s="16">
        <f t="shared" si="304"/>
        <v>5424.787487838028</v>
      </c>
      <c r="GD168" s="16">
        <f t="shared" si="304"/>
        <v>5632.4015655709145</v>
      </c>
      <c r="GE168" s="16">
        <f t="shared" si="304"/>
        <v>5408.6609449349644</v>
      </c>
      <c r="GF168" s="16">
        <f t="shared" si="304"/>
        <v>5296.6486787071435</v>
      </c>
      <c r="GG168" s="16">
        <f t="shared" si="304"/>
        <v>5187.6441113519077</v>
      </c>
      <c r="GH168" s="16">
        <f t="shared" si="304"/>
        <v>5263.3032404219675</v>
      </c>
      <c r="GI168" s="16">
        <f t="shared" si="304"/>
        <v>5246.0260029479978</v>
      </c>
      <c r="GJ168" s="16">
        <f t="shared" si="304"/>
        <v>5355.2308111095481</v>
      </c>
      <c r="GK168" s="16">
        <f t="shared" si="304"/>
        <v>5536.0253631158885</v>
      </c>
      <c r="GL168" s="16">
        <f t="shared" si="304"/>
        <v>5757.2823711006158</v>
      </c>
      <c r="GM168" s="16"/>
      <c r="GN168" s="16"/>
      <c r="GO168" s="16"/>
      <c r="GP168" s="16"/>
      <c r="GQ168" s="16"/>
      <c r="GR168" s="16"/>
      <c r="GS168" s="16"/>
      <c r="GT168" s="16"/>
      <c r="GU168" s="16"/>
      <c r="GV168" s="16"/>
      <c r="GW168" s="16"/>
      <c r="GX168" s="16"/>
      <c r="GY168" s="16"/>
      <c r="GZ168" s="16"/>
      <c r="HA168" s="16"/>
      <c r="HB168" s="16"/>
      <c r="HC168" s="16"/>
      <c r="HD168" s="16"/>
      <c r="HE168" s="16"/>
      <c r="HF168" s="16"/>
      <c r="HG168" s="16"/>
      <c r="HH168" s="16"/>
      <c r="HI168" s="16"/>
      <c r="HJ168" s="16"/>
      <c r="HK168" s="16"/>
      <c r="HL168" s="16"/>
      <c r="HM168" s="16"/>
      <c r="HN168" s="16"/>
      <c r="HO168" s="16"/>
      <c r="HP168" s="16"/>
      <c r="HQ168" s="16"/>
      <c r="HR168" s="16"/>
      <c r="HS168" s="16"/>
      <c r="HT168" s="16"/>
      <c r="HU168" s="16"/>
      <c r="HV168" s="16"/>
      <c r="HW168" s="16"/>
      <c r="HX168" s="16"/>
      <c r="HY168" s="16"/>
      <c r="HZ168" s="16"/>
      <c r="IA168" s="16"/>
      <c r="IB168" s="16"/>
      <c r="IC168" s="16"/>
      <c r="ID168" s="16"/>
      <c r="IE168" s="16"/>
      <c r="IF168" s="16"/>
      <c r="IG168" s="16"/>
      <c r="IH168" s="16"/>
    </row>
    <row r="169" spans="1:242" s="19" customFormat="1">
      <c r="A169" s="45" t="s">
        <v>654</v>
      </c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  <c r="EX169" s="16"/>
      <c r="EY169" s="16"/>
      <c r="EZ169" s="16"/>
      <c r="FA169" s="16"/>
      <c r="FB169" s="16"/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  <c r="FM169" s="16"/>
      <c r="FN169" s="16"/>
      <c r="FO169" s="16"/>
      <c r="FP169" s="16"/>
      <c r="FQ169" s="16"/>
      <c r="FR169" s="16"/>
      <c r="FS169" s="16"/>
      <c r="FT169" s="16"/>
      <c r="FU169" s="16"/>
      <c r="FV169" s="16"/>
      <c r="FW169" s="16"/>
      <c r="FX169" s="16"/>
      <c r="FY169" s="16"/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  <c r="GL169" s="16"/>
      <c r="GM169" s="16"/>
      <c r="GN169" s="16"/>
      <c r="GO169" s="16">
        <f t="shared" ref="GO169:HB169" si="305">VLOOKUP($A169,$A$104:$P$119,GO$173,FALSE)</f>
        <v>4261.3860405793666</v>
      </c>
      <c r="GP169" s="16">
        <f t="shared" si="305"/>
        <v>4192.9305260966948</v>
      </c>
      <c r="GQ169" s="16">
        <f t="shared" si="305"/>
        <v>4422.9886957333565</v>
      </c>
      <c r="GR169" s="16">
        <f t="shared" si="305"/>
        <v>4267.1567502296048</v>
      </c>
      <c r="GS169" s="16">
        <f t="shared" si="305"/>
        <v>4507.080962627695</v>
      </c>
      <c r="GT169" s="16">
        <f t="shared" si="305"/>
        <v>4529.1254143833712</v>
      </c>
      <c r="GU169" s="16">
        <f t="shared" si="305"/>
        <v>4432.2460334764446</v>
      </c>
      <c r="GV169" s="16">
        <f t="shared" si="305"/>
        <v>4395.1610817369574</v>
      </c>
      <c r="GW169" s="16">
        <f t="shared" si="305"/>
        <v>4471.5158748715712</v>
      </c>
      <c r="GX169" s="16">
        <f t="shared" si="305"/>
        <v>4260.635484912179</v>
      </c>
      <c r="GY169" s="16">
        <f t="shared" si="305"/>
        <v>4156.5439031226779</v>
      </c>
      <c r="GZ169" s="16">
        <f t="shared" si="305"/>
        <v>4151.8920257283326</v>
      </c>
      <c r="HA169" s="16">
        <f t="shared" si="305"/>
        <v>4309.1279109251263</v>
      </c>
      <c r="HB169" s="16">
        <f t="shared" si="305"/>
        <v>4202.0873607397825</v>
      </c>
      <c r="HC169" s="16"/>
      <c r="HD169" s="16"/>
      <c r="HE169" s="16"/>
      <c r="HF169" s="16"/>
      <c r="HG169" s="16"/>
      <c r="HH169" s="16"/>
      <c r="HI169" s="16"/>
      <c r="HJ169" s="16"/>
      <c r="HK169" s="16"/>
      <c r="HL169" s="16"/>
      <c r="HM169" s="16"/>
      <c r="HN169" s="16"/>
      <c r="HO169" s="16"/>
      <c r="HP169" s="16"/>
      <c r="HQ169" s="16"/>
      <c r="HR169" s="16"/>
      <c r="HS169" s="16"/>
      <c r="HT169" s="16"/>
      <c r="HU169" s="16"/>
      <c r="HV169" s="16"/>
      <c r="HW169" s="16"/>
      <c r="HX169" s="16"/>
      <c r="HY169" s="16"/>
      <c r="HZ169" s="16"/>
      <c r="IA169" s="16"/>
      <c r="IB169" s="16"/>
      <c r="IC169" s="16"/>
      <c r="ID169" s="16"/>
      <c r="IE169" s="16"/>
      <c r="IF169" s="16"/>
      <c r="IG169" s="16"/>
      <c r="IH169" s="16"/>
    </row>
    <row r="170" spans="1:242" s="19" customFormat="1">
      <c r="A170" s="45" t="s">
        <v>655</v>
      </c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  <c r="FM170" s="16"/>
      <c r="FN170" s="16"/>
      <c r="FO170" s="16"/>
      <c r="FP170" s="16"/>
      <c r="FQ170" s="16"/>
      <c r="FR170" s="16"/>
      <c r="FS170" s="16"/>
      <c r="FT170" s="16"/>
      <c r="FU170" s="16"/>
      <c r="FV170" s="16"/>
      <c r="FW170" s="16"/>
      <c r="FX170" s="16"/>
      <c r="FY170" s="16"/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/>
      <c r="GO170" s="16"/>
      <c r="GP170" s="16"/>
      <c r="GQ170" s="16"/>
      <c r="GR170" s="16"/>
      <c r="GS170" s="16"/>
      <c r="GT170" s="16"/>
      <c r="GU170" s="16"/>
      <c r="GV170" s="16"/>
      <c r="GW170" s="16"/>
      <c r="GX170" s="16"/>
      <c r="GY170" s="16"/>
      <c r="GZ170" s="16"/>
      <c r="HA170" s="16"/>
      <c r="HB170" s="16"/>
      <c r="HC170" s="16"/>
      <c r="HD170" s="16"/>
      <c r="HE170" s="16">
        <f t="shared" ref="HE170:HR170" si="306">VLOOKUP($A170,$A$104:$P$119,HE$173,FALSE)</f>
        <v>5203.2967023978963</v>
      </c>
      <c r="HF170" s="16">
        <f t="shared" si="306"/>
        <v>5228.0330412078047</v>
      </c>
      <c r="HG170" s="16">
        <f t="shared" si="306"/>
        <v>5323.6509583413217</v>
      </c>
      <c r="HH170" s="16">
        <f t="shared" si="306"/>
        <v>5189.7533034049129</v>
      </c>
      <c r="HI170" s="16">
        <f t="shared" si="306"/>
        <v>5291.3419234175317</v>
      </c>
      <c r="HJ170" s="16">
        <f t="shared" si="306"/>
        <v>5420.5227945012612</v>
      </c>
      <c r="HK170" s="16">
        <f t="shared" si="306"/>
        <v>5297.9821502588429</v>
      </c>
      <c r="HL170" s="16">
        <f t="shared" si="306"/>
        <v>5380.3381558717665</v>
      </c>
      <c r="HM170" s="16">
        <f t="shared" si="306"/>
        <v>5504.2397621735881</v>
      </c>
      <c r="HN170" s="16">
        <f t="shared" si="306"/>
        <v>5337.9755639711702</v>
      </c>
      <c r="HO170" s="16">
        <f t="shared" si="306"/>
        <v>5233.2235067266756</v>
      </c>
      <c r="HP170" s="16">
        <f t="shared" si="306"/>
        <v>5136.1265127309371</v>
      </c>
      <c r="HQ170" s="16">
        <f t="shared" si="306"/>
        <v>5283.3749319781246</v>
      </c>
      <c r="HR170" s="16">
        <f t="shared" si="306"/>
        <v>5406.5226162583458</v>
      </c>
      <c r="HS170" s="16"/>
      <c r="HT170" s="16"/>
      <c r="HU170" s="16"/>
      <c r="HV170" s="16"/>
      <c r="HW170" s="16"/>
      <c r="HX170" s="16"/>
      <c r="HY170" s="16"/>
      <c r="HZ170" s="16"/>
      <c r="IA170" s="16"/>
      <c r="IB170" s="16"/>
      <c r="IC170" s="16"/>
      <c r="ID170" s="16"/>
      <c r="IE170" s="16"/>
      <c r="IF170" s="16"/>
      <c r="IG170" s="16"/>
      <c r="IH170" s="16"/>
    </row>
    <row r="171" spans="1:242" s="19" customFormat="1">
      <c r="A171" s="44" t="s">
        <v>632</v>
      </c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  <c r="EZ171" s="16"/>
      <c r="FA171" s="16"/>
      <c r="FB171" s="16"/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  <c r="FM171" s="16"/>
      <c r="FN171" s="16"/>
      <c r="FO171" s="16"/>
      <c r="FP171" s="16"/>
      <c r="FQ171" s="16"/>
      <c r="FR171" s="16"/>
      <c r="FS171" s="16"/>
      <c r="FT171" s="16"/>
      <c r="FU171" s="16"/>
      <c r="FV171" s="16"/>
      <c r="FW171" s="16"/>
      <c r="FX171" s="16"/>
      <c r="FY171" s="16"/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/>
      <c r="GO171" s="16"/>
      <c r="GP171" s="16"/>
      <c r="GQ171" s="16"/>
      <c r="GR171" s="16"/>
      <c r="GS171" s="16"/>
      <c r="GT171" s="16"/>
      <c r="GU171" s="16"/>
      <c r="GV171" s="16"/>
      <c r="GW171" s="16"/>
      <c r="GX171" s="16"/>
      <c r="GY171" s="16"/>
      <c r="GZ171" s="16"/>
      <c r="HA171" s="16"/>
      <c r="HB171" s="16"/>
      <c r="HC171" s="16"/>
      <c r="HD171" s="16"/>
      <c r="HE171" s="16"/>
      <c r="HF171" s="16"/>
      <c r="HG171" s="16"/>
      <c r="HH171" s="16"/>
      <c r="HI171" s="16"/>
      <c r="HJ171" s="16"/>
      <c r="HK171" s="16"/>
      <c r="HL171" s="16"/>
      <c r="HM171" s="16"/>
      <c r="HN171" s="16"/>
      <c r="HO171" s="16"/>
      <c r="HP171" s="16"/>
      <c r="HQ171" s="16"/>
      <c r="HR171" s="16"/>
      <c r="HS171" s="16"/>
      <c r="HT171" s="16"/>
      <c r="HU171" s="16">
        <f t="shared" ref="HU171:IH171" si="307">VLOOKUP($A171,$A$104:$P$119,HU$173,FALSE)</f>
        <v>4993.7401774945165</v>
      </c>
      <c r="HV171" s="16">
        <f t="shared" si="307"/>
        <v>4914.0860079865288</v>
      </c>
      <c r="HW171" s="16">
        <f t="shared" si="307"/>
        <v>5135.1488530032984</v>
      </c>
      <c r="HX171" s="16">
        <f t="shared" si="307"/>
        <v>5006.1245036646369</v>
      </c>
      <c r="HY171" s="16">
        <f t="shared" si="307"/>
        <v>5045.2719255076236</v>
      </c>
      <c r="HZ171" s="16">
        <f t="shared" si="307"/>
        <v>5127.6904482750469</v>
      </c>
      <c r="IA171" s="16">
        <f t="shared" si="307"/>
        <v>4997.2255278935691</v>
      </c>
      <c r="IB171" s="16">
        <f t="shared" si="307"/>
        <v>4940.9754944839506</v>
      </c>
      <c r="IC171" s="16">
        <f t="shared" si="307"/>
        <v>4881.1659209850814</v>
      </c>
      <c r="ID171" s="16">
        <f t="shared" si="307"/>
        <v>4748.3771562894326</v>
      </c>
      <c r="IE171" s="16">
        <f t="shared" si="307"/>
        <v>4617.8226887466444</v>
      </c>
      <c r="IF171" s="16">
        <f t="shared" si="307"/>
        <v>4686.3211512245362</v>
      </c>
      <c r="IG171" s="16">
        <f t="shared" si="307"/>
        <v>4732.0328259016514</v>
      </c>
      <c r="IH171" s="16">
        <f t="shared" si="307"/>
        <v>4778.7185848025047</v>
      </c>
    </row>
    <row r="172" spans="1:242" s="19" customFormat="1">
      <c r="A172" s="44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U172" s="44"/>
      <c r="V172" s="104"/>
      <c r="W172" s="104"/>
      <c r="X172" s="104"/>
      <c r="Y172" s="104"/>
      <c r="Z172" s="104"/>
      <c r="AA172" s="104"/>
      <c r="AB172" s="104"/>
      <c r="AC172" s="104"/>
      <c r="AD172" s="104"/>
      <c r="AE172" s="104"/>
      <c r="AF172" s="104"/>
      <c r="AG172" s="104"/>
      <c r="AH172" s="104"/>
      <c r="AI172" s="104"/>
      <c r="AJ172" s="104"/>
      <c r="AL172" s="44"/>
      <c r="AM172" s="104"/>
      <c r="AN172" s="104"/>
      <c r="AO172" s="104"/>
      <c r="AP172" s="104"/>
      <c r="AQ172" s="104"/>
      <c r="AR172" s="104"/>
      <c r="AS172" s="104"/>
      <c r="AT172" s="104"/>
      <c r="AU172" s="104"/>
      <c r="AV172" s="104"/>
      <c r="AW172" s="104"/>
    </row>
    <row r="173" spans="1:242" s="19" customFormat="1">
      <c r="C173" s="19">
        <v>3</v>
      </c>
      <c r="D173" s="19">
        <v>4</v>
      </c>
      <c r="E173" s="19">
        <v>5</v>
      </c>
      <c r="F173" s="19">
        <v>6</v>
      </c>
      <c r="G173" s="19">
        <v>7</v>
      </c>
      <c r="H173" s="19">
        <v>8</v>
      </c>
      <c r="I173" s="19">
        <v>9</v>
      </c>
      <c r="J173" s="19">
        <v>10</v>
      </c>
      <c r="K173" s="19">
        <v>11</v>
      </c>
      <c r="L173" s="19">
        <v>12</v>
      </c>
      <c r="M173" s="19">
        <v>13</v>
      </c>
      <c r="N173" s="19">
        <v>14</v>
      </c>
      <c r="O173" s="19">
        <v>15</v>
      </c>
      <c r="P173" s="19">
        <v>16</v>
      </c>
      <c r="Q173" s="262" t="s">
        <v>751</v>
      </c>
      <c r="R173" s="262" t="s">
        <v>747</v>
      </c>
      <c r="U173" s="19">
        <v>3</v>
      </c>
      <c r="V173" s="19">
        <v>4</v>
      </c>
      <c r="W173" s="19">
        <v>5</v>
      </c>
      <c r="X173" s="19">
        <v>6</v>
      </c>
      <c r="Y173" s="19">
        <v>7</v>
      </c>
      <c r="Z173" s="19">
        <v>8</v>
      </c>
      <c r="AA173" s="19">
        <v>9</v>
      </c>
      <c r="AB173" s="19">
        <v>10</v>
      </c>
      <c r="AC173" s="19">
        <v>11</v>
      </c>
      <c r="AD173" s="19">
        <v>12</v>
      </c>
      <c r="AE173" s="19">
        <v>13</v>
      </c>
      <c r="AF173" s="19">
        <v>14</v>
      </c>
      <c r="AG173" s="19">
        <v>15</v>
      </c>
      <c r="AH173" s="19">
        <v>16</v>
      </c>
      <c r="AK173" s="19">
        <v>3</v>
      </c>
      <c r="AL173" s="19">
        <v>4</v>
      </c>
      <c r="AM173" s="19">
        <v>5</v>
      </c>
      <c r="AN173" s="19">
        <v>6</v>
      </c>
      <c r="AO173" s="19">
        <v>7</v>
      </c>
      <c r="AP173" s="19">
        <v>8</v>
      </c>
      <c r="AQ173" s="19">
        <v>9</v>
      </c>
      <c r="AR173" s="19">
        <v>10</v>
      </c>
      <c r="AS173" s="19">
        <v>11</v>
      </c>
      <c r="AT173" s="19">
        <v>12</v>
      </c>
      <c r="AU173" s="19">
        <v>13</v>
      </c>
      <c r="AV173" s="19">
        <v>14</v>
      </c>
      <c r="AW173" s="19">
        <v>15</v>
      </c>
      <c r="AX173" s="19">
        <v>16</v>
      </c>
      <c r="BA173" s="19">
        <v>3</v>
      </c>
      <c r="BB173" s="19">
        <v>4</v>
      </c>
      <c r="BC173" s="19">
        <v>5</v>
      </c>
      <c r="BD173" s="19">
        <v>6</v>
      </c>
      <c r="BE173" s="19">
        <v>7</v>
      </c>
      <c r="BF173" s="19">
        <v>8</v>
      </c>
      <c r="BG173" s="19">
        <v>9</v>
      </c>
      <c r="BH173" s="19">
        <v>10</v>
      </c>
      <c r="BI173" s="19">
        <v>11</v>
      </c>
      <c r="BJ173" s="19">
        <v>12</v>
      </c>
      <c r="BK173" s="19">
        <v>13</v>
      </c>
      <c r="BL173" s="19">
        <v>14</v>
      </c>
      <c r="BM173" s="19">
        <v>15</v>
      </c>
      <c r="BN173" s="19">
        <v>16</v>
      </c>
      <c r="BQ173" s="19">
        <v>3</v>
      </c>
      <c r="BR173" s="19">
        <v>4</v>
      </c>
      <c r="BS173" s="19">
        <v>5</v>
      </c>
      <c r="BT173" s="19">
        <v>6</v>
      </c>
      <c r="BU173" s="19">
        <v>7</v>
      </c>
      <c r="BV173" s="19">
        <v>8</v>
      </c>
      <c r="BW173" s="19">
        <v>9</v>
      </c>
      <c r="BX173" s="19">
        <v>10</v>
      </c>
      <c r="BY173" s="19">
        <v>11</v>
      </c>
      <c r="BZ173" s="19">
        <v>12</v>
      </c>
      <c r="CA173" s="19">
        <v>13</v>
      </c>
      <c r="CB173" s="19">
        <v>14</v>
      </c>
      <c r="CC173" s="19">
        <v>15</v>
      </c>
      <c r="CD173" s="19">
        <v>16</v>
      </c>
      <c r="CG173" s="19">
        <v>3</v>
      </c>
      <c r="CH173" s="19">
        <v>4</v>
      </c>
      <c r="CI173" s="19">
        <v>5</v>
      </c>
      <c r="CJ173" s="19">
        <v>6</v>
      </c>
      <c r="CK173" s="19">
        <v>7</v>
      </c>
      <c r="CL173" s="19">
        <v>8</v>
      </c>
      <c r="CM173" s="19">
        <v>9</v>
      </c>
      <c r="CN173" s="19">
        <v>10</v>
      </c>
      <c r="CO173" s="19">
        <v>11</v>
      </c>
      <c r="CP173" s="19">
        <v>12</v>
      </c>
      <c r="CQ173" s="19">
        <v>13</v>
      </c>
      <c r="CR173" s="19">
        <v>14</v>
      </c>
      <c r="CS173" s="19">
        <v>15</v>
      </c>
      <c r="CT173" s="19">
        <v>16</v>
      </c>
      <c r="CW173" s="19">
        <v>3</v>
      </c>
      <c r="CX173" s="19">
        <v>4</v>
      </c>
      <c r="CY173" s="19">
        <v>5</v>
      </c>
      <c r="CZ173" s="19">
        <v>6</v>
      </c>
      <c r="DA173" s="19">
        <v>7</v>
      </c>
      <c r="DB173" s="19">
        <v>8</v>
      </c>
      <c r="DC173" s="19">
        <v>9</v>
      </c>
      <c r="DD173" s="19">
        <v>10</v>
      </c>
      <c r="DE173" s="19">
        <v>11</v>
      </c>
      <c r="DF173" s="19">
        <v>12</v>
      </c>
      <c r="DG173" s="19">
        <v>13</v>
      </c>
      <c r="DH173" s="19">
        <v>14</v>
      </c>
      <c r="DI173" s="19">
        <v>15</v>
      </c>
      <c r="DJ173" s="19">
        <v>16</v>
      </c>
      <c r="DM173" s="19">
        <v>3</v>
      </c>
      <c r="DN173" s="19">
        <v>4</v>
      </c>
      <c r="DO173" s="19">
        <v>5</v>
      </c>
      <c r="DP173" s="19">
        <v>6</v>
      </c>
      <c r="DQ173" s="19">
        <v>7</v>
      </c>
      <c r="DR173" s="19">
        <v>8</v>
      </c>
      <c r="DS173" s="19">
        <v>9</v>
      </c>
      <c r="DT173" s="19">
        <v>10</v>
      </c>
      <c r="DU173" s="19">
        <v>11</v>
      </c>
      <c r="DV173" s="19">
        <v>12</v>
      </c>
      <c r="DW173" s="19">
        <v>13</v>
      </c>
      <c r="DX173" s="19">
        <v>14</v>
      </c>
      <c r="DY173" s="19">
        <v>15</v>
      </c>
      <c r="DZ173" s="19">
        <v>16</v>
      </c>
      <c r="EC173" s="19">
        <v>3</v>
      </c>
      <c r="ED173" s="19">
        <v>4</v>
      </c>
      <c r="EE173" s="19">
        <v>5</v>
      </c>
      <c r="EF173" s="19">
        <v>6</v>
      </c>
      <c r="EG173" s="19">
        <v>7</v>
      </c>
      <c r="EH173" s="19">
        <v>8</v>
      </c>
      <c r="EI173" s="19">
        <v>9</v>
      </c>
      <c r="EJ173" s="19">
        <v>10</v>
      </c>
      <c r="EK173" s="19">
        <v>11</v>
      </c>
      <c r="EL173" s="19">
        <v>12</v>
      </c>
      <c r="EM173" s="19">
        <v>13</v>
      </c>
      <c r="EN173" s="19">
        <v>14</v>
      </c>
      <c r="EO173" s="19">
        <v>15</v>
      </c>
      <c r="EP173" s="19">
        <v>16</v>
      </c>
      <c r="ES173" s="19">
        <v>3</v>
      </c>
      <c r="ET173" s="19">
        <v>4</v>
      </c>
      <c r="EU173" s="19">
        <v>5</v>
      </c>
      <c r="EV173" s="19">
        <v>6</v>
      </c>
      <c r="EW173" s="19">
        <v>7</v>
      </c>
      <c r="EX173" s="19">
        <v>8</v>
      </c>
      <c r="EY173" s="19">
        <v>9</v>
      </c>
      <c r="EZ173" s="19">
        <v>10</v>
      </c>
      <c r="FA173" s="19">
        <v>11</v>
      </c>
      <c r="FB173" s="19">
        <v>12</v>
      </c>
      <c r="FC173" s="19">
        <v>13</v>
      </c>
      <c r="FD173" s="19">
        <v>14</v>
      </c>
      <c r="FE173" s="19">
        <v>15</v>
      </c>
      <c r="FF173" s="19">
        <v>16</v>
      </c>
      <c r="FI173" s="19">
        <v>3</v>
      </c>
      <c r="FJ173" s="19">
        <v>4</v>
      </c>
      <c r="FK173" s="19">
        <v>5</v>
      </c>
      <c r="FL173" s="19">
        <v>6</v>
      </c>
      <c r="FM173" s="19">
        <v>7</v>
      </c>
      <c r="FN173" s="19">
        <v>8</v>
      </c>
      <c r="FO173" s="19">
        <v>9</v>
      </c>
      <c r="FP173" s="19">
        <v>10</v>
      </c>
      <c r="FQ173" s="19">
        <v>11</v>
      </c>
      <c r="FR173" s="19">
        <v>12</v>
      </c>
      <c r="FS173" s="19">
        <v>13</v>
      </c>
      <c r="FT173" s="19">
        <v>14</v>
      </c>
      <c r="FU173" s="19">
        <v>15</v>
      </c>
      <c r="FV173" s="19">
        <v>16</v>
      </c>
      <c r="FY173" s="19">
        <v>3</v>
      </c>
      <c r="FZ173" s="19">
        <v>4</v>
      </c>
      <c r="GA173" s="19">
        <v>5</v>
      </c>
      <c r="GB173" s="19">
        <v>6</v>
      </c>
      <c r="GC173" s="19">
        <v>7</v>
      </c>
      <c r="GD173" s="19">
        <v>8</v>
      </c>
      <c r="GE173" s="19">
        <v>9</v>
      </c>
      <c r="GF173" s="19">
        <v>10</v>
      </c>
      <c r="GG173" s="19">
        <v>11</v>
      </c>
      <c r="GH173" s="19">
        <v>12</v>
      </c>
      <c r="GI173" s="19">
        <v>13</v>
      </c>
      <c r="GJ173" s="19">
        <v>14</v>
      </c>
      <c r="GK173" s="19">
        <v>15</v>
      </c>
      <c r="GL173" s="19">
        <v>16</v>
      </c>
      <c r="GO173" s="19">
        <v>3</v>
      </c>
      <c r="GP173" s="19">
        <v>4</v>
      </c>
      <c r="GQ173" s="19">
        <v>5</v>
      </c>
      <c r="GR173" s="19">
        <v>6</v>
      </c>
      <c r="GS173" s="19">
        <v>7</v>
      </c>
      <c r="GT173" s="19">
        <v>8</v>
      </c>
      <c r="GU173" s="19">
        <v>9</v>
      </c>
      <c r="GV173" s="19">
        <v>10</v>
      </c>
      <c r="GW173" s="19">
        <v>11</v>
      </c>
      <c r="GX173" s="19">
        <v>12</v>
      </c>
      <c r="GY173" s="19">
        <v>13</v>
      </c>
      <c r="GZ173" s="19">
        <v>14</v>
      </c>
      <c r="HA173" s="19">
        <v>15</v>
      </c>
      <c r="HB173" s="19">
        <v>16</v>
      </c>
      <c r="HE173" s="19">
        <v>3</v>
      </c>
      <c r="HF173" s="19">
        <v>4</v>
      </c>
      <c r="HG173" s="19">
        <v>5</v>
      </c>
      <c r="HH173" s="19">
        <v>6</v>
      </c>
      <c r="HI173" s="19">
        <v>7</v>
      </c>
      <c r="HJ173" s="19">
        <v>8</v>
      </c>
      <c r="HK173" s="19">
        <v>9</v>
      </c>
      <c r="HL173" s="19">
        <v>10</v>
      </c>
      <c r="HM173" s="19">
        <v>11</v>
      </c>
      <c r="HN173" s="19">
        <v>12</v>
      </c>
      <c r="HO173" s="19">
        <v>13</v>
      </c>
      <c r="HP173" s="19">
        <v>14</v>
      </c>
      <c r="HQ173" s="19">
        <v>15</v>
      </c>
      <c r="HR173" s="19">
        <v>16</v>
      </c>
      <c r="HU173" s="19">
        <v>3</v>
      </c>
      <c r="HV173" s="19">
        <v>4</v>
      </c>
      <c r="HW173" s="19">
        <v>5</v>
      </c>
      <c r="HX173" s="19">
        <v>6</v>
      </c>
      <c r="HY173" s="19">
        <v>7</v>
      </c>
      <c r="HZ173" s="19">
        <v>8</v>
      </c>
      <c r="IA173" s="19">
        <v>9</v>
      </c>
      <c r="IB173" s="19">
        <v>10</v>
      </c>
      <c r="IC173" s="19">
        <v>11</v>
      </c>
      <c r="ID173" s="19">
        <v>12</v>
      </c>
      <c r="IE173" s="19">
        <v>13</v>
      </c>
      <c r="IF173" s="19">
        <v>14</v>
      </c>
      <c r="IG173" s="19">
        <v>15</v>
      </c>
      <c r="IH173" s="19">
        <v>16</v>
      </c>
    </row>
    <row r="174" spans="1:242" s="19" customFormat="1">
      <c r="B174" s="45"/>
      <c r="C174" s="45" t="s">
        <v>294</v>
      </c>
      <c r="D174" s="45" t="s">
        <v>295</v>
      </c>
      <c r="E174" s="45" t="s">
        <v>296</v>
      </c>
      <c r="F174" s="150" t="s">
        <v>297</v>
      </c>
      <c r="G174" s="45" t="s">
        <v>264</v>
      </c>
      <c r="H174" s="45" t="s">
        <v>265</v>
      </c>
      <c r="I174" s="45" t="s">
        <v>266</v>
      </c>
      <c r="J174" s="45" t="s">
        <v>267</v>
      </c>
      <c r="K174" s="45" t="s">
        <v>268</v>
      </c>
      <c r="L174" s="45" t="s">
        <v>269</v>
      </c>
      <c r="M174" s="45" t="s">
        <v>270</v>
      </c>
      <c r="N174" s="45" t="s">
        <v>271</v>
      </c>
      <c r="O174" s="45" t="s">
        <v>272</v>
      </c>
      <c r="P174" s="44" t="s">
        <v>273</v>
      </c>
      <c r="Q174" s="44"/>
      <c r="R174" s="44"/>
      <c r="S174" s="44"/>
      <c r="T174" s="45"/>
      <c r="U174" s="45" t="s">
        <v>294</v>
      </c>
      <c r="V174" s="45" t="s">
        <v>295</v>
      </c>
      <c r="W174" s="45" t="s">
        <v>296</v>
      </c>
      <c r="X174" s="150" t="s">
        <v>297</v>
      </c>
      <c r="Y174" s="45" t="s">
        <v>264</v>
      </c>
      <c r="Z174" s="45" t="s">
        <v>265</v>
      </c>
      <c r="AA174" s="45" t="s">
        <v>266</v>
      </c>
      <c r="AB174" s="45" t="s">
        <v>267</v>
      </c>
      <c r="AC174" s="45" t="s">
        <v>268</v>
      </c>
      <c r="AD174" s="45" t="s">
        <v>269</v>
      </c>
      <c r="AE174" s="45" t="s">
        <v>270</v>
      </c>
      <c r="AF174" s="45" t="s">
        <v>271</v>
      </c>
      <c r="AG174" s="45" t="s">
        <v>272</v>
      </c>
      <c r="AH174" s="44" t="s">
        <v>273</v>
      </c>
      <c r="AI174" s="44"/>
      <c r="AJ174" s="45"/>
      <c r="AK174" s="45" t="s">
        <v>294</v>
      </c>
      <c r="AL174" s="45" t="s">
        <v>295</v>
      </c>
      <c r="AM174" s="45" t="s">
        <v>296</v>
      </c>
      <c r="AN174" s="150" t="s">
        <v>297</v>
      </c>
      <c r="AO174" s="45" t="s">
        <v>264</v>
      </c>
      <c r="AP174" s="45" t="s">
        <v>265</v>
      </c>
      <c r="AQ174" s="45" t="s">
        <v>266</v>
      </c>
      <c r="AR174" s="45" t="s">
        <v>267</v>
      </c>
      <c r="AS174" s="45" t="s">
        <v>268</v>
      </c>
      <c r="AT174" s="45" t="s">
        <v>269</v>
      </c>
      <c r="AU174" s="45" t="s">
        <v>270</v>
      </c>
      <c r="AV174" s="45" t="s">
        <v>271</v>
      </c>
      <c r="AW174" s="45" t="s">
        <v>272</v>
      </c>
      <c r="AX174" s="44" t="s">
        <v>273</v>
      </c>
      <c r="AY174" s="44"/>
      <c r="AZ174" s="45"/>
      <c r="BA174" s="45" t="s">
        <v>294</v>
      </c>
      <c r="BB174" s="45" t="s">
        <v>295</v>
      </c>
      <c r="BC174" s="45" t="s">
        <v>296</v>
      </c>
      <c r="BD174" s="150" t="s">
        <v>297</v>
      </c>
      <c r="BE174" s="45" t="s">
        <v>264</v>
      </c>
      <c r="BF174" s="45" t="s">
        <v>265</v>
      </c>
      <c r="BG174" s="45" t="s">
        <v>266</v>
      </c>
      <c r="BH174" s="45" t="s">
        <v>267</v>
      </c>
      <c r="BI174" s="45" t="s">
        <v>268</v>
      </c>
      <c r="BJ174" s="45" t="s">
        <v>269</v>
      </c>
      <c r="BK174" s="45" t="s">
        <v>270</v>
      </c>
      <c r="BL174" s="45" t="s">
        <v>271</v>
      </c>
      <c r="BM174" s="45" t="s">
        <v>272</v>
      </c>
      <c r="BN174" s="44" t="s">
        <v>273</v>
      </c>
      <c r="BO174" s="44"/>
      <c r="BP174" s="45"/>
      <c r="BQ174" s="45" t="s">
        <v>294</v>
      </c>
      <c r="BR174" s="45" t="s">
        <v>295</v>
      </c>
      <c r="BS174" s="45" t="s">
        <v>296</v>
      </c>
      <c r="BT174" s="150" t="s">
        <v>297</v>
      </c>
      <c r="BU174" s="45" t="s">
        <v>264</v>
      </c>
      <c r="BV174" s="45" t="s">
        <v>265</v>
      </c>
      <c r="BW174" s="45" t="s">
        <v>266</v>
      </c>
      <c r="BX174" s="45" t="s">
        <v>267</v>
      </c>
      <c r="BY174" s="45" t="s">
        <v>268</v>
      </c>
      <c r="BZ174" s="45" t="s">
        <v>269</v>
      </c>
      <c r="CA174" s="45" t="s">
        <v>270</v>
      </c>
      <c r="CB174" s="45" t="s">
        <v>271</v>
      </c>
      <c r="CC174" s="45" t="s">
        <v>272</v>
      </c>
      <c r="CD174" s="44" t="s">
        <v>273</v>
      </c>
      <c r="CE174" s="44"/>
      <c r="CF174" s="45"/>
      <c r="CG174" s="45" t="s">
        <v>294</v>
      </c>
      <c r="CH174" s="45" t="s">
        <v>295</v>
      </c>
      <c r="CI174" s="45" t="s">
        <v>296</v>
      </c>
      <c r="CJ174" s="150" t="s">
        <v>297</v>
      </c>
      <c r="CK174" s="45" t="s">
        <v>264</v>
      </c>
      <c r="CL174" s="45" t="s">
        <v>265</v>
      </c>
      <c r="CM174" s="45" t="s">
        <v>266</v>
      </c>
      <c r="CN174" s="45" t="s">
        <v>267</v>
      </c>
      <c r="CO174" s="45" t="s">
        <v>268</v>
      </c>
      <c r="CP174" s="45" t="s">
        <v>269</v>
      </c>
      <c r="CQ174" s="45" t="s">
        <v>270</v>
      </c>
      <c r="CR174" s="45" t="s">
        <v>271</v>
      </c>
      <c r="CS174" s="45" t="s">
        <v>272</v>
      </c>
      <c r="CT174" s="44" t="s">
        <v>273</v>
      </c>
      <c r="CU174" s="44"/>
      <c r="CV174" s="45"/>
      <c r="CW174" s="45" t="s">
        <v>294</v>
      </c>
      <c r="CX174" s="45" t="s">
        <v>295</v>
      </c>
      <c r="CY174" s="45" t="s">
        <v>296</v>
      </c>
      <c r="CZ174" s="150" t="s">
        <v>297</v>
      </c>
      <c r="DA174" s="45" t="s">
        <v>264</v>
      </c>
      <c r="DB174" s="45" t="s">
        <v>265</v>
      </c>
      <c r="DC174" s="45" t="s">
        <v>266</v>
      </c>
      <c r="DD174" s="45" t="s">
        <v>267</v>
      </c>
      <c r="DE174" s="45" t="s">
        <v>268</v>
      </c>
      <c r="DF174" s="45" t="s">
        <v>269</v>
      </c>
      <c r="DG174" s="45" t="s">
        <v>270</v>
      </c>
      <c r="DH174" s="45" t="s">
        <v>271</v>
      </c>
      <c r="DI174" s="45" t="s">
        <v>272</v>
      </c>
      <c r="DJ174" s="44" t="s">
        <v>273</v>
      </c>
      <c r="DK174" s="44"/>
      <c r="DL174" s="45"/>
      <c r="DM174" s="45" t="s">
        <v>294</v>
      </c>
      <c r="DN174" s="45" t="s">
        <v>295</v>
      </c>
      <c r="DO174" s="45" t="s">
        <v>296</v>
      </c>
      <c r="DP174" s="150" t="s">
        <v>297</v>
      </c>
      <c r="DQ174" s="45" t="s">
        <v>264</v>
      </c>
      <c r="DR174" s="45" t="s">
        <v>265</v>
      </c>
      <c r="DS174" s="45" t="s">
        <v>266</v>
      </c>
      <c r="DT174" s="45" t="s">
        <v>267</v>
      </c>
      <c r="DU174" s="45" t="s">
        <v>268</v>
      </c>
      <c r="DV174" s="45" t="s">
        <v>269</v>
      </c>
      <c r="DW174" s="45" t="s">
        <v>270</v>
      </c>
      <c r="DX174" s="45" t="s">
        <v>271</v>
      </c>
      <c r="DY174" s="45" t="s">
        <v>272</v>
      </c>
      <c r="DZ174" s="44" t="s">
        <v>273</v>
      </c>
      <c r="EA174" s="44"/>
      <c r="EB174" s="45"/>
      <c r="EC174" s="45" t="s">
        <v>294</v>
      </c>
      <c r="ED174" s="45" t="s">
        <v>295</v>
      </c>
      <c r="EE174" s="45" t="s">
        <v>296</v>
      </c>
      <c r="EF174" s="150" t="s">
        <v>297</v>
      </c>
      <c r="EG174" s="45" t="s">
        <v>264</v>
      </c>
      <c r="EH174" s="45" t="s">
        <v>265</v>
      </c>
      <c r="EI174" s="45" t="s">
        <v>266</v>
      </c>
      <c r="EJ174" s="45" t="s">
        <v>267</v>
      </c>
      <c r="EK174" s="45" t="s">
        <v>268</v>
      </c>
      <c r="EL174" s="45" t="s">
        <v>269</v>
      </c>
      <c r="EM174" s="45" t="s">
        <v>270</v>
      </c>
      <c r="EN174" s="45" t="s">
        <v>271</v>
      </c>
      <c r="EO174" s="45" t="s">
        <v>272</v>
      </c>
      <c r="EP174" s="44" t="s">
        <v>273</v>
      </c>
      <c r="EQ174" s="44"/>
      <c r="ER174" s="45"/>
      <c r="ES174" s="45" t="s">
        <v>294</v>
      </c>
      <c r="ET174" s="45" t="s">
        <v>295</v>
      </c>
      <c r="EU174" s="45" t="s">
        <v>296</v>
      </c>
      <c r="EV174" s="150" t="s">
        <v>297</v>
      </c>
      <c r="EW174" s="45" t="s">
        <v>264</v>
      </c>
      <c r="EX174" s="45" t="s">
        <v>265</v>
      </c>
      <c r="EY174" s="45" t="s">
        <v>266</v>
      </c>
      <c r="EZ174" s="45" t="s">
        <v>267</v>
      </c>
      <c r="FA174" s="45" t="s">
        <v>268</v>
      </c>
      <c r="FB174" s="45" t="s">
        <v>269</v>
      </c>
      <c r="FC174" s="45" t="s">
        <v>270</v>
      </c>
      <c r="FD174" s="45" t="s">
        <v>271</v>
      </c>
      <c r="FE174" s="45" t="s">
        <v>272</v>
      </c>
      <c r="FF174" s="44" t="s">
        <v>273</v>
      </c>
      <c r="FG174" s="44"/>
      <c r="FH174" s="45"/>
      <c r="FI174" s="45" t="s">
        <v>294</v>
      </c>
      <c r="FJ174" s="45" t="s">
        <v>295</v>
      </c>
      <c r="FK174" s="45" t="s">
        <v>296</v>
      </c>
      <c r="FL174" s="150" t="s">
        <v>297</v>
      </c>
      <c r="FM174" s="45" t="s">
        <v>264</v>
      </c>
      <c r="FN174" s="45" t="s">
        <v>265</v>
      </c>
      <c r="FO174" s="45" t="s">
        <v>266</v>
      </c>
      <c r="FP174" s="45" t="s">
        <v>267</v>
      </c>
      <c r="FQ174" s="45" t="s">
        <v>268</v>
      </c>
      <c r="FR174" s="45" t="s">
        <v>269</v>
      </c>
      <c r="FS174" s="45" t="s">
        <v>270</v>
      </c>
      <c r="FT174" s="45" t="s">
        <v>271</v>
      </c>
      <c r="FU174" s="45" t="s">
        <v>272</v>
      </c>
      <c r="FV174" s="44" t="s">
        <v>273</v>
      </c>
      <c r="FW174" s="44"/>
      <c r="FX174" s="45"/>
      <c r="FY174" s="45" t="s">
        <v>294</v>
      </c>
      <c r="FZ174" s="45" t="s">
        <v>295</v>
      </c>
      <c r="GA174" s="45" t="s">
        <v>296</v>
      </c>
      <c r="GB174" s="150" t="s">
        <v>297</v>
      </c>
      <c r="GC174" s="45" t="s">
        <v>264</v>
      </c>
      <c r="GD174" s="45" t="s">
        <v>265</v>
      </c>
      <c r="GE174" s="45" t="s">
        <v>266</v>
      </c>
      <c r="GF174" s="45" t="s">
        <v>267</v>
      </c>
      <c r="GG174" s="45" t="s">
        <v>268</v>
      </c>
      <c r="GH174" s="45" t="s">
        <v>269</v>
      </c>
      <c r="GI174" s="45" t="s">
        <v>270</v>
      </c>
      <c r="GJ174" s="45" t="s">
        <v>271</v>
      </c>
      <c r="GK174" s="45" t="s">
        <v>272</v>
      </c>
      <c r="GL174" s="44" t="s">
        <v>273</v>
      </c>
      <c r="GM174" s="44"/>
      <c r="GN174" s="45"/>
      <c r="GO174" s="45" t="s">
        <v>294</v>
      </c>
      <c r="GP174" s="45" t="s">
        <v>295</v>
      </c>
      <c r="GQ174" s="45" t="s">
        <v>296</v>
      </c>
      <c r="GR174" s="150" t="s">
        <v>297</v>
      </c>
      <c r="GS174" s="45" t="s">
        <v>264</v>
      </c>
      <c r="GT174" s="45" t="s">
        <v>265</v>
      </c>
      <c r="GU174" s="45" t="s">
        <v>266</v>
      </c>
      <c r="GV174" s="45" t="s">
        <v>267</v>
      </c>
      <c r="GW174" s="45" t="s">
        <v>268</v>
      </c>
      <c r="GX174" s="45" t="s">
        <v>269</v>
      </c>
      <c r="GY174" s="45" t="s">
        <v>270</v>
      </c>
      <c r="GZ174" s="45" t="s">
        <v>271</v>
      </c>
      <c r="HA174" s="45" t="s">
        <v>272</v>
      </c>
      <c r="HB174" s="44" t="s">
        <v>273</v>
      </c>
      <c r="HC174" s="44"/>
      <c r="HD174" s="45"/>
      <c r="HE174" s="45" t="s">
        <v>294</v>
      </c>
      <c r="HF174" s="45" t="s">
        <v>295</v>
      </c>
      <c r="HG174" s="45" t="s">
        <v>296</v>
      </c>
      <c r="HH174" s="150" t="s">
        <v>297</v>
      </c>
      <c r="HI174" s="45" t="s">
        <v>264</v>
      </c>
      <c r="HJ174" s="45" t="s">
        <v>265</v>
      </c>
      <c r="HK174" s="45" t="s">
        <v>266</v>
      </c>
      <c r="HL174" s="45" t="s">
        <v>267</v>
      </c>
      <c r="HM174" s="45" t="s">
        <v>268</v>
      </c>
      <c r="HN174" s="45" t="s">
        <v>269</v>
      </c>
      <c r="HO174" s="45" t="s">
        <v>270</v>
      </c>
      <c r="HP174" s="45" t="s">
        <v>271</v>
      </c>
      <c r="HQ174" s="45" t="s">
        <v>272</v>
      </c>
      <c r="HR174" s="44" t="s">
        <v>273</v>
      </c>
      <c r="HS174" s="44"/>
      <c r="HT174" s="45"/>
      <c r="HU174" s="45" t="s">
        <v>294</v>
      </c>
      <c r="HV174" s="45" t="s">
        <v>295</v>
      </c>
      <c r="HW174" s="45" t="s">
        <v>296</v>
      </c>
      <c r="HX174" s="150" t="s">
        <v>297</v>
      </c>
      <c r="HY174" s="45" t="s">
        <v>264</v>
      </c>
      <c r="HZ174" s="45" t="s">
        <v>265</v>
      </c>
      <c r="IA174" s="45" t="s">
        <v>266</v>
      </c>
      <c r="IB174" s="45" t="s">
        <v>267</v>
      </c>
      <c r="IC174" s="45" t="s">
        <v>268</v>
      </c>
      <c r="ID174" s="45" t="s">
        <v>269</v>
      </c>
      <c r="IE174" s="45" t="s">
        <v>270</v>
      </c>
      <c r="IF174" s="45" t="s">
        <v>271</v>
      </c>
      <c r="IG174" s="45" t="s">
        <v>272</v>
      </c>
      <c r="IH174" s="44" t="s">
        <v>273</v>
      </c>
    </row>
    <row r="175" spans="1:242" s="19" customFormat="1">
      <c r="A175" s="45" t="s">
        <v>643</v>
      </c>
      <c r="C175" s="16">
        <f t="shared" ref="C175:P175" si="308">VLOOKUP($A175,$A$121:$P$136,C$173,FALSE)</f>
        <v>5736.1880202348702</v>
      </c>
      <c r="D175" s="16">
        <f t="shared" si="308"/>
        <v>5642.8614148205361</v>
      </c>
      <c r="E175" s="16">
        <f t="shared" si="308"/>
        <v>5831.9982606661461</v>
      </c>
      <c r="F175" s="16">
        <f t="shared" si="308"/>
        <v>6056.521996360475</v>
      </c>
      <c r="G175" s="16">
        <f t="shared" si="308"/>
        <v>6159.0272172993127</v>
      </c>
      <c r="H175" s="16">
        <f t="shared" si="308"/>
        <v>6094.3229812985583</v>
      </c>
      <c r="I175" s="16">
        <f t="shared" si="308"/>
        <v>6158.0257090030873</v>
      </c>
      <c r="J175" s="16">
        <f t="shared" si="308"/>
        <v>5965.4471142113825</v>
      </c>
      <c r="K175" s="16">
        <f t="shared" si="308"/>
        <v>5902.2635584520776</v>
      </c>
      <c r="L175" s="16">
        <f t="shared" si="308"/>
        <v>5776.306082143692</v>
      </c>
      <c r="M175" s="16">
        <f t="shared" si="308"/>
        <v>5578.7604105610808</v>
      </c>
      <c r="N175" s="16">
        <f t="shared" si="308"/>
        <v>5500.1329285163874</v>
      </c>
      <c r="O175" s="16">
        <f t="shared" si="308"/>
        <v>5578.1866880237949</v>
      </c>
      <c r="P175" s="16">
        <f t="shared" si="308"/>
        <v>5710.3568511194271</v>
      </c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  <c r="EX175" s="16"/>
      <c r="EY175" s="16"/>
      <c r="EZ175" s="16"/>
      <c r="FA175" s="16"/>
      <c r="FB175" s="16"/>
      <c r="FC175" s="16"/>
      <c r="FD175" s="16"/>
      <c r="FE175" s="16"/>
      <c r="FF175" s="16"/>
      <c r="FG175" s="16"/>
      <c r="FH175" s="16"/>
      <c r="FI175" s="16"/>
      <c r="FJ175" s="16"/>
      <c r="FK175" s="16"/>
      <c r="FL175" s="16"/>
      <c r="FM175" s="16"/>
      <c r="FN175" s="16"/>
      <c r="FO175" s="16"/>
      <c r="FP175" s="16"/>
      <c r="FQ175" s="16"/>
      <c r="FR175" s="16"/>
      <c r="FS175" s="16"/>
      <c r="FT175" s="16"/>
      <c r="FU175" s="16"/>
      <c r="FV175" s="16"/>
      <c r="FW175" s="16"/>
      <c r="FX175" s="16"/>
      <c r="FY175" s="16"/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  <c r="GL175" s="16"/>
      <c r="GM175" s="16"/>
      <c r="GN175" s="16"/>
      <c r="GO175" s="16"/>
      <c r="GP175" s="16"/>
      <c r="GQ175" s="16"/>
      <c r="GR175" s="16"/>
      <c r="GS175" s="16"/>
      <c r="GT175" s="16"/>
      <c r="GU175" s="16"/>
      <c r="GV175" s="16"/>
      <c r="GW175" s="16"/>
      <c r="GX175" s="16"/>
      <c r="GY175" s="16"/>
      <c r="GZ175" s="16"/>
      <c r="HA175" s="16"/>
      <c r="HB175" s="16"/>
      <c r="HC175" s="16"/>
      <c r="HD175" s="16"/>
      <c r="HE175" s="16"/>
      <c r="HF175" s="16"/>
      <c r="HG175" s="16"/>
      <c r="HH175" s="16"/>
      <c r="HI175" s="16"/>
      <c r="HJ175" s="16"/>
      <c r="HK175" s="16"/>
      <c r="HL175" s="16"/>
      <c r="HM175" s="16"/>
      <c r="HN175" s="16"/>
      <c r="HO175" s="16"/>
      <c r="HP175" s="16"/>
      <c r="HQ175" s="16"/>
      <c r="HR175" s="16"/>
      <c r="HS175" s="16"/>
      <c r="HT175" s="16"/>
      <c r="HU175" s="16"/>
      <c r="HV175" s="16"/>
      <c r="HW175" s="16"/>
      <c r="HX175" s="16"/>
      <c r="HY175" s="16"/>
      <c r="HZ175" s="16"/>
      <c r="IA175" s="16"/>
      <c r="IB175" s="16"/>
      <c r="IC175" s="16"/>
      <c r="ID175" s="16"/>
      <c r="IE175" s="16"/>
      <c r="IF175" s="16"/>
      <c r="IG175" s="16"/>
      <c r="IH175" s="16"/>
    </row>
    <row r="176" spans="1:242" s="19" customFormat="1">
      <c r="A176" s="45" t="s">
        <v>657</v>
      </c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>
        <f t="shared" ref="U176:AH176" si="309">VLOOKUP($A176,$A$121:$P$136,U$173,FALSE)</f>
        <v>3269.2013413196364</v>
      </c>
      <c r="V176" s="16">
        <f t="shared" si="309"/>
        <v>3194.9095237344382</v>
      </c>
      <c r="W176" s="16">
        <f t="shared" si="309"/>
        <v>3246.2135905209084</v>
      </c>
      <c r="X176" s="16">
        <f t="shared" si="309"/>
        <v>3190.6278988038548</v>
      </c>
      <c r="Y176" s="16">
        <f t="shared" si="309"/>
        <v>3039.7328349447239</v>
      </c>
      <c r="Z176" s="16">
        <f t="shared" si="309"/>
        <v>2998.7750245560783</v>
      </c>
      <c r="AA176" s="16">
        <f t="shared" si="309"/>
        <v>2982.2911201660327</v>
      </c>
      <c r="AB176" s="16">
        <f t="shared" si="309"/>
        <v>2902.0445498887875</v>
      </c>
      <c r="AC176" s="16">
        <f t="shared" si="309"/>
        <v>2910.9664661208831</v>
      </c>
      <c r="AD176" s="16">
        <f t="shared" si="309"/>
        <v>2913.4622987107095</v>
      </c>
      <c r="AE176" s="16">
        <f t="shared" si="309"/>
        <v>3137.8544153400148</v>
      </c>
      <c r="AF176" s="16">
        <f t="shared" si="309"/>
        <v>2968.869929853332</v>
      </c>
      <c r="AG176" s="16">
        <f t="shared" si="309"/>
        <v>3021.4417843040765</v>
      </c>
      <c r="AH176" s="16">
        <f t="shared" si="309"/>
        <v>3069.6822907243431</v>
      </c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/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/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  <c r="EP176" s="16"/>
      <c r="EQ176" s="16"/>
      <c r="ER176" s="16"/>
      <c r="ES176" s="16"/>
      <c r="ET176" s="16"/>
      <c r="EU176" s="16"/>
      <c r="EV176" s="16"/>
      <c r="EW176" s="16"/>
      <c r="EX176" s="16"/>
      <c r="EY176" s="16"/>
      <c r="EZ176" s="16"/>
      <c r="FA176" s="16"/>
      <c r="FB176" s="16"/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  <c r="FM176" s="16"/>
      <c r="FN176" s="16"/>
      <c r="FO176" s="16"/>
      <c r="FP176" s="16"/>
      <c r="FQ176" s="16"/>
      <c r="FR176" s="16"/>
      <c r="FS176" s="16"/>
      <c r="FT176" s="16"/>
      <c r="FU176" s="16"/>
      <c r="FV176" s="16"/>
      <c r="FW176" s="16"/>
      <c r="FX176" s="16"/>
      <c r="FY176" s="16"/>
      <c r="FZ176" s="16"/>
      <c r="GA176" s="16"/>
      <c r="GB176" s="16"/>
      <c r="GC176" s="16"/>
      <c r="GD176" s="16"/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/>
      <c r="GS176" s="16"/>
      <c r="GT176" s="16"/>
      <c r="GU176" s="16"/>
      <c r="GV176" s="16"/>
      <c r="GW176" s="16"/>
      <c r="GX176" s="16"/>
      <c r="GY176" s="16"/>
      <c r="GZ176" s="16"/>
      <c r="HA176" s="16"/>
      <c r="HB176" s="16"/>
      <c r="HC176" s="16"/>
      <c r="HD176" s="16"/>
      <c r="HE176" s="16"/>
      <c r="HF176" s="16"/>
      <c r="HG176" s="16"/>
      <c r="HH176" s="16"/>
      <c r="HI176" s="16"/>
      <c r="HJ176" s="16"/>
      <c r="HK176" s="16"/>
      <c r="HL176" s="16"/>
      <c r="HM176" s="16"/>
      <c r="HN176" s="16"/>
      <c r="HO176" s="16"/>
      <c r="HP176" s="16"/>
      <c r="HQ176" s="16"/>
      <c r="HR176" s="16"/>
      <c r="HS176" s="16"/>
      <c r="HT176" s="16"/>
      <c r="HU176" s="16"/>
      <c r="HV176" s="16"/>
      <c r="HW176" s="16"/>
      <c r="HX176" s="16"/>
      <c r="HY176" s="16"/>
      <c r="HZ176" s="16"/>
      <c r="IA176" s="16"/>
      <c r="IB176" s="16"/>
      <c r="IC176" s="16"/>
      <c r="ID176" s="16"/>
      <c r="IE176" s="16"/>
      <c r="IF176" s="16"/>
      <c r="IG176" s="16"/>
      <c r="IH176" s="16"/>
    </row>
    <row r="177" spans="1:242" s="19" customFormat="1">
      <c r="A177" s="45" t="s">
        <v>644</v>
      </c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>
        <f t="shared" ref="AK177:AX177" si="310">VLOOKUP($A177,$A$121:$P$136,AK$173,FALSE)</f>
        <v>7995.4589588617928</v>
      </c>
      <c r="AL177" s="16">
        <f t="shared" si="310"/>
        <v>7938.4040331008882</v>
      </c>
      <c r="AM177" s="16">
        <f t="shared" si="310"/>
        <v>8199.8245765814736</v>
      </c>
      <c r="AN177" s="16">
        <f t="shared" si="310"/>
        <v>8260.775714025669</v>
      </c>
      <c r="AO177" s="16">
        <f t="shared" si="310"/>
        <v>8178.2601214243714</v>
      </c>
      <c r="AP177" s="16">
        <f t="shared" si="310"/>
        <v>8098.0981244807354</v>
      </c>
      <c r="AQ177" s="16">
        <f t="shared" si="310"/>
        <v>8187.604158973475</v>
      </c>
      <c r="AR177" s="16">
        <f t="shared" si="310"/>
        <v>7589.9036324731505</v>
      </c>
      <c r="AS177" s="16">
        <f t="shared" si="310"/>
        <v>7726.728936956576</v>
      </c>
      <c r="AT177" s="16">
        <f t="shared" si="310"/>
        <v>7685.515070837364</v>
      </c>
      <c r="AU177" s="16">
        <f t="shared" si="310"/>
        <v>7495.668381563969</v>
      </c>
      <c r="AV177" s="16">
        <f t="shared" si="310"/>
        <v>7601.7552649882045</v>
      </c>
      <c r="AW177" s="16">
        <f t="shared" si="310"/>
        <v>7496.5022620849259</v>
      </c>
      <c r="AX177" s="16">
        <f t="shared" si="310"/>
        <v>7463.2604048508156</v>
      </c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  <c r="DQ177" s="16"/>
      <c r="DR177" s="16"/>
      <c r="DS177" s="16"/>
      <c r="DT177" s="16"/>
      <c r="DU177" s="16"/>
      <c r="DV177" s="16"/>
      <c r="DW177" s="16"/>
      <c r="DX177" s="16"/>
      <c r="DY177" s="16"/>
      <c r="DZ177" s="16"/>
      <c r="EA177" s="16"/>
      <c r="EB177" s="16"/>
      <c r="EC177" s="16"/>
      <c r="ED177" s="16"/>
      <c r="EE177" s="1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  <c r="EP177" s="16"/>
      <c r="EQ177" s="16"/>
      <c r="ER177" s="16"/>
      <c r="ES177" s="16"/>
      <c r="ET177" s="16"/>
      <c r="EU177" s="16"/>
      <c r="EV177" s="16"/>
      <c r="EW177" s="16"/>
      <c r="EX177" s="16"/>
      <c r="EY177" s="16"/>
      <c r="EZ177" s="16"/>
      <c r="FA177" s="16"/>
      <c r="FB177" s="16"/>
      <c r="FC177" s="16"/>
      <c r="FD177" s="16"/>
      <c r="FE177" s="16"/>
      <c r="FF177" s="16"/>
      <c r="FG177" s="16"/>
      <c r="FH177" s="16"/>
      <c r="FI177" s="16"/>
      <c r="FJ177" s="16"/>
      <c r="FK177" s="16"/>
      <c r="FL177" s="16"/>
      <c r="FM177" s="16"/>
      <c r="FN177" s="16"/>
      <c r="FO177" s="16"/>
      <c r="FP177" s="16"/>
      <c r="FQ177" s="16"/>
      <c r="FR177" s="16"/>
      <c r="FS177" s="16"/>
      <c r="FT177" s="16"/>
      <c r="FU177" s="16"/>
      <c r="FV177" s="16"/>
      <c r="FW177" s="16"/>
      <c r="FX177" s="16"/>
      <c r="FY177" s="16"/>
      <c r="FZ177" s="16"/>
      <c r="GA177" s="16"/>
      <c r="GB177" s="16"/>
      <c r="GC177" s="16"/>
      <c r="GD177" s="16"/>
      <c r="GE177" s="16"/>
      <c r="GF177" s="16"/>
      <c r="GG177" s="16"/>
      <c r="GH177" s="16"/>
      <c r="GI177" s="16"/>
      <c r="GJ177" s="16"/>
      <c r="GK177" s="16"/>
      <c r="GL177" s="16"/>
      <c r="GM177" s="16"/>
      <c r="GN177" s="16"/>
      <c r="GO177" s="16"/>
      <c r="GP177" s="16"/>
      <c r="GQ177" s="16"/>
      <c r="GR177" s="16"/>
      <c r="GS177" s="16"/>
      <c r="GT177" s="16"/>
      <c r="GU177" s="16"/>
      <c r="GV177" s="16"/>
      <c r="GW177" s="16"/>
      <c r="GX177" s="16"/>
      <c r="GY177" s="16"/>
      <c r="GZ177" s="16"/>
      <c r="HA177" s="16"/>
      <c r="HB177" s="16"/>
      <c r="HC177" s="16"/>
      <c r="HD177" s="16"/>
      <c r="HE177" s="16"/>
      <c r="HF177" s="16"/>
      <c r="HG177" s="16"/>
      <c r="HH177" s="16"/>
      <c r="HI177" s="16"/>
      <c r="HJ177" s="16"/>
      <c r="HK177" s="16"/>
      <c r="HL177" s="16"/>
      <c r="HM177" s="16"/>
      <c r="HN177" s="16"/>
      <c r="HO177" s="16"/>
      <c r="HP177" s="16"/>
      <c r="HQ177" s="16"/>
      <c r="HR177" s="16"/>
      <c r="HS177" s="16"/>
      <c r="HT177" s="16"/>
      <c r="HU177" s="16"/>
      <c r="HV177" s="16"/>
      <c r="HW177" s="16"/>
      <c r="HX177" s="16"/>
      <c r="HY177" s="16"/>
      <c r="HZ177" s="16"/>
      <c r="IA177" s="16"/>
      <c r="IB177" s="16"/>
      <c r="IC177" s="16"/>
      <c r="ID177" s="16"/>
      <c r="IE177" s="16"/>
      <c r="IF177" s="16"/>
      <c r="IG177" s="16"/>
      <c r="IH177" s="16"/>
    </row>
    <row r="178" spans="1:242" s="19" customFormat="1">
      <c r="A178" s="45" t="s">
        <v>645</v>
      </c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>
        <f t="shared" ref="BA178:BN178" si="311">VLOOKUP($A178,$A$121:$P$136,BA$173,FALSE)</f>
        <v>5385.1650103268448</v>
      </c>
      <c r="BB178" s="16">
        <f t="shared" si="311"/>
        <v>5339.7304081823231</v>
      </c>
      <c r="BC178" s="16">
        <f t="shared" si="311"/>
        <v>5505.9972159031777</v>
      </c>
      <c r="BD178" s="16">
        <f t="shared" si="311"/>
        <v>5874.6498579912968</v>
      </c>
      <c r="BE178" s="16">
        <f t="shared" si="311"/>
        <v>5739.792922105541</v>
      </c>
      <c r="BF178" s="16">
        <f t="shared" si="311"/>
        <v>5585.361288974198</v>
      </c>
      <c r="BG178" s="16">
        <f t="shared" si="311"/>
        <v>5867.8447188658374</v>
      </c>
      <c r="BH178" s="16">
        <f t="shared" si="311"/>
        <v>5599.6769789571545</v>
      </c>
      <c r="BI178" s="16">
        <f t="shared" si="311"/>
        <v>5561.356699048486</v>
      </c>
      <c r="BJ178" s="16">
        <f t="shared" si="311"/>
        <v>5474.6514897494908</v>
      </c>
      <c r="BK178" s="16">
        <f t="shared" si="311"/>
        <v>5566.9356491880344</v>
      </c>
      <c r="BL178" s="16">
        <f t="shared" si="311"/>
        <v>5481.6728792879203</v>
      </c>
      <c r="BM178" s="16">
        <f t="shared" si="311"/>
        <v>5609.9602238012567</v>
      </c>
      <c r="BN178" s="16">
        <f t="shared" si="311"/>
        <v>5735.8263196218195</v>
      </c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6"/>
      <c r="DF178" s="16"/>
      <c r="DG178" s="16"/>
      <c r="DH178" s="16"/>
      <c r="DI178" s="16"/>
      <c r="DJ178" s="16"/>
      <c r="DK178" s="16"/>
      <c r="DL178" s="16"/>
      <c r="DM178" s="16"/>
      <c r="DN178" s="16"/>
      <c r="DO178" s="16"/>
      <c r="DP178" s="16"/>
      <c r="DQ178" s="16"/>
      <c r="DR178" s="16"/>
      <c r="DS178" s="16"/>
      <c r="DT178" s="16"/>
      <c r="DU178" s="16"/>
      <c r="DV178" s="16"/>
      <c r="DW178" s="16"/>
      <c r="DX178" s="16"/>
      <c r="DY178" s="16"/>
      <c r="DZ178" s="16"/>
      <c r="EA178" s="16"/>
      <c r="EB178" s="16"/>
      <c r="EC178" s="16"/>
      <c r="ED178" s="16"/>
      <c r="EE178" s="16"/>
      <c r="EF178" s="16"/>
      <c r="EG178" s="16"/>
      <c r="EH178" s="16"/>
      <c r="EI178" s="16"/>
      <c r="EJ178" s="16"/>
      <c r="EK178" s="16"/>
      <c r="EL178" s="16"/>
      <c r="EM178" s="16"/>
      <c r="EN178" s="16"/>
      <c r="EO178" s="16"/>
      <c r="EP178" s="16"/>
      <c r="EQ178" s="16"/>
      <c r="ER178" s="16"/>
      <c r="ES178" s="16"/>
      <c r="ET178" s="16"/>
      <c r="EU178" s="16"/>
      <c r="EV178" s="16"/>
      <c r="EW178" s="16"/>
      <c r="EX178" s="16"/>
      <c r="EY178" s="16"/>
      <c r="EZ178" s="16"/>
      <c r="FA178" s="16"/>
      <c r="FB178" s="16"/>
      <c r="FC178" s="16"/>
      <c r="FD178" s="16"/>
      <c r="FE178" s="16"/>
      <c r="FF178" s="16"/>
      <c r="FG178" s="16"/>
      <c r="FH178" s="16"/>
      <c r="FI178" s="16"/>
      <c r="FJ178" s="16"/>
      <c r="FK178" s="16"/>
      <c r="FL178" s="16"/>
      <c r="FM178" s="16"/>
      <c r="FN178" s="16"/>
      <c r="FO178" s="16"/>
      <c r="FP178" s="16"/>
      <c r="FQ178" s="16"/>
      <c r="FR178" s="16"/>
      <c r="FS178" s="16"/>
      <c r="FT178" s="16"/>
      <c r="FU178" s="16"/>
      <c r="FV178" s="16"/>
      <c r="FW178" s="16"/>
      <c r="FX178" s="16"/>
      <c r="FY178" s="16"/>
      <c r="FZ178" s="16"/>
      <c r="GA178" s="16"/>
      <c r="GB178" s="16"/>
      <c r="GC178" s="16"/>
      <c r="GD178" s="16"/>
      <c r="GE178" s="16"/>
      <c r="GF178" s="16"/>
      <c r="GG178" s="16"/>
      <c r="GH178" s="16"/>
      <c r="GI178" s="16"/>
      <c r="GJ178" s="16"/>
      <c r="GK178" s="16"/>
      <c r="GL178" s="16"/>
      <c r="GM178" s="16"/>
      <c r="GN178" s="16"/>
      <c r="GO178" s="16"/>
      <c r="GP178" s="16"/>
      <c r="GQ178" s="16"/>
      <c r="GR178" s="16"/>
      <c r="GS178" s="16"/>
      <c r="GT178" s="16"/>
      <c r="GU178" s="16"/>
      <c r="GV178" s="16"/>
      <c r="GW178" s="16"/>
      <c r="GX178" s="16"/>
      <c r="GY178" s="16"/>
      <c r="GZ178" s="16"/>
      <c r="HA178" s="16"/>
      <c r="HB178" s="16"/>
      <c r="HC178" s="16"/>
      <c r="HD178" s="16"/>
      <c r="HE178" s="16"/>
      <c r="HF178" s="16"/>
      <c r="HG178" s="16"/>
      <c r="HH178" s="16"/>
      <c r="HI178" s="16"/>
      <c r="HJ178" s="16"/>
      <c r="HK178" s="16"/>
      <c r="HL178" s="16"/>
      <c r="HM178" s="16"/>
      <c r="HN178" s="16"/>
      <c r="HO178" s="16"/>
      <c r="HP178" s="16"/>
      <c r="HQ178" s="16"/>
      <c r="HR178" s="16"/>
      <c r="HS178" s="16"/>
      <c r="HT178" s="16"/>
      <c r="HU178" s="16"/>
      <c r="HV178" s="16"/>
      <c r="HW178" s="16"/>
      <c r="HX178" s="16"/>
      <c r="HY178" s="16"/>
      <c r="HZ178" s="16"/>
      <c r="IA178" s="16"/>
      <c r="IB178" s="16"/>
      <c r="IC178" s="16"/>
      <c r="ID178" s="16"/>
      <c r="IE178" s="16"/>
      <c r="IF178" s="16"/>
      <c r="IG178" s="16"/>
      <c r="IH178" s="16"/>
    </row>
    <row r="179" spans="1:242" s="19" customFormat="1">
      <c r="A179" s="45" t="s">
        <v>646</v>
      </c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>
        <f t="shared" ref="BQ179:CD179" si="312">VLOOKUP($A179,$A$121:$P$136,BQ$173,FALSE)</f>
        <v>3367.2847803602599</v>
      </c>
      <c r="BR179" s="16">
        <f t="shared" si="312"/>
        <v>4011.8352437099561</v>
      </c>
      <c r="BS179" s="16">
        <f t="shared" si="312"/>
        <v>4162.5095347397455</v>
      </c>
      <c r="BT179" s="16">
        <f t="shared" si="312"/>
        <v>4191.1886406644808</v>
      </c>
      <c r="BU179" s="16">
        <f t="shared" si="312"/>
        <v>4056.1331205171368</v>
      </c>
      <c r="BV179" s="16">
        <f t="shared" si="312"/>
        <v>3709.6487478256836</v>
      </c>
      <c r="BW179" s="16">
        <f t="shared" si="312"/>
        <v>3940.8227004455348</v>
      </c>
      <c r="BX179" s="16">
        <f t="shared" si="312"/>
        <v>3789.2096884985476</v>
      </c>
      <c r="BY179" s="16">
        <f t="shared" si="312"/>
        <v>3827.6636994919668</v>
      </c>
      <c r="BZ179" s="16">
        <f t="shared" si="312"/>
        <v>3845.2538886954039</v>
      </c>
      <c r="CA179" s="16">
        <f t="shared" si="312"/>
        <v>3820.8270484090272</v>
      </c>
      <c r="CB179" s="16">
        <f t="shared" si="312"/>
        <v>3861.2010895363283</v>
      </c>
      <c r="CC179" s="16">
        <f t="shared" si="312"/>
        <v>3841.9195847780729</v>
      </c>
      <c r="CD179" s="16">
        <f t="shared" si="312"/>
        <v>3964.4377468395815</v>
      </c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/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/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/>
      <c r="EO179" s="16"/>
      <c r="EP179" s="16"/>
      <c r="EQ179" s="16"/>
      <c r="ER179" s="16"/>
      <c r="ES179" s="16"/>
      <c r="ET179" s="16"/>
      <c r="EU179" s="16"/>
      <c r="EV179" s="16"/>
      <c r="EW179" s="16"/>
      <c r="EX179" s="16"/>
      <c r="EY179" s="16"/>
      <c r="EZ179" s="16"/>
      <c r="FA179" s="16"/>
      <c r="FB179" s="16"/>
      <c r="FC179" s="16"/>
      <c r="FD179" s="16"/>
      <c r="FE179" s="16"/>
      <c r="FF179" s="16"/>
      <c r="FG179" s="16"/>
      <c r="FH179" s="16"/>
      <c r="FI179" s="16"/>
      <c r="FJ179" s="16"/>
      <c r="FK179" s="16"/>
      <c r="FL179" s="16"/>
      <c r="FM179" s="16"/>
      <c r="FN179" s="16"/>
      <c r="FO179" s="16"/>
      <c r="FP179" s="16"/>
      <c r="FQ179" s="16"/>
      <c r="FR179" s="16"/>
      <c r="FS179" s="16"/>
      <c r="FT179" s="16"/>
      <c r="FU179" s="16"/>
      <c r="FV179" s="16"/>
      <c r="FW179" s="16"/>
      <c r="FX179" s="16"/>
      <c r="FY179" s="16"/>
      <c r="FZ179" s="16"/>
      <c r="GA179" s="16"/>
      <c r="GB179" s="16"/>
      <c r="GC179" s="16"/>
      <c r="GD179" s="16"/>
      <c r="GE179" s="16"/>
      <c r="GF179" s="16"/>
      <c r="GG179" s="16"/>
      <c r="GH179" s="16"/>
      <c r="GI179" s="16"/>
      <c r="GJ179" s="16"/>
      <c r="GK179" s="16"/>
      <c r="GL179" s="16"/>
      <c r="GM179" s="16"/>
      <c r="GN179" s="16"/>
      <c r="GO179" s="16"/>
      <c r="GP179" s="16"/>
      <c r="GQ179" s="16"/>
      <c r="GR179" s="16"/>
      <c r="GS179" s="16"/>
      <c r="GT179" s="16"/>
      <c r="GU179" s="16"/>
      <c r="GV179" s="16"/>
      <c r="GW179" s="16"/>
      <c r="GX179" s="16"/>
      <c r="GY179" s="16"/>
      <c r="GZ179" s="16"/>
      <c r="HA179" s="16"/>
      <c r="HB179" s="16"/>
      <c r="HC179" s="16"/>
      <c r="HD179" s="16"/>
      <c r="HE179" s="16"/>
      <c r="HF179" s="16"/>
      <c r="HG179" s="16"/>
      <c r="HH179" s="16"/>
      <c r="HI179" s="16"/>
      <c r="HJ179" s="16"/>
      <c r="HK179" s="16"/>
      <c r="HL179" s="16"/>
      <c r="HM179" s="16"/>
      <c r="HN179" s="16"/>
      <c r="HO179" s="16"/>
      <c r="HP179" s="16"/>
      <c r="HQ179" s="16"/>
      <c r="HR179" s="16"/>
      <c r="HS179" s="16"/>
      <c r="HT179" s="16"/>
      <c r="HU179" s="16"/>
      <c r="HV179" s="16"/>
      <c r="HW179" s="16"/>
      <c r="HX179" s="16"/>
      <c r="HY179" s="16"/>
      <c r="HZ179" s="16"/>
      <c r="IA179" s="16"/>
      <c r="IB179" s="16"/>
      <c r="IC179" s="16"/>
      <c r="ID179" s="16"/>
      <c r="IE179" s="16"/>
      <c r="IF179" s="16"/>
      <c r="IG179" s="16"/>
      <c r="IH179" s="16"/>
    </row>
    <row r="180" spans="1:242" s="19" customFormat="1">
      <c r="A180" s="45" t="s">
        <v>647</v>
      </c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>
        <f t="shared" ref="CG180:CT180" si="313">VLOOKUP($A180,$A$121:$P$136,CG$173,FALSE)</f>
        <v>4206.2218618315046</v>
      </c>
      <c r="CH180" s="16">
        <f t="shared" si="313"/>
        <v>4569.7977161469362</v>
      </c>
      <c r="CI180" s="16">
        <f t="shared" si="313"/>
        <v>4437.4788031032858</v>
      </c>
      <c r="CJ180" s="16">
        <f t="shared" si="313"/>
        <v>4578.0778858245521</v>
      </c>
      <c r="CK180" s="16">
        <f t="shared" si="313"/>
        <v>4467.1520167749768</v>
      </c>
      <c r="CL180" s="16">
        <f t="shared" si="313"/>
        <v>4447.4219318281566</v>
      </c>
      <c r="CM180" s="16">
        <f t="shared" si="313"/>
        <v>4456.4324792903308</v>
      </c>
      <c r="CN180" s="16">
        <f t="shared" si="313"/>
        <v>4266.546420706738</v>
      </c>
      <c r="CO180" s="16">
        <f t="shared" si="313"/>
        <v>4267.4134354504422</v>
      </c>
      <c r="CP180" s="16">
        <f t="shared" si="313"/>
        <v>4157.9318763767396</v>
      </c>
      <c r="CQ180" s="16">
        <f t="shared" si="313"/>
        <v>4067.7907820731293</v>
      </c>
      <c r="CR180" s="16">
        <f t="shared" si="313"/>
        <v>4020.3640092731134</v>
      </c>
      <c r="CS180" s="16">
        <f t="shared" si="313"/>
        <v>3982.2743676396121</v>
      </c>
      <c r="CT180" s="16">
        <f t="shared" si="313"/>
        <v>4126.7186347757679</v>
      </c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16"/>
      <c r="DJ180" s="16"/>
      <c r="DK180" s="16"/>
      <c r="DL180" s="16"/>
      <c r="DM180" s="16"/>
      <c r="DN180" s="16"/>
      <c r="DO180" s="16"/>
      <c r="DP180" s="16"/>
      <c r="DQ180" s="16"/>
      <c r="DR180" s="16"/>
      <c r="DS180" s="16"/>
      <c r="DT180" s="16"/>
      <c r="DU180" s="16"/>
      <c r="DV180" s="16"/>
      <c r="DW180" s="16"/>
      <c r="DX180" s="16"/>
      <c r="DY180" s="16"/>
      <c r="DZ180" s="16"/>
      <c r="EA180" s="16"/>
      <c r="EB180" s="16"/>
      <c r="EC180" s="16"/>
      <c r="ED180" s="16"/>
      <c r="EE180" s="16"/>
      <c r="EF180" s="16"/>
      <c r="EG180" s="16"/>
      <c r="EH180" s="16"/>
      <c r="EI180" s="16"/>
      <c r="EJ180" s="16"/>
      <c r="EK180" s="16"/>
      <c r="EL180" s="16"/>
      <c r="EM180" s="16"/>
      <c r="EN180" s="16"/>
      <c r="EO180" s="16"/>
      <c r="EP180" s="16"/>
      <c r="EQ180" s="16"/>
      <c r="ER180" s="16"/>
      <c r="ES180" s="16"/>
      <c r="ET180" s="16"/>
      <c r="EU180" s="16"/>
      <c r="EV180" s="16"/>
      <c r="EW180" s="16"/>
      <c r="EX180" s="16"/>
      <c r="EY180" s="16"/>
      <c r="EZ180" s="16"/>
      <c r="FA180" s="16"/>
      <c r="FB180" s="16"/>
      <c r="FC180" s="16"/>
      <c r="FD180" s="16"/>
      <c r="FE180" s="16"/>
      <c r="FF180" s="16"/>
      <c r="FG180" s="16"/>
      <c r="FH180" s="16"/>
      <c r="FI180" s="16"/>
      <c r="FJ180" s="16"/>
      <c r="FK180" s="16"/>
      <c r="FL180" s="16"/>
      <c r="FM180" s="16"/>
      <c r="FN180" s="16"/>
      <c r="FO180" s="16"/>
      <c r="FP180" s="16"/>
      <c r="FQ180" s="16"/>
      <c r="FR180" s="16"/>
      <c r="FS180" s="16"/>
      <c r="FT180" s="16"/>
      <c r="FU180" s="16"/>
      <c r="FV180" s="16"/>
      <c r="FW180" s="16"/>
      <c r="FX180" s="16"/>
      <c r="FY180" s="16"/>
      <c r="FZ180" s="16"/>
      <c r="GA180" s="16"/>
      <c r="GB180" s="16"/>
      <c r="GC180" s="16"/>
      <c r="GD180" s="16"/>
      <c r="GE180" s="16"/>
      <c r="GF180" s="16"/>
      <c r="GG180" s="16"/>
      <c r="GH180" s="16"/>
      <c r="GI180" s="16"/>
      <c r="GJ180" s="16"/>
      <c r="GK180" s="16"/>
      <c r="GL180" s="16"/>
      <c r="GM180" s="16"/>
      <c r="GN180" s="16"/>
      <c r="GO180" s="16"/>
      <c r="GP180" s="16"/>
      <c r="GQ180" s="16"/>
      <c r="GR180" s="16"/>
      <c r="GS180" s="16"/>
      <c r="GT180" s="16"/>
      <c r="GU180" s="16"/>
      <c r="GV180" s="16"/>
      <c r="GW180" s="16"/>
      <c r="GX180" s="16"/>
      <c r="GY180" s="16"/>
      <c r="GZ180" s="16"/>
      <c r="HA180" s="16"/>
      <c r="HB180" s="16"/>
      <c r="HC180" s="16"/>
      <c r="HD180" s="16"/>
      <c r="HE180" s="16"/>
      <c r="HF180" s="16"/>
      <c r="HG180" s="16"/>
      <c r="HH180" s="16"/>
      <c r="HI180" s="16"/>
      <c r="HJ180" s="16"/>
      <c r="HK180" s="16"/>
      <c r="HL180" s="16"/>
      <c r="HM180" s="16"/>
      <c r="HN180" s="16"/>
      <c r="HO180" s="16"/>
      <c r="HP180" s="16"/>
      <c r="HQ180" s="16"/>
      <c r="HR180" s="16"/>
      <c r="HS180" s="16"/>
      <c r="HT180" s="16"/>
      <c r="HU180" s="16"/>
      <c r="HV180" s="16"/>
      <c r="HW180" s="16"/>
      <c r="HX180" s="16"/>
      <c r="HY180" s="16"/>
      <c r="HZ180" s="16"/>
      <c r="IA180" s="16"/>
      <c r="IB180" s="16"/>
      <c r="IC180" s="16"/>
      <c r="ID180" s="16"/>
      <c r="IE180" s="16"/>
      <c r="IF180" s="16"/>
      <c r="IG180" s="16"/>
      <c r="IH180" s="16"/>
    </row>
    <row r="181" spans="1:242" s="19" customFormat="1">
      <c r="A181" s="45" t="s">
        <v>648</v>
      </c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>
        <f t="shared" ref="CW181:DJ181" si="314">VLOOKUP($A181,$A$121:$P$136,CW$173,FALSE)</f>
        <v>5802.2126166450507</v>
      </c>
      <c r="CX181" s="16">
        <f t="shared" si="314"/>
        <v>5659.3937158346389</v>
      </c>
      <c r="CY181" s="16">
        <f t="shared" si="314"/>
        <v>5816.5477709729203</v>
      </c>
      <c r="CZ181" s="16">
        <f t="shared" si="314"/>
        <v>6054.811221833852</v>
      </c>
      <c r="DA181" s="16">
        <f t="shared" si="314"/>
        <v>6078.4755867945241</v>
      </c>
      <c r="DB181" s="16">
        <f t="shared" si="314"/>
        <v>6069.045825249912</v>
      </c>
      <c r="DC181" s="16">
        <f t="shared" si="314"/>
        <v>6160.4555700043684</v>
      </c>
      <c r="DD181" s="16">
        <f t="shared" si="314"/>
        <v>5980.481680787303</v>
      </c>
      <c r="DE181" s="16">
        <f t="shared" si="314"/>
        <v>6116.705918422057</v>
      </c>
      <c r="DF181" s="16">
        <f t="shared" si="314"/>
        <v>5928.594950253716</v>
      </c>
      <c r="DG181" s="16">
        <f t="shared" si="314"/>
        <v>5847.7787316636559</v>
      </c>
      <c r="DH181" s="16">
        <f t="shared" si="314"/>
        <v>5806.2888984426418</v>
      </c>
      <c r="DI181" s="16">
        <f t="shared" si="314"/>
        <v>5885.893000321601</v>
      </c>
      <c r="DJ181" s="16">
        <f t="shared" si="314"/>
        <v>5933.4601088207701</v>
      </c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  <c r="EX181" s="16"/>
      <c r="EY181" s="16"/>
      <c r="EZ181" s="16"/>
      <c r="FA181" s="16"/>
      <c r="FB181" s="16"/>
      <c r="FC181" s="16"/>
      <c r="FD181" s="16"/>
      <c r="FE181" s="16"/>
      <c r="FF181" s="16"/>
      <c r="FG181" s="16"/>
      <c r="FH181" s="16"/>
      <c r="FI181" s="16"/>
      <c r="FJ181" s="16"/>
      <c r="FK181" s="16"/>
      <c r="FL181" s="16"/>
      <c r="FM181" s="16"/>
      <c r="FN181" s="16"/>
      <c r="FO181" s="16"/>
      <c r="FP181" s="16"/>
      <c r="FQ181" s="16"/>
      <c r="FR181" s="16"/>
      <c r="FS181" s="16"/>
      <c r="FT181" s="16"/>
      <c r="FU181" s="16"/>
      <c r="FV181" s="16"/>
      <c r="FW181" s="16"/>
      <c r="FX181" s="16"/>
      <c r="FY181" s="16"/>
      <c r="FZ181" s="16"/>
      <c r="GA181" s="16"/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  <c r="GL181" s="16"/>
      <c r="GM181" s="16"/>
      <c r="GN181" s="16"/>
      <c r="GO181" s="16"/>
      <c r="GP181" s="16"/>
      <c r="GQ181" s="16"/>
      <c r="GR181" s="16"/>
      <c r="GS181" s="16"/>
      <c r="GT181" s="16"/>
      <c r="GU181" s="16"/>
      <c r="GV181" s="16"/>
      <c r="GW181" s="16"/>
      <c r="GX181" s="16"/>
      <c r="GY181" s="16"/>
      <c r="GZ181" s="16"/>
      <c r="HA181" s="16"/>
      <c r="HB181" s="16"/>
      <c r="HC181" s="16"/>
      <c r="HD181" s="16"/>
      <c r="HE181" s="16"/>
      <c r="HF181" s="16"/>
      <c r="HG181" s="16"/>
      <c r="HH181" s="16"/>
      <c r="HI181" s="16"/>
      <c r="HJ181" s="16"/>
      <c r="HK181" s="16"/>
      <c r="HL181" s="16"/>
      <c r="HM181" s="16"/>
      <c r="HN181" s="16"/>
      <c r="HO181" s="16"/>
      <c r="HP181" s="16"/>
      <c r="HQ181" s="16"/>
      <c r="HR181" s="16"/>
      <c r="HS181" s="16"/>
      <c r="HT181" s="16"/>
      <c r="HU181" s="16"/>
      <c r="HV181" s="16"/>
      <c r="HW181" s="16"/>
      <c r="HX181" s="16"/>
      <c r="HY181" s="16"/>
      <c r="HZ181" s="16"/>
      <c r="IA181" s="16"/>
      <c r="IB181" s="16"/>
      <c r="IC181" s="16"/>
      <c r="ID181" s="16"/>
      <c r="IE181" s="16"/>
      <c r="IF181" s="16"/>
      <c r="IG181" s="16"/>
      <c r="IH181" s="16"/>
    </row>
    <row r="182" spans="1:242" s="19" customFormat="1">
      <c r="A182" s="45" t="s">
        <v>650</v>
      </c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>
        <f t="shared" ref="DM182:DZ182" si="315">VLOOKUP($A182,$A$121:$P$136,DM$173,FALSE)</f>
        <v>6255.8610561766236</v>
      </c>
      <c r="DN182" s="16">
        <f t="shared" si="315"/>
        <v>6209.4294383199658</v>
      </c>
      <c r="DO182" s="16">
        <f t="shared" si="315"/>
        <v>6186.2969524556065</v>
      </c>
      <c r="DP182" s="16">
        <f t="shared" si="315"/>
        <v>6312.2478705139665</v>
      </c>
      <c r="DQ182" s="16">
        <f t="shared" si="315"/>
        <v>6297.3850209698576</v>
      </c>
      <c r="DR182" s="16">
        <f t="shared" si="315"/>
        <v>6167.2253387064793</v>
      </c>
      <c r="DS182" s="16">
        <f t="shared" si="315"/>
        <v>6253.8862680289767</v>
      </c>
      <c r="DT182" s="16">
        <f t="shared" si="315"/>
        <v>5928.6087230538806</v>
      </c>
      <c r="DU182" s="16">
        <f t="shared" si="315"/>
        <v>5951.0733010564154</v>
      </c>
      <c r="DV182" s="16">
        <f t="shared" si="315"/>
        <v>5853.8881603463051</v>
      </c>
      <c r="DW182" s="16">
        <f t="shared" si="315"/>
        <v>5666.1532085394647</v>
      </c>
      <c r="DX182" s="16">
        <f t="shared" si="315"/>
        <v>5568.9141743998152</v>
      </c>
      <c r="DY182" s="16">
        <f t="shared" si="315"/>
        <v>5681.688086305222</v>
      </c>
      <c r="DZ182" s="16">
        <f t="shared" si="315"/>
        <v>5869.7608114567938</v>
      </c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  <c r="EX182" s="16"/>
      <c r="EY182" s="16"/>
      <c r="EZ182" s="16"/>
      <c r="FA182" s="16"/>
      <c r="FB182" s="16"/>
      <c r="FC182" s="16"/>
      <c r="FD182" s="16"/>
      <c r="FE182" s="16"/>
      <c r="FF182" s="16"/>
      <c r="FG182" s="16"/>
      <c r="FH182" s="16"/>
      <c r="FI182" s="16"/>
      <c r="FJ182" s="16"/>
      <c r="FK182" s="16"/>
      <c r="FL182" s="16"/>
      <c r="FM182" s="16"/>
      <c r="FN182" s="16"/>
      <c r="FO182" s="16"/>
      <c r="FP182" s="16"/>
      <c r="FQ182" s="16"/>
      <c r="FR182" s="16"/>
      <c r="FS182" s="16"/>
      <c r="FT182" s="16"/>
      <c r="FU182" s="16"/>
      <c r="FV182" s="16"/>
      <c r="FW182" s="16"/>
      <c r="FX182" s="16"/>
      <c r="FY182" s="16"/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  <c r="GL182" s="16"/>
      <c r="GM182" s="16"/>
      <c r="GN182" s="16"/>
      <c r="GO182" s="16"/>
      <c r="GP182" s="16"/>
      <c r="GQ182" s="16"/>
      <c r="GR182" s="16"/>
      <c r="GS182" s="16"/>
      <c r="GT182" s="16"/>
      <c r="GU182" s="16"/>
      <c r="GV182" s="16"/>
      <c r="GW182" s="16"/>
      <c r="GX182" s="16"/>
      <c r="GY182" s="16"/>
      <c r="GZ182" s="16"/>
      <c r="HA182" s="16"/>
      <c r="HB182" s="16"/>
      <c r="HC182" s="16"/>
      <c r="HD182" s="16"/>
      <c r="HE182" s="16"/>
      <c r="HF182" s="16"/>
      <c r="HG182" s="16"/>
      <c r="HH182" s="16"/>
      <c r="HI182" s="16"/>
      <c r="HJ182" s="16"/>
      <c r="HK182" s="16"/>
      <c r="HL182" s="16"/>
      <c r="HM182" s="16"/>
      <c r="HN182" s="16"/>
      <c r="HO182" s="16"/>
      <c r="HP182" s="16"/>
      <c r="HQ182" s="16"/>
      <c r="HR182" s="16"/>
      <c r="HS182" s="16"/>
      <c r="HT182" s="16"/>
      <c r="HU182" s="16"/>
      <c r="HV182" s="16"/>
      <c r="HW182" s="16"/>
      <c r="HX182" s="16"/>
      <c r="HY182" s="16"/>
      <c r="HZ182" s="16"/>
      <c r="IA182" s="16"/>
      <c r="IB182" s="16"/>
      <c r="IC182" s="16"/>
      <c r="ID182" s="16"/>
      <c r="IE182" s="16"/>
      <c r="IF182" s="16"/>
      <c r="IG182" s="16"/>
      <c r="IH182" s="16"/>
    </row>
    <row r="183" spans="1:242" s="19" customFormat="1">
      <c r="A183" s="45" t="s">
        <v>651</v>
      </c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>
        <f t="shared" ref="EC183:EP183" si="316">VLOOKUP($A183,$A$121:$P$136,EC$173,FALSE)</f>
        <v>3727.7500985541719</v>
      </c>
      <c r="ED183" s="16">
        <f t="shared" si="316"/>
        <v>3586.7208731976657</v>
      </c>
      <c r="EE183" s="16">
        <f t="shared" si="316"/>
        <v>3713.6223652340173</v>
      </c>
      <c r="EF183" s="16">
        <f t="shared" si="316"/>
        <v>3757.7996300487957</v>
      </c>
      <c r="EG183" s="16">
        <f t="shared" si="316"/>
        <v>3562.9324459978684</v>
      </c>
      <c r="EH183" s="16">
        <f t="shared" si="316"/>
        <v>3431.4301725755845</v>
      </c>
      <c r="EI183" s="16">
        <f t="shared" si="316"/>
        <v>3628.627050801073</v>
      </c>
      <c r="EJ183" s="16">
        <f t="shared" si="316"/>
        <v>3447.4039874088967</v>
      </c>
      <c r="EK183" s="16">
        <f t="shared" si="316"/>
        <v>3459.8782915511606</v>
      </c>
      <c r="EL183" s="16">
        <f t="shared" si="316"/>
        <v>3443.0107947276892</v>
      </c>
      <c r="EM183" s="16">
        <f t="shared" si="316"/>
        <v>3315.9393627699624</v>
      </c>
      <c r="EN183" s="16">
        <f t="shared" si="316"/>
        <v>3392.2783224145014</v>
      </c>
      <c r="EO183" s="16">
        <f t="shared" si="316"/>
        <v>3439.5764331667451</v>
      </c>
      <c r="EP183" s="16">
        <f t="shared" si="316"/>
        <v>3479.6671755178454</v>
      </c>
      <c r="EQ183" s="16"/>
      <c r="ER183" s="16"/>
      <c r="ES183" s="16"/>
      <c r="ET183" s="16"/>
      <c r="EU183" s="16"/>
      <c r="EV183" s="16"/>
      <c r="EW183" s="16"/>
      <c r="EX183" s="16"/>
      <c r="EY183" s="16"/>
      <c r="EZ183" s="16"/>
      <c r="FA183" s="16"/>
      <c r="FB183" s="16"/>
      <c r="FC183" s="16"/>
      <c r="FD183" s="16"/>
      <c r="FE183" s="16"/>
      <c r="FF183" s="16"/>
      <c r="FG183" s="16"/>
      <c r="FH183" s="16"/>
      <c r="FI183" s="16"/>
      <c r="FJ183" s="16"/>
      <c r="FK183" s="16"/>
      <c r="FL183" s="16"/>
      <c r="FM183" s="16"/>
      <c r="FN183" s="16"/>
      <c r="FO183" s="16"/>
      <c r="FP183" s="16"/>
      <c r="FQ183" s="16"/>
      <c r="FR183" s="16"/>
      <c r="FS183" s="16"/>
      <c r="FT183" s="16"/>
      <c r="FU183" s="16"/>
      <c r="FV183" s="16"/>
      <c r="FW183" s="16"/>
      <c r="FX183" s="16"/>
      <c r="FY183" s="16"/>
      <c r="FZ183" s="16"/>
      <c r="GA183" s="16"/>
      <c r="GB183" s="16"/>
      <c r="GC183" s="16"/>
      <c r="GD183" s="16"/>
      <c r="GE183" s="16"/>
      <c r="GF183" s="16"/>
      <c r="GG183" s="16"/>
      <c r="GH183" s="16"/>
      <c r="GI183" s="16"/>
      <c r="GJ183" s="16"/>
      <c r="GK183" s="16"/>
      <c r="GL183" s="16"/>
      <c r="GM183" s="16"/>
      <c r="GN183" s="16"/>
      <c r="GO183" s="16"/>
      <c r="GP183" s="16"/>
      <c r="GQ183" s="16"/>
      <c r="GR183" s="16"/>
      <c r="GS183" s="16"/>
      <c r="GT183" s="16"/>
      <c r="GU183" s="16"/>
      <c r="GV183" s="16"/>
      <c r="GW183" s="16"/>
      <c r="GX183" s="16"/>
      <c r="GY183" s="16"/>
      <c r="GZ183" s="16"/>
      <c r="HA183" s="16"/>
      <c r="HB183" s="16"/>
      <c r="HC183" s="16"/>
      <c r="HD183" s="16"/>
      <c r="HE183" s="16"/>
      <c r="HF183" s="16"/>
      <c r="HG183" s="16"/>
      <c r="HH183" s="16"/>
      <c r="HI183" s="16"/>
      <c r="HJ183" s="16"/>
      <c r="HK183" s="16"/>
      <c r="HL183" s="16"/>
      <c r="HM183" s="16"/>
      <c r="HN183" s="16"/>
      <c r="HO183" s="16"/>
      <c r="HP183" s="16"/>
      <c r="HQ183" s="16"/>
      <c r="HR183" s="16"/>
      <c r="HS183" s="16"/>
      <c r="HT183" s="16"/>
      <c r="HU183" s="16"/>
      <c r="HV183" s="16"/>
      <c r="HW183" s="16"/>
      <c r="HX183" s="16"/>
      <c r="HY183" s="16"/>
      <c r="HZ183" s="16"/>
      <c r="IA183" s="16"/>
      <c r="IB183" s="16"/>
      <c r="IC183" s="16"/>
      <c r="ID183" s="16"/>
      <c r="IE183" s="16"/>
      <c r="IF183" s="16"/>
      <c r="IG183" s="16"/>
      <c r="IH183" s="16"/>
    </row>
    <row r="184" spans="1:242" s="19" customFormat="1">
      <c r="A184" s="45" t="s">
        <v>656</v>
      </c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>
        <f t="shared" ref="ES184:FF184" si="317">VLOOKUP($A184,$A$121:$P$136,ES$173,FALSE)</f>
        <v>5443.5163012741832</v>
      </c>
      <c r="ET184" s="16">
        <f t="shared" si="317"/>
        <v>6065.0866242336961</v>
      </c>
      <c r="EU184" s="16">
        <f t="shared" si="317"/>
        <v>5398.8504476900989</v>
      </c>
      <c r="EV184" s="16">
        <f t="shared" si="317"/>
        <v>6113.5974766863756</v>
      </c>
      <c r="EW184" s="16">
        <f t="shared" si="317"/>
        <v>5850.6346404075266</v>
      </c>
      <c r="EX184" s="16">
        <f t="shared" si="317"/>
        <v>5792.2472883212831</v>
      </c>
      <c r="EY184" s="16">
        <f t="shared" si="317"/>
        <v>5896.0748063378596</v>
      </c>
      <c r="EZ184" s="16">
        <f t="shared" si="317"/>
        <v>5616.0976239543043</v>
      </c>
      <c r="FA184" s="16">
        <f t="shared" si="317"/>
        <v>5590.405321973125</v>
      </c>
      <c r="FB184" s="16">
        <f t="shared" si="317"/>
        <v>5575.0008312108976</v>
      </c>
      <c r="FC184" s="16">
        <f t="shared" si="317"/>
        <v>5107.0360690027055</v>
      </c>
      <c r="FD184" s="16">
        <f t="shared" si="317"/>
        <v>5108.6935920464748</v>
      </c>
      <c r="FE184" s="16">
        <f t="shared" si="317"/>
        <v>5267.5193114069125</v>
      </c>
      <c r="FF184" s="16">
        <f t="shared" si="317"/>
        <v>5405.1506900360846</v>
      </c>
      <c r="FG184" s="16"/>
      <c r="FH184" s="16"/>
      <c r="FI184" s="16"/>
      <c r="FJ184" s="16"/>
      <c r="FK184" s="16"/>
      <c r="FL184" s="16"/>
      <c r="FM184" s="16"/>
      <c r="FN184" s="16"/>
      <c r="FO184" s="16"/>
      <c r="FP184" s="16"/>
      <c r="FQ184" s="16"/>
      <c r="FR184" s="16"/>
      <c r="FS184" s="16"/>
      <c r="FT184" s="16"/>
      <c r="FU184" s="16"/>
      <c r="FV184" s="16"/>
      <c r="FW184" s="16"/>
      <c r="FX184" s="16"/>
      <c r="FY184" s="16"/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  <c r="GL184" s="16"/>
      <c r="GM184" s="16"/>
      <c r="GN184" s="16"/>
      <c r="GO184" s="16"/>
      <c r="GP184" s="16"/>
      <c r="GQ184" s="16"/>
      <c r="GR184" s="16"/>
      <c r="GS184" s="16"/>
      <c r="GT184" s="16"/>
      <c r="GU184" s="16"/>
      <c r="GV184" s="16"/>
      <c r="GW184" s="16"/>
      <c r="GX184" s="16"/>
      <c r="GY184" s="16"/>
      <c r="GZ184" s="16"/>
      <c r="HA184" s="16"/>
      <c r="HB184" s="16"/>
      <c r="HC184" s="16"/>
      <c r="HD184" s="16"/>
      <c r="HE184" s="16"/>
      <c r="HF184" s="16"/>
      <c r="HG184" s="16"/>
      <c r="HH184" s="16"/>
      <c r="HI184" s="16"/>
      <c r="HJ184" s="16"/>
      <c r="HK184" s="16"/>
      <c r="HL184" s="16"/>
      <c r="HM184" s="16"/>
      <c r="HN184" s="16"/>
      <c r="HO184" s="16"/>
      <c r="HP184" s="16"/>
      <c r="HQ184" s="16"/>
      <c r="HR184" s="16"/>
      <c r="HS184" s="16"/>
      <c r="HT184" s="16"/>
      <c r="HU184" s="16"/>
      <c r="HV184" s="16"/>
      <c r="HW184" s="16"/>
      <c r="HX184" s="16"/>
      <c r="HY184" s="16"/>
      <c r="HZ184" s="16"/>
      <c r="IA184" s="16"/>
      <c r="IB184" s="16"/>
      <c r="IC184" s="16"/>
      <c r="ID184" s="16"/>
      <c r="IE184" s="16"/>
      <c r="IF184" s="16"/>
      <c r="IG184" s="16"/>
      <c r="IH184" s="16"/>
    </row>
    <row r="185" spans="1:242" s="19" customFormat="1">
      <c r="A185" s="168" t="s">
        <v>653</v>
      </c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16"/>
      <c r="EW185" s="16"/>
      <c r="EX185" s="16"/>
      <c r="EY185" s="16"/>
      <c r="EZ185" s="16"/>
      <c r="FA185" s="16"/>
      <c r="FB185" s="16"/>
      <c r="FC185" s="16"/>
      <c r="FD185" s="16"/>
      <c r="FE185" s="16"/>
      <c r="FF185" s="16"/>
      <c r="FG185" s="16"/>
      <c r="FH185" s="16"/>
      <c r="FI185" s="16">
        <f t="shared" ref="FI185:FV185" si="318">VLOOKUP($A185,$A$121:$P$136,FI$173,FALSE)</f>
        <v>9952.0163813254348</v>
      </c>
      <c r="FJ185" s="16">
        <f t="shared" si="318"/>
        <v>11134.928955621859</v>
      </c>
      <c r="FK185" s="16">
        <f t="shared" si="318"/>
        <v>11003.445920857961</v>
      </c>
      <c r="FL185" s="16">
        <f t="shared" si="318"/>
        <v>12689.313452178551</v>
      </c>
      <c r="FM185" s="16">
        <f t="shared" si="318"/>
        <v>11841.830472036192</v>
      </c>
      <c r="FN185" s="16">
        <f t="shared" si="318"/>
        <v>10775.619067268317</v>
      </c>
      <c r="FO185" s="16">
        <f t="shared" si="318"/>
        <v>12270.508846197192</v>
      </c>
      <c r="FP185" s="16">
        <f t="shared" si="318"/>
        <v>12573.639267649865</v>
      </c>
      <c r="FQ185" s="16">
        <f t="shared" si="318"/>
        <v>12315.29689991156</v>
      </c>
      <c r="FR185" s="16">
        <f t="shared" si="318"/>
        <v>12413.043055668348</v>
      </c>
      <c r="FS185" s="16">
        <f t="shared" si="318"/>
        <v>11935.070196341265</v>
      </c>
      <c r="FT185" s="16">
        <f t="shared" si="318"/>
        <v>11485.966230846469</v>
      </c>
      <c r="FU185" s="16">
        <f t="shared" si="318"/>
        <v>11419.817460238446</v>
      </c>
      <c r="FV185" s="16">
        <f t="shared" si="318"/>
        <v>12002.971349826646</v>
      </c>
      <c r="FW185" s="16"/>
      <c r="FX185" s="16"/>
      <c r="FY185" s="16"/>
      <c r="FZ185" s="16"/>
      <c r="GA185" s="16"/>
      <c r="GB185" s="16"/>
      <c r="GC185" s="16"/>
      <c r="GD185" s="16"/>
      <c r="GE185" s="16"/>
      <c r="GF185" s="16"/>
      <c r="GG185" s="16"/>
      <c r="GH185" s="16"/>
      <c r="GI185" s="16"/>
      <c r="GJ185" s="16"/>
      <c r="GK185" s="16"/>
      <c r="GL185" s="16"/>
      <c r="GM185" s="16"/>
      <c r="GN185" s="16"/>
      <c r="GO185" s="16"/>
      <c r="GP185" s="16"/>
      <c r="GQ185" s="16"/>
      <c r="GR185" s="16"/>
      <c r="GS185" s="16"/>
      <c r="GT185" s="16"/>
      <c r="GU185" s="16"/>
      <c r="GV185" s="16"/>
      <c r="GW185" s="16"/>
      <c r="GX185" s="16"/>
      <c r="GY185" s="16"/>
      <c r="GZ185" s="16"/>
      <c r="HA185" s="16"/>
      <c r="HB185" s="16"/>
      <c r="HC185" s="16"/>
      <c r="HD185" s="16"/>
      <c r="HE185" s="16"/>
      <c r="HF185" s="16"/>
      <c r="HG185" s="16"/>
      <c r="HH185" s="16"/>
      <c r="HI185" s="16"/>
      <c r="HJ185" s="16"/>
      <c r="HK185" s="16"/>
      <c r="HL185" s="16"/>
      <c r="HM185" s="16"/>
      <c r="HN185" s="16"/>
      <c r="HO185" s="16"/>
      <c r="HP185" s="16"/>
      <c r="HQ185" s="16"/>
      <c r="HR185" s="16"/>
      <c r="HS185" s="16"/>
      <c r="HT185" s="16"/>
      <c r="HU185" s="16"/>
      <c r="HV185" s="16"/>
      <c r="HW185" s="16"/>
      <c r="HX185" s="16"/>
      <c r="HY185" s="16"/>
      <c r="HZ185" s="16"/>
      <c r="IA185" s="16"/>
      <c r="IB185" s="16"/>
      <c r="IC185" s="16"/>
      <c r="ID185" s="16"/>
      <c r="IE185" s="16"/>
      <c r="IF185" s="16"/>
      <c r="IG185" s="16"/>
      <c r="IH185" s="16"/>
    </row>
    <row r="186" spans="1:242" s="19" customFormat="1">
      <c r="A186" s="168" t="s">
        <v>652</v>
      </c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16"/>
      <c r="DB186" s="16"/>
      <c r="DC186" s="16"/>
      <c r="DD186" s="16"/>
      <c r="DE186" s="16"/>
      <c r="DF186" s="16"/>
      <c r="DG186" s="16"/>
      <c r="DH186" s="16"/>
      <c r="DI186" s="16"/>
      <c r="DJ186" s="16"/>
      <c r="DK186" s="16"/>
      <c r="DL186" s="16"/>
      <c r="DM186" s="16"/>
      <c r="DN186" s="16"/>
      <c r="DO186" s="16"/>
      <c r="DP186" s="16"/>
      <c r="DQ186" s="16"/>
      <c r="DR186" s="16"/>
      <c r="DS186" s="16"/>
      <c r="DT186" s="16"/>
      <c r="DU186" s="16"/>
      <c r="DV186" s="16"/>
      <c r="DW186" s="16"/>
      <c r="DX186" s="16"/>
      <c r="DY186" s="16"/>
      <c r="DZ186" s="16"/>
      <c r="EA186" s="16"/>
      <c r="EB186" s="16"/>
      <c r="EC186" s="16"/>
      <c r="ED186" s="16"/>
      <c r="EE186" s="16"/>
      <c r="EF186" s="16"/>
      <c r="EG186" s="16"/>
      <c r="EH186" s="16"/>
      <c r="EI186" s="16"/>
      <c r="EJ186" s="16"/>
      <c r="EK186" s="16"/>
      <c r="EL186" s="16"/>
      <c r="EM186" s="16"/>
      <c r="EN186" s="16"/>
      <c r="EO186" s="16"/>
      <c r="EP186" s="16"/>
      <c r="EQ186" s="16"/>
      <c r="ER186" s="16"/>
      <c r="ES186" s="16"/>
      <c r="ET186" s="16"/>
      <c r="EU186" s="16"/>
      <c r="EV186" s="16"/>
      <c r="EW186" s="16"/>
      <c r="EX186" s="16"/>
      <c r="EY186" s="16"/>
      <c r="EZ186" s="16"/>
      <c r="FA186" s="16"/>
      <c r="FB186" s="16"/>
      <c r="FC186" s="16"/>
      <c r="FD186" s="16"/>
      <c r="FE186" s="16"/>
      <c r="FF186" s="16"/>
      <c r="FG186" s="16"/>
      <c r="FH186" s="16"/>
      <c r="FI186" s="16"/>
      <c r="FJ186" s="16"/>
      <c r="FK186" s="16"/>
      <c r="FL186" s="16"/>
      <c r="FM186" s="16"/>
      <c r="FN186" s="16"/>
      <c r="FO186" s="16"/>
      <c r="FP186" s="16"/>
      <c r="FQ186" s="16"/>
      <c r="FR186" s="16"/>
      <c r="FS186" s="16"/>
      <c r="FT186" s="16"/>
      <c r="FU186" s="16"/>
      <c r="FV186" s="16"/>
      <c r="FW186" s="16"/>
      <c r="FX186" s="16"/>
      <c r="FY186" s="16">
        <f t="shared" ref="FY186:GL186" si="319">VLOOKUP($A186,$A$121:$P$136,FY$173,FALSE)</f>
        <v>3582.1962527672163</v>
      </c>
      <c r="FZ186" s="16">
        <f t="shared" si="319"/>
        <v>4306.6497090031626</v>
      </c>
      <c r="GA186" s="16">
        <f t="shared" si="319"/>
        <v>3804.588236252539</v>
      </c>
      <c r="GB186" s="16">
        <f t="shared" si="319"/>
        <v>4322.1793528705639</v>
      </c>
      <c r="GC186" s="16">
        <f t="shared" si="319"/>
        <v>4067.5148014862621</v>
      </c>
      <c r="GD186" s="16">
        <f t="shared" si="319"/>
        <v>4029.0004368677737</v>
      </c>
      <c r="GE186" s="16">
        <f t="shared" si="319"/>
        <v>4099.6954369021441</v>
      </c>
      <c r="GF186" s="16">
        <f t="shared" si="319"/>
        <v>3986.460533797343</v>
      </c>
      <c r="GG186" s="16">
        <f t="shared" si="319"/>
        <v>3951.140965953161</v>
      </c>
      <c r="GH186" s="16">
        <f t="shared" si="319"/>
        <v>3954.2580894256521</v>
      </c>
      <c r="GI186" s="16">
        <f t="shared" si="319"/>
        <v>4059.5118443810115</v>
      </c>
      <c r="GJ186" s="16">
        <f t="shared" si="319"/>
        <v>4077.7484523356666</v>
      </c>
      <c r="GK186" s="16">
        <f t="shared" si="319"/>
        <v>4276.5959520288734</v>
      </c>
      <c r="GL186" s="16">
        <f t="shared" si="319"/>
        <v>4331.9321393700584</v>
      </c>
      <c r="GM186" s="16"/>
      <c r="GN186" s="16"/>
      <c r="GO186" s="16"/>
      <c r="GP186" s="16"/>
      <c r="GQ186" s="16"/>
      <c r="GR186" s="16"/>
      <c r="GS186" s="16"/>
      <c r="GT186" s="16"/>
      <c r="GU186" s="16"/>
      <c r="GV186" s="16"/>
      <c r="GW186" s="16"/>
      <c r="GX186" s="16"/>
      <c r="GY186" s="16"/>
      <c r="GZ186" s="16"/>
      <c r="HA186" s="16"/>
      <c r="HB186" s="16"/>
      <c r="HC186" s="16"/>
      <c r="HD186" s="16"/>
      <c r="HE186" s="16"/>
      <c r="HF186" s="16"/>
      <c r="HG186" s="16"/>
      <c r="HH186" s="16"/>
      <c r="HI186" s="16"/>
      <c r="HJ186" s="16"/>
      <c r="HK186" s="16"/>
      <c r="HL186" s="16"/>
      <c r="HM186" s="16"/>
      <c r="HN186" s="16"/>
      <c r="HO186" s="16"/>
      <c r="HP186" s="16"/>
      <c r="HQ186" s="16"/>
      <c r="HR186" s="16"/>
      <c r="HS186" s="16"/>
      <c r="HT186" s="16"/>
      <c r="HU186" s="16"/>
      <c r="HV186" s="16"/>
      <c r="HW186" s="16"/>
      <c r="HX186" s="16"/>
      <c r="HY186" s="16"/>
      <c r="HZ186" s="16"/>
      <c r="IA186" s="16"/>
      <c r="IB186" s="16"/>
      <c r="IC186" s="16"/>
      <c r="ID186" s="16"/>
      <c r="IE186" s="16"/>
      <c r="IF186" s="16"/>
      <c r="IG186" s="16"/>
      <c r="IH186" s="16"/>
    </row>
    <row r="187" spans="1:242" s="19" customFormat="1">
      <c r="A187" s="45" t="s">
        <v>654</v>
      </c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6"/>
      <c r="DF187" s="16"/>
      <c r="DG187" s="16"/>
      <c r="DH187" s="16"/>
      <c r="DI187" s="16"/>
      <c r="DJ187" s="16"/>
      <c r="DK187" s="16"/>
      <c r="DL187" s="16"/>
      <c r="DM187" s="16"/>
      <c r="DN187" s="16"/>
      <c r="DO187" s="16"/>
      <c r="DP187" s="16"/>
      <c r="DQ187" s="16"/>
      <c r="DR187" s="16"/>
      <c r="DS187" s="16"/>
      <c r="DT187" s="16"/>
      <c r="DU187" s="16"/>
      <c r="DV187" s="16"/>
      <c r="DW187" s="16"/>
      <c r="DX187" s="16"/>
      <c r="DY187" s="16"/>
      <c r="DZ187" s="16"/>
      <c r="EA187" s="16"/>
      <c r="EB187" s="16"/>
      <c r="EC187" s="16"/>
      <c r="ED187" s="16"/>
      <c r="EE187" s="16"/>
      <c r="EF187" s="16"/>
      <c r="EG187" s="16"/>
      <c r="EH187" s="16"/>
      <c r="EI187" s="16"/>
      <c r="EJ187" s="16"/>
      <c r="EK187" s="16"/>
      <c r="EL187" s="16"/>
      <c r="EM187" s="16"/>
      <c r="EN187" s="16"/>
      <c r="EO187" s="16"/>
      <c r="EP187" s="16"/>
      <c r="EQ187" s="16"/>
      <c r="ER187" s="16"/>
      <c r="ES187" s="16"/>
      <c r="ET187" s="16"/>
      <c r="EU187" s="16"/>
      <c r="EV187" s="16"/>
      <c r="EW187" s="16"/>
      <c r="EX187" s="16"/>
      <c r="EY187" s="16"/>
      <c r="EZ187" s="16"/>
      <c r="FA187" s="16"/>
      <c r="FB187" s="16"/>
      <c r="FC187" s="16"/>
      <c r="FD187" s="16"/>
      <c r="FE187" s="16"/>
      <c r="FF187" s="16"/>
      <c r="FG187" s="16"/>
      <c r="FH187" s="16"/>
      <c r="FI187" s="16"/>
      <c r="FJ187" s="16"/>
      <c r="FK187" s="16"/>
      <c r="FL187" s="16"/>
      <c r="FM187" s="16"/>
      <c r="FN187" s="16"/>
      <c r="FO187" s="16"/>
      <c r="FP187" s="16"/>
      <c r="FQ187" s="16"/>
      <c r="FR187" s="16"/>
      <c r="FS187" s="16"/>
      <c r="FT187" s="16"/>
      <c r="FU187" s="16"/>
      <c r="FV187" s="16"/>
      <c r="FW187" s="16"/>
      <c r="FX187" s="16"/>
      <c r="FY187" s="16"/>
      <c r="FZ187" s="16"/>
      <c r="GA187" s="16"/>
      <c r="GB187" s="16"/>
      <c r="GC187" s="16"/>
      <c r="GD187" s="16"/>
      <c r="GE187" s="16"/>
      <c r="GF187" s="16"/>
      <c r="GG187" s="16"/>
      <c r="GH187" s="16"/>
      <c r="GI187" s="16"/>
      <c r="GJ187" s="16"/>
      <c r="GK187" s="16"/>
      <c r="GL187" s="16"/>
      <c r="GM187" s="16"/>
      <c r="GN187" s="16"/>
      <c r="GO187" s="16">
        <f t="shared" ref="GO187:HB187" si="320">VLOOKUP($A187,$A$121:$P$136,GO$173,FALSE)</f>
        <v>5861.0823386920638</v>
      </c>
      <c r="GP187" s="16">
        <f t="shared" si="320"/>
        <v>6678.8912567751395</v>
      </c>
      <c r="GQ187" s="16">
        <f t="shared" si="320"/>
        <v>6029.2994593408494</v>
      </c>
      <c r="GR187" s="16">
        <f t="shared" si="320"/>
        <v>6697.442660961382</v>
      </c>
      <c r="GS187" s="16">
        <f t="shared" si="320"/>
        <v>6464.8130962104924</v>
      </c>
      <c r="GT187" s="16">
        <f t="shared" si="320"/>
        <v>6388.3044721226779</v>
      </c>
      <c r="GU187" s="16">
        <f t="shared" si="320"/>
        <v>6469.3679279849166</v>
      </c>
      <c r="GV187" s="16">
        <f t="shared" si="320"/>
        <v>6233.035278664247</v>
      </c>
      <c r="GW187" s="16">
        <f t="shared" si="320"/>
        <v>6275.0775361592268</v>
      </c>
      <c r="GX187" s="16">
        <f t="shared" si="320"/>
        <v>6282.6930534634976</v>
      </c>
      <c r="GY187" s="16">
        <f t="shared" si="320"/>
        <v>6124.9785959401279</v>
      </c>
      <c r="GZ187" s="16">
        <f t="shared" si="320"/>
        <v>6081.166904810043</v>
      </c>
      <c r="HA187" s="16">
        <f t="shared" si="320"/>
        <v>6180.1111163938849</v>
      </c>
      <c r="HB187" s="16">
        <f t="shared" si="320"/>
        <v>6277.9592636263105</v>
      </c>
      <c r="HC187" s="16"/>
      <c r="HD187" s="16"/>
      <c r="HE187" s="16"/>
      <c r="HF187" s="16"/>
      <c r="HG187" s="16"/>
      <c r="HH187" s="16"/>
      <c r="HI187" s="16"/>
      <c r="HJ187" s="16"/>
      <c r="HK187" s="16"/>
      <c r="HL187" s="16"/>
      <c r="HM187" s="16"/>
      <c r="HN187" s="16"/>
      <c r="HO187" s="16"/>
      <c r="HP187" s="16"/>
      <c r="HQ187" s="16"/>
      <c r="HR187" s="16"/>
      <c r="HS187" s="16"/>
      <c r="HT187" s="16"/>
      <c r="HU187" s="16"/>
      <c r="HV187" s="16"/>
      <c r="HW187" s="16"/>
      <c r="HX187" s="16"/>
      <c r="HY187" s="16"/>
      <c r="HZ187" s="16"/>
      <c r="IA187" s="16"/>
      <c r="IB187" s="16"/>
      <c r="IC187" s="16"/>
      <c r="ID187" s="16"/>
      <c r="IE187" s="16"/>
      <c r="IF187" s="16"/>
      <c r="IG187" s="16"/>
      <c r="IH187" s="16"/>
    </row>
    <row r="188" spans="1:242" s="19" customFormat="1">
      <c r="A188" s="45" t="s">
        <v>655</v>
      </c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16"/>
      <c r="DI188" s="16"/>
      <c r="DJ188" s="16"/>
      <c r="DK188" s="16"/>
      <c r="DL188" s="16"/>
      <c r="DM188" s="16"/>
      <c r="DN188" s="16"/>
      <c r="DO188" s="16"/>
      <c r="DP188" s="16"/>
      <c r="DQ188" s="16"/>
      <c r="DR188" s="16"/>
      <c r="DS188" s="16"/>
      <c r="DT188" s="16"/>
      <c r="DU188" s="16"/>
      <c r="DV188" s="16"/>
      <c r="DW188" s="16"/>
      <c r="DX188" s="16"/>
      <c r="DY188" s="16"/>
      <c r="DZ188" s="16"/>
      <c r="EA188" s="16"/>
      <c r="EB188" s="16"/>
      <c r="EC188" s="16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  <c r="EP188" s="16"/>
      <c r="EQ188" s="16"/>
      <c r="ER188" s="16"/>
      <c r="ES188" s="16"/>
      <c r="ET188" s="16"/>
      <c r="EU188" s="16"/>
      <c r="EV188" s="16"/>
      <c r="EW188" s="16"/>
      <c r="EX188" s="16"/>
      <c r="EY188" s="16"/>
      <c r="EZ188" s="16"/>
      <c r="FA188" s="16"/>
      <c r="FB188" s="16"/>
      <c r="FC188" s="16"/>
      <c r="FD188" s="16"/>
      <c r="FE188" s="16"/>
      <c r="FF188" s="16"/>
      <c r="FG188" s="16"/>
      <c r="FH188" s="16"/>
      <c r="FI188" s="16"/>
      <c r="FJ188" s="16"/>
      <c r="FK188" s="16"/>
      <c r="FL188" s="16"/>
      <c r="FM188" s="16"/>
      <c r="FN188" s="16"/>
      <c r="FO188" s="16"/>
      <c r="FP188" s="16"/>
      <c r="FQ188" s="16"/>
      <c r="FR188" s="16"/>
      <c r="FS188" s="16"/>
      <c r="FT188" s="16"/>
      <c r="FU188" s="16"/>
      <c r="FV188" s="16"/>
      <c r="FW188" s="16"/>
      <c r="FX188" s="16"/>
      <c r="FY188" s="16"/>
      <c r="FZ188" s="16"/>
      <c r="GA188" s="16"/>
      <c r="GB188" s="16"/>
      <c r="GC188" s="16"/>
      <c r="GD188" s="16"/>
      <c r="GE188" s="16"/>
      <c r="GF188" s="16"/>
      <c r="GG188" s="16"/>
      <c r="GH188" s="16"/>
      <c r="GI188" s="16"/>
      <c r="GJ188" s="16"/>
      <c r="GK188" s="16"/>
      <c r="GL188" s="16"/>
      <c r="GM188" s="16"/>
      <c r="GN188" s="16"/>
      <c r="GO188" s="16"/>
      <c r="GP188" s="16"/>
      <c r="GQ188" s="16"/>
      <c r="GR188" s="16"/>
      <c r="GS188" s="16"/>
      <c r="GT188" s="16"/>
      <c r="GU188" s="16"/>
      <c r="GV188" s="16"/>
      <c r="GW188" s="16"/>
      <c r="GX188" s="16"/>
      <c r="GY188" s="16"/>
      <c r="GZ188" s="16"/>
      <c r="HA188" s="16"/>
      <c r="HB188" s="16"/>
      <c r="HC188" s="16"/>
      <c r="HD188" s="16"/>
      <c r="HE188" s="16">
        <f t="shared" ref="HE188:HR188" si="321">VLOOKUP($A188,$A$121:$P$136,HE$173,FALSE)</f>
        <v>5493.6203739195998</v>
      </c>
      <c r="HF188" s="16">
        <f t="shared" si="321"/>
        <v>5922.4468293026721</v>
      </c>
      <c r="HG188" s="16">
        <f t="shared" si="321"/>
        <v>5571.3929426192453</v>
      </c>
      <c r="HH188" s="16">
        <f t="shared" si="321"/>
        <v>6042.0365884765561</v>
      </c>
      <c r="HI188" s="16">
        <f t="shared" si="321"/>
        <v>6160.0399767519448</v>
      </c>
      <c r="HJ188" s="16">
        <f t="shared" si="321"/>
        <v>5940.1973921652325</v>
      </c>
      <c r="HK188" s="16">
        <f t="shared" si="321"/>
        <v>6014.0606759386746</v>
      </c>
      <c r="HL188" s="16">
        <f t="shared" si="321"/>
        <v>5925.6243776932588</v>
      </c>
      <c r="HM188" s="16">
        <f t="shared" si="321"/>
        <v>6204.0378130067165</v>
      </c>
      <c r="HN188" s="16">
        <f t="shared" si="321"/>
        <v>6455.9496803461061</v>
      </c>
      <c r="HO188" s="16">
        <f t="shared" si="321"/>
        <v>6322.2255642281852</v>
      </c>
      <c r="HP188" s="16">
        <f t="shared" si="321"/>
        <v>6301.820031949338</v>
      </c>
      <c r="HQ188" s="16">
        <f t="shared" si="321"/>
        <v>6440.4610456051741</v>
      </c>
      <c r="HR188" s="16">
        <f t="shared" si="321"/>
        <v>6704.7844464063201</v>
      </c>
      <c r="HS188" s="16"/>
      <c r="HT188" s="16"/>
      <c r="HU188" s="16"/>
      <c r="HV188" s="16"/>
      <c r="HW188" s="16"/>
      <c r="HX188" s="16"/>
      <c r="HY188" s="16"/>
      <c r="HZ188" s="16"/>
      <c r="IA188" s="16"/>
      <c r="IB188" s="16"/>
      <c r="IC188" s="16"/>
      <c r="ID188" s="16"/>
      <c r="IE188" s="16"/>
      <c r="IF188" s="16"/>
      <c r="IG188" s="16"/>
      <c r="IH188" s="16"/>
    </row>
    <row r="189" spans="1:242" s="19" customFormat="1">
      <c r="A189" s="44" t="s">
        <v>632</v>
      </c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16"/>
      <c r="DF189" s="16"/>
      <c r="DG189" s="16"/>
      <c r="DH189" s="16"/>
      <c r="DI189" s="16"/>
      <c r="DJ189" s="16"/>
      <c r="DK189" s="16"/>
      <c r="DL189" s="16"/>
      <c r="DM189" s="16"/>
      <c r="DN189" s="16"/>
      <c r="DO189" s="16"/>
      <c r="DP189" s="16"/>
      <c r="DQ189" s="16"/>
      <c r="DR189" s="16"/>
      <c r="DS189" s="16"/>
      <c r="DT189" s="16"/>
      <c r="DU189" s="16"/>
      <c r="DV189" s="16"/>
      <c r="DW189" s="16"/>
      <c r="DX189" s="16"/>
      <c r="DY189" s="16"/>
      <c r="DZ189" s="16"/>
      <c r="EA189" s="16"/>
      <c r="EB189" s="16"/>
      <c r="EC189" s="16"/>
      <c r="ED189" s="16"/>
      <c r="EE189" s="16"/>
      <c r="EF189" s="16"/>
      <c r="EG189" s="16"/>
      <c r="EH189" s="16"/>
      <c r="EI189" s="16"/>
      <c r="EJ189" s="16"/>
      <c r="EK189" s="16"/>
      <c r="EL189" s="16"/>
      <c r="EM189" s="16"/>
      <c r="EN189" s="16"/>
      <c r="EO189" s="16"/>
      <c r="EP189" s="16"/>
      <c r="EQ189" s="16"/>
      <c r="ER189" s="16"/>
      <c r="ES189" s="16"/>
      <c r="ET189" s="16"/>
      <c r="EU189" s="16"/>
      <c r="EV189" s="16"/>
      <c r="EW189" s="16"/>
      <c r="EX189" s="16"/>
      <c r="EY189" s="16"/>
      <c r="EZ189" s="16"/>
      <c r="FA189" s="16"/>
      <c r="FB189" s="16"/>
      <c r="FC189" s="16"/>
      <c r="FD189" s="16"/>
      <c r="FE189" s="16"/>
      <c r="FF189" s="16"/>
      <c r="FG189" s="16"/>
      <c r="FH189" s="16"/>
      <c r="FI189" s="16"/>
      <c r="FJ189" s="16"/>
      <c r="FK189" s="16"/>
      <c r="FL189" s="16"/>
      <c r="FM189" s="16"/>
      <c r="FN189" s="16"/>
      <c r="FO189" s="16"/>
      <c r="FP189" s="16"/>
      <c r="FQ189" s="16"/>
      <c r="FR189" s="16"/>
      <c r="FS189" s="16"/>
      <c r="FT189" s="16"/>
      <c r="FU189" s="16"/>
      <c r="FV189" s="16"/>
      <c r="FW189" s="16"/>
      <c r="FX189" s="16"/>
      <c r="FY189" s="16"/>
      <c r="FZ189" s="16"/>
      <c r="GA189" s="16"/>
      <c r="GB189" s="16"/>
      <c r="GC189" s="16"/>
      <c r="GD189" s="16"/>
      <c r="GE189" s="16"/>
      <c r="GF189" s="16"/>
      <c r="GG189" s="16"/>
      <c r="GH189" s="16"/>
      <c r="GI189" s="16"/>
      <c r="GJ189" s="16"/>
      <c r="GK189" s="16"/>
      <c r="GL189" s="16"/>
      <c r="GM189" s="16"/>
      <c r="GN189" s="16"/>
      <c r="GO189" s="16"/>
      <c r="GP189" s="16"/>
      <c r="GQ189" s="16"/>
      <c r="GR189" s="16"/>
      <c r="GS189" s="16"/>
      <c r="GT189" s="16"/>
      <c r="GU189" s="16"/>
      <c r="GV189" s="16"/>
      <c r="GW189" s="16"/>
      <c r="GX189" s="16"/>
      <c r="GY189" s="16"/>
      <c r="GZ189" s="16"/>
      <c r="HA189" s="16"/>
      <c r="HB189" s="16"/>
      <c r="HC189" s="16"/>
      <c r="HD189" s="16"/>
      <c r="HE189" s="16"/>
      <c r="HF189" s="16"/>
      <c r="HG189" s="16"/>
      <c r="HH189" s="16"/>
      <c r="HI189" s="16"/>
      <c r="HJ189" s="16"/>
      <c r="HK189" s="16"/>
      <c r="HL189" s="16"/>
      <c r="HM189" s="16"/>
      <c r="HN189" s="16"/>
      <c r="HO189" s="16"/>
      <c r="HP189" s="16"/>
      <c r="HQ189" s="16"/>
      <c r="HR189" s="16"/>
      <c r="HS189" s="16"/>
      <c r="HT189" s="16"/>
      <c r="HU189" s="16">
        <f t="shared" ref="HU189:IH189" si="322">VLOOKUP($A189,$A$121:$P$136,HU$173,FALSE)</f>
        <v>4615.1498467742276</v>
      </c>
      <c r="HV189" s="16">
        <f t="shared" si="322"/>
        <v>4740.2390042381048</v>
      </c>
      <c r="HW189" s="16">
        <f t="shared" si="322"/>
        <v>4678.3993989345427</v>
      </c>
      <c r="HX189" s="16">
        <f t="shared" si="322"/>
        <v>4860.8081355452296</v>
      </c>
      <c r="HY189" s="16">
        <f t="shared" si="322"/>
        <v>4710.5734793129577</v>
      </c>
      <c r="HZ189" s="16">
        <f t="shared" si="322"/>
        <v>4623.2728741168467</v>
      </c>
      <c r="IA189" s="16">
        <f t="shared" si="322"/>
        <v>4705.2592662975785</v>
      </c>
      <c r="IB189" s="16">
        <f t="shared" si="322"/>
        <v>4511.7480409733971</v>
      </c>
      <c r="IC189" s="16">
        <f t="shared" si="322"/>
        <v>4529.1168613060681</v>
      </c>
      <c r="ID189" s="16">
        <f t="shared" si="322"/>
        <v>4506.6630855047906</v>
      </c>
      <c r="IE189" s="16">
        <f t="shared" si="322"/>
        <v>4516.2863409504707</v>
      </c>
      <c r="IF189" s="16">
        <f t="shared" si="322"/>
        <v>4456.749061877993</v>
      </c>
      <c r="IG189" s="16">
        <f t="shared" si="322"/>
        <v>4519.5143489682068</v>
      </c>
      <c r="IH189" s="16">
        <f t="shared" si="322"/>
        <v>4586.2736176268227</v>
      </c>
    </row>
    <row r="190" spans="1:242" s="19" customFormat="1">
      <c r="F190" s="7"/>
    </row>
    <row r="191" spans="1:242" s="19" customFormat="1" ht="15" customHeight="1">
      <c r="F191" s="7"/>
    </row>
    <row r="192" spans="1:242" s="19" customFormat="1" ht="15" customHeight="1">
      <c r="C192" s="19">
        <v>3</v>
      </c>
      <c r="D192" s="19">
        <v>4</v>
      </c>
      <c r="E192" s="19">
        <v>5</v>
      </c>
      <c r="F192" s="19">
        <v>6</v>
      </c>
      <c r="G192" s="19">
        <v>7</v>
      </c>
      <c r="H192" s="19">
        <v>8</v>
      </c>
      <c r="I192" s="19">
        <v>9</v>
      </c>
      <c r="J192" s="19">
        <v>10</v>
      </c>
      <c r="K192" s="19">
        <v>11</v>
      </c>
      <c r="L192" s="19">
        <v>12</v>
      </c>
      <c r="M192" s="19">
        <v>13</v>
      </c>
      <c r="N192" s="19">
        <v>14</v>
      </c>
      <c r="O192" s="19">
        <v>15</v>
      </c>
      <c r="P192" s="19">
        <v>16</v>
      </c>
      <c r="U192" s="19">
        <v>3</v>
      </c>
      <c r="V192" s="19">
        <v>4</v>
      </c>
      <c r="W192" s="19">
        <v>5</v>
      </c>
      <c r="X192" s="19">
        <v>6</v>
      </c>
      <c r="Y192" s="19">
        <v>7</v>
      </c>
      <c r="Z192" s="19">
        <v>8</v>
      </c>
      <c r="AA192" s="19">
        <v>9</v>
      </c>
      <c r="AB192" s="19">
        <v>10</v>
      </c>
      <c r="AC192" s="19">
        <v>11</v>
      </c>
      <c r="AD192" s="19">
        <v>12</v>
      </c>
      <c r="AE192" s="19">
        <v>13</v>
      </c>
      <c r="AF192" s="19">
        <v>14</v>
      </c>
      <c r="AG192" s="19">
        <v>15</v>
      </c>
      <c r="AH192" s="19">
        <v>16</v>
      </c>
      <c r="AK192" s="19">
        <v>3</v>
      </c>
      <c r="AL192" s="19">
        <v>4</v>
      </c>
      <c r="AM192" s="19">
        <v>5</v>
      </c>
      <c r="AN192" s="19">
        <v>6</v>
      </c>
      <c r="AO192" s="19">
        <v>7</v>
      </c>
      <c r="AP192" s="19">
        <v>8</v>
      </c>
      <c r="AQ192" s="19">
        <v>9</v>
      </c>
      <c r="AR192" s="19">
        <v>10</v>
      </c>
      <c r="AS192" s="19">
        <v>11</v>
      </c>
      <c r="AT192" s="19">
        <v>12</v>
      </c>
      <c r="AU192" s="19">
        <v>13</v>
      </c>
      <c r="AV192" s="19">
        <v>14</v>
      </c>
      <c r="AW192" s="19">
        <v>15</v>
      </c>
      <c r="AX192" s="19">
        <v>16</v>
      </c>
      <c r="BA192" s="19">
        <v>3</v>
      </c>
      <c r="BB192" s="19">
        <v>4</v>
      </c>
      <c r="BC192" s="19">
        <v>5</v>
      </c>
      <c r="BD192" s="19">
        <v>6</v>
      </c>
      <c r="BE192" s="19">
        <v>7</v>
      </c>
      <c r="BF192" s="19">
        <v>8</v>
      </c>
      <c r="BG192" s="19">
        <v>9</v>
      </c>
      <c r="BH192" s="19">
        <v>10</v>
      </c>
      <c r="BI192" s="19">
        <v>11</v>
      </c>
      <c r="BJ192" s="19">
        <v>12</v>
      </c>
      <c r="BK192" s="19">
        <v>13</v>
      </c>
      <c r="BL192" s="19">
        <v>14</v>
      </c>
      <c r="BM192" s="19">
        <v>15</v>
      </c>
      <c r="BN192" s="19">
        <v>16</v>
      </c>
      <c r="BQ192" s="19">
        <v>3</v>
      </c>
      <c r="BR192" s="19">
        <v>4</v>
      </c>
      <c r="BS192" s="19">
        <v>5</v>
      </c>
      <c r="BT192" s="19">
        <v>6</v>
      </c>
      <c r="BU192" s="19">
        <v>7</v>
      </c>
      <c r="BV192" s="19">
        <v>8</v>
      </c>
      <c r="BW192" s="19">
        <v>9</v>
      </c>
      <c r="BX192" s="19">
        <v>10</v>
      </c>
      <c r="BY192" s="19">
        <v>11</v>
      </c>
      <c r="BZ192" s="19">
        <v>12</v>
      </c>
      <c r="CA192" s="19">
        <v>13</v>
      </c>
      <c r="CB192" s="19">
        <v>14</v>
      </c>
      <c r="CC192" s="19">
        <v>15</v>
      </c>
      <c r="CD192" s="19">
        <v>16</v>
      </c>
      <c r="CG192" s="19">
        <v>3</v>
      </c>
      <c r="CH192" s="19">
        <v>4</v>
      </c>
      <c r="CI192" s="19">
        <v>5</v>
      </c>
      <c r="CJ192" s="19">
        <v>6</v>
      </c>
      <c r="CK192" s="19">
        <v>7</v>
      </c>
      <c r="CL192" s="19">
        <v>8</v>
      </c>
      <c r="CM192" s="19">
        <v>9</v>
      </c>
      <c r="CN192" s="19">
        <v>10</v>
      </c>
      <c r="CO192" s="19">
        <v>11</v>
      </c>
      <c r="CP192" s="19">
        <v>12</v>
      </c>
      <c r="CQ192" s="19">
        <v>13</v>
      </c>
      <c r="CR192" s="19">
        <v>14</v>
      </c>
      <c r="CS192" s="19">
        <v>15</v>
      </c>
      <c r="CT192" s="19">
        <v>16</v>
      </c>
      <c r="CW192" s="19">
        <v>3</v>
      </c>
      <c r="CX192" s="19">
        <v>4</v>
      </c>
      <c r="CY192" s="19">
        <v>5</v>
      </c>
      <c r="CZ192" s="19">
        <v>6</v>
      </c>
      <c r="DA192" s="19">
        <v>7</v>
      </c>
      <c r="DB192" s="19">
        <v>8</v>
      </c>
      <c r="DC192" s="19">
        <v>9</v>
      </c>
      <c r="DD192" s="19">
        <v>10</v>
      </c>
      <c r="DE192" s="19">
        <v>11</v>
      </c>
      <c r="DF192" s="19">
        <v>12</v>
      </c>
      <c r="DG192" s="19">
        <v>13</v>
      </c>
      <c r="DH192" s="19">
        <v>14</v>
      </c>
      <c r="DI192" s="19">
        <v>15</v>
      </c>
      <c r="DJ192" s="19">
        <v>16</v>
      </c>
      <c r="DM192" s="19">
        <v>3</v>
      </c>
      <c r="DN192" s="19">
        <v>4</v>
      </c>
      <c r="DO192" s="19">
        <v>5</v>
      </c>
      <c r="DP192" s="19">
        <v>6</v>
      </c>
      <c r="DQ192" s="19">
        <v>7</v>
      </c>
      <c r="DR192" s="19">
        <v>8</v>
      </c>
      <c r="DS192" s="19">
        <v>9</v>
      </c>
      <c r="DT192" s="19">
        <v>10</v>
      </c>
      <c r="DU192" s="19">
        <v>11</v>
      </c>
      <c r="DV192" s="19">
        <v>12</v>
      </c>
      <c r="DW192" s="19">
        <v>13</v>
      </c>
      <c r="DX192" s="19">
        <v>14</v>
      </c>
      <c r="DY192" s="19">
        <v>15</v>
      </c>
      <c r="DZ192" s="19">
        <v>16</v>
      </c>
      <c r="EC192" s="19">
        <v>3</v>
      </c>
      <c r="ED192" s="19">
        <v>4</v>
      </c>
      <c r="EE192" s="19">
        <v>5</v>
      </c>
      <c r="EF192" s="19">
        <v>6</v>
      </c>
      <c r="EG192" s="19">
        <v>7</v>
      </c>
      <c r="EH192" s="19">
        <v>8</v>
      </c>
      <c r="EI192" s="19">
        <v>9</v>
      </c>
      <c r="EJ192" s="19">
        <v>10</v>
      </c>
      <c r="EK192" s="19">
        <v>11</v>
      </c>
      <c r="EL192" s="19">
        <v>12</v>
      </c>
      <c r="EM192" s="19">
        <v>13</v>
      </c>
      <c r="EN192" s="19">
        <v>14</v>
      </c>
      <c r="EO192" s="19">
        <v>15</v>
      </c>
      <c r="EP192" s="19">
        <v>16</v>
      </c>
      <c r="ES192" s="19">
        <v>3</v>
      </c>
      <c r="ET192" s="19">
        <v>4</v>
      </c>
      <c r="EU192" s="19">
        <v>5</v>
      </c>
      <c r="EV192" s="19">
        <v>6</v>
      </c>
      <c r="EW192" s="19">
        <v>7</v>
      </c>
      <c r="EX192" s="19">
        <v>8</v>
      </c>
      <c r="EY192" s="19">
        <v>9</v>
      </c>
      <c r="EZ192" s="19">
        <v>10</v>
      </c>
      <c r="FA192" s="19">
        <v>11</v>
      </c>
      <c r="FB192" s="19">
        <v>12</v>
      </c>
      <c r="FC192" s="19">
        <v>13</v>
      </c>
      <c r="FD192" s="19">
        <v>14</v>
      </c>
      <c r="FE192" s="19">
        <v>15</v>
      </c>
      <c r="FF192" s="19">
        <v>16</v>
      </c>
      <c r="FI192" s="19">
        <v>3</v>
      </c>
      <c r="FJ192" s="19">
        <v>4</v>
      </c>
      <c r="FK192" s="19">
        <v>5</v>
      </c>
      <c r="FL192" s="19">
        <v>6</v>
      </c>
      <c r="FM192" s="19">
        <v>7</v>
      </c>
      <c r="FN192" s="19">
        <v>8</v>
      </c>
      <c r="FO192" s="19">
        <v>9</v>
      </c>
      <c r="FP192" s="19">
        <v>10</v>
      </c>
      <c r="FQ192" s="19">
        <v>11</v>
      </c>
      <c r="FR192" s="19">
        <v>12</v>
      </c>
      <c r="FS192" s="19">
        <v>13</v>
      </c>
      <c r="FT192" s="19">
        <v>14</v>
      </c>
      <c r="FU192" s="19">
        <v>15</v>
      </c>
      <c r="FV192" s="19">
        <v>16</v>
      </c>
      <c r="FY192" s="19">
        <v>3</v>
      </c>
      <c r="FZ192" s="19">
        <v>4</v>
      </c>
      <c r="GA192" s="19">
        <v>5</v>
      </c>
      <c r="GB192" s="19">
        <v>6</v>
      </c>
      <c r="GC192" s="19">
        <v>7</v>
      </c>
      <c r="GD192" s="19">
        <v>8</v>
      </c>
      <c r="GE192" s="19">
        <v>9</v>
      </c>
      <c r="GF192" s="19">
        <v>10</v>
      </c>
      <c r="GG192" s="19">
        <v>11</v>
      </c>
      <c r="GH192" s="19">
        <v>12</v>
      </c>
      <c r="GI192" s="19">
        <v>13</v>
      </c>
      <c r="GJ192" s="19">
        <v>14</v>
      </c>
      <c r="GK192" s="19">
        <v>15</v>
      </c>
      <c r="GL192" s="19">
        <v>16</v>
      </c>
      <c r="GO192" s="19">
        <v>3</v>
      </c>
      <c r="GP192" s="19">
        <v>4</v>
      </c>
      <c r="GQ192" s="19">
        <v>5</v>
      </c>
      <c r="GR192" s="19">
        <v>6</v>
      </c>
      <c r="GS192" s="19">
        <v>7</v>
      </c>
      <c r="GT192" s="19">
        <v>8</v>
      </c>
      <c r="GU192" s="19">
        <v>9</v>
      </c>
      <c r="GV192" s="19">
        <v>10</v>
      </c>
      <c r="GW192" s="19">
        <v>11</v>
      </c>
      <c r="GX192" s="19">
        <v>12</v>
      </c>
      <c r="GY192" s="19">
        <v>13</v>
      </c>
      <c r="GZ192" s="19">
        <v>14</v>
      </c>
      <c r="HA192" s="19">
        <v>15</v>
      </c>
      <c r="HB192" s="19">
        <v>16</v>
      </c>
      <c r="HE192" s="19">
        <v>3</v>
      </c>
      <c r="HF192" s="19">
        <v>4</v>
      </c>
      <c r="HG192" s="19">
        <v>5</v>
      </c>
      <c r="HH192" s="19">
        <v>6</v>
      </c>
      <c r="HI192" s="19">
        <v>7</v>
      </c>
      <c r="HJ192" s="19">
        <v>8</v>
      </c>
      <c r="HK192" s="19">
        <v>9</v>
      </c>
      <c r="HL192" s="19">
        <v>10</v>
      </c>
      <c r="HM192" s="19">
        <v>11</v>
      </c>
      <c r="HN192" s="19">
        <v>12</v>
      </c>
      <c r="HO192" s="19">
        <v>13</v>
      </c>
      <c r="HP192" s="19">
        <v>14</v>
      </c>
      <c r="HQ192" s="19">
        <v>15</v>
      </c>
      <c r="HR192" s="19">
        <v>16</v>
      </c>
      <c r="HU192" s="19">
        <v>3</v>
      </c>
      <c r="HV192" s="19">
        <v>4</v>
      </c>
      <c r="HW192" s="19">
        <v>5</v>
      </c>
      <c r="HX192" s="19">
        <v>6</v>
      </c>
      <c r="HY192" s="19">
        <v>7</v>
      </c>
      <c r="HZ192" s="19">
        <v>8</v>
      </c>
      <c r="IA192" s="19">
        <v>9</v>
      </c>
      <c r="IB192" s="19">
        <v>10</v>
      </c>
      <c r="IC192" s="19">
        <v>11</v>
      </c>
      <c r="ID192" s="19">
        <v>12</v>
      </c>
      <c r="IE192" s="19">
        <v>13</v>
      </c>
      <c r="IF192" s="19">
        <v>14</v>
      </c>
      <c r="IG192" s="19">
        <v>15</v>
      </c>
      <c r="IH192" s="19">
        <v>16</v>
      </c>
    </row>
    <row r="193" spans="1:242" s="19" customFormat="1" ht="15" customHeight="1">
      <c r="B193" s="45"/>
      <c r="C193" s="45" t="s">
        <v>294</v>
      </c>
      <c r="D193" s="45" t="s">
        <v>295</v>
      </c>
      <c r="E193" s="45" t="s">
        <v>296</v>
      </c>
      <c r="F193" s="150" t="s">
        <v>297</v>
      </c>
      <c r="G193" s="45" t="s">
        <v>264</v>
      </c>
      <c r="H193" s="45" t="s">
        <v>265</v>
      </c>
      <c r="I193" s="45" t="s">
        <v>266</v>
      </c>
      <c r="J193" s="45" t="s">
        <v>267</v>
      </c>
      <c r="K193" s="45" t="s">
        <v>268</v>
      </c>
      <c r="L193" s="45" t="s">
        <v>269</v>
      </c>
      <c r="M193" s="45" t="s">
        <v>270</v>
      </c>
      <c r="N193" s="45" t="s">
        <v>271</v>
      </c>
      <c r="O193" s="45" t="s">
        <v>272</v>
      </c>
      <c r="P193" s="44" t="s">
        <v>273</v>
      </c>
      <c r="Q193" s="262" t="s">
        <v>751</v>
      </c>
      <c r="R193" s="262" t="s">
        <v>747</v>
      </c>
      <c r="S193" s="44"/>
      <c r="T193" s="45"/>
      <c r="U193" s="45" t="s">
        <v>294</v>
      </c>
      <c r="V193" s="45" t="s">
        <v>295</v>
      </c>
      <c r="W193" s="45" t="s">
        <v>296</v>
      </c>
      <c r="X193" s="150" t="s">
        <v>297</v>
      </c>
      <c r="Y193" s="45" t="s">
        <v>264</v>
      </c>
      <c r="Z193" s="45" t="s">
        <v>265</v>
      </c>
      <c r="AA193" s="45" t="s">
        <v>266</v>
      </c>
      <c r="AB193" s="45" t="s">
        <v>267</v>
      </c>
      <c r="AC193" s="45" t="s">
        <v>268</v>
      </c>
      <c r="AD193" s="45" t="s">
        <v>269</v>
      </c>
      <c r="AE193" s="45" t="s">
        <v>270</v>
      </c>
      <c r="AF193" s="45" t="s">
        <v>271</v>
      </c>
      <c r="AG193" s="45" t="s">
        <v>272</v>
      </c>
      <c r="AH193" s="44" t="s">
        <v>273</v>
      </c>
      <c r="AI193" s="44"/>
      <c r="AJ193" s="45"/>
      <c r="AK193" s="45" t="s">
        <v>294</v>
      </c>
      <c r="AL193" s="45" t="s">
        <v>295</v>
      </c>
      <c r="AM193" s="45" t="s">
        <v>296</v>
      </c>
      <c r="AN193" s="150" t="s">
        <v>297</v>
      </c>
      <c r="AO193" s="45" t="s">
        <v>264</v>
      </c>
      <c r="AP193" s="45" t="s">
        <v>265</v>
      </c>
      <c r="AQ193" s="45" t="s">
        <v>266</v>
      </c>
      <c r="AR193" s="45" t="s">
        <v>267</v>
      </c>
      <c r="AS193" s="45" t="s">
        <v>268</v>
      </c>
      <c r="AT193" s="45" t="s">
        <v>269</v>
      </c>
      <c r="AU193" s="45" t="s">
        <v>270</v>
      </c>
      <c r="AV193" s="45" t="s">
        <v>271</v>
      </c>
      <c r="AW193" s="45" t="s">
        <v>272</v>
      </c>
      <c r="AX193" s="44" t="s">
        <v>273</v>
      </c>
      <c r="AY193" s="44"/>
      <c r="AZ193" s="45"/>
      <c r="BA193" s="45" t="s">
        <v>294</v>
      </c>
      <c r="BB193" s="45" t="s">
        <v>295</v>
      </c>
      <c r="BC193" s="45" t="s">
        <v>296</v>
      </c>
      <c r="BD193" s="150" t="s">
        <v>297</v>
      </c>
      <c r="BE193" s="45" t="s">
        <v>264</v>
      </c>
      <c r="BF193" s="45" t="s">
        <v>265</v>
      </c>
      <c r="BG193" s="45" t="s">
        <v>266</v>
      </c>
      <c r="BH193" s="45" t="s">
        <v>267</v>
      </c>
      <c r="BI193" s="45" t="s">
        <v>268</v>
      </c>
      <c r="BJ193" s="45" t="s">
        <v>269</v>
      </c>
      <c r="BK193" s="45" t="s">
        <v>270</v>
      </c>
      <c r="BL193" s="45" t="s">
        <v>271</v>
      </c>
      <c r="BM193" s="45" t="s">
        <v>272</v>
      </c>
      <c r="BN193" s="44" t="s">
        <v>273</v>
      </c>
      <c r="BO193" s="44"/>
      <c r="BP193" s="45"/>
      <c r="BQ193" s="45" t="s">
        <v>294</v>
      </c>
      <c r="BR193" s="45" t="s">
        <v>295</v>
      </c>
      <c r="BS193" s="45" t="s">
        <v>296</v>
      </c>
      <c r="BT193" s="150" t="s">
        <v>297</v>
      </c>
      <c r="BU193" s="45" t="s">
        <v>264</v>
      </c>
      <c r="BV193" s="45" t="s">
        <v>265</v>
      </c>
      <c r="BW193" s="45" t="s">
        <v>266</v>
      </c>
      <c r="BX193" s="45" t="s">
        <v>267</v>
      </c>
      <c r="BY193" s="45" t="s">
        <v>268</v>
      </c>
      <c r="BZ193" s="45" t="s">
        <v>269</v>
      </c>
      <c r="CA193" s="45" t="s">
        <v>270</v>
      </c>
      <c r="CB193" s="45" t="s">
        <v>271</v>
      </c>
      <c r="CC193" s="45" t="s">
        <v>272</v>
      </c>
      <c r="CD193" s="44" t="s">
        <v>273</v>
      </c>
      <c r="CE193" s="44"/>
      <c r="CF193" s="45"/>
      <c r="CG193" s="45" t="s">
        <v>294</v>
      </c>
      <c r="CH193" s="45" t="s">
        <v>295</v>
      </c>
      <c r="CI193" s="45" t="s">
        <v>296</v>
      </c>
      <c r="CJ193" s="150" t="s">
        <v>297</v>
      </c>
      <c r="CK193" s="45" t="s">
        <v>264</v>
      </c>
      <c r="CL193" s="45" t="s">
        <v>265</v>
      </c>
      <c r="CM193" s="45" t="s">
        <v>266</v>
      </c>
      <c r="CN193" s="45" t="s">
        <v>267</v>
      </c>
      <c r="CO193" s="45" t="s">
        <v>268</v>
      </c>
      <c r="CP193" s="45" t="s">
        <v>269</v>
      </c>
      <c r="CQ193" s="45" t="s">
        <v>270</v>
      </c>
      <c r="CR193" s="45" t="s">
        <v>271</v>
      </c>
      <c r="CS193" s="45" t="s">
        <v>272</v>
      </c>
      <c r="CT193" s="44" t="s">
        <v>273</v>
      </c>
      <c r="CU193" s="44"/>
      <c r="CV193" s="45"/>
      <c r="CW193" s="45" t="s">
        <v>294</v>
      </c>
      <c r="CX193" s="45" t="s">
        <v>295</v>
      </c>
      <c r="CY193" s="45" t="s">
        <v>296</v>
      </c>
      <c r="CZ193" s="150" t="s">
        <v>297</v>
      </c>
      <c r="DA193" s="45" t="s">
        <v>264</v>
      </c>
      <c r="DB193" s="45" t="s">
        <v>265</v>
      </c>
      <c r="DC193" s="45" t="s">
        <v>266</v>
      </c>
      <c r="DD193" s="45" t="s">
        <v>267</v>
      </c>
      <c r="DE193" s="45" t="s">
        <v>268</v>
      </c>
      <c r="DF193" s="45" t="s">
        <v>269</v>
      </c>
      <c r="DG193" s="45" t="s">
        <v>270</v>
      </c>
      <c r="DH193" s="45" t="s">
        <v>271</v>
      </c>
      <c r="DI193" s="45" t="s">
        <v>272</v>
      </c>
      <c r="DJ193" s="44" t="s">
        <v>273</v>
      </c>
      <c r="DK193" s="44"/>
      <c r="DL193" s="45"/>
      <c r="DM193" s="45" t="s">
        <v>294</v>
      </c>
      <c r="DN193" s="45" t="s">
        <v>295</v>
      </c>
      <c r="DO193" s="45" t="s">
        <v>296</v>
      </c>
      <c r="DP193" s="150" t="s">
        <v>297</v>
      </c>
      <c r="DQ193" s="45" t="s">
        <v>264</v>
      </c>
      <c r="DR193" s="45" t="s">
        <v>265</v>
      </c>
      <c r="DS193" s="45" t="s">
        <v>266</v>
      </c>
      <c r="DT193" s="45" t="s">
        <v>267</v>
      </c>
      <c r="DU193" s="45" t="s">
        <v>268</v>
      </c>
      <c r="DV193" s="45" t="s">
        <v>269</v>
      </c>
      <c r="DW193" s="45" t="s">
        <v>270</v>
      </c>
      <c r="DX193" s="45" t="s">
        <v>271</v>
      </c>
      <c r="DY193" s="45" t="s">
        <v>272</v>
      </c>
      <c r="DZ193" s="44" t="s">
        <v>273</v>
      </c>
      <c r="EA193" s="44"/>
      <c r="EB193" s="45"/>
      <c r="EC193" s="45" t="s">
        <v>294</v>
      </c>
      <c r="ED193" s="45" t="s">
        <v>295</v>
      </c>
      <c r="EE193" s="45" t="s">
        <v>296</v>
      </c>
      <c r="EF193" s="150" t="s">
        <v>297</v>
      </c>
      <c r="EG193" s="45" t="s">
        <v>264</v>
      </c>
      <c r="EH193" s="45" t="s">
        <v>265</v>
      </c>
      <c r="EI193" s="45" t="s">
        <v>266</v>
      </c>
      <c r="EJ193" s="45" t="s">
        <v>267</v>
      </c>
      <c r="EK193" s="45" t="s">
        <v>268</v>
      </c>
      <c r="EL193" s="45" t="s">
        <v>269</v>
      </c>
      <c r="EM193" s="45" t="s">
        <v>270</v>
      </c>
      <c r="EN193" s="45" t="s">
        <v>271</v>
      </c>
      <c r="EO193" s="45" t="s">
        <v>272</v>
      </c>
      <c r="EP193" s="44" t="s">
        <v>273</v>
      </c>
      <c r="EQ193" s="44"/>
      <c r="ER193" s="45"/>
      <c r="ES193" s="45" t="s">
        <v>294</v>
      </c>
      <c r="ET193" s="45" t="s">
        <v>295</v>
      </c>
      <c r="EU193" s="45" t="s">
        <v>296</v>
      </c>
      <c r="EV193" s="150" t="s">
        <v>297</v>
      </c>
      <c r="EW193" s="45" t="s">
        <v>264</v>
      </c>
      <c r="EX193" s="45" t="s">
        <v>265</v>
      </c>
      <c r="EY193" s="45" t="s">
        <v>266</v>
      </c>
      <c r="EZ193" s="45" t="s">
        <v>267</v>
      </c>
      <c r="FA193" s="45" t="s">
        <v>268</v>
      </c>
      <c r="FB193" s="45" t="s">
        <v>269</v>
      </c>
      <c r="FC193" s="45" t="s">
        <v>270</v>
      </c>
      <c r="FD193" s="45" t="s">
        <v>271</v>
      </c>
      <c r="FE193" s="45" t="s">
        <v>272</v>
      </c>
      <c r="FF193" s="44" t="s">
        <v>273</v>
      </c>
      <c r="FG193" s="44"/>
      <c r="FH193" s="45"/>
      <c r="FI193" s="45" t="s">
        <v>294</v>
      </c>
      <c r="FJ193" s="45" t="s">
        <v>295</v>
      </c>
      <c r="FK193" s="45" t="s">
        <v>296</v>
      </c>
      <c r="FL193" s="150" t="s">
        <v>297</v>
      </c>
      <c r="FM193" s="45" t="s">
        <v>264</v>
      </c>
      <c r="FN193" s="45" t="s">
        <v>265</v>
      </c>
      <c r="FO193" s="45" t="s">
        <v>266</v>
      </c>
      <c r="FP193" s="45" t="s">
        <v>267</v>
      </c>
      <c r="FQ193" s="45" t="s">
        <v>268</v>
      </c>
      <c r="FR193" s="45" t="s">
        <v>269</v>
      </c>
      <c r="FS193" s="45" t="s">
        <v>270</v>
      </c>
      <c r="FT193" s="45" t="s">
        <v>271</v>
      </c>
      <c r="FU193" s="45" t="s">
        <v>272</v>
      </c>
      <c r="FV193" s="44" t="s">
        <v>273</v>
      </c>
      <c r="FW193" s="44"/>
      <c r="FX193" s="45"/>
      <c r="FY193" s="45" t="s">
        <v>294</v>
      </c>
      <c r="FZ193" s="45" t="s">
        <v>295</v>
      </c>
      <c r="GA193" s="45" t="s">
        <v>296</v>
      </c>
      <c r="GB193" s="150" t="s">
        <v>297</v>
      </c>
      <c r="GC193" s="45" t="s">
        <v>264</v>
      </c>
      <c r="GD193" s="45" t="s">
        <v>265</v>
      </c>
      <c r="GE193" s="45" t="s">
        <v>266</v>
      </c>
      <c r="GF193" s="45" t="s">
        <v>267</v>
      </c>
      <c r="GG193" s="45" t="s">
        <v>268</v>
      </c>
      <c r="GH193" s="45" t="s">
        <v>269</v>
      </c>
      <c r="GI193" s="45" t="s">
        <v>270</v>
      </c>
      <c r="GJ193" s="45" t="s">
        <v>271</v>
      </c>
      <c r="GK193" s="45" t="s">
        <v>272</v>
      </c>
      <c r="GL193" s="44" t="s">
        <v>273</v>
      </c>
      <c r="GM193" s="44"/>
      <c r="GN193" s="45"/>
      <c r="GO193" s="45" t="s">
        <v>294</v>
      </c>
      <c r="GP193" s="45" t="s">
        <v>295</v>
      </c>
      <c r="GQ193" s="45" t="s">
        <v>296</v>
      </c>
      <c r="GR193" s="150" t="s">
        <v>297</v>
      </c>
      <c r="GS193" s="45" t="s">
        <v>264</v>
      </c>
      <c r="GT193" s="45" t="s">
        <v>265</v>
      </c>
      <c r="GU193" s="45" t="s">
        <v>266</v>
      </c>
      <c r="GV193" s="45" t="s">
        <v>267</v>
      </c>
      <c r="GW193" s="45" t="s">
        <v>268</v>
      </c>
      <c r="GX193" s="45" t="s">
        <v>269</v>
      </c>
      <c r="GY193" s="45" t="s">
        <v>270</v>
      </c>
      <c r="GZ193" s="45" t="s">
        <v>271</v>
      </c>
      <c r="HA193" s="45" t="s">
        <v>272</v>
      </c>
      <c r="HB193" s="44" t="s">
        <v>273</v>
      </c>
      <c r="HC193" s="44"/>
      <c r="HD193" s="45"/>
      <c r="HE193" s="45" t="s">
        <v>294</v>
      </c>
      <c r="HF193" s="45" t="s">
        <v>295</v>
      </c>
      <c r="HG193" s="45" t="s">
        <v>296</v>
      </c>
      <c r="HH193" s="150" t="s">
        <v>297</v>
      </c>
      <c r="HI193" s="45" t="s">
        <v>264</v>
      </c>
      <c r="HJ193" s="45" t="s">
        <v>265</v>
      </c>
      <c r="HK193" s="45" t="s">
        <v>266</v>
      </c>
      <c r="HL193" s="45" t="s">
        <v>267</v>
      </c>
      <c r="HM193" s="45" t="s">
        <v>268</v>
      </c>
      <c r="HN193" s="45" t="s">
        <v>269</v>
      </c>
      <c r="HO193" s="45" t="s">
        <v>270</v>
      </c>
      <c r="HP193" s="45" t="s">
        <v>271</v>
      </c>
      <c r="HQ193" s="45" t="s">
        <v>272</v>
      </c>
      <c r="HR193" s="44" t="s">
        <v>273</v>
      </c>
      <c r="HS193" s="44"/>
      <c r="HT193" s="45"/>
      <c r="HU193" s="45" t="s">
        <v>294</v>
      </c>
      <c r="HV193" s="45" t="s">
        <v>295</v>
      </c>
      <c r="HW193" s="45" t="s">
        <v>296</v>
      </c>
      <c r="HX193" s="150" t="s">
        <v>297</v>
      </c>
      <c r="HY193" s="45" t="s">
        <v>264</v>
      </c>
      <c r="HZ193" s="45" t="s">
        <v>265</v>
      </c>
      <c r="IA193" s="45" t="s">
        <v>266</v>
      </c>
      <c r="IB193" s="45" t="s">
        <v>267</v>
      </c>
      <c r="IC193" s="45" t="s">
        <v>268</v>
      </c>
      <c r="ID193" s="45" t="s">
        <v>269</v>
      </c>
      <c r="IE193" s="45" t="s">
        <v>270</v>
      </c>
      <c r="IF193" s="45" t="s">
        <v>271</v>
      </c>
      <c r="IG193" s="45" t="s">
        <v>272</v>
      </c>
      <c r="IH193" s="44" t="s">
        <v>273</v>
      </c>
    </row>
    <row r="194" spans="1:242" s="19" customFormat="1" ht="15" customHeight="1">
      <c r="A194" s="45" t="s">
        <v>643</v>
      </c>
      <c r="C194" s="104">
        <f t="shared" ref="C194:P194" si="323">VLOOKUP($A194,$T$104:$AI$119,C$173,FALSE)</f>
        <v>0</v>
      </c>
      <c r="D194" s="104">
        <f t="shared" si="323"/>
        <v>-4.1471968313406271E-2</v>
      </c>
      <c r="E194" s="104">
        <f t="shared" si="323"/>
        <v>-3.9497753721033924E-3</v>
      </c>
      <c r="F194" s="104">
        <f t="shared" si="323"/>
        <v>-3.7733677451989078E-2</v>
      </c>
      <c r="G194" s="104">
        <f t="shared" si="323"/>
        <v>4.7597320329304527E-2</v>
      </c>
      <c r="H194" s="104">
        <f t="shared" si="323"/>
        <v>4.4592686033696038E-2</v>
      </c>
      <c r="I194" s="104">
        <f t="shared" si="323"/>
        <v>5.2623676048774159E-2</v>
      </c>
      <c r="J194" s="104">
        <f t="shared" si="323"/>
        <v>7.2667642311961211E-2</v>
      </c>
      <c r="K194" s="104">
        <f t="shared" si="323"/>
        <v>3.2870841641383652E-2</v>
      </c>
      <c r="L194" s="104">
        <f t="shared" si="323"/>
        <v>-5.3333820160094136E-3</v>
      </c>
      <c r="M194" s="104">
        <f t="shared" si="323"/>
        <v>-3.0216005665381296E-2</v>
      </c>
      <c r="N194" s="104">
        <f t="shared" si="323"/>
        <v>-7.4839355972310284E-2</v>
      </c>
      <c r="O194" s="104">
        <f t="shared" si="323"/>
        <v>2.2088845257388634E-3</v>
      </c>
      <c r="P194" s="104">
        <f t="shared" si="323"/>
        <v>1.9083820632566306E-2</v>
      </c>
      <c r="Q194" s="104"/>
      <c r="R194" s="104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6"/>
      <c r="DF194" s="16"/>
      <c r="DG194" s="16"/>
      <c r="DH194" s="16"/>
      <c r="DI194" s="16"/>
      <c r="DJ194" s="16"/>
      <c r="DK194" s="16"/>
      <c r="DL194" s="16"/>
      <c r="DM194" s="16"/>
      <c r="DN194" s="16"/>
      <c r="DO194" s="16"/>
      <c r="DP194" s="16"/>
      <c r="DQ194" s="16"/>
      <c r="DR194" s="16"/>
      <c r="DS194" s="16"/>
      <c r="DT194" s="16"/>
      <c r="DU194" s="16"/>
      <c r="DV194" s="16"/>
      <c r="DW194" s="16"/>
      <c r="DX194" s="16"/>
      <c r="DY194" s="16"/>
      <c r="DZ194" s="16"/>
      <c r="EA194" s="16"/>
      <c r="EB194" s="16"/>
      <c r="EC194" s="16"/>
      <c r="ED194" s="16"/>
      <c r="EE194" s="1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16"/>
      <c r="ET194" s="16"/>
      <c r="EU194" s="16"/>
      <c r="EV194" s="16"/>
      <c r="EW194" s="16"/>
      <c r="EX194" s="16"/>
      <c r="EY194" s="16"/>
      <c r="EZ194" s="16"/>
      <c r="FA194" s="16"/>
      <c r="FB194" s="16"/>
      <c r="FC194" s="16"/>
      <c r="FD194" s="16"/>
      <c r="FE194" s="16"/>
      <c r="FF194" s="16"/>
      <c r="FG194" s="16"/>
      <c r="FH194" s="16"/>
      <c r="FI194" s="16"/>
      <c r="FJ194" s="16"/>
      <c r="FK194" s="16"/>
      <c r="FL194" s="16"/>
      <c r="FM194" s="16"/>
      <c r="FN194" s="16"/>
      <c r="FO194" s="16"/>
      <c r="FP194" s="16"/>
      <c r="FQ194" s="16"/>
      <c r="FR194" s="16"/>
      <c r="FS194" s="16"/>
      <c r="FT194" s="16"/>
      <c r="FU194" s="16"/>
      <c r="FV194" s="16"/>
      <c r="FW194" s="16"/>
      <c r="FX194" s="16"/>
      <c r="FY194" s="16"/>
      <c r="FZ194" s="16"/>
      <c r="GA194" s="16"/>
      <c r="GB194" s="16"/>
      <c r="GC194" s="16"/>
      <c r="GD194" s="16"/>
      <c r="GE194" s="16"/>
      <c r="GF194" s="16"/>
      <c r="GG194" s="16"/>
      <c r="GH194" s="16"/>
      <c r="GI194" s="16"/>
      <c r="GJ194" s="16"/>
      <c r="GK194" s="16"/>
      <c r="GL194" s="16"/>
      <c r="GM194" s="16"/>
      <c r="GN194" s="16"/>
      <c r="GO194" s="16"/>
      <c r="GP194" s="16"/>
      <c r="GQ194" s="16"/>
      <c r="GR194" s="16"/>
      <c r="GS194" s="16"/>
      <c r="GT194" s="16"/>
      <c r="GU194" s="16"/>
      <c r="GV194" s="16"/>
      <c r="GW194" s="16"/>
      <c r="GX194" s="16"/>
      <c r="GY194" s="16"/>
      <c r="GZ194" s="16"/>
      <c r="HA194" s="16"/>
      <c r="HB194" s="16"/>
      <c r="HC194" s="16"/>
      <c r="HD194" s="16"/>
      <c r="HE194" s="16"/>
      <c r="HF194" s="16"/>
      <c r="HG194" s="16"/>
      <c r="HH194" s="16"/>
      <c r="HI194" s="16"/>
      <c r="HJ194" s="16"/>
      <c r="HK194" s="16"/>
      <c r="HL194" s="16"/>
      <c r="HM194" s="16"/>
      <c r="HN194" s="16"/>
      <c r="HO194" s="16"/>
      <c r="HP194" s="16"/>
      <c r="HQ194" s="16"/>
      <c r="HR194" s="16"/>
      <c r="HS194" s="16"/>
      <c r="HT194" s="16"/>
      <c r="HU194" s="16"/>
      <c r="HV194" s="16"/>
      <c r="HW194" s="16"/>
      <c r="HX194" s="16"/>
      <c r="HY194" s="16"/>
      <c r="HZ194" s="16"/>
      <c r="IA194" s="16"/>
      <c r="IB194" s="16"/>
      <c r="IC194" s="16"/>
      <c r="ID194" s="16"/>
      <c r="IE194" s="16"/>
      <c r="IF194" s="16"/>
      <c r="IG194" s="16"/>
      <c r="IH194" s="16"/>
    </row>
    <row r="195" spans="1:242" s="19" customFormat="1" ht="15" customHeight="1">
      <c r="A195" s="45" t="s">
        <v>657</v>
      </c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04">
        <f t="shared" ref="U195:AH195" si="324">VLOOKUP($A195,$T$104:$AI$119,U$173,FALSE)</f>
        <v>0</v>
      </c>
      <c r="V195" s="104">
        <f t="shared" si="324"/>
        <v>-4.1514460680511789E-3</v>
      </c>
      <c r="W195" s="104">
        <f t="shared" si="324"/>
        <v>4.7668828714500622E-2</v>
      </c>
      <c r="X195" s="104">
        <f t="shared" si="324"/>
        <v>6.7352187750686632E-3</v>
      </c>
      <c r="Y195" s="104">
        <f t="shared" si="324"/>
        <v>3.386458024488781E-2</v>
      </c>
      <c r="Z195" s="104">
        <f t="shared" si="324"/>
        <v>4.2966799075988327E-2</v>
      </c>
      <c r="AA195" s="104">
        <f t="shared" si="324"/>
        <v>2.1898884984756117E-2</v>
      </c>
      <c r="AB195" s="104">
        <f t="shared" si="324"/>
        <v>4.2135629000050745E-3</v>
      </c>
      <c r="AC195" s="104">
        <f t="shared" si="324"/>
        <v>-2.3008802867682587E-2</v>
      </c>
      <c r="AD195" s="104">
        <f t="shared" si="324"/>
        <v>-5.0860863718950711E-2</v>
      </c>
      <c r="AE195" s="104">
        <f t="shared" si="324"/>
        <v>-8.8716446258595205E-2</v>
      </c>
      <c r="AF195" s="104">
        <f t="shared" si="324"/>
        <v>-6.1561315941945804E-2</v>
      </c>
      <c r="AG195" s="104">
        <f t="shared" si="324"/>
        <v>-6.9998385687505715E-2</v>
      </c>
      <c r="AH195" s="104">
        <f t="shared" si="324"/>
        <v>-8.7934075167018455E-2</v>
      </c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6"/>
      <c r="CK195" s="16"/>
      <c r="CL195" s="16"/>
      <c r="CM195" s="16"/>
      <c r="CN195" s="16"/>
      <c r="CO195" s="16"/>
      <c r="CP195" s="16"/>
      <c r="CQ195" s="16"/>
      <c r="CR195" s="16"/>
      <c r="CS195" s="16"/>
      <c r="CT195" s="16"/>
      <c r="CU195" s="16"/>
      <c r="CV195" s="16"/>
      <c r="CW195" s="16"/>
      <c r="CX195" s="16"/>
      <c r="CY195" s="16"/>
      <c r="CZ195" s="16"/>
      <c r="DA195" s="16"/>
      <c r="DB195" s="16"/>
      <c r="DC195" s="16"/>
      <c r="DD195" s="16"/>
      <c r="DE195" s="16"/>
      <c r="DF195" s="16"/>
      <c r="DG195" s="16"/>
      <c r="DH195" s="16"/>
      <c r="DI195" s="16"/>
      <c r="DJ195" s="16"/>
      <c r="DK195" s="16"/>
      <c r="DL195" s="16"/>
      <c r="DM195" s="16"/>
      <c r="DN195" s="16"/>
      <c r="DO195" s="16"/>
      <c r="DP195" s="16"/>
      <c r="DQ195" s="16"/>
      <c r="DR195" s="16"/>
      <c r="DS195" s="16"/>
      <c r="DT195" s="16"/>
      <c r="DU195" s="16"/>
      <c r="DV195" s="16"/>
      <c r="DW195" s="16"/>
      <c r="DX195" s="16"/>
      <c r="DY195" s="16"/>
      <c r="DZ195" s="16"/>
      <c r="EA195" s="16"/>
      <c r="EB195" s="16"/>
      <c r="EC195" s="16"/>
      <c r="ED195" s="16"/>
      <c r="EE195" s="16"/>
      <c r="EF195" s="16"/>
      <c r="EG195" s="16"/>
      <c r="EH195" s="16"/>
      <c r="EI195" s="16"/>
      <c r="EJ195" s="16"/>
      <c r="EK195" s="16"/>
      <c r="EL195" s="16"/>
      <c r="EM195" s="16"/>
      <c r="EN195" s="16"/>
      <c r="EO195" s="16"/>
      <c r="EP195" s="16"/>
      <c r="EQ195" s="16"/>
      <c r="ER195" s="16"/>
      <c r="ES195" s="16"/>
      <c r="ET195" s="16"/>
      <c r="EU195" s="16"/>
      <c r="EV195" s="16"/>
      <c r="EW195" s="16"/>
      <c r="EX195" s="16"/>
      <c r="EY195" s="16"/>
      <c r="EZ195" s="16"/>
      <c r="FA195" s="16"/>
      <c r="FB195" s="16"/>
      <c r="FC195" s="16"/>
      <c r="FD195" s="16"/>
      <c r="FE195" s="16"/>
      <c r="FF195" s="16"/>
      <c r="FG195" s="16"/>
      <c r="FH195" s="16"/>
      <c r="FI195" s="16"/>
      <c r="FJ195" s="16"/>
      <c r="FK195" s="16"/>
      <c r="FL195" s="16"/>
      <c r="FM195" s="16"/>
      <c r="FN195" s="16"/>
      <c r="FO195" s="16"/>
      <c r="FP195" s="16"/>
      <c r="FQ195" s="16"/>
      <c r="FR195" s="16"/>
      <c r="FS195" s="16"/>
      <c r="FT195" s="16"/>
      <c r="FU195" s="16"/>
      <c r="FV195" s="16"/>
      <c r="FW195" s="16"/>
      <c r="FX195" s="16"/>
      <c r="FY195" s="16"/>
      <c r="FZ195" s="16"/>
      <c r="GA195" s="16"/>
      <c r="GB195" s="16"/>
      <c r="GC195" s="16"/>
      <c r="GD195" s="16"/>
      <c r="GE195" s="16"/>
      <c r="GF195" s="16"/>
      <c r="GG195" s="16"/>
      <c r="GH195" s="16"/>
      <c r="GI195" s="16"/>
      <c r="GJ195" s="16"/>
      <c r="GK195" s="16"/>
      <c r="GL195" s="16"/>
      <c r="GM195" s="16"/>
      <c r="GN195" s="16"/>
      <c r="GO195" s="16"/>
      <c r="GP195" s="16"/>
      <c r="GQ195" s="16"/>
      <c r="GR195" s="16"/>
      <c r="GS195" s="16"/>
      <c r="GT195" s="16"/>
      <c r="GU195" s="16"/>
      <c r="GV195" s="16"/>
      <c r="GW195" s="16"/>
      <c r="GX195" s="16"/>
      <c r="GY195" s="16"/>
      <c r="GZ195" s="16"/>
      <c r="HA195" s="16"/>
      <c r="HB195" s="16"/>
      <c r="HC195" s="16"/>
      <c r="HD195" s="16"/>
      <c r="HE195" s="16"/>
      <c r="HF195" s="16"/>
      <c r="HG195" s="16"/>
      <c r="HH195" s="16"/>
      <c r="HI195" s="16"/>
      <c r="HJ195" s="16"/>
      <c r="HK195" s="16"/>
      <c r="HL195" s="16"/>
      <c r="HM195" s="16"/>
      <c r="HN195" s="16"/>
      <c r="HO195" s="16"/>
      <c r="HP195" s="16"/>
      <c r="HQ195" s="16"/>
      <c r="HR195" s="16"/>
      <c r="HS195" s="16"/>
      <c r="HT195" s="16"/>
      <c r="HU195" s="16"/>
      <c r="HV195" s="16"/>
      <c r="HW195" s="16"/>
      <c r="HX195" s="16"/>
      <c r="HY195" s="16"/>
      <c r="HZ195" s="16"/>
      <c r="IA195" s="16"/>
      <c r="IB195" s="16"/>
      <c r="IC195" s="16"/>
      <c r="ID195" s="16"/>
      <c r="IE195" s="16"/>
      <c r="IF195" s="16"/>
      <c r="IG195" s="16"/>
      <c r="IH195" s="16"/>
    </row>
    <row r="196" spans="1:242" s="19" customFormat="1" ht="15" customHeight="1">
      <c r="A196" s="45" t="s">
        <v>644</v>
      </c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04">
        <f t="shared" ref="AK196:AX196" si="325">VLOOKUP($A196,$T$104:$AI$119,AK$173,FALSE)</f>
        <v>0</v>
      </c>
      <c r="AL196" s="104">
        <f t="shared" si="325"/>
        <v>-3.1091566505644708E-2</v>
      </c>
      <c r="AM196" s="104">
        <f t="shared" si="325"/>
        <v>-6.9060098369888578E-4</v>
      </c>
      <c r="AN196" s="104">
        <f t="shared" si="325"/>
        <v>-3.3377646417714901E-3</v>
      </c>
      <c r="AO196" s="104">
        <f t="shared" si="325"/>
        <v>-2.7179858819836866E-2</v>
      </c>
      <c r="AP196" s="104">
        <f t="shared" si="325"/>
        <v>-1.7940477903253704E-2</v>
      </c>
      <c r="AQ196" s="104">
        <f t="shared" si="325"/>
        <v>-4.7537466740582457E-2</v>
      </c>
      <c r="AR196" s="104">
        <f t="shared" si="325"/>
        <v>-1.2469585657869708E-2</v>
      </c>
      <c r="AS196" s="104">
        <f t="shared" si="325"/>
        <v>-2.3107954890185245E-2</v>
      </c>
      <c r="AT196" s="104">
        <f t="shared" si="325"/>
        <v>2.9926796248136878E-2</v>
      </c>
      <c r="AU196" s="104">
        <f t="shared" si="325"/>
        <v>-1.0585389827310498E-2</v>
      </c>
      <c r="AV196" s="104">
        <f t="shared" si="325"/>
        <v>5.203235314368948E-3</v>
      </c>
      <c r="AW196" s="104">
        <f t="shared" si="325"/>
        <v>-1.8858729678128405E-2</v>
      </c>
      <c r="AX196" s="104">
        <f t="shared" si="325"/>
        <v>5.2019520703473709E-2</v>
      </c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16"/>
      <c r="DF196" s="16"/>
      <c r="DG196" s="16"/>
      <c r="DH196" s="16"/>
      <c r="DI196" s="16"/>
      <c r="DJ196" s="16"/>
      <c r="DK196" s="16"/>
      <c r="DL196" s="16"/>
      <c r="DM196" s="16"/>
      <c r="DN196" s="16"/>
      <c r="DO196" s="16"/>
      <c r="DP196" s="16"/>
      <c r="DQ196" s="16"/>
      <c r="DR196" s="16"/>
      <c r="DS196" s="16"/>
      <c r="DT196" s="16"/>
      <c r="DU196" s="16"/>
      <c r="DV196" s="16"/>
      <c r="DW196" s="16"/>
      <c r="DX196" s="16"/>
      <c r="DY196" s="16"/>
      <c r="DZ196" s="16"/>
      <c r="EA196" s="16"/>
      <c r="EB196" s="16"/>
      <c r="EC196" s="16"/>
      <c r="ED196" s="16"/>
      <c r="EE196" s="16"/>
      <c r="EF196" s="16"/>
      <c r="EG196" s="16"/>
      <c r="EH196" s="16"/>
      <c r="EI196" s="16"/>
      <c r="EJ196" s="16"/>
      <c r="EK196" s="16"/>
      <c r="EL196" s="16"/>
      <c r="EM196" s="16"/>
      <c r="EN196" s="16"/>
      <c r="EO196" s="16"/>
      <c r="EP196" s="16"/>
      <c r="EQ196" s="16"/>
      <c r="ER196" s="16"/>
      <c r="ES196" s="16"/>
      <c r="ET196" s="16"/>
      <c r="EU196" s="16"/>
      <c r="EV196" s="16"/>
      <c r="EW196" s="16"/>
      <c r="EX196" s="16"/>
      <c r="EY196" s="16"/>
      <c r="EZ196" s="16"/>
      <c r="FA196" s="16"/>
      <c r="FB196" s="16"/>
      <c r="FC196" s="16"/>
      <c r="FD196" s="16"/>
      <c r="FE196" s="16"/>
      <c r="FF196" s="16"/>
      <c r="FG196" s="16"/>
      <c r="FH196" s="16"/>
      <c r="FI196" s="16"/>
      <c r="FJ196" s="16"/>
      <c r="FK196" s="16"/>
      <c r="FL196" s="16"/>
      <c r="FM196" s="16"/>
      <c r="FN196" s="16"/>
      <c r="FO196" s="16"/>
      <c r="FP196" s="16"/>
      <c r="FQ196" s="16"/>
      <c r="FR196" s="16"/>
      <c r="FS196" s="16"/>
      <c r="FT196" s="16"/>
      <c r="FU196" s="16"/>
      <c r="FV196" s="16"/>
      <c r="FW196" s="16"/>
      <c r="FX196" s="16"/>
      <c r="FY196" s="16"/>
      <c r="FZ196" s="16"/>
      <c r="GA196" s="16"/>
      <c r="GB196" s="16"/>
      <c r="GC196" s="16"/>
      <c r="GD196" s="16"/>
      <c r="GE196" s="16"/>
      <c r="GF196" s="16"/>
      <c r="GG196" s="16"/>
      <c r="GH196" s="16"/>
      <c r="GI196" s="16"/>
      <c r="GJ196" s="16"/>
      <c r="GK196" s="16"/>
      <c r="GL196" s="16"/>
      <c r="GM196" s="16"/>
      <c r="GN196" s="16"/>
      <c r="GO196" s="16"/>
      <c r="GP196" s="16"/>
      <c r="GQ196" s="16"/>
      <c r="GR196" s="16"/>
      <c r="GS196" s="16"/>
      <c r="GT196" s="16"/>
      <c r="GU196" s="16"/>
      <c r="GV196" s="16"/>
      <c r="GW196" s="16"/>
      <c r="GX196" s="16"/>
      <c r="GY196" s="16"/>
      <c r="GZ196" s="16"/>
      <c r="HA196" s="16"/>
      <c r="HB196" s="16"/>
      <c r="HC196" s="16"/>
      <c r="HD196" s="16"/>
      <c r="HE196" s="16"/>
      <c r="HF196" s="16"/>
      <c r="HG196" s="16"/>
      <c r="HH196" s="16"/>
      <c r="HI196" s="16"/>
      <c r="HJ196" s="16"/>
      <c r="HK196" s="16"/>
      <c r="HL196" s="16"/>
      <c r="HM196" s="16"/>
      <c r="HN196" s="16"/>
      <c r="HO196" s="16"/>
      <c r="HP196" s="16"/>
      <c r="HQ196" s="16"/>
      <c r="HR196" s="16"/>
      <c r="HS196" s="16"/>
      <c r="HT196" s="16"/>
      <c r="HU196" s="16"/>
      <c r="HV196" s="16"/>
      <c r="HW196" s="16"/>
      <c r="HX196" s="16"/>
      <c r="HY196" s="16"/>
      <c r="HZ196" s="16"/>
      <c r="IA196" s="16"/>
      <c r="IB196" s="16"/>
      <c r="IC196" s="16"/>
      <c r="ID196" s="16"/>
      <c r="IE196" s="16"/>
      <c r="IF196" s="16"/>
      <c r="IG196" s="16"/>
      <c r="IH196" s="16"/>
    </row>
    <row r="197" spans="1:242" s="19" customFormat="1" ht="15" customHeight="1">
      <c r="A197" s="45" t="s">
        <v>645</v>
      </c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04">
        <f t="shared" ref="BA197:BN197" si="326">VLOOKUP($A197,$T$104:$AI$119,BA$173,FALSE)</f>
        <v>0</v>
      </c>
      <c r="BB197" s="104">
        <f t="shared" si="326"/>
        <v>2.7374503898478286E-2</v>
      </c>
      <c r="BC197" s="104">
        <f t="shared" si="326"/>
        <v>8.605938938164126E-2</v>
      </c>
      <c r="BD197" s="104">
        <f t="shared" si="326"/>
        <v>0.15063906657699611</v>
      </c>
      <c r="BE197" s="104">
        <f t="shared" si="326"/>
        <v>0.13670575642722205</v>
      </c>
      <c r="BF197" s="104">
        <f t="shared" si="326"/>
        <v>0.1573947735896537</v>
      </c>
      <c r="BG197" s="104">
        <f t="shared" si="326"/>
        <v>0.10741218665840258</v>
      </c>
      <c r="BH197" s="104">
        <f t="shared" si="326"/>
        <v>8.4145655303996536E-2</v>
      </c>
      <c r="BI197" s="104">
        <f t="shared" si="326"/>
        <v>0.11912549079606882</v>
      </c>
      <c r="BJ197" s="104">
        <f t="shared" si="326"/>
        <v>6.8302421150855608E-2</v>
      </c>
      <c r="BK197" s="104">
        <f t="shared" si="326"/>
        <v>5.0805258801234876E-2</v>
      </c>
      <c r="BL197" s="104">
        <f t="shared" si="326"/>
        <v>4.441619654346507E-2</v>
      </c>
      <c r="BM197" s="104">
        <f t="shared" si="326"/>
        <v>9.1900324465276295E-2</v>
      </c>
      <c r="BN197" s="104">
        <f t="shared" si="326"/>
        <v>3.4346765773762611E-2</v>
      </c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16"/>
      <c r="DI197" s="16"/>
      <c r="DJ197" s="16"/>
      <c r="DK197" s="16"/>
      <c r="DL197" s="16"/>
      <c r="DM197" s="16"/>
      <c r="DN197" s="16"/>
      <c r="DO197" s="16"/>
      <c r="DP197" s="16"/>
      <c r="DQ197" s="16"/>
      <c r="DR197" s="16"/>
      <c r="DS197" s="16"/>
      <c r="DT197" s="16"/>
      <c r="DU197" s="16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  <c r="EX197" s="16"/>
      <c r="EY197" s="16"/>
      <c r="EZ197" s="16"/>
      <c r="FA197" s="16"/>
      <c r="FB197" s="16"/>
      <c r="FC197" s="16"/>
      <c r="FD197" s="16"/>
      <c r="FE197" s="16"/>
      <c r="FF197" s="16"/>
      <c r="FG197" s="16"/>
      <c r="FH197" s="16"/>
      <c r="FI197" s="16"/>
      <c r="FJ197" s="16"/>
      <c r="FK197" s="16"/>
      <c r="FL197" s="16"/>
      <c r="FM197" s="16"/>
      <c r="FN197" s="16"/>
      <c r="FO197" s="16"/>
      <c r="FP197" s="16"/>
      <c r="FQ197" s="16"/>
      <c r="FR197" s="16"/>
      <c r="FS197" s="16"/>
      <c r="FT197" s="16"/>
      <c r="FU197" s="16"/>
      <c r="FV197" s="16"/>
      <c r="FW197" s="16"/>
      <c r="FX197" s="16"/>
      <c r="FY197" s="16"/>
      <c r="FZ197" s="16"/>
      <c r="GA197" s="16"/>
      <c r="GB197" s="16"/>
      <c r="GC197" s="16"/>
      <c r="GD197" s="16"/>
      <c r="GE197" s="16"/>
      <c r="GF197" s="16"/>
      <c r="GG197" s="16"/>
      <c r="GH197" s="16"/>
      <c r="GI197" s="16"/>
      <c r="GJ197" s="16"/>
      <c r="GK197" s="16"/>
      <c r="GL197" s="16"/>
      <c r="GM197" s="16"/>
      <c r="GN197" s="16"/>
      <c r="GO197" s="16"/>
      <c r="GP197" s="16"/>
      <c r="GQ197" s="16"/>
      <c r="GR197" s="16"/>
      <c r="GS197" s="16"/>
      <c r="GT197" s="16"/>
      <c r="GU197" s="16"/>
      <c r="GV197" s="16"/>
      <c r="GW197" s="16"/>
      <c r="GX197" s="16"/>
      <c r="GY197" s="16"/>
      <c r="GZ197" s="16"/>
      <c r="HA197" s="16"/>
      <c r="HB197" s="16"/>
      <c r="HC197" s="16"/>
      <c r="HD197" s="16"/>
      <c r="HE197" s="16"/>
      <c r="HF197" s="16"/>
      <c r="HG197" s="16"/>
      <c r="HH197" s="16"/>
      <c r="HI197" s="16"/>
      <c r="HJ197" s="16"/>
      <c r="HK197" s="16"/>
      <c r="HL197" s="16"/>
      <c r="HM197" s="16"/>
      <c r="HN197" s="16"/>
      <c r="HO197" s="16"/>
      <c r="HP197" s="16"/>
      <c r="HQ197" s="16"/>
      <c r="HR197" s="16"/>
      <c r="HS197" s="16"/>
      <c r="HT197" s="16"/>
      <c r="HU197" s="16"/>
      <c r="HV197" s="16"/>
      <c r="HW197" s="16"/>
      <c r="HX197" s="16"/>
      <c r="HY197" s="16"/>
      <c r="HZ197" s="16"/>
      <c r="IA197" s="16"/>
      <c r="IB197" s="16"/>
      <c r="IC197" s="16"/>
      <c r="ID197" s="16"/>
      <c r="IE197" s="16"/>
      <c r="IF197" s="16"/>
      <c r="IG197" s="16"/>
      <c r="IH197" s="16"/>
    </row>
    <row r="198" spans="1:242" s="19" customFormat="1" ht="15" customHeight="1">
      <c r="A198" s="45" t="s">
        <v>646</v>
      </c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04">
        <f t="shared" ref="BQ198:CD198" si="327">VLOOKUP($A198,$T$104:$AI$119,BQ$173,FALSE)</f>
        <v>0</v>
      </c>
      <c r="BR198" s="104">
        <f t="shared" si="327"/>
        <v>-3.3107020318132729E-2</v>
      </c>
      <c r="BS198" s="104">
        <f t="shared" si="327"/>
        <v>5.1233504638096283E-2</v>
      </c>
      <c r="BT198" s="104">
        <f t="shared" si="327"/>
        <v>0.48232913490564155</v>
      </c>
      <c r="BU198" s="104">
        <f t="shared" si="327"/>
        <v>0.46234420936334386</v>
      </c>
      <c r="BV198" s="104">
        <f t="shared" si="327"/>
        <v>0.47258946492826581</v>
      </c>
      <c r="BW198" s="104">
        <f t="shared" si="327"/>
        <v>0.44243913287640613</v>
      </c>
      <c r="BX198" s="104">
        <f t="shared" si="327"/>
        <v>0.72763217731815311</v>
      </c>
      <c r="BY198" s="104">
        <f t="shared" si="327"/>
        <v>0.32053828161964093</v>
      </c>
      <c r="BZ198" s="104">
        <f t="shared" si="327"/>
        <v>0.27272251260860392</v>
      </c>
      <c r="CA198" s="104">
        <f t="shared" si="327"/>
        <v>0.2351153345504311</v>
      </c>
      <c r="CB198" s="104">
        <f t="shared" si="327"/>
        <v>0.24166425085609844</v>
      </c>
      <c r="CC198" s="104">
        <f t="shared" si="327"/>
        <v>0.29157296962128854</v>
      </c>
      <c r="CD198" s="104">
        <f t="shared" si="327"/>
        <v>0.35977024490851073</v>
      </c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  <c r="FM198" s="16"/>
      <c r="FN198" s="16"/>
      <c r="FO198" s="16"/>
      <c r="FP198" s="16"/>
      <c r="FQ198" s="16"/>
      <c r="FR198" s="16"/>
      <c r="FS198" s="16"/>
      <c r="FT198" s="16"/>
      <c r="FU198" s="16"/>
      <c r="FV198" s="16"/>
      <c r="FW198" s="16"/>
      <c r="FX198" s="16"/>
      <c r="FY198" s="16"/>
      <c r="FZ198" s="16"/>
      <c r="GA198" s="16"/>
      <c r="GB198" s="16"/>
      <c r="GC198" s="16"/>
      <c r="GD198" s="16"/>
      <c r="GE198" s="16"/>
      <c r="GF198" s="16"/>
      <c r="GG198" s="16"/>
      <c r="GH198" s="16"/>
      <c r="GI198" s="16"/>
      <c r="GJ198" s="16"/>
      <c r="GK198" s="16"/>
      <c r="GL198" s="16"/>
      <c r="GM198" s="16"/>
      <c r="GN198" s="16"/>
      <c r="GO198" s="16"/>
      <c r="GP198" s="16"/>
      <c r="GQ198" s="16"/>
      <c r="GR198" s="16"/>
      <c r="GS198" s="16"/>
      <c r="GT198" s="16"/>
      <c r="GU198" s="16"/>
      <c r="GV198" s="16"/>
      <c r="GW198" s="16"/>
      <c r="GX198" s="16"/>
      <c r="GY198" s="16"/>
      <c r="GZ198" s="16"/>
      <c r="HA198" s="16"/>
      <c r="HB198" s="16"/>
      <c r="HC198" s="16"/>
      <c r="HD198" s="16"/>
      <c r="HE198" s="16"/>
      <c r="HF198" s="16"/>
      <c r="HG198" s="16"/>
      <c r="HH198" s="16"/>
      <c r="HI198" s="16"/>
      <c r="HJ198" s="16"/>
      <c r="HK198" s="16"/>
      <c r="HL198" s="16"/>
      <c r="HM198" s="16"/>
      <c r="HN198" s="16"/>
      <c r="HO198" s="16"/>
      <c r="HP198" s="16"/>
      <c r="HQ198" s="16"/>
      <c r="HR198" s="16"/>
      <c r="HS198" s="16"/>
      <c r="HT198" s="16"/>
      <c r="HU198" s="16"/>
      <c r="HV198" s="16"/>
      <c r="HW198" s="16"/>
      <c r="HX198" s="16"/>
      <c r="HY198" s="16"/>
      <c r="HZ198" s="16"/>
      <c r="IA198" s="16"/>
      <c r="IB198" s="16"/>
      <c r="IC198" s="16"/>
      <c r="ID198" s="16"/>
      <c r="IE198" s="16"/>
      <c r="IF198" s="16"/>
      <c r="IG198" s="16"/>
      <c r="IH198" s="16"/>
    </row>
    <row r="199" spans="1:242" s="19" customFormat="1" ht="15" customHeight="1">
      <c r="A199" s="45" t="s">
        <v>647</v>
      </c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04">
        <f t="shared" ref="CG199:CT199" si="328">VLOOKUP($A199,$T$104:$AI$119,CG$173,FALSE)</f>
        <v>0</v>
      </c>
      <c r="CH199" s="104">
        <f t="shared" si="328"/>
        <v>-2.6853090698656046E-2</v>
      </c>
      <c r="CI199" s="104">
        <f t="shared" si="328"/>
        <v>2.1001712678442752E-2</v>
      </c>
      <c r="CJ199" s="104">
        <f t="shared" si="328"/>
        <v>-3.3372181270118872E-2</v>
      </c>
      <c r="CK199" s="104">
        <f t="shared" si="328"/>
        <v>-4.9293480777919285E-2</v>
      </c>
      <c r="CL199" s="104">
        <f t="shared" si="328"/>
        <v>9.778839736829914E-3</v>
      </c>
      <c r="CM199" s="104">
        <f t="shared" si="328"/>
        <v>-1.8436841167215778E-2</v>
      </c>
      <c r="CN199" s="104">
        <f t="shared" si="328"/>
        <v>-7.645415731974492E-2</v>
      </c>
      <c r="CO199" s="104">
        <f t="shared" si="328"/>
        <v>-8.3695518125662005E-2</v>
      </c>
      <c r="CP199" s="104">
        <f t="shared" si="328"/>
        <v>-0.12318834803551837</v>
      </c>
      <c r="CQ199" s="104">
        <f t="shared" si="328"/>
        <v>-0.14264474769019464</v>
      </c>
      <c r="CR199" s="104">
        <f t="shared" si="328"/>
        <v>-0.12455805367345374</v>
      </c>
      <c r="CS199" s="104">
        <f t="shared" si="328"/>
        <v>-0.12188794586628271</v>
      </c>
      <c r="CT199" s="104">
        <f t="shared" si="328"/>
        <v>-8.3188925106548628E-2</v>
      </c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16"/>
      <c r="DI199" s="16"/>
      <c r="DJ199" s="16"/>
      <c r="DK199" s="16"/>
      <c r="DL199" s="16"/>
      <c r="DM199" s="16"/>
      <c r="DN199" s="16"/>
      <c r="DO199" s="16"/>
      <c r="DP199" s="16"/>
      <c r="DQ199" s="16"/>
      <c r="DR199" s="16"/>
      <c r="DS199" s="16"/>
      <c r="DT199" s="16"/>
      <c r="DU199" s="16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  <c r="EX199" s="16"/>
      <c r="EY199" s="16"/>
      <c r="EZ199" s="16"/>
      <c r="FA199" s="16"/>
      <c r="FB199" s="16"/>
      <c r="FC199" s="16"/>
      <c r="FD199" s="16"/>
      <c r="FE199" s="16"/>
      <c r="FF199" s="16"/>
      <c r="FG199" s="16"/>
      <c r="FH199" s="16"/>
      <c r="FI199" s="16"/>
      <c r="FJ199" s="16"/>
      <c r="FK199" s="16"/>
      <c r="FL199" s="16"/>
      <c r="FM199" s="16"/>
      <c r="FN199" s="16"/>
      <c r="FO199" s="16"/>
      <c r="FP199" s="16"/>
      <c r="FQ199" s="16"/>
      <c r="FR199" s="16"/>
      <c r="FS199" s="16"/>
      <c r="FT199" s="16"/>
      <c r="FU199" s="16"/>
      <c r="FV199" s="16"/>
      <c r="FW199" s="16"/>
      <c r="FX199" s="16"/>
      <c r="FY199" s="16"/>
      <c r="FZ199" s="16"/>
      <c r="GA199" s="16"/>
      <c r="GB199" s="16"/>
      <c r="GC199" s="16"/>
      <c r="GD199" s="16"/>
      <c r="GE199" s="16"/>
      <c r="GF199" s="16"/>
      <c r="GG199" s="16"/>
      <c r="GH199" s="16"/>
      <c r="GI199" s="16"/>
      <c r="GJ199" s="16"/>
      <c r="GK199" s="16"/>
      <c r="GL199" s="16"/>
      <c r="GM199" s="16"/>
      <c r="GN199" s="16"/>
      <c r="GO199" s="16"/>
      <c r="GP199" s="16"/>
      <c r="GQ199" s="16"/>
      <c r="GR199" s="16"/>
      <c r="GS199" s="16"/>
      <c r="GT199" s="16"/>
      <c r="GU199" s="16"/>
      <c r="GV199" s="16"/>
      <c r="GW199" s="16"/>
      <c r="GX199" s="16"/>
      <c r="GY199" s="16"/>
      <c r="GZ199" s="16"/>
      <c r="HA199" s="16"/>
      <c r="HB199" s="16"/>
      <c r="HC199" s="16"/>
      <c r="HD199" s="16"/>
      <c r="HE199" s="16"/>
      <c r="HF199" s="16"/>
      <c r="HG199" s="16"/>
      <c r="HH199" s="16"/>
      <c r="HI199" s="16"/>
      <c r="HJ199" s="16"/>
      <c r="HK199" s="16"/>
      <c r="HL199" s="16"/>
      <c r="HM199" s="16"/>
      <c r="HN199" s="16"/>
      <c r="HO199" s="16"/>
      <c r="HP199" s="16"/>
      <c r="HQ199" s="16"/>
      <c r="HR199" s="16"/>
      <c r="HS199" s="16"/>
      <c r="HT199" s="16"/>
      <c r="HU199" s="16"/>
      <c r="HV199" s="16"/>
      <c r="HW199" s="16"/>
      <c r="HX199" s="16"/>
      <c r="HY199" s="16"/>
      <c r="HZ199" s="16"/>
      <c r="IA199" s="16"/>
      <c r="IB199" s="16"/>
      <c r="IC199" s="16"/>
      <c r="ID199" s="16"/>
      <c r="IE199" s="16"/>
      <c r="IF199" s="16"/>
      <c r="IG199" s="16"/>
      <c r="IH199" s="16"/>
    </row>
    <row r="200" spans="1:242" s="19" customFormat="1" ht="15" customHeight="1">
      <c r="A200" s="45" t="s">
        <v>648</v>
      </c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16"/>
      <c r="CK200" s="16"/>
      <c r="CL200" s="16"/>
      <c r="CM200" s="16"/>
      <c r="CN200" s="16"/>
      <c r="CO200" s="16"/>
      <c r="CP200" s="16"/>
      <c r="CQ200" s="16"/>
      <c r="CR200" s="16"/>
      <c r="CS200" s="16"/>
      <c r="CT200" s="16"/>
      <c r="CU200" s="16"/>
      <c r="CV200" s="16"/>
      <c r="CW200" s="104">
        <f t="shared" ref="CW200:DJ200" si="329">VLOOKUP($A200,$T$104:$AI$119,CW$173,FALSE)</f>
        <v>0</v>
      </c>
      <c r="CX200" s="104">
        <f t="shared" si="329"/>
        <v>-3.6803818946334332E-2</v>
      </c>
      <c r="CY200" s="104">
        <f t="shared" si="329"/>
        <v>1.0147487716481551E-2</v>
      </c>
      <c r="CZ200" s="104">
        <f t="shared" si="329"/>
        <v>-6.2953893129822469E-2</v>
      </c>
      <c r="DA200" s="104">
        <f t="shared" si="329"/>
        <v>-7.4578334264103208E-2</v>
      </c>
      <c r="DB200" s="104">
        <f t="shared" si="329"/>
        <v>-5.4956342480519393E-2</v>
      </c>
      <c r="DC200" s="104">
        <f t="shared" si="329"/>
        <v>-4.8466055307902378E-2</v>
      </c>
      <c r="DD200" s="104">
        <f t="shared" si="329"/>
        <v>-6.047434155695619E-2</v>
      </c>
      <c r="DE200" s="104">
        <f t="shared" si="329"/>
        <v>-9.6174588135524153E-2</v>
      </c>
      <c r="DF200" s="104">
        <f t="shared" si="329"/>
        <v>-9.6027246937599675E-2</v>
      </c>
      <c r="DG200" s="104">
        <f t="shared" si="329"/>
        <v>-0.12061026234527594</v>
      </c>
      <c r="DH200" s="104">
        <f t="shared" si="329"/>
        <v>-0.13254162748050613</v>
      </c>
      <c r="DI200" s="104">
        <f t="shared" si="329"/>
        <v>-0.10611580005184207</v>
      </c>
      <c r="DJ200" s="104">
        <f t="shared" si="329"/>
        <v>-4.673939558998641E-2</v>
      </c>
      <c r="DK200" s="16"/>
      <c r="DL200" s="16"/>
      <c r="DM200" s="16"/>
      <c r="DN200" s="16"/>
      <c r="DO200" s="16"/>
      <c r="DP200" s="16"/>
      <c r="DQ200" s="16"/>
      <c r="DR200" s="16"/>
      <c r="DS200" s="16"/>
      <c r="DT200" s="16"/>
      <c r="DU200" s="16"/>
      <c r="DV200" s="16"/>
      <c r="DW200" s="16"/>
      <c r="DX200" s="16"/>
      <c r="DY200" s="16"/>
      <c r="DZ200" s="16"/>
      <c r="EA200" s="16"/>
      <c r="EB200" s="16"/>
      <c r="EC200" s="16"/>
      <c r="ED200" s="16"/>
      <c r="EE200" s="16"/>
      <c r="EF200" s="16"/>
      <c r="EG200" s="16"/>
      <c r="EH200" s="16"/>
      <c r="EI200" s="16"/>
      <c r="EJ200" s="16"/>
      <c r="EK200" s="16"/>
      <c r="EL200" s="16"/>
      <c r="EM200" s="16"/>
      <c r="EN200" s="16"/>
      <c r="EO200" s="16"/>
      <c r="EP200" s="16"/>
      <c r="EQ200" s="16"/>
      <c r="ER200" s="16"/>
      <c r="ES200" s="16"/>
      <c r="ET200" s="16"/>
      <c r="EU200" s="16"/>
      <c r="EV200" s="16"/>
      <c r="EW200" s="16"/>
      <c r="EX200" s="16"/>
      <c r="EY200" s="16"/>
      <c r="EZ200" s="16"/>
      <c r="FA200" s="16"/>
      <c r="FB200" s="16"/>
      <c r="FC200" s="16"/>
      <c r="FD200" s="16"/>
      <c r="FE200" s="16"/>
      <c r="FF200" s="16"/>
      <c r="FG200" s="16"/>
      <c r="FH200" s="16"/>
      <c r="FI200" s="16"/>
      <c r="FJ200" s="16"/>
      <c r="FK200" s="16"/>
      <c r="FL200" s="16"/>
      <c r="FM200" s="16"/>
      <c r="FN200" s="16"/>
      <c r="FO200" s="16"/>
      <c r="FP200" s="16"/>
      <c r="FQ200" s="16"/>
      <c r="FR200" s="16"/>
      <c r="FS200" s="16"/>
      <c r="FT200" s="16"/>
      <c r="FU200" s="16"/>
      <c r="FV200" s="16"/>
      <c r="FW200" s="16"/>
      <c r="FX200" s="16"/>
      <c r="FY200" s="16"/>
      <c r="FZ200" s="16"/>
      <c r="GA200" s="16"/>
      <c r="GB200" s="16"/>
      <c r="GC200" s="16"/>
      <c r="GD200" s="16"/>
      <c r="GE200" s="16"/>
      <c r="GF200" s="16"/>
      <c r="GG200" s="16"/>
      <c r="GH200" s="16"/>
      <c r="GI200" s="16"/>
      <c r="GJ200" s="16"/>
      <c r="GK200" s="16"/>
      <c r="GL200" s="16"/>
      <c r="GM200" s="16"/>
      <c r="GN200" s="16"/>
      <c r="GO200" s="16"/>
      <c r="GP200" s="16"/>
      <c r="GQ200" s="16"/>
      <c r="GR200" s="16"/>
      <c r="GS200" s="16"/>
      <c r="GT200" s="16"/>
      <c r="GU200" s="16"/>
      <c r="GV200" s="16"/>
      <c r="GW200" s="16"/>
      <c r="GX200" s="16"/>
      <c r="GY200" s="16"/>
      <c r="GZ200" s="16"/>
      <c r="HA200" s="16"/>
      <c r="HB200" s="16"/>
      <c r="HC200" s="16"/>
      <c r="HD200" s="16"/>
      <c r="HE200" s="16"/>
      <c r="HF200" s="16"/>
      <c r="HG200" s="16"/>
      <c r="HH200" s="16"/>
      <c r="HI200" s="16"/>
      <c r="HJ200" s="16"/>
      <c r="HK200" s="16"/>
      <c r="HL200" s="16"/>
      <c r="HM200" s="16"/>
      <c r="HN200" s="16"/>
      <c r="HO200" s="16"/>
      <c r="HP200" s="16"/>
      <c r="HQ200" s="16"/>
      <c r="HR200" s="16"/>
      <c r="HS200" s="16"/>
      <c r="HT200" s="16"/>
      <c r="HU200" s="16"/>
      <c r="HV200" s="16"/>
      <c r="HW200" s="16"/>
      <c r="HX200" s="16"/>
      <c r="HY200" s="16"/>
      <c r="HZ200" s="16"/>
      <c r="IA200" s="16"/>
      <c r="IB200" s="16"/>
      <c r="IC200" s="16"/>
      <c r="ID200" s="16"/>
      <c r="IE200" s="16"/>
      <c r="IF200" s="16"/>
      <c r="IG200" s="16"/>
      <c r="IH200" s="16"/>
    </row>
    <row r="201" spans="1:242" s="19" customFormat="1" ht="15" customHeight="1">
      <c r="A201" s="45" t="s">
        <v>650</v>
      </c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  <c r="CJ201" s="16"/>
      <c r="CK201" s="16"/>
      <c r="CL201" s="16"/>
      <c r="CM201" s="16"/>
      <c r="CN201" s="16"/>
      <c r="CO201" s="16"/>
      <c r="CP201" s="16"/>
      <c r="CQ201" s="16"/>
      <c r="CR201" s="16"/>
      <c r="CS201" s="16"/>
      <c r="CT201" s="16"/>
      <c r="CU201" s="16"/>
      <c r="CV201" s="16"/>
      <c r="CW201" s="16"/>
      <c r="CX201" s="16"/>
      <c r="CY201" s="16"/>
      <c r="CZ201" s="16"/>
      <c r="DA201" s="16"/>
      <c r="DB201" s="16"/>
      <c r="DC201" s="16"/>
      <c r="DD201" s="16"/>
      <c r="DE201" s="16"/>
      <c r="DF201" s="16"/>
      <c r="DG201" s="16"/>
      <c r="DH201" s="16"/>
      <c r="DI201" s="16"/>
      <c r="DJ201" s="16"/>
      <c r="DK201" s="16"/>
      <c r="DL201" s="16"/>
      <c r="DM201" s="104">
        <f t="shared" ref="DM201:DZ201" si="330">VLOOKUP($A201,$T$104:$AI$119,DM$173,FALSE)</f>
        <v>0</v>
      </c>
      <c r="DN201" s="104">
        <f t="shared" si="330"/>
        <v>-3.6248924445962505E-2</v>
      </c>
      <c r="DO201" s="104">
        <f t="shared" si="330"/>
        <v>1.2898903918883375E-2</v>
      </c>
      <c r="DP201" s="104">
        <f t="shared" si="330"/>
        <v>3.6477280609954033E-2</v>
      </c>
      <c r="DQ201" s="104">
        <f t="shared" si="330"/>
        <v>2.6733775126972725E-2</v>
      </c>
      <c r="DR201" s="104">
        <f t="shared" si="330"/>
        <v>2.7488494698454158E-2</v>
      </c>
      <c r="DS201" s="104">
        <f t="shared" si="330"/>
        <v>-3.5717683456318872E-3</v>
      </c>
      <c r="DT201" s="104">
        <f t="shared" si="330"/>
        <v>-2.0892631193478839E-2</v>
      </c>
      <c r="DU201" s="104">
        <f t="shared" si="330"/>
        <v>-2.501963579316302E-2</v>
      </c>
      <c r="DV201" s="104">
        <f t="shared" si="330"/>
        <v>-9.3119429643886864E-2</v>
      </c>
      <c r="DW201" s="104">
        <f t="shared" si="330"/>
        <v>-0.10220337470237284</v>
      </c>
      <c r="DX201" s="104">
        <f t="shared" si="330"/>
        <v>-7.7020094132192463E-2</v>
      </c>
      <c r="DY201" s="104">
        <f t="shared" si="330"/>
        <v>-7.3186679311680991E-2</v>
      </c>
      <c r="DZ201" s="104">
        <f t="shared" si="330"/>
        <v>-8.4834320180523504E-2</v>
      </c>
      <c r="EA201" s="16"/>
      <c r="EB201" s="16"/>
      <c r="EC201" s="16"/>
      <c r="ED201" s="16"/>
      <c r="EE201" s="16"/>
      <c r="EF201" s="16"/>
      <c r="EG201" s="16"/>
      <c r="EH201" s="16"/>
      <c r="EI201" s="16"/>
      <c r="EJ201" s="16"/>
      <c r="EK201" s="16"/>
      <c r="EL201" s="16"/>
      <c r="EM201" s="16"/>
      <c r="EN201" s="16"/>
      <c r="EO201" s="16"/>
      <c r="EP201" s="16"/>
      <c r="EQ201" s="16"/>
      <c r="ER201" s="16"/>
      <c r="ES201" s="16"/>
      <c r="ET201" s="16"/>
      <c r="EU201" s="16"/>
      <c r="EV201" s="16"/>
      <c r="EW201" s="16"/>
      <c r="EX201" s="16"/>
      <c r="EY201" s="16"/>
      <c r="EZ201" s="16"/>
      <c r="FA201" s="16"/>
      <c r="FB201" s="16"/>
      <c r="FC201" s="16"/>
      <c r="FD201" s="16"/>
      <c r="FE201" s="16"/>
      <c r="FF201" s="16"/>
      <c r="FG201" s="16"/>
      <c r="FH201" s="16"/>
      <c r="FI201" s="16"/>
      <c r="FJ201" s="16"/>
      <c r="FK201" s="16"/>
      <c r="FL201" s="16"/>
      <c r="FM201" s="16"/>
      <c r="FN201" s="16"/>
      <c r="FO201" s="16"/>
      <c r="FP201" s="16"/>
      <c r="FQ201" s="16"/>
      <c r="FR201" s="16"/>
      <c r="FS201" s="16"/>
      <c r="FT201" s="16"/>
      <c r="FU201" s="16"/>
      <c r="FV201" s="16"/>
      <c r="FW201" s="16"/>
      <c r="FX201" s="16"/>
      <c r="FY201" s="16"/>
      <c r="FZ201" s="16"/>
      <c r="GA201" s="16"/>
      <c r="GB201" s="16"/>
      <c r="GC201" s="16"/>
      <c r="GD201" s="16"/>
      <c r="GE201" s="16"/>
      <c r="GF201" s="16"/>
      <c r="GG201" s="16"/>
      <c r="GH201" s="16"/>
      <c r="GI201" s="16"/>
      <c r="GJ201" s="16"/>
      <c r="GK201" s="16"/>
      <c r="GL201" s="16"/>
      <c r="GM201" s="16"/>
      <c r="GN201" s="16"/>
      <c r="GO201" s="16"/>
      <c r="GP201" s="16"/>
      <c r="GQ201" s="16"/>
      <c r="GR201" s="16"/>
      <c r="GS201" s="16"/>
      <c r="GT201" s="16"/>
      <c r="GU201" s="16"/>
      <c r="GV201" s="16"/>
      <c r="GW201" s="16"/>
      <c r="GX201" s="16"/>
      <c r="GY201" s="16"/>
      <c r="GZ201" s="16"/>
      <c r="HA201" s="16"/>
      <c r="HB201" s="16"/>
      <c r="HC201" s="16"/>
      <c r="HD201" s="16"/>
      <c r="HE201" s="16"/>
      <c r="HF201" s="16"/>
      <c r="HG201" s="16"/>
      <c r="HH201" s="16"/>
      <c r="HI201" s="16"/>
      <c r="HJ201" s="16"/>
      <c r="HK201" s="16"/>
      <c r="HL201" s="16"/>
      <c r="HM201" s="16"/>
      <c r="HN201" s="16"/>
      <c r="HO201" s="16"/>
      <c r="HP201" s="16"/>
      <c r="HQ201" s="16"/>
      <c r="HR201" s="16"/>
      <c r="HS201" s="16"/>
      <c r="HT201" s="16"/>
      <c r="HU201" s="16"/>
      <c r="HV201" s="16"/>
      <c r="HW201" s="16"/>
      <c r="HX201" s="16"/>
      <c r="HY201" s="16"/>
      <c r="HZ201" s="16"/>
      <c r="IA201" s="16"/>
      <c r="IB201" s="16"/>
      <c r="IC201" s="16"/>
      <c r="ID201" s="16"/>
      <c r="IE201" s="16"/>
      <c r="IF201" s="16"/>
      <c r="IG201" s="16"/>
      <c r="IH201" s="16"/>
    </row>
    <row r="202" spans="1:242" s="19" customFormat="1" ht="15" customHeight="1">
      <c r="A202" s="45" t="s">
        <v>651</v>
      </c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6"/>
      <c r="CK202" s="16"/>
      <c r="CL202" s="16"/>
      <c r="CM202" s="16"/>
      <c r="CN202" s="16"/>
      <c r="CO202" s="16"/>
      <c r="CP202" s="16"/>
      <c r="CQ202" s="16"/>
      <c r="CR202" s="16"/>
      <c r="CS202" s="16"/>
      <c r="CT202" s="16"/>
      <c r="CU202" s="16"/>
      <c r="CV202" s="16"/>
      <c r="CW202" s="16"/>
      <c r="CX202" s="16"/>
      <c r="CY202" s="16"/>
      <c r="CZ202" s="16"/>
      <c r="DA202" s="16"/>
      <c r="DB202" s="16"/>
      <c r="DC202" s="16"/>
      <c r="DD202" s="16"/>
      <c r="DE202" s="16"/>
      <c r="DF202" s="16"/>
      <c r="DG202" s="16"/>
      <c r="DH202" s="16"/>
      <c r="DI202" s="16"/>
      <c r="DJ202" s="16"/>
      <c r="DK202" s="16"/>
      <c r="DL202" s="16"/>
      <c r="DM202" s="16"/>
      <c r="DN202" s="16"/>
      <c r="DO202" s="16"/>
      <c r="DP202" s="16"/>
      <c r="DQ202" s="16"/>
      <c r="DR202" s="16"/>
      <c r="DS202" s="16"/>
      <c r="DT202" s="16"/>
      <c r="DU202" s="16"/>
      <c r="DV202" s="16"/>
      <c r="DW202" s="16"/>
      <c r="DX202" s="16"/>
      <c r="DY202" s="16"/>
      <c r="DZ202" s="16"/>
      <c r="EA202" s="16"/>
      <c r="EB202" s="16"/>
      <c r="EC202" s="104">
        <f t="shared" ref="EC202:EP202" si="331">VLOOKUP($A202,$T$104:$AI$119,EC$173,FALSE)</f>
        <v>0</v>
      </c>
      <c r="ED202" s="104">
        <f t="shared" si="331"/>
        <v>-4.504844146224618E-2</v>
      </c>
      <c r="EE202" s="104">
        <f t="shared" si="331"/>
        <v>-1.4473849558057195E-2</v>
      </c>
      <c r="EF202" s="104">
        <f t="shared" si="331"/>
        <v>-5.4966888628912747E-2</v>
      </c>
      <c r="EG202" s="104">
        <f t="shared" si="331"/>
        <v>-6.4251716907633982E-2</v>
      </c>
      <c r="EH202" s="104">
        <f t="shared" si="331"/>
        <v>-8.6939059023043885E-2</v>
      </c>
      <c r="EI202" s="104">
        <f t="shared" si="331"/>
        <v>-0.10750640613569529</v>
      </c>
      <c r="EJ202" s="104">
        <f t="shared" si="331"/>
        <v>-0.132608582796507</v>
      </c>
      <c r="EK202" s="104">
        <f t="shared" si="331"/>
        <v>-8.164488908011347E-2</v>
      </c>
      <c r="EL202" s="104">
        <f t="shared" si="331"/>
        <v>-0.18933705091970388</v>
      </c>
      <c r="EM202" s="104">
        <f t="shared" si="331"/>
        <v>-0.20654243586634247</v>
      </c>
      <c r="EN202" s="104">
        <f t="shared" si="331"/>
        <v>-0.21296941100955047</v>
      </c>
      <c r="EO202" s="104">
        <f t="shared" si="331"/>
        <v>-0.19991825370465721</v>
      </c>
      <c r="EP202" s="104">
        <f t="shared" si="331"/>
        <v>-0.18210265197094755</v>
      </c>
      <c r="EQ202" s="16"/>
      <c r="ER202" s="16"/>
      <c r="ES202" s="16"/>
      <c r="ET202" s="16"/>
      <c r="EU202" s="16"/>
      <c r="EV202" s="16"/>
      <c r="EW202" s="16"/>
      <c r="EX202" s="16"/>
      <c r="EY202" s="16"/>
      <c r="EZ202" s="16"/>
      <c r="FA202" s="16"/>
      <c r="FB202" s="16"/>
      <c r="FC202" s="16"/>
      <c r="FD202" s="16"/>
      <c r="FE202" s="16"/>
      <c r="FF202" s="16"/>
      <c r="FG202" s="16"/>
      <c r="FH202" s="16"/>
      <c r="FI202" s="16"/>
      <c r="FJ202" s="16"/>
      <c r="FK202" s="16"/>
      <c r="FL202" s="16"/>
      <c r="FM202" s="16"/>
      <c r="FN202" s="16"/>
      <c r="FO202" s="16"/>
      <c r="FP202" s="16"/>
      <c r="FQ202" s="16"/>
      <c r="FR202" s="16"/>
      <c r="FS202" s="16"/>
      <c r="FT202" s="16"/>
      <c r="FU202" s="16"/>
      <c r="FV202" s="16"/>
      <c r="FW202" s="16"/>
      <c r="FX202" s="16"/>
      <c r="FY202" s="16"/>
      <c r="FZ202" s="16"/>
      <c r="GA202" s="16"/>
      <c r="GB202" s="16"/>
      <c r="GC202" s="16"/>
      <c r="GD202" s="16"/>
      <c r="GE202" s="16"/>
      <c r="GF202" s="16"/>
      <c r="GG202" s="16"/>
      <c r="GH202" s="16"/>
      <c r="GI202" s="16"/>
      <c r="GJ202" s="16"/>
      <c r="GK202" s="16"/>
      <c r="GL202" s="16"/>
      <c r="GM202" s="16"/>
      <c r="GN202" s="16"/>
      <c r="GO202" s="16"/>
      <c r="GP202" s="16"/>
      <c r="GQ202" s="16"/>
      <c r="GR202" s="16"/>
      <c r="GS202" s="16"/>
      <c r="GT202" s="16"/>
      <c r="GU202" s="16"/>
      <c r="GV202" s="16"/>
      <c r="GW202" s="16"/>
      <c r="GX202" s="16"/>
      <c r="GY202" s="16"/>
      <c r="GZ202" s="16"/>
      <c r="HA202" s="16"/>
      <c r="HB202" s="16"/>
      <c r="HC202" s="16"/>
      <c r="HD202" s="16"/>
      <c r="HE202" s="16"/>
      <c r="HF202" s="16"/>
      <c r="HG202" s="16"/>
      <c r="HH202" s="16"/>
      <c r="HI202" s="16"/>
      <c r="HJ202" s="16"/>
      <c r="HK202" s="16"/>
      <c r="HL202" s="16"/>
      <c r="HM202" s="16"/>
      <c r="HN202" s="16"/>
      <c r="HO202" s="16"/>
      <c r="HP202" s="16"/>
      <c r="HQ202" s="16"/>
      <c r="HR202" s="16"/>
      <c r="HS202" s="16"/>
      <c r="HT202" s="16"/>
      <c r="HU202" s="16"/>
      <c r="HV202" s="16"/>
      <c r="HW202" s="16"/>
      <c r="HX202" s="16"/>
      <c r="HY202" s="16"/>
      <c r="HZ202" s="16"/>
      <c r="IA202" s="16"/>
      <c r="IB202" s="16"/>
      <c r="IC202" s="16"/>
      <c r="ID202" s="16"/>
      <c r="IE202" s="16"/>
      <c r="IF202" s="16"/>
      <c r="IG202" s="16"/>
      <c r="IH202" s="16"/>
    </row>
    <row r="203" spans="1:242" s="19" customFormat="1" ht="15" customHeight="1">
      <c r="A203" s="45" t="s">
        <v>656</v>
      </c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6"/>
      <c r="BZ203" s="16"/>
      <c r="CA203" s="16"/>
      <c r="CB203" s="16"/>
      <c r="CC203" s="16"/>
      <c r="CD203" s="16"/>
      <c r="CE203" s="16"/>
      <c r="CF203" s="16"/>
      <c r="CG203" s="16"/>
      <c r="CH203" s="16"/>
      <c r="CI203" s="16"/>
      <c r="CJ203" s="16"/>
      <c r="CK203" s="16"/>
      <c r="CL203" s="16"/>
      <c r="CM203" s="16"/>
      <c r="CN203" s="16"/>
      <c r="CO203" s="16"/>
      <c r="CP203" s="16"/>
      <c r="CQ203" s="16"/>
      <c r="CR203" s="16"/>
      <c r="CS203" s="16"/>
      <c r="CT203" s="16"/>
      <c r="CU203" s="16"/>
      <c r="CV203" s="16"/>
      <c r="CW203" s="16"/>
      <c r="CX203" s="16"/>
      <c r="CY203" s="16"/>
      <c r="CZ203" s="16"/>
      <c r="DA203" s="16"/>
      <c r="DB203" s="16"/>
      <c r="DC203" s="16"/>
      <c r="DD203" s="16"/>
      <c r="DE203" s="16"/>
      <c r="DF203" s="16"/>
      <c r="DG203" s="16"/>
      <c r="DH203" s="16"/>
      <c r="DI203" s="16"/>
      <c r="DJ203" s="16"/>
      <c r="DK203" s="16"/>
      <c r="DL203" s="16"/>
      <c r="DM203" s="16"/>
      <c r="DN203" s="16"/>
      <c r="DO203" s="16"/>
      <c r="DP203" s="16"/>
      <c r="DQ203" s="16"/>
      <c r="DR203" s="16"/>
      <c r="DS203" s="16"/>
      <c r="DT203" s="16"/>
      <c r="DU203" s="16"/>
      <c r="DV203" s="16"/>
      <c r="DW203" s="16"/>
      <c r="DX203" s="16"/>
      <c r="DY203" s="16"/>
      <c r="DZ203" s="16"/>
      <c r="EA203" s="16"/>
      <c r="EB203" s="16"/>
      <c r="EC203" s="16"/>
      <c r="ED203" s="16"/>
      <c r="EE203" s="16"/>
      <c r="EF203" s="16"/>
      <c r="EG203" s="16"/>
      <c r="EH203" s="16"/>
      <c r="EI203" s="16"/>
      <c r="EJ203" s="16"/>
      <c r="EK203" s="16"/>
      <c r="EL203" s="16"/>
      <c r="EM203" s="16"/>
      <c r="EN203" s="16"/>
      <c r="EO203" s="16"/>
      <c r="EP203" s="16"/>
      <c r="EQ203" s="16"/>
      <c r="ER203" s="16"/>
      <c r="ES203" s="104">
        <f t="shared" ref="ES203:FF203" si="332">VLOOKUP($A203,$T$104:$AI$119,ES$173,FALSE)</f>
        <v>0</v>
      </c>
      <c r="ET203" s="104">
        <f t="shared" si="332"/>
        <v>1.1668009222908671E-2</v>
      </c>
      <c r="EU203" s="104">
        <f t="shared" si="332"/>
        <v>4.477508909297101E-2</v>
      </c>
      <c r="EV203" s="104">
        <f t="shared" si="332"/>
        <v>-1.1338293947209199E-2</v>
      </c>
      <c r="EW203" s="104">
        <f t="shared" si="332"/>
        <v>-4.8420067019901092E-2</v>
      </c>
      <c r="EX203" s="104">
        <f t="shared" si="332"/>
        <v>0.1305741203667119</v>
      </c>
      <c r="EY203" s="104">
        <f t="shared" si="332"/>
        <v>7.1063384786944406E-2</v>
      </c>
      <c r="EZ203" s="104">
        <f t="shared" si="332"/>
        <v>5.3287363502140916E-2</v>
      </c>
      <c r="FA203" s="104">
        <f t="shared" si="332"/>
        <v>2.5994188697403109E-2</v>
      </c>
      <c r="FB203" s="104">
        <f t="shared" si="332"/>
        <v>2.9992618895897882E-2</v>
      </c>
      <c r="FC203" s="104">
        <f t="shared" si="332"/>
        <v>-8.3912140117946565E-3</v>
      </c>
      <c r="FD203" s="104">
        <f t="shared" si="332"/>
        <v>-9.3908678326248829E-4</v>
      </c>
      <c r="FE203" s="104">
        <f t="shared" si="332"/>
        <v>-1.3368282107474316E-2</v>
      </c>
      <c r="FF203" s="104">
        <f t="shared" si="332"/>
        <v>3.8058985260317479E-2</v>
      </c>
      <c r="FG203" s="16"/>
      <c r="FH203" s="16"/>
      <c r="FI203" s="16"/>
      <c r="FJ203" s="16"/>
      <c r="FK203" s="16"/>
      <c r="FL203" s="16"/>
      <c r="FM203" s="16"/>
      <c r="FN203" s="16"/>
      <c r="FO203" s="16"/>
      <c r="FP203" s="16"/>
      <c r="FQ203" s="16"/>
      <c r="FR203" s="16"/>
      <c r="FS203" s="16"/>
      <c r="FT203" s="16"/>
      <c r="FU203" s="16"/>
      <c r="FV203" s="16"/>
      <c r="FW203" s="16"/>
      <c r="FX203" s="16"/>
      <c r="FY203" s="16"/>
      <c r="FZ203" s="16"/>
      <c r="GA203" s="16"/>
      <c r="GB203" s="16"/>
      <c r="GC203" s="16"/>
      <c r="GD203" s="16"/>
      <c r="GE203" s="16"/>
      <c r="GF203" s="16"/>
      <c r="GG203" s="16"/>
      <c r="GH203" s="16"/>
      <c r="GI203" s="16"/>
      <c r="GJ203" s="16"/>
      <c r="GK203" s="16"/>
      <c r="GL203" s="16"/>
      <c r="GM203" s="16"/>
      <c r="GN203" s="16"/>
      <c r="GO203" s="16"/>
      <c r="GP203" s="16"/>
      <c r="GQ203" s="16"/>
      <c r="GR203" s="16"/>
      <c r="GS203" s="16"/>
      <c r="GT203" s="16"/>
      <c r="GU203" s="16"/>
      <c r="GV203" s="16"/>
      <c r="GW203" s="16"/>
      <c r="GX203" s="16"/>
      <c r="GY203" s="16"/>
      <c r="GZ203" s="16"/>
      <c r="HA203" s="16"/>
      <c r="HB203" s="16"/>
      <c r="HC203" s="16"/>
      <c r="HD203" s="16"/>
      <c r="HE203" s="16"/>
      <c r="HF203" s="16"/>
      <c r="HG203" s="16"/>
      <c r="HH203" s="16"/>
      <c r="HI203" s="16"/>
      <c r="HJ203" s="16"/>
      <c r="HK203" s="16"/>
      <c r="HL203" s="16"/>
      <c r="HM203" s="16"/>
      <c r="HN203" s="16"/>
      <c r="HO203" s="16"/>
      <c r="HP203" s="16"/>
      <c r="HQ203" s="16"/>
      <c r="HR203" s="16"/>
      <c r="HS203" s="16"/>
      <c r="HT203" s="16"/>
      <c r="HU203" s="16"/>
      <c r="HV203" s="16"/>
      <c r="HW203" s="16"/>
      <c r="HX203" s="16"/>
      <c r="HY203" s="16"/>
      <c r="HZ203" s="16"/>
      <c r="IA203" s="16"/>
      <c r="IB203" s="16"/>
      <c r="IC203" s="16"/>
      <c r="ID203" s="16"/>
      <c r="IE203" s="16"/>
      <c r="IF203" s="16"/>
      <c r="IG203" s="16"/>
      <c r="IH203" s="16"/>
    </row>
    <row r="204" spans="1:242" s="19" customFormat="1" ht="15" customHeight="1">
      <c r="A204" s="168" t="s">
        <v>653</v>
      </c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6"/>
      <c r="CK204" s="16"/>
      <c r="CL204" s="16"/>
      <c r="CM204" s="16"/>
      <c r="CN204" s="16"/>
      <c r="CO204" s="16"/>
      <c r="CP204" s="16"/>
      <c r="CQ204" s="16"/>
      <c r="CR204" s="16"/>
      <c r="CS204" s="16"/>
      <c r="CT204" s="16"/>
      <c r="CU204" s="16"/>
      <c r="CV204" s="16"/>
      <c r="CW204" s="16"/>
      <c r="CX204" s="16"/>
      <c r="CY204" s="16"/>
      <c r="CZ204" s="16"/>
      <c r="DA204" s="16"/>
      <c r="DB204" s="16"/>
      <c r="DC204" s="16"/>
      <c r="DD204" s="16"/>
      <c r="DE204" s="16"/>
      <c r="DF204" s="16"/>
      <c r="DG204" s="16"/>
      <c r="DH204" s="16"/>
      <c r="DI204" s="16"/>
      <c r="DJ204" s="16"/>
      <c r="DK204" s="16"/>
      <c r="DL204" s="16"/>
      <c r="DM204" s="16"/>
      <c r="DN204" s="16"/>
      <c r="DO204" s="16"/>
      <c r="DP204" s="16"/>
      <c r="DQ204" s="16"/>
      <c r="DR204" s="16"/>
      <c r="DS204" s="16"/>
      <c r="DT204" s="16"/>
      <c r="DU204" s="16"/>
      <c r="DV204" s="16"/>
      <c r="DW204" s="16"/>
      <c r="DX204" s="16"/>
      <c r="DY204" s="16"/>
      <c r="DZ204" s="16"/>
      <c r="EA204" s="16"/>
      <c r="EB204" s="16"/>
      <c r="EC204" s="16"/>
      <c r="ED204" s="16"/>
      <c r="EE204" s="16"/>
      <c r="EF204" s="16"/>
      <c r="EG204" s="16"/>
      <c r="EH204" s="16"/>
      <c r="EI204" s="16"/>
      <c r="EJ204" s="16"/>
      <c r="EK204" s="16"/>
      <c r="EL204" s="16"/>
      <c r="EM204" s="16"/>
      <c r="EN204" s="16"/>
      <c r="EO204" s="16"/>
      <c r="EP204" s="16"/>
      <c r="EQ204" s="16"/>
      <c r="ER204" s="16"/>
      <c r="ES204" s="16"/>
      <c r="ET204" s="16"/>
      <c r="EU204" s="16"/>
      <c r="EV204" s="16"/>
      <c r="EW204" s="16"/>
      <c r="EX204" s="16"/>
      <c r="EY204" s="16"/>
      <c r="EZ204" s="16"/>
      <c r="FA204" s="16"/>
      <c r="FB204" s="16"/>
      <c r="FC204" s="16"/>
      <c r="FD204" s="16"/>
      <c r="FE204" s="16"/>
      <c r="FF204" s="16"/>
      <c r="FG204" s="16"/>
      <c r="FH204" s="16"/>
      <c r="FI204" s="104">
        <f t="shared" ref="FI204:FV204" si="333">VLOOKUP($A204,$T$104:$AI$119,FI$173,FALSE)</f>
        <v>0</v>
      </c>
      <c r="FJ204" s="104">
        <f t="shared" si="333"/>
        <v>-3.4575847631443057E-2</v>
      </c>
      <c r="FK204" s="104">
        <f t="shared" si="333"/>
        <v>2.2879661439820786E-3</v>
      </c>
      <c r="FL204" s="104">
        <f t="shared" si="333"/>
        <v>-5.621512063768741E-2</v>
      </c>
      <c r="FM204" s="104">
        <f t="shared" si="333"/>
        <v>-7.3144018159427726E-2</v>
      </c>
      <c r="FN204" s="104">
        <f t="shared" si="333"/>
        <v>-0.10211178336536531</v>
      </c>
      <c r="FO204" s="104">
        <f t="shared" si="333"/>
        <v>-0.1276105453313191</v>
      </c>
      <c r="FP204" s="104">
        <f t="shared" si="333"/>
        <v>-0.14830093255080701</v>
      </c>
      <c r="FQ204" s="104">
        <f t="shared" si="333"/>
        <v>-0.16906657336312314</v>
      </c>
      <c r="FR204" s="104">
        <f t="shared" si="333"/>
        <v>-0.19453709761427707</v>
      </c>
      <c r="FS204" s="104">
        <f t="shared" si="333"/>
        <v>-0.21437564723654201</v>
      </c>
      <c r="FT204" s="104">
        <f t="shared" si="333"/>
        <v>-0.21295381775004796</v>
      </c>
      <c r="FU204" s="104">
        <f t="shared" si="333"/>
        <v>-0.18890888197928901</v>
      </c>
      <c r="FV204" s="104">
        <f t="shared" si="333"/>
        <v>-7.259133388318606E-2</v>
      </c>
      <c r="FW204" s="16"/>
      <c r="FX204" s="16"/>
      <c r="FY204" s="16"/>
      <c r="FZ204" s="16"/>
      <c r="GA204" s="16"/>
      <c r="GB204" s="16"/>
      <c r="GC204" s="16"/>
      <c r="GD204" s="16"/>
      <c r="GE204" s="16"/>
      <c r="GF204" s="16"/>
      <c r="GG204" s="16"/>
      <c r="GH204" s="16"/>
      <c r="GI204" s="16"/>
      <c r="GJ204" s="16"/>
      <c r="GK204" s="16"/>
      <c r="GL204" s="16"/>
      <c r="GM204" s="16"/>
      <c r="GN204" s="16"/>
      <c r="GO204" s="16"/>
      <c r="GP204" s="16"/>
      <c r="GQ204" s="16"/>
      <c r="GR204" s="16"/>
      <c r="GS204" s="16"/>
      <c r="GT204" s="16"/>
      <c r="GU204" s="16"/>
      <c r="GV204" s="16"/>
      <c r="GW204" s="16"/>
      <c r="GX204" s="16"/>
      <c r="GY204" s="16"/>
      <c r="GZ204" s="16"/>
      <c r="HA204" s="16"/>
      <c r="HB204" s="16"/>
      <c r="HC204" s="16"/>
      <c r="HD204" s="16"/>
      <c r="HE204" s="16"/>
      <c r="HF204" s="16"/>
      <c r="HG204" s="16"/>
      <c r="HH204" s="16"/>
      <c r="HI204" s="16"/>
      <c r="HJ204" s="16"/>
      <c r="HK204" s="16"/>
      <c r="HL204" s="16"/>
      <c r="HM204" s="16"/>
      <c r="HN204" s="16"/>
      <c r="HO204" s="16"/>
      <c r="HP204" s="16"/>
      <c r="HQ204" s="16"/>
      <c r="HR204" s="16"/>
      <c r="HS204" s="16"/>
      <c r="HT204" s="16"/>
      <c r="HU204" s="16"/>
      <c r="HV204" s="16"/>
      <c r="HW204" s="16"/>
      <c r="HX204" s="16"/>
      <c r="HY204" s="16"/>
      <c r="HZ204" s="16"/>
      <c r="IA204" s="16"/>
      <c r="IB204" s="16"/>
      <c r="IC204" s="16"/>
      <c r="ID204" s="16"/>
      <c r="IE204" s="16"/>
      <c r="IF204" s="16"/>
      <c r="IG204" s="16"/>
      <c r="IH204" s="16"/>
    </row>
    <row r="205" spans="1:242" s="19" customFormat="1" ht="15" customHeight="1">
      <c r="A205" s="168" t="s">
        <v>652</v>
      </c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16"/>
      <c r="CK205" s="16"/>
      <c r="CL205" s="16"/>
      <c r="CM205" s="16"/>
      <c r="CN205" s="16"/>
      <c r="CO205" s="16"/>
      <c r="CP205" s="16"/>
      <c r="CQ205" s="16"/>
      <c r="CR205" s="16"/>
      <c r="CS205" s="16"/>
      <c r="CT205" s="16"/>
      <c r="CU205" s="16"/>
      <c r="CV205" s="16"/>
      <c r="CW205" s="16"/>
      <c r="CX205" s="16"/>
      <c r="CY205" s="16"/>
      <c r="CZ205" s="16"/>
      <c r="DA205" s="16"/>
      <c r="DB205" s="16"/>
      <c r="DC205" s="16"/>
      <c r="DD205" s="16"/>
      <c r="DE205" s="16"/>
      <c r="DF205" s="16"/>
      <c r="DG205" s="16"/>
      <c r="DH205" s="16"/>
      <c r="DI205" s="16"/>
      <c r="DJ205" s="16"/>
      <c r="DK205" s="16"/>
      <c r="DL205" s="16"/>
      <c r="DM205" s="16"/>
      <c r="DN205" s="16"/>
      <c r="DO205" s="16"/>
      <c r="DP205" s="16"/>
      <c r="DQ205" s="16"/>
      <c r="DR205" s="16"/>
      <c r="DS205" s="16"/>
      <c r="DT205" s="16"/>
      <c r="DU205" s="16"/>
      <c r="DV205" s="16"/>
      <c r="DW205" s="16"/>
      <c r="DX205" s="16"/>
      <c r="DY205" s="16"/>
      <c r="DZ205" s="16"/>
      <c r="EA205" s="16"/>
      <c r="EB205" s="16"/>
      <c r="EC205" s="16"/>
      <c r="ED205" s="16"/>
      <c r="EE205" s="16"/>
      <c r="EF205" s="16"/>
      <c r="EG205" s="16"/>
      <c r="EH205" s="16"/>
      <c r="EI205" s="16"/>
      <c r="EJ205" s="16"/>
      <c r="EK205" s="16"/>
      <c r="EL205" s="16"/>
      <c r="EM205" s="16"/>
      <c r="EN205" s="16"/>
      <c r="EO205" s="16"/>
      <c r="EP205" s="16"/>
      <c r="EQ205" s="16"/>
      <c r="ER205" s="16"/>
      <c r="ES205" s="16"/>
      <c r="ET205" s="16"/>
      <c r="EU205" s="16"/>
      <c r="EV205" s="16"/>
      <c r="EW205" s="16"/>
      <c r="EX205" s="16"/>
      <c r="EY205" s="16"/>
      <c r="EZ205" s="16"/>
      <c r="FA205" s="16"/>
      <c r="FB205" s="16"/>
      <c r="FC205" s="16"/>
      <c r="FD205" s="16"/>
      <c r="FE205" s="16"/>
      <c r="FF205" s="16"/>
      <c r="FG205" s="16"/>
      <c r="FH205" s="16"/>
      <c r="FI205" s="16"/>
      <c r="FJ205" s="16"/>
      <c r="FK205" s="16"/>
      <c r="FL205" s="16"/>
      <c r="FM205" s="16"/>
      <c r="FN205" s="16"/>
      <c r="FO205" s="16"/>
      <c r="FP205" s="16"/>
      <c r="FQ205" s="16"/>
      <c r="FR205" s="16"/>
      <c r="FS205" s="16"/>
      <c r="FT205" s="16"/>
      <c r="FU205" s="16"/>
      <c r="FV205" s="16"/>
      <c r="FW205" s="16"/>
      <c r="FX205" s="16"/>
      <c r="FY205" s="104">
        <f t="shared" ref="FY205:GL205" si="334">VLOOKUP($A205,$T$104:$AI$119,FY$173,FALSE)</f>
        <v>0</v>
      </c>
      <c r="FZ205" s="104">
        <f t="shared" si="334"/>
        <v>-2.2348109942798455E-2</v>
      </c>
      <c r="GA205" s="104">
        <f t="shared" si="334"/>
        <v>9.7764752290989687E-3</v>
      </c>
      <c r="GB205" s="104">
        <f t="shared" si="334"/>
        <v>-3.0992637263420719E-2</v>
      </c>
      <c r="GC205" s="104">
        <f t="shared" si="334"/>
        <v>-4.3940289536557708E-2</v>
      </c>
      <c r="GD205" s="104">
        <f t="shared" si="334"/>
        <v>-7.3505695723302678E-3</v>
      </c>
      <c r="GE205" s="104">
        <f t="shared" si="334"/>
        <v>-4.6782417080400651E-2</v>
      </c>
      <c r="GF205" s="104">
        <f t="shared" si="334"/>
        <v>-6.6523359017428341E-2</v>
      </c>
      <c r="GG205" s="104">
        <f t="shared" si="334"/>
        <v>-8.5734226786623235E-2</v>
      </c>
      <c r="GH205" s="104">
        <f t="shared" si="334"/>
        <v>-7.2400129332150343E-2</v>
      </c>
      <c r="GI205" s="104">
        <f t="shared" si="334"/>
        <v>-7.5445054261284228E-2</v>
      </c>
      <c r="GJ205" s="104">
        <f t="shared" si="334"/>
        <v>-5.6198896230906348E-2</v>
      </c>
      <c r="GK205" s="104">
        <f t="shared" si="334"/>
        <v>-2.433582557015368E-2</v>
      </c>
      <c r="GL205" s="104">
        <f t="shared" si="334"/>
        <v>1.4658312258495121E-2</v>
      </c>
      <c r="GM205" s="16"/>
      <c r="GN205" s="16"/>
      <c r="GO205" s="16"/>
      <c r="GP205" s="16"/>
      <c r="GQ205" s="16"/>
      <c r="GR205" s="16"/>
      <c r="GS205" s="16"/>
      <c r="GT205" s="16"/>
      <c r="GU205" s="16"/>
      <c r="GV205" s="16"/>
      <c r="GW205" s="16"/>
      <c r="GX205" s="16"/>
      <c r="GY205" s="16"/>
      <c r="GZ205" s="16"/>
      <c r="HA205" s="16"/>
      <c r="HB205" s="16"/>
      <c r="HC205" s="16"/>
      <c r="HD205" s="16"/>
      <c r="HE205" s="16"/>
      <c r="HF205" s="16"/>
      <c r="HG205" s="16"/>
      <c r="HH205" s="16"/>
      <c r="HI205" s="16"/>
      <c r="HJ205" s="16"/>
      <c r="HK205" s="16"/>
      <c r="HL205" s="16"/>
      <c r="HM205" s="16"/>
      <c r="HN205" s="16"/>
      <c r="HO205" s="16"/>
      <c r="HP205" s="16"/>
      <c r="HQ205" s="16"/>
      <c r="HR205" s="16"/>
      <c r="HS205" s="16"/>
      <c r="HT205" s="16"/>
      <c r="HU205" s="16"/>
      <c r="HV205" s="16"/>
      <c r="HW205" s="16"/>
      <c r="HX205" s="16"/>
      <c r="HY205" s="16"/>
      <c r="HZ205" s="16"/>
      <c r="IA205" s="16"/>
      <c r="IB205" s="16"/>
      <c r="IC205" s="16"/>
      <c r="ID205" s="16"/>
      <c r="IE205" s="16"/>
      <c r="IF205" s="16"/>
      <c r="IG205" s="16"/>
      <c r="IH205" s="16"/>
    </row>
    <row r="206" spans="1:242" s="19" customFormat="1" ht="15" customHeight="1">
      <c r="A206" s="45" t="s">
        <v>654</v>
      </c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/>
      <c r="DF206" s="16"/>
      <c r="DG206" s="16"/>
      <c r="DH206" s="16"/>
      <c r="DI206" s="16"/>
      <c r="DJ206" s="16"/>
      <c r="DK206" s="16"/>
      <c r="DL206" s="16"/>
      <c r="DM206" s="16"/>
      <c r="DN206" s="16"/>
      <c r="DO206" s="16"/>
      <c r="DP206" s="16"/>
      <c r="DQ206" s="16"/>
      <c r="DR206" s="16"/>
      <c r="DS206" s="16"/>
      <c r="DT206" s="16"/>
      <c r="DU206" s="16"/>
      <c r="DV206" s="16"/>
      <c r="DW206" s="16"/>
      <c r="DX206" s="16"/>
      <c r="DY206" s="16"/>
      <c r="DZ206" s="16"/>
      <c r="EA206" s="16"/>
      <c r="EB206" s="16"/>
      <c r="EC206" s="16"/>
      <c r="ED206" s="16"/>
      <c r="EE206" s="1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16"/>
      <c r="ET206" s="16"/>
      <c r="EU206" s="16"/>
      <c r="EV206" s="16"/>
      <c r="EW206" s="16"/>
      <c r="EX206" s="16"/>
      <c r="EY206" s="16"/>
      <c r="EZ206" s="16"/>
      <c r="FA206" s="16"/>
      <c r="FB206" s="16"/>
      <c r="FC206" s="16"/>
      <c r="FD206" s="16"/>
      <c r="FE206" s="16"/>
      <c r="FF206" s="16"/>
      <c r="FG206" s="16"/>
      <c r="FH206" s="16"/>
      <c r="FI206" s="16"/>
      <c r="FJ206" s="16"/>
      <c r="FK206" s="16"/>
      <c r="FL206" s="16"/>
      <c r="FM206" s="16"/>
      <c r="FN206" s="16"/>
      <c r="FO206" s="16"/>
      <c r="FP206" s="16"/>
      <c r="FQ206" s="16"/>
      <c r="FR206" s="16"/>
      <c r="FS206" s="16"/>
      <c r="FT206" s="16"/>
      <c r="FU206" s="16"/>
      <c r="FV206" s="16"/>
      <c r="FW206" s="16"/>
      <c r="FX206" s="16"/>
      <c r="FY206" s="16"/>
      <c r="FZ206" s="16"/>
      <c r="GA206" s="16"/>
      <c r="GB206" s="16"/>
      <c r="GC206" s="16"/>
      <c r="GD206" s="16"/>
      <c r="GE206" s="16"/>
      <c r="GF206" s="16"/>
      <c r="GG206" s="16"/>
      <c r="GH206" s="16"/>
      <c r="GI206" s="16"/>
      <c r="GJ206" s="16"/>
      <c r="GK206" s="16"/>
      <c r="GL206" s="16"/>
      <c r="GM206" s="16"/>
      <c r="GN206" s="16"/>
      <c r="GO206" s="104">
        <f t="shared" ref="GO206:HB206" si="335">VLOOKUP($A206,$T$104:$AI$119,GO$173,FALSE)</f>
        <v>0</v>
      </c>
      <c r="GP206" s="104">
        <f t="shared" si="335"/>
        <v>-1.6064142941005333E-2</v>
      </c>
      <c r="GQ206" s="104">
        <f t="shared" si="335"/>
        <v>3.7922557030767967E-2</v>
      </c>
      <c r="GR206" s="104">
        <f t="shared" si="335"/>
        <v>1.3541860782586568E-3</v>
      </c>
      <c r="GS206" s="104">
        <f t="shared" si="335"/>
        <v>5.765610524573006E-2</v>
      </c>
      <c r="GT206" s="104">
        <f t="shared" si="335"/>
        <v>6.2829176060191783E-2</v>
      </c>
      <c r="GU206" s="104">
        <f t="shared" si="335"/>
        <v>4.0094934199824017E-2</v>
      </c>
      <c r="GV206" s="104">
        <f t="shared" si="335"/>
        <v>3.1392377945510752E-2</v>
      </c>
      <c r="GW206" s="104">
        <f t="shared" si="335"/>
        <v>4.9310208531033739E-2</v>
      </c>
      <c r="GX206" s="104">
        <f t="shared" si="335"/>
        <v>-1.7612947056200312E-4</v>
      </c>
      <c r="GY206" s="104">
        <f t="shared" si="335"/>
        <v>-2.4602825573257547E-2</v>
      </c>
      <c r="GZ206" s="104">
        <f t="shared" si="335"/>
        <v>-2.5694460395835783E-2</v>
      </c>
      <c r="HA206" s="104">
        <f t="shared" si="335"/>
        <v>1.1203366672517756E-2</v>
      </c>
      <c r="HB206" s="104">
        <f t="shared" si="335"/>
        <v>-1.3915350375419688E-2</v>
      </c>
      <c r="HC206" s="16"/>
      <c r="HD206" s="16"/>
      <c r="HE206" s="16"/>
      <c r="HF206" s="16"/>
      <c r="HG206" s="16"/>
      <c r="HH206" s="16"/>
      <c r="HI206" s="16"/>
      <c r="HJ206" s="16"/>
      <c r="HK206" s="16"/>
      <c r="HL206" s="16"/>
      <c r="HM206" s="16"/>
      <c r="HN206" s="16"/>
      <c r="HO206" s="16"/>
      <c r="HP206" s="16"/>
      <c r="HQ206" s="16"/>
      <c r="HR206" s="16"/>
      <c r="HS206" s="16"/>
      <c r="HT206" s="16"/>
      <c r="HU206" s="16"/>
      <c r="HV206" s="16"/>
      <c r="HW206" s="16"/>
      <c r="HX206" s="16"/>
      <c r="HY206" s="16"/>
      <c r="HZ206" s="16"/>
      <c r="IA206" s="16"/>
      <c r="IB206" s="16"/>
      <c r="IC206" s="16"/>
      <c r="ID206" s="16"/>
      <c r="IE206" s="16"/>
      <c r="IF206" s="16"/>
      <c r="IG206" s="16"/>
      <c r="IH206" s="16"/>
    </row>
    <row r="207" spans="1:242" s="19" customFormat="1">
      <c r="A207" s="45" t="s">
        <v>655</v>
      </c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  <c r="EX207" s="16"/>
      <c r="EY207" s="16"/>
      <c r="EZ207" s="16"/>
      <c r="FA207" s="16"/>
      <c r="FB207" s="16"/>
      <c r="FC207" s="16"/>
      <c r="FD207" s="16"/>
      <c r="FE207" s="16"/>
      <c r="FF207" s="16"/>
      <c r="FG207" s="16"/>
      <c r="FH207" s="16"/>
      <c r="FI207" s="16"/>
      <c r="FJ207" s="16"/>
      <c r="FK207" s="16"/>
      <c r="FL207" s="16"/>
      <c r="FM207" s="16"/>
      <c r="FN207" s="16"/>
      <c r="FO207" s="16"/>
      <c r="FP207" s="16"/>
      <c r="FQ207" s="16"/>
      <c r="FR207" s="16"/>
      <c r="FS207" s="16"/>
      <c r="FT207" s="16"/>
      <c r="FU207" s="16"/>
      <c r="FV207" s="16"/>
      <c r="FW207" s="16"/>
      <c r="FX207" s="16"/>
      <c r="FY207" s="16"/>
      <c r="FZ207" s="16"/>
      <c r="GA207" s="16"/>
      <c r="GB207" s="16"/>
      <c r="GC207" s="16"/>
      <c r="GD207" s="16"/>
      <c r="GE207" s="16"/>
      <c r="GF207" s="16"/>
      <c r="GG207" s="16"/>
      <c r="GH207" s="16"/>
      <c r="GI207" s="16"/>
      <c r="GJ207" s="16"/>
      <c r="GK207" s="16"/>
      <c r="GL207" s="16"/>
      <c r="GM207" s="16"/>
      <c r="GN207" s="16"/>
      <c r="GO207" s="16"/>
      <c r="GP207" s="16"/>
      <c r="GQ207" s="16"/>
      <c r="GR207" s="16"/>
      <c r="GS207" s="16"/>
      <c r="GT207" s="16"/>
      <c r="GU207" s="16"/>
      <c r="GV207" s="16"/>
      <c r="GW207" s="16"/>
      <c r="GX207" s="16"/>
      <c r="GY207" s="16"/>
      <c r="GZ207" s="16"/>
      <c r="HA207" s="16"/>
      <c r="HB207" s="16"/>
      <c r="HC207" s="16"/>
      <c r="HD207" s="16"/>
      <c r="HE207" s="104">
        <f t="shared" ref="HE207:HR207" si="336">VLOOKUP($A207,$T$104:$AI$119,HE$173,FALSE)</f>
        <v>0</v>
      </c>
      <c r="HF207" s="104">
        <f t="shared" si="336"/>
        <v>4.7539743021973724E-3</v>
      </c>
      <c r="HG207" s="104">
        <f t="shared" si="336"/>
        <v>2.3130384989954678E-2</v>
      </c>
      <c r="HH207" s="104">
        <f t="shared" si="336"/>
        <v>-2.6028496485203112E-3</v>
      </c>
      <c r="HI207" s="104">
        <f t="shared" si="336"/>
        <v>1.6921045647668054E-2</v>
      </c>
      <c r="HJ207" s="104">
        <f t="shared" si="336"/>
        <v>4.1747781171744158E-2</v>
      </c>
      <c r="HK207" s="104">
        <f t="shared" si="336"/>
        <v>1.8197203287929398E-2</v>
      </c>
      <c r="HL207" s="104">
        <f t="shared" si="336"/>
        <v>3.4024862236336162E-2</v>
      </c>
      <c r="HM207" s="104">
        <f t="shared" si="336"/>
        <v>5.7836997770472021E-2</v>
      </c>
      <c r="HN207" s="104">
        <f t="shared" si="336"/>
        <v>2.5883371500073915E-2</v>
      </c>
      <c r="HO207" s="104">
        <f t="shared" si="336"/>
        <v>5.7515083302837056E-3</v>
      </c>
      <c r="HP207" s="104">
        <f t="shared" si="336"/>
        <v>-1.2909160001582154E-2</v>
      </c>
      <c r="HQ207" s="104">
        <f t="shared" si="336"/>
        <v>1.5389902625257745E-2</v>
      </c>
      <c r="HR207" s="104">
        <f t="shared" si="336"/>
        <v>3.9057145014773864E-2</v>
      </c>
      <c r="HS207" s="16"/>
      <c r="HT207" s="16"/>
      <c r="HU207" s="16"/>
      <c r="HV207" s="16"/>
      <c r="HW207" s="16"/>
      <c r="HX207" s="16"/>
      <c r="HY207" s="16"/>
      <c r="HZ207" s="16"/>
      <c r="IA207" s="16"/>
      <c r="IB207" s="16"/>
      <c r="IC207" s="16"/>
      <c r="ID207" s="16"/>
      <c r="IE207" s="16"/>
      <c r="IF207" s="16"/>
      <c r="IG207" s="16"/>
      <c r="IH207" s="16"/>
    </row>
    <row r="208" spans="1:242" s="19" customFormat="1">
      <c r="A208" s="44" t="s">
        <v>632</v>
      </c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16"/>
      <c r="DI208" s="16"/>
      <c r="DJ208" s="16"/>
      <c r="DK208" s="16"/>
      <c r="DL208" s="16"/>
      <c r="DM208" s="16"/>
      <c r="DN208" s="16"/>
      <c r="DO208" s="16"/>
      <c r="DP208" s="16"/>
      <c r="DQ208" s="16"/>
      <c r="DR208" s="16"/>
      <c r="DS208" s="16"/>
      <c r="DT208" s="16"/>
      <c r="DU208" s="16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16"/>
      <c r="EW208" s="16"/>
      <c r="EX208" s="16"/>
      <c r="EY208" s="16"/>
      <c r="EZ208" s="16"/>
      <c r="FA208" s="16"/>
      <c r="FB208" s="16"/>
      <c r="FC208" s="16"/>
      <c r="FD208" s="16"/>
      <c r="FE208" s="16"/>
      <c r="FF208" s="16"/>
      <c r="FG208" s="16"/>
      <c r="FH208" s="16"/>
      <c r="FI208" s="16"/>
      <c r="FJ208" s="16"/>
      <c r="FK208" s="16"/>
      <c r="FL208" s="16"/>
      <c r="FM208" s="16"/>
      <c r="FN208" s="16"/>
      <c r="FO208" s="16"/>
      <c r="FP208" s="16"/>
      <c r="FQ208" s="16"/>
      <c r="FR208" s="16"/>
      <c r="FS208" s="16"/>
      <c r="FT208" s="16"/>
      <c r="FU208" s="16"/>
      <c r="FV208" s="16"/>
      <c r="FW208" s="16"/>
      <c r="FX208" s="16"/>
      <c r="FY208" s="16"/>
      <c r="FZ208" s="16"/>
      <c r="GA208" s="16"/>
      <c r="GB208" s="16"/>
      <c r="GC208" s="16"/>
      <c r="GD208" s="16"/>
      <c r="GE208" s="16"/>
      <c r="GF208" s="16"/>
      <c r="GG208" s="16"/>
      <c r="GH208" s="16"/>
      <c r="GI208" s="16"/>
      <c r="GJ208" s="16"/>
      <c r="GK208" s="16"/>
      <c r="GL208" s="16"/>
      <c r="GM208" s="16"/>
      <c r="GN208" s="16"/>
      <c r="GO208" s="16"/>
      <c r="GP208" s="16"/>
      <c r="GQ208" s="16"/>
      <c r="GR208" s="16"/>
      <c r="GS208" s="16"/>
      <c r="GT208" s="16"/>
      <c r="GU208" s="16"/>
      <c r="GV208" s="16"/>
      <c r="GW208" s="16"/>
      <c r="GX208" s="16"/>
      <c r="GY208" s="16"/>
      <c r="GZ208" s="16"/>
      <c r="HA208" s="16"/>
      <c r="HB208" s="16"/>
      <c r="HC208" s="16"/>
      <c r="HD208" s="16"/>
      <c r="HE208" s="16"/>
      <c r="HF208" s="16"/>
      <c r="HG208" s="16"/>
      <c r="HH208" s="16"/>
      <c r="HI208" s="16"/>
      <c r="HJ208" s="16"/>
      <c r="HK208" s="16"/>
      <c r="HL208" s="16"/>
      <c r="HM208" s="16"/>
      <c r="HN208" s="16"/>
      <c r="HO208" s="16"/>
      <c r="HP208" s="16"/>
      <c r="HQ208" s="16"/>
      <c r="HR208" s="16"/>
      <c r="HS208" s="16"/>
      <c r="HT208" s="16"/>
      <c r="HU208" s="104">
        <f t="shared" ref="HU208:IH208" si="337">VLOOKUP($A208,$T$104:$AI$119,HU$173,FALSE)</f>
        <v>0</v>
      </c>
      <c r="HV208" s="104">
        <f t="shared" si="337"/>
        <v>-1.5950803741646036E-2</v>
      </c>
      <c r="HW208" s="104">
        <f t="shared" si="337"/>
        <v>2.8317187214920381E-2</v>
      </c>
      <c r="HX208" s="104">
        <f t="shared" si="337"/>
        <v>2.4799700685136372E-3</v>
      </c>
      <c r="HY208" s="104">
        <f t="shared" si="337"/>
        <v>1.0319268961037853E-2</v>
      </c>
      <c r="HZ208" s="104">
        <f t="shared" si="337"/>
        <v>2.6823636396664963E-2</v>
      </c>
      <c r="IA208" s="104">
        <f t="shared" si="337"/>
        <v>6.9794388077304426E-4</v>
      </c>
      <c r="IB208" s="104">
        <f t="shared" si="337"/>
        <v>-1.0566165065688193E-2</v>
      </c>
      <c r="IC208" s="104">
        <f t="shared" si="337"/>
        <v>-2.2543074430820043E-2</v>
      </c>
      <c r="ID208" s="104">
        <f t="shared" si="337"/>
        <v>-4.9134118413062589E-2</v>
      </c>
      <c r="IE208" s="104">
        <f t="shared" si="337"/>
        <v>-7.5277742811296844E-2</v>
      </c>
      <c r="IF208" s="104">
        <f t="shared" si="337"/>
        <v>-6.1560877287015758E-2</v>
      </c>
      <c r="IG208" s="104">
        <f t="shared" si="337"/>
        <v>-5.240708212499956E-2</v>
      </c>
      <c r="IH208" s="104">
        <f t="shared" si="337"/>
        <v>-4.3058225908720327E-2</v>
      </c>
    </row>
    <row r="209" spans="1:242" s="19" customFormat="1">
      <c r="A209" s="44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U209" s="44"/>
      <c r="V209" s="104"/>
      <c r="W209" s="104"/>
      <c r="X209" s="104"/>
      <c r="Y209" s="104"/>
      <c r="Z209" s="104"/>
      <c r="AA209" s="104"/>
      <c r="AB209" s="104"/>
      <c r="AC209" s="104"/>
      <c r="AD209" s="104"/>
      <c r="AE209" s="104"/>
      <c r="AF209" s="104"/>
      <c r="AG209" s="104"/>
      <c r="AH209" s="104"/>
      <c r="AI209" s="104"/>
      <c r="AJ209" s="104"/>
      <c r="AL209" s="44"/>
      <c r="AM209" s="104"/>
      <c r="AN209" s="104"/>
      <c r="AO209" s="104"/>
      <c r="AP209" s="104"/>
      <c r="AQ209" s="104"/>
      <c r="AR209" s="104"/>
      <c r="AS209" s="104"/>
      <c r="AT209" s="104"/>
      <c r="AU209" s="104"/>
      <c r="AV209" s="104"/>
      <c r="AW209" s="104"/>
    </row>
    <row r="210" spans="1:242" s="19" customFormat="1">
      <c r="C210" s="19">
        <v>3</v>
      </c>
      <c r="D210" s="19">
        <v>4</v>
      </c>
      <c r="E210" s="19">
        <v>5</v>
      </c>
      <c r="F210" s="19">
        <v>6</v>
      </c>
      <c r="G210" s="19">
        <v>7</v>
      </c>
      <c r="H210" s="19">
        <v>8</v>
      </c>
      <c r="I210" s="19">
        <v>9</v>
      </c>
      <c r="J210" s="19">
        <v>10</v>
      </c>
      <c r="K210" s="19">
        <v>11</v>
      </c>
      <c r="L210" s="19">
        <v>12</v>
      </c>
      <c r="M210" s="19">
        <v>13</v>
      </c>
      <c r="N210" s="19">
        <v>14</v>
      </c>
      <c r="O210" s="19">
        <v>15</v>
      </c>
      <c r="P210" s="19">
        <v>16</v>
      </c>
      <c r="U210" s="19">
        <v>3</v>
      </c>
      <c r="V210" s="19">
        <v>4</v>
      </c>
      <c r="W210" s="19">
        <v>5</v>
      </c>
      <c r="X210" s="19">
        <v>6</v>
      </c>
      <c r="Y210" s="19">
        <v>7</v>
      </c>
      <c r="Z210" s="19">
        <v>8</v>
      </c>
      <c r="AA210" s="19">
        <v>9</v>
      </c>
      <c r="AB210" s="19">
        <v>10</v>
      </c>
      <c r="AC210" s="19">
        <v>11</v>
      </c>
      <c r="AD210" s="19">
        <v>12</v>
      </c>
      <c r="AE210" s="19">
        <v>13</v>
      </c>
      <c r="AF210" s="19">
        <v>14</v>
      </c>
      <c r="AG210" s="19">
        <v>15</v>
      </c>
      <c r="AH210" s="19">
        <v>16</v>
      </c>
      <c r="AK210" s="19">
        <v>3</v>
      </c>
      <c r="AL210" s="19">
        <v>4</v>
      </c>
      <c r="AM210" s="19">
        <v>5</v>
      </c>
      <c r="AN210" s="19">
        <v>6</v>
      </c>
      <c r="AO210" s="19">
        <v>7</v>
      </c>
      <c r="AP210" s="19">
        <v>8</v>
      </c>
      <c r="AQ210" s="19">
        <v>9</v>
      </c>
      <c r="AR210" s="19">
        <v>10</v>
      </c>
      <c r="AS210" s="19">
        <v>11</v>
      </c>
      <c r="AT210" s="19">
        <v>12</v>
      </c>
      <c r="AU210" s="19">
        <v>13</v>
      </c>
      <c r="AV210" s="19">
        <v>14</v>
      </c>
      <c r="AW210" s="19">
        <v>15</v>
      </c>
      <c r="AX210" s="19">
        <v>16</v>
      </c>
      <c r="BA210" s="19">
        <v>3</v>
      </c>
      <c r="BB210" s="19">
        <v>4</v>
      </c>
      <c r="BC210" s="19">
        <v>5</v>
      </c>
      <c r="BD210" s="19">
        <v>6</v>
      </c>
      <c r="BE210" s="19">
        <v>7</v>
      </c>
      <c r="BF210" s="19">
        <v>8</v>
      </c>
      <c r="BG210" s="19">
        <v>9</v>
      </c>
      <c r="BH210" s="19">
        <v>10</v>
      </c>
      <c r="BI210" s="19">
        <v>11</v>
      </c>
      <c r="BJ210" s="19">
        <v>12</v>
      </c>
      <c r="BK210" s="19">
        <v>13</v>
      </c>
      <c r="BL210" s="19">
        <v>14</v>
      </c>
      <c r="BM210" s="19">
        <v>15</v>
      </c>
      <c r="BN210" s="19">
        <v>16</v>
      </c>
      <c r="BQ210" s="19">
        <v>3</v>
      </c>
      <c r="BR210" s="19">
        <v>4</v>
      </c>
      <c r="BS210" s="19">
        <v>5</v>
      </c>
      <c r="BT210" s="19">
        <v>6</v>
      </c>
      <c r="BU210" s="19">
        <v>7</v>
      </c>
      <c r="BV210" s="19">
        <v>8</v>
      </c>
      <c r="BW210" s="19">
        <v>9</v>
      </c>
      <c r="BX210" s="19">
        <v>10</v>
      </c>
      <c r="BY210" s="19">
        <v>11</v>
      </c>
      <c r="BZ210" s="19">
        <v>12</v>
      </c>
      <c r="CA210" s="19">
        <v>13</v>
      </c>
      <c r="CB210" s="19">
        <v>14</v>
      </c>
      <c r="CC210" s="19">
        <v>15</v>
      </c>
      <c r="CD210" s="19">
        <v>16</v>
      </c>
      <c r="CG210" s="19">
        <v>3</v>
      </c>
      <c r="CH210" s="19">
        <v>4</v>
      </c>
      <c r="CI210" s="19">
        <v>5</v>
      </c>
      <c r="CJ210" s="19">
        <v>6</v>
      </c>
      <c r="CK210" s="19">
        <v>7</v>
      </c>
      <c r="CL210" s="19">
        <v>8</v>
      </c>
      <c r="CM210" s="19">
        <v>9</v>
      </c>
      <c r="CN210" s="19">
        <v>10</v>
      </c>
      <c r="CO210" s="19">
        <v>11</v>
      </c>
      <c r="CP210" s="19">
        <v>12</v>
      </c>
      <c r="CQ210" s="19">
        <v>13</v>
      </c>
      <c r="CR210" s="19">
        <v>14</v>
      </c>
      <c r="CS210" s="19">
        <v>15</v>
      </c>
      <c r="CT210" s="19">
        <v>16</v>
      </c>
      <c r="CW210" s="19">
        <v>3</v>
      </c>
      <c r="CX210" s="19">
        <v>4</v>
      </c>
      <c r="CY210" s="19">
        <v>5</v>
      </c>
      <c r="CZ210" s="19">
        <v>6</v>
      </c>
      <c r="DA210" s="19">
        <v>7</v>
      </c>
      <c r="DB210" s="19">
        <v>8</v>
      </c>
      <c r="DC210" s="19">
        <v>9</v>
      </c>
      <c r="DD210" s="19">
        <v>10</v>
      </c>
      <c r="DE210" s="19">
        <v>11</v>
      </c>
      <c r="DF210" s="19">
        <v>12</v>
      </c>
      <c r="DG210" s="19">
        <v>13</v>
      </c>
      <c r="DH210" s="19">
        <v>14</v>
      </c>
      <c r="DI210" s="19">
        <v>15</v>
      </c>
      <c r="DJ210" s="19">
        <v>16</v>
      </c>
      <c r="DM210" s="19">
        <v>3</v>
      </c>
      <c r="DN210" s="19">
        <v>4</v>
      </c>
      <c r="DO210" s="19">
        <v>5</v>
      </c>
      <c r="DP210" s="19">
        <v>6</v>
      </c>
      <c r="DQ210" s="19">
        <v>7</v>
      </c>
      <c r="DR210" s="19">
        <v>8</v>
      </c>
      <c r="DS210" s="19">
        <v>9</v>
      </c>
      <c r="DT210" s="19">
        <v>10</v>
      </c>
      <c r="DU210" s="19">
        <v>11</v>
      </c>
      <c r="DV210" s="19">
        <v>12</v>
      </c>
      <c r="DW210" s="19">
        <v>13</v>
      </c>
      <c r="DX210" s="19">
        <v>14</v>
      </c>
      <c r="DY210" s="19">
        <v>15</v>
      </c>
      <c r="DZ210" s="19">
        <v>16</v>
      </c>
      <c r="EC210" s="19">
        <v>3</v>
      </c>
      <c r="ED210" s="19">
        <v>4</v>
      </c>
      <c r="EE210" s="19">
        <v>5</v>
      </c>
      <c r="EF210" s="19">
        <v>6</v>
      </c>
      <c r="EG210" s="19">
        <v>7</v>
      </c>
      <c r="EH210" s="19">
        <v>8</v>
      </c>
      <c r="EI210" s="19">
        <v>9</v>
      </c>
      <c r="EJ210" s="19">
        <v>10</v>
      </c>
      <c r="EK210" s="19">
        <v>11</v>
      </c>
      <c r="EL210" s="19">
        <v>12</v>
      </c>
      <c r="EM210" s="19">
        <v>13</v>
      </c>
      <c r="EN210" s="19">
        <v>14</v>
      </c>
      <c r="EO210" s="19">
        <v>15</v>
      </c>
      <c r="EP210" s="19">
        <v>16</v>
      </c>
      <c r="ES210" s="19">
        <v>3</v>
      </c>
      <c r="ET210" s="19">
        <v>4</v>
      </c>
      <c r="EU210" s="19">
        <v>5</v>
      </c>
      <c r="EV210" s="19">
        <v>6</v>
      </c>
      <c r="EW210" s="19">
        <v>7</v>
      </c>
      <c r="EX210" s="19">
        <v>8</v>
      </c>
      <c r="EY210" s="19">
        <v>9</v>
      </c>
      <c r="EZ210" s="19">
        <v>10</v>
      </c>
      <c r="FA210" s="19">
        <v>11</v>
      </c>
      <c r="FB210" s="19">
        <v>12</v>
      </c>
      <c r="FC210" s="19">
        <v>13</v>
      </c>
      <c r="FD210" s="19">
        <v>14</v>
      </c>
      <c r="FE210" s="19">
        <v>15</v>
      </c>
      <c r="FF210" s="19">
        <v>16</v>
      </c>
      <c r="FI210" s="19">
        <v>3</v>
      </c>
      <c r="FJ210" s="19">
        <v>4</v>
      </c>
      <c r="FK210" s="19">
        <v>5</v>
      </c>
      <c r="FL210" s="19">
        <v>6</v>
      </c>
      <c r="FM210" s="19">
        <v>7</v>
      </c>
      <c r="FN210" s="19">
        <v>8</v>
      </c>
      <c r="FO210" s="19">
        <v>9</v>
      </c>
      <c r="FP210" s="19">
        <v>10</v>
      </c>
      <c r="FQ210" s="19">
        <v>11</v>
      </c>
      <c r="FR210" s="19">
        <v>12</v>
      </c>
      <c r="FS210" s="19">
        <v>13</v>
      </c>
      <c r="FT210" s="19">
        <v>14</v>
      </c>
      <c r="FU210" s="19">
        <v>15</v>
      </c>
      <c r="FV210" s="19">
        <v>16</v>
      </c>
      <c r="FY210" s="19">
        <v>3</v>
      </c>
      <c r="FZ210" s="19">
        <v>4</v>
      </c>
      <c r="GA210" s="19">
        <v>5</v>
      </c>
      <c r="GB210" s="19">
        <v>6</v>
      </c>
      <c r="GC210" s="19">
        <v>7</v>
      </c>
      <c r="GD210" s="19">
        <v>8</v>
      </c>
      <c r="GE210" s="19">
        <v>9</v>
      </c>
      <c r="GF210" s="19">
        <v>10</v>
      </c>
      <c r="GG210" s="19">
        <v>11</v>
      </c>
      <c r="GH210" s="19">
        <v>12</v>
      </c>
      <c r="GI210" s="19">
        <v>13</v>
      </c>
      <c r="GJ210" s="19">
        <v>14</v>
      </c>
      <c r="GK210" s="19">
        <v>15</v>
      </c>
      <c r="GL210" s="19">
        <v>16</v>
      </c>
      <c r="GO210" s="19">
        <v>3</v>
      </c>
      <c r="GP210" s="19">
        <v>4</v>
      </c>
      <c r="GQ210" s="19">
        <v>5</v>
      </c>
      <c r="GR210" s="19">
        <v>6</v>
      </c>
      <c r="GS210" s="19">
        <v>7</v>
      </c>
      <c r="GT210" s="19">
        <v>8</v>
      </c>
      <c r="GU210" s="19">
        <v>9</v>
      </c>
      <c r="GV210" s="19">
        <v>10</v>
      </c>
      <c r="GW210" s="19">
        <v>11</v>
      </c>
      <c r="GX210" s="19">
        <v>12</v>
      </c>
      <c r="GY210" s="19">
        <v>13</v>
      </c>
      <c r="GZ210" s="19">
        <v>14</v>
      </c>
      <c r="HA210" s="19">
        <v>15</v>
      </c>
      <c r="HB210" s="19">
        <v>16</v>
      </c>
      <c r="HE210" s="19">
        <v>3</v>
      </c>
      <c r="HF210" s="19">
        <v>4</v>
      </c>
      <c r="HG210" s="19">
        <v>5</v>
      </c>
      <c r="HH210" s="19">
        <v>6</v>
      </c>
      <c r="HI210" s="19">
        <v>7</v>
      </c>
      <c r="HJ210" s="19">
        <v>8</v>
      </c>
      <c r="HK210" s="19">
        <v>9</v>
      </c>
      <c r="HL210" s="19">
        <v>10</v>
      </c>
      <c r="HM210" s="19">
        <v>11</v>
      </c>
      <c r="HN210" s="19">
        <v>12</v>
      </c>
      <c r="HO210" s="19">
        <v>13</v>
      </c>
      <c r="HP210" s="19">
        <v>14</v>
      </c>
      <c r="HQ210" s="19">
        <v>15</v>
      </c>
      <c r="HR210" s="19">
        <v>16</v>
      </c>
      <c r="HU210" s="19">
        <v>3</v>
      </c>
      <c r="HV210" s="19">
        <v>4</v>
      </c>
      <c r="HW210" s="19">
        <v>5</v>
      </c>
      <c r="HX210" s="19">
        <v>6</v>
      </c>
      <c r="HY210" s="19">
        <v>7</v>
      </c>
      <c r="HZ210" s="19">
        <v>8</v>
      </c>
      <c r="IA210" s="19">
        <v>9</v>
      </c>
      <c r="IB210" s="19">
        <v>10</v>
      </c>
      <c r="IC210" s="19">
        <v>11</v>
      </c>
      <c r="ID210" s="19">
        <v>12</v>
      </c>
      <c r="IE210" s="19">
        <v>13</v>
      </c>
      <c r="IF210" s="19">
        <v>14</v>
      </c>
      <c r="IG210" s="19">
        <v>15</v>
      </c>
      <c r="IH210" s="19">
        <v>16</v>
      </c>
    </row>
    <row r="211" spans="1:242" s="19" customFormat="1">
      <c r="B211" s="45"/>
      <c r="C211" s="45" t="s">
        <v>294</v>
      </c>
      <c r="D211" s="45" t="s">
        <v>295</v>
      </c>
      <c r="E211" s="45" t="s">
        <v>296</v>
      </c>
      <c r="F211" s="150" t="s">
        <v>297</v>
      </c>
      <c r="G211" s="45" t="s">
        <v>264</v>
      </c>
      <c r="H211" s="45" t="s">
        <v>265</v>
      </c>
      <c r="I211" s="45" t="s">
        <v>266</v>
      </c>
      <c r="J211" s="45" t="s">
        <v>267</v>
      </c>
      <c r="K211" s="45" t="s">
        <v>268</v>
      </c>
      <c r="L211" s="45" t="s">
        <v>269</v>
      </c>
      <c r="M211" s="45" t="s">
        <v>270</v>
      </c>
      <c r="N211" s="45" t="s">
        <v>271</v>
      </c>
      <c r="O211" s="45" t="s">
        <v>272</v>
      </c>
      <c r="P211" s="44" t="s">
        <v>273</v>
      </c>
      <c r="Q211" s="44"/>
      <c r="R211" s="44"/>
      <c r="S211" s="44"/>
      <c r="T211" s="45"/>
      <c r="U211" s="45" t="s">
        <v>294</v>
      </c>
      <c r="V211" s="45" t="s">
        <v>295</v>
      </c>
      <c r="W211" s="45" t="s">
        <v>296</v>
      </c>
      <c r="X211" s="150" t="s">
        <v>297</v>
      </c>
      <c r="Y211" s="45" t="s">
        <v>264</v>
      </c>
      <c r="Z211" s="45" t="s">
        <v>265</v>
      </c>
      <c r="AA211" s="45" t="s">
        <v>266</v>
      </c>
      <c r="AB211" s="45" t="s">
        <v>267</v>
      </c>
      <c r="AC211" s="45" t="s">
        <v>268</v>
      </c>
      <c r="AD211" s="45" t="s">
        <v>269</v>
      </c>
      <c r="AE211" s="45" t="s">
        <v>270</v>
      </c>
      <c r="AF211" s="45" t="s">
        <v>271</v>
      </c>
      <c r="AG211" s="45" t="s">
        <v>272</v>
      </c>
      <c r="AH211" s="44" t="s">
        <v>273</v>
      </c>
      <c r="AI211" s="44"/>
      <c r="AJ211" s="45"/>
      <c r="AK211" s="45" t="s">
        <v>294</v>
      </c>
      <c r="AL211" s="45" t="s">
        <v>295</v>
      </c>
      <c r="AM211" s="45" t="s">
        <v>296</v>
      </c>
      <c r="AN211" s="150" t="s">
        <v>297</v>
      </c>
      <c r="AO211" s="45" t="s">
        <v>264</v>
      </c>
      <c r="AP211" s="45" t="s">
        <v>265</v>
      </c>
      <c r="AQ211" s="45" t="s">
        <v>266</v>
      </c>
      <c r="AR211" s="45" t="s">
        <v>267</v>
      </c>
      <c r="AS211" s="45" t="s">
        <v>268</v>
      </c>
      <c r="AT211" s="45" t="s">
        <v>269</v>
      </c>
      <c r="AU211" s="45" t="s">
        <v>270</v>
      </c>
      <c r="AV211" s="45" t="s">
        <v>271</v>
      </c>
      <c r="AW211" s="45" t="s">
        <v>272</v>
      </c>
      <c r="AX211" s="44" t="s">
        <v>273</v>
      </c>
      <c r="AY211" s="44"/>
      <c r="AZ211" s="45"/>
      <c r="BA211" s="45" t="s">
        <v>294</v>
      </c>
      <c r="BB211" s="45" t="s">
        <v>295</v>
      </c>
      <c r="BC211" s="45" t="s">
        <v>296</v>
      </c>
      <c r="BD211" s="150" t="s">
        <v>297</v>
      </c>
      <c r="BE211" s="45" t="s">
        <v>264</v>
      </c>
      <c r="BF211" s="45" t="s">
        <v>265</v>
      </c>
      <c r="BG211" s="45" t="s">
        <v>266</v>
      </c>
      <c r="BH211" s="45" t="s">
        <v>267</v>
      </c>
      <c r="BI211" s="45" t="s">
        <v>268</v>
      </c>
      <c r="BJ211" s="45" t="s">
        <v>269</v>
      </c>
      <c r="BK211" s="45" t="s">
        <v>270</v>
      </c>
      <c r="BL211" s="45" t="s">
        <v>271</v>
      </c>
      <c r="BM211" s="45" t="s">
        <v>272</v>
      </c>
      <c r="BN211" s="44" t="s">
        <v>273</v>
      </c>
      <c r="BO211" s="44"/>
      <c r="BP211" s="45"/>
      <c r="BQ211" s="45" t="s">
        <v>294</v>
      </c>
      <c r="BR211" s="45" t="s">
        <v>295</v>
      </c>
      <c r="BS211" s="45" t="s">
        <v>296</v>
      </c>
      <c r="BT211" s="150" t="s">
        <v>297</v>
      </c>
      <c r="BU211" s="45" t="s">
        <v>264</v>
      </c>
      <c r="BV211" s="45" t="s">
        <v>265</v>
      </c>
      <c r="BW211" s="45" t="s">
        <v>266</v>
      </c>
      <c r="BX211" s="45" t="s">
        <v>267</v>
      </c>
      <c r="BY211" s="45" t="s">
        <v>268</v>
      </c>
      <c r="BZ211" s="45" t="s">
        <v>269</v>
      </c>
      <c r="CA211" s="45" t="s">
        <v>270</v>
      </c>
      <c r="CB211" s="45" t="s">
        <v>271</v>
      </c>
      <c r="CC211" s="45" t="s">
        <v>272</v>
      </c>
      <c r="CD211" s="44" t="s">
        <v>273</v>
      </c>
      <c r="CE211" s="44"/>
      <c r="CF211" s="45"/>
      <c r="CG211" s="45" t="s">
        <v>294</v>
      </c>
      <c r="CH211" s="45" t="s">
        <v>295</v>
      </c>
      <c r="CI211" s="45" t="s">
        <v>296</v>
      </c>
      <c r="CJ211" s="150" t="s">
        <v>297</v>
      </c>
      <c r="CK211" s="45" t="s">
        <v>264</v>
      </c>
      <c r="CL211" s="45" t="s">
        <v>265</v>
      </c>
      <c r="CM211" s="45" t="s">
        <v>266</v>
      </c>
      <c r="CN211" s="45" t="s">
        <v>267</v>
      </c>
      <c r="CO211" s="45" t="s">
        <v>268</v>
      </c>
      <c r="CP211" s="45" t="s">
        <v>269</v>
      </c>
      <c r="CQ211" s="45" t="s">
        <v>270</v>
      </c>
      <c r="CR211" s="45" t="s">
        <v>271</v>
      </c>
      <c r="CS211" s="45" t="s">
        <v>272</v>
      </c>
      <c r="CT211" s="44" t="s">
        <v>273</v>
      </c>
      <c r="CU211" s="44"/>
      <c r="CV211" s="45"/>
      <c r="CW211" s="45" t="s">
        <v>294</v>
      </c>
      <c r="CX211" s="45" t="s">
        <v>295</v>
      </c>
      <c r="CY211" s="45" t="s">
        <v>296</v>
      </c>
      <c r="CZ211" s="150" t="s">
        <v>297</v>
      </c>
      <c r="DA211" s="45" t="s">
        <v>264</v>
      </c>
      <c r="DB211" s="45" t="s">
        <v>265</v>
      </c>
      <c r="DC211" s="45" t="s">
        <v>266</v>
      </c>
      <c r="DD211" s="45" t="s">
        <v>267</v>
      </c>
      <c r="DE211" s="45" t="s">
        <v>268</v>
      </c>
      <c r="DF211" s="45" t="s">
        <v>269</v>
      </c>
      <c r="DG211" s="45" t="s">
        <v>270</v>
      </c>
      <c r="DH211" s="45" t="s">
        <v>271</v>
      </c>
      <c r="DI211" s="45" t="s">
        <v>272</v>
      </c>
      <c r="DJ211" s="44" t="s">
        <v>273</v>
      </c>
      <c r="DK211" s="44"/>
      <c r="DL211" s="45"/>
      <c r="DM211" s="45" t="s">
        <v>294</v>
      </c>
      <c r="DN211" s="45" t="s">
        <v>295</v>
      </c>
      <c r="DO211" s="45" t="s">
        <v>296</v>
      </c>
      <c r="DP211" s="150" t="s">
        <v>297</v>
      </c>
      <c r="DQ211" s="45" t="s">
        <v>264</v>
      </c>
      <c r="DR211" s="45" t="s">
        <v>265</v>
      </c>
      <c r="DS211" s="45" t="s">
        <v>266</v>
      </c>
      <c r="DT211" s="45" t="s">
        <v>267</v>
      </c>
      <c r="DU211" s="45" t="s">
        <v>268</v>
      </c>
      <c r="DV211" s="45" t="s">
        <v>269</v>
      </c>
      <c r="DW211" s="45" t="s">
        <v>270</v>
      </c>
      <c r="DX211" s="45" t="s">
        <v>271</v>
      </c>
      <c r="DY211" s="45" t="s">
        <v>272</v>
      </c>
      <c r="DZ211" s="44" t="s">
        <v>273</v>
      </c>
      <c r="EA211" s="44"/>
      <c r="EB211" s="45"/>
      <c r="EC211" s="45" t="s">
        <v>294</v>
      </c>
      <c r="ED211" s="45" t="s">
        <v>295</v>
      </c>
      <c r="EE211" s="45" t="s">
        <v>296</v>
      </c>
      <c r="EF211" s="150" t="s">
        <v>297</v>
      </c>
      <c r="EG211" s="45" t="s">
        <v>264</v>
      </c>
      <c r="EH211" s="45" t="s">
        <v>265</v>
      </c>
      <c r="EI211" s="45" t="s">
        <v>266</v>
      </c>
      <c r="EJ211" s="45" t="s">
        <v>267</v>
      </c>
      <c r="EK211" s="45" t="s">
        <v>268</v>
      </c>
      <c r="EL211" s="45" t="s">
        <v>269</v>
      </c>
      <c r="EM211" s="45" t="s">
        <v>270</v>
      </c>
      <c r="EN211" s="45" t="s">
        <v>271</v>
      </c>
      <c r="EO211" s="45" t="s">
        <v>272</v>
      </c>
      <c r="EP211" s="44" t="s">
        <v>273</v>
      </c>
      <c r="EQ211" s="44"/>
      <c r="ER211" s="45"/>
      <c r="ES211" s="45" t="s">
        <v>294</v>
      </c>
      <c r="ET211" s="45" t="s">
        <v>295</v>
      </c>
      <c r="EU211" s="45" t="s">
        <v>296</v>
      </c>
      <c r="EV211" s="150" t="s">
        <v>297</v>
      </c>
      <c r="EW211" s="45" t="s">
        <v>264</v>
      </c>
      <c r="EX211" s="45" t="s">
        <v>265</v>
      </c>
      <c r="EY211" s="45" t="s">
        <v>266</v>
      </c>
      <c r="EZ211" s="45" t="s">
        <v>267</v>
      </c>
      <c r="FA211" s="45" t="s">
        <v>268</v>
      </c>
      <c r="FB211" s="45" t="s">
        <v>269</v>
      </c>
      <c r="FC211" s="45" t="s">
        <v>270</v>
      </c>
      <c r="FD211" s="45" t="s">
        <v>271</v>
      </c>
      <c r="FE211" s="45" t="s">
        <v>272</v>
      </c>
      <c r="FF211" s="44" t="s">
        <v>273</v>
      </c>
      <c r="FG211" s="44"/>
      <c r="FH211" s="45"/>
      <c r="FI211" s="45" t="s">
        <v>294</v>
      </c>
      <c r="FJ211" s="45" t="s">
        <v>295</v>
      </c>
      <c r="FK211" s="45" t="s">
        <v>296</v>
      </c>
      <c r="FL211" s="150" t="s">
        <v>297</v>
      </c>
      <c r="FM211" s="45" t="s">
        <v>264</v>
      </c>
      <c r="FN211" s="45" t="s">
        <v>265</v>
      </c>
      <c r="FO211" s="45" t="s">
        <v>266</v>
      </c>
      <c r="FP211" s="45" t="s">
        <v>267</v>
      </c>
      <c r="FQ211" s="45" t="s">
        <v>268</v>
      </c>
      <c r="FR211" s="45" t="s">
        <v>269</v>
      </c>
      <c r="FS211" s="45" t="s">
        <v>270</v>
      </c>
      <c r="FT211" s="45" t="s">
        <v>271</v>
      </c>
      <c r="FU211" s="45" t="s">
        <v>272</v>
      </c>
      <c r="FV211" s="44" t="s">
        <v>273</v>
      </c>
      <c r="FW211" s="44"/>
      <c r="FX211" s="45"/>
      <c r="FY211" s="45" t="s">
        <v>294</v>
      </c>
      <c r="FZ211" s="45" t="s">
        <v>295</v>
      </c>
      <c r="GA211" s="45" t="s">
        <v>296</v>
      </c>
      <c r="GB211" s="150" t="s">
        <v>297</v>
      </c>
      <c r="GC211" s="45" t="s">
        <v>264</v>
      </c>
      <c r="GD211" s="45" t="s">
        <v>265</v>
      </c>
      <c r="GE211" s="45" t="s">
        <v>266</v>
      </c>
      <c r="GF211" s="45" t="s">
        <v>267</v>
      </c>
      <c r="GG211" s="45" t="s">
        <v>268</v>
      </c>
      <c r="GH211" s="45" t="s">
        <v>269</v>
      </c>
      <c r="GI211" s="45" t="s">
        <v>270</v>
      </c>
      <c r="GJ211" s="45" t="s">
        <v>271</v>
      </c>
      <c r="GK211" s="45" t="s">
        <v>272</v>
      </c>
      <c r="GL211" s="44" t="s">
        <v>273</v>
      </c>
      <c r="GM211" s="44"/>
      <c r="GN211" s="45"/>
      <c r="GO211" s="45" t="s">
        <v>294</v>
      </c>
      <c r="GP211" s="45" t="s">
        <v>295</v>
      </c>
      <c r="GQ211" s="45" t="s">
        <v>296</v>
      </c>
      <c r="GR211" s="150" t="s">
        <v>297</v>
      </c>
      <c r="GS211" s="45" t="s">
        <v>264</v>
      </c>
      <c r="GT211" s="45" t="s">
        <v>265</v>
      </c>
      <c r="GU211" s="45" t="s">
        <v>266</v>
      </c>
      <c r="GV211" s="45" t="s">
        <v>267</v>
      </c>
      <c r="GW211" s="45" t="s">
        <v>268</v>
      </c>
      <c r="GX211" s="45" t="s">
        <v>269</v>
      </c>
      <c r="GY211" s="45" t="s">
        <v>270</v>
      </c>
      <c r="GZ211" s="45" t="s">
        <v>271</v>
      </c>
      <c r="HA211" s="45" t="s">
        <v>272</v>
      </c>
      <c r="HB211" s="44" t="s">
        <v>273</v>
      </c>
      <c r="HC211" s="44"/>
      <c r="HD211" s="45"/>
      <c r="HE211" s="45" t="s">
        <v>294</v>
      </c>
      <c r="HF211" s="45" t="s">
        <v>295</v>
      </c>
      <c r="HG211" s="45" t="s">
        <v>296</v>
      </c>
      <c r="HH211" s="150" t="s">
        <v>297</v>
      </c>
      <c r="HI211" s="45" t="s">
        <v>264</v>
      </c>
      <c r="HJ211" s="45" t="s">
        <v>265</v>
      </c>
      <c r="HK211" s="45" t="s">
        <v>266</v>
      </c>
      <c r="HL211" s="45" t="s">
        <v>267</v>
      </c>
      <c r="HM211" s="45" t="s">
        <v>268</v>
      </c>
      <c r="HN211" s="45" t="s">
        <v>269</v>
      </c>
      <c r="HO211" s="45" t="s">
        <v>270</v>
      </c>
      <c r="HP211" s="45" t="s">
        <v>271</v>
      </c>
      <c r="HQ211" s="45" t="s">
        <v>272</v>
      </c>
      <c r="HR211" s="44" t="s">
        <v>273</v>
      </c>
      <c r="HS211" s="44"/>
      <c r="HT211" s="45"/>
      <c r="HU211" s="45" t="s">
        <v>294</v>
      </c>
      <c r="HV211" s="45" t="s">
        <v>295</v>
      </c>
      <c r="HW211" s="45" t="s">
        <v>296</v>
      </c>
      <c r="HX211" s="150" t="s">
        <v>297</v>
      </c>
      <c r="HY211" s="45" t="s">
        <v>264</v>
      </c>
      <c r="HZ211" s="45" t="s">
        <v>265</v>
      </c>
      <c r="IA211" s="45" t="s">
        <v>266</v>
      </c>
      <c r="IB211" s="45" t="s">
        <v>267</v>
      </c>
      <c r="IC211" s="45" t="s">
        <v>268</v>
      </c>
      <c r="ID211" s="45" t="s">
        <v>269</v>
      </c>
      <c r="IE211" s="45" t="s">
        <v>270</v>
      </c>
      <c r="IF211" s="45" t="s">
        <v>271</v>
      </c>
      <c r="IG211" s="45" t="s">
        <v>272</v>
      </c>
      <c r="IH211" s="44" t="s">
        <v>273</v>
      </c>
    </row>
    <row r="212" spans="1:242" s="19" customFormat="1">
      <c r="A212" s="45" t="s">
        <v>643</v>
      </c>
      <c r="C212" s="104">
        <f t="shared" ref="C212:P212" si="338">VLOOKUP($A212,$T$121:$AI$136,C$173,FALSE)</f>
        <v>0</v>
      </c>
      <c r="D212" s="104">
        <f t="shared" si="338"/>
        <v>-1.6269795391140818E-2</v>
      </c>
      <c r="E212" s="104">
        <f t="shared" si="338"/>
        <v>1.6702771961675245E-2</v>
      </c>
      <c r="F212" s="104">
        <f t="shared" si="338"/>
        <v>5.5844399624907837E-2</v>
      </c>
      <c r="G212" s="104">
        <f t="shared" si="338"/>
        <v>7.3714319609615719E-2</v>
      </c>
      <c r="H212" s="104">
        <f t="shared" si="338"/>
        <v>6.2434313484902804E-2</v>
      </c>
      <c r="I212" s="104">
        <f t="shared" si="338"/>
        <v>7.3539724862600409E-2</v>
      </c>
      <c r="J212" s="104">
        <f t="shared" si="338"/>
        <v>3.9967151210487106E-2</v>
      </c>
      <c r="K212" s="104">
        <f t="shared" si="338"/>
        <v>2.8952248014075366E-2</v>
      </c>
      <c r="L212" s="104">
        <f t="shared" si="338"/>
        <v>6.993854066028149E-3</v>
      </c>
      <c r="M212" s="104">
        <f t="shared" si="338"/>
        <v>-2.7444639038757268E-2</v>
      </c>
      <c r="N212" s="104">
        <f t="shared" si="338"/>
        <v>-4.1151909750130056E-2</v>
      </c>
      <c r="O212" s="104">
        <f t="shared" si="338"/>
        <v>-2.7544657123112604E-2</v>
      </c>
      <c r="P212" s="104">
        <f t="shared" si="338"/>
        <v>-4.5031942858779761E-3</v>
      </c>
      <c r="Q212" s="104"/>
      <c r="R212" s="104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/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/>
      <c r="CY212" s="16"/>
      <c r="CZ212" s="16"/>
      <c r="DA212" s="16"/>
      <c r="DB212" s="16"/>
      <c r="DC212" s="16"/>
      <c r="DD212" s="16"/>
      <c r="DE212" s="16"/>
      <c r="DF212" s="16"/>
      <c r="DG212" s="16"/>
      <c r="DH212" s="16"/>
      <c r="DI212" s="16"/>
      <c r="DJ212" s="16"/>
      <c r="DK212" s="16"/>
      <c r="DL212" s="16"/>
      <c r="DM212" s="16"/>
      <c r="DN212" s="16"/>
      <c r="DO212" s="16"/>
      <c r="DP212" s="16"/>
      <c r="DQ212" s="16"/>
      <c r="DR212" s="16"/>
      <c r="DS212" s="16"/>
      <c r="DT212" s="16"/>
      <c r="DU212" s="16"/>
      <c r="DV212" s="16"/>
      <c r="DW212" s="16"/>
      <c r="DX212" s="16"/>
      <c r="DY212" s="16"/>
      <c r="DZ212" s="16"/>
      <c r="EA212" s="16"/>
      <c r="EB212" s="16"/>
      <c r="EC212" s="16"/>
      <c r="ED212" s="16"/>
      <c r="EE212" s="16"/>
      <c r="EF212" s="16"/>
      <c r="EG212" s="16"/>
      <c r="EH212" s="16"/>
      <c r="EI212" s="16"/>
      <c r="EJ212" s="16"/>
      <c r="EK212" s="16"/>
      <c r="EL212" s="16"/>
      <c r="EM212" s="16"/>
      <c r="EN212" s="16"/>
      <c r="EO212" s="16"/>
      <c r="EP212" s="16"/>
      <c r="EQ212" s="16"/>
      <c r="ER212" s="16"/>
      <c r="ES212" s="16"/>
      <c r="ET212" s="16"/>
      <c r="EU212" s="16"/>
      <c r="EV212" s="16"/>
      <c r="EW212" s="16"/>
      <c r="EX212" s="16"/>
      <c r="EY212" s="16"/>
      <c r="EZ212" s="16"/>
      <c r="FA212" s="16"/>
      <c r="FB212" s="16"/>
      <c r="FC212" s="16"/>
      <c r="FD212" s="16"/>
      <c r="FE212" s="16"/>
      <c r="FF212" s="16"/>
      <c r="FG212" s="16"/>
      <c r="FH212" s="16"/>
      <c r="FI212" s="16"/>
      <c r="FJ212" s="16"/>
      <c r="FK212" s="16"/>
      <c r="FL212" s="16"/>
      <c r="FM212" s="16"/>
      <c r="FN212" s="16"/>
      <c r="FO212" s="16"/>
      <c r="FP212" s="16"/>
      <c r="FQ212" s="16"/>
      <c r="FR212" s="16"/>
      <c r="FS212" s="16"/>
      <c r="FT212" s="16"/>
      <c r="FU212" s="16"/>
      <c r="FV212" s="16"/>
      <c r="FW212" s="16"/>
      <c r="FX212" s="16"/>
      <c r="FY212" s="16"/>
      <c r="FZ212" s="16"/>
      <c r="GA212" s="16"/>
      <c r="GB212" s="16"/>
      <c r="GC212" s="16"/>
      <c r="GD212" s="16"/>
      <c r="GE212" s="16"/>
      <c r="GF212" s="16"/>
      <c r="GG212" s="16"/>
      <c r="GH212" s="16"/>
      <c r="GI212" s="16"/>
      <c r="GJ212" s="16"/>
      <c r="GK212" s="16"/>
      <c r="GL212" s="16"/>
      <c r="GM212" s="16"/>
      <c r="GN212" s="16"/>
      <c r="GO212" s="16"/>
      <c r="GP212" s="16"/>
      <c r="GQ212" s="16"/>
      <c r="GR212" s="16"/>
      <c r="GS212" s="16"/>
      <c r="GT212" s="16"/>
      <c r="GU212" s="16"/>
      <c r="GV212" s="16"/>
      <c r="GW212" s="16"/>
      <c r="GX212" s="16"/>
      <c r="GY212" s="16"/>
      <c r="GZ212" s="16"/>
      <c r="HA212" s="16"/>
      <c r="HB212" s="16"/>
      <c r="HC212" s="16"/>
      <c r="HD212" s="16"/>
      <c r="HE212" s="16"/>
      <c r="HF212" s="16"/>
      <c r="HG212" s="16"/>
      <c r="HH212" s="16"/>
      <c r="HI212" s="16"/>
      <c r="HJ212" s="16"/>
      <c r="HK212" s="16"/>
      <c r="HL212" s="16"/>
      <c r="HM212" s="16"/>
      <c r="HN212" s="16"/>
      <c r="HO212" s="16"/>
      <c r="HP212" s="16"/>
      <c r="HQ212" s="16"/>
      <c r="HR212" s="16"/>
      <c r="HS212" s="16"/>
      <c r="HT212" s="16"/>
      <c r="HU212" s="16"/>
      <c r="HV212" s="16"/>
      <c r="HW212" s="16"/>
      <c r="HX212" s="16"/>
      <c r="HY212" s="16"/>
      <c r="HZ212" s="16"/>
      <c r="IA212" s="16"/>
      <c r="IB212" s="16"/>
      <c r="IC212" s="16"/>
      <c r="ID212" s="16"/>
      <c r="IE212" s="16"/>
      <c r="IF212" s="16"/>
      <c r="IG212" s="16"/>
      <c r="IH212" s="16"/>
    </row>
    <row r="213" spans="1:242" s="19" customFormat="1">
      <c r="A213" s="45" t="s">
        <v>657</v>
      </c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04">
        <f t="shared" ref="U213:AH213" si="339">VLOOKUP($A213,$T$121:$AI$136,U$173,FALSE)</f>
        <v>0</v>
      </c>
      <c r="V213" s="104">
        <f t="shared" si="339"/>
        <v>-2.2724760523684884E-2</v>
      </c>
      <c r="W213" s="104">
        <f t="shared" si="339"/>
        <v>-7.0316105980333665E-3</v>
      </c>
      <c r="X213" s="104">
        <f t="shared" si="339"/>
        <v>-2.4034445820967698E-2</v>
      </c>
      <c r="Y213" s="104">
        <f t="shared" si="339"/>
        <v>-7.0190998478633304E-2</v>
      </c>
      <c r="Z213" s="104">
        <f t="shared" si="339"/>
        <v>-8.2719382665614183E-2</v>
      </c>
      <c r="AA213" s="104">
        <f t="shared" si="339"/>
        <v>-8.7761563513182206E-2</v>
      </c>
      <c r="AB213" s="104">
        <f t="shared" si="339"/>
        <v>-0.1123077941974181</v>
      </c>
      <c r="AC213" s="104">
        <f t="shared" si="339"/>
        <v>-0.10957871290183352</v>
      </c>
      <c r="AD213" s="104">
        <f t="shared" si="339"/>
        <v>-0.10881527488463905</v>
      </c>
      <c r="AE213" s="104">
        <f t="shared" si="339"/>
        <v>-4.0177068423262852E-2</v>
      </c>
      <c r="AF213" s="104">
        <f t="shared" si="339"/>
        <v>-9.1866905739452998E-2</v>
      </c>
      <c r="AG213" s="104">
        <f t="shared" si="339"/>
        <v>-7.5785958449273716E-2</v>
      </c>
      <c r="AH213" s="104">
        <f t="shared" si="339"/>
        <v>-6.1029906012076918E-2</v>
      </c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/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/>
      <c r="CY213" s="16"/>
      <c r="CZ213" s="16"/>
      <c r="DA213" s="16"/>
      <c r="DB213" s="16"/>
      <c r="DC213" s="16"/>
      <c r="DD213" s="16"/>
      <c r="DE213" s="16"/>
      <c r="DF213" s="16"/>
      <c r="DG213" s="16"/>
      <c r="DH213" s="16"/>
      <c r="DI213" s="16"/>
      <c r="DJ213" s="16"/>
      <c r="DK213" s="16"/>
      <c r="DL213" s="16"/>
      <c r="DM213" s="16"/>
      <c r="DN213" s="16"/>
      <c r="DO213" s="16"/>
      <c r="DP213" s="16"/>
      <c r="DQ213" s="16"/>
      <c r="DR213" s="16"/>
      <c r="DS213" s="16"/>
      <c r="DT213" s="16"/>
      <c r="DU213" s="16"/>
      <c r="DV213" s="16"/>
      <c r="DW213" s="16"/>
      <c r="DX213" s="16"/>
      <c r="DY213" s="16"/>
      <c r="DZ213" s="16"/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/>
      <c r="EO213" s="16"/>
      <c r="EP213" s="16"/>
      <c r="EQ213" s="16"/>
      <c r="ER213" s="16"/>
      <c r="ES213" s="16"/>
      <c r="ET213" s="16"/>
      <c r="EU213" s="16"/>
      <c r="EV213" s="16"/>
      <c r="EW213" s="16"/>
      <c r="EX213" s="16"/>
      <c r="EY213" s="16"/>
      <c r="EZ213" s="16"/>
      <c r="FA213" s="16"/>
      <c r="FB213" s="16"/>
      <c r="FC213" s="16"/>
      <c r="FD213" s="16"/>
      <c r="FE213" s="16"/>
      <c r="FF213" s="16"/>
      <c r="FG213" s="16"/>
      <c r="FH213" s="16"/>
      <c r="FI213" s="16"/>
      <c r="FJ213" s="16"/>
      <c r="FK213" s="16"/>
      <c r="FL213" s="16"/>
      <c r="FM213" s="16"/>
      <c r="FN213" s="16"/>
      <c r="FO213" s="16"/>
      <c r="FP213" s="16"/>
      <c r="FQ213" s="16"/>
      <c r="FR213" s="16"/>
      <c r="FS213" s="16"/>
      <c r="FT213" s="16"/>
      <c r="FU213" s="16"/>
      <c r="FV213" s="16"/>
      <c r="FW213" s="16"/>
      <c r="FX213" s="16"/>
      <c r="FY213" s="16"/>
      <c r="FZ213" s="16"/>
      <c r="GA213" s="16"/>
      <c r="GB213" s="16"/>
      <c r="GC213" s="16"/>
      <c r="GD213" s="16"/>
      <c r="GE213" s="16"/>
      <c r="GF213" s="16"/>
      <c r="GG213" s="16"/>
      <c r="GH213" s="16"/>
      <c r="GI213" s="16"/>
      <c r="GJ213" s="16"/>
      <c r="GK213" s="16"/>
      <c r="GL213" s="16"/>
      <c r="GM213" s="16"/>
      <c r="GN213" s="16"/>
      <c r="GO213" s="16"/>
      <c r="GP213" s="16"/>
      <c r="GQ213" s="16"/>
      <c r="GR213" s="16"/>
      <c r="GS213" s="16"/>
      <c r="GT213" s="16"/>
      <c r="GU213" s="16"/>
      <c r="GV213" s="16"/>
      <c r="GW213" s="16"/>
      <c r="GX213" s="16"/>
      <c r="GY213" s="16"/>
      <c r="GZ213" s="16"/>
      <c r="HA213" s="16"/>
      <c r="HB213" s="16"/>
      <c r="HC213" s="16"/>
      <c r="HD213" s="16"/>
      <c r="HE213" s="16"/>
      <c r="HF213" s="16"/>
      <c r="HG213" s="16"/>
      <c r="HH213" s="16"/>
      <c r="HI213" s="16"/>
      <c r="HJ213" s="16"/>
      <c r="HK213" s="16"/>
      <c r="HL213" s="16"/>
      <c r="HM213" s="16"/>
      <c r="HN213" s="16"/>
      <c r="HO213" s="16"/>
      <c r="HP213" s="16"/>
      <c r="HQ213" s="16"/>
      <c r="HR213" s="16"/>
      <c r="HS213" s="16"/>
      <c r="HT213" s="16"/>
      <c r="HU213" s="16"/>
      <c r="HV213" s="16"/>
      <c r="HW213" s="16"/>
      <c r="HX213" s="16"/>
      <c r="HY213" s="16"/>
      <c r="HZ213" s="16"/>
      <c r="IA213" s="16"/>
      <c r="IB213" s="16"/>
      <c r="IC213" s="16"/>
      <c r="ID213" s="16"/>
      <c r="IE213" s="16"/>
      <c r="IF213" s="16"/>
      <c r="IG213" s="16"/>
      <c r="IH213" s="16"/>
    </row>
    <row r="214" spans="1:242" s="19" customFormat="1">
      <c r="A214" s="45" t="s">
        <v>644</v>
      </c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04">
        <f t="shared" ref="AK214:AX214" si="340">VLOOKUP($A214,$T$121:$AI$136,AK$173,FALSE)</f>
        <v>0</v>
      </c>
      <c r="AL214" s="104">
        <f t="shared" si="340"/>
        <v>-7.1359162812870691E-3</v>
      </c>
      <c r="AM214" s="104">
        <f t="shared" si="340"/>
        <v>2.556021096114458E-2</v>
      </c>
      <c r="AN214" s="104">
        <f t="shared" si="340"/>
        <v>3.3183430310752993E-2</v>
      </c>
      <c r="AO214" s="104">
        <f t="shared" si="340"/>
        <v>2.2863123118150863E-2</v>
      </c>
      <c r="AP214" s="104">
        <f t="shared" si="340"/>
        <v>1.2837182474082054E-2</v>
      </c>
      <c r="AQ214" s="104">
        <f t="shared" si="340"/>
        <v>2.4031791183008577E-2</v>
      </c>
      <c r="AR214" s="104">
        <f t="shared" si="340"/>
        <v>-5.072320782025197E-2</v>
      </c>
      <c r="AS214" s="104">
        <f t="shared" si="340"/>
        <v>-3.3610330975105462E-2</v>
      </c>
      <c r="AT214" s="104">
        <f t="shared" si="340"/>
        <v>-3.8764990179944725E-2</v>
      </c>
      <c r="AU214" s="104">
        <f t="shared" si="340"/>
        <v>-6.2509304327536985E-2</v>
      </c>
      <c r="AV214" s="104">
        <f t="shared" si="340"/>
        <v>-4.9240912360287381E-2</v>
      </c>
      <c r="AW214" s="104">
        <f t="shared" si="340"/>
        <v>-6.2405010061848509E-2</v>
      </c>
      <c r="AX214" s="104">
        <f t="shared" si="340"/>
        <v>-6.6562602190723963E-2</v>
      </c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16"/>
      <c r="CK214" s="16"/>
      <c r="CL214" s="16"/>
      <c r="CM214" s="16"/>
      <c r="CN214" s="16"/>
      <c r="CO214" s="16"/>
      <c r="CP214" s="16"/>
      <c r="CQ214" s="16"/>
      <c r="CR214" s="16"/>
      <c r="CS214" s="16"/>
      <c r="CT214" s="16"/>
      <c r="CU214" s="16"/>
      <c r="CV214" s="16"/>
      <c r="CW214" s="16"/>
      <c r="CX214" s="16"/>
      <c r="CY214" s="16"/>
      <c r="CZ214" s="16"/>
      <c r="DA214" s="16"/>
      <c r="DB214" s="16"/>
      <c r="DC214" s="16"/>
      <c r="DD214" s="16"/>
      <c r="DE214" s="16"/>
      <c r="DF214" s="16"/>
      <c r="DG214" s="16"/>
      <c r="DH214" s="16"/>
      <c r="DI214" s="16"/>
      <c r="DJ214" s="16"/>
      <c r="DK214" s="16"/>
      <c r="DL214" s="16"/>
      <c r="DM214" s="16"/>
      <c r="DN214" s="16"/>
      <c r="DO214" s="16"/>
      <c r="DP214" s="16"/>
      <c r="DQ214" s="16"/>
      <c r="DR214" s="16"/>
      <c r="DS214" s="16"/>
      <c r="DT214" s="16"/>
      <c r="DU214" s="16"/>
      <c r="DV214" s="16"/>
      <c r="DW214" s="16"/>
      <c r="DX214" s="16"/>
      <c r="DY214" s="16"/>
      <c r="DZ214" s="16"/>
      <c r="EA214" s="16"/>
      <c r="EB214" s="16"/>
      <c r="EC214" s="16"/>
      <c r="ED214" s="16"/>
      <c r="EE214" s="16"/>
      <c r="EF214" s="16"/>
      <c r="EG214" s="16"/>
      <c r="EH214" s="16"/>
      <c r="EI214" s="16"/>
      <c r="EJ214" s="16"/>
      <c r="EK214" s="16"/>
      <c r="EL214" s="16"/>
      <c r="EM214" s="16"/>
      <c r="EN214" s="16"/>
      <c r="EO214" s="16"/>
      <c r="EP214" s="16"/>
      <c r="EQ214" s="16"/>
      <c r="ER214" s="16"/>
      <c r="ES214" s="16"/>
      <c r="ET214" s="16"/>
      <c r="EU214" s="16"/>
      <c r="EV214" s="16"/>
      <c r="EW214" s="16"/>
      <c r="EX214" s="16"/>
      <c r="EY214" s="16"/>
      <c r="EZ214" s="16"/>
      <c r="FA214" s="16"/>
      <c r="FB214" s="16"/>
      <c r="FC214" s="16"/>
      <c r="FD214" s="16"/>
      <c r="FE214" s="16"/>
      <c r="FF214" s="16"/>
      <c r="FG214" s="16"/>
      <c r="FH214" s="16"/>
      <c r="FI214" s="16"/>
      <c r="FJ214" s="16"/>
      <c r="FK214" s="16"/>
      <c r="FL214" s="16"/>
      <c r="FM214" s="16"/>
      <c r="FN214" s="16"/>
      <c r="FO214" s="16"/>
      <c r="FP214" s="16"/>
      <c r="FQ214" s="16"/>
      <c r="FR214" s="16"/>
      <c r="FS214" s="16"/>
      <c r="FT214" s="16"/>
      <c r="FU214" s="16"/>
      <c r="FV214" s="16"/>
      <c r="FW214" s="16"/>
      <c r="FX214" s="16"/>
      <c r="FY214" s="16"/>
      <c r="FZ214" s="16"/>
      <c r="GA214" s="16"/>
      <c r="GB214" s="16"/>
      <c r="GC214" s="16"/>
      <c r="GD214" s="16"/>
      <c r="GE214" s="16"/>
      <c r="GF214" s="16"/>
      <c r="GG214" s="16"/>
      <c r="GH214" s="16"/>
      <c r="GI214" s="16"/>
      <c r="GJ214" s="16"/>
      <c r="GK214" s="16"/>
      <c r="GL214" s="16"/>
      <c r="GM214" s="16"/>
      <c r="GN214" s="16"/>
      <c r="GO214" s="16"/>
      <c r="GP214" s="16"/>
      <c r="GQ214" s="16"/>
      <c r="GR214" s="16"/>
      <c r="GS214" s="16"/>
      <c r="GT214" s="16"/>
      <c r="GU214" s="16"/>
      <c r="GV214" s="16"/>
      <c r="GW214" s="16"/>
      <c r="GX214" s="16"/>
      <c r="GY214" s="16"/>
      <c r="GZ214" s="16"/>
      <c r="HA214" s="16"/>
      <c r="HB214" s="16"/>
      <c r="HC214" s="16"/>
      <c r="HD214" s="16"/>
      <c r="HE214" s="16"/>
      <c r="HF214" s="16"/>
      <c r="HG214" s="16"/>
      <c r="HH214" s="16"/>
      <c r="HI214" s="16"/>
      <c r="HJ214" s="16"/>
      <c r="HK214" s="16"/>
      <c r="HL214" s="16"/>
      <c r="HM214" s="16"/>
      <c r="HN214" s="16"/>
      <c r="HO214" s="16"/>
      <c r="HP214" s="16"/>
      <c r="HQ214" s="16"/>
      <c r="HR214" s="16"/>
      <c r="HS214" s="16"/>
      <c r="HT214" s="16"/>
      <c r="HU214" s="16"/>
      <c r="HV214" s="16"/>
      <c r="HW214" s="16"/>
      <c r="HX214" s="16"/>
      <c r="HY214" s="16"/>
      <c r="HZ214" s="16"/>
      <c r="IA214" s="16"/>
      <c r="IB214" s="16"/>
      <c r="IC214" s="16"/>
      <c r="ID214" s="16"/>
      <c r="IE214" s="16"/>
      <c r="IF214" s="16"/>
      <c r="IG214" s="16"/>
      <c r="IH214" s="16"/>
    </row>
    <row r="215" spans="1:242">
      <c r="A215" s="45" t="s">
        <v>645</v>
      </c>
      <c r="B215" s="19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04">
        <f t="shared" ref="BA215:BN215" si="341">VLOOKUP($A215,$T$121:$AI$136,BA$173,FALSE)</f>
        <v>0</v>
      </c>
      <c r="BB215" s="104">
        <f t="shared" si="341"/>
        <v>-8.4369934918232525E-3</v>
      </c>
      <c r="BC215" s="104">
        <f t="shared" si="341"/>
        <v>2.2437976430549345E-2</v>
      </c>
      <c r="BD215" s="104">
        <f t="shared" si="341"/>
        <v>9.0895050889952866E-2</v>
      </c>
      <c r="BE215" s="104">
        <f t="shared" si="341"/>
        <v>6.5852747520019461E-2</v>
      </c>
      <c r="BF215" s="104">
        <f t="shared" si="341"/>
        <v>3.7175514262505871E-2</v>
      </c>
      <c r="BG215" s="104">
        <f t="shared" si="341"/>
        <v>8.9631368326389849E-2</v>
      </c>
      <c r="BH215" s="104">
        <f t="shared" si="341"/>
        <v>3.9833871054824055E-2</v>
      </c>
      <c r="BI215" s="104">
        <f t="shared" si="341"/>
        <v>3.2717973986640558E-2</v>
      </c>
      <c r="BJ215" s="104">
        <f t="shared" si="341"/>
        <v>1.6617221431663109E-2</v>
      </c>
      <c r="BK215" s="104">
        <f t="shared" si="341"/>
        <v>3.3753958980387466E-2</v>
      </c>
      <c r="BL215" s="104">
        <f t="shared" si="341"/>
        <v>1.792106068727839E-2</v>
      </c>
      <c r="BM215" s="104">
        <f t="shared" si="341"/>
        <v>4.1743421611656117E-2</v>
      </c>
      <c r="BN215" s="104">
        <f t="shared" si="341"/>
        <v>6.5116167958183313E-2</v>
      </c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16"/>
      <c r="CK215" s="16"/>
      <c r="CL215" s="16"/>
      <c r="CM215" s="16"/>
      <c r="CN215" s="16"/>
      <c r="CO215" s="16"/>
      <c r="CP215" s="16"/>
      <c r="CQ215" s="16"/>
      <c r="CR215" s="16"/>
      <c r="CS215" s="16"/>
      <c r="CT215" s="16"/>
      <c r="CU215" s="16"/>
      <c r="CV215" s="16"/>
      <c r="CW215" s="16"/>
      <c r="CX215" s="16"/>
      <c r="CY215" s="16"/>
      <c r="CZ215" s="16"/>
      <c r="DA215" s="16"/>
      <c r="DB215" s="16"/>
      <c r="DC215" s="16"/>
      <c r="DD215" s="16"/>
      <c r="DE215" s="16"/>
      <c r="DF215" s="16"/>
      <c r="DG215" s="16"/>
      <c r="DH215" s="16"/>
      <c r="DI215" s="16"/>
      <c r="DJ215" s="16"/>
      <c r="DK215" s="16"/>
      <c r="DL215" s="16"/>
      <c r="DM215" s="16"/>
      <c r="DN215" s="16"/>
      <c r="DO215" s="16"/>
      <c r="DP215" s="16"/>
      <c r="DQ215" s="16"/>
      <c r="DR215" s="16"/>
      <c r="DS215" s="16"/>
      <c r="DT215" s="16"/>
      <c r="DU215" s="16"/>
      <c r="DV215" s="16"/>
      <c r="DW215" s="16"/>
      <c r="DX215" s="16"/>
      <c r="DY215" s="16"/>
      <c r="DZ215" s="16"/>
      <c r="EA215" s="16"/>
      <c r="EB215" s="16"/>
      <c r="EC215" s="16"/>
      <c r="ED215" s="16"/>
      <c r="EE215" s="16"/>
      <c r="EF215" s="16"/>
      <c r="EG215" s="16"/>
      <c r="EH215" s="16"/>
      <c r="EI215" s="16"/>
      <c r="EJ215" s="16"/>
      <c r="EK215" s="16"/>
      <c r="EL215" s="16"/>
      <c r="EM215" s="16"/>
      <c r="EN215" s="16"/>
      <c r="EO215" s="16"/>
      <c r="EP215" s="16"/>
      <c r="EQ215" s="16"/>
      <c r="ER215" s="16"/>
      <c r="ES215" s="16"/>
      <c r="ET215" s="16"/>
      <c r="EU215" s="16"/>
      <c r="EV215" s="16"/>
      <c r="EW215" s="16"/>
      <c r="EX215" s="16"/>
      <c r="EY215" s="16"/>
      <c r="EZ215" s="16"/>
      <c r="FA215" s="16"/>
      <c r="FB215" s="16"/>
      <c r="FC215" s="16"/>
      <c r="FD215" s="16"/>
      <c r="FE215" s="16"/>
      <c r="FF215" s="16"/>
      <c r="FG215" s="16"/>
      <c r="FH215" s="16"/>
      <c r="FI215" s="16"/>
      <c r="FJ215" s="16"/>
      <c r="FK215" s="16"/>
      <c r="FL215" s="16"/>
      <c r="FM215" s="16"/>
      <c r="FN215" s="16"/>
      <c r="FO215" s="16"/>
      <c r="FP215" s="16"/>
      <c r="FQ215" s="16"/>
      <c r="FR215" s="16"/>
      <c r="FS215" s="16"/>
      <c r="FT215" s="16"/>
      <c r="FU215" s="16"/>
      <c r="FV215" s="16"/>
      <c r="FW215" s="16"/>
      <c r="FX215" s="16"/>
      <c r="FY215" s="16"/>
      <c r="FZ215" s="16"/>
      <c r="GA215" s="16"/>
      <c r="GB215" s="16"/>
      <c r="GC215" s="16"/>
      <c r="GD215" s="16"/>
      <c r="GE215" s="16"/>
      <c r="GF215" s="16"/>
      <c r="GG215" s="16"/>
      <c r="GH215" s="16"/>
      <c r="GI215" s="16"/>
      <c r="GJ215" s="16"/>
      <c r="GK215" s="16"/>
      <c r="GL215" s="16"/>
      <c r="GM215" s="16"/>
      <c r="GN215" s="16"/>
      <c r="GO215" s="16"/>
      <c r="GP215" s="16"/>
      <c r="GQ215" s="16"/>
      <c r="GR215" s="16"/>
      <c r="GS215" s="16"/>
      <c r="GT215" s="16"/>
      <c r="GU215" s="16"/>
      <c r="GV215" s="16"/>
      <c r="GW215" s="16"/>
      <c r="GX215" s="16"/>
      <c r="GY215" s="16"/>
      <c r="GZ215" s="16"/>
      <c r="HA215" s="16"/>
      <c r="HB215" s="16"/>
      <c r="HC215" s="16"/>
      <c r="HD215" s="16"/>
      <c r="HE215" s="16"/>
      <c r="HF215" s="16"/>
      <c r="HG215" s="16"/>
      <c r="HH215" s="16"/>
      <c r="HI215" s="16"/>
      <c r="HJ215" s="16"/>
      <c r="HK215" s="16"/>
      <c r="HL215" s="16"/>
      <c r="HM215" s="16"/>
      <c r="HN215" s="16"/>
      <c r="HO215" s="16"/>
      <c r="HP215" s="16"/>
      <c r="HQ215" s="16"/>
      <c r="HR215" s="16"/>
      <c r="HS215" s="16"/>
      <c r="HT215" s="16"/>
      <c r="HU215" s="16"/>
      <c r="HV215" s="16"/>
      <c r="HW215" s="16"/>
      <c r="HX215" s="16"/>
      <c r="HY215" s="16"/>
      <c r="HZ215" s="16"/>
      <c r="IA215" s="16"/>
      <c r="IB215" s="16"/>
      <c r="IC215" s="16"/>
      <c r="ID215" s="16"/>
      <c r="IE215" s="16"/>
      <c r="IF215" s="16"/>
      <c r="IG215" s="16"/>
      <c r="IH215" s="16"/>
    </row>
    <row r="216" spans="1:242">
      <c r="A216" s="45" t="s">
        <v>646</v>
      </c>
      <c r="B216" s="19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04">
        <f t="shared" ref="BQ216:CD216" si="342">VLOOKUP($A216,$T$121:$AI$136,BQ$173,FALSE)</f>
        <v>0</v>
      </c>
      <c r="BR216" s="104">
        <f t="shared" si="342"/>
        <v>0.19141548915287676</v>
      </c>
      <c r="BS216" s="104">
        <f t="shared" si="342"/>
        <v>0.23616201368462986</v>
      </c>
      <c r="BT216" s="104">
        <f t="shared" si="342"/>
        <v>0.24467899629685408</v>
      </c>
      <c r="BU216" s="104">
        <f t="shared" si="342"/>
        <v>0.20457085904185934</v>
      </c>
      <c r="BV216" s="104">
        <f t="shared" si="342"/>
        <v>0.10167360048139273</v>
      </c>
      <c r="BW216" s="104">
        <f t="shared" si="342"/>
        <v>0.17032652641393553</v>
      </c>
      <c r="BX216" s="104">
        <f t="shared" si="342"/>
        <v>0.12530122506987573</v>
      </c>
      <c r="BY216" s="104">
        <f t="shared" si="342"/>
        <v>0.13672111186344371</v>
      </c>
      <c r="BZ216" s="104">
        <f t="shared" si="342"/>
        <v>0.14194496144873336</v>
      </c>
      <c r="CA216" s="104">
        <f t="shared" si="342"/>
        <v>0.13469079618512203</v>
      </c>
      <c r="CB216" s="104">
        <f t="shared" si="342"/>
        <v>0.14668088427116199</v>
      </c>
      <c r="CC216" s="104">
        <f t="shared" si="342"/>
        <v>0.14095475594643125</v>
      </c>
      <c r="CD216" s="104">
        <f t="shared" si="342"/>
        <v>0.17733960904115542</v>
      </c>
      <c r="CE216" s="16"/>
      <c r="CF216" s="16"/>
      <c r="CG216" s="16"/>
      <c r="CH216" s="16"/>
      <c r="CI216" s="16"/>
      <c r="CJ216" s="16"/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/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16"/>
      <c r="DJ216" s="16"/>
      <c r="DK216" s="16"/>
      <c r="DL216" s="16"/>
      <c r="DM216" s="16"/>
      <c r="DN216" s="16"/>
      <c r="DO216" s="16"/>
      <c r="DP216" s="16"/>
      <c r="DQ216" s="16"/>
      <c r="DR216" s="16"/>
      <c r="DS216" s="16"/>
      <c r="DT216" s="16"/>
      <c r="DU216" s="16"/>
      <c r="DV216" s="16"/>
      <c r="DW216" s="16"/>
      <c r="DX216" s="16"/>
      <c r="DY216" s="16"/>
      <c r="DZ216" s="16"/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/>
      <c r="EO216" s="16"/>
      <c r="EP216" s="16"/>
      <c r="EQ216" s="16"/>
      <c r="ER216" s="16"/>
      <c r="ES216" s="16"/>
      <c r="ET216" s="16"/>
      <c r="EU216" s="16"/>
      <c r="EV216" s="16"/>
      <c r="EW216" s="16"/>
      <c r="EX216" s="16"/>
      <c r="EY216" s="16"/>
      <c r="EZ216" s="16"/>
      <c r="FA216" s="16"/>
      <c r="FB216" s="16"/>
      <c r="FC216" s="16"/>
      <c r="FD216" s="16"/>
      <c r="FE216" s="16"/>
      <c r="FF216" s="16"/>
      <c r="FG216" s="16"/>
      <c r="FH216" s="16"/>
      <c r="FI216" s="16"/>
      <c r="FJ216" s="16"/>
      <c r="FK216" s="16"/>
      <c r="FL216" s="16"/>
      <c r="FM216" s="16"/>
      <c r="FN216" s="16"/>
      <c r="FO216" s="16"/>
      <c r="FP216" s="16"/>
      <c r="FQ216" s="16"/>
      <c r="FR216" s="16"/>
      <c r="FS216" s="16"/>
      <c r="FT216" s="16"/>
      <c r="FU216" s="16"/>
      <c r="FV216" s="16"/>
      <c r="FW216" s="16"/>
      <c r="FX216" s="16"/>
      <c r="FY216" s="16"/>
      <c r="FZ216" s="16"/>
      <c r="GA216" s="16"/>
      <c r="GB216" s="16"/>
      <c r="GC216" s="16"/>
      <c r="GD216" s="16"/>
      <c r="GE216" s="16"/>
      <c r="GF216" s="16"/>
      <c r="GG216" s="16"/>
      <c r="GH216" s="16"/>
      <c r="GI216" s="16"/>
      <c r="GJ216" s="16"/>
      <c r="GK216" s="16"/>
      <c r="GL216" s="16"/>
      <c r="GM216" s="16"/>
      <c r="GN216" s="16"/>
      <c r="GO216" s="16"/>
      <c r="GP216" s="16"/>
      <c r="GQ216" s="16"/>
      <c r="GR216" s="16"/>
      <c r="GS216" s="16"/>
      <c r="GT216" s="16"/>
      <c r="GU216" s="16"/>
      <c r="GV216" s="16"/>
      <c r="GW216" s="16"/>
      <c r="GX216" s="16"/>
      <c r="GY216" s="16"/>
      <c r="GZ216" s="16"/>
      <c r="HA216" s="16"/>
      <c r="HB216" s="16"/>
      <c r="HC216" s="16"/>
      <c r="HD216" s="16"/>
      <c r="HE216" s="16"/>
      <c r="HF216" s="16"/>
      <c r="HG216" s="16"/>
      <c r="HH216" s="16"/>
      <c r="HI216" s="16"/>
      <c r="HJ216" s="16"/>
      <c r="HK216" s="16"/>
      <c r="HL216" s="16"/>
      <c r="HM216" s="16"/>
      <c r="HN216" s="16"/>
      <c r="HO216" s="16"/>
      <c r="HP216" s="16"/>
      <c r="HQ216" s="16"/>
      <c r="HR216" s="16"/>
      <c r="HS216" s="16"/>
      <c r="HT216" s="16"/>
      <c r="HU216" s="16"/>
      <c r="HV216" s="16"/>
      <c r="HW216" s="16"/>
      <c r="HX216" s="16"/>
      <c r="HY216" s="16"/>
      <c r="HZ216" s="16"/>
      <c r="IA216" s="16"/>
      <c r="IB216" s="16"/>
      <c r="IC216" s="16"/>
      <c r="ID216" s="16"/>
      <c r="IE216" s="16"/>
      <c r="IF216" s="16"/>
      <c r="IG216" s="16"/>
      <c r="IH216" s="16"/>
    </row>
    <row r="217" spans="1:242">
      <c r="A217" s="45" t="s">
        <v>647</v>
      </c>
      <c r="B217" s="19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04">
        <f t="shared" ref="CG217:CT217" si="343">VLOOKUP($A217,$T$121:$AI$136,CG$173,FALSE)</f>
        <v>0</v>
      </c>
      <c r="CH217" s="104">
        <f t="shared" si="343"/>
        <v>8.6437631265869674E-2</v>
      </c>
      <c r="CI217" s="104">
        <f t="shared" si="343"/>
        <v>5.4979729759448759E-2</v>
      </c>
      <c r="CJ217" s="104">
        <f t="shared" si="343"/>
        <v>8.8406184031179835E-2</v>
      </c>
      <c r="CK217" s="104">
        <f t="shared" si="343"/>
        <v>6.203432997941194E-2</v>
      </c>
      <c r="CL217" s="104">
        <f t="shared" si="343"/>
        <v>5.7343639474981778E-2</v>
      </c>
      <c r="CM217" s="104">
        <f t="shared" si="343"/>
        <v>5.9485834479942934E-2</v>
      </c>
      <c r="CN217" s="104">
        <f t="shared" si="343"/>
        <v>1.4341744410259594E-2</v>
      </c>
      <c r="CO217" s="104">
        <f t="shared" si="343"/>
        <v>1.4547871136852741E-2</v>
      </c>
      <c r="CP217" s="104">
        <f t="shared" si="343"/>
        <v>-1.1480608261053127E-2</v>
      </c>
      <c r="CQ217" s="104">
        <f t="shared" si="343"/>
        <v>-3.2911026642350905E-2</v>
      </c>
      <c r="CR217" s="104">
        <f t="shared" si="343"/>
        <v>-4.4186412097022232E-2</v>
      </c>
      <c r="CS217" s="104">
        <f t="shared" si="343"/>
        <v>-5.3241959541901029E-2</v>
      </c>
      <c r="CT217" s="104">
        <f t="shared" si="343"/>
        <v>-1.890133941273342E-2</v>
      </c>
      <c r="CU217" s="16"/>
      <c r="CV217" s="16"/>
      <c r="CW217" s="16"/>
      <c r="CX217" s="16"/>
      <c r="CY217" s="16"/>
      <c r="CZ217" s="16"/>
      <c r="DA217" s="16"/>
      <c r="DB217" s="16"/>
      <c r="DC217" s="16"/>
      <c r="DD217" s="16"/>
      <c r="DE217" s="16"/>
      <c r="DF217" s="16"/>
      <c r="DG217" s="16"/>
      <c r="DH217" s="16"/>
      <c r="DI217" s="16"/>
      <c r="DJ217" s="16"/>
      <c r="DK217" s="16"/>
      <c r="DL217" s="16"/>
      <c r="DM217" s="16"/>
      <c r="DN217" s="16"/>
      <c r="DO217" s="16"/>
      <c r="DP217" s="16"/>
      <c r="DQ217" s="16"/>
      <c r="DR217" s="16"/>
      <c r="DS217" s="16"/>
      <c r="DT217" s="16"/>
      <c r="DU217" s="16"/>
      <c r="DV217" s="16"/>
      <c r="DW217" s="16"/>
      <c r="DX217" s="16"/>
      <c r="DY217" s="16"/>
      <c r="DZ217" s="16"/>
      <c r="EA217" s="16"/>
      <c r="EB217" s="16"/>
      <c r="EC217" s="16"/>
      <c r="ED217" s="16"/>
      <c r="EE217" s="16"/>
      <c r="EF217" s="16"/>
      <c r="EG217" s="16"/>
      <c r="EH217" s="16"/>
      <c r="EI217" s="16"/>
      <c r="EJ217" s="16"/>
      <c r="EK217" s="16"/>
      <c r="EL217" s="16"/>
      <c r="EM217" s="16"/>
      <c r="EN217" s="16"/>
      <c r="EO217" s="16"/>
      <c r="EP217" s="16"/>
      <c r="EQ217" s="16"/>
      <c r="ER217" s="16"/>
      <c r="ES217" s="16"/>
      <c r="ET217" s="16"/>
      <c r="EU217" s="16"/>
      <c r="EV217" s="16"/>
      <c r="EW217" s="16"/>
      <c r="EX217" s="16"/>
      <c r="EY217" s="16"/>
      <c r="EZ217" s="16"/>
      <c r="FA217" s="16"/>
      <c r="FB217" s="16"/>
      <c r="FC217" s="16"/>
      <c r="FD217" s="16"/>
      <c r="FE217" s="16"/>
      <c r="FF217" s="16"/>
      <c r="FG217" s="16"/>
      <c r="FH217" s="16"/>
      <c r="FI217" s="16"/>
      <c r="FJ217" s="16"/>
      <c r="FK217" s="16"/>
      <c r="FL217" s="16"/>
      <c r="FM217" s="16"/>
      <c r="FN217" s="16"/>
      <c r="FO217" s="16"/>
      <c r="FP217" s="16"/>
      <c r="FQ217" s="16"/>
      <c r="FR217" s="16"/>
      <c r="FS217" s="16"/>
      <c r="FT217" s="16"/>
      <c r="FU217" s="16"/>
      <c r="FV217" s="16"/>
      <c r="FW217" s="16"/>
      <c r="FX217" s="16"/>
      <c r="FY217" s="16"/>
      <c r="FZ217" s="16"/>
      <c r="GA217" s="16"/>
      <c r="GB217" s="16"/>
      <c r="GC217" s="16"/>
      <c r="GD217" s="16"/>
      <c r="GE217" s="16"/>
      <c r="GF217" s="16"/>
      <c r="GG217" s="16"/>
      <c r="GH217" s="16"/>
      <c r="GI217" s="16"/>
      <c r="GJ217" s="16"/>
      <c r="GK217" s="16"/>
      <c r="GL217" s="16"/>
      <c r="GM217" s="16"/>
      <c r="GN217" s="16"/>
      <c r="GO217" s="16"/>
      <c r="GP217" s="16"/>
      <c r="GQ217" s="16"/>
      <c r="GR217" s="16"/>
      <c r="GS217" s="16"/>
      <c r="GT217" s="16"/>
      <c r="GU217" s="16"/>
      <c r="GV217" s="16"/>
      <c r="GW217" s="16"/>
      <c r="GX217" s="16"/>
      <c r="GY217" s="16"/>
      <c r="GZ217" s="16"/>
      <c r="HA217" s="16"/>
      <c r="HB217" s="16"/>
      <c r="HC217" s="16"/>
      <c r="HD217" s="16"/>
      <c r="HE217" s="16"/>
      <c r="HF217" s="16"/>
      <c r="HG217" s="16"/>
      <c r="HH217" s="16"/>
      <c r="HI217" s="16"/>
      <c r="HJ217" s="16"/>
      <c r="HK217" s="16"/>
      <c r="HL217" s="16"/>
      <c r="HM217" s="16"/>
      <c r="HN217" s="16"/>
      <c r="HO217" s="16"/>
      <c r="HP217" s="16"/>
      <c r="HQ217" s="16"/>
      <c r="HR217" s="16"/>
      <c r="HS217" s="16"/>
      <c r="HT217" s="16"/>
      <c r="HU217" s="16"/>
      <c r="HV217" s="16"/>
      <c r="HW217" s="16"/>
      <c r="HX217" s="16"/>
      <c r="HY217" s="16"/>
      <c r="HZ217" s="16"/>
      <c r="IA217" s="16"/>
      <c r="IB217" s="16"/>
      <c r="IC217" s="16"/>
      <c r="ID217" s="16"/>
      <c r="IE217" s="16"/>
      <c r="IF217" s="16"/>
      <c r="IG217" s="16"/>
      <c r="IH217" s="16"/>
    </row>
    <row r="218" spans="1:242">
      <c r="A218" s="45" t="s">
        <v>648</v>
      </c>
      <c r="B218" s="19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04">
        <f t="shared" ref="CW218:DJ218" si="344">VLOOKUP($A218,$T$121:$AI$136,CW$173,FALSE)</f>
        <v>0</v>
      </c>
      <c r="CX218" s="104">
        <f t="shared" si="344"/>
        <v>-2.4614558315340096E-2</v>
      </c>
      <c r="CY218" s="104">
        <f t="shared" si="344"/>
        <v>2.4706358203328005E-3</v>
      </c>
      <c r="CZ218" s="104">
        <f t="shared" si="344"/>
        <v>4.3534875723816313E-2</v>
      </c>
      <c r="DA218" s="104">
        <f t="shared" si="344"/>
        <v>4.761338275625171E-2</v>
      </c>
      <c r="DB218" s="104">
        <f t="shared" si="344"/>
        <v>4.598818179109565E-2</v>
      </c>
      <c r="DC218" s="104">
        <f t="shared" si="344"/>
        <v>6.1742472575308849E-2</v>
      </c>
      <c r="DD218" s="104">
        <f t="shared" si="344"/>
        <v>3.0724324653468305E-2</v>
      </c>
      <c r="DE218" s="104">
        <f t="shared" si="344"/>
        <v>5.4202305664360795E-2</v>
      </c>
      <c r="DF218" s="104">
        <f t="shared" si="344"/>
        <v>2.1781748094874542E-2</v>
      </c>
      <c r="DG218" s="104">
        <f t="shared" si="344"/>
        <v>7.8532308326459965E-3</v>
      </c>
      <c r="DH218" s="104">
        <f t="shared" si="344"/>
        <v>7.0253919787388597E-4</v>
      </c>
      <c r="DI218" s="104">
        <f t="shared" si="344"/>
        <v>1.4422150514872945E-2</v>
      </c>
      <c r="DJ218" s="104">
        <f t="shared" si="344"/>
        <v>2.2620248661554321E-2</v>
      </c>
      <c r="DK218" s="16"/>
      <c r="DL218" s="16"/>
      <c r="DM218" s="16"/>
      <c r="DN218" s="16"/>
      <c r="DO218" s="16"/>
      <c r="DP218" s="16"/>
      <c r="DQ218" s="16"/>
      <c r="DR218" s="16"/>
      <c r="DS218" s="16"/>
      <c r="DT218" s="16"/>
      <c r="DU218" s="16"/>
      <c r="DV218" s="16"/>
      <c r="DW218" s="16"/>
      <c r="DX218" s="16"/>
      <c r="DY218" s="16"/>
      <c r="DZ218" s="16"/>
      <c r="EA218" s="16"/>
      <c r="EB218" s="16"/>
      <c r="EC218" s="16"/>
      <c r="ED218" s="16"/>
      <c r="EE218" s="16"/>
      <c r="EF218" s="16"/>
      <c r="EG218" s="16"/>
      <c r="EH218" s="16"/>
      <c r="EI218" s="16"/>
      <c r="EJ218" s="16"/>
      <c r="EK218" s="16"/>
      <c r="EL218" s="16"/>
      <c r="EM218" s="16"/>
      <c r="EN218" s="16"/>
      <c r="EO218" s="16"/>
      <c r="EP218" s="16"/>
      <c r="EQ218" s="16"/>
      <c r="ER218" s="16"/>
      <c r="ES218" s="16"/>
      <c r="ET218" s="16"/>
      <c r="EU218" s="16"/>
      <c r="EV218" s="16"/>
      <c r="EW218" s="16"/>
      <c r="EX218" s="16"/>
      <c r="EY218" s="16"/>
      <c r="EZ218" s="16"/>
      <c r="FA218" s="16"/>
      <c r="FB218" s="16"/>
      <c r="FC218" s="16"/>
      <c r="FD218" s="16"/>
      <c r="FE218" s="16"/>
      <c r="FF218" s="16"/>
      <c r="FG218" s="16"/>
      <c r="FH218" s="16"/>
      <c r="FI218" s="16"/>
      <c r="FJ218" s="16"/>
      <c r="FK218" s="16"/>
      <c r="FL218" s="16"/>
      <c r="FM218" s="16"/>
      <c r="FN218" s="16"/>
      <c r="FO218" s="16"/>
      <c r="FP218" s="16"/>
      <c r="FQ218" s="16"/>
      <c r="FR218" s="16"/>
      <c r="FS218" s="16"/>
      <c r="FT218" s="16"/>
      <c r="FU218" s="16"/>
      <c r="FV218" s="16"/>
      <c r="FW218" s="16"/>
      <c r="FX218" s="16"/>
      <c r="FY218" s="16"/>
      <c r="FZ218" s="16"/>
      <c r="GA218" s="16"/>
      <c r="GB218" s="16"/>
      <c r="GC218" s="16"/>
      <c r="GD218" s="16"/>
      <c r="GE218" s="16"/>
      <c r="GF218" s="16"/>
      <c r="GG218" s="16"/>
      <c r="GH218" s="16"/>
      <c r="GI218" s="16"/>
      <c r="GJ218" s="16"/>
      <c r="GK218" s="16"/>
      <c r="GL218" s="16"/>
      <c r="GM218" s="16"/>
      <c r="GN218" s="16"/>
      <c r="GO218" s="16"/>
      <c r="GP218" s="16"/>
      <c r="GQ218" s="16"/>
      <c r="GR218" s="16"/>
      <c r="GS218" s="16"/>
      <c r="GT218" s="16"/>
      <c r="GU218" s="16"/>
      <c r="GV218" s="16"/>
      <c r="GW218" s="16"/>
      <c r="GX218" s="16"/>
      <c r="GY218" s="16"/>
      <c r="GZ218" s="16"/>
      <c r="HA218" s="16"/>
      <c r="HB218" s="16"/>
      <c r="HC218" s="16"/>
      <c r="HD218" s="16"/>
      <c r="HE218" s="16"/>
      <c r="HF218" s="16"/>
      <c r="HG218" s="16"/>
      <c r="HH218" s="16"/>
      <c r="HI218" s="16"/>
      <c r="HJ218" s="16"/>
      <c r="HK218" s="16"/>
      <c r="HL218" s="16"/>
      <c r="HM218" s="16"/>
      <c r="HN218" s="16"/>
      <c r="HO218" s="16"/>
      <c r="HP218" s="16"/>
      <c r="HQ218" s="16"/>
      <c r="HR218" s="16"/>
      <c r="HS218" s="16"/>
      <c r="HT218" s="16"/>
      <c r="HU218" s="16"/>
      <c r="HV218" s="16"/>
      <c r="HW218" s="16"/>
      <c r="HX218" s="16"/>
      <c r="HY218" s="16"/>
      <c r="HZ218" s="16"/>
      <c r="IA218" s="16"/>
      <c r="IB218" s="16"/>
      <c r="IC218" s="16"/>
      <c r="ID218" s="16"/>
      <c r="IE218" s="16"/>
      <c r="IF218" s="16"/>
      <c r="IG218" s="16"/>
      <c r="IH218" s="16"/>
    </row>
    <row r="219" spans="1:242">
      <c r="A219" s="45" t="s">
        <v>650</v>
      </c>
      <c r="B219" s="19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16"/>
      <c r="DC219" s="16"/>
      <c r="DD219" s="16"/>
      <c r="DE219" s="16"/>
      <c r="DF219" s="16"/>
      <c r="DG219" s="16"/>
      <c r="DH219" s="16"/>
      <c r="DI219" s="16"/>
      <c r="DJ219" s="16"/>
      <c r="DK219" s="16"/>
      <c r="DL219" s="16"/>
      <c r="DM219" s="104">
        <f t="shared" ref="DM219:DZ219" si="345">VLOOKUP($A219,$T$121:$AI$136,DM$173,FALSE)</f>
        <v>0</v>
      </c>
      <c r="DN219" s="104">
        <f t="shared" si="345"/>
        <v>-7.4220986431299263E-3</v>
      </c>
      <c r="DO219" s="104">
        <f t="shared" si="345"/>
        <v>-1.1119828764792339E-2</v>
      </c>
      <c r="DP219" s="104">
        <f t="shared" si="345"/>
        <v>9.0134377715551661E-3</v>
      </c>
      <c r="DQ219" s="104">
        <f t="shared" si="345"/>
        <v>6.6376098222700186E-3</v>
      </c>
      <c r="DR219" s="104">
        <f t="shared" si="345"/>
        <v>-1.4168428082754647E-2</v>
      </c>
      <c r="DS219" s="104">
        <f t="shared" si="345"/>
        <v>-3.1567007801380775E-4</v>
      </c>
      <c r="DT219" s="104">
        <f t="shared" si="345"/>
        <v>-5.2311317368475718E-2</v>
      </c>
      <c r="DU219" s="104">
        <f t="shared" si="345"/>
        <v>-4.8720352383670784E-2</v>
      </c>
      <c r="DV219" s="104">
        <f t="shared" si="345"/>
        <v>-6.4255406605208565E-2</v>
      </c>
      <c r="DW219" s="104">
        <f t="shared" si="345"/>
        <v>-9.4264856962403387E-2</v>
      </c>
      <c r="DX219" s="104">
        <f t="shared" si="345"/>
        <v>-0.10980852605390945</v>
      </c>
      <c r="DY219" s="104">
        <f t="shared" si="345"/>
        <v>-9.1781605236340935E-2</v>
      </c>
      <c r="DZ219" s="104">
        <f t="shared" si="345"/>
        <v>-6.171816177704581E-2</v>
      </c>
      <c r="EA219" s="16"/>
      <c r="EB219" s="16"/>
      <c r="EC219" s="16"/>
      <c r="ED219" s="16"/>
      <c r="EE219" s="16"/>
      <c r="EF219" s="16"/>
      <c r="EG219" s="16"/>
      <c r="EH219" s="16"/>
      <c r="EI219" s="16"/>
      <c r="EJ219" s="16"/>
      <c r="EK219" s="16"/>
      <c r="EL219" s="16"/>
      <c r="EM219" s="16"/>
      <c r="EN219" s="16"/>
      <c r="EO219" s="16"/>
      <c r="EP219" s="16"/>
      <c r="EQ219" s="16"/>
      <c r="ER219" s="16"/>
      <c r="ES219" s="16"/>
      <c r="ET219" s="16"/>
      <c r="EU219" s="16"/>
      <c r="EV219" s="16"/>
      <c r="EW219" s="16"/>
      <c r="EX219" s="16"/>
      <c r="EY219" s="16"/>
      <c r="EZ219" s="16"/>
      <c r="FA219" s="16"/>
      <c r="FB219" s="16"/>
      <c r="FC219" s="16"/>
      <c r="FD219" s="16"/>
      <c r="FE219" s="16"/>
      <c r="FF219" s="16"/>
      <c r="FG219" s="16"/>
      <c r="FH219" s="16"/>
      <c r="FI219" s="16"/>
      <c r="FJ219" s="16"/>
      <c r="FK219" s="16"/>
      <c r="FL219" s="16"/>
      <c r="FM219" s="16"/>
      <c r="FN219" s="16"/>
      <c r="FO219" s="16"/>
      <c r="FP219" s="16"/>
      <c r="FQ219" s="16"/>
      <c r="FR219" s="16"/>
      <c r="FS219" s="16"/>
      <c r="FT219" s="16"/>
      <c r="FU219" s="16"/>
      <c r="FV219" s="16"/>
      <c r="FW219" s="16"/>
      <c r="FX219" s="16"/>
      <c r="FY219" s="16"/>
      <c r="FZ219" s="16"/>
      <c r="GA219" s="16"/>
      <c r="GB219" s="16"/>
      <c r="GC219" s="16"/>
      <c r="GD219" s="16"/>
      <c r="GE219" s="16"/>
      <c r="GF219" s="16"/>
      <c r="GG219" s="16"/>
      <c r="GH219" s="16"/>
      <c r="GI219" s="16"/>
      <c r="GJ219" s="16"/>
      <c r="GK219" s="16"/>
      <c r="GL219" s="16"/>
      <c r="GM219" s="16"/>
      <c r="GN219" s="16"/>
      <c r="GO219" s="16"/>
      <c r="GP219" s="16"/>
      <c r="GQ219" s="16"/>
      <c r="GR219" s="16"/>
      <c r="GS219" s="16"/>
      <c r="GT219" s="16"/>
      <c r="GU219" s="16"/>
      <c r="GV219" s="16"/>
      <c r="GW219" s="16"/>
      <c r="GX219" s="16"/>
      <c r="GY219" s="16"/>
      <c r="GZ219" s="16"/>
      <c r="HA219" s="16"/>
      <c r="HB219" s="16"/>
      <c r="HC219" s="16"/>
      <c r="HD219" s="16"/>
      <c r="HE219" s="16"/>
      <c r="HF219" s="16"/>
      <c r="HG219" s="16"/>
      <c r="HH219" s="16"/>
      <c r="HI219" s="16"/>
      <c r="HJ219" s="16"/>
      <c r="HK219" s="16"/>
      <c r="HL219" s="16"/>
      <c r="HM219" s="16"/>
      <c r="HN219" s="16"/>
      <c r="HO219" s="16"/>
      <c r="HP219" s="16"/>
      <c r="HQ219" s="16"/>
      <c r="HR219" s="16"/>
      <c r="HS219" s="16"/>
      <c r="HT219" s="16"/>
      <c r="HU219" s="16"/>
      <c r="HV219" s="16"/>
      <c r="HW219" s="16"/>
      <c r="HX219" s="16"/>
      <c r="HY219" s="16"/>
      <c r="HZ219" s="16"/>
      <c r="IA219" s="16"/>
      <c r="IB219" s="16"/>
      <c r="IC219" s="16"/>
      <c r="ID219" s="16"/>
      <c r="IE219" s="16"/>
      <c r="IF219" s="16"/>
      <c r="IG219" s="16"/>
      <c r="IH219" s="16"/>
    </row>
    <row r="220" spans="1:242">
      <c r="A220" s="45" t="s">
        <v>651</v>
      </c>
      <c r="B220" s="19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6"/>
      <c r="DF220" s="16"/>
      <c r="DG220" s="16"/>
      <c r="DH220" s="16"/>
      <c r="DI220" s="16"/>
      <c r="DJ220" s="16"/>
      <c r="DK220" s="16"/>
      <c r="DL220" s="16"/>
      <c r="DM220" s="16"/>
      <c r="DN220" s="16"/>
      <c r="DO220" s="16"/>
      <c r="DP220" s="16"/>
      <c r="DQ220" s="16"/>
      <c r="DR220" s="16"/>
      <c r="DS220" s="16"/>
      <c r="DT220" s="16"/>
      <c r="DU220" s="16"/>
      <c r="DV220" s="16"/>
      <c r="DW220" s="16"/>
      <c r="DX220" s="16"/>
      <c r="DY220" s="16"/>
      <c r="DZ220" s="16"/>
      <c r="EA220" s="16"/>
      <c r="EB220" s="16"/>
      <c r="EC220" s="104">
        <f t="shared" ref="EC220:EP220" si="346">VLOOKUP($A220,$T$121:$AI$136,EC$173,FALSE)</f>
        <v>0</v>
      </c>
      <c r="ED220" s="104">
        <f t="shared" si="346"/>
        <v>-3.7832263866401705E-2</v>
      </c>
      <c r="EE220" s="104">
        <f t="shared" si="346"/>
        <v>-3.7898820861500537E-3</v>
      </c>
      <c r="EF220" s="104">
        <f t="shared" si="346"/>
        <v>8.061037006283911E-3</v>
      </c>
      <c r="EG220" s="104">
        <f t="shared" si="346"/>
        <v>-4.4213707517633427E-2</v>
      </c>
      <c r="EH220" s="104">
        <f t="shared" si="346"/>
        <v>-7.9490287209305399E-2</v>
      </c>
      <c r="EI220" s="104">
        <f t="shared" si="346"/>
        <v>-2.6590582826768405E-2</v>
      </c>
      <c r="EJ220" s="104">
        <f t="shared" si="346"/>
        <v>-7.5205178387362626E-2</v>
      </c>
      <c r="EK220" s="104">
        <f t="shared" si="346"/>
        <v>-7.1858842444107784E-2</v>
      </c>
      <c r="EL220" s="104">
        <f t="shared" si="346"/>
        <v>-7.6383688900422908E-2</v>
      </c>
      <c r="EM220" s="104">
        <f t="shared" si="346"/>
        <v>-0.11047165847944918</v>
      </c>
      <c r="EN220" s="104">
        <f t="shared" si="346"/>
        <v>-8.9993096980879983E-2</v>
      </c>
      <c r="EO220" s="104">
        <f t="shared" si="346"/>
        <v>-7.730498498254923E-2</v>
      </c>
      <c r="EP220" s="104">
        <f t="shared" si="346"/>
        <v>-6.6550309564084476E-2</v>
      </c>
      <c r="EQ220" s="16"/>
      <c r="ER220" s="16"/>
      <c r="ES220" s="16"/>
      <c r="ET220" s="16"/>
      <c r="EU220" s="16"/>
      <c r="EV220" s="16"/>
      <c r="EW220" s="16"/>
      <c r="EX220" s="16"/>
      <c r="EY220" s="16"/>
      <c r="EZ220" s="16"/>
      <c r="FA220" s="16"/>
      <c r="FB220" s="16"/>
      <c r="FC220" s="16"/>
      <c r="FD220" s="16"/>
      <c r="FE220" s="16"/>
      <c r="FF220" s="16"/>
      <c r="FG220" s="16"/>
      <c r="FH220" s="16"/>
      <c r="FI220" s="16"/>
      <c r="FJ220" s="16"/>
      <c r="FK220" s="16"/>
      <c r="FL220" s="16"/>
      <c r="FM220" s="16"/>
      <c r="FN220" s="16"/>
      <c r="FO220" s="16"/>
      <c r="FP220" s="16"/>
      <c r="FQ220" s="16"/>
      <c r="FR220" s="16"/>
      <c r="FS220" s="16"/>
      <c r="FT220" s="16"/>
      <c r="FU220" s="16"/>
      <c r="FV220" s="16"/>
      <c r="FW220" s="16"/>
      <c r="FX220" s="16"/>
      <c r="FY220" s="16"/>
      <c r="FZ220" s="16"/>
      <c r="GA220" s="16"/>
      <c r="GB220" s="16"/>
      <c r="GC220" s="16"/>
      <c r="GD220" s="16"/>
      <c r="GE220" s="16"/>
      <c r="GF220" s="16"/>
      <c r="GG220" s="16"/>
      <c r="GH220" s="16"/>
      <c r="GI220" s="16"/>
      <c r="GJ220" s="16"/>
      <c r="GK220" s="16"/>
      <c r="GL220" s="16"/>
      <c r="GM220" s="16"/>
      <c r="GN220" s="16"/>
      <c r="GO220" s="16"/>
      <c r="GP220" s="16"/>
      <c r="GQ220" s="16"/>
      <c r="GR220" s="16"/>
      <c r="GS220" s="16"/>
      <c r="GT220" s="16"/>
      <c r="GU220" s="16"/>
      <c r="GV220" s="16"/>
      <c r="GW220" s="16"/>
      <c r="GX220" s="16"/>
      <c r="GY220" s="16"/>
      <c r="GZ220" s="16"/>
      <c r="HA220" s="16"/>
      <c r="HB220" s="16"/>
      <c r="HC220" s="16"/>
      <c r="HD220" s="16"/>
      <c r="HE220" s="16"/>
      <c r="HF220" s="16"/>
      <c r="HG220" s="16"/>
      <c r="HH220" s="16"/>
      <c r="HI220" s="16"/>
      <c r="HJ220" s="16"/>
      <c r="HK220" s="16"/>
      <c r="HL220" s="16"/>
      <c r="HM220" s="16"/>
      <c r="HN220" s="16"/>
      <c r="HO220" s="16"/>
      <c r="HP220" s="16"/>
      <c r="HQ220" s="16"/>
      <c r="HR220" s="16"/>
      <c r="HS220" s="16"/>
      <c r="HT220" s="16"/>
      <c r="HU220" s="16"/>
      <c r="HV220" s="16"/>
      <c r="HW220" s="16"/>
      <c r="HX220" s="16"/>
      <c r="HY220" s="16"/>
      <c r="HZ220" s="16"/>
      <c r="IA220" s="16"/>
      <c r="IB220" s="16"/>
      <c r="IC220" s="16"/>
      <c r="ID220" s="16"/>
      <c r="IE220" s="16"/>
      <c r="IF220" s="16"/>
      <c r="IG220" s="16"/>
      <c r="IH220" s="16"/>
    </row>
    <row r="221" spans="1:242">
      <c r="A221" s="45" t="s">
        <v>656</v>
      </c>
      <c r="B221" s="19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6"/>
      <c r="DF221" s="16"/>
      <c r="DG221" s="16"/>
      <c r="DH221" s="16"/>
      <c r="DI221" s="16"/>
      <c r="DJ221" s="16"/>
      <c r="DK221" s="16"/>
      <c r="DL221" s="16"/>
      <c r="DM221" s="16"/>
      <c r="DN221" s="16"/>
      <c r="DO221" s="16"/>
      <c r="DP221" s="16"/>
      <c r="DQ221" s="16"/>
      <c r="DR221" s="16"/>
      <c r="DS221" s="16"/>
      <c r="DT221" s="16"/>
      <c r="DU221" s="16"/>
      <c r="DV221" s="16"/>
      <c r="DW221" s="16"/>
      <c r="DX221" s="16"/>
      <c r="DY221" s="16"/>
      <c r="DZ221" s="16"/>
      <c r="EA221" s="16"/>
      <c r="EB221" s="16"/>
      <c r="EC221" s="16"/>
      <c r="ED221" s="16"/>
      <c r="EE221" s="1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104">
        <f t="shared" ref="ES221:FF221" si="347">VLOOKUP($A221,$T$121:$AI$136,ES$173,FALSE)</f>
        <v>0</v>
      </c>
      <c r="ET221" s="104">
        <f t="shared" si="347"/>
        <v>0.11418544348145332</v>
      </c>
      <c r="EU221" s="104">
        <f t="shared" si="347"/>
        <v>-8.2053310970391369E-3</v>
      </c>
      <c r="EV221" s="104">
        <f t="shared" si="347"/>
        <v>0.1230971192747865</v>
      </c>
      <c r="EW221" s="104">
        <f t="shared" si="347"/>
        <v>7.4789587575598393E-2</v>
      </c>
      <c r="EX221" s="104">
        <f t="shared" si="347"/>
        <v>6.4063551525595841E-2</v>
      </c>
      <c r="EY221" s="104">
        <f t="shared" si="347"/>
        <v>8.3137163556898708E-2</v>
      </c>
      <c r="EZ221" s="104">
        <f t="shared" si="347"/>
        <v>3.1704015038904965E-2</v>
      </c>
      <c r="FA221" s="104">
        <f t="shared" si="347"/>
        <v>2.6984216188451482E-2</v>
      </c>
      <c r="FB221" s="104">
        <f t="shared" si="347"/>
        <v>2.4154337501650858E-2</v>
      </c>
      <c r="FC221" s="104">
        <f t="shared" si="347"/>
        <v>-6.1813029234929706E-2</v>
      </c>
      <c r="FD221" s="104">
        <f t="shared" si="347"/>
        <v>-6.1508534318035379E-2</v>
      </c>
      <c r="FE221" s="104">
        <f t="shared" si="347"/>
        <v>-3.2331489450316275E-2</v>
      </c>
      <c r="FF221" s="104">
        <f t="shared" si="347"/>
        <v>-7.0479464218961008E-3</v>
      </c>
      <c r="FG221" s="16"/>
      <c r="FH221" s="16"/>
      <c r="FI221" s="16"/>
      <c r="FJ221" s="16"/>
      <c r="FK221" s="16"/>
      <c r="FL221" s="16"/>
      <c r="FM221" s="16"/>
      <c r="FN221" s="16"/>
      <c r="FO221" s="16"/>
      <c r="FP221" s="16"/>
      <c r="FQ221" s="16"/>
      <c r="FR221" s="16"/>
      <c r="FS221" s="16"/>
      <c r="FT221" s="16"/>
      <c r="FU221" s="16"/>
      <c r="FV221" s="16"/>
      <c r="FW221" s="16"/>
      <c r="FX221" s="16"/>
      <c r="FY221" s="16"/>
      <c r="FZ221" s="16"/>
      <c r="GA221" s="16"/>
      <c r="GB221" s="16"/>
      <c r="GC221" s="16"/>
      <c r="GD221" s="16"/>
      <c r="GE221" s="16"/>
      <c r="GF221" s="16"/>
      <c r="GG221" s="16"/>
      <c r="GH221" s="16"/>
      <c r="GI221" s="16"/>
      <c r="GJ221" s="16"/>
      <c r="GK221" s="16"/>
      <c r="GL221" s="16"/>
      <c r="GM221" s="16"/>
      <c r="GN221" s="16"/>
      <c r="GO221" s="16"/>
      <c r="GP221" s="16"/>
      <c r="GQ221" s="16"/>
      <c r="GR221" s="16"/>
      <c r="GS221" s="16"/>
      <c r="GT221" s="16"/>
      <c r="GU221" s="16"/>
      <c r="GV221" s="16"/>
      <c r="GW221" s="16"/>
      <c r="GX221" s="16"/>
      <c r="GY221" s="16"/>
      <c r="GZ221" s="16"/>
      <c r="HA221" s="16"/>
      <c r="HB221" s="16"/>
      <c r="HC221" s="16"/>
      <c r="HD221" s="16"/>
      <c r="HE221" s="16"/>
      <c r="HF221" s="16"/>
      <c r="HG221" s="16"/>
      <c r="HH221" s="16"/>
      <c r="HI221" s="16"/>
      <c r="HJ221" s="16"/>
      <c r="HK221" s="16"/>
      <c r="HL221" s="16"/>
      <c r="HM221" s="16"/>
      <c r="HN221" s="16"/>
      <c r="HO221" s="16"/>
      <c r="HP221" s="16"/>
      <c r="HQ221" s="16"/>
      <c r="HR221" s="16"/>
      <c r="HS221" s="16"/>
      <c r="HT221" s="16"/>
      <c r="HU221" s="16"/>
      <c r="HV221" s="16"/>
      <c r="HW221" s="16"/>
      <c r="HX221" s="16"/>
      <c r="HY221" s="16"/>
      <c r="HZ221" s="16"/>
      <c r="IA221" s="16"/>
      <c r="IB221" s="16"/>
      <c r="IC221" s="16"/>
      <c r="ID221" s="16"/>
      <c r="IE221" s="16"/>
      <c r="IF221" s="16"/>
      <c r="IG221" s="16"/>
      <c r="IH221" s="16"/>
    </row>
    <row r="222" spans="1:242">
      <c r="A222" s="168" t="s">
        <v>653</v>
      </c>
      <c r="B222" s="19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6"/>
      <c r="DF222" s="16"/>
      <c r="DG222" s="16"/>
      <c r="DH222" s="16"/>
      <c r="DI222" s="16"/>
      <c r="DJ222" s="16"/>
      <c r="DK222" s="16"/>
      <c r="DL222" s="16"/>
      <c r="DM222" s="16"/>
      <c r="DN222" s="16"/>
      <c r="DO222" s="16"/>
      <c r="DP222" s="16"/>
      <c r="DQ222" s="16"/>
      <c r="DR222" s="16"/>
      <c r="DS222" s="16"/>
      <c r="DT222" s="16"/>
      <c r="DU222" s="16"/>
      <c r="DV222" s="16"/>
      <c r="DW222" s="16"/>
      <c r="DX222" s="16"/>
      <c r="DY222" s="16"/>
      <c r="DZ222" s="16"/>
      <c r="EA222" s="16"/>
      <c r="EB222" s="16"/>
      <c r="EC222" s="16"/>
      <c r="ED222" s="16"/>
      <c r="EE222" s="1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16"/>
      <c r="ET222" s="16"/>
      <c r="EU222" s="16"/>
      <c r="EV222" s="16"/>
      <c r="EW222" s="16"/>
      <c r="EX222" s="16"/>
      <c r="EY222" s="16"/>
      <c r="EZ222" s="16"/>
      <c r="FA222" s="16"/>
      <c r="FB222" s="16"/>
      <c r="FC222" s="16"/>
      <c r="FD222" s="16"/>
      <c r="FE222" s="16"/>
      <c r="FF222" s="16"/>
      <c r="FG222" s="16"/>
      <c r="FH222" s="16"/>
      <c r="FI222" s="104">
        <f t="shared" ref="FI222:FV222" si="348">VLOOKUP($A222,$T$121:$AI$136,FI$173,FALSE)</f>
        <v>0</v>
      </c>
      <c r="FJ222" s="104">
        <f t="shared" si="348"/>
        <v>0.11886159839086607</v>
      </c>
      <c r="FK222" s="104">
        <f t="shared" si="348"/>
        <v>0.10564990040666444</v>
      </c>
      <c r="FL222" s="104">
        <f t="shared" si="348"/>
        <v>0.27504949408941348</v>
      </c>
      <c r="FM222" s="104">
        <f t="shared" si="348"/>
        <v>0.18989258239736406</v>
      </c>
      <c r="FN222" s="104">
        <f t="shared" si="348"/>
        <v>8.2757368395045994E-2</v>
      </c>
      <c r="FO222" s="104">
        <f t="shared" si="348"/>
        <v>0.23296710696963041</v>
      </c>
      <c r="FP222" s="104">
        <f t="shared" si="348"/>
        <v>0.26342630336137729</v>
      </c>
      <c r="FQ222" s="104">
        <f t="shared" si="348"/>
        <v>0.23746750688842599</v>
      </c>
      <c r="FR222" s="104">
        <f t="shared" si="348"/>
        <v>0.2472892507452995</v>
      </c>
      <c r="FS222" s="104">
        <f t="shared" si="348"/>
        <v>0.19926151033442352</v>
      </c>
      <c r="FT222" s="104">
        <f t="shared" si="348"/>
        <v>0.15413457843572576</v>
      </c>
      <c r="FU222" s="104">
        <f t="shared" si="348"/>
        <v>0.14748780776399051</v>
      </c>
      <c r="FV222" s="104">
        <f t="shared" si="348"/>
        <v>0.20608436420480047</v>
      </c>
      <c r="FW222" s="16"/>
      <c r="FX222" s="16"/>
      <c r="FY222" s="16"/>
      <c r="FZ222" s="16"/>
      <c r="GA222" s="16"/>
      <c r="GB222" s="16"/>
      <c r="GC222" s="16"/>
      <c r="GD222" s="16"/>
      <c r="GE222" s="16"/>
      <c r="GF222" s="16"/>
      <c r="GG222" s="16"/>
      <c r="GH222" s="16"/>
      <c r="GI222" s="16"/>
      <c r="GJ222" s="16"/>
      <c r="GK222" s="16"/>
      <c r="GL222" s="16"/>
      <c r="GM222" s="16"/>
      <c r="GN222" s="16"/>
      <c r="GO222" s="16"/>
      <c r="GP222" s="16"/>
      <c r="GQ222" s="16"/>
      <c r="GR222" s="16"/>
      <c r="GS222" s="16"/>
      <c r="GT222" s="16"/>
      <c r="GU222" s="16"/>
      <c r="GV222" s="16"/>
      <c r="GW222" s="16"/>
      <c r="GX222" s="16"/>
      <c r="GY222" s="16"/>
      <c r="GZ222" s="16"/>
      <c r="HA222" s="16"/>
      <c r="HB222" s="16"/>
      <c r="HC222" s="16"/>
      <c r="HD222" s="16"/>
      <c r="HE222" s="16"/>
      <c r="HF222" s="16"/>
      <c r="HG222" s="16"/>
      <c r="HH222" s="16"/>
      <c r="HI222" s="16"/>
      <c r="HJ222" s="16"/>
      <c r="HK222" s="16"/>
      <c r="HL222" s="16"/>
      <c r="HM222" s="16"/>
      <c r="HN222" s="16"/>
      <c r="HO222" s="16"/>
      <c r="HP222" s="16"/>
      <c r="HQ222" s="16"/>
      <c r="HR222" s="16"/>
      <c r="HS222" s="16"/>
      <c r="HT222" s="16"/>
      <c r="HU222" s="16"/>
      <c r="HV222" s="16"/>
      <c r="HW222" s="16"/>
      <c r="HX222" s="16"/>
      <c r="HY222" s="16"/>
      <c r="HZ222" s="16"/>
      <c r="IA222" s="16"/>
      <c r="IB222" s="16"/>
      <c r="IC222" s="16"/>
      <c r="ID222" s="16"/>
      <c r="IE222" s="16"/>
      <c r="IF222" s="16"/>
      <c r="IG222" s="16"/>
      <c r="IH222" s="16"/>
    </row>
    <row r="223" spans="1:242">
      <c r="A223" s="168" t="s">
        <v>652</v>
      </c>
      <c r="B223" s="19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6"/>
      <c r="DF223" s="16"/>
      <c r="DG223" s="16"/>
      <c r="DH223" s="16"/>
      <c r="DI223" s="16"/>
      <c r="DJ223" s="16"/>
      <c r="DK223" s="16"/>
      <c r="DL223" s="16"/>
      <c r="DM223" s="16"/>
      <c r="DN223" s="16"/>
      <c r="DO223" s="16"/>
      <c r="DP223" s="16"/>
      <c r="DQ223" s="16"/>
      <c r="DR223" s="16"/>
      <c r="DS223" s="16"/>
      <c r="DT223" s="16"/>
      <c r="DU223" s="16"/>
      <c r="DV223" s="16"/>
      <c r="DW223" s="16"/>
      <c r="DX223" s="16"/>
      <c r="DY223" s="16"/>
      <c r="DZ223" s="16"/>
      <c r="EA223" s="16"/>
      <c r="EB223" s="16"/>
      <c r="EC223" s="16"/>
      <c r="ED223" s="16"/>
      <c r="EE223" s="16"/>
      <c r="EF223" s="16"/>
      <c r="EG223" s="16"/>
      <c r="EH223" s="16"/>
      <c r="EI223" s="16"/>
      <c r="EJ223" s="16"/>
      <c r="EK223" s="16"/>
      <c r="EL223" s="16"/>
      <c r="EM223" s="16"/>
      <c r="EN223" s="16"/>
      <c r="EO223" s="16"/>
      <c r="EP223" s="16"/>
      <c r="EQ223" s="16"/>
      <c r="ER223" s="16"/>
      <c r="ES223" s="16"/>
      <c r="ET223" s="16"/>
      <c r="EU223" s="16"/>
      <c r="EV223" s="16"/>
      <c r="EW223" s="16"/>
      <c r="EX223" s="16"/>
      <c r="EY223" s="16"/>
      <c r="EZ223" s="16"/>
      <c r="FA223" s="16"/>
      <c r="FB223" s="16"/>
      <c r="FC223" s="16"/>
      <c r="FD223" s="16"/>
      <c r="FE223" s="16"/>
      <c r="FF223" s="16"/>
      <c r="FG223" s="16"/>
      <c r="FH223" s="16"/>
      <c r="FI223" s="16"/>
      <c r="FJ223" s="16"/>
      <c r="FK223" s="16"/>
      <c r="FL223" s="16"/>
      <c r="FM223" s="16"/>
      <c r="FN223" s="16"/>
      <c r="FO223" s="16"/>
      <c r="FP223" s="16"/>
      <c r="FQ223" s="16"/>
      <c r="FR223" s="16"/>
      <c r="FS223" s="16"/>
      <c r="FT223" s="16"/>
      <c r="FU223" s="16"/>
      <c r="FV223" s="16"/>
      <c r="FW223" s="16"/>
      <c r="FX223" s="16"/>
      <c r="FY223" s="104">
        <f t="shared" ref="FY223:GL223" si="349">VLOOKUP($A223,$T$121:$AI$136,FY$173,FALSE)</f>
        <v>0</v>
      </c>
      <c r="FZ223" s="104">
        <f t="shared" si="349"/>
        <v>0.20223723244540603</v>
      </c>
      <c r="GA223" s="104">
        <f t="shared" si="349"/>
        <v>6.2082579454860065E-2</v>
      </c>
      <c r="GB223" s="104">
        <f t="shared" si="349"/>
        <v>0.20657246222389891</v>
      </c>
      <c r="GC223" s="104">
        <f t="shared" si="349"/>
        <v>0.13548072592174187</v>
      </c>
      <c r="GD223" s="104">
        <f t="shared" si="349"/>
        <v>0.12472911939299958</v>
      </c>
      <c r="GE223" s="104">
        <f t="shared" si="349"/>
        <v>0.14446421904862539</v>
      </c>
      <c r="GF223" s="104">
        <f t="shared" si="349"/>
        <v>0.11285375018686827</v>
      </c>
      <c r="GG223" s="104">
        <f t="shared" si="349"/>
        <v>0.10299399785841934</v>
      </c>
      <c r="GH223" s="104">
        <f t="shared" si="349"/>
        <v>0.10386416890783723</v>
      </c>
      <c r="GI223" s="104">
        <f t="shared" si="349"/>
        <v>0.13324663361061617</v>
      </c>
      <c r="GJ223" s="104">
        <f t="shared" si="349"/>
        <v>0.13833753502076851</v>
      </c>
      <c r="GK223" s="104">
        <f t="shared" si="349"/>
        <v>0.19384747519771972</v>
      </c>
      <c r="GL223" s="104">
        <f t="shared" si="349"/>
        <v>0.20929503402379956</v>
      </c>
      <c r="GM223" s="16"/>
      <c r="GN223" s="16"/>
      <c r="GO223" s="16"/>
      <c r="GP223" s="16"/>
      <c r="GQ223" s="16"/>
      <c r="GR223" s="16"/>
      <c r="GS223" s="16"/>
      <c r="GT223" s="16"/>
      <c r="GU223" s="16"/>
      <c r="GV223" s="16"/>
      <c r="GW223" s="16"/>
      <c r="GX223" s="16"/>
      <c r="GY223" s="16"/>
      <c r="GZ223" s="16"/>
      <c r="HA223" s="16"/>
      <c r="HB223" s="16"/>
      <c r="HC223" s="16"/>
      <c r="HD223" s="16"/>
      <c r="HE223" s="16"/>
      <c r="HF223" s="16"/>
      <c r="HG223" s="16"/>
      <c r="HH223" s="16"/>
      <c r="HI223" s="16"/>
      <c r="HJ223" s="16"/>
      <c r="HK223" s="16"/>
      <c r="HL223" s="16"/>
      <c r="HM223" s="16"/>
      <c r="HN223" s="16"/>
      <c r="HO223" s="16"/>
      <c r="HP223" s="16"/>
      <c r="HQ223" s="16"/>
      <c r="HR223" s="16"/>
      <c r="HS223" s="16"/>
      <c r="HT223" s="16"/>
      <c r="HU223" s="16"/>
      <c r="HV223" s="16"/>
      <c r="HW223" s="16"/>
      <c r="HX223" s="16"/>
      <c r="HY223" s="16"/>
      <c r="HZ223" s="16"/>
      <c r="IA223" s="16"/>
      <c r="IB223" s="16"/>
      <c r="IC223" s="16"/>
      <c r="ID223" s="16"/>
      <c r="IE223" s="16"/>
      <c r="IF223" s="16"/>
      <c r="IG223" s="16"/>
      <c r="IH223" s="16"/>
    </row>
    <row r="224" spans="1:242">
      <c r="A224" s="45" t="s">
        <v>654</v>
      </c>
      <c r="B224" s="19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6"/>
      <c r="BZ224" s="16"/>
      <c r="CA224" s="16"/>
      <c r="CB224" s="16"/>
      <c r="CC224" s="16"/>
      <c r="CD224" s="16"/>
      <c r="CE224" s="16"/>
      <c r="CF224" s="16"/>
      <c r="CG224" s="16"/>
      <c r="CH224" s="16"/>
      <c r="CI224" s="16"/>
      <c r="CJ224" s="16"/>
      <c r="CK224" s="16"/>
      <c r="CL224" s="16"/>
      <c r="CM224" s="16"/>
      <c r="CN224" s="16"/>
      <c r="CO224" s="16"/>
      <c r="CP224" s="16"/>
      <c r="CQ224" s="16"/>
      <c r="CR224" s="16"/>
      <c r="CS224" s="16"/>
      <c r="CT224" s="16"/>
      <c r="CU224" s="16"/>
      <c r="CV224" s="16"/>
      <c r="CW224" s="16"/>
      <c r="CX224" s="16"/>
      <c r="CY224" s="16"/>
      <c r="CZ224" s="16"/>
      <c r="DA224" s="16"/>
      <c r="DB224" s="16"/>
      <c r="DC224" s="16"/>
      <c r="DD224" s="16"/>
      <c r="DE224" s="16"/>
      <c r="DF224" s="16"/>
      <c r="DG224" s="16"/>
      <c r="DH224" s="16"/>
      <c r="DI224" s="16"/>
      <c r="DJ224" s="16"/>
      <c r="DK224" s="16"/>
      <c r="DL224" s="16"/>
      <c r="DM224" s="16"/>
      <c r="DN224" s="16"/>
      <c r="DO224" s="16"/>
      <c r="DP224" s="16"/>
      <c r="DQ224" s="16"/>
      <c r="DR224" s="16"/>
      <c r="DS224" s="16"/>
      <c r="DT224" s="16"/>
      <c r="DU224" s="16"/>
      <c r="DV224" s="16"/>
      <c r="DW224" s="16"/>
      <c r="DX224" s="16"/>
      <c r="DY224" s="16"/>
      <c r="DZ224" s="16"/>
      <c r="EA224" s="16"/>
      <c r="EB224" s="16"/>
      <c r="EC224" s="16"/>
      <c r="ED224" s="16"/>
      <c r="EE224" s="16"/>
      <c r="EF224" s="16"/>
      <c r="EG224" s="16"/>
      <c r="EH224" s="16"/>
      <c r="EI224" s="16"/>
      <c r="EJ224" s="16"/>
      <c r="EK224" s="16"/>
      <c r="EL224" s="16"/>
      <c r="EM224" s="16"/>
      <c r="EN224" s="16"/>
      <c r="EO224" s="16"/>
      <c r="EP224" s="16"/>
      <c r="EQ224" s="16"/>
      <c r="ER224" s="16"/>
      <c r="ES224" s="16"/>
      <c r="ET224" s="16"/>
      <c r="EU224" s="16"/>
      <c r="EV224" s="16"/>
      <c r="EW224" s="16"/>
      <c r="EX224" s="16"/>
      <c r="EY224" s="16"/>
      <c r="EZ224" s="16"/>
      <c r="FA224" s="16"/>
      <c r="FB224" s="16"/>
      <c r="FC224" s="16"/>
      <c r="FD224" s="16"/>
      <c r="FE224" s="16"/>
      <c r="FF224" s="16"/>
      <c r="FG224" s="16"/>
      <c r="FH224" s="16"/>
      <c r="FI224" s="16"/>
      <c r="FJ224" s="16"/>
      <c r="FK224" s="16"/>
      <c r="FL224" s="16"/>
      <c r="FM224" s="16"/>
      <c r="FN224" s="16"/>
      <c r="FO224" s="16"/>
      <c r="FP224" s="16"/>
      <c r="FQ224" s="16"/>
      <c r="FR224" s="16"/>
      <c r="FS224" s="16"/>
      <c r="FT224" s="16"/>
      <c r="FU224" s="16"/>
      <c r="FV224" s="16"/>
      <c r="FW224" s="16"/>
      <c r="FX224" s="16"/>
      <c r="FY224" s="16"/>
      <c r="FZ224" s="16"/>
      <c r="GA224" s="16"/>
      <c r="GB224" s="16"/>
      <c r="GC224" s="16"/>
      <c r="GD224" s="16"/>
      <c r="GE224" s="16"/>
      <c r="GF224" s="16"/>
      <c r="GG224" s="16"/>
      <c r="GH224" s="16"/>
      <c r="GI224" s="16"/>
      <c r="GJ224" s="16"/>
      <c r="GK224" s="16"/>
      <c r="GL224" s="16"/>
      <c r="GM224" s="16"/>
      <c r="GN224" s="16"/>
      <c r="GO224" s="104">
        <f t="shared" ref="GO224:HB224" si="350">VLOOKUP($A224,$T$121:$AI$136,GO$173,FALSE)</f>
        <v>0</v>
      </c>
      <c r="GP224" s="104">
        <f t="shared" si="350"/>
        <v>0.13953206435683252</v>
      </c>
      <c r="GQ224" s="104">
        <f t="shared" si="350"/>
        <v>2.8700692283112339E-2</v>
      </c>
      <c r="GR224" s="104">
        <f t="shared" si="350"/>
        <v>0.14269724838159448</v>
      </c>
      <c r="GS224" s="104">
        <f t="shared" si="350"/>
        <v>0.10300670125940514</v>
      </c>
      <c r="GT224" s="104">
        <f t="shared" si="350"/>
        <v>8.9953033068678412E-2</v>
      </c>
      <c r="GU224" s="104">
        <f t="shared" si="350"/>
        <v>0.10378383277048364</v>
      </c>
      <c r="GV224" s="104">
        <f t="shared" si="350"/>
        <v>6.3461476648558168E-2</v>
      </c>
      <c r="GW224" s="104">
        <f t="shared" si="350"/>
        <v>7.0634598448509278E-2</v>
      </c>
      <c r="GX224" s="104">
        <f t="shared" si="350"/>
        <v>7.1933934793606547E-2</v>
      </c>
      <c r="GY224" s="104">
        <f t="shared" si="350"/>
        <v>4.5025174873580376E-2</v>
      </c>
      <c r="GZ224" s="104">
        <f t="shared" si="350"/>
        <v>3.7550157701263798E-2</v>
      </c>
      <c r="HA224" s="104">
        <f t="shared" si="350"/>
        <v>5.4431717431394189E-2</v>
      </c>
      <c r="HB224" s="104">
        <f t="shared" si="350"/>
        <v>7.1126270003447178E-2</v>
      </c>
      <c r="HC224" s="16"/>
      <c r="HD224" s="16"/>
      <c r="HE224" s="16"/>
      <c r="HF224" s="16"/>
      <c r="HG224" s="16"/>
      <c r="HH224" s="16"/>
      <c r="HI224" s="16"/>
      <c r="HJ224" s="16"/>
      <c r="HK224" s="16"/>
      <c r="HL224" s="16"/>
      <c r="HM224" s="16"/>
      <c r="HN224" s="16"/>
      <c r="HO224" s="16"/>
      <c r="HP224" s="16"/>
      <c r="HQ224" s="16"/>
      <c r="HR224" s="16"/>
      <c r="HS224" s="16"/>
      <c r="HT224" s="16"/>
      <c r="HU224" s="16"/>
      <c r="HV224" s="16"/>
      <c r="HW224" s="16"/>
      <c r="HX224" s="16"/>
      <c r="HY224" s="16"/>
      <c r="HZ224" s="16"/>
      <c r="IA224" s="16"/>
      <c r="IB224" s="16"/>
      <c r="IC224" s="16"/>
      <c r="ID224" s="16"/>
      <c r="IE224" s="16"/>
      <c r="IF224" s="16"/>
      <c r="IG224" s="16"/>
      <c r="IH224" s="16"/>
    </row>
    <row r="225" spans="1:242">
      <c r="A225" s="45" t="s">
        <v>655</v>
      </c>
      <c r="B225" s="19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6"/>
      <c r="BZ225" s="16"/>
      <c r="CA225" s="16"/>
      <c r="CB225" s="16"/>
      <c r="CC225" s="16"/>
      <c r="CD225" s="16"/>
      <c r="CE225" s="16"/>
      <c r="CF225" s="16"/>
      <c r="CG225" s="16"/>
      <c r="CH225" s="16"/>
      <c r="CI225" s="16"/>
      <c r="CJ225" s="16"/>
      <c r="CK225" s="16"/>
      <c r="CL225" s="16"/>
      <c r="CM225" s="16"/>
      <c r="CN225" s="16"/>
      <c r="CO225" s="16"/>
      <c r="CP225" s="16"/>
      <c r="CQ225" s="16"/>
      <c r="CR225" s="16"/>
      <c r="CS225" s="16"/>
      <c r="CT225" s="16"/>
      <c r="CU225" s="16"/>
      <c r="CV225" s="16"/>
      <c r="CW225" s="16"/>
      <c r="CX225" s="16"/>
      <c r="CY225" s="16"/>
      <c r="CZ225" s="16"/>
      <c r="DA225" s="16"/>
      <c r="DB225" s="16"/>
      <c r="DC225" s="16"/>
      <c r="DD225" s="16"/>
      <c r="DE225" s="16"/>
      <c r="DF225" s="16"/>
      <c r="DG225" s="16"/>
      <c r="DH225" s="16"/>
      <c r="DI225" s="16"/>
      <c r="DJ225" s="16"/>
      <c r="DK225" s="16"/>
      <c r="DL225" s="16"/>
      <c r="DM225" s="16"/>
      <c r="DN225" s="16"/>
      <c r="DO225" s="16"/>
      <c r="DP225" s="16"/>
      <c r="DQ225" s="16"/>
      <c r="DR225" s="16"/>
      <c r="DS225" s="16"/>
      <c r="DT225" s="16"/>
      <c r="DU225" s="16"/>
      <c r="DV225" s="16"/>
      <c r="DW225" s="16"/>
      <c r="DX225" s="16"/>
      <c r="DY225" s="16"/>
      <c r="DZ225" s="16"/>
      <c r="EA225" s="16"/>
      <c r="EB225" s="16"/>
      <c r="EC225" s="16"/>
      <c r="ED225" s="16"/>
      <c r="EE225" s="16"/>
      <c r="EF225" s="16"/>
      <c r="EG225" s="16"/>
      <c r="EH225" s="16"/>
      <c r="EI225" s="16"/>
      <c r="EJ225" s="16"/>
      <c r="EK225" s="16"/>
      <c r="EL225" s="16"/>
      <c r="EM225" s="16"/>
      <c r="EN225" s="16"/>
      <c r="EO225" s="16"/>
      <c r="EP225" s="16"/>
      <c r="EQ225" s="16"/>
      <c r="ER225" s="16"/>
      <c r="ES225" s="16"/>
      <c r="ET225" s="16"/>
      <c r="EU225" s="16"/>
      <c r="EV225" s="16"/>
      <c r="EW225" s="16"/>
      <c r="EX225" s="16"/>
      <c r="EY225" s="16"/>
      <c r="EZ225" s="16"/>
      <c r="FA225" s="16"/>
      <c r="FB225" s="16"/>
      <c r="FC225" s="16"/>
      <c r="FD225" s="16"/>
      <c r="FE225" s="16"/>
      <c r="FF225" s="16"/>
      <c r="FG225" s="16"/>
      <c r="FH225" s="16"/>
      <c r="FI225" s="16"/>
      <c r="FJ225" s="16"/>
      <c r="FK225" s="16"/>
      <c r="FL225" s="16"/>
      <c r="FM225" s="16"/>
      <c r="FN225" s="16"/>
      <c r="FO225" s="16"/>
      <c r="FP225" s="16"/>
      <c r="FQ225" s="16"/>
      <c r="FR225" s="16"/>
      <c r="FS225" s="16"/>
      <c r="FT225" s="16"/>
      <c r="FU225" s="16"/>
      <c r="FV225" s="16"/>
      <c r="FW225" s="16"/>
      <c r="FX225" s="16"/>
      <c r="FY225" s="16"/>
      <c r="FZ225" s="16"/>
      <c r="GA225" s="16"/>
      <c r="GB225" s="16"/>
      <c r="GC225" s="16"/>
      <c r="GD225" s="16"/>
      <c r="GE225" s="16"/>
      <c r="GF225" s="16"/>
      <c r="GG225" s="16"/>
      <c r="GH225" s="16"/>
      <c r="GI225" s="16"/>
      <c r="GJ225" s="16"/>
      <c r="GK225" s="16"/>
      <c r="GL225" s="16"/>
      <c r="GM225" s="16"/>
      <c r="GN225" s="16"/>
      <c r="GO225" s="16"/>
      <c r="GP225" s="16"/>
      <c r="GQ225" s="16"/>
      <c r="GR225" s="16"/>
      <c r="GS225" s="16"/>
      <c r="GT225" s="16"/>
      <c r="GU225" s="16"/>
      <c r="GV225" s="16"/>
      <c r="GW225" s="16"/>
      <c r="GX225" s="16"/>
      <c r="GY225" s="16"/>
      <c r="GZ225" s="16"/>
      <c r="HA225" s="16"/>
      <c r="HB225" s="16"/>
      <c r="HC225" s="16"/>
      <c r="HD225" s="16"/>
      <c r="HE225" s="104">
        <f t="shared" ref="HE225:HR225" si="351">VLOOKUP($A225,$T$121:$AI$136,HE$173,FALSE)</f>
        <v>0</v>
      </c>
      <c r="HF225" s="104">
        <f t="shared" si="351"/>
        <v>7.8058989554298686E-2</v>
      </c>
      <c r="HG225" s="104">
        <f t="shared" si="351"/>
        <v>1.4156888063991957E-2</v>
      </c>
      <c r="HH225" s="104">
        <f t="shared" si="351"/>
        <v>9.9827832509232994E-2</v>
      </c>
      <c r="HI225" s="104">
        <f t="shared" si="351"/>
        <v>0.12130790944276093</v>
      </c>
      <c r="HJ225" s="104">
        <f t="shared" si="351"/>
        <v>8.1290112503170198E-2</v>
      </c>
      <c r="HK225" s="104">
        <f t="shared" si="351"/>
        <v>9.4735396076840672E-2</v>
      </c>
      <c r="HL225" s="104">
        <f t="shared" si="351"/>
        <v>7.863739653809243E-2</v>
      </c>
      <c r="HM225" s="104">
        <f t="shared" si="351"/>
        <v>0.12931680580983551</v>
      </c>
      <c r="HN225" s="104">
        <f t="shared" si="351"/>
        <v>0.17517215259268126</v>
      </c>
      <c r="HO225" s="104">
        <f t="shared" si="351"/>
        <v>0.15083044220570896</v>
      </c>
      <c r="HP225" s="104">
        <f t="shared" si="351"/>
        <v>0.14711603697018871</v>
      </c>
      <c r="HQ225" s="104">
        <f t="shared" si="351"/>
        <v>0.17235276688950041</v>
      </c>
      <c r="HR225" s="104">
        <f t="shared" si="351"/>
        <v>0.22046737671146666</v>
      </c>
      <c r="HS225" s="16"/>
      <c r="HT225" s="16"/>
      <c r="HU225" s="16"/>
      <c r="HV225" s="16"/>
      <c r="HW225" s="16"/>
      <c r="HX225" s="16"/>
      <c r="HY225" s="16"/>
      <c r="HZ225" s="16"/>
      <c r="IA225" s="16"/>
      <c r="IB225" s="16"/>
      <c r="IC225" s="16"/>
      <c r="ID225" s="16"/>
      <c r="IE225" s="16"/>
      <c r="IF225" s="16"/>
      <c r="IG225" s="16"/>
      <c r="IH225" s="16"/>
    </row>
    <row r="226" spans="1:242">
      <c r="A226" s="44" t="s">
        <v>632</v>
      </c>
      <c r="B226" s="19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16"/>
      <c r="DF226" s="16"/>
      <c r="DG226" s="16"/>
      <c r="DH226" s="16"/>
      <c r="DI226" s="16"/>
      <c r="DJ226" s="16"/>
      <c r="DK226" s="16"/>
      <c r="DL226" s="16"/>
      <c r="DM226" s="16"/>
      <c r="DN226" s="16"/>
      <c r="DO226" s="16"/>
      <c r="DP226" s="16"/>
      <c r="DQ226" s="16"/>
      <c r="DR226" s="16"/>
      <c r="DS226" s="16"/>
      <c r="DT226" s="16"/>
      <c r="DU226" s="16"/>
      <c r="DV226" s="16"/>
      <c r="DW226" s="16"/>
      <c r="DX226" s="16"/>
      <c r="DY226" s="16"/>
      <c r="DZ226" s="16"/>
      <c r="EA226" s="16"/>
      <c r="EB226" s="16"/>
      <c r="EC226" s="16"/>
      <c r="ED226" s="16"/>
      <c r="EE226" s="16"/>
      <c r="EF226" s="16"/>
      <c r="EG226" s="16"/>
      <c r="EH226" s="16"/>
      <c r="EI226" s="16"/>
      <c r="EJ226" s="16"/>
      <c r="EK226" s="16"/>
      <c r="EL226" s="16"/>
      <c r="EM226" s="16"/>
      <c r="EN226" s="16"/>
      <c r="EO226" s="16"/>
      <c r="EP226" s="16"/>
      <c r="EQ226" s="16"/>
      <c r="ER226" s="16"/>
      <c r="ES226" s="16"/>
      <c r="ET226" s="16"/>
      <c r="EU226" s="16"/>
      <c r="EV226" s="16"/>
      <c r="EW226" s="16"/>
      <c r="EX226" s="16"/>
      <c r="EY226" s="16"/>
      <c r="EZ226" s="16"/>
      <c r="FA226" s="16"/>
      <c r="FB226" s="16"/>
      <c r="FC226" s="16"/>
      <c r="FD226" s="16"/>
      <c r="FE226" s="16"/>
      <c r="FF226" s="16"/>
      <c r="FG226" s="16"/>
      <c r="FH226" s="16"/>
      <c r="FI226" s="16"/>
      <c r="FJ226" s="16"/>
      <c r="FK226" s="16"/>
      <c r="FL226" s="16"/>
      <c r="FM226" s="16"/>
      <c r="FN226" s="16"/>
      <c r="FO226" s="16"/>
      <c r="FP226" s="16"/>
      <c r="FQ226" s="16"/>
      <c r="FR226" s="16"/>
      <c r="FS226" s="16"/>
      <c r="FT226" s="16"/>
      <c r="FU226" s="16"/>
      <c r="FV226" s="16"/>
      <c r="FW226" s="16"/>
      <c r="FX226" s="16"/>
      <c r="FY226" s="16"/>
      <c r="FZ226" s="16"/>
      <c r="GA226" s="16"/>
      <c r="GB226" s="16"/>
      <c r="GC226" s="16"/>
      <c r="GD226" s="16"/>
      <c r="GE226" s="16"/>
      <c r="GF226" s="16"/>
      <c r="GG226" s="16"/>
      <c r="GH226" s="16"/>
      <c r="GI226" s="16"/>
      <c r="GJ226" s="16"/>
      <c r="GK226" s="16"/>
      <c r="GL226" s="16"/>
      <c r="GM226" s="16"/>
      <c r="GN226" s="16"/>
      <c r="GO226" s="16"/>
      <c r="GP226" s="16"/>
      <c r="GQ226" s="16"/>
      <c r="GR226" s="16"/>
      <c r="GS226" s="16"/>
      <c r="GT226" s="16"/>
      <c r="GU226" s="16"/>
      <c r="GV226" s="16"/>
      <c r="GW226" s="16"/>
      <c r="GX226" s="16"/>
      <c r="GY226" s="16"/>
      <c r="GZ226" s="16"/>
      <c r="HA226" s="16"/>
      <c r="HB226" s="16"/>
      <c r="HC226" s="16"/>
      <c r="HD226" s="16"/>
      <c r="HE226" s="16"/>
      <c r="HF226" s="16"/>
      <c r="HG226" s="16"/>
      <c r="HH226" s="16"/>
      <c r="HI226" s="16"/>
      <c r="HJ226" s="16"/>
      <c r="HK226" s="16"/>
      <c r="HL226" s="16"/>
      <c r="HM226" s="16"/>
      <c r="HN226" s="16"/>
      <c r="HO226" s="16"/>
      <c r="HP226" s="16"/>
      <c r="HQ226" s="16"/>
      <c r="HR226" s="16"/>
      <c r="HS226" s="16"/>
      <c r="HT226" s="16"/>
      <c r="HU226" s="104">
        <f t="shared" ref="HU226:IH226" si="352">VLOOKUP($A226,$T$121:$AI$136,HU$173,FALSE)</f>
        <v>0</v>
      </c>
      <c r="HV226" s="104">
        <f t="shared" si="352"/>
        <v>2.7104029471829216E-2</v>
      </c>
      <c r="HW226" s="104">
        <f t="shared" si="352"/>
        <v>1.3704766748694697E-2</v>
      </c>
      <c r="HX226" s="104">
        <f t="shared" si="352"/>
        <v>5.3228670124916055E-2</v>
      </c>
      <c r="HY226" s="104">
        <f t="shared" si="352"/>
        <v>2.067617210856687E-2</v>
      </c>
      <c r="HZ226" s="104">
        <f t="shared" si="352"/>
        <v>1.760078786671837E-3</v>
      </c>
      <c r="IA226" s="104">
        <f t="shared" si="352"/>
        <v>1.9524700717211463E-2</v>
      </c>
      <c r="IB226" s="104">
        <f t="shared" si="352"/>
        <v>-2.2404864247929757E-2</v>
      </c>
      <c r="IC226" s="104">
        <f t="shared" si="352"/>
        <v>-1.8641428409587268E-2</v>
      </c>
      <c r="ID226" s="104">
        <f t="shared" si="352"/>
        <v>-2.350666064402307E-2</v>
      </c>
      <c r="IE226" s="104">
        <f t="shared" si="352"/>
        <v>-2.1421515900043375E-2</v>
      </c>
      <c r="IF226" s="104">
        <f t="shared" si="352"/>
        <v>-3.4321915897692734E-2</v>
      </c>
      <c r="IG226" s="104">
        <f t="shared" si="352"/>
        <v>-2.0722078584916481E-2</v>
      </c>
      <c r="IH226" s="104">
        <f t="shared" si="352"/>
        <v>-6.2568345787489266E-3</v>
      </c>
    </row>
    <row r="229" spans="1:242">
      <c r="A229" s="19"/>
      <c r="B229" s="19"/>
      <c r="C229" s="19">
        <v>2</v>
      </c>
      <c r="D229" s="19">
        <v>3</v>
      </c>
      <c r="E229" s="19">
        <v>4</v>
      </c>
      <c r="F229" s="19">
        <v>5</v>
      </c>
      <c r="G229" s="19">
        <v>6</v>
      </c>
      <c r="H229" s="19">
        <v>7</v>
      </c>
      <c r="I229" s="19">
        <v>8</v>
      </c>
      <c r="J229" s="19">
        <v>9</v>
      </c>
      <c r="K229" s="19">
        <v>10</v>
      </c>
      <c r="L229" s="19">
        <v>11</v>
      </c>
      <c r="M229" s="19">
        <v>12</v>
      </c>
      <c r="N229" s="19"/>
      <c r="O229" s="19"/>
      <c r="P229" s="19">
        <v>2</v>
      </c>
      <c r="S229" s="19">
        <v>3</v>
      </c>
      <c r="T229" s="19">
        <v>4</v>
      </c>
      <c r="U229" s="19">
        <v>5</v>
      </c>
      <c r="V229" s="19">
        <v>6</v>
      </c>
      <c r="W229" s="19">
        <v>7</v>
      </c>
      <c r="X229" s="19">
        <v>8</v>
      </c>
      <c r="Y229" s="19">
        <v>9</v>
      </c>
      <c r="Z229" s="19">
        <v>10</v>
      </c>
      <c r="AA229" s="19">
        <v>11</v>
      </c>
      <c r="AB229" s="19">
        <v>12</v>
      </c>
      <c r="AC229" s="19"/>
      <c r="AD229" s="19"/>
      <c r="AE229" s="19">
        <v>2</v>
      </c>
      <c r="AF229" s="19">
        <v>3</v>
      </c>
      <c r="AG229" s="19">
        <v>4</v>
      </c>
      <c r="AH229" s="19">
        <v>5</v>
      </c>
      <c r="AI229" s="19">
        <v>6</v>
      </c>
      <c r="AJ229" s="19">
        <v>7</v>
      </c>
      <c r="AK229" s="19">
        <v>8</v>
      </c>
      <c r="AL229" s="19">
        <v>9</v>
      </c>
      <c r="AM229" s="19">
        <v>10</v>
      </c>
      <c r="AN229" s="19">
        <v>11</v>
      </c>
      <c r="AO229" s="19">
        <v>12</v>
      </c>
      <c r="AP229" s="19"/>
      <c r="AQ229" s="19"/>
      <c r="AR229" s="19">
        <v>2</v>
      </c>
      <c r="AS229" s="19">
        <v>3</v>
      </c>
      <c r="AT229" s="19">
        <v>4</v>
      </c>
      <c r="AU229" s="19">
        <v>5</v>
      </c>
      <c r="AV229" s="19">
        <v>6</v>
      </c>
      <c r="AW229" s="19">
        <v>7</v>
      </c>
      <c r="AX229" s="19">
        <v>8</v>
      </c>
      <c r="AY229" s="19">
        <v>9</v>
      </c>
      <c r="AZ229" s="19">
        <v>10</v>
      </c>
      <c r="BA229" s="19">
        <v>11</v>
      </c>
      <c r="BB229" s="19">
        <v>12</v>
      </c>
      <c r="BC229" s="19"/>
      <c r="BD229" s="19"/>
      <c r="BE229" s="19">
        <v>2</v>
      </c>
      <c r="BF229" s="19">
        <v>3</v>
      </c>
      <c r="BG229" s="19">
        <v>4</v>
      </c>
      <c r="BH229" s="19">
        <v>5</v>
      </c>
      <c r="BI229" s="19">
        <v>6</v>
      </c>
      <c r="BJ229" s="19">
        <v>7</v>
      </c>
      <c r="BK229" s="19">
        <v>8</v>
      </c>
      <c r="BL229" s="19">
        <v>9</v>
      </c>
      <c r="BM229" s="19">
        <v>10</v>
      </c>
      <c r="BN229" s="19">
        <v>11</v>
      </c>
      <c r="BO229" s="19">
        <v>12</v>
      </c>
      <c r="BP229" s="19"/>
      <c r="BQ229" s="19"/>
      <c r="BR229" s="19">
        <v>2</v>
      </c>
      <c r="BS229" s="19">
        <v>3</v>
      </c>
      <c r="BT229" s="19">
        <v>4</v>
      </c>
      <c r="BU229" s="19">
        <v>5</v>
      </c>
      <c r="BV229" s="19">
        <v>6</v>
      </c>
      <c r="BW229" s="19">
        <v>7</v>
      </c>
      <c r="BX229" s="19">
        <v>8</v>
      </c>
      <c r="BY229" s="19">
        <v>9</v>
      </c>
      <c r="BZ229" s="19">
        <v>10</v>
      </c>
      <c r="CA229" s="19">
        <v>11</v>
      </c>
      <c r="CB229" s="19">
        <v>12</v>
      </c>
      <c r="CC229" s="19"/>
      <c r="CD229" s="19"/>
      <c r="CE229" s="19">
        <v>2</v>
      </c>
      <c r="CF229" s="19">
        <v>3</v>
      </c>
      <c r="CG229" s="19">
        <v>4</v>
      </c>
      <c r="CH229" s="19">
        <v>5</v>
      </c>
      <c r="CI229" s="19">
        <v>6</v>
      </c>
      <c r="CJ229" s="19">
        <v>7</v>
      </c>
      <c r="CK229" s="19">
        <v>8</v>
      </c>
      <c r="CL229" s="19">
        <v>9</v>
      </c>
      <c r="CM229" s="19">
        <v>10</v>
      </c>
      <c r="CN229" s="19">
        <v>11</v>
      </c>
      <c r="CO229" s="19">
        <v>12</v>
      </c>
      <c r="CP229" s="19"/>
      <c r="CQ229" s="19"/>
      <c r="CR229" s="19">
        <v>2</v>
      </c>
      <c r="CS229" s="19">
        <v>3</v>
      </c>
      <c r="CT229" s="19">
        <v>4</v>
      </c>
      <c r="CU229" s="19">
        <v>5</v>
      </c>
      <c r="CV229" s="19">
        <v>6</v>
      </c>
      <c r="CW229" s="19">
        <v>7</v>
      </c>
      <c r="CX229" s="19">
        <v>8</v>
      </c>
      <c r="CY229" s="19">
        <v>9</v>
      </c>
      <c r="CZ229" s="19">
        <v>10</v>
      </c>
      <c r="DA229" s="19">
        <v>11</v>
      </c>
      <c r="DB229" s="19">
        <v>12</v>
      </c>
      <c r="DC229" s="19"/>
      <c r="DD229" s="19"/>
      <c r="DE229" s="19">
        <v>2</v>
      </c>
      <c r="DF229" s="19">
        <v>3</v>
      </c>
      <c r="DG229" s="19">
        <v>4</v>
      </c>
      <c r="DH229" s="19">
        <v>5</v>
      </c>
      <c r="DI229" s="19">
        <v>6</v>
      </c>
      <c r="DJ229" s="19">
        <v>7</v>
      </c>
      <c r="DK229" s="19">
        <v>8</v>
      </c>
      <c r="DL229" s="19">
        <v>9</v>
      </c>
      <c r="DM229" s="19">
        <v>10</v>
      </c>
      <c r="DN229" s="19">
        <v>11</v>
      </c>
      <c r="DO229" s="19">
        <v>12</v>
      </c>
      <c r="DP229" s="19"/>
      <c r="DQ229" s="19"/>
      <c r="DR229" s="19">
        <v>2</v>
      </c>
      <c r="DS229" s="19">
        <v>3</v>
      </c>
      <c r="DT229" s="19">
        <v>4</v>
      </c>
      <c r="DU229" s="19">
        <v>5</v>
      </c>
      <c r="DV229" s="19">
        <v>6</v>
      </c>
      <c r="DW229" s="19">
        <v>7</v>
      </c>
      <c r="DX229" s="19">
        <v>8</v>
      </c>
      <c r="DY229" s="19">
        <v>9</v>
      </c>
      <c r="DZ229" s="19">
        <v>10</v>
      </c>
      <c r="EA229" s="19">
        <v>11</v>
      </c>
      <c r="EB229" s="19">
        <v>12</v>
      </c>
      <c r="EC229" s="19"/>
      <c r="ED229" s="19"/>
      <c r="EE229" s="19">
        <v>2</v>
      </c>
      <c r="EF229" s="19">
        <v>3</v>
      </c>
      <c r="EG229" s="19">
        <v>4</v>
      </c>
      <c r="EH229" s="19">
        <v>5</v>
      </c>
      <c r="EI229" s="19">
        <v>6</v>
      </c>
      <c r="EJ229" s="19">
        <v>7</v>
      </c>
      <c r="EK229" s="19">
        <v>8</v>
      </c>
      <c r="EL229" s="19">
        <v>9</v>
      </c>
      <c r="EM229" s="19">
        <v>10</v>
      </c>
      <c r="EN229" s="19">
        <v>11</v>
      </c>
      <c r="EO229" s="19">
        <v>12</v>
      </c>
      <c r="EP229" s="19"/>
      <c r="EQ229" s="19"/>
      <c r="ER229" s="19">
        <v>2</v>
      </c>
      <c r="ES229" s="19">
        <v>3</v>
      </c>
      <c r="ET229" s="19">
        <v>4</v>
      </c>
      <c r="EU229" s="19">
        <v>5</v>
      </c>
      <c r="EV229" s="19">
        <v>6</v>
      </c>
      <c r="EW229" s="19">
        <v>7</v>
      </c>
      <c r="EX229" s="19">
        <v>8</v>
      </c>
      <c r="EY229" s="19">
        <v>9</v>
      </c>
      <c r="EZ229" s="19">
        <v>10</v>
      </c>
      <c r="FA229" s="19">
        <v>11</v>
      </c>
      <c r="FB229" s="19">
        <v>12</v>
      </c>
      <c r="FC229" s="19"/>
      <c r="FD229" s="19"/>
      <c r="FE229" s="19">
        <v>2</v>
      </c>
      <c r="FF229" s="19">
        <v>3</v>
      </c>
      <c r="FG229" s="19">
        <v>4</v>
      </c>
      <c r="FH229" s="19">
        <v>5</v>
      </c>
      <c r="FI229" s="19">
        <v>6</v>
      </c>
      <c r="FJ229" s="19">
        <v>7</v>
      </c>
      <c r="FK229" s="19">
        <v>8</v>
      </c>
      <c r="FL229" s="19">
        <v>9</v>
      </c>
      <c r="FM229" s="19">
        <v>10</v>
      </c>
      <c r="FN229" s="19">
        <v>11</v>
      </c>
      <c r="FO229" s="19">
        <v>12</v>
      </c>
      <c r="FP229" s="19"/>
      <c r="FQ229" s="19"/>
      <c r="FR229" s="19">
        <v>2</v>
      </c>
      <c r="FS229" s="19">
        <v>3</v>
      </c>
      <c r="FT229" s="19">
        <v>4</v>
      </c>
      <c r="FU229" s="19">
        <v>5</v>
      </c>
      <c r="FV229" s="19">
        <v>6</v>
      </c>
      <c r="FW229" s="19">
        <v>7</v>
      </c>
      <c r="FX229" s="19">
        <v>8</v>
      </c>
      <c r="FY229" s="19">
        <v>9</v>
      </c>
      <c r="FZ229" s="19">
        <v>10</v>
      </c>
      <c r="GA229" s="19">
        <v>11</v>
      </c>
      <c r="GB229" s="19">
        <v>12</v>
      </c>
      <c r="GC229" s="19"/>
      <c r="GD229" s="19"/>
      <c r="GE229" s="19">
        <v>2</v>
      </c>
      <c r="GF229" s="19">
        <v>3</v>
      </c>
      <c r="GG229" s="19">
        <v>4</v>
      </c>
      <c r="GH229" s="19">
        <v>5</v>
      </c>
      <c r="GI229" s="19">
        <v>6</v>
      </c>
      <c r="GJ229" s="19">
        <v>7</v>
      </c>
      <c r="GK229" s="19">
        <v>8</v>
      </c>
      <c r="GL229" s="19">
        <v>9</v>
      </c>
      <c r="GM229" s="19">
        <v>10</v>
      </c>
      <c r="GN229" s="19">
        <v>11</v>
      </c>
      <c r="GO229" s="19">
        <v>12</v>
      </c>
    </row>
    <row r="230" spans="1:242">
      <c r="A230" s="19"/>
      <c r="B230" s="45"/>
      <c r="C230" s="150" t="s">
        <v>297</v>
      </c>
      <c r="D230" s="45" t="s">
        <v>264</v>
      </c>
      <c r="E230" s="45" t="s">
        <v>265</v>
      </c>
      <c r="F230" s="45" t="s">
        <v>266</v>
      </c>
      <c r="G230" s="45" t="s">
        <v>267</v>
      </c>
      <c r="H230" s="45" t="s">
        <v>268</v>
      </c>
      <c r="I230" s="45" t="s">
        <v>269</v>
      </c>
      <c r="J230" s="45" t="s">
        <v>270</v>
      </c>
      <c r="K230" s="45" t="s">
        <v>271</v>
      </c>
      <c r="L230" s="45" t="s">
        <v>272</v>
      </c>
      <c r="M230" s="44" t="s">
        <v>273</v>
      </c>
      <c r="N230" s="44"/>
      <c r="O230" s="45"/>
      <c r="P230" s="150" t="s">
        <v>297</v>
      </c>
      <c r="Q230" s="261"/>
      <c r="R230" s="261"/>
      <c r="S230" s="45" t="s">
        <v>264</v>
      </c>
      <c r="T230" s="45" t="s">
        <v>265</v>
      </c>
      <c r="U230" s="45" t="s">
        <v>266</v>
      </c>
      <c r="V230" s="45" t="s">
        <v>267</v>
      </c>
      <c r="W230" s="45" t="s">
        <v>268</v>
      </c>
      <c r="X230" s="45" t="s">
        <v>269</v>
      </c>
      <c r="Y230" s="45" t="s">
        <v>270</v>
      </c>
      <c r="Z230" s="45" t="s">
        <v>271</v>
      </c>
      <c r="AA230" s="45" t="s">
        <v>272</v>
      </c>
      <c r="AB230" s="44" t="s">
        <v>273</v>
      </c>
      <c r="AC230" s="44"/>
      <c r="AD230" s="45"/>
      <c r="AE230" s="150" t="s">
        <v>297</v>
      </c>
      <c r="AF230" s="45" t="s">
        <v>264</v>
      </c>
      <c r="AG230" s="45" t="s">
        <v>265</v>
      </c>
      <c r="AH230" s="45" t="s">
        <v>266</v>
      </c>
      <c r="AI230" s="45" t="s">
        <v>267</v>
      </c>
      <c r="AJ230" s="45" t="s">
        <v>268</v>
      </c>
      <c r="AK230" s="45" t="s">
        <v>269</v>
      </c>
      <c r="AL230" s="45" t="s">
        <v>270</v>
      </c>
      <c r="AM230" s="45" t="s">
        <v>271</v>
      </c>
      <c r="AN230" s="45" t="s">
        <v>272</v>
      </c>
      <c r="AO230" s="44" t="s">
        <v>273</v>
      </c>
      <c r="AP230" s="44"/>
      <c r="AQ230" s="45"/>
      <c r="AR230" s="150" t="s">
        <v>297</v>
      </c>
      <c r="AS230" s="45" t="s">
        <v>264</v>
      </c>
      <c r="AT230" s="45" t="s">
        <v>265</v>
      </c>
      <c r="AU230" s="45" t="s">
        <v>266</v>
      </c>
      <c r="AV230" s="45" t="s">
        <v>267</v>
      </c>
      <c r="AW230" s="45" t="s">
        <v>268</v>
      </c>
      <c r="AX230" s="45" t="s">
        <v>269</v>
      </c>
      <c r="AY230" s="45" t="s">
        <v>270</v>
      </c>
      <c r="AZ230" s="45" t="s">
        <v>271</v>
      </c>
      <c r="BA230" s="45" t="s">
        <v>272</v>
      </c>
      <c r="BB230" s="44" t="s">
        <v>273</v>
      </c>
      <c r="BC230" s="44"/>
      <c r="BD230" s="45"/>
      <c r="BE230" s="150" t="s">
        <v>297</v>
      </c>
      <c r="BF230" s="45" t="s">
        <v>264</v>
      </c>
      <c r="BG230" s="45" t="s">
        <v>265</v>
      </c>
      <c r="BH230" s="45" t="s">
        <v>266</v>
      </c>
      <c r="BI230" s="45" t="s">
        <v>267</v>
      </c>
      <c r="BJ230" s="45" t="s">
        <v>268</v>
      </c>
      <c r="BK230" s="45" t="s">
        <v>269</v>
      </c>
      <c r="BL230" s="45" t="s">
        <v>270</v>
      </c>
      <c r="BM230" s="45" t="s">
        <v>271</v>
      </c>
      <c r="BN230" s="45" t="s">
        <v>272</v>
      </c>
      <c r="BO230" s="44" t="s">
        <v>273</v>
      </c>
      <c r="BP230" s="44"/>
      <c r="BQ230" s="45"/>
      <c r="BR230" s="150" t="s">
        <v>297</v>
      </c>
      <c r="BS230" s="45" t="s">
        <v>264</v>
      </c>
      <c r="BT230" s="45" t="s">
        <v>265</v>
      </c>
      <c r="BU230" s="45" t="s">
        <v>266</v>
      </c>
      <c r="BV230" s="45" t="s">
        <v>267</v>
      </c>
      <c r="BW230" s="45" t="s">
        <v>268</v>
      </c>
      <c r="BX230" s="45" t="s">
        <v>269</v>
      </c>
      <c r="BY230" s="45" t="s">
        <v>270</v>
      </c>
      <c r="BZ230" s="45" t="s">
        <v>271</v>
      </c>
      <c r="CA230" s="45" t="s">
        <v>272</v>
      </c>
      <c r="CB230" s="44" t="s">
        <v>273</v>
      </c>
      <c r="CC230" s="44"/>
      <c r="CD230" s="45"/>
      <c r="CE230" s="150" t="s">
        <v>297</v>
      </c>
      <c r="CF230" s="45" t="s">
        <v>264</v>
      </c>
      <c r="CG230" s="45" t="s">
        <v>265</v>
      </c>
      <c r="CH230" s="45" t="s">
        <v>266</v>
      </c>
      <c r="CI230" s="45" t="s">
        <v>267</v>
      </c>
      <c r="CJ230" s="45" t="s">
        <v>268</v>
      </c>
      <c r="CK230" s="45" t="s">
        <v>269</v>
      </c>
      <c r="CL230" s="45" t="s">
        <v>270</v>
      </c>
      <c r="CM230" s="45" t="s">
        <v>271</v>
      </c>
      <c r="CN230" s="45" t="s">
        <v>272</v>
      </c>
      <c r="CO230" s="44" t="s">
        <v>273</v>
      </c>
      <c r="CP230" s="44"/>
      <c r="CQ230" s="45"/>
      <c r="CR230" s="150" t="s">
        <v>297</v>
      </c>
      <c r="CS230" s="45" t="s">
        <v>264</v>
      </c>
      <c r="CT230" s="45" t="s">
        <v>265</v>
      </c>
      <c r="CU230" s="45" t="s">
        <v>266</v>
      </c>
      <c r="CV230" s="45" t="s">
        <v>267</v>
      </c>
      <c r="CW230" s="45" t="s">
        <v>268</v>
      </c>
      <c r="CX230" s="45" t="s">
        <v>269</v>
      </c>
      <c r="CY230" s="45" t="s">
        <v>270</v>
      </c>
      <c r="CZ230" s="45" t="s">
        <v>271</v>
      </c>
      <c r="DA230" s="45" t="s">
        <v>272</v>
      </c>
      <c r="DB230" s="44" t="s">
        <v>273</v>
      </c>
      <c r="DC230" s="44"/>
      <c r="DD230" s="45"/>
      <c r="DE230" s="150" t="s">
        <v>297</v>
      </c>
      <c r="DF230" s="45" t="s">
        <v>264</v>
      </c>
      <c r="DG230" s="45" t="s">
        <v>265</v>
      </c>
      <c r="DH230" s="45" t="s">
        <v>266</v>
      </c>
      <c r="DI230" s="45" t="s">
        <v>267</v>
      </c>
      <c r="DJ230" s="45" t="s">
        <v>268</v>
      </c>
      <c r="DK230" s="45" t="s">
        <v>269</v>
      </c>
      <c r="DL230" s="45" t="s">
        <v>270</v>
      </c>
      <c r="DM230" s="45" t="s">
        <v>271</v>
      </c>
      <c r="DN230" s="45" t="s">
        <v>272</v>
      </c>
      <c r="DO230" s="44" t="s">
        <v>273</v>
      </c>
      <c r="DP230" s="44"/>
      <c r="DQ230" s="45"/>
      <c r="DR230" s="150" t="s">
        <v>297</v>
      </c>
      <c r="DS230" s="45" t="s">
        <v>264</v>
      </c>
      <c r="DT230" s="45" t="s">
        <v>265</v>
      </c>
      <c r="DU230" s="45" t="s">
        <v>266</v>
      </c>
      <c r="DV230" s="45" t="s">
        <v>267</v>
      </c>
      <c r="DW230" s="45" t="s">
        <v>268</v>
      </c>
      <c r="DX230" s="45" t="s">
        <v>269</v>
      </c>
      <c r="DY230" s="45" t="s">
        <v>270</v>
      </c>
      <c r="DZ230" s="45" t="s">
        <v>271</v>
      </c>
      <c r="EA230" s="45" t="s">
        <v>272</v>
      </c>
      <c r="EB230" s="44" t="s">
        <v>273</v>
      </c>
      <c r="EC230" s="44"/>
      <c r="ED230" s="45"/>
      <c r="EE230" s="150" t="s">
        <v>297</v>
      </c>
      <c r="EF230" s="45" t="s">
        <v>264</v>
      </c>
      <c r="EG230" s="45" t="s">
        <v>265</v>
      </c>
      <c r="EH230" s="45" t="s">
        <v>266</v>
      </c>
      <c r="EI230" s="45" t="s">
        <v>267</v>
      </c>
      <c r="EJ230" s="45" t="s">
        <v>268</v>
      </c>
      <c r="EK230" s="45" t="s">
        <v>269</v>
      </c>
      <c r="EL230" s="45" t="s">
        <v>270</v>
      </c>
      <c r="EM230" s="45" t="s">
        <v>271</v>
      </c>
      <c r="EN230" s="45" t="s">
        <v>272</v>
      </c>
      <c r="EO230" s="44" t="s">
        <v>273</v>
      </c>
      <c r="EP230" s="44"/>
      <c r="EQ230" s="45"/>
      <c r="ER230" s="150" t="s">
        <v>297</v>
      </c>
      <c r="ES230" s="45" t="s">
        <v>264</v>
      </c>
      <c r="ET230" s="45" t="s">
        <v>265</v>
      </c>
      <c r="EU230" s="45" t="s">
        <v>266</v>
      </c>
      <c r="EV230" s="45" t="s">
        <v>267</v>
      </c>
      <c r="EW230" s="45" t="s">
        <v>268</v>
      </c>
      <c r="EX230" s="45" t="s">
        <v>269</v>
      </c>
      <c r="EY230" s="45" t="s">
        <v>270</v>
      </c>
      <c r="EZ230" s="45" t="s">
        <v>271</v>
      </c>
      <c r="FA230" s="45" t="s">
        <v>272</v>
      </c>
      <c r="FB230" s="44" t="s">
        <v>273</v>
      </c>
      <c r="FC230" s="44"/>
      <c r="FD230" s="45"/>
      <c r="FE230" s="150" t="s">
        <v>297</v>
      </c>
      <c r="FF230" s="45" t="s">
        <v>264</v>
      </c>
      <c r="FG230" s="45" t="s">
        <v>265</v>
      </c>
      <c r="FH230" s="45" t="s">
        <v>266</v>
      </c>
      <c r="FI230" s="45" t="s">
        <v>267</v>
      </c>
      <c r="FJ230" s="45" t="s">
        <v>268</v>
      </c>
      <c r="FK230" s="45" t="s">
        <v>269</v>
      </c>
      <c r="FL230" s="45" t="s">
        <v>270</v>
      </c>
      <c r="FM230" s="45" t="s">
        <v>271</v>
      </c>
      <c r="FN230" s="45" t="s">
        <v>272</v>
      </c>
      <c r="FO230" s="44" t="s">
        <v>273</v>
      </c>
      <c r="FP230" s="44"/>
      <c r="FQ230" s="45"/>
      <c r="FR230" s="150" t="s">
        <v>297</v>
      </c>
      <c r="FS230" s="45" t="s">
        <v>264</v>
      </c>
      <c r="FT230" s="45" t="s">
        <v>265</v>
      </c>
      <c r="FU230" s="45" t="s">
        <v>266</v>
      </c>
      <c r="FV230" s="45" t="s">
        <v>267</v>
      </c>
      <c r="FW230" s="45" t="s">
        <v>268</v>
      </c>
      <c r="FX230" s="45" t="s">
        <v>269</v>
      </c>
      <c r="FY230" s="45" t="s">
        <v>270</v>
      </c>
      <c r="FZ230" s="45" t="s">
        <v>271</v>
      </c>
      <c r="GA230" s="45" t="s">
        <v>272</v>
      </c>
      <c r="GB230" s="44" t="s">
        <v>273</v>
      </c>
      <c r="GC230" s="44"/>
      <c r="GD230" s="45"/>
      <c r="GE230" s="150" t="s">
        <v>297</v>
      </c>
      <c r="GF230" s="45" t="s">
        <v>264</v>
      </c>
      <c r="GG230" s="45" t="s">
        <v>265</v>
      </c>
      <c r="GH230" s="45" t="s">
        <v>266</v>
      </c>
      <c r="GI230" s="45" t="s">
        <v>267</v>
      </c>
      <c r="GJ230" s="45" t="s">
        <v>268</v>
      </c>
      <c r="GK230" s="45" t="s">
        <v>269</v>
      </c>
      <c r="GL230" s="45" t="s">
        <v>270</v>
      </c>
      <c r="GM230" s="45" t="s">
        <v>271</v>
      </c>
      <c r="GN230" s="45" t="s">
        <v>272</v>
      </c>
      <c r="GO230" s="44" t="s">
        <v>273</v>
      </c>
    </row>
    <row r="231" spans="1:242">
      <c r="A231" s="45" t="s">
        <v>643</v>
      </c>
      <c r="B231" s="19"/>
      <c r="C231" s="104">
        <f t="shared" ref="C231:M231" si="353">VLOOKUP($A231,$AK$104:$AV$119,C$229,FALSE)</f>
        <v>0</v>
      </c>
      <c r="D231" s="104">
        <f t="shared" si="353"/>
        <v>8.8677111296323163E-2</v>
      </c>
      <c r="E231" s="104">
        <f t="shared" si="353"/>
        <v>8.5554655251459666E-2</v>
      </c>
      <c r="F231" s="104">
        <f t="shared" si="353"/>
        <v>9.3900567216676167E-2</v>
      </c>
      <c r="G231" s="104">
        <f t="shared" si="353"/>
        <v>0.11473052436420694</v>
      </c>
      <c r="H231" s="104">
        <f t="shared" si="353"/>
        <v>7.3373158177683306E-2</v>
      </c>
      <c r="I231" s="104">
        <f t="shared" si="353"/>
        <v>3.3670819269852492E-2</v>
      </c>
      <c r="J231" s="104">
        <f t="shared" si="353"/>
        <v>7.8124648140045494E-3</v>
      </c>
      <c r="K231" s="104">
        <f t="shared" si="353"/>
        <v>-3.8560716145680018E-2</v>
      </c>
      <c r="L231" s="104">
        <f t="shared" si="353"/>
        <v>4.1508843281517827E-2</v>
      </c>
      <c r="M231" s="104">
        <f t="shared" si="353"/>
        <v>5.9045502012485374E-2</v>
      </c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16"/>
      <c r="CK231" s="16"/>
      <c r="CL231" s="16"/>
      <c r="CM231" s="16"/>
      <c r="CN231" s="16"/>
      <c r="CO231" s="16"/>
      <c r="CP231" s="16"/>
      <c r="CQ231" s="16"/>
      <c r="CR231" s="16"/>
      <c r="CS231" s="16"/>
      <c r="CT231" s="16"/>
      <c r="CU231" s="16"/>
      <c r="CV231" s="16"/>
      <c r="CW231" s="16"/>
      <c r="CX231" s="16"/>
      <c r="CY231" s="16"/>
      <c r="CZ231" s="16"/>
      <c r="DA231" s="16"/>
      <c r="DB231" s="16"/>
      <c r="DC231" s="16"/>
      <c r="DD231" s="16"/>
      <c r="DE231" s="16"/>
      <c r="DF231" s="16"/>
      <c r="DG231" s="16"/>
      <c r="DH231" s="16"/>
      <c r="DI231" s="16"/>
      <c r="DJ231" s="16"/>
      <c r="DK231" s="16"/>
      <c r="DL231" s="16"/>
      <c r="DM231" s="16"/>
      <c r="DN231" s="16"/>
      <c r="DO231" s="16"/>
      <c r="DP231" s="16"/>
      <c r="DQ231" s="16"/>
      <c r="DR231" s="16"/>
      <c r="DS231" s="16"/>
      <c r="DT231" s="16"/>
      <c r="DU231" s="16"/>
      <c r="DV231" s="16"/>
      <c r="DW231" s="16"/>
      <c r="DX231" s="16"/>
      <c r="DY231" s="16"/>
      <c r="DZ231" s="16"/>
      <c r="EA231" s="16"/>
      <c r="EB231" s="16"/>
      <c r="EC231" s="16"/>
      <c r="ED231" s="16"/>
      <c r="EE231" s="16"/>
      <c r="EF231" s="16"/>
      <c r="EG231" s="16"/>
      <c r="EH231" s="16"/>
      <c r="EI231" s="16"/>
      <c r="EJ231" s="16"/>
      <c r="EK231" s="16"/>
      <c r="EL231" s="16"/>
      <c r="EM231" s="16"/>
      <c r="EN231" s="16"/>
      <c r="EO231" s="16"/>
      <c r="EP231" s="16"/>
      <c r="EQ231" s="16"/>
      <c r="ER231" s="16"/>
      <c r="ES231" s="16"/>
      <c r="ET231" s="16"/>
      <c r="EU231" s="16"/>
      <c r="EV231" s="16"/>
      <c r="EW231" s="16"/>
      <c r="EX231" s="16"/>
      <c r="EY231" s="16"/>
      <c r="EZ231" s="16"/>
      <c r="FA231" s="16"/>
      <c r="FB231" s="16"/>
      <c r="FC231" s="16"/>
      <c r="FD231" s="16"/>
      <c r="FE231" s="16"/>
      <c r="FF231" s="16"/>
      <c r="FG231" s="16"/>
      <c r="FH231" s="16"/>
      <c r="FI231" s="16"/>
      <c r="FJ231" s="16"/>
      <c r="FK231" s="16"/>
      <c r="FL231" s="16"/>
      <c r="FM231" s="16"/>
      <c r="FN231" s="16"/>
      <c r="FO231" s="16"/>
      <c r="FP231" s="16"/>
      <c r="FQ231" s="16"/>
      <c r="FR231" s="16"/>
      <c r="FS231" s="16"/>
      <c r="FT231" s="16"/>
      <c r="FU231" s="16"/>
      <c r="FV231" s="16"/>
      <c r="FW231" s="16"/>
      <c r="FX231" s="16"/>
      <c r="FY231" s="16"/>
      <c r="FZ231" s="16"/>
      <c r="GA231" s="16"/>
      <c r="GB231" s="16"/>
      <c r="GC231" s="16"/>
      <c r="GD231" s="16"/>
      <c r="GE231" s="16"/>
      <c r="GF231" s="16"/>
      <c r="GG231" s="16"/>
      <c r="GH231" s="16"/>
      <c r="GI231" s="16"/>
      <c r="GJ231" s="16"/>
      <c r="GK231" s="16"/>
      <c r="GL231" s="16"/>
      <c r="GM231" s="16"/>
      <c r="GN231" s="16"/>
      <c r="GO231" s="16"/>
    </row>
    <row r="232" spans="1:242">
      <c r="A232" s="45" t="s">
        <v>657</v>
      </c>
      <c r="B232" s="19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04">
        <f>VLOOKUP($A232,$AK$104:$AV$119,P$229,FALSE)</f>
        <v>0</v>
      </c>
      <c r="Q232" s="104"/>
      <c r="R232" s="104"/>
      <c r="S232" s="104">
        <f t="shared" ref="S232:AB232" si="354">VLOOKUP($A232,$AK$104:$AV$119,S$229,FALSE)</f>
        <v>2.6947861725577171E-2</v>
      </c>
      <c r="T232" s="104">
        <f t="shared" si="354"/>
        <v>3.5989185264625911E-2</v>
      </c>
      <c r="U232" s="104">
        <f t="shared" si="354"/>
        <v>1.5062218870357746E-2</v>
      </c>
      <c r="V232" s="104">
        <f t="shared" si="354"/>
        <v>-2.5047855960891319E-3</v>
      </c>
      <c r="W232" s="104">
        <f t="shared" si="354"/>
        <v>-2.9545029405986023E-2</v>
      </c>
      <c r="X232" s="104">
        <f t="shared" si="354"/>
        <v>-5.7210755539175984E-2</v>
      </c>
      <c r="Y232" s="104">
        <f t="shared" si="354"/>
        <v>-9.4813078209187274E-2</v>
      </c>
      <c r="Z232" s="104">
        <f t="shared" si="354"/>
        <v>-6.7839620034464754E-2</v>
      </c>
      <c r="AA232" s="104">
        <f t="shared" si="354"/>
        <v>-7.6220244441173812E-2</v>
      </c>
      <c r="AB232" s="104">
        <f t="shared" si="354"/>
        <v>-9.4035941304680515E-2</v>
      </c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6"/>
      <c r="CS232" s="16"/>
      <c r="CT232" s="16"/>
      <c r="CU232" s="16"/>
      <c r="CV232" s="16"/>
      <c r="CW232" s="16"/>
      <c r="CX232" s="16"/>
      <c r="CY232" s="16"/>
      <c r="CZ232" s="16"/>
      <c r="DA232" s="16"/>
      <c r="DB232" s="16"/>
      <c r="DC232" s="16"/>
      <c r="DD232" s="16"/>
      <c r="DE232" s="16"/>
      <c r="DF232" s="16"/>
      <c r="DG232" s="16"/>
      <c r="DH232" s="16"/>
      <c r="DI232" s="16"/>
      <c r="DJ232" s="16"/>
      <c r="DK232" s="16"/>
      <c r="DL232" s="16"/>
      <c r="DM232" s="16"/>
      <c r="DN232" s="16"/>
      <c r="DO232" s="16"/>
      <c r="DP232" s="16"/>
      <c r="DQ232" s="16"/>
      <c r="DR232" s="16"/>
      <c r="DS232" s="16"/>
      <c r="DT232" s="16"/>
      <c r="DU232" s="16"/>
      <c r="DV232" s="16"/>
      <c r="DW232" s="16"/>
      <c r="DX232" s="16"/>
      <c r="DY232" s="16"/>
      <c r="DZ232" s="16"/>
      <c r="EA232" s="16"/>
      <c r="EB232" s="16"/>
      <c r="EC232" s="16"/>
      <c r="ED232" s="16"/>
      <c r="EE232" s="16"/>
      <c r="EF232" s="16"/>
      <c r="EG232" s="16"/>
      <c r="EH232" s="16"/>
      <c r="EI232" s="16"/>
      <c r="EJ232" s="16"/>
      <c r="EK232" s="16"/>
      <c r="EL232" s="16"/>
      <c r="EM232" s="16"/>
      <c r="EN232" s="16"/>
      <c r="EO232" s="16"/>
      <c r="EP232" s="16"/>
      <c r="EQ232" s="16"/>
      <c r="ER232" s="16"/>
      <c r="ES232" s="16"/>
      <c r="ET232" s="16"/>
      <c r="EU232" s="16"/>
      <c r="EV232" s="16"/>
      <c r="EW232" s="16"/>
      <c r="EX232" s="16"/>
      <c r="EY232" s="16"/>
      <c r="EZ232" s="16"/>
      <c r="FA232" s="16"/>
      <c r="FB232" s="16"/>
      <c r="FC232" s="16"/>
      <c r="FD232" s="16"/>
      <c r="FE232" s="16"/>
      <c r="FF232" s="16"/>
      <c r="FG232" s="16"/>
      <c r="FH232" s="16"/>
      <c r="FI232" s="16"/>
      <c r="FJ232" s="16"/>
      <c r="FK232" s="16"/>
      <c r="FL232" s="16"/>
      <c r="FM232" s="16"/>
      <c r="FN232" s="16"/>
      <c r="FO232" s="16"/>
      <c r="FP232" s="16"/>
      <c r="FQ232" s="16"/>
      <c r="FR232" s="16"/>
      <c r="FS232" s="16"/>
      <c r="FT232" s="16"/>
      <c r="FU232" s="16"/>
      <c r="FV232" s="16"/>
      <c r="FW232" s="16"/>
      <c r="FX232" s="16"/>
      <c r="FY232" s="16"/>
      <c r="FZ232" s="16"/>
      <c r="GA232" s="16"/>
      <c r="GB232" s="16"/>
      <c r="GC232" s="16"/>
      <c r="GD232" s="16"/>
      <c r="GE232" s="16"/>
      <c r="GF232" s="16"/>
      <c r="GG232" s="16"/>
      <c r="GH232" s="16"/>
      <c r="GI232" s="16"/>
      <c r="GJ232" s="16"/>
      <c r="GK232" s="16"/>
      <c r="GL232" s="16"/>
      <c r="GM232" s="16"/>
      <c r="GN232" s="16"/>
      <c r="GO232" s="16"/>
    </row>
    <row r="233" spans="1:242">
      <c r="A233" s="45" t="s">
        <v>644</v>
      </c>
      <c r="B233" s="19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04">
        <f t="shared" ref="AE233:AO233" si="355">VLOOKUP($A233,$AK$104:$AV$119,AE$229,FALSE)</f>
        <v>0</v>
      </c>
      <c r="AF233" s="104">
        <f t="shared" si="355"/>
        <v>-2.3921939983505003E-2</v>
      </c>
      <c r="AG233" s="104">
        <f t="shared" si="355"/>
        <v>-1.465161691035044E-2</v>
      </c>
      <c r="AH233" s="104">
        <f t="shared" si="355"/>
        <v>-4.4347724365140007E-2</v>
      </c>
      <c r="AI233" s="104">
        <f t="shared" si="355"/>
        <v>-9.1624029607342283E-3</v>
      </c>
      <c r="AJ233" s="104">
        <f t="shared" si="355"/>
        <v>-1.9836399481222178E-2</v>
      </c>
      <c r="AK233" s="104">
        <f t="shared" si="355"/>
        <v>3.3375961995742998E-2</v>
      </c>
      <c r="AL233" s="104">
        <f t="shared" si="355"/>
        <v>-7.2718970664460425E-3</v>
      </c>
      <c r="AM233" s="104">
        <f t="shared" si="355"/>
        <v>8.569603274945603E-3</v>
      </c>
      <c r="AN233" s="104">
        <f t="shared" si="355"/>
        <v>-1.5572943857733557E-2</v>
      </c>
      <c r="AO233" s="104">
        <f t="shared" si="355"/>
        <v>5.5542673717689617E-2</v>
      </c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/>
      <c r="CY233" s="16"/>
      <c r="CZ233" s="16"/>
      <c r="DA233" s="16"/>
      <c r="DB233" s="16"/>
      <c r="DC233" s="16"/>
      <c r="DD233" s="16"/>
      <c r="DE233" s="16"/>
      <c r="DF233" s="16"/>
      <c r="DG233" s="16"/>
      <c r="DH233" s="16"/>
      <c r="DI233" s="16"/>
      <c r="DJ233" s="16"/>
      <c r="DK233" s="16"/>
      <c r="DL233" s="16"/>
      <c r="DM233" s="16"/>
      <c r="DN233" s="16"/>
      <c r="DO233" s="16"/>
      <c r="DP233" s="16"/>
      <c r="DQ233" s="16"/>
      <c r="DR233" s="16"/>
      <c r="DS233" s="16"/>
      <c r="DT233" s="16"/>
      <c r="DU233" s="16"/>
      <c r="DV233" s="16"/>
      <c r="DW233" s="16"/>
      <c r="DX233" s="16"/>
      <c r="DY233" s="16"/>
      <c r="DZ233" s="16"/>
      <c r="EA233" s="16"/>
      <c r="EB233" s="16"/>
      <c r="EC233" s="16"/>
      <c r="ED233" s="16"/>
      <c r="EE233" s="16"/>
      <c r="EF233" s="16"/>
      <c r="EG233" s="16"/>
      <c r="EH233" s="16"/>
      <c r="EI233" s="16"/>
      <c r="EJ233" s="16"/>
      <c r="EK233" s="16"/>
      <c r="EL233" s="16"/>
      <c r="EM233" s="16"/>
      <c r="EN233" s="16"/>
      <c r="EO233" s="16"/>
      <c r="EP233" s="16"/>
      <c r="EQ233" s="16"/>
      <c r="ER233" s="16"/>
      <c r="ES233" s="16"/>
      <c r="ET233" s="16"/>
      <c r="EU233" s="16"/>
      <c r="EV233" s="16"/>
      <c r="EW233" s="16"/>
      <c r="EX233" s="16"/>
      <c r="EY233" s="16"/>
      <c r="EZ233" s="16"/>
      <c r="FA233" s="16"/>
      <c r="FB233" s="16"/>
      <c r="FC233" s="16"/>
      <c r="FD233" s="16"/>
      <c r="FE233" s="16"/>
      <c r="FF233" s="16"/>
      <c r="FG233" s="16"/>
      <c r="FH233" s="16"/>
      <c r="FI233" s="16"/>
      <c r="FJ233" s="16"/>
      <c r="FK233" s="16"/>
      <c r="FL233" s="16"/>
      <c r="FM233" s="16"/>
      <c r="FN233" s="16"/>
      <c r="FO233" s="16"/>
      <c r="FP233" s="16"/>
      <c r="FQ233" s="16"/>
      <c r="FR233" s="16"/>
      <c r="FS233" s="16"/>
      <c r="FT233" s="16"/>
      <c r="FU233" s="16"/>
      <c r="FV233" s="16"/>
      <c r="FW233" s="16"/>
      <c r="FX233" s="16"/>
      <c r="FY233" s="16"/>
      <c r="FZ233" s="16"/>
      <c r="GA233" s="16"/>
      <c r="GB233" s="16"/>
      <c r="GC233" s="16"/>
      <c r="GD233" s="16"/>
      <c r="GE233" s="16"/>
      <c r="GF233" s="16"/>
      <c r="GG233" s="16"/>
      <c r="GH233" s="16"/>
      <c r="GI233" s="16"/>
      <c r="GJ233" s="16"/>
      <c r="GK233" s="16"/>
      <c r="GL233" s="16"/>
      <c r="GM233" s="16"/>
      <c r="GN233" s="16"/>
      <c r="GO233" s="16"/>
    </row>
    <row r="234" spans="1:242">
      <c r="A234" s="45" t="s">
        <v>645</v>
      </c>
      <c r="B234" s="19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04">
        <f t="shared" ref="AR234:BB234" si="356">VLOOKUP($A234,$AK$104:$AV$119,AR$229,FALSE)</f>
        <v>0</v>
      </c>
      <c r="AS234" s="104">
        <f t="shared" si="356"/>
        <v>-1.2109192669099822E-2</v>
      </c>
      <c r="AT234" s="104">
        <f t="shared" si="356"/>
        <v>5.8712651159626983E-3</v>
      </c>
      <c r="AU234" s="104">
        <f t="shared" si="356"/>
        <v>-3.756771447643259E-2</v>
      </c>
      <c r="AV234" s="104">
        <f t="shared" si="356"/>
        <v>-5.7788244119686416E-2</v>
      </c>
      <c r="AW234" s="104">
        <f t="shared" si="356"/>
        <v>-2.7387889648728958E-2</v>
      </c>
      <c r="AX234" s="104">
        <f t="shared" si="356"/>
        <v>-7.1557317857355196E-2</v>
      </c>
      <c r="AY234" s="104">
        <f t="shared" si="356"/>
        <v>-8.6763791249287237E-2</v>
      </c>
      <c r="AZ234" s="104">
        <f t="shared" si="356"/>
        <v>-9.231641191319051E-2</v>
      </c>
      <c r="BA234" s="104">
        <f t="shared" si="356"/>
        <v>-5.1048798722313604E-2</v>
      </c>
      <c r="BB234" s="104">
        <f t="shared" si="356"/>
        <v>-0.10106757555971757</v>
      </c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  <c r="DA234" s="16"/>
      <c r="DB234" s="16"/>
      <c r="DC234" s="16"/>
      <c r="DD234" s="16"/>
      <c r="DE234" s="16"/>
      <c r="DF234" s="16"/>
      <c r="DG234" s="16"/>
      <c r="DH234" s="16"/>
      <c r="DI234" s="16"/>
      <c r="DJ234" s="16"/>
      <c r="DK234" s="16"/>
      <c r="DL234" s="16"/>
      <c r="DM234" s="16"/>
      <c r="DN234" s="16"/>
      <c r="DO234" s="16"/>
      <c r="DP234" s="16"/>
      <c r="DQ234" s="16"/>
      <c r="DR234" s="16"/>
      <c r="DS234" s="16"/>
      <c r="DT234" s="16"/>
      <c r="DU234" s="16"/>
      <c r="DV234" s="16"/>
      <c r="DW234" s="16"/>
      <c r="DX234" s="16"/>
      <c r="DY234" s="16"/>
      <c r="DZ234" s="16"/>
      <c r="EA234" s="16"/>
      <c r="EB234" s="16"/>
      <c r="EC234" s="16"/>
      <c r="ED234" s="16"/>
      <c r="EE234" s="16"/>
      <c r="EF234" s="16"/>
      <c r="EG234" s="16"/>
      <c r="EH234" s="16"/>
      <c r="EI234" s="16"/>
      <c r="EJ234" s="16"/>
      <c r="EK234" s="16"/>
      <c r="EL234" s="16"/>
      <c r="EM234" s="16"/>
      <c r="EN234" s="16"/>
      <c r="EO234" s="16"/>
      <c r="EP234" s="16"/>
      <c r="EQ234" s="16"/>
      <c r="ER234" s="16"/>
      <c r="ES234" s="16"/>
      <c r="ET234" s="16"/>
      <c r="EU234" s="16"/>
      <c r="EV234" s="16"/>
      <c r="EW234" s="16"/>
      <c r="EX234" s="16"/>
      <c r="EY234" s="16"/>
      <c r="EZ234" s="16"/>
      <c r="FA234" s="16"/>
      <c r="FB234" s="16"/>
      <c r="FC234" s="16"/>
      <c r="FD234" s="16"/>
      <c r="FE234" s="16"/>
      <c r="FF234" s="16"/>
      <c r="FG234" s="16"/>
      <c r="FH234" s="16"/>
      <c r="FI234" s="16"/>
      <c r="FJ234" s="16"/>
      <c r="FK234" s="16"/>
      <c r="FL234" s="16"/>
      <c r="FM234" s="16"/>
      <c r="FN234" s="16"/>
      <c r="FO234" s="16"/>
      <c r="FP234" s="16"/>
      <c r="FQ234" s="16"/>
      <c r="FR234" s="16"/>
      <c r="FS234" s="16"/>
      <c r="FT234" s="16"/>
      <c r="FU234" s="16"/>
      <c r="FV234" s="16"/>
      <c r="FW234" s="16"/>
      <c r="FX234" s="16"/>
      <c r="FY234" s="16"/>
      <c r="FZ234" s="16"/>
      <c r="GA234" s="16"/>
      <c r="GB234" s="16"/>
      <c r="GC234" s="16"/>
      <c r="GD234" s="16"/>
      <c r="GE234" s="16"/>
      <c r="GF234" s="16"/>
      <c r="GG234" s="16"/>
      <c r="GH234" s="16"/>
      <c r="GI234" s="16"/>
      <c r="GJ234" s="16"/>
      <c r="GK234" s="16"/>
      <c r="GL234" s="16"/>
      <c r="GM234" s="16"/>
      <c r="GN234" s="16"/>
      <c r="GO234" s="16"/>
    </row>
    <row r="235" spans="1:242">
      <c r="A235" s="45" t="s">
        <v>646</v>
      </c>
      <c r="B235" s="19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04">
        <f t="shared" ref="BE235:BO235" si="357">VLOOKUP($A235,$AK$104:$AV$119,BE$229,FALSE)</f>
        <v>0</v>
      </c>
      <c r="BF235" s="104">
        <f t="shared" si="357"/>
        <v>-1.3482110734853614E-2</v>
      </c>
      <c r="BG235" s="104">
        <f t="shared" si="357"/>
        <v>-6.5705178074340065E-3</v>
      </c>
      <c r="BH235" s="104">
        <f t="shared" si="357"/>
        <v>-2.6910354178375284E-2</v>
      </c>
      <c r="BI235" s="104">
        <f t="shared" si="357"/>
        <v>0.16548486880285629</v>
      </c>
      <c r="BJ235" s="104">
        <f t="shared" si="357"/>
        <v>-0.10914637611592204</v>
      </c>
      <c r="BK235" s="104">
        <f t="shared" si="357"/>
        <v>-0.14140356373038576</v>
      </c>
      <c r="BL235" s="104">
        <f t="shared" si="357"/>
        <v>-0.16677389287834976</v>
      </c>
      <c r="BM235" s="104">
        <f t="shared" si="357"/>
        <v>-0.16235590219635176</v>
      </c>
      <c r="BN235" s="104">
        <f t="shared" si="357"/>
        <v>-0.12868678135810618</v>
      </c>
      <c r="BO235" s="104">
        <f t="shared" si="357"/>
        <v>-8.2679944090104152E-2</v>
      </c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16"/>
      <c r="CR235" s="16"/>
      <c r="CS235" s="16"/>
      <c r="CT235" s="16"/>
      <c r="CU235" s="16"/>
      <c r="CV235" s="16"/>
      <c r="CW235" s="16"/>
      <c r="CX235" s="16"/>
      <c r="CY235" s="16"/>
      <c r="CZ235" s="16"/>
      <c r="DA235" s="16"/>
      <c r="DB235" s="16"/>
      <c r="DC235" s="16"/>
      <c r="DD235" s="16"/>
      <c r="DE235" s="16"/>
      <c r="DF235" s="16"/>
      <c r="DG235" s="16"/>
      <c r="DH235" s="16"/>
      <c r="DI235" s="16"/>
      <c r="DJ235" s="16"/>
      <c r="DK235" s="16"/>
      <c r="DL235" s="16"/>
      <c r="DM235" s="16"/>
      <c r="DN235" s="16"/>
      <c r="DO235" s="16"/>
      <c r="DP235" s="16"/>
      <c r="DQ235" s="16"/>
      <c r="DR235" s="16"/>
      <c r="DS235" s="16"/>
      <c r="DT235" s="16"/>
      <c r="DU235" s="16"/>
      <c r="DV235" s="16"/>
      <c r="DW235" s="16"/>
      <c r="DX235" s="16"/>
      <c r="DY235" s="16"/>
      <c r="DZ235" s="16"/>
      <c r="EA235" s="16"/>
      <c r="EB235" s="16"/>
      <c r="EC235" s="16"/>
      <c r="ED235" s="16"/>
      <c r="EE235" s="16"/>
      <c r="EF235" s="16"/>
      <c r="EG235" s="16"/>
      <c r="EH235" s="16"/>
      <c r="EI235" s="16"/>
      <c r="EJ235" s="16"/>
      <c r="EK235" s="16"/>
      <c r="EL235" s="16"/>
      <c r="EM235" s="16"/>
      <c r="EN235" s="16"/>
      <c r="EO235" s="16"/>
      <c r="EP235" s="16"/>
      <c r="EQ235" s="16"/>
      <c r="ER235" s="16"/>
      <c r="ES235" s="16"/>
      <c r="ET235" s="16"/>
      <c r="EU235" s="16"/>
      <c r="EV235" s="16"/>
      <c r="EW235" s="16"/>
      <c r="EX235" s="16"/>
      <c r="EY235" s="16"/>
      <c r="EZ235" s="16"/>
      <c r="FA235" s="16"/>
      <c r="FB235" s="16"/>
      <c r="FC235" s="16"/>
      <c r="FD235" s="16"/>
      <c r="FE235" s="16"/>
      <c r="FF235" s="16"/>
      <c r="FG235" s="16"/>
      <c r="FH235" s="16"/>
      <c r="FI235" s="16"/>
      <c r="FJ235" s="16"/>
      <c r="FK235" s="16"/>
      <c r="FL235" s="16"/>
      <c r="FM235" s="16"/>
      <c r="FN235" s="16"/>
      <c r="FO235" s="16"/>
      <c r="FP235" s="16"/>
      <c r="FQ235" s="16"/>
      <c r="FR235" s="16"/>
      <c r="FS235" s="16"/>
      <c r="FT235" s="16"/>
      <c r="FU235" s="16"/>
      <c r="FV235" s="16"/>
      <c r="FW235" s="16"/>
      <c r="FX235" s="16"/>
      <c r="FY235" s="16"/>
      <c r="FZ235" s="16"/>
      <c r="GA235" s="16"/>
      <c r="GB235" s="16"/>
      <c r="GC235" s="16"/>
      <c r="GD235" s="16"/>
      <c r="GE235" s="16"/>
      <c r="GF235" s="16"/>
      <c r="GG235" s="16"/>
      <c r="GH235" s="16"/>
      <c r="GI235" s="16"/>
      <c r="GJ235" s="16"/>
      <c r="GK235" s="16"/>
      <c r="GL235" s="16"/>
      <c r="GM235" s="16"/>
      <c r="GN235" s="16"/>
      <c r="GO235" s="16"/>
    </row>
    <row r="236" spans="1:242">
      <c r="A236" s="45" t="s">
        <v>647</v>
      </c>
      <c r="B236" s="19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04">
        <f t="shared" ref="BR236:CB236" si="358">VLOOKUP($A236,$AK$104:$AV$119,BR$229,FALSE)</f>
        <v>0</v>
      </c>
      <c r="BS236" s="104">
        <f t="shared" si="358"/>
        <v>-1.6470971763176134E-2</v>
      </c>
      <c r="BT236" s="104">
        <f t="shared" si="358"/>
        <v>4.4640781250893102E-2</v>
      </c>
      <c r="BU236" s="104">
        <f t="shared" si="358"/>
        <v>1.5450972766879012E-2</v>
      </c>
      <c r="BV236" s="104">
        <f t="shared" si="358"/>
        <v>-4.456935256243133E-2</v>
      </c>
      <c r="BW236" s="104">
        <f t="shared" si="358"/>
        <v>-5.2060716524449324E-2</v>
      </c>
      <c r="BX236" s="104">
        <f t="shared" si="358"/>
        <v>-9.2917010068482409E-2</v>
      </c>
      <c r="BY236" s="104">
        <f t="shared" si="358"/>
        <v>-0.11304512895527519</v>
      </c>
      <c r="BZ236" s="104">
        <f t="shared" si="358"/>
        <v>-9.4334003880780393E-2</v>
      </c>
      <c r="CA236" s="104">
        <f t="shared" si="358"/>
        <v>-9.1571712380956405E-2</v>
      </c>
      <c r="CB236" s="104">
        <f t="shared" si="358"/>
        <v>-5.1536633718950231E-2</v>
      </c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16"/>
      <c r="DB236" s="16"/>
      <c r="DC236" s="16"/>
      <c r="DD236" s="16"/>
      <c r="DE236" s="16"/>
      <c r="DF236" s="16"/>
      <c r="DG236" s="16"/>
      <c r="DH236" s="16"/>
      <c r="DI236" s="16"/>
      <c r="DJ236" s="16"/>
      <c r="DK236" s="16"/>
      <c r="DL236" s="16"/>
      <c r="DM236" s="16"/>
      <c r="DN236" s="16"/>
      <c r="DO236" s="16"/>
      <c r="DP236" s="16"/>
      <c r="DQ236" s="16"/>
      <c r="DR236" s="16"/>
      <c r="DS236" s="16"/>
      <c r="DT236" s="16"/>
      <c r="DU236" s="16"/>
      <c r="DV236" s="16"/>
      <c r="DW236" s="16"/>
      <c r="DX236" s="16"/>
      <c r="DY236" s="16"/>
      <c r="DZ236" s="16"/>
      <c r="EA236" s="16"/>
      <c r="EB236" s="16"/>
      <c r="EC236" s="16"/>
      <c r="ED236" s="16"/>
      <c r="EE236" s="16"/>
      <c r="EF236" s="16"/>
      <c r="EG236" s="16"/>
      <c r="EH236" s="16"/>
      <c r="EI236" s="16"/>
      <c r="EJ236" s="16"/>
      <c r="EK236" s="16"/>
      <c r="EL236" s="16"/>
      <c r="EM236" s="16"/>
      <c r="EN236" s="16"/>
      <c r="EO236" s="16"/>
      <c r="EP236" s="16"/>
      <c r="EQ236" s="16"/>
      <c r="ER236" s="16"/>
      <c r="ES236" s="16"/>
      <c r="ET236" s="16"/>
      <c r="EU236" s="16"/>
      <c r="EV236" s="16"/>
      <c r="EW236" s="16"/>
      <c r="EX236" s="16"/>
      <c r="EY236" s="16"/>
      <c r="EZ236" s="16"/>
      <c r="FA236" s="16"/>
      <c r="FB236" s="16"/>
      <c r="FC236" s="16"/>
      <c r="FD236" s="16"/>
      <c r="FE236" s="16"/>
      <c r="FF236" s="16"/>
      <c r="FG236" s="16"/>
      <c r="FH236" s="16"/>
      <c r="FI236" s="16"/>
      <c r="FJ236" s="16"/>
      <c r="FK236" s="16"/>
      <c r="FL236" s="16"/>
      <c r="FM236" s="16"/>
      <c r="FN236" s="16"/>
      <c r="FO236" s="16"/>
      <c r="FP236" s="16"/>
      <c r="FQ236" s="16"/>
      <c r="FR236" s="16"/>
      <c r="FS236" s="16"/>
      <c r="FT236" s="16"/>
      <c r="FU236" s="16"/>
      <c r="FV236" s="16"/>
      <c r="FW236" s="16"/>
      <c r="FX236" s="16"/>
      <c r="FY236" s="16"/>
      <c r="FZ236" s="16"/>
      <c r="GA236" s="16"/>
      <c r="GB236" s="16"/>
      <c r="GC236" s="16"/>
      <c r="GD236" s="16"/>
      <c r="GE236" s="16"/>
      <c r="GF236" s="16"/>
      <c r="GG236" s="16"/>
      <c r="GH236" s="16"/>
      <c r="GI236" s="16"/>
      <c r="GJ236" s="16"/>
      <c r="GK236" s="16"/>
      <c r="GL236" s="16"/>
      <c r="GM236" s="16"/>
      <c r="GN236" s="16"/>
      <c r="GO236" s="16"/>
    </row>
    <row r="237" spans="1:242">
      <c r="A237" s="45" t="s">
        <v>648</v>
      </c>
      <c r="B237" s="19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04">
        <f t="shared" ref="CE237:CO237" si="359">VLOOKUP($A237,$AK$104:$AV$119,CE$229,FALSE)</f>
        <v>0</v>
      </c>
      <c r="CF237" s="104">
        <f t="shared" si="359"/>
        <v>-1.2405409988957117E-2</v>
      </c>
      <c r="CG237" s="104">
        <f t="shared" si="359"/>
        <v>8.5348528644078048E-3</v>
      </c>
      <c r="CH237" s="104">
        <f t="shared" si="359"/>
        <v>1.5461179247956869E-2</v>
      </c>
      <c r="CI237" s="104">
        <f t="shared" si="359"/>
        <v>2.646136144941913E-3</v>
      </c>
      <c r="CJ237" s="104">
        <f t="shared" si="359"/>
        <v>-3.5452572463762655E-2</v>
      </c>
      <c r="CK237" s="104">
        <f t="shared" si="359"/>
        <v>-3.5295332391108603E-2</v>
      </c>
      <c r="CL237" s="104">
        <f t="shared" si="359"/>
        <v>-6.1529917036880044E-2</v>
      </c>
      <c r="CM237" s="104">
        <f t="shared" si="359"/>
        <v>-7.4262871208241044E-2</v>
      </c>
      <c r="CN237" s="104">
        <f t="shared" si="359"/>
        <v>-4.6061668263245203E-2</v>
      </c>
      <c r="CO237" s="104">
        <f t="shared" si="359"/>
        <v>1.7303841743704584E-2</v>
      </c>
      <c r="CP237" s="16"/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16"/>
      <c r="DB237" s="16"/>
      <c r="DC237" s="16"/>
      <c r="DD237" s="16"/>
      <c r="DE237" s="16"/>
      <c r="DF237" s="16"/>
      <c r="DG237" s="16"/>
      <c r="DH237" s="16"/>
      <c r="DI237" s="16"/>
      <c r="DJ237" s="16"/>
      <c r="DK237" s="16"/>
      <c r="DL237" s="16"/>
      <c r="DM237" s="16"/>
      <c r="DN237" s="16"/>
      <c r="DO237" s="16"/>
      <c r="DP237" s="16"/>
      <c r="DQ237" s="16"/>
      <c r="DR237" s="16"/>
      <c r="DS237" s="16"/>
      <c r="DT237" s="16"/>
      <c r="DU237" s="16"/>
      <c r="DV237" s="16"/>
      <c r="DW237" s="16"/>
      <c r="DX237" s="16"/>
      <c r="DY237" s="16"/>
      <c r="DZ237" s="16"/>
      <c r="EA237" s="16"/>
      <c r="EB237" s="16"/>
      <c r="EC237" s="16"/>
      <c r="ED237" s="16"/>
      <c r="EE237" s="16"/>
      <c r="EF237" s="16"/>
      <c r="EG237" s="16"/>
      <c r="EH237" s="16"/>
      <c r="EI237" s="16"/>
      <c r="EJ237" s="16"/>
      <c r="EK237" s="16"/>
      <c r="EL237" s="16"/>
      <c r="EM237" s="16"/>
      <c r="EN237" s="16"/>
      <c r="EO237" s="16"/>
      <c r="EP237" s="16"/>
      <c r="EQ237" s="16"/>
      <c r="ER237" s="16"/>
      <c r="ES237" s="16"/>
      <c r="ET237" s="16"/>
      <c r="EU237" s="16"/>
      <c r="EV237" s="16"/>
      <c r="EW237" s="16"/>
      <c r="EX237" s="16"/>
      <c r="EY237" s="16"/>
      <c r="EZ237" s="16"/>
      <c r="FA237" s="16"/>
      <c r="FB237" s="16"/>
      <c r="FC237" s="16"/>
      <c r="FD237" s="16"/>
      <c r="FE237" s="16"/>
      <c r="FF237" s="16"/>
      <c r="FG237" s="16"/>
      <c r="FH237" s="16"/>
      <c r="FI237" s="16"/>
      <c r="FJ237" s="16"/>
      <c r="FK237" s="16"/>
      <c r="FL237" s="16"/>
      <c r="FM237" s="16"/>
      <c r="FN237" s="16"/>
      <c r="FO237" s="16"/>
      <c r="FP237" s="16"/>
      <c r="FQ237" s="16"/>
      <c r="FR237" s="16"/>
      <c r="FS237" s="16"/>
      <c r="FT237" s="16"/>
      <c r="FU237" s="16"/>
      <c r="FV237" s="16"/>
      <c r="FW237" s="16"/>
      <c r="FX237" s="16"/>
      <c r="FY237" s="16"/>
      <c r="FZ237" s="16"/>
      <c r="GA237" s="16"/>
      <c r="GB237" s="16"/>
      <c r="GC237" s="16"/>
      <c r="GD237" s="16"/>
      <c r="GE237" s="16"/>
      <c r="GF237" s="16"/>
      <c r="GG237" s="16"/>
      <c r="GH237" s="16"/>
      <c r="GI237" s="16"/>
      <c r="GJ237" s="16"/>
      <c r="GK237" s="16"/>
      <c r="GL237" s="16"/>
      <c r="GM237" s="16"/>
      <c r="GN237" s="16"/>
      <c r="GO237" s="16"/>
    </row>
    <row r="238" spans="1:242">
      <c r="A238" s="45" t="s">
        <v>650</v>
      </c>
      <c r="B238" s="19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104">
        <f t="shared" ref="CR238:DB238" si="360">VLOOKUP($A238,$AK$104:$AV$119,CR$229,FALSE)</f>
        <v>0</v>
      </c>
      <c r="CS238" s="104">
        <f t="shared" si="360"/>
        <v>-9.4005972588684372E-3</v>
      </c>
      <c r="CT238" s="104">
        <f t="shared" si="360"/>
        <v>-8.6724389233213683E-3</v>
      </c>
      <c r="CU238" s="104">
        <f t="shared" si="360"/>
        <v>-3.8639582077493961E-2</v>
      </c>
      <c r="CV238" s="104">
        <f t="shared" si="360"/>
        <v>-5.5350862847347249E-2</v>
      </c>
      <c r="CW238" s="104">
        <f t="shared" si="360"/>
        <v>-5.9332623641231153E-2</v>
      </c>
      <c r="CX238" s="104">
        <f t="shared" si="360"/>
        <v>-0.12503574625154823</v>
      </c>
      <c r="CY238" s="104">
        <f t="shared" si="360"/>
        <v>-0.13379999533681541</v>
      </c>
      <c r="CZ238" s="104">
        <f t="shared" si="360"/>
        <v>-0.10950300297499505</v>
      </c>
      <c r="DA238" s="104">
        <f t="shared" si="360"/>
        <v>-0.10580449950345194</v>
      </c>
      <c r="DB238" s="104">
        <f t="shared" si="360"/>
        <v>-0.11704221892744937</v>
      </c>
      <c r="DC238" s="16"/>
      <c r="DD238" s="16"/>
      <c r="DE238" s="16"/>
      <c r="DF238" s="16"/>
      <c r="DG238" s="16"/>
      <c r="DH238" s="16"/>
      <c r="DI238" s="16"/>
      <c r="DJ238" s="16"/>
      <c r="DK238" s="16"/>
      <c r="DL238" s="16"/>
      <c r="DM238" s="16"/>
      <c r="DN238" s="16"/>
      <c r="DO238" s="16"/>
      <c r="DP238" s="16"/>
      <c r="DQ238" s="16"/>
      <c r="DR238" s="16"/>
      <c r="DS238" s="16"/>
      <c r="DT238" s="16"/>
      <c r="DU238" s="16"/>
      <c r="DV238" s="16"/>
      <c r="DW238" s="16"/>
      <c r="DX238" s="16"/>
      <c r="DY238" s="16"/>
      <c r="DZ238" s="16"/>
      <c r="EA238" s="16"/>
      <c r="EB238" s="16"/>
      <c r="EC238" s="16"/>
      <c r="ED238" s="16"/>
      <c r="EE238" s="16"/>
      <c r="EF238" s="16"/>
      <c r="EG238" s="16"/>
      <c r="EH238" s="16"/>
      <c r="EI238" s="16"/>
      <c r="EJ238" s="16"/>
      <c r="EK238" s="16"/>
      <c r="EL238" s="16"/>
      <c r="EM238" s="16"/>
      <c r="EN238" s="16"/>
      <c r="EO238" s="16"/>
      <c r="EP238" s="16"/>
      <c r="EQ238" s="16"/>
      <c r="ER238" s="16"/>
      <c r="ES238" s="16"/>
      <c r="ET238" s="16"/>
      <c r="EU238" s="16"/>
      <c r="EV238" s="16"/>
      <c r="EW238" s="16"/>
      <c r="EX238" s="16"/>
      <c r="EY238" s="16"/>
      <c r="EZ238" s="16"/>
      <c r="FA238" s="16"/>
      <c r="FB238" s="16"/>
      <c r="FC238" s="16"/>
      <c r="FD238" s="16"/>
      <c r="FE238" s="16"/>
      <c r="FF238" s="16"/>
      <c r="FG238" s="16"/>
      <c r="FH238" s="16"/>
      <c r="FI238" s="16"/>
      <c r="FJ238" s="16"/>
      <c r="FK238" s="16"/>
      <c r="FL238" s="16"/>
      <c r="FM238" s="16"/>
      <c r="FN238" s="16"/>
      <c r="FO238" s="16"/>
      <c r="FP238" s="16"/>
      <c r="FQ238" s="16"/>
      <c r="FR238" s="16"/>
      <c r="FS238" s="16"/>
      <c r="FT238" s="16"/>
      <c r="FU238" s="16"/>
      <c r="FV238" s="16"/>
      <c r="FW238" s="16"/>
      <c r="FX238" s="16"/>
      <c r="FY238" s="16"/>
      <c r="FZ238" s="16"/>
      <c r="GA238" s="16"/>
      <c r="GB238" s="16"/>
      <c r="GC238" s="16"/>
      <c r="GD238" s="16"/>
      <c r="GE238" s="16"/>
      <c r="GF238" s="16"/>
      <c r="GG238" s="16"/>
      <c r="GH238" s="16"/>
      <c r="GI238" s="16"/>
      <c r="GJ238" s="16"/>
      <c r="GK238" s="16"/>
      <c r="GL238" s="16"/>
      <c r="GM238" s="16"/>
      <c r="GN238" s="16"/>
      <c r="GO238" s="16"/>
    </row>
    <row r="239" spans="1:242">
      <c r="A239" s="45" t="s">
        <v>651</v>
      </c>
      <c r="B239" s="19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  <c r="CQ239" s="16"/>
      <c r="CR239" s="16"/>
      <c r="CS239" s="16"/>
      <c r="CT239" s="16"/>
      <c r="CU239" s="16"/>
      <c r="CV239" s="16"/>
      <c r="CW239" s="16"/>
      <c r="CX239" s="16"/>
      <c r="CY239" s="16"/>
      <c r="CZ239" s="16"/>
      <c r="DA239" s="16"/>
      <c r="DB239" s="16"/>
      <c r="DC239" s="16"/>
      <c r="DD239" s="16"/>
      <c r="DE239" s="104">
        <f t="shared" ref="DE239:DO239" si="361">VLOOKUP($A239,$AK$104:$AV$119,DE$229,FALSE)</f>
        <v>0</v>
      </c>
      <c r="DF239" s="104">
        <f t="shared" si="361"/>
        <v>-9.8248708611389235E-3</v>
      </c>
      <c r="DG239" s="104">
        <f t="shared" si="361"/>
        <v>-3.3831799128968942E-2</v>
      </c>
      <c r="DH239" s="104">
        <f t="shared" si="361"/>
        <v>-5.5595425043421298E-2</v>
      </c>
      <c r="DI239" s="104">
        <f t="shared" si="361"/>
        <v>-8.2157644249045259E-2</v>
      </c>
      <c r="DJ239" s="104">
        <f t="shared" si="361"/>
        <v>-2.8229699182174994E-2</v>
      </c>
      <c r="DK239" s="104">
        <f t="shared" si="361"/>
        <v>-0.14218566595602367</v>
      </c>
      <c r="DL239" s="104">
        <f t="shared" si="361"/>
        <v>-0.16039178459844494</v>
      </c>
      <c r="DM239" s="104">
        <f t="shared" si="361"/>
        <v>-0.1671925782064948</v>
      </c>
      <c r="DN239" s="104">
        <f t="shared" si="361"/>
        <v>-0.15338231362649712</v>
      </c>
      <c r="DO239" s="104">
        <f t="shared" si="361"/>
        <v>-0.13453048555894698</v>
      </c>
      <c r="DP239" s="16"/>
      <c r="DQ239" s="16"/>
      <c r="DR239" s="16"/>
      <c r="DS239" s="16"/>
      <c r="DT239" s="16"/>
      <c r="DU239" s="16"/>
      <c r="DV239" s="16"/>
      <c r="DW239" s="16"/>
      <c r="DX239" s="16"/>
      <c r="DY239" s="16"/>
      <c r="DZ239" s="16"/>
      <c r="EA239" s="16"/>
      <c r="EB239" s="16"/>
      <c r="EC239" s="16"/>
      <c r="ED239" s="16"/>
      <c r="EE239" s="16"/>
      <c r="EF239" s="16"/>
      <c r="EG239" s="16"/>
      <c r="EH239" s="16"/>
      <c r="EI239" s="16"/>
      <c r="EJ239" s="16"/>
      <c r="EK239" s="16"/>
      <c r="EL239" s="16"/>
      <c r="EM239" s="16"/>
      <c r="EN239" s="16"/>
      <c r="EO239" s="16"/>
      <c r="EP239" s="16"/>
      <c r="EQ239" s="16"/>
      <c r="ER239" s="16"/>
      <c r="ES239" s="16"/>
      <c r="ET239" s="16"/>
      <c r="EU239" s="16"/>
      <c r="EV239" s="16"/>
      <c r="EW239" s="16"/>
      <c r="EX239" s="16"/>
      <c r="EY239" s="16"/>
      <c r="EZ239" s="16"/>
      <c r="FA239" s="16"/>
      <c r="FB239" s="16"/>
      <c r="FC239" s="16"/>
      <c r="FD239" s="16"/>
      <c r="FE239" s="16"/>
      <c r="FF239" s="16"/>
      <c r="FG239" s="16"/>
      <c r="FH239" s="16"/>
      <c r="FI239" s="16"/>
      <c r="FJ239" s="16"/>
      <c r="FK239" s="16"/>
      <c r="FL239" s="16"/>
      <c r="FM239" s="16"/>
      <c r="FN239" s="16"/>
      <c r="FO239" s="16"/>
      <c r="FP239" s="16"/>
      <c r="FQ239" s="16"/>
      <c r="FR239" s="16"/>
      <c r="FS239" s="16"/>
      <c r="FT239" s="16"/>
      <c r="FU239" s="16"/>
      <c r="FV239" s="16"/>
      <c r="FW239" s="16"/>
      <c r="FX239" s="16"/>
      <c r="FY239" s="16"/>
      <c r="FZ239" s="16"/>
      <c r="GA239" s="16"/>
      <c r="GB239" s="16"/>
      <c r="GC239" s="16"/>
      <c r="GD239" s="16"/>
      <c r="GE239" s="16"/>
      <c r="GF239" s="16"/>
      <c r="GG239" s="16"/>
      <c r="GH239" s="16"/>
      <c r="GI239" s="16"/>
      <c r="GJ239" s="16"/>
      <c r="GK239" s="16"/>
      <c r="GL239" s="16"/>
      <c r="GM239" s="16"/>
      <c r="GN239" s="16"/>
      <c r="GO239" s="16"/>
    </row>
    <row r="240" spans="1:242">
      <c r="A240" s="45" t="s">
        <v>656</v>
      </c>
      <c r="B240" s="19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04">
        <f t="shared" ref="DR240:EB240" si="362">VLOOKUP($A240,$AK$104:$AV$119,DR$229,FALSE)</f>
        <v>0</v>
      </c>
      <c r="DS240" s="104">
        <f t="shared" si="362"/>
        <v>-3.7507038904884826E-2</v>
      </c>
      <c r="DT240" s="104">
        <f t="shared" si="362"/>
        <v>0.14353991202967009</v>
      </c>
      <c r="DU240" s="104">
        <f t="shared" si="362"/>
        <v>8.334668798201994E-2</v>
      </c>
      <c r="DV240" s="104">
        <f t="shared" si="362"/>
        <v>6.5366805504550873E-2</v>
      </c>
      <c r="DW240" s="104">
        <f t="shared" si="362"/>
        <v>3.776062369570421E-2</v>
      </c>
      <c r="DX240" s="104">
        <f t="shared" si="362"/>
        <v>4.1804909191961892E-2</v>
      </c>
      <c r="DY240" s="104">
        <f t="shared" si="362"/>
        <v>2.9808780064726204E-3</v>
      </c>
      <c r="DZ240" s="104">
        <f t="shared" si="362"/>
        <v>1.051846865341366E-2</v>
      </c>
      <c r="EA240" s="104">
        <f t="shared" si="362"/>
        <v>-2.0532687246175296E-3</v>
      </c>
      <c r="EB240" s="104">
        <f t="shared" si="362"/>
        <v>4.9963783268944573E-2</v>
      </c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  <c r="EX240" s="16"/>
      <c r="EY240" s="16"/>
      <c r="EZ240" s="16"/>
      <c r="FA240" s="16"/>
      <c r="FB240" s="16"/>
      <c r="FC240" s="16"/>
      <c r="FD240" s="16"/>
      <c r="FE240" s="16"/>
      <c r="FF240" s="16"/>
      <c r="FG240" s="16"/>
      <c r="FH240" s="16"/>
      <c r="FI240" s="16"/>
      <c r="FJ240" s="16"/>
      <c r="FK240" s="16"/>
      <c r="FL240" s="16"/>
      <c r="FM240" s="16"/>
      <c r="FN240" s="16"/>
      <c r="FO240" s="16"/>
      <c r="FP240" s="16"/>
      <c r="FQ240" s="16"/>
      <c r="FR240" s="16"/>
      <c r="FS240" s="16"/>
      <c r="FT240" s="16"/>
      <c r="FU240" s="16"/>
      <c r="FV240" s="16"/>
      <c r="FW240" s="16"/>
      <c r="FX240" s="16"/>
      <c r="FY240" s="16"/>
      <c r="FZ240" s="16"/>
      <c r="GA240" s="16"/>
      <c r="GB240" s="16"/>
      <c r="GC240" s="16"/>
      <c r="GD240" s="16"/>
      <c r="GE240" s="16"/>
      <c r="GF240" s="16"/>
      <c r="GG240" s="16"/>
      <c r="GH240" s="16"/>
      <c r="GI240" s="16"/>
      <c r="GJ240" s="16"/>
      <c r="GK240" s="16"/>
      <c r="GL240" s="16"/>
      <c r="GM240" s="16"/>
      <c r="GN240" s="16"/>
      <c r="GO240" s="16"/>
    </row>
    <row r="241" spans="1:197">
      <c r="A241" s="168" t="s">
        <v>653</v>
      </c>
      <c r="B241" s="19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16"/>
      <c r="DB241" s="16"/>
      <c r="DC241" s="16"/>
      <c r="DD241" s="16"/>
      <c r="DE241" s="16"/>
      <c r="DF241" s="16"/>
      <c r="DG241" s="16"/>
      <c r="DH241" s="16"/>
      <c r="DI241" s="16"/>
      <c r="DJ241" s="16"/>
      <c r="DK241" s="16"/>
      <c r="DL241" s="16"/>
      <c r="DM241" s="16"/>
      <c r="DN241" s="16"/>
      <c r="DO241" s="16"/>
      <c r="DP241" s="16"/>
      <c r="DQ241" s="16"/>
      <c r="DR241" s="16"/>
      <c r="DS241" s="16"/>
      <c r="DT241" s="16"/>
      <c r="DU241" s="16"/>
      <c r="DV241" s="16"/>
      <c r="DW241" s="16"/>
      <c r="DX241" s="16"/>
      <c r="DY241" s="16"/>
      <c r="DZ241" s="16"/>
      <c r="EA241" s="16"/>
      <c r="EB241" s="16"/>
      <c r="EC241" s="16"/>
      <c r="ED241" s="16"/>
      <c r="EE241" s="104">
        <f t="shared" ref="EE241:EO241" si="363">VLOOKUP($A241,$AK$104:$AV$119,EE$229,FALSE)</f>
        <v>0</v>
      </c>
      <c r="EF241" s="104">
        <f t="shared" si="363"/>
        <v>-1.7937241729469755E-2</v>
      </c>
      <c r="EG241" s="104">
        <f t="shared" si="363"/>
        <v>-4.8630428110576385E-2</v>
      </c>
      <c r="EH241" s="104">
        <f t="shared" si="363"/>
        <v>-7.5647985314059585E-2</v>
      </c>
      <c r="EI241" s="104">
        <f t="shared" si="363"/>
        <v>-9.7570764192936865E-2</v>
      </c>
      <c r="EJ241" s="104">
        <f t="shared" si="363"/>
        <v>-0.11957327903121961</v>
      </c>
      <c r="EK241" s="104">
        <f t="shared" si="363"/>
        <v>-0.14656091658307746</v>
      </c>
      <c r="EL241" s="104">
        <f t="shared" si="363"/>
        <v>-0.16758111944505727</v>
      </c>
      <c r="EM241" s="104">
        <f t="shared" si="363"/>
        <v>-0.16607460083304593</v>
      </c>
      <c r="EN241" s="104">
        <f t="shared" si="363"/>
        <v>-0.14059746478589363</v>
      </c>
      <c r="EO241" s="104">
        <f t="shared" si="363"/>
        <v>-1.7351637649210438E-2</v>
      </c>
      <c r="EP241" s="16"/>
      <c r="EQ241" s="16"/>
      <c r="ER241" s="16"/>
      <c r="ES241" s="16"/>
      <c r="ET241" s="16"/>
      <c r="EU241" s="16"/>
      <c r="EV241" s="16"/>
      <c r="EW241" s="16"/>
      <c r="EX241" s="16"/>
      <c r="EY241" s="16"/>
      <c r="EZ241" s="16"/>
      <c r="FA241" s="16"/>
      <c r="FB241" s="16"/>
      <c r="FC241" s="16"/>
      <c r="FD241" s="16"/>
      <c r="FE241" s="16"/>
      <c r="FF241" s="16"/>
      <c r="FG241" s="16"/>
      <c r="FH241" s="16"/>
      <c r="FI241" s="16"/>
      <c r="FJ241" s="16"/>
      <c r="FK241" s="16"/>
      <c r="FL241" s="16"/>
      <c r="FM241" s="16"/>
      <c r="FN241" s="16"/>
      <c r="FO241" s="16"/>
      <c r="FP241" s="16"/>
      <c r="FQ241" s="16"/>
      <c r="FR241" s="16"/>
      <c r="FS241" s="16"/>
      <c r="FT241" s="16"/>
      <c r="FU241" s="16"/>
      <c r="FV241" s="16"/>
      <c r="FW241" s="16"/>
      <c r="FX241" s="16"/>
      <c r="FY241" s="16"/>
      <c r="FZ241" s="16"/>
      <c r="GA241" s="16"/>
      <c r="GB241" s="16"/>
      <c r="GC241" s="16"/>
      <c r="GD241" s="16"/>
      <c r="GE241" s="16"/>
      <c r="GF241" s="16"/>
      <c r="GG241" s="16"/>
      <c r="GH241" s="16"/>
      <c r="GI241" s="16"/>
      <c r="GJ241" s="16"/>
      <c r="GK241" s="16"/>
      <c r="GL241" s="16"/>
      <c r="GM241" s="16"/>
      <c r="GN241" s="16"/>
      <c r="GO241" s="16"/>
    </row>
    <row r="242" spans="1:197">
      <c r="A242" s="168" t="s">
        <v>652</v>
      </c>
      <c r="B242" s="19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16"/>
      <c r="DC242" s="16"/>
      <c r="DD242" s="16"/>
      <c r="DE242" s="16"/>
      <c r="DF242" s="16"/>
      <c r="DG242" s="16"/>
      <c r="DH242" s="16"/>
      <c r="DI242" s="16"/>
      <c r="DJ242" s="16"/>
      <c r="DK242" s="16"/>
      <c r="DL242" s="16"/>
      <c r="DM242" s="16"/>
      <c r="DN242" s="16"/>
      <c r="DO242" s="16"/>
      <c r="DP242" s="16"/>
      <c r="DQ242" s="16"/>
      <c r="DR242" s="16"/>
      <c r="DS242" s="16"/>
      <c r="DT242" s="16"/>
      <c r="DU242" s="16"/>
      <c r="DV242" s="16"/>
      <c r="DW242" s="16"/>
      <c r="DX242" s="16"/>
      <c r="DY242" s="16"/>
      <c r="DZ242" s="16"/>
      <c r="EA242" s="16"/>
      <c r="EB242" s="16"/>
      <c r="EC242" s="16"/>
      <c r="ED242" s="16"/>
      <c r="EE242" s="16"/>
      <c r="EF242" s="16"/>
      <c r="EG242" s="16"/>
      <c r="EH242" s="16"/>
      <c r="EI242" s="16"/>
      <c r="EJ242" s="16"/>
      <c r="EK242" s="16"/>
      <c r="EL242" s="16"/>
      <c r="EM242" s="16"/>
      <c r="EN242" s="16"/>
      <c r="EO242" s="16"/>
      <c r="EP242" s="16"/>
      <c r="EQ242" s="16"/>
      <c r="ER242" s="104">
        <f t="shared" ref="ER242:FB242" si="364">VLOOKUP($A242,$AK$104:$AV$119,ER$229,FALSE)</f>
        <v>0</v>
      </c>
      <c r="ES242" s="104">
        <f t="shared" si="364"/>
        <v>-1.3361768724410417E-2</v>
      </c>
      <c r="ET242" s="104">
        <f t="shared" si="364"/>
        <v>2.4398233285165771E-2</v>
      </c>
      <c r="EU242" s="104">
        <f t="shared" si="364"/>
        <v>-1.6294798599246985E-2</v>
      </c>
      <c r="EV242" s="104">
        <f t="shared" si="364"/>
        <v>-3.6667132903577926E-2</v>
      </c>
      <c r="EW242" s="104">
        <f t="shared" si="364"/>
        <v>-5.6492439199436584E-2</v>
      </c>
      <c r="EX242" s="104">
        <f t="shared" si="364"/>
        <v>-4.2731865268588409E-2</v>
      </c>
      <c r="EY242" s="104">
        <f t="shared" si="364"/>
        <v>-4.5874178780566988E-2</v>
      </c>
      <c r="EZ242" s="104">
        <f t="shared" si="364"/>
        <v>-2.6012453503243216E-2</v>
      </c>
      <c r="FA242" s="104">
        <f t="shared" si="364"/>
        <v>6.8697225111555849E-3</v>
      </c>
      <c r="FB242" s="104">
        <f t="shared" si="364"/>
        <v>4.7111045052323108E-2</v>
      </c>
      <c r="FC242" s="16"/>
      <c r="FD242" s="16"/>
      <c r="FE242" s="16"/>
      <c r="FF242" s="16"/>
      <c r="FG242" s="16"/>
      <c r="FH242" s="16"/>
      <c r="FI242" s="16"/>
      <c r="FJ242" s="16"/>
      <c r="FK242" s="16"/>
      <c r="FL242" s="16"/>
      <c r="FM242" s="16"/>
      <c r="FN242" s="16"/>
      <c r="FO242" s="16"/>
      <c r="FP242" s="16"/>
      <c r="FQ242" s="16"/>
      <c r="FR242" s="16"/>
      <c r="FS242" s="16"/>
      <c r="FT242" s="16"/>
      <c r="FU242" s="16"/>
      <c r="FV242" s="16"/>
      <c r="FW242" s="16"/>
      <c r="FX242" s="16"/>
      <c r="FY242" s="16"/>
      <c r="FZ242" s="16"/>
      <c r="GA242" s="16"/>
      <c r="GB242" s="16"/>
      <c r="GC242" s="16"/>
      <c r="GD242" s="16"/>
      <c r="GE242" s="16"/>
      <c r="GF242" s="16"/>
      <c r="GG242" s="16"/>
      <c r="GH242" s="16"/>
      <c r="GI242" s="16"/>
      <c r="GJ242" s="16"/>
      <c r="GK242" s="16"/>
      <c r="GL242" s="16"/>
      <c r="GM242" s="16"/>
      <c r="GN242" s="16"/>
      <c r="GO242" s="16"/>
    </row>
    <row r="243" spans="1:197">
      <c r="A243" s="45" t="s">
        <v>654</v>
      </c>
      <c r="B243" s="19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6"/>
      <c r="CS243" s="16"/>
      <c r="CT243" s="16"/>
      <c r="CU243" s="16"/>
      <c r="CV243" s="16"/>
      <c r="CW243" s="16"/>
      <c r="CX243" s="16"/>
      <c r="CY243" s="16"/>
      <c r="CZ243" s="16"/>
      <c r="DA243" s="16"/>
      <c r="DB243" s="16"/>
      <c r="DC243" s="16"/>
      <c r="DD243" s="16"/>
      <c r="DE243" s="16"/>
      <c r="DF243" s="16"/>
      <c r="DG243" s="16"/>
      <c r="DH243" s="16"/>
      <c r="DI243" s="16"/>
      <c r="DJ243" s="16"/>
      <c r="DK243" s="16"/>
      <c r="DL243" s="16"/>
      <c r="DM243" s="16"/>
      <c r="DN243" s="16"/>
      <c r="DO243" s="16"/>
      <c r="DP243" s="16"/>
      <c r="DQ243" s="16"/>
      <c r="DR243" s="16"/>
      <c r="DS243" s="16"/>
      <c r="DT243" s="16"/>
      <c r="DU243" s="16"/>
      <c r="DV243" s="16"/>
      <c r="DW243" s="16"/>
      <c r="DX243" s="16"/>
      <c r="DY243" s="16"/>
      <c r="DZ243" s="16"/>
      <c r="EA243" s="16"/>
      <c r="EB243" s="16"/>
      <c r="EC243" s="16"/>
      <c r="ED243" s="16"/>
      <c r="EE243" s="16"/>
      <c r="EF243" s="16"/>
      <c r="EG243" s="16"/>
      <c r="EH243" s="16"/>
      <c r="EI243" s="16"/>
      <c r="EJ243" s="16"/>
      <c r="EK243" s="16"/>
      <c r="EL243" s="16"/>
      <c r="EM243" s="16"/>
      <c r="EN243" s="16"/>
      <c r="EO243" s="16"/>
      <c r="EP243" s="16"/>
      <c r="EQ243" s="16"/>
      <c r="ER243" s="16"/>
      <c r="ES243" s="16"/>
      <c r="ET243" s="16"/>
      <c r="EU243" s="16"/>
      <c r="EV243" s="16"/>
      <c r="EW243" s="16"/>
      <c r="EX243" s="16"/>
      <c r="EY243" s="16"/>
      <c r="EZ243" s="16"/>
      <c r="FA243" s="16"/>
      <c r="FB243" s="16"/>
      <c r="FC243" s="16"/>
      <c r="FD243" s="16"/>
      <c r="FE243" s="104">
        <f t="shared" ref="FE243:FO243" si="365">VLOOKUP($A243,$AK$104:$AV$119,FE$229,FALSE)</f>
        <v>0</v>
      </c>
      <c r="FF243" s="104">
        <f t="shared" si="365"/>
        <v>5.6225779000309783E-2</v>
      </c>
      <c r="FG243" s="104">
        <f t="shared" si="365"/>
        <v>6.1391853987944112E-2</v>
      </c>
      <c r="FH243" s="104">
        <f t="shared" si="365"/>
        <v>3.8688356887277786E-2</v>
      </c>
      <c r="FI243" s="104">
        <f t="shared" si="365"/>
        <v>2.9997569576150518E-2</v>
      </c>
      <c r="FJ243" s="104">
        <f t="shared" si="365"/>
        <v>4.7891168898581027E-2</v>
      </c>
      <c r="FK243" s="104">
        <f t="shared" si="365"/>
        <v>-1.5282460193370984E-3</v>
      </c>
      <c r="FL243" s="104">
        <f t="shared" si="365"/>
        <v>-2.5921908563817153E-2</v>
      </c>
      <c r="FM243" s="104">
        <f t="shared" si="365"/>
        <v>-2.7012067108870608E-2</v>
      </c>
      <c r="FN243" s="104">
        <f t="shared" si="365"/>
        <v>9.8358610082143194E-3</v>
      </c>
      <c r="FO243" s="104">
        <f t="shared" si="365"/>
        <v>-1.5248886623703495E-2</v>
      </c>
      <c r="FP243" s="16"/>
      <c r="FQ243" s="16"/>
      <c r="FR243" s="16"/>
      <c r="FS243" s="16"/>
      <c r="FT243" s="16"/>
      <c r="FU243" s="16"/>
      <c r="FV243" s="16"/>
      <c r="FW243" s="16"/>
      <c r="FX243" s="16"/>
      <c r="FY243" s="16"/>
      <c r="FZ243" s="16"/>
      <c r="GA243" s="16"/>
      <c r="GB243" s="16"/>
      <c r="GC243" s="16"/>
      <c r="GD243" s="16"/>
      <c r="GE243" s="16"/>
      <c r="GF243" s="16"/>
      <c r="GG243" s="16"/>
      <c r="GH243" s="16"/>
      <c r="GI243" s="16"/>
      <c r="GJ243" s="16"/>
      <c r="GK243" s="16"/>
      <c r="GL243" s="16"/>
      <c r="GM243" s="16"/>
      <c r="GN243" s="16"/>
      <c r="GO243" s="16"/>
    </row>
    <row r="244" spans="1:197">
      <c r="A244" s="45" t="s">
        <v>655</v>
      </c>
      <c r="B244" s="19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  <c r="EV244" s="16"/>
      <c r="EW244" s="16"/>
      <c r="EX244" s="16"/>
      <c r="EY244" s="16"/>
      <c r="EZ244" s="16"/>
      <c r="FA244" s="16"/>
      <c r="FB244" s="16"/>
      <c r="FC244" s="16"/>
      <c r="FD244" s="16"/>
      <c r="FE244" s="16"/>
      <c r="FF244" s="16"/>
      <c r="FG244" s="16"/>
      <c r="FH244" s="16"/>
      <c r="FI244" s="16"/>
      <c r="FJ244" s="16"/>
      <c r="FK244" s="16"/>
      <c r="FL244" s="16"/>
      <c r="FM244" s="16"/>
      <c r="FN244" s="16"/>
      <c r="FO244" s="16"/>
      <c r="FP244" s="16"/>
      <c r="FQ244" s="16"/>
      <c r="FR244" s="104">
        <f t="shared" ref="FR244:GB244" si="366">VLOOKUP($A244,$AK$104:$AV$119,FR$229,FALSE)</f>
        <v>0</v>
      </c>
      <c r="FS244" s="104">
        <f t="shared" si="366"/>
        <v>1.9574845676376906E-2</v>
      </c>
      <c r="FT244" s="104">
        <f t="shared" si="366"/>
        <v>4.4466370096039931E-2</v>
      </c>
      <c r="FU244" s="104">
        <f t="shared" si="366"/>
        <v>2.0854333631412203E-2</v>
      </c>
      <c r="FV244" s="104">
        <f t="shared" si="366"/>
        <v>3.6723297105820896E-2</v>
      </c>
      <c r="FW244" s="104">
        <f t="shared" si="366"/>
        <v>6.0597573792639858E-2</v>
      </c>
      <c r="FX244" s="104">
        <f t="shared" si="366"/>
        <v>2.8560559992131251E-2</v>
      </c>
      <c r="FY244" s="104">
        <f t="shared" si="366"/>
        <v>8.3761598635607726E-3</v>
      </c>
      <c r="FZ244" s="104">
        <f t="shared" si="366"/>
        <v>-1.0333206135018425E-2</v>
      </c>
      <c r="GA244" s="104">
        <f t="shared" si="366"/>
        <v>1.803970691859047E-2</v>
      </c>
      <c r="GB244" s="104">
        <f t="shared" si="366"/>
        <v>4.1768712341531566E-2</v>
      </c>
      <c r="GC244" s="16"/>
      <c r="GD244" s="16"/>
      <c r="GE244" s="16"/>
      <c r="GF244" s="16"/>
      <c r="GG244" s="16"/>
      <c r="GH244" s="16"/>
      <c r="GI244" s="16"/>
      <c r="GJ244" s="16"/>
      <c r="GK244" s="16"/>
      <c r="GL244" s="16"/>
      <c r="GM244" s="16"/>
      <c r="GN244" s="16"/>
      <c r="GO244" s="16"/>
    </row>
    <row r="245" spans="1:197">
      <c r="A245" s="44" t="s">
        <v>632</v>
      </c>
      <c r="B245" s="19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6"/>
      <c r="CS245" s="16"/>
      <c r="CT245" s="16"/>
      <c r="CU245" s="16"/>
      <c r="CV245" s="16"/>
      <c r="CW245" s="16"/>
      <c r="CX245" s="16"/>
      <c r="CY245" s="16"/>
      <c r="CZ245" s="16"/>
      <c r="DA245" s="16"/>
      <c r="DB245" s="16"/>
      <c r="DC245" s="16"/>
      <c r="DD245" s="16"/>
      <c r="DE245" s="16"/>
      <c r="DF245" s="16"/>
      <c r="DG245" s="16"/>
      <c r="DH245" s="16"/>
      <c r="DI245" s="16"/>
      <c r="DJ245" s="16"/>
      <c r="DK245" s="16"/>
      <c r="DL245" s="16"/>
      <c r="DM245" s="16"/>
      <c r="DN245" s="16"/>
      <c r="DO245" s="16"/>
      <c r="DP245" s="16"/>
      <c r="DQ245" s="16"/>
      <c r="DR245" s="16"/>
      <c r="DS245" s="16"/>
      <c r="DT245" s="16"/>
      <c r="DU245" s="16"/>
      <c r="DV245" s="16"/>
      <c r="DW245" s="16"/>
      <c r="DX245" s="16"/>
      <c r="DY245" s="16"/>
      <c r="DZ245" s="16"/>
      <c r="EA245" s="16"/>
      <c r="EB245" s="16"/>
      <c r="EC245" s="16"/>
      <c r="ED245" s="16"/>
      <c r="EE245" s="16"/>
      <c r="EF245" s="16"/>
      <c r="EG245" s="16"/>
      <c r="EH245" s="16"/>
      <c r="EI245" s="16"/>
      <c r="EJ245" s="16"/>
      <c r="EK245" s="16"/>
      <c r="EL245" s="16"/>
      <c r="EM245" s="16"/>
      <c r="EN245" s="16"/>
      <c r="EO245" s="16"/>
      <c r="EP245" s="16"/>
      <c r="EQ245" s="16"/>
      <c r="ER245" s="16"/>
      <c r="ES245" s="16"/>
      <c r="ET245" s="16"/>
      <c r="EU245" s="16"/>
      <c r="EV245" s="16"/>
      <c r="EW245" s="16"/>
      <c r="EX245" s="16"/>
      <c r="EY245" s="16"/>
      <c r="EZ245" s="16"/>
      <c r="FA245" s="16"/>
      <c r="FB245" s="16"/>
      <c r="FC245" s="16"/>
      <c r="FD245" s="16"/>
      <c r="FE245" s="16"/>
      <c r="FF245" s="16"/>
      <c r="FG245" s="16"/>
      <c r="FH245" s="16"/>
      <c r="FI245" s="16"/>
      <c r="FJ245" s="16"/>
      <c r="FK245" s="16"/>
      <c r="FL245" s="16"/>
      <c r="FM245" s="16"/>
      <c r="FN245" s="16"/>
      <c r="FO245" s="16"/>
      <c r="FP245" s="16"/>
      <c r="FQ245" s="16"/>
      <c r="FR245" s="16"/>
      <c r="FS245" s="16"/>
      <c r="FT245" s="16"/>
      <c r="FU245" s="16"/>
      <c r="FV245" s="16"/>
      <c r="FW245" s="16"/>
      <c r="FX245" s="16"/>
      <c r="FY245" s="16"/>
      <c r="FZ245" s="16"/>
      <c r="GA245" s="16"/>
      <c r="GB245" s="16"/>
      <c r="GC245" s="16"/>
      <c r="GD245" s="16"/>
      <c r="GE245" s="104">
        <f t="shared" ref="GE245:GO245" si="367">VLOOKUP($A245,$AK$104:$AV$119,GE$229,FALSE)</f>
        <v>0</v>
      </c>
      <c r="GF245" s="104">
        <f t="shared" si="367"/>
        <v>7.8199057603001165E-3</v>
      </c>
      <c r="GG245" s="104">
        <f t="shared" si="367"/>
        <v>2.4283444113589292E-2</v>
      </c>
      <c r="GH245" s="104">
        <f t="shared" si="367"/>
        <v>-1.7776177489300382E-3</v>
      </c>
      <c r="GI245" s="104">
        <f t="shared" si="367"/>
        <v>-1.3013861148078787E-2</v>
      </c>
      <c r="GJ245" s="104">
        <f t="shared" si="367"/>
        <v>-2.4961141615251869E-2</v>
      </c>
      <c r="GK245" s="104">
        <f t="shared" si="367"/>
        <v>-5.1486403741362263E-2</v>
      </c>
      <c r="GL245" s="104">
        <f t="shared" si="367"/>
        <v>-7.7565353125705006E-2</v>
      </c>
      <c r="GM245" s="104">
        <f t="shared" si="367"/>
        <v>-6.3882420863882849E-2</v>
      </c>
      <c r="GN245" s="104">
        <f t="shared" si="367"/>
        <v>-5.4751270681011266E-2</v>
      </c>
      <c r="GO245" s="104">
        <f t="shared" si="367"/>
        <v>-4.5425541992745955E-2</v>
      </c>
    </row>
    <row r="246" spans="1:197">
      <c r="A246" s="44"/>
      <c r="B246" s="19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9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4"/>
      <c r="AC246" s="104"/>
      <c r="AD246" s="104"/>
      <c r="AE246" s="104"/>
      <c r="AF246" s="104"/>
      <c r="AG246" s="104"/>
      <c r="AH246" s="104"/>
      <c r="AI246" s="104"/>
      <c r="AJ246" s="104"/>
      <c r="AK246" s="104"/>
      <c r="AL246" s="104"/>
      <c r="AM246" s="104"/>
      <c r="AN246" s="104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  <c r="BK246" s="19"/>
      <c r="BL246" s="19"/>
      <c r="BM246" s="19"/>
      <c r="BN246" s="19"/>
      <c r="BO246" s="19"/>
      <c r="BP246" s="19"/>
      <c r="BQ246" s="19"/>
      <c r="BR246" s="19"/>
      <c r="BS246" s="19"/>
      <c r="BT246" s="19"/>
      <c r="BU246" s="19"/>
      <c r="BV246" s="19"/>
      <c r="BW246" s="19"/>
      <c r="BX246" s="19"/>
      <c r="BY246" s="19"/>
      <c r="BZ246" s="19"/>
      <c r="CA246" s="19"/>
      <c r="CB246" s="19"/>
      <c r="CC246" s="19"/>
      <c r="CD246" s="19"/>
      <c r="CE246" s="19"/>
      <c r="CF246" s="19"/>
      <c r="CG246" s="19"/>
      <c r="CH246" s="19"/>
      <c r="CI246" s="19"/>
      <c r="CJ246" s="19"/>
      <c r="CK246" s="19"/>
      <c r="CL246" s="19"/>
      <c r="CM246" s="19"/>
      <c r="CN246" s="19"/>
      <c r="CO246" s="19"/>
      <c r="CP246" s="19"/>
      <c r="CQ246" s="19"/>
      <c r="CR246" s="19"/>
      <c r="CS246" s="19"/>
      <c r="CT246" s="19"/>
      <c r="CU246" s="19"/>
      <c r="CV246" s="19"/>
      <c r="CW246" s="19"/>
      <c r="CX246" s="19"/>
      <c r="CY246" s="19"/>
      <c r="CZ246" s="19"/>
      <c r="DA246" s="19"/>
      <c r="DB246" s="19"/>
      <c r="DC246" s="19"/>
      <c r="DD246" s="19"/>
      <c r="DE246" s="19"/>
      <c r="DF246" s="19"/>
      <c r="DG246" s="19"/>
      <c r="DH246" s="19"/>
      <c r="DI246" s="19"/>
      <c r="DJ246" s="19"/>
      <c r="DK246" s="19"/>
      <c r="DL246" s="19"/>
      <c r="DM246" s="19"/>
      <c r="DN246" s="19"/>
      <c r="DO246" s="19"/>
      <c r="DP246" s="19"/>
      <c r="DQ246" s="19"/>
      <c r="DR246" s="19"/>
      <c r="DS246" s="19"/>
      <c r="DT246" s="19"/>
      <c r="DU246" s="19"/>
      <c r="DV246" s="19"/>
      <c r="DW246" s="19"/>
      <c r="DX246" s="19"/>
      <c r="DY246" s="19"/>
      <c r="DZ246" s="19"/>
      <c r="EA246" s="19"/>
      <c r="EB246" s="19"/>
      <c r="EC246" s="19"/>
      <c r="ED246" s="19"/>
      <c r="EE246" s="19"/>
      <c r="EF246" s="19"/>
      <c r="EG246" s="19"/>
      <c r="EH246" s="19"/>
      <c r="EI246" s="19"/>
      <c r="EJ246" s="19"/>
      <c r="EK246" s="19"/>
      <c r="EL246" s="19"/>
      <c r="EM246" s="19"/>
      <c r="EN246" s="19"/>
      <c r="EO246" s="19"/>
      <c r="EP246" s="19"/>
      <c r="EQ246" s="19"/>
      <c r="ER246" s="19"/>
      <c r="ES246" s="19"/>
      <c r="ET246" s="19"/>
      <c r="EU246" s="19"/>
      <c r="EV246" s="19"/>
      <c r="EW246" s="19"/>
      <c r="EX246" s="19"/>
      <c r="EY246" s="19"/>
      <c r="EZ246" s="19"/>
      <c r="FA246" s="19"/>
      <c r="FB246" s="19"/>
      <c r="FC246" s="19"/>
      <c r="FD246" s="19"/>
      <c r="FE246" s="19"/>
      <c r="FF246" s="19"/>
      <c r="FG246" s="19"/>
      <c r="FH246" s="19"/>
      <c r="FI246" s="19"/>
      <c r="FJ246" s="19"/>
      <c r="FK246" s="19"/>
      <c r="FL246" s="19"/>
      <c r="FM246" s="19"/>
      <c r="FN246" s="19"/>
      <c r="FO246" s="19"/>
      <c r="FP246" s="19"/>
      <c r="FQ246" s="19"/>
      <c r="FR246" s="19"/>
      <c r="FS246" s="19"/>
      <c r="FT246" s="19"/>
      <c r="FU246" s="19"/>
      <c r="FV246" s="19"/>
      <c r="FW246" s="19"/>
      <c r="FX246" s="19"/>
      <c r="FY246" s="19"/>
      <c r="FZ246" s="19"/>
      <c r="GA246" s="19"/>
      <c r="GB246" s="19"/>
      <c r="GC246" s="19"/>
      <c r="GD246" s="19"/>
      <c r="GE246" s="19"/>
      <c r="GF246" s="19"/>
      <c r="GG246" s="19"/>
      <c r="GH246" s="19"/>
      <c r="GI246" s="19"/>
      <c r="GJ246" s="19"/>
      <c r="GK246" s="19"/>
      <c r="GL246" s="19"/>
      <c r="GM246" s="19"/>
      <c r="GN246" s="19"/>
      <c r="GO246" s="19"/>
    </row>
    <row r="247" spans="1:197">
      <c r="A247" s="19"/>
      <c r="B247" s="19"/>
      <c r="C247" s="19">
        <v>2</v>
      </c>
      <c r="D247" s="19">
        <v>3</v>
      </c>
      <c r="E247" s="19">
        <v>4</v>
      </c>
      <c r="F247" s="19">
        <v>5</v>
      </c>
      <c r="G247" s="19">
        <v>6</v>
      </c>
      <c r="H247" s="19">
        <v>7</v>
      </c>
      <c r="I247" s="19">
        <v>8</v>
      </c>
      <c r="J247" s="19">
        <v>9</v>
      </c>
      <c r="K247" s="19">
        <v>10</v>
      </c>
      <c r="L247" s="19">
        <v>11</v>
      </c>
      <c r="M247" s="19">
        <v>12</v>
      </c>
      <c r="N247" s="19"/>
      <c r="O247" s="19"/>
      <c r="P247" s="19">
        <v>2</v>
      </c>
      <c r="S247" s="19">
        <v>3</v>
      </c>
      <c r="T247" s="19">
        <v>4</v>
      </c>
      <c r="U247" s="19">
        <v>5</v>
      </c>
      <c r="V247" s="19">
        <v>6</v>
      </c>
      <c r="W247" s="19">
        <v>7</v>
      </c>
      <c r="X247" s="19">
        <v>8</v>
      </c>
      <c r="Y247" s="19">
        <v>9</v>
      </c>
      <c r="Z247" s="19">
        <v>10</v>
      </c>
      <c r="AA247" s="19">
        <v>11</v>
      </c>
      <c r="AB247" s="19">
        <v>12</v>
      </c>
      <c r="AC247" s="19"/>
      <c r="AD247" s="19"/>
      <c r="AE247" s="19">
        <v>2</v>
      </c>
      <c r="AF247" s="19">
        <v>3</v>
      </c>
      <c r="AG247" s="19">
        <v>4</v>
      </c>
      <c r="AH247" s="19">
        <v>5</v>
      </c>
      <c r="AI247" s="19">
        <v>6</v>
      </c>
      <c r="AJ247" s="19">
        <v>7</v>
      </c>
      <c r="AK247" s="19">
        <v>8</v>
      </c>
      <c r="AL247" s="19">
        <v>9</v>
      </c>
      <c r="AM247" s="19">
        <v>10</v>
      </c>
      <c r="AN247" s="19">
        <v>11</v>
      </c>
      <c r="AO247" s="19">
        <v>12</v>
      </c>
      <c r="AP247" s="19"/>
      <c r="AQ247" s="19"/>
      <c r="AR247" s="19">
        <v>2</v>
      </c>
      <c r="AS247" s="19">
        <v>3</v>
      </c>
      <c r="AT247" s="19">
        <v>4</v>
      </c>
      <c r="AU247" s="19">
        <v>5</v>
      </c>
      <c r="AV247" s="19">
        <v>6</v>
      </c>
      <c r="AW247" s="19">
        <v>7</v>
      </c>
      <c r="AX247" s="19">
        <v>8</v>
      </c>
      <c r="AY247" s="19">
        <v>9</v>
      </c>
      <c r="AZ247" s="19">
        <v>10</v>
      </c>
      <c r="BA247" s="19">
        <v>11</v>
      </c>
      <c r="BB247" s="19">
        <v>12</v>
      </c>
      <c r="BC247" s="19"/>
      <c r="BD247" s="19"/>
      <c r="BE247" s="19">
        <v>2</v>
      </c>
      <c r="BF247" s="19">
        <v>3</v>
      </c>
      <c r="BG247" s="19">
        <v>4</v>
      </c>
      <c r="BH247" s="19">
        <v>5</v>
      </c>
      <c r="BI247" s="19">
        <v>6</v>
      </c>
      <c r="BJ247" s="19">
        <v>7</v>
      </c>
      <c r="BK247" s="19">
        <v>8</v>
      </c>
      <c r="BL247" s="19">
        <v>9</v>
      </c>
      <c r="BM247" s="19">
        <v>10</v>
      </c>
      <c r="BN247" s="19">
        <v>11</v>
      </c>
      <c r="BO247" s="19">
        <v>12</v>
      </c>
      <c r="BP247" s="19"/>
      <c r="BQ247" s="19"/>
      <c r="BR247" s="19">
        <v>2</v>
      </c>
      <c r="BS247" s="19">
        <v>3</v>
      </c>
      <c r="BT247" s="19">
        <v>4</v>
      </c>
      <c r="BU247" s="19">
        <v>5</v>
      </c>
      <c r="BV247" s="19">
        <v>6</v>
      </c>
      <c r="BW247" s="19">
        <v>7</v>
      </c>
      <c r="BX247" s="19">
        <v>8</v>
      </c>
      <c r="BY247" s="19">
        <v>9</v>
      </c>
      <c r="BZ247" s="19">
        <v>10</v>
      </c>
      <c r="CA247" s="19">
        <v>11</v>
      </c>
      <c r="CB247" s="19">
        <v>12</v>
      </c>
      <c r="CC247" s="19"/>
      <c r="CD247" s="19"/>
      <c r="CE247" s="19">
        <v>2</v>
      </c>
      <c r="CF247" s="19">
        <v>3</v>
      </c>
      <c r="CG247" s="19">
        <v>4</v>
      </c>
      <c r="CH247" s="19">
        <v>5</v>
      </c>
      <c r="CI247" s="19">
        <v>6</v>
      </c>
      <c r="CJ247" s="19">
        <v>7</v>
      </c>
      <c r="CK247" s="19">
        <v>8</v>
      </c>
      <c r="CL247" s="19">
        <v>9</v>
      </c>
      <c r="CM247" s="19">
        <v>10</v>
      </c>
      <c r="CN247" s="19">
        <v>11</v>
      </c>
      <c r="CO247" s="19">
        <v>12</v>
      </c>
      <c r="CP247" s="19"/>
      <c r="CQ247" s="19"/>
      <c r="CR247" s="19">
        <v>2</v>
      </c>
      <c r="CS247" s="19">
        <v>3</v>
      </c>
      <c r="CT247" s="19">
        <v>4</v>
      </c>
      <c r="CU247" s="19">
        <v>5</v>
      </c>
      <c r="CV247" s="19">
        <v>6</v>
      </c>
      <c r="CW247" s="19">
        <v>7</v>
      </c>
      <c r="CX247" s="19">
        <v>8</v>
      </c>
      <c r="CY247" s="19">
        <v>9</v>
      </c>
      <c r="CZ247" s="19">
        <v>10</v>
      </c>
      <c r="DA247" s="19">
        <v>11</v>
      </c>
      <c r="DB247" s="19">
        <v>12</v>
      </c>
      <c r="DC247" s="19"/>
      <c r="DD247" s="19"/>
      <c r="DE247" s="19">
        <v>2</v>
      </c>
      <c r="DF247" s="19">
        <v>3</v>
      </c>
      <c r="DG247" s="19">
        <v>4</v>
      </c>
      <c r="DH247" s="19">
        <v>5</v>
      </c>
      <c r="DI247" s="19">
        <v>6</v>
      </c>
      <c r="DJ247" s="19">
        <v>7</v>
      </c>
      <c r="DK247" s="19">
        <v>8</v>
      </c>
      <c r="DL247" s="19">
        <v>9</v>
      </c>
      <c r="DM247" s="19">
        <v>10</v>
      </c>
      <c r="DN247" s="19">
        <v>11</v>
      </c>
      <c r="DO247" s="19">
        <v>12</v>
      </c>
      <c r="DP247" s="19"/>
      <c r="DQ247" s="19"/>
      <c r="DR247" s="19">
        <v>2</v>
      </c>
      <c r="DS247" s="19">
        <v>3</v>
      </c>
      <c r="DT247" s="19">
        <v>4</v>
      </c>
      <c r="DU247" s="19">
        <v>5</v>
      </c>
      <c r="DV247" s="19">
        <v>6</v>
      </c>
      <c r="DW247" s="19">
        <v>7</v>
      </c>
      <c r="DX247" s="19">
        <v>8</v>
      </c>
      <c r="DY247" s="19">
        <v>9</v>
      </c>
      <c r="DZ247" s="19">
        <v>10</v>
      </c>
      <c r="EA247" s="19">
        <v>11</v>
      </c>
      <c r="EB247" s="19">
        <v>12</v>
      </c>
      <c r="EC247" s="19"/>
      <c r="ED247" s="19"/>
      <c r="EE247" s="19">
        <v>2</v>
      </c>
      <c r="EF247" s="19">
        <v>3</v>
      </c>
      <c r="EG247" s="19">
        <v>4</v>
      </c>
      <c r="EH247" s="19">
        <v>5</v>
      </c>
      <c r="EI247" s="19">
        <v>6</v>
      </c>
      <c r="EJ247" s="19">
        <v>7</v>
      </c>
      <c r="EK247" s="19">
        <v>8</v>
      </c>
      <c r="EL247" s="19">
        <v>9</v>
      </c>
      <c r="EM247" s="19">
        <v>10</v>
      </c>
      <c r="EN247" s="19">
        <v>11</v>
      </c>
      <c r="EO247" s="19">
        <v>12</v>
      </c>
      <c r="EP247" s="19"/>
      <c r="EQ247" s="19"/>
      <c r="ER247" s="19">
        <v>2</v>
      </c>
      <c r="ES247" s="19">
        <v>3</v>
      </c>
      <c r="ET247" s="19">
        <v>4</v>
      </c>
      <c r="EU247" s="19">
        <v>5</v>
      </c>
      <c r="EV247" s="19">
        <v>6</v>
      </c>
      <c r="EW247" s="19">
        <v>7</v>
      </c>
      <c r="EX247" s="19">
        <v>8</v>
      </c>
      <c r="EY247" s="19">
        <v>9</v>
      </c>
      <c r="EZ247" s="19">
        <v>10</v>
      </c>
      <c r="FA247" s="19">
        <v>11</v>
      </c>
      <c r="FB247" s="19">
        <v>12</v>
      </c>
      <c r="FC247" s="19"/>
      <c r="FD247" s="19"/>
      <c r="FE247" s="19">
        <v>2</v>
      </c>
      <c r="FF247" s="19">
        <v>3</v>
      </c>
      <c r="FG247" s="19">
        <v>4</v>
      </c>
      <c r="FH247" s="19">
        <v>5</v>
      </c>
      <c r="FI247" s="19">
        <v>6</v>
      </c>
      <c r="FJ247" s="19">
        <v>7</v>
      </c>
      <c r="FK247" s="19">
        <v>8</v>
      </c>
      <c r="FL247" s="19">
        <v>9</v>
      </c>
      <c r="FM247" s="19">
        <v>10</v>
      </c>
      <c r="FN247" s="19">
        <v>11</v>
      </c>
      <c r="FO247" s="19">
        <v>12</v>
      </c>
      <c r="FP247" s="19"/>
      <c r="FQ247" s="19"/>
      <c r="FR247" s="19">
        <v>2</v>
      </c>
      <c r="FS247" s="19">
        <v>3</v>
      </c>
      <c r="FT247" s="19">
        <v>4</v>
      </c>
      <c r="FU247" s="19">
        <v>5</v>
      </c>
      <c r="FV247" s="19">
        <v>6</v>
      </c>
      <c r="FW247" s="19">
        <v>7</v>
      </c>
      <c r="FX247" s="19">
        <v>8</v>
      </c>
      <c r="FY247" s="19">
        <v>9</v>
      </c>
      <c r="FZ247" s="19">
        <v>10</v>
      </c>
      <c r="GA247" s="19">
        <v>11</v>
      </c>
      <c r="GB247" s="19">
        <v>12</v>
      </c>
      <c r="GC247" s="19"/>
      <c r="GD247" s="19"/>
      <c r="GE247" s="19">
        <v>2</v>
      </c>
      <c r="GF247" s="19">
        <v>3</v>
      </c>
      <c r="GG247" s="19">
        <v>4</v>
      </c>
      <c r="GH247" s="19">
        <v>5</v>
      </c>
      <c r="GI247" s="19">
        <v>6</v>
      </c>
      <c r="GJ247" s="19">
        <v>7</v>
      </c>
      <c r="GK247" s="19">
        <v>8</v>
      </c>
      <c r="GL247" s="19">
        <v>9</v>
      </c>
      <c r="GM247" s="19">
        <v>10</v>
      </c>
      <c r="GN247" s="19">
        <v>11</v>
      </c>
      <c r="GO247" s="19">
        <v>12</v>
      </c>
    </row>
    <row r="248" spans="1:197">
      <c r="A248" s="19"/>
      <c r="B248" s="45"/>
      <c r="C248" s="150" t="s">
        <v>297</v>
      </c>
      <c r="D248" s="45" t="s">
        <v>264</v>
      </c>
      <c r="E248" s="45" t="s">
        <v>265</v>
      </c>
      <c r="F248" s="45" t="s">
        <v>266</v>
      </c>
      <c r="G248" s="45" t="s">
        <v>267</v>
      </c>
      <c r="H248" s="45" t="s">
        <v>268</v>
      </c>
      <c r="I248" s="45" t="s">
        <v>269</v>
      </c>
      <c r="J248" s="45" t="s">
        <v>270</v>
      </c>
      <c r="K248" s="45" t="s">
        <v>271</v>
      </c>
      <c r="L248" s="45" t="s">
        <v>272</v>
      </c>
      <c r="M248" s="44" t="s">
        <v>273</v>
      </c>
      <c r="N248" s="44"/>
      <c r="O248" s="45"/>
      <c r="P248" s="150" t="s">
        <v>297</v>
      </c>
      <c r="Q248" s="261"/>
      <c r="R248" s="261"/>
      <c r="S248" s="45" t="s">
        <v>264</v>
      </c>
      <c r="T248" s="45" t="s">
        <v>265</v>
      </c>
      <c r="U248" s="45" t="s">
        <v>266</v>
      </c>
      <c r="V248" s="45" t="s">
        <v>267</v>
      </c>
      <c r="W248" s="45" t="s">
        <v>268</v>
      </c>
      <c r="X248" s="45" t="s">
        <v>269</v>
      </c>
      <c r="Y248" s="45" t="s">
        <v>270</v>
      </c>
      <c r="Z248" s="45" t="s">
        <v>271</v>
      </c>
      <c r="AA248" s="45" t="s">
        <v>272</v>
      </c>
      <c r="AB248" s="44" t="s">
        <v>273</v>
      </c>
      <c r="AC248" s="44"/>
      <c r="AD248" s="45"/>
      <c r="AE248" s="150" t="s">
        <v>297</v>
      </c>
      <c r="AF248" s="45" t="s">
        <v>264</v>
      </c>
      <c r="AG248" s="45" t="s">
        <v>265</v>
      </c>
      <c r="AH248" s="45" t="s">
        <v>266</v>
      </c>
      <c r="AI248" s="45" t="s">
        <v>267</v>
      </c>
      <c r="AJ248" s="45" t="s">
        <v>268</v>
      </c>
      <c r="AK248" s="45" t="s">
        <v>269</v>
      </c>
      <c r="AL248" s="45" t="s">
        <v>270</v>
      </c>
      <c r="AM248" s="45" t="s">
        <v>271</v>
      </c>
      <c r="AN248" s="45" t="s">
        <v>272</v>
      </c>
      <c r="AO248" s="44" t="s">
        <v>273</v>
      </c>
      <c r="AP248" s="44"/>
      <c r="AQ248" s="45"/>
      <c r="AR248" s="150" t="s">
        <v>297</v>
      </c>
      <c r="AS248" s="45" t="s">
        <v>264</v>
      </c>
      <c r="AT248" s="45" t="s">
        <v>265</v>
      </c>
      <c r="AU248" s="45" t="s">
        <v>266</v>
      </c>
      <c r="AV248" s="45" t="s">
        <v>267</v>
      </c>
      <c r="AW248" s="45" t="s">
        <v>268</v>
      </c>
      <c r="AX248" s="45" t="s">
        <v>269</v>
      </c>
      <c r="AY248" s="45" t="s">
        <v>270</v>
      </c>
      <c r="AZ248" s="45" t="s">
        <v>271</v>
      </c>
      <c r="BA248" s="45" t="s">
        <v>272</v>
      </c>
      <c r="BB248" s="44" t="s">
        <v>273</v>
      </c>
      <c r="BC248" s="44"/>
      <c r="BD248" s="45"/>
      <c r="BE248" s="150" t="s">
        <v>297</v>
      </c>
      <c r="BF248" s="45" t="s">
        <v>264</v>
      </c>
      <c r="BG248" s="45" t="s">
        <v>265</v>
      </c>
      <c r="BH248" s="45" t="s">
        <v>266</v>
      </c>
      <c r="BI248" s="45" t="s">
        <v>267</v>
      </c>
      <c r="BJ248" s="45" t="s">
        <v>268</v>
      </c>
      <c r="BK248" s="45" t="s">
        <v>269</v>
      </c>
      <c r="BL248" s="45" t="s">
        <v>270</v>
      </c>
      <c r="BM248" s="45" t="s">
        <v>271</v>
      </c>
      <c r="BN248" s="45" t="s">
        <v>272</v>
      </c>
      <c r="BO248" s="44" t="s">
        <v>273</v>
      </c>
      <c r="BP248" s="44"/>
      <c r="BQ248" s="45"/>
      <c r="BR248" s="150" t="s">
        <v>297</v>
      </c>
      <c r="BS248" s="45" t="s">
        <v>264</v>
      </c>
      <c r="BT248" s="45" t="s">
        <v>265</v>
      </c>
      <c r="BU248" s="45" t="s">
        <v>266</v>
      </c>
      <c r="BV248" s="45" t="s">
        <v>267</v>
      </c>
      <c r="BW248" s="45" t="s">
        <v>268</v>
      </c>
      <c r="BX248" s="45" t="s">
        <v>269</v>
      </c>
      <c r="BY248" s="45" t="s">
        <v>270</v>
      </c>
      <c r="BZ248" s="45" t="s">
        <v>271</v>
      </c>
      <c r="CA248" s="45" t="s">
        <v>272</v>
      </c>
      <c r="CB248" s="44" t="s">
        <v>273</v>
      </c>
      <c r="CC248" s="44"/>
      <c r="CD248" s="45"/>
      <c r="CE248" s="150" t="s">
        <v>297</v>
      </c>
      <c r="CF248" s="45" t="s">
        <v>264</v>
      </c>
      <c r="CG248" s="45" t="s">
        <v>265</v>
      </c>
      <c r="CH248" s="45" t="s">
        <v>266</v>
      </c>
      <c r="CI248" s="45" t="s">
        <v>267</v>
      </c>
      <c r="CJ248" s="45" t="s">
        <v>268</v>
      </c>
      <c r="CK248" s="45" t="s">
        <v>269</v>
      </c>
      <c r="CL248" s="45" t="s">
        <v>270</v>
      </c>
      <c r="CM248" s="45" t="s">
        <v>271</v>
      </c>
      <c r="CN248" s="45" t="s">
        <v>272</v>
      </c>
      <c r="CO248" s="44" t="s">
        <v>273</v>
      </c>
      <c r="CP248" s="44"/>
      <c r="CQ248" s="45"/>
      <c r="CR248" s="150" t="s">
        <v>297</v>
      </c>
      <c r="CS248" s="45" t="s">
        <v>264</v>
      </c>
      <c r="CT248" s="45" t="s">
        <v>265</v>
      </c>
      <c r="CU248" s="45" t="s">
        <v>266</v>
      </c>
      <c r="CV248" s="45" t="s">
        <v>267</v>
      </c>
      <c r="CW248" s="45" t="s">
        <v>268</v>
      </c>
      <c r="CX248" s="45" t="s">
        <v>269</v>
      </c>
      <c r="CY248" s="45" t="s">
        <v>270</v>
      </c>
      <c r="CZ248" s="45" t="s">
        <v>271</v>
      </c>
      <c r="DA248" s="45" t="s">
        <v>272</v>
      </c>
      <c r="DB248" s="44" t="s">
        <v>273</v>
      </c>
      <c r="DC248" s="44"/>
      <c r="DD248" s="45"/>
      <c r="DE248" s="150" t="s">
        <v>297</v>
      </c>
      <c r="DF248" s="45" t="s">
        <v>264</v>
      </c>
      <c r="DG248" s="45" t="s">
        <v>265</v>
      </c>
      <c r="DH248" s="45" t="s">
        <v>266</v>
      </c>
      <c r="DI248" s="45" t="s">
        <v>267</v>
      </c>
      <c r="DJ248" s="45" t="s">
        <v>268</v>
      </c>
      <c r="DK248" s="45" t="s">
        <v>269</v>
      </c>
      <c r="DL248" s="45" t="s">
        <v>270</v>
      </c>
      <c r="DM248" s="45" t="s">
        <v>271</v>
      </c>
      <c r="DN248" s="45" t="s">
        <v>272</v>
      </c>
      <c r="DO248" s="44" t="s">
        <v>273</v>
      </c>
      <c r="DP248" s="44"/>
      <c r="DQ248" s="45"/>
      <c r="DR248" s="150" t="s">
        <v>297</v>
      </c>
      <c r="DS248" s="45" t="s">
        <v>264</v>
      </c>
      <c r="DT248" s="45" t="s">
        <v>265</v>
      </c>
      <c r="DU248" s="45" t="s">
        <v>266</v>
      </c>
      <c r="DV248" s="45" t="s">
        <v>267</v>
      </c>
      <c r="DW248" s="45" t="s">
        <v>268</v>
      </c>
      <c r="DX248" s="45" t="s">
        <v>269</v>
      </c>
      <c r="DY248" s="45" t="s">
        <v>270</v>
      </c>
      <c r="DZ248" s="45" t="s">
        <v>271</v>
      </c>
      <c r="EA248" s="45" t="s">
        <v>272</v>
      </c>
      <c r="EB248" s="44" t="s">
        <v>273</v>
      </c>
      <c r="EC248" s="44"/>
      <c r="ED248" s="45"/>
      <c r="EE248" s="150" t="s">
        <v>297</v>
      </c>
      <c r="EF248" s="45" t="s">
        <v>264</v>
      </c>
      <c r="EG248" s="45" t="s">
        <v>265</v>
      </c>
      <c r="EH248" s="45" t="s">
        <v>266</v>
      </c>
      <c r="EI248" s="45" t="s">
        <v>267</v>
      </c>
      <c r="EJ248" s="45" t="s">
        <v>268</v>
      </c>
      <c r="EK248" s="45" t="s">
        <v>269</v>
      </c>
      <c r="EL248" s="45" t="s">
        <v>270</v>
      </c>
      <c r="EM248" s="45" t="s">
        <v>271</v>
      </c>
      <c r="EN248" s="45" t="s">
        <v>272</v>
      </c>
      <c r="EO248" s="44" t="s">
        <v>273</v>
      </c>
      <c r="EP248" s="44"/>
      <c r="EQ248" s="45"/>
      <c r="ER248" s="150" t="s">
        <v>297</v>
      </c>
      <c r="ES248" s="45" t="s">
        <v>264</v>
      </c>
      <c r="ET248" s="45" t="s">
        <v>265</v>
      </c>
      <c r="EU248" s="45" t="s">
        <v>266</v>
      </c>
      <c r="EV248" s="45" t="s">
        <v>267</v>
      </c>
      <c r="EW248" s="45" t="s">
        <v>268</v>
      </c>
      <c r="EX248" s="45" t="s">
        <v>269</v>
      </c>
      <c r="EY248" s="45" t="s">
        <v>270</v>
      </c>
      <c r="EZ248" s="45" t="s">
        <v>271</v>
      </c>
      <c r="FA248" s="45" t="s">
        <v>272</v>
      </c>
      <c r="FB248" s="44" t="s">
        <v>273</v>
      </c>
      <c r="FC248" s="44"/>
      <c r="FD248" s="45"/>
      <c r="FE248" s="150" t="s">
        <v>297</v>
      </c>
      <c r="FF248" s="45" t="s">
        <v>264</v>
      </c>
      <c r="FG248" s="45" t="s">
        <v>265</v>
      </c>
      <c r="FH248" s="45" t="s">
        <v>266</v>
      </c>
      <c r="FI248" s="45" t="s">
        <v>267</v>
      </c>
      <c r="FJ248" s="45" t="s">
        <v>268</v>
      </c>
      <c r="FK248" s="45" t="s">
        <v>269</v>
      </c>
      <c r="FL248" s="45" t="s">
        <v>270</v>
      </c>
      <c r="FM248" s="45" t="s">
        <v>271</v>
      </c>
      <c r="FN248" s="45" t="s">
        <v>272</v>
      </c>
      <c r="FO248" s="44" t="s">
        <v>273</v>
      </c>
      <c r="FP248" s="44"/>
      <c r="FQ248" s="45"/>
      <c r="FR248" s="150" t="s">
        <v>297</v>
      </c>
      <c r="FS248" s="45" t="s">
        <v>264</v>
      </c>
      <c r="FT248" s="45" t="s">
        <v>265</v>
      </c>
      <c r="FU248" s="45" t="s">
        <v>266</v>
      </c>
      <c r="FV248" s="45" t="s">
        <v>267</v>
      </c>
      <c r="FW248" s="45" t="s">
        <v>268</v>
      </c>
      <c r="FX248" s="45" t="s">
        <v>269</v>
      </c>
      <c r="FY248" s="45" t="s">
        <v>270</v>
      </c>
      <c r="FZ248" s="45" t="s">
        <v>271</v>
      </c>
      <c r="GA248" s="45" t="s">
        <v>272</v>
      </c>
      <c r="GB248" s="44" t="s">
        <v>273</v>
      </c>
      <c r="GC248" s="44"/>
      <c r="GD248" s="45"/>
      <c r="GE248" s="150" t="s">
        <v>297</v>
      </c>
      <c r="GF248" s="45" t="s">
        <v>264</v>
      </c>
      <c r="GG248" s="45" t="s">
        <v>265</v>
      </c>
      <c r="GH248" s="45" t="s">
        <v>266</v>
      </c>
      <c r="GI248" s="45" t="s">
        <v>267</v>
      </c>
      <c r="GJ248" s="45" t="s">
        <v>268</v>
      </c>
      <c r="GK248" s="45" t="s">
        <v>269</v>
      </c>
      <c r="GL248" s="45" t="s">
        <v>270</v>
      </c>
      <c r="GM248" s="45" t="s">
        <v>271</v>
      </c>
      <c r="GN248" s="45" t="s">
        <v>272</v>
      </c>
      <c r="GO248" s="44" t="s">
        <v>273</v>
      </c>
    </row>
    <row r="249" spans="1:197">
      <c r="A249" s="45" t="s">
        <v>643</v>
      </c>
      <c r="B249" s="19"/>
      <c r="C249" s="104">
        <f t="shared" ref="C249:M249" si="368">VLOOKUP($A249,$AK$121:$AV$136,C$229,FALSE)</f>
        <v>0</v>
      </c>
      <c r="D249" s="104">
        <f t="shared" si="368"/>
        <v>1.6924766557512072E-2</v>
      </c>
      <c r="E249" s="104">
        <f t="shared" si="368"/>
        <v>6.2413683894484429E-3</v>
      </c>
      <c r="F249" s="104">
        <f t="shared" si="368"/>
        <v>1.6759406257189857E-2</v>
      </c>
      <c r="G249" s="104">
        <f t="shared" si="368"/>
        <v>-1.5037488876259664E-2</v>
      </c>
      <c r="H249" s="104">
        <f t="shared" si="368"/>
        <v>-2.5469805608085871E-2</v>
      </c>
      <c r="I249" s="104">
        <f t="shared" si="368"/>
        <v>-4.6266803684552271E-2</v>
      </c>
      <c r="J249" s="104">
        <f t="shared" si="368"/>
        <v>-7.8883819143477751E-2</v>
      </c>
      <c r="K249" s="104">
        <f t="shared" si="368"/>
        <v>-9.1866102059636967E-2</v>
      </c>
      <c r="L249" s="104">
        <f t="shared" si="368"/>
        <v>-7.8978547196579929E-2</v>
      </c>
      <c r="M249" s="104">
        <f t="shared" si="368"/>
        <v>-5.7155764554156274E-2</v>
      </c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16"/>
      <c r="ET249" s="16"/>
      <c r="EU249" s="16"/>
      <c r="EV249" s="16"/>
      <c r="EW249" s="16"/>
      <c r="EX249" s="16"/>
      <c r="EY249" s="16"/>
      <c r="EZ249" s="16"/>
      <c r="FA249" s="16"/>
      <c r="FB249" s="16"/>
      <c r="FC249" s="16"/>
      <c r="FD249" s="16"/>
      <c r="FE249" s="16"/>
      <c r="FF249" s="16"/>
      <c r="FG249" s="16"/>
      <c r="FH249" s="16"/>
      <c r="FI249" s="16"/>
      <c r="FJ249" s="16"/>
      <c r="FK249" s="16"/>
      <c r="FL249" s="16"/>
      <c r="FM249" s="16"/>
      <c r="FN249" s="16"/>
      <c r="FO249" s="16"/>
      <c r="FP249" s="16"/>
      <c r="FQ249" s="16"/>
      <c r="FR249" s="16"/>
      <c r="FS249" s="16"/>
      <c r="FT249" s="16"/>
      <c r="FU249" s="16"/>
      <c r="FV249" s="16"/>
      <c r="FW249" s="16"/>
      <c r="FX249" s="16"/>
      <c r="FY249" s="16"/>
      <c r="FZ249" s="16"/>
      <c r="GA249" s="16"/>
      <c r="GB249" s="16"/>
      <c r="GC249" s="16"/>
      <c r="GD249" s="16"/>
      <c r="GE249" s="16"/>
      <c r="GF249" s="16"/>
      <c r="GG249" s="16"/>
      <c r="GH249" s="16"/>
      <c r="GI249" s="16"/>
      <c r="GJ249" s="16"/>
      <c r="GK249" s="16"/>
      <c r="GL249" s="16"/>
      <c r="GM249" s="16"/>
      <c r="GN249" s="16"/>
      <c r="GO249" s="16"/>
    </row>
    <row r="250" spans="1:197">
      <c r="A250" s="45" t="s">
        <v>657</v>
      </c>
      <c r="B250" s="19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04">
        <f>VLOOKUP($A250,$AK$121:$AV$136,P$229,FALSE)</f>
        <v>0</v>
      </c>
      <c r="Q250" s="104"/>
      <c r="R250" s="104"/>
      <c r="S250" s="104">
        <f t="shared" ref="S250:AB250" si="369">VLOOKUP($A250,$AK$121:$AV$136,S$229,FALSE)</f>
        <v>-4.7293218966617978E-2</v>
      </c>
      <c r="T250" s="104">
        <f t="shared" si="369"/>
        <v>-6.0130131225800687E-2</v>
      </c>
      <c r="U250" s="104">
        <f t="shared" si="369"/>
        <v>-6.5296482462253391E-2</v>
      </c>
      <c r="V250" s="104">
        <f t="shared" si="369"/>
        <v>-9.0447196623352766E-2</v>
      </c>
      <c r="W250" s="104">
        <f t="shared" si="369"/>
        <v>-8.7650908082329115E-2</v>
      </c>
      <c r="X250" s="104">
        <f t="shared" si="369"/>
        <v>-8.6868669391705899E-2</v>
      </c>
      <c r="Y250" s="104">
        <f t="shared" si="369"/>
        <v>-1.6540156087654245E-2</v>
      </c>
      <c r="Z250" s="104">
        <f t="shared" si="369"/>
        <v>-6.9502924184189019E-2</v>
      </c>
      <c r="AA250" s="104">
        <f t="shared" si="369"/>
        <v>-5.3025962244987901E-2</v>
      </c>
      <c r="AB250" s="104">
        <f t="shared" si="369"/>
        <v>-3.79065224512245E-2</v>
      </c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  <c r="EP250" s="16"/>
      <c r="EQ250" s="16"/>
      <c r="ER250" s="16"/>
      <c r="ES250" s="16"/>
      <c r="ET250" s="16"/>
      <c r="EU250" s="16"/>
      <c r="EV250" s="16"/>
      <c r="EW250" s="16"/>
      <c r="EX250" s="16"/>
      <c r="EY250" s="16"/>
      <c r="EZ250" s="16"/>
      <c r="FA250" s="16"/>
      <c r="FB250" s="16"/>
      <c r="FC250" s="16"/>
      <c r="FD250" s="16"/>
      <c r="FE250" s="16"/>
      <c r="FF250" s="16"/>
      <c r="FG250" s="16"/>
      <c r="FH250" s="16"/>
      <c r="FI250" s="16"/>
      <c r="FJ250" s="16"/>
      <c r="FK250" s="16"/>
      <c r="FL250" s="16"/>
      <c r="FM250" s="16"/>
      <c r="FN250" s="16"/>
      <c r="FO250" s="16"/>
      <c r="FP250" s="16"/>
      <c r="FQ250" s="16"/>
      <c r="FR250" s="16"/>
      <c r="FS250" s="16"/>
      <c r="FT250" s="16"/>
      <c r="FU250" s="16"/>
      <c r="FV250" s="16"/>
      <c r="FW250" s="16"/>
      <c r="FX250" s="16"/>
      <c r="FY250" s="16"/>
      <c r="FZ250" s="16"/>
      <c r="GA250" s="16"/>
      <c r="GB250" s="16"/>
      <c r="GC250" s="16"/>
      <c r="GD250" s="16"/>
      <c r="GE250" s="16"/>
      <c r="GF250" s="16"/>
      <c r="GG250" s="16"/>
      <c r="GH250" s="16"/>
      <c r="GI250" s="16"/>
      <c r="GJ250" s="16"/>
      <c r="GK250" s="16"/>
      <c r="GL250" s="16"/>
      <c r="GM250" s="16"/>
      <c r="GN250" s="16"/>
      <c r="GO250" s="16"/>
    </row>
    <row r="251" spans="1:197">
      <c r="A251" s="45" t="s">
        <v>644</v>
      </c>
      <c r="B251" s="19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04">
        <f t="shared" ref="AE251:AO251" si="370">VLOOKUP($A251,$AK$121:$AV$136,AE$229,FALSE)</f>
        <v>0</v>
      </c>
      <c r="AF251" s="104">
        <f t="shared" si="370"/>
        <v>-9.9888431132680866E-3</v>
      </c>
      <c r="AG251" s="104">
        <f t="shared" si="370"/>
        <v>-1.9692774041635053E-2</v>
      </c>
      <c r="AH251" s="104">
        <f t="shared" si="370"/>
        <v>-8.8577099276474502E-3</v>
      </c>
      <c r="AI251" s="104">
        <f t="shared" si="370"/>
        <v>-8.1211753566129308E-2</v>
      </c>
      <c r="AJ251" s="104">
        <f t="shared" si="370"/>
        <v>-6.4648502217818926E-2</v>
      </c>
      <c r="AK251" s="104">
        <f t="shared" si="370"/>
        <v>-6.9637605849967699E-2</v>
      </c>
      <c r="AL251" s="104">
        <f t="shared" si="370"/>
        <v>-9.2619308276661316E-2</v>
      </c>
      <c r="AM251" s="104">
        <f t="shared" si="370"/>
        <v>-7.9777065962284621E-2</v>
      </c>
      <c r="AN251" s="104">
        <f t="shared" si="370"/>
        <v>-9.2518363698352313E-2</v>
      </c>
      <c r="AO251" s="104">
        <f t="shared" si="370"/>
        <v>-9.6542423712192238E-2</v>
      </c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  <c r="EP251" s="16"/>
      <c r="EQ251" s="16"/>
      <c r="ER251" s="16"/>
      <c r="ES251" s="16"/>
      <c r="ET251" s="16"/>
      <c r="EU251" s="16"/>
      <c r="EV251" s="16"/>
      <c r="EW251" s="16"/>
      <c r="EX251" s="16"/>
      <c r="EY251" s="16"/>
      <c r="EZ251" s="16"/>
      <c r="FA251" s="16"/>
      <c r="FB251" s="16"/>
      <c r="FC251" s="16"/>
      <c r="FD251" s="16"/>
      <c r="FE251" s="16"/>
      <c r="FF251" s="16"/>
      <c r="FG251" s="16"/>
      <c r="FH251" s="16"/>
      <c r="FI251" s="16"/>
      <c r="FJ251" s="16"/>
      <c r="FK251" s="16"/>
      <c r="FL251" s="16"/>
      <c r="FM251" s="16"/>
      <c r="FN251" s="16"/>
      <c r="FO251" s="16"/>
      <c r="FP251" s="16"/>
      <c r="FQ251" s="16"/>
      <c r="FR251" s="16"/>
      <c r="FS251" s="16"/>
      <c r="FT251" s="16"/>
      <c r="FU251" s="16"/>
      <c r="FV251" s="16"/>
      <c r="FW251" s="16"/>
      <c r="FX251" s="16"/>
      <c r="FY251" s="16"/>
      <c r="FZ251" s="16"/>
      <c r="GA251" s="16"/>
      <c r="GB251" s="16"/>
      <c r="GC251" s="16"/>
      <c r="GD251" s="16"/>
      <c r="GE251" s="16"/>
      <c r="GF251" s="16"/>
      <c r="GG251" s="16"/>
      <c r="GH251" s="16"/>
      <c r="GI251" s="16"/>
      <c r="GJ251" s="16"/>
      <c r="GK251" s="16"/>
      <c r="GL251" s="16"/>
      <c r="GM251" s="16"/>
      <c r="GN251" s="16"/>
      <c r="GO251" s="16"/>
    </row>
    <row r="252" spans="1:197">
      <c r="A252" s="45" t="s">
        <v>645</v>
      </c>
      <c r="B252" s="19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04">
        <f t="shared" ref="AR252:BB252" si="371">VLOOKUP($A252,$AK$121:$AV$136,AR$229,FALSE)</f>
        <v>0</v>
      </c>
      <c r="AS252" s="104">
        <f t="shared" si="371"/>
        <v>-2.2955740196551444E-2</v>
      </c>
      <c r="AT252" s="104">
        <f t="shared" si="371"/>
        <v>-4.9243542340413504E-2</v>
      </c>
      <c r="AU252" s="104">
        <f t="shared" si="371"/>
        <v>-1.1583905917732507E-3</v>
      </c>
      <c r="AV252" s="104">
        <f t="shared" si="371"/>
        <v>-4.6806683918377945E-2</v>
      </c>
      <c r="AW252" s="104">
        <f t="shared" si="371"/>
        <v>-5.3329673515203235E-2</v>
      </c>
      <c r="AX252" s="104">
        <f t="shared" si="371"/>
        <v>-6.8088886641931134E-2</v>
      </c>
      <c r="AY252" s="104">
        <f t="shared" si="371"/>
        <v>-5.2380008382061805E-2</v>
      </c>
      <c r="AZ252" s="104">
        <f t="shared" si="371"/>
        <v>-6.6893685275354664E-2</v>
      </c>
      <c r="BA252" s="104">
        <f t="shared" si="371"/>
        <v>-4.5056240046371876E-2</v>
      </c>
      <c r="BB252" s="104">
        <f t="shared" si="371"/>
        <v>-2.3630946818155585E-2</v>
      </c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  <c r="EX252" s="16"/>
      <c r="EY252" s="16"/>
      <c r="EZ252" s="16"/>
      <c r="FA252" s="16"/>
      <c r="FB252" s="16"/>
      <c r="FC252" s="16"/>
      <c r="FD252" s="16"/>
      <c r="FE252" s="16"/>
      <c r="FF252" s="16"/>
      <c r="FG252" s="16"/>
      <c r="FH252" s="16"/>
      <c r="FI252" s="16"/>
      <c r="FJ252" s="16"/>
      <c r="FK252" s="16"/>
      <c r="FL252" s="16"/>
      <c r="FM252" s="16"/>
      <c r="FN252" s="16"/>
      <c r="FO252" s="16"/>
      <c r="FP252" s="16"/>
      <c r="FQ252" s="16"/>
      <c r="FR252" s="16"/>
      <c r="FS252" s="16"/>
      <c r="FT252" s="16"/>
      <c r="FU252" s="16"/>
      <c r="FV252" s="16"/>
      <c r="FW252" s="16"/>
      <c r="FX252" s="16"/>
      <c r="FY252" s="16"/>
      <c r="FZ252" s="16"/>
      <c r="GA252" s="16"/>
      <c r="GB252" s="16"/>
      <c r="GC252" s="16"/>
      <c r="GD252" s="16"/>
      <c r="GE252" s="16"/>
      <c r="GF252" s="16"/>
      <c r="GG252" s="16"/>
      <c r="GH252" s="16"/>
      <c r="GI252" s="16"/>
      <c r="GJ252" s="16"/>
      <c r="GK252" s="16"/>
      <c r="GL252" s="16"/>
      <c r="GM252" s="16"/>
      <c r="GN252" s="16"/>
      <c r="GO252" s="16"/>
    </row>
    <row r="253" spans="1:197">
      <c r="A253" s="45" t="s">
        <v>646</v>
      </c>
      <c r="B253" s="19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04">
        <f t="shared" ref="BE253:BO253" si="372">VLOOKUP($A253,$AK$121:$AV$136,BE$229,FALSE)</f>
        <v>0</v>
      </c>
      <c r="BF253" s="104">
        <f t="shared" si="372"/>
        <v>-3.2223679659031501E-2</v>
      </c>
      <c r="BG253" s="104">
        <f t="shared" si="372"/>
        <v>-0.11489339519741892</v>
      </c>
      <c r="BH253" s="104">
        <f t="shared" si="372"/>
        <v>-5.9736261400835544E-2</v>
      </c>
      <c r="BI253" s="104">
        <f t="shared" si="372"/>
        <v>-9.591048903544519E-2</v>
      </c>
      <c r="BJ253" s="104">
        <f t="shared" si="372"/>
        <v>-8.6735523580460883E-2</v>
      </c>
      <c r="BK253" s="104">
        <f t="shared" si="372"/>
        <v>-8.2538578343310132E-2</v>
      </c>
      <c r="BL253" s="104">
        <f t="shared" si="372"/>
        <v>-8.836671980403521E-2</v>
      </c>
      <c r="BM253" s="104">
        <f t="shared" si="372"/>
        <v>-7.8733643226289063E-2</v>
      </c>
      <c r="BN253" s="104">
        <f t="shared" si="372"/>
        <v>-8.3334129248602395E-2</v>
      </c>
      <c r="BO253" s="104">
        <f t="shared" si="372"/>
        <v>-5.4101810551994034E-2</v>
      </c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16"/>
      <c r="DC253" s="16"/>
      <c r="DD253" s="16"/>
      <c r="DE253" s="16"/>
      <c r="DF253" s="16"/>
      <c r="DG253" s="16"/>
      <c r="DH253" s="16"/>
      <c r="DI253" s="16"/>
      <c r="DJ253" s="16"/>
      <c r="DK253" s="16"/>
      <c r="DL253" s="16"/>
      <c r="DM253" s="16"/>
      <c r="DN253" s="16"/>
      <c r="DO253" s="16"/>
      <c r="DP253" s="16"/>
      <c r="DQ253" s="16"/>
      <c r="DR253" s="16"/>
      <c r="DS253" s="16"/>
      <c r="DT253" s="16"/>
      <c r="DU253" s="16"/>
      <c r="DV253" s="16"/>
      <c r="DW253" s="16"/>
      <c r="DX253" s="16"/>
      <c r="DY253" s="16"/>
      <c r="DZ253" s="16"/>
      <c r="EA253" s="16"/>
      <c r="EB253" s="16"/>
      <c r="EC253" s="16"/>
      <c r="ED253" s="16"/>
      <c r="EE253" s="16"/>
      <c r="EF253" s="16"/>
      <c r="EG253" s="16"/>
      <c r="EH253" s="16"/>
      <c r="EI253" s="16"/>
      <c r="EJ253" s="16"/>
      <c r="EK253" s="16"/>
      <c r="EL253" s="16"/>
      <c r="EM253" s="16"/>
      <c r="EN253" s="16"/>
      <c r="EO253" s="16"/>
      <c r="EP253" s="16"/>
      <c r="EQ253" s="16"/>
      <c r="ER253" s="16"/>
      <c r="ES253" s="16"/>
      <c r="ET253" s="16"/>
      <c r="EU253" s="16"/>
      <c r="EV253" s="16"/>
      <c r="EW253" s="16"/>
      <c r="EX253" s="16"/>
      <c r="EY253" s="16"/>
      <c r="EZ253" s="16"/>
      <c r="FA253" s="16"/>
      <c r="FB253" s="16"/>
      <c r="FC253" s="16"/>
      <c r="FD253" s="16"/>
      <c r="FE253" s="16"/>
      <c r="FF253" s="16"/>
      <c r="FG253" s="16"/>
      <c r="FH253" s="16"/>
      <c r="FI253" s="16"/>
      <c r="FJ253" s="16"/>
      <c r="FK253" s="16"/>
      <c r="FL253" s="16"/>
      <c r="FM253" s="16"/>
      <c r="FN253" s="16"/>
      <c r="FO253" s="16"/>
      <c r="FP253" s="16"/>
      <c r="FQ253" s="16"/>
      <c r="FR253" s="16"/>
      <c r="FS253" s="16"/>
      <c r="FT253" s="16"/>
      <c r="FU253" s="16"/>
      <c r="FV253" s="16"/>
      <c r="FW253" s="16"/>
      <c r="FX253" s="16"/>
      <c r="FY253" s="16"/>
      <c r="FZ253" s="16"/>
      <c r="GA253" s="16"/>
      <c r="GB253" s="16"/>
      <c r="GC253" s="16"/>
      <c r="GD253" s="16"/>
      <c r="GE253" s="16"/>
      <c r="GF253" s="16"/>
      <c r="GG253" s="16"/>
      <c r="GH253" s="16"/>
      <c r="GI253" s="16"/>
      <c r="GJ253" s="16"/>
      <c r="GK253" s="16"/>
      <c r="GL253" s="16"/>
      <c r="GM253" s="16"/>
      <c r="GN253" s="16"/>
      <c r="GO253" s="16"/>
    </row>
    <row r="254" spans="1:197">
      <c r="A254" s="45" t="s">
        <v>647</v>
      </c>
      <c r="B254" s="19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04">
        <f t="shared" ref="BR254:CB254" si="373">VLOOKUP($A254,$AK$121:$AV$136,BR$229,FALSE)</f>
        <v>0</v>
      </c>
      <c r="BS254" s="104">
        <f t="shared" si="373"/>
        <v>-2.422979071479836E-2</v>
      </c>
      <c r="BT254" s="104">
        <f t="shared" si="373"/>
        <v>-2.8539478194758439E-2</v>
      </c>
      <c r="BU254" s="104">
        <f t="shared" si="373"/>
        <v>-2.6571283750082331E-2</v>
      </c>
      <c r="BV254" s="104">
        <f t="shared" si="373"/>
        <v>-6.8048528855839785E-2</v>
      </c>
      <c r="BW254" s="104">
        <f t="shared" si="373"/>
        <v>-6.7859144846802111E-2</v>
      </c>
      <c r="BX254" s="104">
        <f t="shared" si="373"/>
        <v>-9.1773451637583991E-2</v>
      </c>
      <c r="BY254" s="104">
        <f t="shared" si="373"/>
        <v>-0.11146317657274096</v>
      </c>
      <c r="BZ254" s="104">
        <f t="shared" si="373"/>
        <v>-0.12182271478568119</v>
      </c>
      <c r="CA254" s="104">
        <f t="shared" si="373"/>
        <v>-0.13014272213012612</v>
      </c>
      <c r="CB254" s="104">
        <f t="shared" si="373"/>
        <v>-9.8591431230639848E-2</v>
      </c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  <c r="EX254" s="16"/>
      <c r="EY254" s="16"/>
      <c r="EZ254" s="16"/>
      <c r="FA254" s="16"/>
      <c r="FB254" s="16"/>
      <c r="FC254" s="16"/>
      <c r="FD254" s="16"/>
      <c r="FE254" s="16"/>
      <c r="FF254" s="16"/>
      <c r="FG254" s="16"/>
      <c r="FH254" s="16"/>
      <c r="FI254" s="16"/>
      <c r="FJ254" s="16"/>
      <c r="FK254" s="16"/>
      <c r="FL254" s="16"/>
      <c r="FM254" s="16"/>
      <c r="FN254" s="16"/>
      <c r="FO254" s="16"/>
      <c r="FP254" s="16"/>
      <c r="FQ254" s="16"/>
      <c r="FR254" s="16"/>
      <c r="FS254" s="16"/>
      <c r="FT254" s="16"/>
      <c r="FU254" s="16"/>
      <c r="FV254" s="16"/>
      <c r="FW254" s="16"/>
      <c r="FX254" s="16"/>
      <c r="FY254" s="16"/>
      <c r="FZ254" s="16"/>
      <c r="GA254" s="16"/>
      <c r="GB254" s="16"/>
      <c r="GC254" s="16"/>
      <c r="GD254" s="16"/>
      <c r="GE254" s="16"/>
      <c r="GF254" s="16"/>
      <c r="GG254" s="16"/>
      <c r="GH254" s="16"/>
      <c r="GI254" s="16"/>
      <c r="GJ254" s="16"/>
      <c r="GK254" s="16"/>
      <c r="GL254" s="16"/>
      <c r="GM254" s="16"/>
      <c r="GN254" s="16"/>
      <c r="GO254" s="16"/>
    </row>
    <row r="255" spans="1:197">
      <c r="A255" s="45" t="s">
        <v>648</v>
      </c>
      <c r="B255" s="19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04">
        <f t="shared" ref="CE255:CO255" si="374">VLOOKUP($A255,$AK$121:$AV$136,CE$229,FALSE)</f>
        <v>0</v>
      </c>
      <c r="CF255" s="104">
        <f t="shared" si="374"/>
        <v>3.9083571879727774E-3</v>
      </c>
      <c r="CG255" s="104">
        <f t="shared" si="374"/>
        <v>2.3509574278268719E-3</v>
      </c>
      <c r="CH255" s="104">
        <f t="shared" si="374"/>
        <v>1.744800032568472E-2</v>
      </c>
      <c r="CI255" s="104">
        <f t="shared" si="374"/>
        <v>-1.2276112057550859E-2</v>
      </c>
      <c r="CJ255" s="104">
        <f t="shared" si="374"/>
        <v>1.0222399067540078E-2</v>
      </c>
      <c r="CK255" s="104">
        <f t="shared" si="374"/>
        <v>-2.0845616313353577E-2</v>
      </c>
      <c r="CL255" s="104">
        <f t="shared" si="374"/>
        <v>-3.4193054512356991E-2</v>
      </c>
      <c r="CM255" s="104">
        <f t="shared" si="374"/>
        <v>-4.1045428880595036E-2</v>
      </c>
      <c r="CN255" s="104">
        <f t="shared" si="374"/>
        <v>-2.7898181350910822E-2</v>
      </c>
      <c r="CO255" s="104">
        <f t="shared" si="374"/>
        <v>-2.0042096865957704E-2</v>
      </c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16"/>
      <c r="ET255" s="16"/>
      <c r="EU255" s="16"/>
      <c r="EV255" s="16"/>
      <c r="EW255" s="16"/>
      <c r="EX255" s="16"/>
      <c r="EY255" s="16"/>
      <c r="EZ255" s="16"/>
      <c r="FA255" s="16"/>
      <c r="FB255" s="16"/>
      <c r="FC255" s="16"/>
      <c r="FD255" s="16"/>
      <c r="FE255" s="16"/>
      <c r="FF255" s="16"/>
      <c r="FG255" s="16"/>
      <c r="FH255" s="16"/>
      <c r="FI255" s="16"/>
      <c r="FJ255" s="16"/>
      <c r="FK255" s="16"/>
      <c r="FL255" s="16"/>
      <c r="FM255" s="16"/>
      <c r="FN255" s="16"/>
      <c r="FO255" s="16"/>
      <c r="FP255" s="16"/>
      <c r="FQ255" s="16"/>
      <c r="FR255" s="16"/>
      <c r="FS255" s="16"/>
      <c r="FT255" s="16"/>
      <c r="FU255" s="16"/>
      <c r="FV255" s="16"/>
      <c r="FW255" s="16"/>
      <c r="FX255" s="16"/>
      <c r="FY255" s="16"/>
      <c r="FZ255" s="16"/>
      <c r="GA255" s="16"/>
      <c r="GB255" s="16"/>
      <c r="GC255" s="16"/>
      <c r="GD255" s="16"/>
      <c r="GE255" s="16"/>
      <c r="GF255" s="16"/>
      <c r="GG255" s="16"/>
      <c r="GH255" s="16"/>
      <c r="GI255" s="16"/>
      <c r="GJ255" s="16"/>
      <c r="GK255" s="16"/>
      <c r="GL255" s="16"/>
      <c r="GM255" s="16"/>
      <c r="GN255" s="16"/>
      <c r="GO255" s="16"/>
    </row>
    <row r="256" spans="1:197">
      <c r="A256" s="45" t="s">
        <v>650</v>
      </c>
      <c r="B256" s="19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04">
        <f t="shared" ref="CR256:DB256" si="375">VLOOKUP($A256,$AK$121:$AV$136,CR$229,FALSE)</f>
        <v>0</v>
      </c>
      <c r="CS256" s="104">
        <f t="shared" si="375"/>
        <v>-2.3546048648591666E-3</v>
      </c>
      <c r="CT256" s="104">
        <f t="shared" si="375"/>
        <v>-2.2974784067799736E-2</v>
      </c>
      <c r="CU256" s="104">
        <f t="shared" si="375"/>
        <v>-9.2457716620431007E-3</v>
      </c>
      <c r="CV256" s="104">
        <f t="shared" si="375"/>
        <v>-6.0776945920035352E-2</v>
      </c>
      <c r="CW256" s="104">
        <f t="shared" si="375"/>
        <v>-5.7218058743333633E-2</v>
      </c>
      <c r="CX256" s="104">
        <f t="shared" si="375"/>
        <v>-7.2614339545943762E-2</v>
      </c>
      <c r="CY256" s="104">
        <f t="shared" si="375"/>
        <v>-0.10235571784063902</v>
      </c>
      <c r="CZ256" s="104">
        <f t="shared" si="375"/>
        <v>-0.11776053655726071</v>
      </c>
      <c r="DA256" s="104">
        <f t="shared" si="375"/>
        <v>-9.9894648807161257E-2</v>
      </c>
      <c r="DB256" s="104">
        <f t="shared" si="375"/>
        <v>-7.0099759726505173E-2</v>
      </c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  <c r="EP256" s="16"/>
      <c r="EQ256" s="16"/>
      <c r="ER256" s="16"/>
      <c r="ES256" s="16"/>
      <c r="ET256" s="16"/>
      <c r="EU256" s="16"/>
      <c r="EV256" s="16"/>
      <c r="EW256" s="16"/>
      <c r="EX256" s="16"/>
      <c r="EY256" s="16"/>
      <c r="EZ256" s="16"/>
      <c r="FA256" s="16"/>
      <c r="FB256" s="16"/>
      <c r="FC256" s="16"/>
      <c r="FD256" s="16"/>
      <c r="FE256" s="16"/>
      <c r="FF256" s="16"/>
      <c r="FG256" s="16"/>
      <c r="FH256" s="16"/>
      <c r="FI256" s="16"/>
      <c r="FJ256" s="16"/>
      <c r="FK256" s="16"/>
      <c r="FL256" s="16"/>
      <c r="FM256" s="16"/>
      <c r="FN256" s="16"/>
      <c r="FO256" s="16"/>
      <c r="FP256" s="16"/>
      <c r="FQ256" s="16"/>
      <c r="FR256" s="16"/>
      <c r="FS256" s="16"/>
      <c r="FT256" s="16"/>
      <c r="FU256" s="16"/>
      <c r="FV256" s="16"/>
      <c r="FW256" s="16"/>
      <c r="FX256" s="16"/>
      <c r="FY256" s="16"/>
      <c r="FZ256" s="16"/>
      <c r="GA256" s="16"/>
      <c r="GB256" s="16"/>
      <c r="GC256" s="16"/>
      <c r="GD256" s="16"/>
      <c r="GE256" s="16"/>
      <c r="GF256" s="16"/>
      <c r="GG256" s="16"/>
      <c r="GH256" s="16"/>
      <c r="GI256" s="16"/>
      <c r="GJ256" s="16"/>
      <c r="GK256" s="16"/>
      <c r="GL256" s="16"/>
      <c r="GM256" s="16"/>
      <c r="GN256" s="16"/>
      <c r="GO256" s="16"/>
    </row>
    <row r="257" spans="1:197">
      <c r="A257" s="45" t="s">
        <v>651</v>
      </c>
      <c r="B257" s="19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04">
        <f t="shared" ref="DE257:DO257" si="376">VLOOKUP($A257,$AK$121:$AV$136,DE$229,FALSE)</f>
        <v>0</v>
      </c>
      <c r="DF257" s="104">
        <f t="shared" si="376"/>
        <v>-5.1856725540312287E-2</v>
      </c>
      <c r="DG257" s="104">
        <f t="shared" si="376"/>
        <v>-8.6851213370568447E-2</v>
      </c>
      <c r="DH257" s="104">
        <f t="shared" si="376"/>
        <v>-3.4374525510836085E-2</v>
      </c>
      <c r="DI257" s="104">
        <f t="shared" si="376"/>
        <v>-8.2600370748311724E-2</v>
      </c>
      <c r="DJ257" s="104">
        <f t="shared" si="376"/>
        <v>-7.9280794035781699E-2</v>
      </c>
      <c r="DK257" s="104">
        <f t="shared" si="376"/>
        <v>-8.3769457212123588E-2</v>
      </c>
      <c r="DL257" s="104">
        <f t="shared" si="376"/>
        <v>-0.11758483974120137</v>
      </c>
      <c r="DM257" s="104">
        <f t="shared" si="376"/>
        <v>-9.7270036622348566E-2</v>
      </c>
      <c r="DN257" s="104">
        <f t="shared" si="376"/>
        <v>-8.4683386079826284E-2</v>
      </c>
      <c r="DO257" s="104">
        <f t="shared" si="376"/>
        <v>-7.4014711244020925E-2</v>
      </c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  <c r="EP257" s="16"/>
      <c r="EQ257" s="16"/>
      <c r="ER257" s="16"/>
      <c r="ES257" s="16"/>
      <c r="ET257" s="16"/>
      <c r="EU257" s="16"/>
      <c r="EV257" s="16"/>
      <c r="EW257" s="16"/>
      <c r="EX257" s="16"/>
      <c r="EY257" s="16"/>
      <c r="EZ257" s="16"/>
      <c r="FA257" s="16"/>
      <c r="FB257" s="16"/>
      <c r="FC257" s="16"/>
      <c r="FD257" s="16"/>
      <c r="FE257" s="16"/>
      <c r="FF257" s="16"/>
      <c r="FG257" s="16"/>
      <c r="FH257" s="16"/>
      <c r="FI257" s="16"/>
      <c r="FJ257" s="16"/>
      <c r="FK257" s="16"/>
      <c r="FL257" s="16"/>
      <c r="FM257" s="16"/>
      <c r="FN257" s="16"/>
      <c r="FO257" s="16"/>
      <c r="FP257" s="16"/>
      <c r="FQ257" s="16"/>
      <c r="FR257" s="16"/>
      <c r="FS257" s="16"/>
      <c r="FT257" s="16"/>
      <c r="FU257" s="16"/>
      <c r="FV257" s="16"/>
      <c r="FW257" s="16"/>
      <c r="FX257" s="16"/>
      <c r="FY257" s="16"/>
      <c r="FZ257" s="16"/>
      <c r="GA257" s="16"/>
      <c r="GB257" s="16"/>
      <c r="GC257" s="16"/>
      <c r="GD257" s="16"/>
      <c r="GE257" s="16"/>
      <c r="GF257" s="16"/>
      <c r="GG257" s="16"/>
      <c r="GH257" s="16"/>
      <c r="GI257" s="16"/>
      <c r="GJ257" s="16"/>
      <c r="GK257" s="16"/>
      <c r="GL257" s="16"/>
      <c r="GM257" s="16"/>
      <c r="GN257" s="16"/>
      <c r="GO257" s="16"/>
    </row>
    <row r="258" spans="1:197">
      <c r="A258" s="45" t="s">
        <v>656</v>
      </c>
      <c r="B258" s="19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16"/>
      <c r="DJ258" s="16"/>
      <c r="DK258" s="16"/>
      <c r="DL258" s="16"/>
      <c r="DM258" s="16"/>
      <c r="DN258" s="16"/>
      <c r="DO258" s="16"/>
      <c r="DP258" s="16"/>
      <c r="DQ258" s="16"/>
      <c r="DR258" s="104">
        <f t="shared" ref="DR258:EB258" si="377">VLOOKUP($A258,$AK$121:$AV$136,DR$229,FALSE)</f>
        <v>0</v>
      </c>
      <c r="DS258" s="104">
        <f t="shared" si="377"/>
        <v>-4.3012782127320737E-2</v>
      </c>
      <c r="DT258" s="104">
        <f t="shared" si="377"/>
        <v>-5.2563190427654227E-2</v>
      </c>
      <c r="DU258" s="104">
        <f t="shared" si="377"/>
        <v>-3.5580142653816815E-2</v>
      </c>
      <c r="DV258" s="104">
        <f t="shared" si="377"/>
        <v>-8.1375958202881349E-2</v>
      </c>
      <c r="DW258" s="104">
        <f t="shared" si="377"/>
        <v>-8.5578443250213021E-2</v>
      </c>
      <c r="DX258" s="104">
        <f t="shared" si="377"/>
        <v>-8.8098152933582141E-2</v>
      </c>
      <c r="DY258" s="104">
        <f t="shared" si="377"/>
        <v>-0.16464306188330136</v>
      </c>
      <c r="DZ258" s="104">
        <f t="shared" si="377"/>
        <v>-0.16437194114790943</v>
      </c>
      <c r="EA258" s="104">
        <f t="shared" si="377"/>
        <v>-0.13839284782910588</v>
      </c>
      <c r="EB258" s="104">
        <f t="shared" si="377"/>
        <v>-0.11588050887417523</v>
      </c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  <c r="EP258" s="16"/>
      <c r="EQ258" s="16"/>
      <c r="ER258" s="16"/>
      <c r="ES258" s="16"/>
      <c r="ET258" s="16"/>
      <c r="EU258" s="16"/>
      <c r="EV258" s="16"/>
      <c r="EW258" s="16"/>
      <c r="EX258" s="16"/>
      <c r="EY258" s="16"/>
      <c r="EZ258" s="16"/>
      <c r="FA258" s="16"/>
      <c r="FB258" s="16"/>
      <c r="FC258" s="16"/>
      <c r="FD258" s="16"/>
      <c r="FE258" s="16"/>
      <c r="FF258" s="16"/>
      <c r="FG258" s="16"/>
      <c r="FH258" s="16"/>
      <c r="FI258" s="16"/>
      <c r="FJ258" s="16"/>
      <c r="FK258" s="16"/>
      <c r="FL258" s="16"/>
      <c r="FM258" s="16"/>
      <c r="FN258" s="16"/>
      <c r="FO258" s="16"/>
      <c r="FP258" s="16"/>
      <c r="FQ258" s="16"/>
      <c r="FR258" s="16"/>
      <c r="FS258" s="16"/>
      <c r="FT258" s="16"/>
      <c r="FU258" s="16"/>
      <c r="FV258" s="16"/>
      <c r="FW258" s="16"/>
      <c r="FX258" s="16"/>
      <c r="FY258" s="16"/>
      <c r="FZ258" s="16"/>
      <c r="GA258" s="16"/>
      <c r="GB258" s="16"/>
      <c r="GC258" s="16"/>
      <c r="GD258" s="16"/>
      <c r="GE258" s="16"/>
      <c r="GF258" s="16"/>
      <c r="GG258" s="16"/>
      <c r="GH258" s="16"/>
      <c r="GI258" s="16"/>
      <c r="GJ258" s="16"/>
      <c r="GK258" s="16"/>
      <c r="GL258" s="16"/>
      <c r="GM258" s="16"/>
      <c r="GN258" s="16"/>
      <c r="GO258" s="16"/>
    </row>
    <row r="259" spans="1:197">
      <c r="A259" s="168" t="s">
        <v>653</v>
      </c>
      <c r="B259" s="19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16"/>
      <c r="DI259" s="16"/>
      <c r="DJ259" s="16"/>
      <c r="DK259" s="16"/>
      <c r="DL259" s="16"/>
      <c r="DM259" s="16"/>
      <c r="DN259" s="16"/>
      <c r="DO259" s="16"/>
      <c r="DP259" s="16"/>
      <c r="DQ259" s="16"/>
      <c r="DR259" s="16"/>
      <c r="DS259" s="16"/>
      <c r="DT259" s="16"/>
      <c r="DU259" s="16"/>
      <c r="DV259" s="16"/>
      <c r="DW259" s="16"/>
      <c r="DX259" s="16"/>
      <c r="DY259" s="16"/>
      <c r="DZ259" s="16"/>
      <c r="EA259" s="16"/>
      <c r="EB259" s="16"/>
      <c r="EC259" s="16"/>
      <c r="ED259" s="16"/>
      <c r="EE259" s="104">
        <f t="shared" ref="EE259:EO259" si="378">VLOOKUP($A259,$AK$121:$AV$136,EE$229,FALSE)</f>
        <v>0</v>
      </c>
      <c r="EF259" s="104">
        <f t="shared" si="378"/>
        <v>-6.6787142057465609E-2</v>
      </c>
      <c r="EG259" s="104">
        <f t="shared" si="378"/>
        <v>-0.15081149915023051</v>
      </c>
      <c r="EH259" s="104">
        <f t="shared" si="378"/>
        <v>-3.3004512620771975E-2</v>
      </c>
      <c r="EI259" s="104">
        <f t="shared" si="378"/>
        <v>-9.1158741538397425E-3</v>
      </c>
      <c r="EJ259" s="104">
        <f t="shared" si="378"/>
        <v>-2.94749242089829E-2</v>
      </c>
      <c r="EK259" s="104">
        <f t="shared" si="378"/>
        <v>-2.1771894716870688E-2</v>
      </c>
      <c r="EL259" s="104">
        <f t="shared" si="378"/>
        <v>-5.9439248520399168E-2</v>
      </c>
      <c r="EM259" s="104">
        <f t="shared" si="378"/>
        <v>-9.4831546707949466E-2</v>
      </c>
      <c r="EN259" s="104">
        <f t="shared" si="378"/>
        <v>-0.10004449781498248</v>
      </c>
      <c r="EO259" s="104">
        <f t="shared" si="378"/>
        <v>-5.408819830469791E-2</v>
      </c>
      <c r="EP259" s="16"/>
      <c r="EQ259" s="16"/>
      <c r="ER259" s="16"/>
      <c r="ES259" s="16"/>
      <c r="ET259" s="16"/>
      <c r="EU259" s="16"/>
      <c r="EV259" s="16"/>
      <c r="EW259" s="16"/>
      <c r="EX259" s="16"/>
      <c r="EY259" s="16"/>
      <c r="EZ259" s="16"/>
      <c r="FA259" s="16"/>
      <c r="FB259" s="16"/>
      <c r="FC259" s="16"/>
      <c r="FD259" s="16"/>
      <c r="FE259" s="16"/>
      <c r="FF259" s="16"/>
      <c r="FG259" s="16"/>
      <c r="FH259" s="16"/>
      <c r="FI259" s="16"/>
      <c r="FJ259" s="16"/>
      <c r="FK259" s="16"/>
      <c r="FL259" s="16"/>
      <c r="FM259" s="16"/>
      <c r="FN259" s="16"/>
      <c r="FO259" s="16"/>
      <c r="FP259" s="16"/>
      <c r="FQ259" s="16"/>
      <c r="FR259" s="16"/>
      <c r="FS259" s="16"/>
      <c r="FT259" s="16"/>
      <c r="FU259" s="16"/>
      <c r="FV259" s="16"/>
      <c r="FW259" s="16"/>
      <c r="FX259" s="16"/>
      <c r="FY259" s="16"/>
      <c r="FZ259" s="16"/>
      <c r="GA259" s="16"/>
      <c r="GB259" s="16"/>
      <c r="GC259" s="16"/>
      <c r="GD259" s="16"/>
      <c r="GE259" s="16"/>
      <c r="GF259" s="16"/>
      <c r="GG259" s="16"/>
      <c r="GH259" s="16"/>
      <c r="GI259" s="16"/>
      <c r="GJ259" s="16"/>
      <c r="GK259" s="16"/>
      <c r="GL259" s="16"/>
      <c r="GM259" s="16"/>
      <c r="GN259" s="16"/>
      <c r="GO259" s="16"/>
    </row>
    <row r="260" spans="1:197">
      <c r="A260" s="168" t="s">
        <v>652</v>
      </c>
      <c r="B260" s="19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  <c r="DH260" s="16"/>
      <c r="DI260" s="16"/>
      <c r="DJ260" s="16"/>
      <c r="DK260" s="16"/>
      <c r="DL260" s="16"/>
      <c r="DM260" s="16"/>
      <c r="DN260" s="16"/>
      <c r="DO260" s="16"/>
      <c r="DP260" s="16"/>
      <c r="DQ260" s="16"/>
      <c r="DR260" s="16"/>
      <c r="DS260" s="16"/>
      <c r="DT260" s="16"/>
      <c r="DU260" s="16"/>
      <c r="DV260" s="16"/>
      <c r="DW260" s="16"/>
      <c r="DX260" s="16"/>
      <c r="DY260" s="16"/>
      <c r="DZ260" s="16"/>
      <c r="EA260" s="16"/>
      <c r="EB260" s="16"/>
      <c r="EC260" s="16"/>
      <c r="ED260" s="16"/>
      <c r="EE260" s="16"/>
      <c r="EF260" s="16"/>
      <c r="EG260" s="16"/>
      <c r="EH260" s="16"/>
      <c r="EI260" s="16"/>
      <c r="EJ260" s="16"/>
      <c r="EK260" s="16"/>
      <c r="EL260" s="16"/>
      <c r="EM260" s="16"/>
      <c r="EN260" s="16"/>
      <c r="EO260" s="16"/>
      <c r="EP260" s="16"/>
      <c r="EQ260" s="16"/>
      <c r="ER260" s="104">
        <f t="shared" ref="ER260:FB260" si="379">VLOOKUP($A260,$AK$121:$AV$136,ER$229,FALSE)</f>
        <v>0</v>
      </c>
      <c r="ES260" s="104">
        <f t="shared" si="379"/>
        <v>-5.8920403480056227E-2</v>
      </c>
      <c r="ET260" s="104">
        <f t="shared" si="379"/>
        <v>-6.7831270307669222E-2</v>
      </c>
      <c r="EU260" s="104">
        <f t="shared" si="379"/>
        <v>-5.1474938405935755E-2</v>
      </c>
      <c r="EV260" s="104">
        <f t="shared" si="379"/>
        <v>-7.7673504883654099E-2</v>
      </c>
      <c r="EW260" s="104">
        <f t="shared" si="379"/>
        <v>-8.5845208313944377E-2</v>
      </c>
      <c r="EX260" s="104">
        <f t="shared" si="379"/>
        <v>-8.5124015781658402E-2</v>
      </c>
      <c r="EY260" s="104">
        <f t="shared" si="379"/>
        <v>-6.0772005751011382E-2</v>
      </c>
      <c r="EZ260" s="104">
        <f t="shared" si="379"/>
        <v>-5.6552697280495612E-2</v>
      </c>
      <c r="FA260" s="104">
        <f t="shared" si="379"/>
        <v>-1.0546392715382491E-2</v>
      </c>
      <c r="FB260" s="104">
        <f t="shared" si="379"/>
        <v>2.2564511333889037E-3</v>
      </c>
      <c r="FC260" s="16"/>
      <c r="FD260" s="16"/>
      <c r="FE260" s="16"/>
      <c r="FF260" s="16"/>
      <c r="FG260" s="16"/>
      <c r="FH260" s="16"/>
      <c r="FI260" s="16"/>
      <c r="FJ260" s="16"/>
      <c r="FK260" s="16"/>
      <c r="FL260" s="16"/>
      <c r="FM260" s="16"/>
      <c r="FN260" s="16"/>
      <c r="FO260" s="16"/>
      <c r="FP260" s="16"/>
      <c r="FQ260" s="16"/>
      <c r="FR260" s="16"/>
      <c r="FS260" s="16"/>
      <c r="FT260" s="16"/>
      <c r="FU260" s="16"/>
      <c r="FV260" s="16"/>
      <c r="FW260" s="16"/>
      <c r="FX260" s="16"/>
      <c r="FY260" s="16"/>
      <c r="FZ260" s="16"/>
      <c r="GA260" s="16"/>
      <c r="GB260" s="16"/>
      <c r="GC260" s="16"/>
      <c r="GD260" s="16"/>
      <c r="GE260" s="16"/>
      <c r="GF260" s="16"/>
      <c r="GG260" s="16"/>
      <c r="GH260" s="16"/>
      <c r="GI260" s="16"/>
      <c r="GJ260" s="16"/>
      <c r="GK260" s="16"/>
      <c r="GL260" s="16"/>
      <c r="GM260" s="16"/>
      <c r="GN260" s="16"/>
      <c r="GO260" s="16"/>
    </row>
    <row r="261" spans="1:197">
      <c r="A261" s="45" t="s">
        <v>654</v>
      </c>
      <c r="B261" s="19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16"/>
      <c r="DI261" s="16"/>
      <c r="DJ261" s="16"/>
      <c r="DK261" s="16"/>
      <c r="DL261" s="16"/>
      <c r="DM261" s="16"/>
      <c r="DN261" s="16"/>
      <c r="DO261" s="16"/>
      <c r="DP261" s="16"/>
      <c r="DQ261" s="16"/>
      <c r="DR261" s="16"/>
      <c r="DS261" s="16"/>
      <c r="DT261" s="16"/>
      <c r="DU261" s="16"/>
      <c r="DV261" s="16"/>
      <c r="DW261" s="16"/>
      <c r="DX261" s="16"/>
      <c r="DY261" s="16"/>
      <c r="DZ261" s="16"/>
      <c r="EA261" s="16"/>
      <c r="EB261" s="16"/>
      <c r="EC261" s="16"/>
      <c r="ED261" s="16"/>
      <c r="EE261" s="16"/>
      <c r="EF261" s="16"/>
      <c r="EG261" s="16"/>
      <c r="EH261" s="16"/>
      <c r="EI261" s="16"/>
      <c r="EJ261" s="16"/>
      <c r="EK261" s="16"/>
      <c r="EL261" s="16"/>
      <c r="EM261" s="16"/>
      <c r="EN261" s="16"/>
      <c r="EO261" s="16"/>
      <c r="EP261" s="16"/>
      <c r="EQ261" s="16"/>
      <c r="ER261" s="16"/>
      <c r="ES261" s="16"/>
      <c r="ET261" s="16"/>
      <c r="EU261" s="16"/>
      <c r="EV261" s="16"/>
      <c r="EW261" s="16"/>
      <c r="EX261" s="16"/>
      <c r="EY261" s="16"/>
      <c r="EZ261" s="16"/>
      <c r="FA261" s="16"/>
      <c r="FB261" s="16"/>
      <c r="FC261" s="16"/>
      <c r="FD261" s="16"/>
      <c r="FE261" s="104">
        <f t="shared" ref="FE261:FO261" si="380">VLOOKUP($A261,$AK$121:$AV$136,FE$229,FALSE)</f>
        <v>0</v>
      </c>
      <c r="FF261" s="104">
        <f t="shared" si="380"/>
        <v>-3.4734088297143639E-2</v>
      </c>
      <c r="FG261" s="104">
        <f t="shared" si="380"/>
        <v>-4.6157646207355407E-2</v>
      </c>
      <c r="FH261" s="104">
        <f t="shared" si="380"/>
        <v>-3.4054003075813744E-2</v>
      </c>
      <c r="FI261" s="104">
        <f t="shared" si="380"/>
        <v>-6.9341001604106611E-2</v>
      </c>
      <c r="FJ261" s="104">
        <f t="shared" si="380"/>
        <v>-6.306364177838697E-2</v>
      </c>
      <c r="FK261" s="104">
        <f t="shared" si="380"/>
        <v>-6.1926563390443334E-2</v>
      </c>
      <c r="FL261" s="104">
        <f t="shared" si="380"/>
        <v>-8.5475022930480704E-2</v>
      </c>
      <c r="FM261" s="104">
        <f t="shared" si="380"/>
        <v>-9.2016578169984098E-2</v>
      </c>
      <c r="FN261" s="104">
        <f t="shared" si="380"/>
        <v>-7.7243146489773262E-2</v>
      </c>
      <c r="FO261" s="104">
        <f t="shared" si="380"/>
        <v>-6.2633368969351788E-2</v>
      </c>
      <c r="FP261" s="16"/>
      <c r="FQ261" s="16"/>
      <c r="FR261" s="16"/>
      <c r="FS261" s="16"/>
      <c r="FT261" s="16"/>
      <c r="FU261" s="16"/>
      <c r="FV261" s="16"/>
      <c r="FW261" s="16"/>
      <c r="FX261" s="16"/>
      <c r="FY261" s="16"/>
      <c r="FZ261" s="16"/>
      <c r="GA261" s="16"/>
      <c r="GB261" s="16"/>
      <c r="GC261" s="16"/>
      <c r="GD261" s="16"/>
      <c r="GE261" s="16"/>
      <c r="GF261" s="16"/>
      <c r="GG261" s="16"/>
      <c r="GH261" s="16"/>
      <c r="GI261" s="16"/>
      <c r="GJ261" s="16"/>
      <c r="GK261" s="16"/>
      <c r="GL261" s="16"/>
      <c r="GM261" s="16"/>
      <c r="GN261" s="16"/>
      <c r="GO261" s="16"/>
    </row>
    <row r="262" spans="1:197">
      <c r="A262" s="45" t="s">
        <v>655</v>
      </c>
      <c r="B262" s="19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  <c r="DH262" s="16"/>
      <c r="DI262" s="16"/>
      <c r="DJ262" s="16"/>
      <c r="DK262" s="16"/>
      <c r="DL262" s="16"/>
      <c r="DM262" s="16"/>
      <c r="DN262" s="16"/>
      <c r="DO262" s="16"/>
      <c r="DP262" s="16"/>
      <c r="DQ262" s="16"/>
      <c r="DR262" s="16"/>
      <c r="DS262" s="16"/>
      <c r="DT262" s="16"/>
      <c r="DU262" s="16"/>
      <c r="DV262" s="16"/>
      <c r="DW262" s="16"/>
      <c r="DX262" s="16"/>
      <c r="DY262" s="16"/>
      <c r="DZ262" s="16"/>
      <c r="EA262" s="16"/>
      <c r="EB262" s="16"/>
      <c r="EC262" s="16"/>
      <c r="ED262" s="16"/>
      <c r="EE262" s="16"/>
      <c r="EF262" s="16"/>
      <c r="EG262" s="16"/>
      <c r="EH262" s="16"/>
      <c r="EI262" s="16"/>
      <c r="EJ262" s="16"/>
      <c r="EK262" s="16"/>
      <c r="EL262" s="16"/>
      <c r="EM262" s="16"/>
      <c r="EN262" s="16"/>
      <c r="EO262" s="16"/>
      <c r="EP262" s="16"/>
      <c r="EQ262" s="16"/>
      <c r="ER262" s="16"/>
      <c r="ES262" s="16"/>
      <c r="ET262" s="16"/>
      <c r="EU262" s="16"/>
      <c r="EV262" s="16"/>
      <c r="EW262" s="16"/>
      <c r="EX262" s="16"/>
      <c r="EY262" s="16"/>
      <c r="EZ262" s="16"/>
      <c r="FA262" s="16"/>
      <c r="FB262" s="16"/>
      <c r="FC262" s="16"/>
      <c r="FD262" s="16"/>
      <c r="FE262" s="16"/>
      <c r="FF262" s="16"/>
      <c r="FG262" s="16"/>
      <c r="FH262" s="16"/>
      <c r="FI262" s="16"/>
      <c r="FJ262" s="16"/>
      <c r="FK262" s="16"/>
      <c r="FL262" s="16"/>
      <c r="FM262" s="16"/>
      <c r="FN262" s="16"/>
      <c r="FO262" s="16"/>
      <c r="FP262" s="16"/>
      <c r="FQ262" s="16"/>
      <c r="FR262" s="104">
        <f t="shared" ref="FR262:GB262" si="381">VLOOKUP($A262,$AK$121:$AV$136,FR$229,FALSE)</f>
        <v>0</v>
      </c>
      <c r="FS262" s="104">
        <f t="shared" si="381"/>
        <v>1.9530399484909866E-2</v>
      </c>
      <c r="FT262" s="104">
        <f t="shared" si="381"/>
        <v>-1.6855110825636621E-2</v>
      </c>
      <c r="FU262" s="104">
        <f t="shared" si="381"/>
        <v>-4.6302123676704721E-3</v>
      </c>
      <c r="FV262" s="104">
        <f t="shared" si="381"/>
        <v>-1.9267048300455558E-2</v>
      </c>
      <c r="FW262" s="104">
        <f t="shared" si="381"/>
        <v>2.6812354105754777E-2</v>
      </c>
      <c r="FX262" s="104">
        <f t="shared" si="381"/>
        <v>6.8505558648712883E-2</v>
      </c>
      <c r="FY262" s="104">
        <f t="shared" si="381"/>
        <v>4.637326696862587E-2</v>
      </c>
      <c r="FZ262" s="104">
        <f t="shared" si="381"/>
        <v>4.2996006341345927E-2</v>
      </c>
      <c r="GA262" s="104">
        <f t="shared" si="381"/>
        <v>6.5942079511484231E-2</v>
      </c>
      <c r="GB262" s="104">
        <f t="shared" si="381"/>
        <v>0.1096894810590463</v>
      </c>
      <c r="GC262" s="16"/>
      <c r="GD262" s="16"/>
      <c r="GE262" s="16"/>
      <c r="GF262" s="16"/>
      <c r="GG262" s="16"/>
      <c r="GH262" s="16"/>
      <c r="GI262" s="16"/>
      <c r="GJ262" s="16"/>
      <c r="GK262" s="16"/>
      <c r="GL262" s="16"/>
      <c r="GM262" s="16"/>
      <c r="GN262" s="16"/>
      <c r="GO262" s="16"/>
    </row>
    <row r="263" spans="1:197">
      <c r="A263" s="44" t="s">
        <v>632</v>
      </c>
      <c r="B263" s="19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16"/>
      <c r="DI263" s="16"/>
      <c r="DJ263" s="16"/>
      <c r="DK263" s="16"/>
      <c r="DL263" s="16"/>
      <c r="DM263" s="16"/>
      <c r="DN263" s="16"/>
      <c r="DO263" s="16"/>
      <c r="DP263" s="16"/>
      <c r="DQ263" s="16"/>
      <c r="DR263" s="16"/>
      <c r="DS263" s="16"/>
      <c r="DT263" s="16"/>
      <c r="DU263" s="16"/>
      <c r="DV263" s="16"/>
      <c r="DW263" s="16"/>
      <c r="DX263" s="16"/>
      <c r="DY263" s="16"/>
      <c r="DZ263" s="16"/>
      <c r="EA263" s="16"/>
      <c r="EB263" s="16"/>
      <c r="EC263" s="16"/>
      <c r="ED263" s="16"/>
      <c r="EE263" s="16"/>
      <c r="EF263" s="16"/>
      <c r="EG263" s="16"/>
      <c r="EH263" s="16"/>
      <c r="EI263" s="16"/>
      <c r="EJ263" s="16"/>
      <c r="EK263" s="16"/>
      <c r="EL263" s="16"/>
      <c r="EM263" s="16"/>
      <c r="EN263" s="16"/>
      <c r="EO263" s="16"/>
      <c r="EP263" s="16"/>
      <c r="EQ263" s="16"/>
      <c r="ER263" s="16"/>
      <c r="ES263" s="16"/>
      <c r="ET263" s="16"/>
      <c r="EU263" s="16"/>
      <c r="EV263" s="16"/>
      <c r="EW263" s="16"/>
      <c r="EX263" s="16"/>
      <c r="EY263" s="16"/>
      <c r="EZ263" s="16"/>
      <c r="FA263" s="16"/>
      <c r="FB263" s="16"/>
      <c r="FC263" s="16"/>
      <c r="FD263" s="16"/>
      <c r="FE263" s="16"/>
      <c r="FF263" s="16"/>
      <c r="FG263" s="16"/>
      <c r="FH263" s="16"/>
      <c r="FI263" s="16"/>
      <c r="FJ263" s="16"/>
      <c r="FK263" s="16"/>
      <c r="FL263" s="16"/>
      <c r="FM263" s="16"/>
      <c r="FN263" s="16"/>
      <c r="FO263" s="16"/>
      <c r="FP263" s="16"/>
      <c r="FQ263" s="16"/>
      <c r="FR263" s="16"/>
      <c r="FS263" s="16"/>
      <c r="FT263" s="16"/>
      <c r="FU263" s="16"/>
      <c r="FV263" s="16"/>
      <c r="FW263" s="16"/>
      <c r="FX263" s="16"/>
      <c r="FY263" s="16"/>
      <c r="FZ263" s="16"/>
      <c r="GA263" s="16"/>
      <c r="GB263" s="16"/>
      <c r="GC263" s="16"/>
      <c r="GD263" s="16"/>
      <c r="GE263" s="104">
        <f t="shared" ref="GE263:GO263" si="382">VLOOKUP($A263,$AK$121:$AV$136,GE$229,FALSE)</f>
        <v>0</v>
      </c>
      <c r="GF263" s="104">
        <f t="shared" si="382"/>
        <v>-3.0907341339738048E-2</v>
      </c>
      <c r="GG263" s="104">
        <f t="shared" si="382"/>
        <v>-4.8867442368559777E-2</v>
      </c>
      <c r="GH263" s="104">
        <f t="shared" si="382"/>
        <v>-3.2000619014394327E-2</v>
      </c>
      <c r="GI263" s="104">
        <f t="shared" si="382"/>
        <v>-7.1811123755181727E-2</v>
      </c>
      <c r="GJ263" s="104">
        <f t="shared" si="382"/>
        <v>-6.8237886579729401E-2</v>
      </c>
      <c r="GK263" s="104">
        <f t="shared" si="382"/>
        <v>-7.2857236937765912E-2</v>
      </c>
      <c r="GL263" s="104">
        <f t="shared" si="382"/>
        <v>-7.0877472425912691E-2</v>
      </c>
      <c r="GM263" s="104">
        <f t="shared" si="382"/>
        <v>-8.3125904664392625E-2</v>
      </c>
      <c r="GN263" s="104">
        <f t="shared" si="382"/>
        <v>-7.0213383672001362E-2</v>
      </c>
      <c r="GO263" s="104">
        <f t="shared" si="382"/>
        <v>-5.6479192402358214E-2</v>
      </c>
    </row>
    <row r="264" spans="1:197" s="19" customFormat="1">
      <c r="A264" s="44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16"/>
      <c r="DI264" s="16"/>
      <c r="DJ264" s="16"/>
      <c r="DK264" s="16"/>
      <c r="DL264" s="16"/>
      <c r="DM264" s="16"/>
      <c r="DN264" s="16"/>
      <c r="DO264" s="16"/>
      <c r="DP264" s="16"/>
      <c r="DQ264" s="16"/>
      <c r="DR264" s="16"/>
      <c r="DS264" s="16"/>
      <c r="DT264" s="16"/>
      <c r="DU264" s="16"/>
      <c r="DV264" s="16"/>
      <c r="DW264" s="16"/>
      <c r="DX264" s="16"/>
      <c r="DY264" s="16"/>
      <c r="DZ264" s="16"/>
      <c r="EA264" s="16"/>
      <c r="EB264" s="16"/>
      <c r="EC264" s="16"/>
      <c r="ED264" s="16"/>
      <c r="EE264" s="16"/>
      <c r="EF264" s="16"/>
      <c r="EG264" s="16"/>
      <c r="EH264" s="16"/>
      <c r="EI264" s="16"/>
      <c r="EJ264" s="16"/>
      <c r="EK264" s="16"/>
      <c r="EL264" s="16"/>
      <c r="EM264" s="16"/>
      <c r="EN264" s="16"/>
      <c r="EO264" s="16"/>
      <c r="EP264" s="16"/>
      <c r="EQ264" s="16"/>
      <c r="ER264" s="16"/>
      <c r="ES264" s="16"/>
      <c r="ET264" s="16"/>
      <c r="EU264" s="16"/>
      <c r="EV264" s="16"/>
      <c r="EW264" s="16"/>
      <c r="EX264" s="16"/>
      <c r="EY264" s="16"/>
      <c r="EZ264" s="16"/>
      <c r="FA264" s="16"/>
      <c r="FB264" s="16"/>
      <c r="FC264" s="16"/>
      <c r="FD264" s="16"/>
      <c r="FE264" s="16"/>
      <c r="FF264" s="16"/>
      <c r="FG264" s="16"/>
      <c r="FH264" s="16"/>
      <c r="FI264" s="16"/>
      <c r="FJ264" s="16"/>
      <c r="FK264" s="16"/>
      <c r="FL264" s="16"/>
      <c r="FM264" s="16"/>
      <c r="FN264" s="16"/>
      <c r="FO264" s="16"/>
      <c r="FP264" s="16"/>
      <c r="FQ264" s="16"/>
      <c r="FR264" s="16"/>
      <c r="FS264" s="16"/>
      <c r="FT264" s="16"/>
      <c r="FU264" s="16"/>
      <c r="FV264" s="16"/>
      <c r="FW264" s="16"/>
      <c r="FX264" s="16"/>
      <c r="FY264" s="16"/>
      <c r="FZ264" s="16"/>
      <c r="GA264" s="16"/>
      <c r="GB264" s="16"/>
      <c r="GC264" s="16"/>
      <c r="GD264" s="16"/>
      <c r="GE264" s="104"/>
      <c r="GF264" s="104"/>
      <c r="GG264" s="104"/>
      <c r="GH264" s="104"/>
      <c r="GI264" s="104"/>
      <c r="GJ264" s="104"/>
      <c r="GK264" s="104"/>
      <c r="GL264" s="104"/>
      <c r="GM264" s="104"/>
      <c r="GN264" s="104"/>
      <c r="GO264" s="104"/>
    </row>
    <row r="265" spans="1:197" s="19" customFormat="1">
      <c r="C265" s="19">
        <v>2</v>
      </c>
      <c r="D265" s="19">
        <v>3</v>
      </c>
      <c r="E265" s="19">
        <v>4</v>
      </c>
      <c r="F265" s="19">
        <v>5</v>
      </c>
      <c r="G265" s="19">
        <v>6</v>
      </c>
      <c r="H265" s="19">
        <v>7</v>
      </c>
      <c r="I265" s="19">
        <v>8</v>
      </c>
      <c r="J265" s="19">
        <v>9</v>
      </c>
      <c r="K265" s="19">
        <v>10</v>
      </c>
      <c r="L265" s="19">
        <v>11</v>
      </c>
      <c r="M265" s="19">
        <v>12</v>
      </c>
      <c r="P265" s="19">
        <v>2</v>
      </c>
      <c r="S265" s="19">
        <v>3</v>
      </c>
      <c r="T265" s="19">
        <v>4</v>
      </c>
      <c r="U265" s="19">
        <v>5</v>
      </c>
      <c r="V265" s="19">
        <v>6</v>
      </c>
      <c r="W265" s="19">
        <v>7</v>
      </c>
      <c r="X265" s="19">
        <v>8</v>
      </c>
      <c r="Y265" s="19">
        <v>9</v>
      </c>
      <c r="Z265" s="19">
        <v>10</v>
      </c>
      <c r="AA265" s="19">
        <v>11</v>
      </c>
      <c r="AB265" s="19">
        <v>12</v>
      </c>
      <c r="AE265" s="19">
        <v>2</v>
      </c>
      <c r="AF265" s="19">
        <v>3</v>
      </c>
      <c r="AG265" s="19">
        <v>4</v>
      </c>
      <c r="AH265" s="19">
        <v>5</v>
      </c>
      <c r="AI265" s="19">
        <v>6</v>
      </c>
      <c r="AJ265" s="19">
        <v>7</v>
      </c>
      <c r="AK265" s="19">
        <v>8</v>
      </c>
      <c r="AL265" s="19">
        <v>9</v>
      </c>
      <c r="AM265" s="19">
        <v>10</v>
      </c>
      <c r="AN265" s="19">
        <v>11</v>
      </c>
      <c r="AO265" s="19">
        <v>12</v>
      </c>
      <c r="AR265" s="19">
        <v>2</v>
      </c>
      <c r="AS265" s="19">
        <v>3</v>
      </c>
      <c r="AT265" s="19">
        <v>4</v>
      </c>
      <c r="AU265" s="19">
        <v>5</v>
      </c>
      <c r="AV265" s="19">
        <v>6</v>
      </c>
      <c r="AW265" s="19">
        <v>7</v>
      </c>
      <c r="AX265" s="19">
        <v>8</v>
      </c>
      <c r="AY265" s="19">
        <v>9</v>
      </c>
      <c r="AZ265" s="19">
        <v>10</v>
      </c>
      <c r="BA265" s="19">
        <v>11</v>
      </c>
      <c r="BB265" s="19">
        <v>12</v>
      </c>
      <c r="BE265" s="19">
        <v>2</v>
      </c>
      <c r="BF265" s="19">
        <v>3</v>
      </c>
      <c r="BG265" s="19">
        <v>4</v>
      </c>
      <c r="BH265" s="19">
        <v>5</v>
      </c>
      <c r="BI265" s="19">
        <v>6</v>
      </c>
      <c r="BJ265" s="19">
        <v>7</v>
      </c>
      <c r="BK265" s="19">
        <v>8</v>
      </c>
      <c r="BL265" s="19">
        <v>9</v>
      </c>
      <c r="BM265" s="19">
        <v>10</v>
      </c>
      <c r="BN265" s="19">
        <v>11</v>
      </c>
      <c r="BO265" s="19">
        <v>12</v>
      </c>
      <c r="BR265" s="19">
        <v>2</v>
      </c>
      <c r="BS265" s="19">
        <v>3</v>
      </c>
      <c r="BT265" s="19">
        <v>4</v>
      </c>
      <c r="BU265" s="19">
        <v>5</v>
      </c>
      <c r="BV265" s="19">
        <v>6</v>
      </c>
      <c r="BW265" s="19">
        <v>7</v>
      </c>
      <c r="BX265" s="19">
        <v>8</v>
      </c>
      <c r="BY265" s="19">
        <v>9</v>
      </c>
      <c r="BZ265" s="19">
        <v>10</v>
      </c>
      <c r="CA265" s="19">
        <v>11</v>
      </c>
      <c r="CB265" s="19">
        <v>12</v>
      </c>
      <c r="CE265" s="19">
        <v>2</v>
      </c>
      <c r="CF265" s="19">
        <v>3</v>
      </c>
      <c r="CG265" s="19">
        <v>4</v>
      </c>
      <c r="CH265" s="19">
        <v>5</v>
      </c>
      <c r="CI265" s="19">
        <v>6</v>
      </c>
      <c r="CJ265" s="19">
        <v>7</v>
      </c>
      <c r="CK265" s="19">
        <v>8</v>
      </c>
      <c r="CL265" s="19">
        <v>9</v>
      </c>
      <c r="CM265" s="19">
        <v>10</v>
      </c>
      <c r="CN265" s="19">
        <v>11</v>
      </c>
      <c r="CO265" s="19">
        <v>12</v>
      </c>
      <c r="CR265" s="19">
        <v>2</v>
      </c>
      <c r="CS265" s="19">
        <v>3</v>
      </c>
      <c r="CT265" s="19">
        <v>4</v>
      </c>
      <c r="CU265" s="19">
        <v>5</v>
      </c>
      <c r="CV265" s="19">
        <v>6</v>
      </c>
      <c r="CW265" s="19">
        <v>7</v>
      </c>
      <c r="CX265" s="19">
        <v>8</v>
      </c>
      <c r="CY265" s="19">
        <v>9</v>
      </c>
      <c r="CZ265" s="19">
        <v>10</v>
      </c>
      <c r="DA265" s="19">
        <v>11</v>
      </c>
      <c r="DB265" s="19">
        <v>12</v>
      </c>
      <c r="DE265" s="19">
        <v>2</v>
      </c>
      <c r="DF265" s="19">
        <v>3</v>
      </c>
      <c r="DG265" s="19">
        <v>4</v>
      </c>
      <c r="DH265" s="19">
        <v>5</v>
      </c>
      <c r="DI265" s="19">
        <v>6</v>
      </c>
      <c r="DJ265" s="19">
        <v>7</v>
      </c>
      <c r="DK265" s="19">
        <v>8</v>
      </c>
      <c r="DL265" s="19">
        <v>9</v>
      </c>
      <c r="DM265" s="19">
        <v>10</v>
      </c>
      <c r="DN265" s="19">
        <v>11</v>
      </c>
      <c r="DO265" s="19">
        <v>12</v>
      </c>
      <c r="DR265" s="19">
        <v>2</v>
      </c>
      <c r="DS265" s="19">
        <v>3</v>
      </c>
      <c r="DT265" s="19">
        <v>4</v>
      </c>
      <c r="DU265" s="19">
        <v>5</v>
      </c>
      <c r="DV265" s="19">
        <v>6</v>
      </c>
      <c r="DW265" s="19">
        <v>7</v>
      </c>
      <c r="DX265" s="19">
        <v>8</v>
      </c>
      <c r="DY265" s="19">
        <v>9</v>
      </c>
      <c r="DZ265" s="19">
        <v>10</v>
      </c>
      <c r="EA265" s="19">
        <v>11</v>
      </c>
      <c r="EB265" s="19">
        <v>12</v>
      </c>
      <c r="EE265" s="19">
        <v>2</v>
      </c>
      <c r="EF265" s="19">
        <v>3</v>
      </c>
      <c r="EG265" s="19">
        <v>4</v>
      </c>
      <c r="EH265" s="19">
        <v>5</v>
      </c>
      <c r="EI265" s="19">
        <v>6</v>
      </c>
      <c r="EJ265" s="19">
        <v>7</v>
      </c>
      <c r="EK265" s="19">
        <v>8</v>
      </c>
      <c r="EL265" s="19">
        <v>9</v>
      </c>
      <c r="EM265" s="19">
        <v>10</v>
      </c>
      <c r="EN265" s="19">
        <v>11</v>
      </c>
      <c r="EO265" s="19">
        <v>12</v>
      </c>
      <c r="ER265" s="19">
        <v>2</v>
      </c>
      <c r="ES265" s="19">
        <v>3</v>
      </c>
      <c r="ET265" s="19">
        <v>4</v>
      </c>
      <c r="EU265" s="19">
        <v>5</v>
      </c>
      <c r="EV265" s="19">
        <v>6</v>
      </c>
      <c r="EW265" s="19">
        <v>7</v>
      </c>
      <c r="EX265" s="19">
        <v>8</v>
      </c>
      <c r="EY265" s="19">
        <v>9</v>
      </c>
      <c r="EZ265" s="19">
        <v>10</v>
      </c>
      <c r="FA265" s="19">
        <v>11</v>
      </c>
      <c r="FB265" s="19">
        <v>12</v>
      </c>
      <c r="FE265" s="19">
        <v>2</v>
      </c>
      <c r="FF265" s="19">
        <v>3</v>
      </c>
      <c r="FG265" s="19">
        <v>4</v>
      </c>
      <c r="FH265" s="19">
        <v>5</v>
      </c>
      <c r="FI265" s="19">
        <v>6</v>
      </c>
      <c r="FJ265" s="19">
        <v>7</v>
      </c>
      <c r="FK265" s="19">
        <v>8</v>
      </c>
      <c r="FL265" s="19">
        <v>9</v>
      </c>
      <c r="FM265" s="19">
        <v>10</v>
      </c>
      <c r="FN265" s="19">
        <v>11</v>
      </c>
      <c r="FO265" s="19">
        <v>12</v>
      </c>
      <c r="FR265" s="19">
        <v>2</v>
      </c>
      <c r="FS265" s="19">
        <v>3</v>
      </c>
      <c r="FT265" s="19">
        <v>4</v>
      </c>
      <c r="FU265" s="19">
        <v>5</v>
      </c>
      <c r="FV265" s="19">
        <v>6</v>
      </c>
      <c r="FW265" s="19">
        <v>7</v>
      </c>
      <c r="FX265" s="19">
        <v>8</v>
      </c>
      <c r="FY265" s="19">
        <v>9</v>
      </c>
      <c r="FZ265" s="19">
        <v>10</v>
      </c>
      <c r="GA265" s="19">
        <v>11</v>
      </c>
      <c r="GB265" s="19">
        <v>12</v>
      </c>
      <c r="GE265" s="19">
        <v>2</v>
      </c>
      <c r="GF265" s="19">
        <v>3</v>
      </c>
      <c r="GG265" s="19">
        <v>4</v>
      </c>
      <c r="GH265" s="19">
        <v>5</v>
      </c>
      <c r="GI265" s="19">
        <v>6</v>
      </c>
      <c r="GJ265" s="19">
        <v>7</v>
      </c>
      <c r="GK265" s="19">
        <v>8</v>
      </c>
      <c r="GL265" s="19">
        <v>9</v>
      </c>
      <c r="GM265" s="19">
        <v>10</v>
      </c>
      <c r="GN265" s="19">
        <v>11</v>
      </c>
      <c r="GO265" s="19">
        <v>12</v>
      </c>
    </row>
    <row r="266" spans="1:197" s="19" customFormat="1">
      <c r="B266" s="45"/>
      <c r="C266" s="150" t="s">
        <v>297</v>
      </c>
      <c r="D266" s="45" t="s">
        <v>264</v>
      </c>
      <c r="E266" s="45" t="s">
        <v>265</v>
      </c>
      <c r="F266" s="45" t="s">
        <v>266</v>
      </c>
      <c r="G266" s="45" t="s">
        <v>267</v>
      </c>
      <c r="H266" s="45" t="s">
        <v>268</v>
      </c>
      <c r="I266" s="45" t="s">
        <v>269</v>
      </c>
      <c r="J266" s="45" t="s">
        <v>270</v>
      </c>
      <c r="K266" s="45" t="s">
        <v>271</v>
      </c>
      <c r="L266" s="45" t="s">
        <v>272</v>
      </c>
      <c r="M266" s="44" t="s">
        <v>273</v>
      </c>
      <c r="N266" s="44"/>
      <c r="O266" s="45"/>
      <c r="P266" s="150" t="s">
        <v>297</v>
      </c>
      <c r="Q266" s="261"/>
      <c r="R266" s="261"/>
      <c r="S266" s="45" t="s">
        <v>264</v>
      </c>
      <c r="T266" s="45" t="s">
        <v>265</v>
      </c>
      <c r="U266" s="45" t="s">
        <v>266</v>
      </c>
      <c r="V266" s="45" t="s">
        <v>267</v>
      </c>
      <c r="W266" s="45" t="s">
        <v>268</v>
      </c>
      <c r="X266" s="45" t="s">
        <v>269</v>
      </c>
      <c r="Y266" s="45" t="s">
        <v>270</v>
      </c>
      <c r="Z266" s="45" t="s">
        <v>271</v>
      </c>
      <c r="AA266" s="45" t="s">
        <v>272</v>
      </c>
      <c r="AB266" s="44" t="s">
        <v>273</v>
      </c>
      <c r="AC266" s="44"/>
      <c r="AD266" s="45"/>
      <c r="AE266" s="150" t="s">
        <v>297</v>
      </c>
      <c r="AF266" s="45" t="s">
        <v>264</v>
      </c>
      <c r="AG266" s="45" t="s">
        <v>265</v>
      </c>
      <c r="AH266" s="45" t="s">
        <v>266</v>
      </c>
      <c r="AI266" s="45" t="s">
        <v>267</v>
      </c>
      <c r="AJ266" s="45" t="s">
        <v>268</v>
      </c>
      <c r="AK266" s="45" t="s">
        <v>269</v>
      </c>
      <c r="AL266" s="45" t="s">
        <v>270</v>
      </c>
      <c r="AM266" s="45" t="s">
        <v>271</v>
      </c>
      <c r="AN266" s="45" t="s">
        <v>272</v>
      </c>
      <c r="AO266" s="44" t="s">
        <v>273</v>
      </c>
      <c r="AP266" s="44"/>
      <c r="AQ266" s="45"/>
      <c r="AR266" s="150" t="s">
        <v>297</v>
      </c>
      <c r="AS266" s="45" t="s">
        <v>264</v>
      </c>
      <c r="AT266" s="45" t="s">
        <v>265</v>
      </c>
      <c r="AU266" s="45" t="s">
        <v>266</v>
      </c>
      <c r="AV266" s="45" t="s">
        <v>267</v>
      </c>
      <c r="AW266" s="45" t="s">
        <v>268</v>
      </c>
      <c r="AX266" s="45" t="s">
        <v>269</v>
      </c>
      <c r="AY266" s="45" t="s">
        <v>270</v>
      </c>
      <c r="AZ266" s="45" t="s">
        <v>271</v>
      </c>
      <c r="BA266" s="45" t="s">
        <v>272</v>
      </c>
      <c r="BB266" s="44" t="s">
        <v>273</v>
      </c>
      <c r="BC266" s="44"/>
      <c r="BD266" s="45"/>
      <c r="BE266" s="150" t="s">
        <v>297</v>
      </c>
      <c r="BF266" s="45" t="s">
        <v>264</v>
      </c>
      <c r="BG266" s="45" t="s">
        <v>265</v>
      </c>
      <c r="BH266" s="45" t="s">
        <v>266</v>
      </c>
      <c r="BI266" s="45" t="s">
        <v>267</v>
      </c>
      <c r="BJ266" s="45" t="s">
        <v>268</v>
      </c>
      <c r="BK266" s="45" t="s">
        <v>269</v>
      </c>
      <c r="BL266" s="45" t="s">
        <v>270</v>
      </c>
      <c r="BM266" s="45" t="s">
        <v>271</v>
      </c>
      <c r="BN266" s="45" t="s">
        <v>272</v>
      </c>
      <c r="BO266" s="44" t="s">
        <v>273</v>
      </c>
      <c r="BP266" s="44"/>
      <c r="BQ266" s="45"/>
      <c r="BR266" s="150" t="s">
        <v>297</v>
      </c>
      <c r="BS266" s="45" t="s">
        <v>264</v>
      </c>
      <c r="BT266" s="45" t="s">
        <v>265</v>
      </c>
      <c r="BU266" s="45" t="s">
        <v>266</v>
      </c>
      <c r="BV266" s="45" t="s">
        <v>267</v>
      </c>
      <c r="BW266" s="45" t="s">
        <v>268</v>
      </c>
      <c r="BX266" s="45" t="s">
        <v>269</v>
      </c>
      <c r="BY266" s="45" t="s">
        <v>270</v>
      </c>
      <c r="BZ266" s="45" t="s">
        <v>271</v>
      </c>
      <c r="CA266" s="45" t="s">
        <v>272</v>
      </c>
      <c r="CB266" s="44" t="s">
        <v>273</v>
      </c>
      <c r="CC266" s="44"/>
      <c r="CD266" s="45"/>
      <c r="CE266" s="150" t="s">
        <v>297</v>
      </c>
      <c r="CF266" s="45" t="s">
        <v>264</v>
      </c>
      <c r="CG266" s="45" t="s">
        <v>265</v>
      </c>
      <c r="CH266" s="45" t="s">
        <v>266</v>
      </c>
      <c r="CI266" s="45" t="s">
        <v>267</v>
      </c>
      <c r="CJ266" s="45" t="s">
        <v>268</v>
      </c>
      <c r="CK266" s="45" t="s">
        <v>269</v>
      </c>
      <c r="CL266" s="45" t="s">
        <v>270</v>
      </c>
      <c r="CM266" s="45" t="s">
        <v>271</v>
      </c>
      <c r="CN266" s="45" t="s">
        <v>272</v>
      </c>
      <c r="CO266" s="44" t="s">
        <v>273</v>
      </c>
      <c r="CP266" s="44"/>
      <c r="CQ266" s="45"/>
      <c r="CR266" s="150" t="s">
        <v>297</v>
      </c>
      <c r="CS266" s="45" t="s">
        <v>264</v>
      </c>
      <c r="CT266" s="45" t="s">
        <v>265</v>
      </c>
      <c r="CU266" s="45" t="s">
        <v>266</v>
      </c>
      <c r="CV266" s="45" t="s">
        <v>267</v>
      </c>
      <c r="CW266" s="45" t="s">
        <v>268</v>
      </c>
      <c r="CX266" s="45" t="s">
        <v>269</v>
      </c>
      <c r="CY266" s="45" t="s">
        <v>270</v>
      </c>
      <c r="CZ266" s="45" t="s">
        <v>271</v>
      </c>
      <c r="DA266" s="45" t="s">
        <v>272</v>
      </c>
      <c r="DB266" s="44" t="s">
        <v>273</v>
      </c>
      <c r="DC266" s="44"/>
      <c r="DD266" s="45"/>
      <c r="DE266" s="150" t="s">
        <v>297</v>
      </c>
      <c r="DF266" s="45" t="s">
        <v>264</v>
      </c>
      <c r="DG266" s="45" t="s">
        <v>265</v>
      </c>
      <c r="DH266" s="45" t="s">
        <v>266</v>
      </c>
      <c r="DI266" s="45" t="s">
        <v>267</v>
      </c>
      <c r="DJ266" s="45" t="s">
        <v>268</v>
      </c>
      <c r="DK266" s="45" t="s">
        <v>269</v>
      </c>
      <c r="DL266" s="45" t="s">
        <v>270</v>
      </c>
      <c r="DM266" s="45" t="s">
        <v>271</v>
      </c>
      <c r="DN266" s="45" t="s">
        <v>272</v>
      </c>
      <c r="DO266" s="44" t="s">
        <v>273</v>
      </c>
      <c r="DP266" s="44"/>
      <c r="DQ266" s="45"/>
      <c r="DR266" s="150" t="s">
        <v>297</v>
      </c>
      <c r="DS266" s="45" t="s">
        <v>264</v>
      </c>
      <c r="DT266" s="45" t="s">
        <v>265</v>
      </c>
      <c r="DU266" s="45" t="s">
        <v>266</v>
      </c>
      <c r="DV266" s="45" t="s">
        <v>267</v>
      </c>
      <c r="DW266" s="45" t="s">
        <v>268</v>
      </c>
      <c r="DX266" s="45" t="s">
        <v>269</v>
      </c>
      <c r="DY266" s="45" t="s">
        <v>270</v>
      </c>
      <c r="DZ266" s="45" t="s">
        <v>271</v>
      </c>
      <c r="EA266" s="45" t="s">
        <v>272</v>
      </c>
      <c r="EB266" s="44" t="s">
        <v>273</v>
      </c>
      <c r="EC266" s="44"/>
      <c r="ED266" s="45"/>
      <c r="EE266" s="150" t="s">
        <v>297</v>
      </c>
      <c r="EF266" s="45" t="s">
        <v>264</v>
      </c>
      <c r="EG266" s="45" t="s">
        <v>265</v>
      </c>
      <c r="EH266" s="45" t="s">
        <v>266</v>
      </c>
      <c r="EI266" s="45" t="s">
        <v>267</v>
      </c>
      <c r="EJ266" s="45" t="s">
        <v>268</v>
      </c>
      <c r="EK266" s="45" t="s">
        <v>269</v>
      </c>
      <c r="EL266" s="45" t="s">
        <v>270</v>
      </c>
      <c r="EM266" s="45" t="s">
        <v>271</v>
      </c>
      <c r="EN266" s="45" t="s">
        <v>272</v>
      </c>
      <c r="EO266" s="44" t="s">
        <v>273</v>
      </c>
      <c r="EP266" s="44"/>
      <c r="EQ266" s="45"/>
      <c r="ER266" s="150" t="s">
        <v>297</v>
      </c>
      <c r="ES266" s="45" t="s">
        <v>264</v>
      </c>
      <c r="ET266" s="45" t="s">
        <v>265</v>
      </c>
      <c r="EU266" s="45" t="s">
        <v>266</v>
      </c>
      <c r="EV266" s="45" t="s">
        <v>267</v>
      </c>
      <c r="EW266" s="45" t="s">
        <v>268</v>
      </c>
      <c r="EX266" s="45" t="s">
        <v>269</v>
      </c>
      <c r="EY266" s="45" t="s">
        <v>270</v>
      </c>
      <c r="EZ266" s="45" t="s">
        <v>271</v>
      </c>
      <c r="FA266" s="45" t="s">
        <v>272</v>
      </c>
      <c r="FB266" s="44" t="s">
        <v>273</v>
      </c>
      <c r="FC266" s="44"/>
      <c r="FD266" s="45"/>
      <c r="FE266" s="150" t="s">
        <v>297</v>
      </c>
      <c r="FF266" s="45" t="s">
        <v>264</v>
      </c>
      <c r="FG266" s="45" t="s">
        <v>265</v>
      </c>
      <c r="FH266" s="45" t="s">
        <v>266</v>
      </c>
      <c r="FI266" s="45" t="s">
        <v>267</v>
      </c>
      <c r="FJ266" s="45" t="s">
        <v>268</v>
      </c>
      <c r="FK266" s="45" t="s">
        <v>269</v>
      </c>
      <c r="FL266" s="45" t="s">
        <v>270</v>
      </c>
      <c r="FM266" s="45" t="s">
        <v>271</v>
      </c>
      <c r="FN266" s="45" t="s">
        <v>272</v>
      </c>
      <c r="FO266" s="44" t="s">
        <v>273</v>
      </c>
      <c r="FP266" s="44"/>
      <c r="FQ266" s="45"/>
      <c r="FR266" s="150" t="s">
        <v>297</v>
      </c>
      <c r="FS266" s="45" t="s">
        <v>264</v>
      </c>
      <c r="FT266" s="45" t="s">
        <v>265</v>
      </c>
      <c r="FU266" s="45" t="s">
        <v>266</v>
      </c>
      <c r="FV266" s="45" t="s">
        <v>267</v>
      </c>
      <c r="FW266" s="45" t="s">
        <v>268</v>
      </c>
      <c r="FX266" s="45" t="s">
        <v>269</v>
      </c>
      <c r="FY266" s="45" t="s">
        <v>270</v>
      </c>
      <c r="FZ266" s="45" t="s">
        <v>271</v>
      </c>
      <c r="GA266" s="45" t="s">
        <v>272</v>
      </c>
      <c r="GB266" s="44" t="s">
        <v>273</v>
      </c>
      <c r="GC266" s="44"/>
      <c r="GD266" s="45"/>
      <c r="GE266" s="150" t="s">
        <v>297</v>
      </c>
      <c r="GF266" s="45" t="s">
        <v>264</v>
      </c>
      <c r="GG266" s="45" t="s">
        <v>265</v>
      </c>
      <c r="GH266" s="45" t="s">
        <v>266</v>
      </c>
      <c r="GI266" s="45" t="s">
        <v>267</v>
      </c>
      <c r="GJ266" s="45" t="s">
        <v>268</v>
      </c>
      <c r="GK266" s="45" t="s">
        <v>269</v>
      </c>
      <c r="GL266" s="45" t="s">
        <v>270</v>
      </c>
      <c r="GM266" s="45" t="s">
        <v>271</v>
      </c>
      <c r="GN266" s="45" t="s">
        <v>272</v>
      </c>
      <c r="GO266" s="44" t="s">
        <v>273</v>
      </c>
    </row>
    <row r="267" spans="1:197" s="19" customFormat="1">
      <c r="A267" s="45" t="s">
        <v>643</v>
      </c>
      <c r="C267" s="104">
        <f t="shared" ref="C267:M267" si="383">VLOOKUP($A267,$AK$139:$AV$1536,C$229,FALSE)</f>
        <v>0</v>
      </c>
      <c r="D267" s="104">
        <f t="shared" si="383"/>
        <v>4.7680167188204337E-2</v>
      </c>
      <c r="E267" s="104">
        <f t="shared" si="383"/>
        <v>4.0237635990983067E-2</v>
      </c>
      <c r="F267" s="104">
        <f t="shared" si="383"/>
        <v>4.9824629687336808E-2</v>
      </c>
      <c r="G267" s="104">
        <f t="shared" si="383"/>
        <v>4.05853238804188E-2</v>
      </c>
      <c r="H267" s="104">
        <f t="shared" si="383"/>
        <v>1.6897519973011477E-2</v>
      </c>
      <c r="I267" s="104">
        <f t="shared" si="383"/>
        <v>-1.2002925223474903E-2</v>
      </c>
      <c r="J267" s="104">
        <f t="shared" si="383"/>
        <v>-4.1722957627235435E-2</v>
      </c>
      <c r="K267" s="104">
        <f t="shared" si="383"/>
        <v>-6.9017671035882078E-2</v>
      </c>
      <c r="L267" s="104">
        <f t="shared" si="383"/>
        <v>-2.7333712751244077E-2</v>
      </c>
      <c r="M267" s="104">
        <f t="shared" si="383"/>
        <v>-7.3481029361261996E-3</v>
      </c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16"/>
      <c r="DI267" s="16"/>
      <c r="DJ267" s="16"/>
      <c r="DK267" s="16"/>
      <c r="DL267" s="16"/>
      <c r="DM267" s="16"/>
      <c r="DN267" s="16"/>
      <c r="DO267" s="16"/>
      <c r="DP267" s="16"/>
      <c r="DQ267" s="16"/>
      <c r="DR267" s="16"/>
      <c r="DS267" s="16"/>
      <c r="DT267" s="16"/>
      <c r="DU267" s="16"/>
      <c r="DV267" s="16"/>
      <c r="DW267" s="16"/>
      <c r="DX267" s="16"/>
      <c r="DY267" s="16"/>
      <c r="DZ267" s="16"/>
      <c r="EA267" s="16"/>
      <c r="EB267" s="16"/>
      <c r="EC267" s="16"/>
      <c r="ED267" s="16"/>
      <c r="EE267" s="16"/>
      <c r="EF267" s="16"/>
      <c r="EG267" s="16"/>
      <c r="EH267" s="16"/>
      <c r="EI267" s="16"/>
      <c r="EJ267" s="16"/>
      <c r="EK267" s="16"/>
      <c r="EL267" s="16"/>
      <c r="EM267" s="16"/>
      <c r="EN267" s="16"/>
      <c r="EO267" s="16"/>
      <c r="EP267" s="16"/>
      <c r="EQ267" s="16"/>
      <c r="ER267" s="16"/>
      <c r="ES267" s="16"/>
      <c r="ET267" s="16"/>
      <c r="EU267" s="16"/>
      <c r="EV267" s="16"/>
      <c r="EW267" s="16"/>
      <c r="EX267" s="16"/>
      <c r="EY267" s="16"/>
      <c r="EZ267" s="16"/>
      <c r="FA267" s="16"/>
      <c r="FB267" s="16"/>
      <c r="FC267" s="16"/>
      <c r="FD267" s="16"/>
      <c r="FE267" s="16"/>
      <c r="FF267" s="16"/>
      <c r="FG267" s="16"/>
      <c r="FH267" s="16"/>
      <c r="FI267" s="16"/>
      <c r="FJ267" s="16"/>
      <c r="FK267" s="16"/>
      <c r="FL267" s="16"/>
      <c r="FM267" s="16"/>
      <c r="FN267" s="16"/>
      <c r="FO267" s="16"/>
      <c r="FP267" s="16"/>
      <c r="FQ267" s="16"/>
      <c r="FR267" s="16"/>
      <c r="FS267" s="16"/>
      <c r="FT267" s="16"/>
      <c r="FU267" s="16"/>
      <c r="FV267" s="16"/>
      <c r="FW267" s="16"/>
      <c r="FX267" s="16"/>
      <c r="FY267" s="16"/>
      <c r="FZ267" s="16"/>
      <c r="GA267" s="16"/>
      <c r="GB267" s="16"/>
      <c r="GC267" s="16"/>
      <c r="GD267" s="16"/>
      <c r="GE267" s="16"/>
      <c r="GF267" s="16"/>
      <c r="GG267" s="16"/>
      <c r="GH267" s="16"/>
      <c r="GI267" s="16"/>
      <c r="GJ267" s="16"/>
      <c r="GK267" s="16"/>
      <c r="GL267" s="16"/>
      <c r="GM267" s="16"/>
      <c r="GN267" s="16"/>
      <c r="GO267" s="16"/>
    </row>
    <row r="268" spans="1:197" s="19" customFormat="1">
      <c r="A268" s="45" t="s">
        <v>657</v>
      </c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04">
        <f>VLOOKUP($A268,$AK$139:$AV$1536,P$229,FALSE)</f>
        <v>0</v>
      </c>
      <c r="Q268" s="104"/>
      <c r="R268" s="104"/>
      <c r="S268" s="104">
        <f t="shared" ref="S268:AB268" si="384">VLOOKUP($A268,$AK$139:$AV$1536,S$229,FALSE)</f>
        <v>1.7286698319196603E-4</v>
      </c>
      <c r="T268" s="104">
        <f t="shared" si="384"/>
        <v>1.3238198136162893E-3</v>
      </c>
      <c r="U268" s="104">
        <f t="shared" si="384"/>
        <v>-1.3919091552724083E-2</v>
      </c>
      <c r="V268" s="104">
        <f t="shared" si="384"/>
        <v>-3.4221155709963424E-2</v>
      </c>
      <c r="W268" s="104">
        <f t="shared" si="384"/>
        <v>-5.0500874627462222E-2</v>
      </c>
      <c r="X268" s="104">
        <f t="shared" si="384"/>
        <v>-6.790686179285399E-2</v>
      </c>
      <c r="Y268" s="104">
        <f t="shared" si="384"/>
        <v>-6.6584002625492023E-2</v>
      </c>
      <c r="Z268" s="104">
        <f t="shared" si="384"/>
        <v>-6.8439489533246523E-2</v>
      </c>
      <c r="AA268" s="104">
        <f t="shared" si="384"/>
        <v>-6.7855242503350843E-2</v>
      </c>
      <c r="AB268" s="104">
        <f t="shared" si="384"/>
        <v>-7.3792904960350736E-2</v>
      </c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  <c r="BZ268" s="16"/>
      <c r="CA268" s="16"/>
      <c r="CB268" s="16"/>
      <c r="CC268" s="16"/>
      <c r="CD268" s="16"/>
      <c r="CE268" s="16"/>
      <c r="CF268" s="16"/>
      <c r="CG268" s="16"/>
      <c r="CH268" s="16"/>
      <c r="CI268" s="16"/>
      <c r="CJ268" s="16"/>
      <c r="CK268" s="16"/>
      <c r="CL268" s="16"/>
      <c r="CM268" s="16"/>
      <c r="CN268" s="16"/>
      <c r="CO268" s="16"/>
      <c r="CP268" s="16"/>
      <c r="CQ268" s="16"/>
      <c r="CR268" s="16"/>
      <c r="CS268" s="16"/>
      <c r="CT268" s="16"/>
      <c r="CU268" s="16"/>
      <c r="CV268" s="16"/>
      <c r="CW268" s="16"/>
      <c r="CX268" s="16"/>
      <c r="CY268" s="16"/>
      <c r="CZ268" s="16"/>
      <c r="DA268" s="16"/>
      <c r="DB268" s="16"/>
      <c r="DC268" s="16"/>
      <c r="DD268" s="16"/>
      <c r="DE268" s="16"/>
      <c r="DF268" s="16"/>
      <c r="DG268" s="16"/>
      <c r="DH268" s="16"/>
      <c r="DI268" s="16"/>
      <c r="DJ268" s="16"/>
      <c r="DK268" s="16"/>
      <c r="DL268" s="16"/>
      <c r="DM268" s="16"/>
      <c r="DN268" s="16"/>
      <c r="DO268" s="16"/>
      <c r="DP268" s="16"/>
      <c r="DQ268" s="16"/>
      <c r="DR268" s="16"/>
      <c r="DS268" s="16"/>
      <c r="DT268" s="16"/>
      <c r="DU268" s="16"/>
      <c r="DV268" s="16"/>
      <c r="DW268" s="16"/>
      <c r="DX268" s="16"/>
      <c r="DY268" s="16"/>
      <c r="DZ268" s="16"/>
      <c r="EA268" s="16"/>
      <c r="EB268" s="16"/>
      <c r="EC268" s="16"/>
      <c r="ED268" s="16"/>
      <c r="EE268" s="16"/>
      <c r="EF268" s="16"/>
      <c r="EG268" s="16"/>
      <c r="EH268" s="16"/>
      <c r="EI268" s="16"/>
      <c r="EJ268" s="16"/>
      <c r="EK268" s="16"/>
      <c r="EL268" s="16"/>
      <c r="EM268" s="16"/>
      <c r="EN268" s="16"/>
      <c r="EO268" s="16"/>
      <c r="EP268" s="16"/>
      <c r="EQ268" s="16"/>
      <c r="ER268" s="16"/>
      <c r="ES268" s="16"/>
      <c r="ET268" s="16"/>
      <c r="EU268" s="16"/>
      <c r="EV268" s="16"/>
      <c r="EW268" s="16"/>
      <c r="EX268" s="16"/>
      <c r="EY268" s="16"/>
      <c r="EZ268" s="16"/>
      <c r="FA268" s="16"/>
      <c r="FB268" s="16"/>
      <c r="FC268" s="16"/>
      <c r="FD268" s="16"/>
      <c r="FE268" s="16"/>
      <c r="FF268" s="16"/>
      <c r="FG268" s="16"/>
      <c r="FH268" s="16"/>
      <c r="FI268" s="16"/>
      <c r="FJ268" s="16"/>
      <c r="FK268" s="16"/>
      <c r="FL268" s="16"/>
      <c r="FM268" s="16"/>
      <c r="FN268" s="16"/>
      <c r="FO268" s="16"/>
      <c r="FP268" s="16"/>
      <c r="FQ268" s="16"/>
      <c r="FR268" s="16"/>
      <c r="FS268" s="16"/>
      <c r="FT268" s="16"/>
      <c r="FU268" s="16"/>
      <c r="FV268" s="16"/>
      <c r="FW268" s="16"/>
      <c r="FX268" s="16"/>
      <c r="FY268" s="16"/>
      <c r="FZ268" s="16"/>
      <c r="GA268" s="16"/>
      <c r="GB268" s="16"/>
      <c r="GC268" s="16"/>
      <c r="GD268" s="16"/>
      <c r="GE268" s="16"/>
      <c r="GF268" s="16"/>
      <c r="GG268" s="16"/>
      <c r="GH268" s="16"/>
      <c r="GI268" s="16"/>
      <c r="GJ268" s="16"/>
      <c r="GK268" s="16"/>
      <c r="GL268" s="16"/>
      <c r="GM268" s="16"/>
      <c r="GN268" s="16"/>
      <c r="GO268" s="16"/>
    </row>
    <row r="269" spans="1:197" s="19" customFormat="1">
      <c r="A269" s="45" t="s">
        <v>644</v>
      </c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04">
        <f t="shared" ref="AE269:AO269" si="385">VLOOKUP($A269,$AK$139:$AV$1536,AE$229,FALSE)</f>
        <v>0</v>
      </c>
      <c r="AF269" s="104">
        <f t="shared" si="385"/>
        <v>-1.4966207691187061E-2</v>
      </c>
      <c r="AG269" s="104">
        <f t="shared" si="385"/>
        <v>-1.7891905421351662E-2</v>
      </c>
      <c r="AH269" s="104">
        <f t="shared" si="385"/>
        <v>-2.1535920836260991E-2</v>
      </c>
      <c r="AI269" s="104">
        <f t="shared" si="385"/>
        <v>-5.5473334540893982E-2</v>
      </c>
      <c r="AJ269" s="104">
        <f t="shared" si="385"/>
        <v>-4.8640132011216974E-2</v>
      </c>
      <c r="AK269" s="104">
        <f t="shared" si="385"/>
        <v>-3.2837740865496068E-2</v>
      </c>
      <c r="AL269" s="104">
        <f t="shared" si="385"/>
        <v>-6.2130380701468257E-2</v>
      </c>
      <c r="AM269" s="104">
        <f t="shared" si="385"/>
        <v>-4.8216703888161794E-2</v>
      </c>
      <c r="AN269" s="104">
        <f t="shared" si="385"/>
        <v>-6.5030906264111454E-2</v>
      </c>
      <c r="AO269" s="104">
        <f t="shared" si="385"/>
        <v>-4.2212579900235414E-2</v>
      </c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  <c r="BZ269" s="16"/>
      <c r="CA269" s="16"/>
      <c r="CB269" s="16"/>
      <c r="CC269" s="16"/>
      <c r="CD269" s="16"/>
      <c r="CE269" s="16"/>
      <c r="CF269" s="16"/>
      <c r="CG269" s="16"/>
      <c r="CH269" s="16"/>
      <c r="CI269" s="16"/>
      <c r="CJ269" s="16"/>
      <c r="CK269" s="16"/>
      <c r="CL269" s="16"/>
      <c r="CM269" s="16"/>
      <c r="CN269" s="16"/>
      <c r="CO269" s="16"/>
      <c r="CP269" s="16"/>
      <c r="CQ269" s="16"/>
      <c r="CR269" s="16"/>
      <c r="CS269" s="16"/>
      <c r="CT269" s="16"/>
      <c r="CU269" s="16"/>
      <c r="CV269" s="16"/>
      <c r="CW269" s="16"/>
      <c r="CX269" s="16"/>
      <c r="CY269" s="16"/>
      <c r="CZ269" s="16"/>
      <c r="DA269" s="16"/>
      <c r="DB269" s="16"/>
      <c r="DC269" s="16"/>
      <c r="DD269" s="16"/>
      <c r="DE269" s="16"/>
      <c r="DF269" s="16"/>
      <c r="DG269" s="16"/>
      <c r="DH269" s="16"/>
      <c r="DI269" s="16"/>
      <c r="DJ269" s="16"/>
      <c r="DK269" s="16"/>
      <c r="DL269" s="16"/>
      <c r="DM269" s="16"/>
      <c r="DN269" s="16"/>
      <c r="DO269" s="16"/>
      <c r="DP269" s="16"/>
      <c r="DQ269" s="16"/>
      <c r="DR269" s="16"/>
      <c r="DS269" s="16"/>
      <c r="DT269" s="16"/>
      <c r="DU269" s="16"/>
      <c r="DV269" s="16"/>
      <c r="DW269" s="16"/>
      <c r="DX269" s="16"/>
      <c r="DY269" s="16"/>
      <c r="DZ269" s="16"/>
      <c r="EA269" s="16"/>
      <c r="EB269" s="16"/>
      <c r="EC269" s="16"/>
      <c r="ED269" s="16"/>
      <c r="EE269" s="16"/>
      <c r="EF269" s="16"/>
      <c r="EG269" s="16"/>
      <c r="EH269" s="16"/>
      <c r="EI269" s="16"/>
      <c r="EJ269" s="16"/>
      <c r="EK269" s="16"/>
      <c r="EL269" s="16"/>
      <c r="EM269" s="16"/>
      <c r="EN269" s="16"/>
      <c r="EO269" s="16"/>
      <c r="EP269" s="16"/>
      <c r="EQ269" s="16"/>
      <c r="ER269" s="16"/>
      <c r="ES269" s="16"/>
      <c r="ET269" s="16"/>
      <c r="EU269" s="16"/>
      <c r="EV269" s="16"/>
      <c r="EW269" s="16"/>
      <c r="EX269" s="16"/>
      <c r="EY269" s="16"/>
      <c r="EZ269" s="16"/>
      <c r="FA269" s="16"/>
      <c r="FB269" s="16"/>
      <c r="FC269" s="16"/>
      <c r="FD269" s="16"/>
      <c r="FE269" s="16"/>
      <c r="FF269" s="16"/>
      <c r="FG269" s="16"/>
      <c r="FH269" s="16"/>
      <c r="FI269" s="16"/>
      <c r="FJ269" s="16"/>
      <c r="FK269" s="16"/>
      <c r="FL269" s="16"/>
      <c r="FM269" s="16"/>
      <c r="FN269" s="16"/>
      <c r="FO269" s="16"/>
      <c r="FP269" s="16"/>
      <c r="FQ269" s="16"/>
      <c r="FR269" s="16"/>
      <c r="FS269" s="16"/>
      <c r="FT269" s="16"/>
      <c r="FU269" s="16"/>
      <c r="FV269" s="16"/>
      <c r="FW269" s="16"/>
      <c r="FX269" s="16"/>
      <c r="FY269" s="16"/>
      <c r="FZ269" s="16"/>
      <c r="GA269" s="16"/>
      <c r="GB269" s="16"/>
      <c r="GC269" s="16"/>
      <c r="GD269" s="16"/>
      <c r="GE269" s="16"/>
      <c r="GF269" s="16"/>
      <c r="GG269" s="16"/>
      <c r="GH269" s="16"/>
      <c r="GI269" s="16"/>
      <c r="GJ269" s="16"/>
      <c r="GK269" s="16"/>
      <c r="GL269" s="16"/>
      <c r="GM269" s="16"/>
      <c r="GN269" s="16"/>
      <c r="GO269" s="16"/>
    </row>
    <row r="270" spans="1:197" s="19" customFormat="1">
      <c r="A270" s="45" t="s">
        <v>645</v>
      </c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04">
        <f t="shared" ref="AR270:BB270" si="386">VLOOKUP($A270,$AK$139:$AV$1536,AR$229,FALSE)</f>
        <v>0</v>
      </c>
      <c r="AS270" s="104">
        <f t="shared" si="386"/>
        <v>-1.8347487967770748E-2</v>
      </c>
      <c r="AT270" s="104">
        <f t="shared" si="386"/>
        <v>-2.5827525985269606E-2</v>
      </c>
      <c r="AU270" s="104">
        <f t="shared" si="386"/>
        <v>-1.6627215811524154E-2</v>
      </c>
      <c r="AV270" s="104">
        <f t="shared" si="386"/>
        <v>-5.1472297482978768E-2</v>
      </c>
      <c r="AW270" s="104">
        <f t="shared" si="386"/>
        <v>-4.2308075811541168E-2</v>
      </c>
      <c r="AX270" s="104">
        <f t="shared" si="386"/>
        <v>-6.9562480505637181E-2</v>
      </c>
      <c r="AY270" s="104">
        <f t="shared" si="386"/>
        <v>-6.6988264477448323E-2</v>
      </c>
      <c r="AZ270" s="104">
        <f t="shared" si="386"/>
        <v>-7.7694756896898309E-2</v>
      </c>
      <c r="BA270" s="104">
        <f t="shared" si="386"/>
        <v>-4.760223192117008E-2</v>
      </c>
      <c r="BB270" s="104">
        <f t="shared" si="386"/>
        <v>-5.653058756415319E-2</v>
      </c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  <c r="DH270" s="16"/>
      <c r="DI270" s="16"/>
      <c r="DJ270" s="16"/>
      <c r="DK270" s="16"/>
      <c r="DL270" s="16"/>
      <c r="DM270" s="16"/>
      <c r="DN270" s="16"/>
      <c r="DO270" s="16"/>
      <c r="DP270" s="16"/>
      <c r="DQ270" s="16"/>
      <c r="DR270" s="16"/>
      <c r="DS270" s="16"/>
      <c r="DT270" s="16"/>
      <c r="DU270" s="16"/>
      <c r="DV270" s="16"/>
      <c r="DW270" s="16"/>
      <c r="DX270" s="16"/>
      <c r="DY270" s="16"/>
      <c r="DZ270" s="16"/>
      <c r="EA270" s="16"/>
      <c r="EB270" s="16"/>
      <c r="EC270" s="16"/>
      <c r="ED270" s="16"/>
      <c r="EE270" s="16"/>
      <c r="EF270" s="16"/>
      <c r="EG270" s="16"/>
      <c r="EH270" s="16"/>
      <c r="EI270" s="16"/>
      <c r="EJ270" s="16"/>
      <c r="EK270" s="16"/>
      <c r="EL270" s="16"/>
      <c r="EM270" s="16"/>
      <c r="EN270" s="16"/>
      <c r="EO270" s="16"/>
      <c r="EP270" s="16"/>
      <c r="EQ270" s="16"/>
      <c r="ER270" s="16"/>
      <c r="ES270" s="16"/>
      <c r="ET270" s="16"/>
      <c r="EU270" s="16"/>
      <c r="EV270" s="16"/>
      <c r="EW270" s="16"/>
      <c r="EX270" s="16"/>
      <c r="EY270" s="16"/>
      <c r="EZ270" s="16"/>
      <c r="FA270" s="16"/>
      <c r="FB270" s="16"/>
      <c r="FC270" s="16"/>
      <c r="FD270" s="16"/>
      <c r="FE270" s="16"/>
      <c r="FF270" s="16"/>
      <c r="FG270" s="16"/>
      <c r="FH270" s="16"/>
      <c r="FI270" s="16"/>
      <c r="FJ270" s="16"/>
      <c r="FK270" s="16"/>
      <c r="FL270" s="16"/>
      <c r="FM270" s="16"/>
      <c r="FN270" s="16"/>
      <c r="FO270" s="16"/>
      <c r="FP270" s="16"/>
      <c r="FQ270" s="16"/>
      <c r="FR270" s="16"/>
      <c r="FS270" s="16"/>
      <c r="FT270" s="16"/>
      <c r="FU270" s="16"/>
      <c r="FV270" s="16"/>
      <c r="FW270" s="16"/>
      <c r="FX270" s="16"/>
      <c r="FY270" s="16"/>
      <c r="FZ270" s="16"/>
      <c r="GA270" s="16"/>
      <c r="GB270" s="16"/>
      <c r="GC270" s="16"/>
      <c r="GD270" s="16"/>
      <c r="GE270" s="16"/>
      <c r="GF270" s="16"/>
      <c r="GG270" s="16"/>
      <c r="GH270" s="16"/>
      <c r="GI270" s="16"/>
      <c r="GJ270" s="16"/>
      <c r="GK270" s="16"/>
      <c r="GL270" s="16"/>
      <c r="GM270" s="16"/>
      <c r="GN270" s="16"/>
      <c r="GO270" s="16"/>
    </row>
    <row r="271" spans="1:197" s="19" customFormat="1">
      <c r="A271" s="45" t="s">
        <v>646</v>
      </c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04">
        <f t="shared" ref="BE271:BO271" si="387">VLOOKUP($A271,$AK$139:$AV$1536,BE$229,FALSE)</f>
        <v>0</v>
      </c>
      <c r="BF271" s="104">
        <f t="shared" si="387"/>
        <v>-2.2077130024327096E-2</v>
      </c>
      <c r="BG271" s="104">
        <f t="shared" si="387"/>
        <v>-5.624817416720107E-2</v>
      </c>
      <c r="BH271" s="104">
        <f t="shared" si="387"/>
        <v>-4.1964553051103248E-2</v>
      </c>
      <c r="BI271" s="104">
        <f t="shared" si="387"/>
        <v>4.5607063914245849E-2</v>
      </c>
      <c r="BJ271" s="104">
        <f t="shared" si="387"/>
        <v>-9.8868596778710627E-2</v>
      </c>
      <c r="BK271" s="104">
        <f t="shared" si="387"/>
        <v>-0.1144076549607741</v>
      </c>
      <c r="BL271" s="104">
        <f t="shared" si="387"/>
        <v>-0.13081579525411968</v>
      </c>
      <c r="BM271" s="104">
        <f t="shared" si="387"/>
        <v>-0.12400612839754099</v>
      </c>
      <c r="BN271" s="104">
        <f t="shared" si="387"/>
        <v>-0.10788772652513046</v>
      </c>
      <c r="BO271" s="104">
        <f t="shared" si="387"/>
        <v>-6.9573805003726341E-2</v>
      </c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16"/>
      <c r="CR271" s="16"/>
      <c r="CS271" s="16"/>
      <c r="CT271" s="16"/>
      <c r="CU271" s="16"/>
      <c r="CV271" s="16"/>
      <c r="CW271" s="16"/>
      <c r="CX271" s="16"/>
      <c r="CY271" s="16"/>
      <c r="CZ271" s="16"/>
      <c r="DA271" s="16"/>
      <c r="DB271" s="16"/>
      <c r="DC271" s="16"/>
      <c r="DD271" s="16"/>
      <c r="DE271" s="16"/>
      <c r="DF271" s="16"/>
      <c r="DG271" s="16"/>
      <c r="DH271" s="16"/>
      <c r="DI271" s="16"/>
      <c r="DJ271" s="16"/>
      <c r="DK271" s="16"/>
      <c r="DL271" s="16"/>
      <c r="DM271" s="16"/>
      <c r="DN271" s="16"/>
      <c r="DO271" s="16"/>
      <c r="DP271" s="16"/>
      <c r="DQ271" s="16"/>
      <c r="DR271" s="16"/>
      <c r="DS271" s="16"/>
      <c r="DT271" s="16"/>
      <c r="DU271" s="16"/>
      <c r="DV271" s="16"/>
      <c r="DW271" s="16"/>
      <c r="DX271" s="16"/>
      <c r="DY271" s="16"/>
      <c r="DZ271" s="16"/>
      <c r="EA271" s="16"/>
      <c r="EB271" s="16"/>
      <c r="EC271" s="16"/>
      <c r="ED271" s="16"/>
      <c r="EE271" s="16"/>
      <c r="EF271" s="16"/>
      <c r="EG271" s="16"/>
      <c r="EH271" s="16"/>
      <c r="EI271" s="16"/>
      <c r="EJ271" s="16"/>
      <c r="EK271" s="16"/>
      <c r="EL271" s="16"/>
      <c r="EM271" s="16"/>
      <c r="EN271" s="16"/>
      <c r="EO271" s="16"/>
      <c r="EP271" s="16"/>
      <c r="EQ271" s="16"/>
      <c r="ER271" s="16"/>
      <c r="ES271" s="16"/>
      <c r="ET271" s="16"/>
      <c r="EU271" s="16"/>
      <c r="EV271" s="16"/>
      <c r="EW271" s="16"/>
      <c r="EX271" s="16"/>
      <c r="EY271" s="16"/>
      <c r="EZ271" s="16"/>
      <c r="FA271" s="16"/>
      <c r="FB271" s="16"/>
      <c r="FC271" s="16"/>
      <c r="FD271" s="16"/>
      <c r="FE271" s="16"/>
      <c r="FF271" s="16"/>
      <c r="FG271" s="16"/>
      <c r="FH271" s="16"/>
      <c r="FI271" s="16"/>
      <c r="FJ271" s="16"/>
      <c r="FK271" s="16"/>
      <c r="FL271" s="16"/>
      <c r="FM271" s="16"/>
      <c r="FN271" s="16"/>
      <c r="FO271" s="16"/>
      <c r="FP271" s="16"/>
      <c r="FQ271" s="16"/>
      <c r="FR271" s="16"/>
      <c r="FS271" s="16"/>
      <c r="FT271" s="16"/>
      <c r="FU271" s="16"/>
      <c r="FV271" s="16"/>
      <c r="FW271" s="16"/>
      <c r="FX271" s="16"/>
      <c r="FY271" s="16"/>
      <c r="FZ271" s="16"/>
      <c r="GA271" s="16"/>
      <c r="GB271" s="16"/>
      <c r="GC271" s="16"/>
      <c r="GD271" s="16"/>
      <c r="GE271" s="16"/>
      <c r="GF271" s="16"/>
      <c r="GG271" s="16"/>
      <c r="GH271" s="16"/>
      <c r="GI271" s="16"/>
      <c r="GJ271" s="16"/>
      <c r="GK271" s="16"/>
      <c r="GL271" s="16"/>
      <c r="GM271" s="16"/>
      <c r="GN271" s="16"/>
      <c r="GO271" s="16"/>
    </row>
    <row r="272" spans="1:197" s="19" customFormat="1">
      <c r="A272" s="45" t="s">
        <v>647</v>
      </c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04">
        <f t="shared" ref="BR272:CB272" si="388">VLOOKUP($A272,$AK$139:$AV$1536,BR$229,FALSE)</f>
        <v>0</v>
      </c>
      <c r="BS272" s="104">
        <f t="shared" si="388"/>
        <v>-1.9989941017216628E-2</v>
      </c>
      <c r="BT272" s="104">
        <f t="shared" si="388"/>
        <v>1.1450280918609002E-2</v>
      </c>
      <c r="BU272" s="104">
        <f t="shared" si="388"/>
        <v>-3.6079883444211092E-3</v>
      </c>
      <c r="BV272" s="104">
        <f t="shared" si="388"/>
        <v>-5.5218202600287203E-2</v>
      </c>
      <c r="BW272" s="104">
        <f t="shared" si="388"/>
        <v>-5.9226005968005202E-2</v>
      </c>
      <c r="BX272" s="104">
        <f t="shared" si="388"/>
        <v>-9.2398355491848827E-2</v>
      </c>
      <c r="BY272" s="104">
        <f t="shared" si="388"/>
        <v>-0.1123276432360949</v>
      </c>
      <c r="BZ272" s="104">
        <f t="shared" si="388"/>
        <v>-0.10680135607841434</v>
      </c>
      <c r="CA272" s="104">
        <f t="shared" si="388"/>
        <v>-0.10906537968405061</v>
      </c>
      <c r="CB272" s="104">
        <f t="shared" si="388"/>
        <v>-7.2878075854819646E-2</v>
      </c>
      <c r="CC272" s="16"/>
      <c r="CD272" s="16"/>
      <c r="CE272" s="16"/>
      <c r="CF272" s="16"/>
      <c r="CG272" s="16"/>
      <c r="CH272" s="16"/>
      <c r="CI272" s="16"/>
      <c r="CJ272" s="16"/>
      <c r="CK272" s="16"/>
      <c r="CL272" s="16"/>
      <c r="CM272" s="16"/>
      <c r="CN272" s="16"/>
      <c r="CO272" s="16"/>
      <c r="CP272" s="16"/>
      <c r="CQ272" s="16"/>
      <c r="CR272" s="16"/>
      <c r="CS272" s="16"/>
      <c r="CT272" s="16"/>
      <c r="CU272" s="16"/>
      <c r="CV272" s="16"/>
      <c r="CW272" s="16"/>
      <c r="CX272" s="16"/>
      <c r="CY272" s="16"/>
      <c r="CZ272" s="16"/>
      <c r="DA272" s="16"/>
      <c r="DB272" s="16"/>
      <c r="DC272" s="16"/>
      <c r="DD272" s="16"/>
      <c r="DE272" s="16"/>
      <c r="DF272" s="16"/>
      <c r="DG272" s="16"/>
      <c r="DH272" s="16"/>
      <c r="DI272" s="16"/>
      <c r="DJ272" s="16"/>
      <c r="DK272" s="16"/>
      <c r="DL272" s="16"/>
      <c r="DM272" s="16"/>
      <c r="DN272" s="16"/>
      <c r="DO272" s="16"/>
      <c r="DP272" s="16"/>
      <c r="DQ272" s="16"/>
      <c r="DR272" s="16"/>
      <c r="DS272" s="16"/>
      <c r="DT272" s="16"/>
      <c r="DU272" s="16"/>
      <c r="DV272" s="16"/>
      <c r="DW272" s="16"/>
      <c r="DX272" s="16"/>
      <c r="DY272" s="16"/>
      <c r="DZ272" s="16"/>
      <c r="EA272" s="16"/>
      <c r="EB272" s="16"/>
      <c r="EC272" s="16"/>
      <c r="ED272" s="16"/>
      <c r="EE272" s="16"/>
      <c r="EF272" s="16"/>
      <c r="EG272" s="16"/>
      <c r="EH272" s="16"/>
      <c r="EI272" s="16"/>
      <c r="EJ272" s="16"/>
      <c r="EK272" s="16"/>
      <c r="EL272" s="16"/>
      <c r="EM272" s="16"/>
      <c r="EN272" s="16"/>
      <c r="EO272" s="16"/>
      <c r="EP272" s="16"/>
      <c r="EQ272" s="16"/>
      <c r="ER272" s="16"/>
      <c r="ES272" s="16"/>
      <c r="ET272" s="16"/>
      <c r="EU272" s="16"/>
      <c r="EV272" s="16"/>
      <c r="EW272" s="16"/>
      <c r="EX272" s="16"/>
      <c r="EY272" s="16"/>
      <c r="EZ272" s="16"/>
      <c r="FA272" s="16"/>
      <c r="FB272" s="16"/>
      <c r="FC272" s="16"/>
      <c r="FD272" s="16"/>
      <c r="FE272" s="16"/>
      <c r="FF272" s="16"/>
      <c r="FG272" s="16"/>
      <c r="FH272" s="16"/>
      <c r="FI272" s="16"/>
      <c r="FJ272" s="16"/>
      <c r="FK272" s="16"/>
      <c r="FL272" s="16"/>
      <c r="FM272" s="16"/>
      <c r="FN272" s="16"/>
      <c r="FO272" s="16"/>
      <c r="FP272" s="16"/>
      <c r="FQ272" s="16"/>
      <c r="FR272" s="16"/>
      <c r="FS272" s="16"/>
      <c r="FT272" s="16"/>
      <c r="FU272" s="16"/>
      <c r="FV272" s="16"/>
      <c r="FW272" s="16"/>
      <c r="FX272" s="16"/>
      <c r="FY272" s="16"/>
      <c r="FZ272" s="16"/>
      <c r="GA272" s="16"/>
      <c r="GB272" s="16"/>
      <c r="GC272" s="16"/>
      <c r="GD272" s="16"/>
      <c r="GE272" s="16"/>
      <c r="GF272" s="16"/>
      <c r="GG272" s="16"/>
      <c r="GH272" s="16"/>
      <c r="GI272" s="16"/>
      <c r="GJ272" s="16"/>
      <c r="GK272" s="16"/>
      <c r="GL272" s="16"/>
      <c r="GM272" s="16"/>
      <c r="GN272" s="16"/>
      <c r="GO272" s="16"/>
    </row>
    <row r="273" spans="1:242" s="19" customFormat="1">
      <c r="A273" s="45" t="s">
        <v>648</v>
      </c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04">
        <f t="shared" ref="CE273:CO273" si="389">VLOOKUP($A273,$AK$139:$AV$1536,CE$229,FALSE)</f>
        <v>0</v>
      </c>
      <c r="CF273" s="104">
        <f t="shared" si="389"/>
        <v>-1.8953593390563794E-3</v>
      </c>
      <c r="CG273" s="104">
        <f t="shared" si="389"/>
        <v>4.5509138056190057E-3</v>
      </c>
      <c r="CH273" s="104">
        <f t="shared" si="389"/>
        <v>1.6741177297011856E-2</v>
      </c>
      <c r="CI273" s="104">
        <f t="shared" si="389"/>
        <v>-6.9674364111492748E-3</v>
      </c>
      <c r="CJ273" s="104">
        <f t="shared" si="389"/>
        <v>-6.0267348248861374E-3</v>
      </c>
      <c r="CK273" s="104">
        <f t="shared" si="389"/>
        <v>-2.5986185937881268E-2</v>
      </c>
      <c r="CL273" s="104">
        <f t="shared" si="389"/>
        <v>-4.3918300625655604E-2</v>
      </c>
      <c r="CM273" s="104">
        <f t="shared" si="389"/>
        <v>-5.2862725090094709E-2</v>
      </c>
      <c r="CN273" s="104">
        <f t="shared" si="389"/>
        <v>-3.4359946315331014E-2</v>
      </c>
      <c r="CO273" s="104">
        <f t="shared" si="389"/>
        <v>-6.7560643527062592E-3</v>
      </c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6"/>
      <c r="DY273" s="16"/>
      <c r="DZ273" s="16"/>
      <c r="EA273" s="16"/>
      <c r="EB273" s="16"/>
      <c r="EC273" s="16"/>
      <c r="ED273" s="16"/>
      <c r="EE273" s="16"/>
      <c r="EF273" s="16"/>
      <c r="EG273" s="16"/>
      <c r="EH273" s="16"/>
      <c r="EI273" s="16"/>
      <c r="EJ273" s="16"/>
      <c r="EK273" s="16"/>
      <c r="EL273" s="16"/>
      <c r="EM273" s="16"/>
      <c r="EN273" s="16"/>
      <c r="EO273" s="16"/>
      <c r="EP273" s="16"/>
      <c r="EQ273" s="16"/>
      <c r="ER273" s="16"/>
      <c r="ES273" s="16"/>
      <c r="ET273" s="16"/>
      <c r="EU273" s="16"/>
      <c r="EV273" s="16"/>
      <c r="EW273" s="16"/>
      <c r="EX273" s="16"/>
      <c r="EY273" s="16"/>
      <c r="EZ273" s="16"/>
      <c r="FA273" s="16"/>
      <c r="FB273" s="16"/>
      <c r="FC273" s="16"/>
      <c r="FD273" s="16"/>
      <c r="FE273" s="16"/>
      <c r="FF273" s="16"/>
      <c r="FG273" s="16"/>
      <c r="FH273" s="16"/>
      <c r="FI273" s="16"/>
      <c r="FJ273" s="16"/>
      <c r="FK273" s="16"/>
      <c r="FL273" s="16"/>
      <c r="FM273" s="16"/>
      <c r="FN273" s="16"/>
      <c r="FO273" s="16"/>
      <c r="FP273" s="16"/>
      <c r="FQ273" s="16"/>
      <c r="FR273" s="16"/>
      <c r="FS273" s="16"/>
      <c r="FT273" s="16"/>
      <c r="FU273" s="16"/>
      <c r="FV273" s="16"/>
      <c r="FW273" s="16"/>
      <c r="FX273" s="16"/>
      <c r="FY273" s="16"/>
      <c r="FZ273" s="16"/>
      <c r="GA273" s="16"/>
      <c r="GB273" s="16"/>
      <c r="GC273" s="16"/>
      <c r="GD273" s="16"/>
      <c r="GE273" s="16"/>
      <c r="GF273" s="16"/>
      <c r="GG273" s="16"/>
      <c r="GH273" s="16"/>
      <c r="GI273" s="16"/>
      <c r="GJ273" s="16"/>
      <c r="GK273" s="16"/>
      <c r="GL273" s="16"/>
      <c r="GM273" s="16"/>
      <c r="GN273" s="16"/>
      <c r="GO273" s="16"/>
    </row>
    <row r="274" spans="1:242" s="19" customFormat="1">
      <c r="A274" s="45" t="s">
        <v>650</v>
      </c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6"/>
      <c r="BZ274" s="16"/>
      <c r="CA274" s="16"/>
      <c r="CB274" s="16"/>
      <c r="CC274" s="16"/>
      <c r="CD274" s="16"/>
      <c r="CE274" s="16"/>
      <c r="CF274" s="16"/>
      <c r="CG274" s="16"/>
      <c r="CH274" s="16"/>
      <c r="CI274" s="16"/>
      <c r="CJ274" s="16"/>
      <c r="CK274" s="16"/>
      <c r="CL274" s="16"/>
      <c r="CM274" s="16"/>
      <c r="CN274" s="16"/>
      <c r="CO274" s="16"/>
      <c r="CP274" s="16"/>
      <c r="CQ274" s="16"/>
      <c r="CR274" s="104">
        <f t="shared" ref="CR274:DB274" si="390">VLOOKUP($A274,$AK$139:$AV$1536,CR$229,FALSE)</f>
        <v>0</v>
      </c>
      <c r="CS274" s="104">
        <f t="shared" si="390"/>
        <v>-5.4888232519824109E-3</v>
      </c>
      <c r="CT274" s="104">
        <f t="shared" si="390"/>
        <v>-1.6612774201180791E-2</v>
      </c>
      <c r="CU274" s="104">
        <f t="shared" si="390"/>
        <v>-2.2320810055507012E-2</v>
      </c>
      <c r="CV274" s="104">
        <f t="shared" si="390"/>
        <v>-5.8363300206915159E-2</v>
      </c>
      <c r="CW274" s="104">
        <f t="shared" si="390"/>
        <v>-5.8158665518525665E-2</v>
      </c>
      <c r="CX274" s="104">
        <f t="shared" si="390"/>
        <v>-9.5932578849646899E-2</v>
      </c>
      <c r="CY274" s="104">
        <f t="shared" si="390"/>
        <v>-0.11634285083586049</v>
      </c>
      <c r="CZ274" s="104">
        <f t="shared" si="390"/>
        <v>-0.11408739697115633</v>
      </c>
      <c r="DA274" s="104">
        <f t="shared" si="390"/>
        <v>-0.10252348541124523</v>
      </c>
      <c r="DB274" s="104">
        <f t="shared" si="390"/>
        <v>-9.0980838010024545E-2</v>
      </c>
      <c r="DC274" s="16"/>
      <c r="DD274" s="16"/>
      <c r="DE274" s="16"/>
      <c r="DF274" s="16"/>
      <c r="DG274" s="16"/>
      <c r="DH274" s="16"/>
      <c r="DI274" s="16"/>
      <c r="DJ274" s="16"/>
      <c r="DK274" s="16"/>
      <c r="DL274" s="16"/>
      <c r="DM274" s="16"/>
      <c r="DN274" s="16"/>
      <c r="DO274" s="16"/>
      <c r="DP274" s="16"/>
      <c r="DQ274" s="16"/>
      <c r="DR274" s="16"/>
      <c r="DS274" s="16"/>
      <c r="DT274" s="16"/>
      <c r="DU274" s="16"/>
      <c r="DV274" s="16"/>
      <c r="DW274" s="16"/>
      <c r="DX274" s="16"/>
      <c r="DY274" s="16"/>
      <c r="DZ274" s="16"/>
      <c r="EA274" s="16"/>
      <c r="EB274" s="16"/>
      <c r="EC274" s="16"/>
      <c r="ED274" s="16"/>
      <c r="EE274" s="16"/>
      <c r="EF274" s="16"/>
      <c r="EG274" s="16"/>
      <c r="EH274" s="16"/>
      <c r="EI274" s="16"/>
      <c r="EJ274" s="16"/>
      <c r="EK274" s="16"/>
      <c r="EL274" s="16"/>
      <c r="EM274" s="16"/>
      <c r="EN274" s="16"/>
      <c r="EO274" s="16"/>
      <c r="EP274" s="16"/>
      <c r="EQ274" s="16"/>
      <c r="ER274" s="16"/>
      <c r="ES274" s="16"/>
      <c r="ET274" s="16"/>
      <c r="EU274" s="16"/>
      <c r="EV274" s="16"/>
      <c r="EW274" s="16"/>
      <c r="EX274" s="16"/>
      <c r="EY274" s="16"/>
      <c r="EZ274" s="16"/>
      <c r="FA274" s="16"/>
      <c r="FB274" s="16"/>
      <c r="FC274" s="16"/>
      <c r="FD274" s="16"/>
      <c r="FE274" s="16"/>
      <c r="FF274" s="16"/>
      <c r="FG274" s="16"/>
      <c r="FH274" s="16"/>
      <c r="FI274" s="16"/>
      <c r="FJ274" s="16"/>
      <c r="FK274" s="16"/>
      <c r="FL274" s="16"/>
      <c r="FM274" s="16"/>
      <c r="FN274" s="16"/>
      <c r="FO274" s="16"/>
      <c r="FP274" s="16"/>
      <c r="FQ274" s="16"/>
      <c r="FR274" s="16"/>
      <c r="FS274" s="16"/>
      <c r="FT274" s="16"/>
      <c r="FU274" s="16"/>
      <c r="FV274" s="16"/>
      <c r="FW274" s="16"/>
      <c r="FX274" s="16"/>
      <c r="FY274" s="16"/>
      <c r="FZ274" s="16"/>
      <c r="GA274" s="16"/>
      <c r="GB274" s="16"/>
      <c r="GC274" s="16"/>
      <c r="GD274" s="16"/>
      <c r="GE274" s="16"/>
      <c r="GF274" s="16"/>
      <c r="GG274" s="16"/>
      <c r="GH274" s="16"/>
      <c r="GI274" s="16"/>
      <c r="GJ274" s="16"/>
      <c r="GK274" s="16"/>
      <c r="GL274" s="16"/>
      <c r="GM274" s="16"/>
      <c r="GN274" s="16"/>
      <c r="GO274" s="16"/>
    </row>
    <row r="275" spans="1:242" s="19" customFormat="1">
      <c r="A275" s="45" t="s">
        <v>651</v>
      </c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/>
      <c r="BZ275" s="16"/>
      <c r="CA275" s="16"/>
      <c r="CB275" s="16"/>
      <c r="CC275" s="16"/>
      <c r="CD275" s="16"/>
      <c r="CE275" s="16"/>
      <c r="CF275" s="16"/>
      <c r="CG275" s="16"/>
      <c r="CH275" s="16"/>
      <c r="CI275" s="16"/>
      <c r="CJ275" s="16"/>
      <c r="CK275" s="16"/>
      <c r="CL275" s="16"/>
      <c r="CM275" s="16"/>
      <c r="CN275" s="16"/>
      <c r="CO275" s="16"/>
      <c r="CP275" s="16"/>
      <c r="CQ275" s="16"/>
      <c r="CR275" s="16"/>
      <c r="CS275" s="16"/>
      <c r="CT275" s="16"/>
      <c r="CU275" s="16"/>
      <c r="CV275" s="16"/>
      <c r="CW275" s="16"/>
      <c r="CX275" s="16"/>
      <c r="CY275" s="16"/>
      <c r="CZ275" s="16"/>
      <c r="DA275" s="16"/>
      <c r="DB275" s="16"/>
      <c r="DC275" s="16"/>
      <c r="DD275" s="16"/>
      <c r="DE275" s="104">
        <f t="shared" ref="DE275:DO275" si="391">VLOOKUP($A275,$AK$139:$AV$1536,DE$229,FALSE)</f>
        <v>0</v>
      </c>
      <c r="DF275" s="104">
        <f t="shared" si="391"/>
        <v>-2.9421802109295681E-2</v>
      </c>
      <c r="DG275" s="104">
        <f t="shared" si="391"/>
        <v>-5.8551569970415773E-2</v>
      </c>
      <c r="DH275" s="104">
        <f t="shared" si="391"/>
        <v>-4.5701393187382977E-2</v>
      </c>
      <c r="DI275" s="104">
        <f t="shared" si="391"/>
        <v>-8.2364061044927439E-2</v>
      </c>
      <c r="DJ275" s="104">
        <f t="shared" si="391"/>
        <v>-5.2031760823889051E-2</v>
      </c>
      <c r="DK275" s="104">
        <f t="shared" si="391"/>
        <v>-0.11494969373280861</v>
      </c>
      <c r="DL275" s="104">
        <f t="shared" si="391"/>
        <v>-0.14043347531815753</v>
      </c>
      <c r="DM275" s="104">
        <f t="shared" si="391"/>
        <v>-0.13459189354530021</v>
      </c>
      <c r="DN275" s="104">
        <f t="shared" si="391"/>
        <v>-0.12135212675441298</v>
      </c>
      <c r="DO275" s="104">
        <f t="shared" si="391"/>
        <v>-0.10631561191773709</v>
      </c>
      <c r="DP275" s="16"/>
      <c r="DQ275" s="16"/>
      <c r="DR275" s="16"/>
      <c r="DS275" s="16"/>
      <c r="DT275" s="16"/>
      <c r="DU275" s="16"/>
      <c r="DV275" s="16"/>
      <c r="DW275" s="16"/>
      <c r="DX275" s="16"/>
      <c r="DY275" s="16"/>
      <c r="DZ275" s="16"/>
      <c r="EA275" s="16"/>
      <c r="EB275" s="16"/>
      <c r="EC275" s="16"/>
      <c r="ED275" s="16"/>
      <c r="EE275" s="16"/>
      <c r="EF275" s="16"/>
      <c r="EG275" s="16"/>
      <c r="EH275" s="16"/>
      <c r="EI275" s="16"/>
      <c r="EJ275" s="16"/>
      <c r="EK275" s="16"/>
      <c r="EL275" s="16"/>
      <c r="EM275" s="16"/>
      <c r="EN275" s="16"/>
      <c r="EO275" s="16"/>
      <c r="EP275" s="16"/>
      <c r="EQ275" s="16"/>
      <c r="ER275" s="16"/>
      <c r="ES275" s="16"/>
      <c r="ET275" s="16"/>
      <c r="EU275" s="16"/>
      <c r="EV275" s="16"/>
      <c r="EW275" s="16"/>
      <c r="EX275" s="16"/>
      <c r="EY275" s="16"/>
      <c r="EZ275" s="16"/>
      <c r="FA275" s="16"/>
      <c r="FB275" s="16"/>
      <c r="FC275" s="16"/>
      <c r="FD275" s="16"/>
      <c r="FE275" s="16"/>
      <c r="FF275" s="16"/>
      <c r="FG275" s="16"/>
      <c r="FH275" s="16"/>
      <c r="FI275" s="16"/>
      <c r="FJ275" s="16"/>
      <c r="FK275" s="16"/>
      <c r="FL275" s="16"/>
      <c r="FM275" s="16"/>
      <c r="FN275" s="16"/>
      <c r="FO275" s="16"/>
      <c r="FP275" s="16"/>
      <c r="FQ275" s="16"/>
      <c r="FR275" s="16"/>
      <c r="FS275" s="16"/>
      <c r="FT275" s="16"/>
      <c r="FU275" s="16"/>
      <c r="FV275" s="16"/>
      <c r="FW275" s="16"/>
      <c r="FX275" s="16"/>
      <c r="FY275" s="16"/>
      <c r="FZ275" s="16"/>
      <c r="GA275" s="16"/>
      <c r="GB275" s="16"/>
      <c r="GC275" s="16"/>
      <c r="GD275" s="16"/>
      <c r="GE275" s="16"/>
      <c r="GF275" s="16"/>
      <c r="GG275" s="16"/>
      <c r="GH275" s="16"/>
      <c r="GI275" s="16"/>
      <c r="GJ275" s="16"/>
      <c r="GK275" s="16"/>
      <c r="GL275" s="16"/>
      <c r="GM275" s="16"/>
      <c r="GN275" s="16"/>
      <c r="GO275" s="16"/>
    </row>
    <row r="276" spans="1:242" s="19" customFormat="1">
      <c r="A276" s="45" t="s">
        <v>656</v>
      </c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6"/>
      <c r="BZ276" s="16"/>
      <c r="CA276" s="16"/>
      <c r="CB276" s="16"/>
      <c r="CC276" s="16"/>
      <c r="CD276" s="16"/>
      <c r="CE276" s="16"/>
      <c r="CF276" s="16"/>
      <c r="CG276" s="16"/>
      <c r="CH276" s="16"/>
      <c r="CI276" s="16"/>
      <c r="CJ276" s="16"/>
      <c r="CK276" s="16"/>
      <c r="CL276" s="16"/>
      <c r="CM276" s="16"/>
      <c r="CN276" s="16"/>
      <c r="CO276" s="16"/>
      <c r="CP276" s="16"/>
      <c r="CQ276" s="16"/>
      <c r="CR276" s="16"/>
      <c r="CS276" s="16"/>
      <c r="CT276" s="16"/>
      <c r="CU276" s="16"/>
      <c r="CV276" s="16"/>
      <c r="CW276" s="16"/>
      <c r="CX276" s="16"/>
      <c r="CY276" s="16"/>
      <c r="CZ276" s="16"/>
      <c r="DA276" s="16"/>
      <c r="DB276" s="16"/>
      <c r="DC276" s="16"/>
      <c r="DD276" s="16"/>
      <c r="DE276" s="16"/>
      <c r="DF276" s="16"/>
      <c r="DG276" s="16"/>
      <c r="DH276" s="16"/>
      <c r="DI276" s="16"/>
      <c r="DJ276" s="16"/>
      <c r="DK276" s="16"/>
      <c r="DL276" s="16"/>
      <c r="DM276" s="16"/>
      <c r="DN276" s="16"/>
      <c r="DO276" s="16"/>
      <c r="DP276" s="16"/>
      <c r="DQ276" s="16"/>
      <c r="DR276" s="104">
        <f t="shared" ref="DR276:EB276" si="392">VLOOKUP($A276,$AK$139:$AV$1536,DR$229,FALSE)</f>
        <v>0</v>
      </c>
      <c r="DS276" s="104">
        <f t="shared" si="392"/>
        <v>-4.08882043583354E-2</v>
      </c>
      <c r="DT276" s="104">
        <f t="shared" si="392"/>
        <v>2.310984318061271E-2</v>
      </c>
      <c r="DU276" s="104">
        <f t="shared" si="392"/>
        <v>1.0311808767955455E-2</v>
      </c>
      <c r="DV276" s="104">
        <f t="shared" si="392"/>
        <v>-2.4750285530420579E-2</v>
      </c>
      <c r="DW276" s="104">
        <f t="shared" si="392"/>
        <v>-3.7983880791713442E-2</v>
      </c>
      <c r="DX276" s="104">
        <f t="shared" si="392"/>
        <v>-3.7970650294085084E-2</v>
      </c>
      <c r="DY276" s="104">
        <f t="shared" si="392"/>
        <v>-9.9959679122493705E-2</v>
      </c>
      <c r="DZ276" s="104">
        <f t="shared" si="392"/>
        <v>-9.6884544503895831E-2</v>
      </c>
      <c r="EA276" s="104">
        <f t="shared" si="392"/>
        <v>-8.5781596796215442E-2</v>
      </c>
      <c r="EB276" s="104">
        <f t="shared" si="392"/>
        <v>-5.1883863559414656E-2</v>
      </c>
      <c r="EC276" s="16"/>
      <c r="ED276" s="16"/>
      <c r="EE276" s="16"/>
      <c r="EF276" s="16"/>
      <c r="EG276" s="16"/>
      <c r="EH276" s="16"/>
      <c r="EI276" s="16"/>
      <c r="EJ276" s="16"/>
      <c r="EK276" s="16"/>
      <c r="EL276" s="16"/>
      <c r="EM276" s="16"/>
      <c r="EN276" s="16"/>
      <c r="EO276" s="16"/>
      <c r="EP276" s="16"/>
      <c r="EQ276" s="16"/>
      <c r="ER276" s="16"/>
      <c r="ES276" s="16"/>
      <c r="ET276" s="16"/>
      <c r="EU276" s="16"/>
      <c r="EV276" s="16"/>
      <c r="EW276" s="16"/>
      <c r="EX276" s="16"/>
      <c r="EY276" s="16"/>
      <c r="EZ276" s="16"/>
      <c r="FA276" s="16"/>
      <c r="FB276" s="16"/>
      <c r="FC276" s="16"/>
      <c r="FD276" s="16"/>
      <c r="FE276" s="16"/>
      <c r="FF276" s="16"/>
      <c r="FG276" s="16"/>
      <c r="FH276" s="16"/>
      <c r="FI276" s="16"/>
      <c r="FJ276" s="16"/>
      <c r="FK276" s="16"/>
      <c r="FL276" s="16"/>
      <c r="FM276" s="16"/>
      <c r="FN276" s="16"/>
      <c r="FO276" s="16"/>
      <c r="FP276" s="16"/>
      <c r="FQ276" s="16"/>
      <c r="FR276" s="16"/>
      <c r="FS276" s="16"/>
      <c r="FT276" s="16"/>
      <c r="FU276" s="16"/>
      <c r="FV276" s="16"/>
      <c r="FW276" s="16"/>
      <c r="FX276" s="16"/>
      <c r="FY276" s="16"/>
      <c r="FZ276" s="16"/>
      <c r="GA276" s="16"/>
      <c r="GB276" s="16"/>
      <c r="GC276" s="16"/>
      <c r="GD276" s="16"/>
      <c r="GE276" s="16"/>
      <c r="GF276" s="16"/>
      <c r="GG276" s="16"/>
      <c r="GH276" s="16"/>
      <c r="GI276" s="16"/>
      <c r="GJ276" s="16"/>
      <c r="GK276" s="16"/>
      <c r="GL276" s="16"/>
      <c r="GM276" s="16"/>
      <c r="GN276" s="16"/>
      <c r="GO276" s="16"/>
    </row>
    <row r="277" spans="1:242" s="19" customFormat="1">
      <c r="A277" s="168" t="s">
        <v>653</v>
      </c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16"/>
      <c r="DI277" s="16"/>
      <c r="DJ277" s="16"/>
      <c r="DK277" s="16"/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6"/>
      <c r="DW277" s="16"/>
      <c r="DX277" s="16"/>
      <c r="DY277" s="16"/>
      <c r="DZ277" s="16"/>
      <c r="EA277" s="16"/>
      <c r="EB277" s="16"/>
      <c r="EC277" s="16"/>
      <c r="ED277" s="16"/>
      <c r="EE277" s="104">
        <f t="shared" ref="EE277:EO277" si="393">VLOOKUP($A277,$AK$139:$AV$1536,EE$229,FALSE)</f>
        <v>0</v>
      </c>
      <c r="EF277" s="104">
        <f t="shared" si="393"/>
        <v>-5.475276788276251E-2</v>
      </c>
      <c r="EG277" s="104">
        <f t="shared" si="393"/>
        <v>-0.12563877138197388</v>
      </c>
      <c r="EH277" s="104">
        <f t="shared" si="393"/>
        <v>-4.3509907781335677E-2</v>
      </c>
      <c r="EI277" s="104">
        <f t="shared" si="393"/>
        <v>-3.090710068992808E-2</v>
      </c>
      <c r="EJ277" s="104">
        <f t="shared" si="393"/>
        <v>-5.1671025064373044E-2</v>
      </c>
      <c r="EK277" s="104">
        <f t="shared" si="393"/>
        <v>-5.2514184300877509E-2</v>
      </c>
      <c r="EL277" s="104">
        <f t="shared" si="393"/>
        <v>-8.6080443894833159E-2</v>
      </c>
      <c r="EM277" s="104">
        <f t="shared" si="393"/>
        <v>-0.11238256656537726</v>
      </c>
      <c r="EN277" s="104">
        <f t="shared" si="393"/>
        <v>-0.11003488827935404</v>
      </c>
      <c r="EO277" s="104">
        <f t="shared" si="393"/>
        <v>-4.5037995257170893E-2</v>
      </c>
      <c r="EP277" s="16"/>
      <c r="EQ277" s="16"/>
      <c r="ER277" s="16"/>
      <c r="ES277" s="16"/>
      <c r="ET277" s="16"/>
      <c r="EU277" s="16"/>
      <c r="EV277" s="16"/>
      <c r="EW277" s="16"/>
      <c r="EX277" s="16"/>
      <c r="EY277" s="16"/>
      <c r="EZ277" s="16"/>
      <c r="FA277" s="16"/>
      <c r="FB277" s="16"/>
      <c r="FC277" s="16"/>
      <c r="FD277" s="16"/>
      <c r="FE277" s="16"/>
      <c r="FF277" s="16"/>
      <c r="FG277" s="16"/>
      <c r="FH277" s="16"/>
      <c r="FI277" s="16"/>
      <c r="FJ277" s="16"/>
      <c r="FK277" s="16"/>
      <c r="FL277" s="16"/>
      <c r="FM277" s="16"/>
      <c r="FN277" s="16"/>
      <c r="FO277" s="16"/>
      <c r="FP277" s="16"/>
      <c r="FQ277" s="16"/>
      <c r="FR277" s="16"/>
      <c r="FS277" s="16"/>
      <c r="FT277" s="16"/>
      <c r="FU277" s="16"/>
      <c r="FV277" s="16"/>
      <c r="FW277" s="16"/>
      <c r="FX277" s="16"/>
      <c r="FY277" s="16"/>
      <c r="FZ277" s="16"/>
      <c r="GA277" s="16"/>
      <c r="GB277" s="16"/>
      <c r="GC277" s="16"/>
      <c r="GD277" s="16"/>
      <c r="GE277" s="16"/>
      <c r="GF277" s="16"/>
      <c r="GG277" s="16"/>
      <c r="GH277" s="16"/>
      <c r="GI277" s="16"/>
      <c r="GJ277" s="16"/>
      <c r="GK277" s="16"/>
      <c r="GL277" s="16"/>
      <c r="GM277" s="16"/>
      <c r="GN277" s="16"/>
      <c r="GO277" s="16"/>
    </row>
    <row r="278" spans="1:242" s="19" customFormat="1">
      <c r="A278" s="168" t="s">
        <v>652</v>
      </c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  <c r="DH278" s="16"/>
      <c r="DI278" s="16"/>
      <c r="DJ278" s="16"/>
      <c r="DK278" s="16"/>
      <c r="DL278" s="16"/>
      <c r="DM278" s="16"/>
      <c r="DN278" s="16"/>
      <c r="DO278" s="16"/>
      <c r="DP278" s="16"/>
      <c r="DQ278" s="16"/>
      <c r="DR278" s="16"/>
      <c r="DS278" s="16"/>
      <c r="DT278" s="16"/>
      <c r="DU278" s="16"/>
      <c r="DV278" s="16"/>
      <c r="DW278" s="16"/>
      <c r="DX278" s="16"/>
      <c r="DY278" s="16"/>
      <c r="DZ278" s="16"/>
      <c r="EA278" s="16"/>
      <c r="EB278" s="16"/>
      <c r="EC278" s="16"/>
      <c r="ED278" s="16"/>
      <c r="EE278" s="16"/>
      <c r="EF278" s="16"/>
      <c r="EG278" s="16"/>
      <c r="EH278" s="16"/>
      <c r="EI278" s="16"/>
      <c r="EJ278" s="16"/>
      <c r="EK278" s="16"/>
      <c r="EL278" s="16"/>
      <c r="EM278" s="16"/>
      <c r="EN278" s="16"/>
      <c r="EO278" s="16"/>
      <c r="EP278" s="16"/>
      <c r="EQ278" s="16"/>
      <c r="ER278" s="104">
        <f t="shared" ref="ER278:FB278" si="394">VLOOKUP($A278,$AK$139:$AV$1536,ER$229,FALSE)</f>
        <v>0</v>
      </c>
      <c r="ES278" s="104">
        <f t="shared" si="394"/>
        <v>-3.3413082726916565E-2</v>
      </c>
      <c r="ET278" s="104">
        <f t="shared" si="394"/>
        <v>-1.6193912347688855E-2</v>
      </c>
      <c r="EU278" s="104">
        <f t="shared" si="394"/>
        <v>-3.1778318544466E-2</v>
      </c>
      <c r="EV278" s="104">
        <f t="shared" si="394"/>
        <v>-5.4714900249683174E-2</v>
      </c>
      <c r="EW278" s="104">
        <f t="shared" si="394"/>
        <v>-6.9411210657686406E-2</v>
      </c>
      <c r="EX278" s="104">
        <f t="shared" si="394"/>
        <v>-6.1389542912752892E-2</v>
      </c>
      <c r="EY278" s="104">
        <f t="shared" si="394"/>
        <v>-5.2431025976308998E-2</v>
      </c>
      <c r="EZ278" s="104">
        <f t="shared" si="394"/>
        <v>-3.9453857552667393E-2</v>
      </c>
      <c r="FA278" s="104">
        <f t="shared" si="394"/>
        <v>-7.9547634706678139E-4</v>
      </c>
      <c r="FB278" s="104">
        <f t="shared" si="394"/>
        <v>2.7369594239598616E-2</v>
      </c>
      <c r="FC278" s="16"/>
      <c r="FD278" s="16"/>
      <c r="FE278" s="16"/>
      <c r="FF278" s="16"/>
      <c r="FG278" s="16"/>
      <c r="FH278" s="16"/>
      <c r="FI278" s="16"/>
      <c r="FJ278" s="16"/>
      <c r="FK278" s="16"/>
      <c r="FL278" s="16"/>
      <c r="FM278" s="16"/>
      <c r="FN278" s="16"/>
      <c r="FO278" s="16"/>
      <c r="FP278" s="16"/>
      <c r="FQ278" s="16"/>
      <c r="FR278" s="16"/>
      <c r="FS278" s="16"/>
      <c r="FT278" s="16"/>
      <c r="FU278" s="16"/>
      <c r="FV278" s="16"/>
      <c r="FW278" s="16"/>
      <c r="FX278" s="16"/>
      <c r="FY278" s="16"/>
      <c r="FZ278" s="16"/>
      <c r="GA278" s="16"/>
      <c r="GB278" s="16"/>
      <c r="GC278" s="16"/>
      <c r="GD278" s="16"/>
      <c r="GE278" s="16"/>
      <c r="GF278" s="16"/>
      <c r="GG278" s="16"/>
      <c r="GH278" s="16"/>
      <c r="GI278" s="16"/>
      <c r="GJ278" s="16"/>
      <c r="GK278" s="16"/>
      <c r="GL278" s="16"/>
      <c r="GM278" s="16"/>
      <c r="GN278" s="16"/>
      <c r="GO278" s="16"/>
    </row>
    <row r="279" spans="1:242" s="19" customFormat="1">
      <c r="A279" s="45" t="s">
        <v>654</v>
      </c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16"/>
      <c r="DI279" s="16"/>
      <c r="DJ279" s="16"/>
      <c r="DK279" s="16"/>
      <c r="DL279" s="16"/>
      <c r="DM279" s="16"/>
      <c r="DN279" s="16"/>
      <c r="DO279" s="16"/>
      <c r="DP279" s="16"/>
      <c r="DQ279" s="16"/>
      <c r="DR279" s="16"/>
      <c r="DS279" s="16"/>
      <c r="DT279" s="16"/>
      <c r="DU279" s="16"/>
      <c r="DV279" s="16"/>
      <c r="DW279" s="16"/>
      <c r="DX279" s="16"/>
      <c r="DY279" s="16"/>
      <c r="DZ279" s="16"/>
      <c r="EA279" s="16"/>
      <c r="EB279" s="16"/>
      <c r="EC279" s="16"/>
      <c r="ED279" s="16"/>
      <c r="EE279" s="16"/>
      <c r="EF279" s="16"/>
      <c r="EG279" s="16"/>
      <c r="EH279" s="16"/>
      <c r="EI279" s="16"/>
      <c r="EJ279" s="16"/>
      <c r="EK279" s="16"/>
      <c r="EL279" s="16"/>
      <c r="EM279" s="16"/>
      <c r="EN279" s="16"/>
      <c r="EO279" s="16"/>
      <c r="EP279" s="16"/>
      <c r="EQ279" s="16"/>
      <c r="ER279" s="16"/>
      <c r="ES279" s="16"/>
      <c r="ET279" s="16"/>
      <c r="EU279" s="16"/>
      <c r="EV279" s="16"/>
      <c r="EW279" s="16"/>
      <c r="EX279" s="16"/>
      <c r="EY279" s="16"/>
      <c r="EZ279" s="16"/>
      <c r="FA279" s="16"/>
      <c r="FB279" s="16"/>
      <c r="FC279" s="16"/>
      <c r="FD279" s="16"/>
      <c r="FE279" s="104">
        <f t="shared" ref="FE279:FO279" si="395">VLOOKUP($A279,$AK$139:$AV$1536,FE$229,FALSE)</f>
        <v>0</v>
      </c>
      <c r="FF279" s="104">
        <f t="shared" si="395"/>
        <v>6.6529084863398147E-4</v>
      </c>
      <c r="FG279" s="104">
        <f t="shared" si="395"/>
        <v>-4.3019834027674397E-3</v>
      </c>
      <c r="FH279" s="104">
        <f t="shared" si="395"/>
        <v>-5.7444369253781824E-3</v>
      </c>
      <c r="FI279" s="104">
        <f t="shared" si="395"/>
        <v>-3.0680833669712748E-2</v>
      </c>
      <c r="FJ279" s="104">
        <f t="shared" si="395"/>
        <v>-1.988271454200885E-2</v>
      </c>
      <c r="FK279" s="104">
        <f t="shared" si="395"/>
        <v>-3.8420999894017038E-2</v>
      </c>
      <c r="FL279" s="104">
        <f t="shared" si="395"/>
        <v>-6.2298391989679125E-2</v>
      </c>
      <c r="FM279" s="104">
        <f t="shared" si="395"/>
        <v>-6.671839555816006E-2</v>
      </c>
      <c r="FN279" s="104">
        <f t="shared" si="395"/>
        <v>-4.3354104062096499E-2</v>
      </c>
      <c r="FO279" s="104">
        <f t="shared" si="395"/>
        <v>-4.4192475133230658E-2</v>
      </c>
      <c r="FP279" s="16"/>
      <c r="FQ279" s="16"/>
      <c r="FR279" s="16"/>
      <c r="FS279" s="16"/>
      <c r="FT279" s="16"/>
      <c r="FU279" s="16"/>
      <c r="FV279" s="16"/>
      <c r="FW279" s="16"/>
      <c r="FX279" s="16"/>
      <c r="FY279" s="16"/>
      <c r="FZ279" s="16"/>
      <c r="GA279" s="16"/>
      <c r="GB279" s="16"/>
      <c r="GC279" s="16"/>
      <c r="GD279" s="16"/>
      <c r="GE279" s="16"/>
      <c r="GF279" s="16"/>
      <c r="GG279" s="16"/>
      <c r="GH279" s="16"/>
      <c r="GI279" s="16"/>
      <c r="GJ279" s="16"/>
      <c r="GK279" s="16"/>
      <c r="GL279" s="16"/>
      <c r="GM279" s="16"/>
      <c r="GN279" s="16"/>
      <c r="GO279" s="16"/>
    </row>
    <row r="280" spans="1:242" s="19" customFormat="1">
      <c r="A280" s="45" t="s">
        <v>655</v>
      </c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  <c r="DQ280" s="16"/>
      <c r="DR280" s="16"/>
      <c r="DS280" s="16"/>
      <c r="DT280" s="16"/>
      <c r="DU280" s="16"/>
      <c r="DV280" s="16"/>
      <c r="DW280" s="16"/>
      <c r="DX280" s="16"/>
      <c r="DY280" s="16"/>
      <c r="DZ280" s="16"/>
      <c r="EA280" s="16"/>
      <c r="EB280" s="16"/>
      <c r="EC280" s="16"/>
      <c r="ED280" s="16"/>
      <c r="EE280" s="16"/>
      <c r="EF280" s="16"/>
      <c r="EG280" s="16"/>
      <c r="EH280" s="16"/>
      <c r="EI280" s="16"/>
      <c r="EJ280" s="16"/>
      <c r="EK280" s="16"/>
      <c r="EL280" s="16"/>
      <c r="EM280" s="16"/>
      <c r="EN280" s="16"/>
      <c r="EO280" s="16"/>
      <c r="EP280" s="16"/>
      <c r="EQ280" s="16"/>
      <c r="ER280" s="16"/>
      <c r="ES280" s="16"/>
      <c r="ET280" s="16"/>
      <c r="EU280" s="16"/>
      <c r="EV280" s="16"/>
      <c r="EW280" s="16"/>
      <c r="EX280" s="16"/>
      <c r="EY280" s="16"/>
      <c r="EZ280" s="16"/>
      <c r="FA280" s="16"/>
      <c r="FB280" s="16"/>
      <c r="FC280" s="16"/>
      <c r="FD280" s="16"/>
      <c r="FE280" s="16"/>
      <c r="FF280" s="16"/>
      <c r="FG280" s="16"/>
      <c r="FH280" s="16"/>
      <c r="FI280" s="16"/>
      <c r="FJ280" s="16"/>
      <c r="FK280" s="16"/>
      <c r="FL280" s="16"/>
      <c r="FM280" s="16"/>
      <c r="FN280" s="16"/>
      <c r="FO280" s="16"/>
      <c r="FP280" s="16"/>
      <c r="FQ280" s="16"/>
      <c r="FR280" s="104">
        <f t="shared" ref="FR280:GB280" si="396">VLOOKUP($A280,$AK$139:$AV$1536,FR$229,FALSE)</f>
        <v>0</v>
      </c>
      <c r="FS280" s="104">
        <f t="shared" si="396"/>
        <v>1.9550936262325624E-2</v>
      </c>
      <c r="FT280" s="104">
        <f t="shared" si="396"/>
        <v>1.1479051515931538E-2</v>
      </c>
      <c r="FU280" s="104">
        <f t="shared" si="396"/>
        <v>7.1451598621923296E-3</v>
      </c>
      <c r="FV280" s="104">
        <f t="shared" si="396"/>
        <v>6.6038131408752143E-3</v>
      </c>
      <c r="FW280" s="104">
        <f t="shared" si="396"/>
        <v>4.2423130051894242E-2</v>
      </c>
      <c r="FX280" s="104">
        <f t="shared" si="396"/>
        <v>5.0048599363680335E-2</v>
      </c>
      <c r="FY280" s="104">
        <f t="shared" si="396"/>
        <v>2.8816349147284148E-2</v>
      </c>
      <c r="FZ280" s="104">
        <f t="shared" si="396"/>
        <v>1.8354746196580951E-2</v>
      </c>
      <c r="GA280" s="104">
        <f t="shared" si="396"/>
        <v>4.3808341363070546E-2</v>
      </c>
      <c r="GB280" s="104">
        <f t="shared" si="396"/>
        <v>7.8306056225190712E-2</v>
      </c>
      <c r="GC280" s="16"/>
      <c r="GD280" s="16"/>
      <c r="GE280" s="16"/>
      <c r="GF280" s="16"/>
      <c r="GG280" s="16"/>
      <c r="GH280" s="16"/>
      <c r="GI280" s="16"/>
      <c r="GJ280" s="16"/>
      <c r="GK280" s="16"/>
      <c r="GL280" s="16"/>
      <c r="GM280" s="16"/>
      <c r="GN280" s="16"/>
      <c r="GO280" s="16"/>
    </row>
    <row r="281" spans="1:242" s="19" customFormat="1">
      <c r="A281" s="44" t="s">
        <v>632</v>
      </c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16"/>
      <c r="DI281" s="16"/>
      <c r="DJ281" s="16"/>
      <c r="DK281" s="16"/>
      <c r="DL281" s="16"/>
      <c r="DM281" s="16"/>
      <c r="DN281" s="16"/>
      <c r="DO281" s="16"/>
      <c r="DP281" s="16"/>
      <c r="DQ281" s="16"/>
      <c r="DR281" s="16"/>
      <c r="DS281" s="16"/>
      <c r="DT281" s="16"/>
      <c r="DU281" s="16"/>
      <c r="DV281" s="16"/>
      <c r="DW281" s="16"/>
      <c r="DX281" s="16"/>
      <c r="DY281" s="16"/>
      <c r="DZ281" s="16"/>
      <c r="EA281" s="16"/>
      <c r="EB281" s="16"/>
      <c r="EC281" s="16"/>
      <c r="ED281" s="16"/>
      <c r="EE281" s="16"/>
      <c r="EF281" s="16"/>
      <c r="EG281" s="16"/>
      <c r="EH281" s="16"/>
      <c r="EI281" s="16"/>
      <c r="EJ281" s="16"/>
      <c r="EK281" s="16"/>
      <c r="EL281" s="16"/>
      <c r="EM281" s="16"/>
      <c r="EN281" s="16"/>
      <c r="EO281" s="16"/>
      <c r="EP281" s="16"/>
      <c r="EQ281" s="16"/>
      <c r="ER281" s="16"/>
      <c r="ES281" s="16"/>
      <c r="ET281" s="16"/>
      <c r="EU281" s="16"/>
      <c r="EV281" s="16"/>
      <c r="EW281" s="16"/>
      <c r="EX281" s="16"/>
      <c r="EY281" s="16"/>
      <c r="EZ281" s="16"/>
      <c r="FA281" s="16"/>
      <c r="FB281" s="16"/>
      <c r="FC281" s="16"/>
      <c r="FD281" s="16"/>
      <c r="FE281" s="16"/>
      <c r="FF281" s="16"/>
      <c r="FG281" s="16"/>
      <c r="FH281" s="16"/>
      <c r="FI281" s="16"/>
      <c r="FJ281" s="16"/>
      <c r="FK281" s="16"/>
      <c r="FL281" s="16"/>
      <c r="FM281" s="16"/>
      <c r="FN281" s="16"/>
      <c r="FO281" s="16"/>
      <c r="FP281" s="16"/>
      <c r="FQ281" s="16"/>
      <c r="FR281" s="16"/>
      <c r="FS281" s="16"/>
      <c r="FT281" s="16"/>
      <c r="FU281" s="16"/>
      <c r="FV281" s="16"/>
      <c r="FW281" s="16"/>
      <c r="FX281" s="16"/>
      <c r="FY281" s="16"/>
      <c r="FZ281" s="16"/>
      <c r="GA281" s="16"/>
      <c r="GB281" s="16"/>
      <c r="GC281" s="16"/>
      <c r="GD281" s="16"/>
      <c r="GE281" s="104">
        <f t="shared" ref="GE281:GO281" si="397">VLOOKUP($A281,$AK$139:$AV$1536,GE$229,FALSE)</f>
        <v>0</v>
      </c>
      <c r="GF281" s="104">
        <f t="shared" si="397"/>
        <v>-1.1258537830474147E-2</v>
      </c>
      <c r="GG281" s="104">
        <f t="shared" si="397"/>
        <v>-1.1753330144073981E-2</v>
      </c>
      <c r="GH281" s="104">
        <f t="shared" si="397"/>
        <v>-1.6666562044340472E-2</v>
      </c>
      <c r="GI281" s="104">
        <f t="shared" si="397"/>
        <v>-4.1979520778981261E-2</v>
      </c>
      <c r="GJ281" s="104">
        <f t="shared" si="397"/>
        <v>-4.628083251567483E-2</v>
      </c>
      <c r="GK281" s="104">
        <f t="shared" si="397"/>
        <v>-6.2014449656224824E-2</v>
      </c>
      <c r="GL281" s="104">
        <f t="shared" si="397"/>
        <v>-7.4270661036096253E-2</v>
      </c>
      <c r="GM281" s="104">
        <f t="shared" si="397"/>
        <v>-7.3362457470400266E-2</v>
      </c>
      <c r="GN281" s="104">
        <f t="shared" si="397"/>
        <v>-6.2368467166234565E-2</v>
      </c>
      <c r="GO281" s="104">
        <f t="shared" si="397"/>
        <v>-5.0870970253298009E-2</v>
      </c>
    </row>
    <row r="282" spans="1:242" s="19" customFormat="1">
      <c r="A282" s="44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/>
      <c r="CJ282" s="16"/>
      <c r="CK282" s="16"/>
      <c r="CL282" s="16"/>
      <c r="CM282" s="16"/>
      <c r="CN282" s="16"/>
      <c r="CO282" s="16"/>
      <c r="CP282" s="16"/>
      <c r="CQ282" s="16"/>
      <c r="CR282" s="16"/>
      <c r="CS282" s="16"/>
      <c r="CT282" s="16"/>
      <c r="CU282" s="16"/>
      <c r="CV282" s="16"/>
      <c r="CW282" s="16"/>
      <c r="CX282" s="16"/>
      <c r="CY282" s="16"/>
      <c r="CZ282" s="16"/>
      <c r="DA282" s="16"/>
      <c r="DB282" s="16"/>
      <c r="DC282" s="16"/>
      <c r="DD282" s="16"/>
      <c r="DE282" s="16"/>
      <c r="DF282" s="16"/>
      <c r="DG282" s="16"/>
      <c r="DH282" s="16"/>
      <c r="DI282" s="16"/>
      <c r="DJ282" s="16"/>
      <c r="DK282" s="16"/>
      <c r="DL282" s="16"/>
      <c r="DM282" s="16"/>
      <c r="DN282" s="16"/>
      <c r="DO282" s="16"/>
      <c r="DP282" s="16"/>
      <c r="DQ282" s="16"/>
      <c r="DR282" s="16"/>
      <c r="DS282" s="16"/>
      <c r="DT282" s="16"/>
      <c r="DU282" s="16"/>
      <c r="DV282" s="16"/>
      <c r="DW282" s="16"/>
      <c r="DX282" s="16"/>
      <c r="DY282" s="16"/>
      <c r="DZ282" s="16"/>
      <c r="EA282" s="16"/>
      <c r="EB282" s="16"/>
      <c r="EC282" s="16"/>
      <c r="ED282" s="16"/>
      <c r="EE282" s="16"/>
      <c r="EF282" s="16"/>
      <c r="EG282" s="16"/>
      <c r="EH282" s="16"/>
      <c r="EI282" s="16"/>
      <c r="EJ282" s="16"/>
      <c r="EK282" s="16"/>
      <c r="EL282" s="16"/>
      <c r="EM282" s="16"/>
      <c r="EN282" s="16"/>
      <c r="EO282" s="16"/>
      <c r="EP282" s="16"/>
      <c r="EQ282" s="16"/>
      <c r="ER282" s="16"/>
      <c r="ES282" s="16"/>
      <c r="ET282" s="16"/>
      <c r="EU282" s="16"/>
      <c r="EV282" s="16"/>
      <c r="EW282" s="16"/>
      <c r="EX282" s="16"/>
      <c r="EY282" s="16"/>
      <c r="EZ282" s="16"/>
      <c r="FA282" s="16"/>
      <c r="FB282" s="16"/>
      <c r="FC282" s="16"/>
      <c r="FD282" s="16"/>
      <c r="FE282" s="16"/>
      <c r="FF282" s="16"/>
      <c r="FG282" s="16"/>
      <c r="FH282" s="16"/>
      <c r="FI282" s="16"/>
      <c r="FJ282" s="16"/>
      <c r="FK282" s="16"/>
      <c r="FL282" s="16"/>
      <c r="FM282" s="16"/>
      <c r="FN282" s="16"/>
      <c r="FO282" s="16"/>
      <c r="FP282" s="16"/>
      <c r="FQ282" s="16"/>
      <c r="FR282" s="16"/>
      <c r="FS282" s="16"/>
      <c r="FT282" s="16"/>
      <c r="FU282" s="16"/>
      <c r="FV282" s="16"/>
      <c r="FW282" s="16"/>
      <c r="FX282" s="16"/>
      <c r="FY282" s="16"/>
      <c r="FZ282" s="16"/>
      <c r="GA282" s="16"/>
      <c r="GB282" s="16"/>
      <c r="GC282" s="16"/>
      <c r="GD282" s="16"/>
      <c r="GE282" s="104"/>
      <c r="GF282" s="104"/>
      <c r="GG282" s="104"/>
      <c r="GH282" s="104"/>
      <c r="GI282" s="104"/>
      <c r="GJ282" s="104"/>
      <c r="GK282" s="104"/>
      <c r="GL282" s="104"/>
      <c r="GM282" s="104"/>
      <c r="GN282" s="104"/>
      <c r="GO282" s="104"/>
    </row>
    <row r="283" spans="1:242">
      <c r="P283"/>
    </row>
    <row r="284" spans="1:242">
      <c r="P284"/>
    </row>
    <row r="285" spans="1:242">
      <c r="A285" s="19"/>
      <c r="B285" s="19"/>
      <c r="C285" s="19">
        <v>3</v>
      </c>
      <c r="D285" s="19">
        <v>4</v>
      </c>
      <c r="E285" s="19">
        <v>5</v>
      </c>
      <c r="F285" s="19">
        <v>6</v>
      </c>
      <c r="G285" s="19">
        <v>7</v>
      </c>
      <c r="H285" s="19">
        <v>8</v>
      </c>
      <c r="I285" s="19">
        <v>9</v>
      </c>
      <c r="J285" s="19">
        <v>10</v>
      </c>
      <c r="K285" s="19">
        <v>11</v>
      </c>
      <c r="L285" s="19">
        <v>12</v>
      </c>
      <c r="M285" s="19">
        <v>13</v>
      </c>
      <c r="N285" s="19">
        <v>14</v>
      </c>
      <c r="O285" s="19">
        <v>15</v>
      </c>
      <c r="P285" s="19">
        <v>16</v>
      </c>
      <c r="S285" s="19"/>
      <c r="T285" s="19"/>
      <c r="U285" s="19">
        <v>3</v>
      </c>
      <c r="V285" s="19">
        <v>4</v>
      </c>
      <c r="W285" s="19">
        <v>5</v>
      </c>
      <c r="X285" s="19">
        <v>6</v>
      </c>
      <c r="Y285" s="19">
        <v>7</v>
      </c>
      <c r="Z285" s="19">
        <v>8</v>
      </c>
      <c r="AA285" s="19">
        <v>9</v>
      </c>
      <c r="AB285" s="19">
        <v>10</v>
      </c>
      <c r="AC285" s="19">
        <v>11</v>
      </c>
      <c r="AD285" s="19">
        <v>12</v>
      </c>
      <c r="AE285" s="19">
        <v>13</v>
      </c>
      <c r="AF285" s="19">
        <v>14</v>
      </c>
      <c r="AG285" s="19">
        <v>15</v>
      </c>
      <c r="AH285" s="19">
        <v>16</v>
      </c>
      <c r="AI285" s="19"/>
      <c r="AJ285" s="19"/>
      <c r="AK285" s="19">
        <v>3</v>
      </c>
      <c r="AL285" s="19">
        <v>4</v>
      </c>
      <c r="AM285" s="19">
        <v>5</v>
      </c>
      <c r="AN285" s="19">
        <v>6</v>
      </c>
      <c r="AO285" s="19">
        <v>7</v>
      </c>
      <c r="AP285" s="19">
        <v>8</v>
      </c>
      <c r="AQ285" s="19">
        <v>9</v>
      </c>
      <c r="AR285" s="19">
        <v>10</v>
      </c>
      <c r="AS285" s="19">
        <v>11</v>
      </c>
      <c r="AT285" s="19">
        <v>12</v>
      </c>
      <c r="AU285" s="19">
        <v>13</v>
      </c>
      <c r="AV285" s="19">
        <v>14</v>
      </c>
      <c r="AW285" s="19">
        <v>15</v>
      </c>
      <c r="AX285" s="19">
        <v>16</v>
      </c>
      <c r="AY285" s="19"/>
      <c r="AZ285" s="19"/>
      <c r="BA285" s="19">
        <v>3</v>
      </c>
      <c r="BB285" s="19">
        <v>4</v>
      </c>
      <c r="BC285" s="19">
        <v>5</v>
      </c>
      <c r="BD285" s="19">
        <v>6</v>
      </c>
      <c r="BE285" s="19">
        <v>7</v>
      </c>
      <c r="BF285" s="19">
        <v>8</v>
      </c>
      <c r="BG285" s="19">
        <v>9</v>
      </c>
      <c r="BH285" s="19">
        <v>10</v>
      </c>
      <c r="BI285" s="19">
        <v>11</v>
      </c>
      <c r="BJ285" s="19">
        <v>12</v>
      </c>
      <c r="BK285" s="19">
        <v>13</v>
      </c>
      <c r="BL285" s="19">
        <v>14</v>
      </c>
      <c r="BM285" s="19">
        <v>15</v>
      </c>
      <c r="BN285" s="19">
        <v>16</v>
      </c>
      <c r="BO285" s="19"/>
      <c r="BP285" s="19"/>
      <c r="BQ285" s="19">
        <v>3</v>
      </c>
      <c r="BR285" s="19">
        <v>4</v>
      </c>
      <c r="BS285" s="19">
        <v>5</v>
      </c>
      <c r="BT285" s="19">
        <v>6</v>
      </c>
      <c r="BU285" s="19">
        <v>7</v>
      </c>
      <c r="BV285" s="19">
        <v>8</v>
      </c>
      <c r="BW285" s="19">
        <v>9</v>
      </c>
      <c r="BX285" s="19">
        <v>10</v>
      </c>
      <c r="BY285" s="19">
        <v>11</v>
      </c>
      <c r="BZ285" s="19">
        <v>12</v>
      </c>
      <c r="CA285" s="19">
        <v>13</v>
      </c>
      <c r="CB285" s="19">
        <v>14</v>
      </c>
      <c r="CC285" s="19">
        <v>15</v>
      </c>
      <c r="CD285" s="19">
        <v>16</v>
      </c>
      <c r="CE285" s="19"/>
      <c r="CF285" s="19"/>
      <c r="CG285" s="19">
        <v>3</v>
      </c>
      <c r="CH285" s="19">
        <v>4</v>
      </c>
      <c r="CI285" s="19">
        <v>5</v>
      </c>
      <c r="CJ285" s="19">
        <v>6</v>
      </c>
      <c r="CK285" s="19">
        <v>7</v>
      </c>
      <c r="CL285" s="19">
        <v>8</v>
      </c>
      <c r="CM285" s="19">
        <v>9</v>
      </c>
      <c r="CN285" s="19">
        <v>10</v>
      </c>
      <c r="CO285" s="19">
        <v>11</v>
      </c>
      <c r="CP285" s="19">
        <v>12</v>
      </c>
      <c r="CQ285" s="19">
        <v>13</v>
      </c>
      <c r="CR285" s="19">
        <v>14</v>
      </c>
      <c r="CS285" s="19">
        <v>15</v>
      </c>
      <c r="CT285" s="19">
        <v>16</v>
      </c>
      <c r="CU285" s="19"/>
      <c r="CV285" s="19"/>
      <c r="CW285" s="19">
        <v>3</v>
      </c>
      <c r="CX285" s="19">
        <v>4</v>
      </c>
      <c r="CY285" s="19">
        <v>5</v>
      </c>
      <c r="CZ285" s="19">
        <v>6</v>
      </c>
      <c r="DA285" s="19">
        <v>7</v>
      </c>
      <c r="DB285" s="19">
        <v>8</v>
      </c>
      <c r="DC285" s="19">
        <v>9</v>
      </c>
      <c r="DD285" s="19">
        <v>10</v>
      </c>
      <c r="DE285" s="19">
        <v>11</v>
      </c>
      <c r="DF285" s="19">
        <v>12</v>
      </c>
      <c r="DG285" s="19">
        <v>13</v>
      </c>
      <c r="DH285" s="19">
        <v>14</v>
      </c>
      <c r="DI285" s="19">
        <v>15</v>
      </c>
      <c r="DJ285" s="19">
        <v>16</v>
      </c>
      <c r="DK285" s="19"/>
      <c r="DL285" s="19"/>
      <c r="DM285" s="19">
        <v>3</v>
      </c>
      <c r="DN285" s="19">
        <v>4</v>
      </c>
      <c r="DO285" s="19">
        <v>5</v>
      </c>
      <c r="DP285" s="19">
        <v>6</v>
      </c>
      <c r="DQ285" s="19">
        <v>7</v>
      </c>
      <c r="DR285" s="19">
        <v>8</v>
      </c>
      <c r="DS285" s="19">
        <v>9</v>
      </c>
      <c r="DT285" s="19">
        <v>10</v>
      </c>
      <c r="DU285" s="19">
        <v>11</v>
      </c>
      <c r="DV285" s="19">
        <v>12</v>
      </c>
      <c r="DW285" s="19">
        <v>13</v>
      </c>
      <c r="DX285" s="19">
        <v>14</v>
      </c>
      <c r="DY285" s="19">
        <v>15</v>
      </c>
      <c r="DZ285" s="19">
        <v>16</v>
      </c>
      <c r="EA285" s="19"/>
      <c r="EB285" s="19"/>
      <c r="EC285" s="19">
        <v>3</v>
      </c>
      <c r="ED285" s="19">
        <v>4</v>
      </c>
      <c r="EE285" s="19">
        <v>5</v>
      </c>
      <c r="EF285" s="19">
        <v>6</v>
      </c>
      <c r="EG285" s="19">
        <v>7</v>
      </c>
      <c r="EH285" s="19">
        <v>8</v>
      </c>
      <c r="EI285" s="19">
        <v>9</v>
      </c>
      <c r="EJ285" s="19">
        <v>10</v>
      </c>
      <c r="EK285" s="19">
        <v>11</v>
      </c>
      <c r="EL285" s="19">
        <v>12</v>
      </c>
      <c r="EM285" s="19">
        <v>13</v>
      </c>
      <c r="EN285" s="19">
        <v>14</v>
      </c>
      <c r="EO285" s="19">
        <v>15</v>
      </c>
      <c r="EP285" s="19">
        <v>16</v>
      </c>
      <c r="EQ285" s="19"/>
      <c r="ER285" s="19"/>
      <c r="ES285" s="19">
        <v>3</v>
      </c>
      <c r="ET285" s="19">
        <v>4</v>
      </c>
      <c r="EU285" s="19">
        <v>5</v>
      </c>
      <c r="EV285" s="19">
        <v>6</v>
      </c>
      <c r="EW285" s="19">
        <v>7</v>
      </c>
      <c r="EX285" s="19">
        <v>8</v>
      </c>
      <c r="EY285" s="19">
        <v>9</v>
      </c>
      <c r="EZ285" s="19">
        <v>10</v>
      </c>
      <c r="FA285" s="19">
        <v>11</v>
      </c>
      <c r="FB285" s="19">
        <v>12</v>
      </c>
      <c r="FC285" s="19">
        <v>13</v>
      </c>
      <c r="FD285" s="19">
        <v>14</v>
      </c>
      <c r="FE285" s="19">
        <v>15</v>
      </c>
      <c r="FF285" s="19">
        <v>16</v>
      </c>
      <c r="FG285" s="19"/>
      <c r="FH285" s="19"/>
      <c r="FI285" s="19">
        <v>3</v>
      </c>
      <c r="FJ285" s="19">
        <v>4</v>
      </c>
      <c r="FK285" s="19">
        <v>5</v>
      </c>
      <c r="FL285" s="19">
        <v>6</v>
      </c>
      <c r="FM285" s="19">
        <v>7</v>
      </c>
      <c r="FN285" s="19">
        <v>8</v>
      </c>
      <c r="FO285" s="19">
        <v>9</v>
      </c>
      <c r="FP285" s="19">
        <v>10</v>
      </c>
      <c r="FQ285" s="19">
        <v>11</v>
      </c>
      <c r="FR285" s="19">
        <v>12</v>
      </c>
      <c r="FS285" s="19">
        <v>13</v>
      </c>
      <c r="FT285" s="19">
        <v>14</v>
      </c>
      <c r="FU285" s="19">
        <v>15</v>
      </c>
      <c r="FV285" s="19">
        <v>16</v>
      </c>
      <c r="FW285" s="19"/>
      <c r="FX285" s="19"/>
      <c r="FY285" s="19">
        <v>3</v>
      </c>
      <c r="FZ285" s="19">
        <v>4</v>
      </c>
      <c r="GA285" s="19">
        <v>5</v>
      </c>
      <c r="GB285" s="19">
        <v>6</v>
      </c>
      <c r="GC285" s="19">
        <v>7</v>
      </c>
      <c r="GD285" s="19">
        <v>8</v>
      </c>
      <c r="GE285" s="19">
        <v>9</v>
      </c>
      <c r="GF285" s="19">
        <v>10</v>
      </c>
      <c r="GG285" s="19">
        <v>11</v>
      </c>
      <c r="GH285" s="19">
        <v>12</v>
      </c>
      <c r="GI285" s="19">
        <v>13</v>
      </c>
      <c r="GJ285" s="19">
        <v>14</v>
      </c>
      <c r="GK285" s="19">
        <v>15</v>
      </c>
      <c r="GL285" s="19">
        <v>16</v>
      </c>
      <c r="GM285" s="19"/>
      <c r="GN285" s="19"/>
      <c r="GO285" s="19">
        <v>3</v>
      </c>
      <c r="GP285" s="19">
        <v>4</v>
      </c>
      <c r="GQ285" s="19">
        <v>5</v>
      </c>
      <c r="GR285" s="19">
        <v>6</v>
      </c>
      <c r="GS285" s="19">
        <v>7</v>
      </c>
      <c r="GT285" s="19">
        <v>8</v>
      </c>
      <c r="GU285" s="19">
        <v>9</v>
      </c>
      <c r="GV285" s="19">
        <v>10</v>
      </c>
      <c r="GW285" s="19">
        <v>11</v>
      </c>
      <c r="GX285" s="19">
        <v>12</v>
      </c>
      <c r="GY285" s="19">
        <v>13</v>
      </c>
      <c r="GZ285" s="19">
        <v>14</v>
      </c>
      <c r="HA285" s="19">
        <v>15</v>
      </c>
      <c r="HB285" s="19">
        <v>16</v>
      </c>
      <c r="HC285" s="19"/>
      <c r="HD285" s="19"/>
      <c r="HE285" s="19">
        <v>3</v>
      </c>
      <c r="HF285" s="19">
        <v>4</v>
      </c>
      <c r="HG285" s="19">
        <v>5</v>
      </c>
      <c r="HH285" s="19">
        <v>6</v>
      </c>
      <c r="HI285" s="19">
        <v>7</v>
      </c>
      <c r="HJ285" s="19">
        <v>8</v>
      </c>
      <c r="HK285" s="19">
        <v>9</v>
      </c>
      <c r="HL285" s="19">
        <v>10</v>
      </c>
      <c r="HM285" s="19">
        <v>11</v>
      </c>
      <c r="HN285" s="19">
        <v>12</v>
      </c>
      <c r="HO285" s="19">
        <v>13</v>
      </c>
      <c r="HP285" s="19">
        <v>14</v>
      </c>
      <c r="HQ285" s="19">
        <v>15</v>
      </c>
      <c r="HR285" s="19">
        <v>16</v>
      </c>
      <c r="HS285" s="19"/>
      <c r="HT285" s="19"/>
      <c r="HU285" s="19">
        <v>3</v>
      </c>
      <c r="HV285" s="19">
        <v>4</v>
      </c>
      <c r="HW285" s="19">
        <v>5</v>
      </c>
      <c r="HX285" s="19">
        <v>6</v>
      </c>
      <c r="HY285" s="19">
        <v>7</v>
      </c>
      <c r="HZ285" s="19">
        <v>8</v>
      </c>
      <c r="IA285" s="19">
        <v>9</v>
      </c>
      <c r="IB285" s="19">
        <v>10</v>
      </c>
      <c r="IC285" s="19">
        <v>11</v>
      </c>
      <c r="ID285" s="19">
        <v>12</v>
      </c>
      <c r="IE285" s="19">
        <v>13</v>
      </c>
      <c r="IF285" s="19">
        <v>14</v>
      </c>
      <c r="IG285" s="19">
        <v>15</v>
      </c>
      <c r="IH285" s="19">
        <v>16</v>
      </c>
    </row>
    <row r="286" spans="1:242">
      <c r="A286" s="19"/>
      <c r="B286" s="45"/>
      <c r="C286" s="45" t="s">
        <v>294</v>
      </c>
      <c r="D286" s="45" t="s">
        <v>295</v>
      </c>
      <c r="E286" s="45" t="s">
        <v>296</v>
      </c>
      <c r="F286" s="150" t="s">
        <v>297</v>
      </c>
      <c r="G286" s="45" t="s">
        <v>264</v>
      </c>
      <c r="H286" s="45" t="s">
        <v>265</v>
      </c>
      <c r="I286" s="45" t="s">
        <v>266</v>
      </c>
      <c r="J286" s="45" t="s">
        <v>267</v>
      </c>
      <c r="K286" s="45" t="s">
        <v>268</v>
      </c>
      <c r="L286" s="45" t="s">
        <v>269</v>
      </c>
      <c r="M286" s="45" t="s">
        <v>270</v>
      </c>
      <c r="N286" s="45" t="s">
        <v>271</v>
      </c>
      <c r="O286" s="45" t="s">
        <v>272</v>
      </c>
      <c r="P286" s="44" t="s">
        <v>273</v>
      </c>
      <c r="Q286" s="44"/>
      <c r="R286" s="44"/>
      <c r="S286" s="44"/>
      <c r="T286" s="45"/>
      <c r="U286" s="45" t="s">
        <v>294</v>
      </c>
      <c r="V286" s="45" t="s">
        <v>295</v>
      </c>
      <c r="W286" s="45" t="s">
        <v>296</v>
      </c>
      <c r="X286" s="150" t="s">
        <v>297</v>
      </c>
      <c r="Y286" s="45" t="s">
        <v>264</v>
      </c>
      <c r="Z286" s="45" t="s">
        <v>265</v>
      </c>
      <c r="AA286" s="45" t="s">
        <v>266</v>
      </c>
      <c r="AB286" s="45" t="s">
        <v>267</v>
      </c>
      <c r="AC286" s="45" t="s">
        <v>268</v>
      </c>
      <c r="AD286" s="45" t="s">
        <v>269</v>
      </c>
      <c r="AE286" s="45" t="s">
        <v>270</v>
      </c>
      <c r="AF286" s="45" t="s">
        <v>271</v>
      </c>
      <c r="AG286" s="45" t="s">
        <v>272</v>
      </c>
      <c r="AH286" s="44" t="s">
        <v>273</v>
      </c>
      <c r="AI286" s="44"/>
      <c r="AJ286" s="45"/>
      <c r="AK286" s="45" t="s">
        <v>294</v>
      </c>
      <c r="AL286" s="45" t="s">
        <v>295</v>
      </c>
      <c r="AM286" s="45" t="s">
        <v>296</v>
      </c>
      <c r="AN286" s="150" t="s">
        <v>297</v>
      </c>
      <c r="AO286" s="45" t="s">
        <v>264</v>
      </c>
      <c r="AP286" s="45" t="s">
        <v>265</v>
      </c>
      <c r="AQ286" s="45" t="s">
        <v>266</v>
      </c>
      <c r="AR286" s="45" t="s">
        <v>267</v>
      </c>
      <c r="AS286" s="45" t="s">
        <v>268</v>
      </c>
      <c r="AT286" s="45" t="s">
        <v>269</v>
      </c>
      <c r="AU286" s="45" t="s">
        <v>270</v>
      </c>
      <c r="AV286" s="45" t="s">
        <v>271</v>
      </c>
      <c r="AW286" s="45" t="s">
        <v>272</v>
      </c>
      <c r="AX286" s="44" t="s">
        <v>273</v>
      </c>
      <c r="AY286" s="44"/>
      <c r="AZ286" s="45"/>
      <c r="BA286" s="45" t="s">
        <v>294</v>
      </c>
      <c r="BB286" s="45" t="s">
        <v>295</v>
      </c>
      <c r="BC286" s="45" t="s">
        <v>296</v>
      </c>
      <c r="BD286" s="150" t="s">
        <v>297</v>
      </c>
      <c r="BE286" s="45" t="s">
        <v>264</v>
      </c>
      <c r="BF286" s="45" t="s">
        <v>265</v>
      </c>
      <c r="BG286" s="45" t="s">
        <v>266</v>
      </c>
      <c r="BH286" s="45" t="s">
        <v>267</v>
      </c>
      <c r="BI286" s="45" t="s">
        <v>268</v>
      </c>
      <c r="BJ286" s="45" t="s">
        <v>269</v>
      </c>
      <c r="BK286" s="45" t="s">
        <v>270</v>
      </c>
      <c r="BL286" s="45" t="s">
        <v>271</v>
      </c>
      <c r="BM286" s="45" t="s">
        <v>272</v>
      </c>
      <c r="BN286" s="44" t="s">
        <v>273</v>
      </c>
      <c r="BO286" s="44"/>
      <c r="BP286" s="45"/>
      <c r="BQ286" s="45" t="s">
        <v>294</v>
      </c>
      <c r="BR286" s="45" t="s">
        <v>295</v>
      </c>
      <c r="BS286" s="45" t="s">
        <v>296</v>
      </c>
      <c r="BT286" s="150" t="s">
        <v>297</v>
      </c>
      <c r="BU286" s="45" t="s">
        <v>264</v>
      </c>
      <c r="BV286" s="45" t="s">
        <v>265</v>
      </c>
      <c r="BW286" s="45" t="s">
        <v>266</v>
      </c>
      <c r="BX286" s="45" t="s">
        <v>267</v>
      </c>
      <c r="BY286" s="45" t="s">
        <v>268</v>
      </c>
      <c r="BZ286" s="45" t="s">
        <v>269</v>
      </c>
      <c r="CA286" s="45" t="s">
        <v>270</v>
      </c>
      <c r="CB286" s="45" t="s">
        <v>271</v>
      </c>
      <c r="CC286" s="45" t="s">
        <v>272</v>
      </c>
      <c r="CD286" s="44" t="s">
        <v>273</v>
      </c>
      <c r="CE286" s="44"/>
      <c r="CF286" s="45"/>
      <c r="CG286" s="45" t="s">
        <v>294</v>
      </c>
      <c r="CH286" s="45" t="s">
        <v>295</v>
      </c>
      <c r="CI286" s="45" t="s">
        <v>296</v>
      </c>
      <c r="CJ286" s="150" t="s">
        <v>297</v>
      </c>
      <c r="CK286" s="45" t="s">
        <v>264</v>
      </c>
      <c r="CL286" s="45" t="s">
        <v>265</v>
      </c>
      <c r="CM286" s="45" t="s">
        <v>266</v>
      </c>
      <c r="CN286" s="45" t="s">
        <v>267</v>
      </c>
      <c r="CO286" s="45" t="s">
        <v>268</v>
      </c>
      <c r="CP286" s="45" t="s">
        <v>269</v>
      </c>
      <c r="CQ286" s="45" t="s">
        <v>270</v>
      </c>
      <c r="CR286" s="45" t="s">
        <v>271</v>
      </c>
      <c r="CS286" s="45" t="s">
        <v>272</v>
      </c>
      <c r="CT286" s="44" t="s">
        <v>273</v>
      </c>
      <c r="CU286" s="44"/>
      <c r="CV286" s="45"/>
      <c r="CW286" s="45" t="s">
        <v>294</v>
      </c>
      <c r="CX286" s="45" t="s">
        <v>295</v>
      </c>
      <c r="CY286" s="45" t="s">
        <v>296</v>
      </c>
      <c r="CZ286" s="150" t="s">
        <v>297</v>
      </c>
      <c r="DA286" s="45" t="s">
        <v>264</v>
      </c>
      <c r="DB286" s="45" t="s">
        <v>265</v>
      </c>
      <c r="DC286" s="45" t="s">
        <v>266</v>
      </c>
      <c r="DD286" s="45" t="s">
        <v>267</v>
      </c>
      <c r="DE286" s="45" t="s">
        <v>268</v>
      </c>
      <c r="DF286" s="45" t="s">
        <v>269</v>
      </c>
      <c r="DG286" s="45" t="s">
        <v>270</v>
      </c>
      <c r="DH286" s="45" t="s">
        <v>271</v>
      </c>
      <c r="DI286" s="45" t="s">
        <v>272</v>
      </c>
      <c r="DJ286" s="44" t="s">
        <v>273</v>
      </c>
      <c r="DK286" s="44"/>
      <c r="DL286" s="45"/>
      <c r="DM286" s="45" t="s">
        <v>294</v>
      </c>
      <c r="DN286" s="45" t="s">
        <v>295</v>
      </c>
      <c r="DO286" s="45" t="s">
        <v>296</v>
      </c>
      <c r="DP286" s="150" t="s">
        <v>297</v>
      </c>
      <c r="DQ286" s="45" t="s">
        <v>264</v>
      </c>
      <c r="DR286" s="45" t="s">
        <v>265</v>
      </c>
      <c r="DS286" s="45" t="s">
        <v>266</v>
      </c>
      <c r="DT286" s="45" t="s">
        <v>267</v>
      </c>
      <c r="DU286" s="45" t="s">
        <v>268</v>
      </c>
      <c r="DV286" s="45" t="s">
        <v>269</v>
      </c>
      <c r="DW286" s="45" t="s">
        <v>270</v>
      </c>
      <c r="DX286" s="45" t="s">
        <v>271</v>
      </c>
      <c r="DY286" s="45" t="s">
        <v>272</v>
      </c>
      <c r="DZ286" s="44" t="s">
        <v>273</v>
      </c>
      <c r="EA286" s="44"/>
      <c r="EB286" s="45"/>
      <c r="EC286" s="45" t="s">
        <v>294</v>
      </c>
      <c r="ED286" s="45" t="s">
        <v>295</v>
      </c>
      <c r="EE286" s="45" t="s">
        <v>296</v>
      </c>
      <c r="EF286" s="150" t="s">
        <v>297</v>
      </c>
      <c r="EG286" s="45" t="s">
        <v>264</v>
      </c>
      <c r="EH286" s="45" t="s">
        <v>265</v>
      </c>
      <c r="EI286" s="45" t="s">
        <v>266</v>
      </c>
      <c r="EJ286" s="45" t="s">
        <v>267</v>
      </c>
      <c r="EK286" s="45" t="s">
        <v>268</v>
      </c>
      <c r="EL286" s="45" t="s">
        <v>269</v>
      </c>
      <c r="EM286" s="45" t="s">
        <v>270</v>
      </c>
      <c r="EN286" s="45" t="s">
        <v>271</v>
      </c>
      <c r="EO286" s="45" t="s">
        <v>272</v>
      </c>
      <c r="EP286" s="44" t="s">
        <v>273</v>
      </c>
      <c r="EQ286" s="44"/>
      <c r="ER286" s="45"/>
      <c r="ES286" s="45" t="s">
        <v>294</v>
      </c>
      <c r="ET286" s="45" t="s">
        <v>295</v>
      </c>
      <c r="EU286" s="45" t="s">
        <v>296</v>
      </c>
      <c r="EV286" s="150" t="s">
        <v>297</v>
      </c>
      <c r="EW286" s="45" t="s">
        <v>264</v>
      </c>
      <c r="EX286" s="45" t="s">
        <v>265</v>
      </c>
      <c r="EY286" s="45" t="s">
        <v>266</v>
      </c>
      <c r="EZ286" s="45" t="s">
        <v>267</v>
      </c>
      <c r="FA286" s="45" t="s">
        <v>268</v>
      </c>
      <c r="FB286" s="45" t="s">
        <v>269</v>
      </c>
      <c r="FC286" s="45" t="s">
        <v>270</v>
      </c>
      <c r="FD286" s="45" t="s">
        <v>271</v>
      </c>
      <c r="FE286" s="45" t="s">
        <v>272</v>
      </c>
      <c r="FF286" s="44" t="s">
        <v>273</v>
      </c>
      <c r="FG286" s="44"/>
      <c r="FH286" s="45"/>
      <c r="FI286" s="45" t="s">
        <v>294</v>
      </c>
      <c r="FJ286" s="45" t="s">
        <v>295</v>
      </c>
      <c r="FK286" s="45" t="s">
        <v>296</v>
      </c>
      <c r="FL286" s="150" t="s">
        <v>297</v>
      </c>
      <c r="FM286" s="45" t="s">
        <v>264</v>
      </c>
      <c r="FN286" s="45" t="s">
        <v>265</v>
      </c>
      <c r="FO286" s="45" t="s">
        <v>266</v>
      </c>
      <c r="FP286" s="45" t="s">
        <v>267</v>
      </c>
      <c r="FQ286" s="45" t="s">
        <v>268</v>
      </c>
      <c r="FR286" s="45" t="s">
        <v>269</v>
      </c>
      <c r="FS286" s="45" t="s">
        <v>270</v>
      </c>
      <c r="FT286" s="45" t="s">
        <v>271</v>
      </c>
      <c r="FU286" s="45" t="s">
        <v>272</v>
      </c>
      <c r="FV286" s="44" t="s">
        <v>273</v>
      </c>
      <c r="FW286" s="44"/>
      <c r="FX286" s="45"/>
      <c r="FY286" s="45" t="s">
        <v>294</v>
      </c>
      <c r="FZ286" s="45" t="s">
        <v>295</v>
      </c>
      <c r="GA286" s="45" t="s">
        <v>296</v>
      </c>
      <c r="GB286" s="150" t="s">
        <v>297</v>
      </c>
      <c r="GC286" s="45" t="s">
        <v>264</v>
      </c>
      <c r="GD286" s="45" t="s">
        <v>265</v>
      </c>
      <c r="GE286" s="45" t="s">
        <v>266</v>
      </c>
      <c r="GF286" s="45" t="s">
        <v>267</v>
      </c>
      <c r="GG286" s="45" t="s">
        <v>268</v>
      </c>
      <c r="GH286" s="45" t="s">
        <v>269</v>
      </c>
      <c r="GI286" s="45" t="s">
        <v>270</v>
      </c>
      <c r="GJ286" s="45" t="s">
        <v>271</v>
      </c>
      <c r="GK286" s="45" t="s">
        <v>272</v>
      </c>
      <c r="GL286" s="44" t="s">
        <v>273</v>
      </c>
      <c r="GM286" s="44"/>
      <c r="GN286" s="45"/>
      <c r="GO286" s="45" t="s">
        <v>294</v>
      </c>
      <c r="GP286" s="45" t="s">
        <v>295</v>
      </c>
      <c r="GQ286" s="45" t="s">
        <v>296</v>
      </c>
      <c r="GR286" s="150" t="s">
        <v>297</v>
      </c>
      <c r="GS286" s="45" t="s">
        <v>264</v>
      </c>
      <c r="GT286" s="45" t="s">
        <v>265</v>
      </c>
      <c r="GU286" s="45" t="s">
        <v>266</v>
      </c>
      <c r="GV286" s="45" t="s">
        <v>267</v>
      </c>
      <c r="GW286" s="45" t="s">
        <v>268</v>
      </c>
      <c r="GX286" s="45" t="s">
        <v>269</v>
      </c>
      <c r="GY286" s="45" t="s">
        <v>270</v>
      </c>
      <c r="GZ286" s="45" t="s">
        <v>271</v>
      </c>
      <c r="HA286" s="45" t="s">
        <v>272</v>
      </c>
      <c r="HB286" s="44" t="s">
        <v>273</v>
      </c>
      <c r="HC286" s="44"/>
      <c r="HD286" s="45"/>
      <c r="HE286" s="45" t="s">
        <v>294</v>
      </c>
      <c r="HF286" s="45" t="s">
        <v>295</v>
      </c>
      <c r="HG286" s="45" t="s">
        <v>296</v>
      </c>
      <c r="HH286" s="150" t="s">
        <v>297</v>
      </c>
      <c r="HI286" s="45" t="s">
        <v>264</v>
      </c>
      <c r="HJ286" s="45" t="s">
        <v>265</v>
      </c>
      <c r="HK286" s="45" t="s">
        <v>266</v>
      </c>
      <c r="HL286" s="45" t="s">
        <v>267</v>
      </c>
      <c r="HM286" s="45" t="s">
        <v>268</v>
      </c>
      <c r="HN286" s="45" t="s">
        <v>269</v>
      </c>
      <c r="HO286" s="45" t="s">
        <v>270</v>
      </c>
      <c r="HP286" s="45" t="s">
        <v>271</v>
      </c>
      <c r="HQ286" s="45" t="s">
        <v>272</v>
      </c>
      <c r="HR286" s="44" t="s">
        <v>273</v>
      </c>
      <c r="HS286" s="44"/>
      <c r="HT286" s="45"/>
      <c r="HU286" s="45" t="s">
        <v>294</v>
      </c>
      <c r="HV286" s="45" t="s">
        <v>295</v>
      </c>
      <c r="HW286" s="45" t="s">
        <v>296</v>
      </c>
      <c r="HX286" s="150" t="s">
        <v>297</v>
      </c>
      <c r="HY286" s="45" t="s">
        <v>264</v>
      </c>
      <c r="HZ286" s="45" t="s">
        <v>265</v>
      </c>
      <c r="IA286" s="45" t="s">
        <v>266</v>
      </c>
      <c r="IB286" s="45" t="s">
        <v>267</v>
      </c>
      <c r="IC286" s="45" t="s">
        <v>268</v>
      </c>
      <c r="ID286" s="45" t="s">
        <v>269</v>
      </c>
      <c r="IE286" s="45" t="s">
        <v>270</v>
      </c>
      <c r="IF286" s="45" t="s">
        <v>271</v>
      </c>
      <c r="IG286" s="45" t="s">
        <v>272</v>
      </c>
      <c r="IH286" s="44" t="s">
        <v>273</v>
      </c>
    </row>
    <row r="287" spans="1:242">
      <c r="A287" s="45" t="s">
        <v>643</v>
      </c>
      <c r="B287" s="19"/>
      <c r="C287" s="104">
        <f t="shared" ref="C287:P287" si="398">VLOOKUP($A287,$T$70:$AI$85,C$173,FALSE)</f>
        <v>0</v>
      </c>
      <c r="D287" s="104">
        <f t="shared" si="398"/>
        <v>-2.9919461044456308E-2</v>
      </c>
      <c r="E287" s="104">
        <f t="shared" si="398"/>
        <v>2.0059699739450654E-2</v>
      </c>
      <c r="F287" s="104">
        <f t="shared" si="398"/>
        <v>-4.266425875766866E-3</v>
      </c>
      <c r="G287" s="104">
        <f t="shared" si="398"/>
        <v>9.5576123223174214E-2</v>
      </c>
      <c r="H287" s="104">
        <f t="shared" si="398"/>
        <v>0.10574308432079227</v>
      </c>
      <c r="I287" s="104">
        <f t="shared" si="398"/>
        <v>0.12729326188418999</v>
      </c>
      <c r="J287" s="104">
        <f t="shared" si="398"/>
        <v>0.16168723659473772</v>
      </c>
      <c r="K287" s="104">
        <f t="shared" si="398"/>
        <v>0.13388162643000401</v>
      </c>
      <c r="L287" s="104">
        <f t="shared" si="398"/>
        <v>0.10666936732309695</v>
      </c>
      <c r="M287" s="104">
        <f t="shared" si="398"/>
        <v>8.8669360031286892E-2</v>
      </c>
      <c r="N287" s="104">
        <f t="shared" si="398"/>
        <v>4.5584446866004713E-2</v>
      </c>
      <c r="O287" s="104">
        <f t="shared" si="398"/>
        <v>0.14128952518134241</v>
      </c>
      <c r="P287" s="104">
        <f t="shared" si="398"/>
        <v>0.17313953594169074</v>
      </c>
      <c r="Q287" s="104"/>
      <c r="R287" s="104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16"/>
      <c r="DC287" s="16"/>
      <c r="DD287" s="16"/>
      <c r="DE287" s="16"/>
      <c r="DF287" s="16"/>
      <c r="DG287" s="16"/>
      <c r="DH287" s="16"/>
      <c r="DI287" s="16"/>
      <c r="DJ287" s="16"/>
      <c r="DK287" s="16"/>
      <c r="DL287" s="16"/>
      <c r="DM287" s="16"/>
      <c r="DN287" s="16"/>
      <c r="DO287" s="16"/>
      <c r="DP287" s="16"/>
      <c r="DQ287" s="16"/>
      <c r="DR287" s="16"/>
      <c r="DS287" s="16"/>
      <c r="DT287" s="16"/>
      <c r="DU287" s="16"/>
      <c r="DV287" s="16"/>
      <c r="DW287" s="16"/>
      <c r="DX287" s="16"/>
      <c r="DY287" s="16"/>
      <c r="DZ287" s="16"/>
      <c r="EA287" s="16"/>
      <c r="EB287" s="16"/>
      <c r="EC287" s="16"/>
      <c r="ED287" s="16"/>
      <c r="EE287" s="16"/>
      <c r="EF287" s="16"/>
      <c r="EG287" s="16"/>
      <c r="EH287" s="16"/>
      <c r="EI287" s="16"/>
      <c r="EJ287" s="16"/>
      <c r="EK287" s="16"/>
      <c r="EL287" s="16"/>
      <c r="EM287" s="16"/>
      <c r="EN287" s="16"/>
      <c r="EO287" s="16"/>
      <c r="EP287" s="16"/>
      <c r="EQ287" s="16"/>
      <c r="ER287" s="16"/>
      <c r="ES287" s="16"/>
      <c r="ET287" s="16"/>
      <c r="EU287" s="16"/>
      <c r="EV287" s="16"/>
      <c r="EW287" s="16"/>
      <c r="EX287" s="16"/>
      <c r="EY287" s="16"/>
      <c r="EZ287" s="16"/>
      <c r="FA287" s="16"/>
      <c r="FB287" s="16"/>
      <c r="FC287" s="16"/>
      <c r="FD287" s="16"/>
      <c r="FE287" s="16"/>
      <c r="FF287" s="16"/>
      <c r="FG287" s="16"/>
      <c r="FH287" s="16"/>
      <c r="FI287" s="16"/>
      <c r="FJ287" s="16"/>
      <c r="FK287" s="16"/>
      <c r="FL287" s="16"/>
      <c r="FM287" s="16"/>
      <c r="FN287" s="16"/>
      <c r="FO287" s="16"/>
      <c r="FP287" s="16"/>
      <c r="FQ287" s="16"/>
      <c r="FR287" s="16"/>
      <c r="FS287" s="16"/>
      <c r="FT287" s="16"/>
      <c r="FU287" s="16"/>
      <c r="FV287" s="16"/>
      <c r="FW287" s="16"/>
      <c r="FX287" s="16"/>
      <c r="FY287" s="16"/>
      <c r="FZ287" s="16"/>
      <c r="GA287" s="16"/>
      <c r="GB287" s="16"/>
      <c r="GC287" s="16"/>
      <c r="GD287" s="16"/>
      <c r="GE287" s="16"/>
      <c r="GF287" s="16"/>
      <c r="GG287" s="16"/>
      <c r="GH287" s="16"/>
      <c r="GI287" s="16"/>
      <c r="GJ287" s="16"/>
      <c r="GK287" s="16"/>
      <c r="GL287" s="16"/>
      <c r="GM287" s="16"/>
      <c r="GN287" s="16"/>
      <c r="GO287" s="16"/>
      <c r="GP287" s="16"/>
      <c r="GQ287" s="16"/>
      <c r="GR287" s="16"/>
      <c r="GS287" s="16"/>
      <c r="GT287" s="16"/>
      <c r="GU287" s="16"/>
      <c r="GV287" s="16"/>
      <c r="GW287" s="16"/>
      <c r="GX287" s="16"/>
      <c r="GY287" s="16"/>
      <c r="GZ287" s="16"/>
      <c r="HA287" s="16"/>
      <c r="HB287" s="16"/>
      <c r="HC287" s="16"/>
      <c r="HD287" s="16"/>
      <c r="HE287" s="16"/>
      <c r="HF287" s="16"/>
      <c r="HG287" s="16"/>
      <c r="HH287" s="16"/>
      <c r="HI287" s="16"/>
      <c r="HJ287" s="16"/>
      <c r="HK287" s="16"/>
      <c r="HL287" s="16"/>
      <c r="HM287" s="16"/>
      <c r="HN287" s="16"/>
      <c r="HO287" s="16"/>
      <c r="HP287" s="16"/>
      <c r="HQ287" s="16"/>
      <c r="HR287" s="16"/>
      <c r="HS287" s="16"/>
      <c r="HT287" s="16"/>
      <c r="HU287" s="16"/>
      <c r="HV287" s="16"/>
      <c r="HW287" s="16"/>
      <c r="HX287" s="16"/>
      <c r="HY287" s="16"/>
      <c r="HZ287" s="16"/>
      <c r="IA287" s="16"/>
      <c r="IB287" s="16"/>
      <c r="IC287" s="16"/>
      <c r="ID287" s="16"/>
      <c r="IE287" s="16"/>
      <c r="IF287" s="16"/>
      <c r="IG287" s="16"/>
      <c r="IH287" s="16"/>
    </row>
    <row r="288" spans="1:242">
      <c r="A288" s="45" t="s">
        <v>657</v>
      </c>
      <c r="B288" s="19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04">
        <f t="shared" ref="U288:AH288" si="399">VLOOKUP($A288,$T$70:$AI$85,U$173,FALSE)</f>
        <v>0</v>
      </c>
      <c r="V288" s="104">
        <f t="shared" si="399"/>
        <v>2.776755087095828E-2</v>
      </c>
      <c r="W288" s="104">
        <f t="shared" si="399"/>
        <v>0.11097527950178376</v>
      </c>
      <c r="X288" s="104">
        <f t="shared" si="399"/>
        <v>8.8442680854222022E-2</v>
      </c>
      <c r="Y288" s="104">
        <f t="shared" si="399"/>
        <v>0.13741400952611449</v>
      </c>
      <c r="Z288" s="104">
        <f t="shared" si="399"/>
        <v>0.16492237685080879</v>
      </c>
      <c r="AA288" s="104">
        <f t="shared" si="399"/>
        <v>0.15481471748469322</v>
      </c>
      <c r="AB288" s="104">
        <f t="shared" si="399"/>
        <v>0.14753348087421481</v>
      </c>
      <c r="AC288" s="104">
        <f t="shared" si="399"/>
        <v>0.12989164235669537</v>
      </c>
      <c r="AD288" s="104">
        <f t="shared" si="399"/>
        <v>0.11222027561780767</v>
      </c>
      <c r="AE288" s="104">
        <f t="shared" si="399"/>
        <v>8.1451696431081411E-2</v>
      </c>
      <c r="AF288" s="104">
        <f t="shared" si="399"/>
        <v>0.12642227882753465</v>
      </c>
      <c r="AG288" s="104">
        <f t="shared" si="399"/>
        <v>0.13524023903042059</v>
      </c>
      <c r="AH288" s="104">
        <f t="shared" si="399"/>
        <v>0.14162150116114014</v>
      </c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CU288" s="16"/>
      <c r="CV288" s="16"/>
      <c r="CW288" s="16"/>
      <c r="CX288" s="16"/>
      <c r="CY288" s="16"/>
      <c r="CZ288" s="16"/>
      <c r="DA288" s="16"/>
      <c r="DB288" s="16"/>
      <c r="DC288" s="16"/>
      <c r="DD288" s="16"/>
      <c r="DE288" s="16"/>
      <c r="DF288" s="16"/>
      <c r="DG288" s="16"/>
      <c r="DH288" s="16"/>
      <c r="DI288" s="16"/>
      <c r="DJ288" s="16"/>
      <c r="DK288" s="16"/>
      <c r="DL288" s="16"/>
      <c r="DM288" s="16"/>
      <c r="DN288" s="16"/>
      <c r="DO288" s="16"/>
      <c r="DP288" s="16"/>
      <c r="DQ288" s="16"/>
      <c r="DR288" s="16"/>
      <c r="DS288" s="16"/>
      <c r="DT288" s="16"/>
      <c r="DU288" s="16"/>
      <c r="DV288" s="16"/>
      <c r="DW288" s="16"/>
      <c r="DX288" s="16"/>
      <c r="DY288" s="16"/>
      <c r="DZ288" s="16"/>
      <c r="EA288" s="16"/>
      <c r="EB288" s="16"/>
      <c r="EC288" s="16"/>
      <c r="ED288" s="16"/>
      <c r="EE288" s="16"/>
      <c r="EF288" s="16"/>
      <c r="EG288" s="16"/>
      <c r="EH288" s="16"/>
      <c r="EI288" s="16"/>
      <c r="EJ288" s="16"/>
      <c r="EK288" s="16"/>
      <c r="EL288" s="16"/>
      <c r="EM288" s="16"/>
      <c r="EN288" s="16"/>
      <c r="EO288" s="16"/>
      <c r="EP288" s="16"/>
      <c r="EQ288" s="16"/>
      <c r="ER288" s="16"/>
      <c r="ES288" s="16"/>
      <c r="ET288" s="16"/>
      <c r="EU288" s="16"/>
      <c r="EV288" s="16"/>
      <c r="EW288" s="16"/>
      <c r="EX288" s="16"/>
      <c r="EY288" s="16"/>
      <c r="EZ288" s="16"/>
      <c r="FA288" s="16"/>
      <c r="FB288" s="16"/>
      <c r="FC288" s="16"/>
      <c r="FD288" s="16"/>
      <c r="FE288" s="16"/>
      <c r="FF288" s="16"/>
      <c r="FG288" s="16"/>
      <c r="FH288" s="16"/>
      <c r="FI288" s="16"/>
      <c r="FJ288" s="16"/>
      <c r="FK288" s="16"/>
      <c r="FL288" s="16"/>
      <c r="FM288" s="16"/>
      <c r="FN288" s="16"/>
      <c r="FO288" s="16"/>
      <c r="FP288" s="16"/>
      <c r="FQ288" s="16"/>
      <c r="FR288" s="16"/>
      <c r="FS288" s="16"/>
      <c r="FT288" s="16"/>
      <c r="FU288" s="16"/>
      <c r="FV288" s="16"/>
      <c r="FW288" s="16"/>
      <c r="FX288" s="16"/>
      <c r="FY288" s="16"/>
      <c r="FZ288" s="16"/>
      <c r="GA288" s="16"/>
      <c r="GB288" s="16"/>
      <c r="GC288" s="16"/>
      <c r="GD288" s="16"/>
      <c r="GE288" s="16"/>
      <c r="GF288" s="16"/>
      <c r="GG288" s="16"/>
      <c r="GH288" s="16"/>
      <c r="GI288" s="16"/>
      <c r="GJ288" s="16"/>
      <c r="GK288" s="16"/>
      <c r="GL288" s="16"/>
      <c r="GM288" s="16"/>
      <c r="GN288" s="16"/>
      <c r="GO288" s="16"/>
      <c r="GP288" s="16"/>
      <c r="GQ288" s="16"/>
      <c r="GR288" s="16"/>
      <c r="GS288" s="16"/>
      <c r="GT288" s="16"/>
      <c r="GU288" s="16"/>
      <c r="GV288" s="16"/>
      <c r="GW288" s="16"/>
      <c r="GX288" s="16"/>
      <c r="GY288" s="16"/>
      <c r="GZ288" s="16"/>
      <c r="HA288" s="16"/>
      <c r="HB288" s="16"/>
      <c r="HC288" s="16"/>
      <c r="HD288" s="16"/>
      <c r="HE288" s="16"/>
      <c r="HF288" s="16"/>
      <c r="HG288" s="16"/>
      <c r="HH288" s="16"/>
      <c r="HI288" s="16"/>
      <c r="HJ288" s="16"/>
      <c r="HK288" s="16"/>
      <c r="HL288" s="16"/>
      <c r="HM288" s="16"/>
      <c r="HN288" s="16"/>
      <c r="HO288" s="16"/>
      <c r="HP288" s="16"/>
      <c r="HQ288" s="16"/>
      <c r="HR288" s="16"/>
      <c r="HS288" s="16"/>
      <c r="HT288" s="16"/>
      <c r="HU288" s="16"/>
      <c r="HV288" s="16"/>
      <c r="HW288" s="16"/>
      <c r="HX288" s="16"/>
      <c r="HY288" s="16"/>
      <c r="HZ288" s="16"/>
      <c r="IA288" s="16"/>
      <c r="IB288" s="16"/>
      <c r="IC288" s="16"/>
      <c r="ID288" s="16"/>
      <c r="IE288" s="16"/>
      <c r="IF288" s="16"/>
      <c r="IG288" s="16"/>
      <c r="IH288" s="16"/>
    </row>
    <row r="289" spans="1:242">
      <c r="A289" s="45" t="s">
        <v>644</v>
      </c>
      <c r="B289" s="19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04">
        <f t="shared" ref="AK289:AX289" si="400">VLOOKUP($A289,$T$70:$AI$85,AK$173,FALSE)</f>
        <v>0</v>
      </c>
      <c r="AL289" s="104">
        <f t="shared" si="400"/>
        <v>-1.6985053858382448E-2</v>
      </c>
      <c r="AM289" s="104">
        <f t="shared" si="400"/>
        <v>2.8811792974857475E-2</v>
      </c>
      <c r="AN289" s="104">
        <f t="shared" si="400"/>
        <v>3.8850418413295174E-2</v>
      </c>
      <c r="AO289" s="104">
        <f t="shared" si="400"/>
        <v>2.5408558086774891E-2</v>
      </c>
      <c r="AP289" s="104">
        <f t="shared" si="400"/>
        <v>4.65328285487705E-2</v>
      </c>
      <c r="AQ289" s="104">
        <f t="shared" si="400"/>
        <v>2.5778266137703953E-2</v>
      </c>
      <c r="AR289" s="104">
        <f t="shared" si="400"/>
        <v>7.5926234660703473E-2</v>
      </c>
      <c r="AS289" s="104">
        <f t="shared" si="400"/>
        <v>7.8558351233402934E-2</v>
      </c>
      <c r="AT289" s="104">
        <f t="shared" si="400"/>
        <v>0.15196853983159797</v>
      </c>
      <c r="AU289" s="104">
        <f t="shared" si="400"/>
        <v>0.11879344164579675</v>
      </c>
      <c r="AV289" s="104">
        <f t="shared" si="400"/>
        <v>0.14653876705242319</v>
      </c>
      <c r="AW289" s="104">
        <f t="shared" si="400"/>
        <v>0.13139423380065951</v>
      </c>
      <c r="AX289" s="104">
        <f t="shared" si="400"/>
        <v>0.23369072669176605</v>
      </c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  <c r="EP289" s="16"/>
      <c r="EQ289" s="16"/>
      <c r="ER289" s="16"/>
      <c r="ES289" s="16"/>
      <c r="ET289" s="16"/>
      <c r="EU289" s="16"/>
      <c r="EV289" s="16"/>
      <c r="EW289" s="16"/>
      <c r="EX289" s="16"/>
      <c r="EY289" s="16"/>
      <c r="EZ289" s="16"/>
      <c r="FA289" s="16"/>
      <c r="FB289" s="16"/>
      <c r="FC289" s="16"/>
      <c r="FD289" s="16"/>
      <c r="FE289" s="16"/>
      <c r="FF289" s="16"/>
      <c r="FG289" s="16"/>
      <c r="FH289" s="16"/>
      <c r="FI289" s="16"/>
      <c r="FJ289" s="16"/>
      <c r="FK289" s="16"/>
      <c r="FL289" s="16"/>
      <c r="FM289" s="16"/>
      <c r="FN289" s="16"/>
      <c r="FO289" s="16"/>
      <c r="FP289" s="16"/>
      <c r="FQ289" s="16"/>
      <c r="FR289" s="16"/>
      <c r="FS289" s="16"/>
      <c r="FT289" s="16"/>
      <c r="FU289" s="16"/>
      <c r="FV289" s="16"/>
      <c r="FW289" s="16"/>
      <c r="FX289" s="16"/>
      <c r="FY289" s="16"/>
      <c r="FZ289" s="16"/>
      <c r="GA289" s="16"/>
      <c r="GB289" s="16"/>
      <c r="GC289" s="16"/>
      <c r="GD289" s="16"/>
      <c r="GE289" s="16"/>
      <c r="GF289" s="16"/>
      <c r="GG289" s="16"/>
      <c r="GH289" s="16"/>
      <c r="GI289" s="16"/>
      <c r="GJ289" s="16"/>
      <c r="GK289" s="16"/>
      <c r="GL289" s="16"/>
      <c r="GM289" s="16"/>
      <c r="GN289" s="16"/>
      <c r="GO289" s="16"/>
      <c r="GP289" s="16"/>
      <c r="GQ289" s="16"/>
      <c r="GR289" s="16"/>
      <c r="GS289" s="16"/>
      <c r="GT289" s="16"/>
      <c r="GU289" s="16"/>
      <c r="GV289" s="16"/>
      <c r="GW289" s="16"/>
      <c r="GX289" s="16"/>
      <c r="GY289" s="16"/>
      <c r="GZ289" s="16"/>
      <c r="HA289" s="16"/>
      <c r="HB289" s="16"/>
      <c r="HC289" s="16"/>
      <c r="HD289" s="16"/>
      <c r="HE289" s="16"/>
      <c r="HF289" s="16"/>
      <c r="HG289" s="16"/>
      <c r="HH289" s="16"/>
      <c r="HI289" s="16"/>
      <c r="HJ289" s="16"/>
      <c r="HK289" s="16"/>
      <c r="HL289" s="16"/>
      <c r="HM289" s="16"/>
      <c r="HN289" s="16"/>
      <c r="HO289" s="16"/>
      <c r="HP289" s="16"/>
      <c r="HQ289" s="16"/>
      <c r="HR289" s="16"/>
      <c r="HS289" s="16"/>
      <c r="HT289" s="16"/>
      <c r="HU289" s="16"/>
      <c r="HV289" s="16"/>
      <c r="HW289" s="16"/>
      <c r="HX289" s="16"/>
      <c r="HY289" s="16"/>
      <c r="HZ289" s="16"/>
      <c r="IA289" s="16"/>
      <c r="IB289" s="16"/>
      <c r="IC289" s="16"/>
      <c r="ID289" s="16"/>
      <c r="IE289" s="16"/>
      <c r="IF289" s="16"/>
      <c r="IG289" s="16"/>
      <c r="IH289" s="16"/>
    </row>
    <row r="290" spans="1:242">
      <c r="A290" s="45" t="s">
        <v>645</v>
      </c>
      <c r="B290" s="19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04">
        <f t="shared" ref="BA290:BN290" si="401">VLOOKUP($A290,$T$70:$AI$85,BA$173,FALSE)</f>
        <v>0</v>
      </c>
      <c r="BB290" s="104">
        <f t="shared" si="401"/>
        <v>4.4098244818047583E-2</v>
      </c>
      <c r="BC290" s="104">
        <f t="shared" si="401"/>
        <v>0.12207221077391806</v>
      </c>
      <c r="BD290" s="104">
        <f t="shared" si="401"/>
        <v>0.20544241440230704</v>
      </c>
      <c r="BE290" s="104">
        <f t="shared" si="401"/>
        <v>0.20500861437974205</v>
      </c>
      <c r="BF290" s="104">
        <f t="shared" si="401"/>
        <v>0.24019874051045687</v>
      </c>
      <c r="BG290" s="104">
        <f t="shared" si="401"/>
        <v>0.19754521230081679</v>
      </c>
      <c r="BH290" s="104">
        <f t="shared" si="401"/>
        <v>0.18284299892391398</v>
      </c>
      <c r="BI290" s="104">
        <f t="shared" si="401"/>
        <v>0.23337704813618187</v>
      </c>
      <c r="BJ290" s="104">
        <f t="shared" si="401"/>
        <v>0.18917345473363922</v>
      </c>
      <c r="BK290" s="104">
        <f t="shared" si="401"/>
        <v>0.17624302482372944</v>
      </c>
      <c r="BL290" s="104">
        <f t="shared" si="401"/>
        <v>0.17223964181978535</v>
      </c>
      <c r="BM290" s="104">
        <f t="shared" si="401"/>
        <v>0.23321539861230933</v>
      </c>
      <c r="BN290" s="104">
        <f t="shared" si="401"/>
        <v>0.18359535456507303</v>
      </c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  <c r="EP290" s="16"/>
      <c r="EQ290" s="16"/>
      <c r="ER290" s="16"/>
      <c r="ES290" s="16"/>
      <c r="ET290" s="16"/>
      <c r="EU290" s="16"/>
      <c r="EV290" s="16"/>
      <c r="EW290" s="16"/>
      <c r="EX290" s="16"/>
      <c r="EY290" s="16"/>
      <c r="EZ290" s="16"/>
      <c r="FA290" s="16"/>
      <c r="FB290" s="16"/>
      <c r="FC290" s="16"/>
      <c r="FD290" s="16"/>
      <c r="FE290" s="16"/>
      <c r="FF290" s="16"/>
      <c r="FG290" s="16"/>
      <c r="FH290" s="16"/>
      <c r="FI290" s="16"/>
      <c r="FJ290" s="16"/>
      <c r="FK290" s="16"/>
      <c r="FL290" s="16"/>
      <c r="FM290" s="16"/>
      <c r="FN290" s="16"/>
      <c r="FO290" s="16"/>
      <c r="FP290" s="16"/>
      <c r="FQ290" s="16"/>
      <c r="FR290" s="16"/>
      <c r="FS290" s="16"/>
      <c r="FT290" s="16"/>
      <c r="FU290" s="16"/>
      <c r="FV290" s="16"/>
      <c r="FW290" s="16"/>
      <c r="FX290" s="16"/>
      <c r="FY290" s="16"/>
      <c r="FZ290" s="16"/>
      <c r="GA290" s="16"/>
      <c r="GB290" s="16"/>
      <c r="GC290" s="16"/>
      <c r="GD290" s="16"/>
      <c r="GE290" s="16"/>
      <c r="GF290" s="16"/>
      <c r="GG290" s="16"/>
      <c r="GH290" s="16"/>
      <c r="GI290" s="16"/>
      <c r="GJ290" s="16"/>
      <c r="GK290" s="16"/>
      <c r="GL290" s="16"/>
      <c r="GM290" s="16"/>
      <c r="GN290" s="16"/>
      <c r="GO290" s="16"/>
      <c r="GP290" s="16"/>
      <c r="GQ290" s="16"/>
      <c r="GR290" s="16"/>
      <c r="GS290" s="16"/>
      <c r="GT290" s="16"/>
      <c r="GU290" s="16"/>
      <c r="GV290" s="16"/>
      <c r="GW290" s="16"/>
      <c r="GX290" s="16"/>
      <c r="GY290" s="16"/>
      <c r="GZ290" s="16"/>
      <c r="HA290" s="16"/>
      <c r="HB290" s="16"/>
      <c r="HC290" s="16"/>
      <c r="HD290" s="16"/>
      <c r="HE290" s="16"/>
      <c r="HF290" s="16"/>
      <c r="HG290" s="16"/>
      <c r="HH290" s="16"/>
      <c r="HI290" s="16"/>
      <c r="HJ290" s="16"/>
      <c r="HK290" s="16"/>
      <c r="HL290" s="16"/>
      <c r="HM290" s="16"/>
      <c r="HN290" s="16"/>
      <c r="HO290" s="16"/>
      <c r="HP290" s="16"/>
      <c r="HQ290" s="16"/>
      <c r="HR290" s="16"/>
      <c r="HS290" s="16"/>
      <c r="HT290" s="16"/>
      <c r="HU290" s="16"/>
      <c r="HV290" s="16"/>
      <c r="HW290" s="16"/>
      <c r="HX290" s="16"/>
      <c r="HY290" s="16"/>
      <c r="HZ290" s="16"/>
      <c r="IA290" s="16"/>
      <c r="IB290" s="16"/>
      <c r="IC290" s="16"/>
      <c r="ID290" s="16"/>
      <c r="IE290" s="16"/>
      <c r="IF290" s="16"/>
      <c r="IG290" s="16"/>
      <c r="IH290" s="16"/>
    </row>
    <row r="291" spans="1:242">
      <c r="A291" s="45" t="s">
        <v>646</v>
      </c>
      <c r="B291" s="19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04">
        <f t="shared" ref="BQ291:CD291" si="402">VLOOKUP($A291,$T$70:$AI$85,BQ$173,FALSE)</f>
        <v>0</v>
      </c>
      <c r="BR291" s="104">
        <f t="shared" si="402"/>
        <v>-2.9919461044456308E-2</v>
      </c>
      <c r="BS291" s="104">
        <f t="shared" si="402"/>
        <v>5.8164714558787134E-2</v>
      </c>
      <c r="BT291" s="104">
        <f t="shared" si="402"/>
        <v>0.49373166671260793</v>
      </c>
      <c r="BU291" s="104">
        <f t="shared" si="402"/>
        <v>0.47680695429111331</v>
      </c>
      <c r="BV291" s="104">
        <f t="shared" si="402"/>
        <v>0.48877176674066414</v>
      </c>
      <c r="BW291" s="104">
        <f t="shared" si="402"/>
        <v>0.45829011235856432</v>
      </c>
      <c r="BX291" s="104">
        <f t="shared" si="402"/>
        <v>0.75231263699412687</v>
      </c>
      <c r="BY291" s="104">
        <f t="shared" si="402"/>
        <v>0.34956110099589699</v>
      </c>
      <c r="BZ291" s="104">
        <f t="shared" si="402"/>
        <v>0.30768741680114786</v>
      </c>
      <c r="CA291" s="104">
        <f t="shared" si="402"/>
        <v>0.2731188833058289</v>
      </c>
      <c r="CB291" s="104">
        <f t="shared" si="402"/>
        <v>0.28259823714805798</v>
      </c>
      <c r="CC291" s="104">
        <f t="shared" si="402"/>
        <v>0.33557160924574991</v>
      </c>
      <c r="CD291" s="104">
        <f t="shared" si="402"/>
        <v>0.41206910048191503</v>
      </c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16"/>
      <c r="DC291" s="16"/>
      <c r="DD291" s="16"/>
      <c r="DE291" s="16"/>
      <c r="DF291" s="16"/>
      <c r="DG291" s="16"/>
      <c r="DH291" s="16"/>
      <c r="DI291" s="16"/>
      <c r="DJ291" s="16"/>
      <c r="DK291" s="16"/>
      <c r="DL291" s="16"/>
      <c r="DM291" s="16"/>
      <c r="DN291" s="16"/>
      <c r="DO291" s="16"/>
      <c r="DP291" s="16"/>
      <c r="DQ291" s="16"/>
      <c r="DR291" s="16"/>
      <c r="DS291" s="16"/>
      <c r="DT291" s="16"/>
      <c r="DU291" s="16"/>
      <c r="DV291" s="16"/>
      <c r="DW291" s="16"/>
      <c r="DX291" s="16"/>
      <c r="DY291" s="16"/>
      <c r="DZ291" s="16"/>
      <c r="EA291" s="16"/>
      <c r="EB291" s="16"/>
      <c r="EC291" s="16"/>
      <c r="ED291" s="16"/>
      <c r="EE291" s="16"/>
      <c r="EF291" s="16"/>
      <c r="EG291" s="16"/>
      <c r="EH291" s="16"/>
      <c r="EI291" s="16"/>
      <c r="EJ291" s="16"/>
      <c r="EK291" s="16"/>
      <c r="EL291" s="16"/>
      <c r="EM291" s="16"/>
      <c r="EN291" s="16"/>
      <c r="EO291" s="16"/>
      <c r="EP291" s="16"/>
      <c r="EQ291" s="16"/>
      <c r="ER291" s="16"/>
      <c r="ES291" s="16"/>
      <c r="ET291" s="16"/>
      <c r="EU291" s="16"/>
      <c r="EV291" s="16"/>
      <c r="EW291" s="16"/>
      <c r="EX291" s="16"/>
      <c r="EY291" s="16"/>
      <c r="EZ291" s="16"/>
      <c r="FA291" s="16"/>
      <c r="FB291" s="16"/>
      <c r="FC291" s="16"/>
      <c r="FD291" s="16"/>
      <c r="FE291" s="16"/>
      <c r="FF291" s="16"/>
      <c r="FG291" s="16"/>
      <c r="FH291" s="16"/>
      <c r="FI291" s="16"/>
      <c r="FJ291" s="16"/>
      <c r="FK291" s="16"/>
      <c r="FL291" s="16"/>
      <c r="FM291" s="16"/>
      <c r="FN291" s="16"/>
      <c r="FO291" s="16"/>
      <c r="FP291" s="16"/>
      <c r="FQ291" s="16"/>
      <c r="FR291" s="16"/>
      <c r="FS291" s="16"/>
      <c r="FT291" s="16"/>
      <c r="FU291" s="16"/>
      <c r="FV291" s="16"/>
      <c r="FW291" s="16"/>
      <c r="FX291" s="16"/>
      <c r="FY291" s="16"/>
      <c r="FZ291" s="16"/>
      <c r="GA291" s="16"/>
      <c r="GB291" s="16"/>
      <c r="GC291" s="16"/>
      <c r="GD291" s="16"/>
      <c r="GE291" s="16"/>
      <c r="GF291" s="16"/>
      <c r="GG291" s="16"/>
      <c r="GH291" s="16"/>
      <c r="GI291" s="16"/>
      <c r="GJ291" s="16"/>
      <c r="GK291" s="16"/>
      <c r="GL291" s="16"/>
      <c r="GM291" s="16"/>
      <c r="GN291" s="16"/>
      <c r="GO291" s="16"/>
      <c r="GP291" s="16"/>
      <c r="GQ291" s="16"/>
      <c r="GR291" s="16"/>
      <c r="GS291" s="16"/>
      <c r="GT291" s="16"/>
      <c r="GU291" s="16"/>
      <c r="GV291" s="16"/>
      <c r="GW291" s="16"/>
      <c r="GX291" s="16"/>
      <c r="GY291" s="16"/>
      <c r="GZ291" s="16"/>
      <c r="HA291" s="16"/>
      <c r="HB291" s="16"/>
      <c r="HC291" s="16"/>
      <c r="HD291" s="16"/>
      <c r="HE291" s="16"/>
      <c r="HF291" s="16"/>
      <c r="HG291" s="16"/>
      <c r="HH291" s="16"/>
      <c r="HI291" s="16"/>
      <c r="HJ291" s="16"/>
      <c r="HK291" s="16"/>
      <c r="HL291" s="16"/>
      <c r="HM291" s="16"/>
      <c r="HN291" s="16"/>
      <c r="HO291" s="16"/>
      <c r="HP291" s="16"/>
      <c r="HQ291" s="16"/>
      <c r="HR291" s="16"/>
      <c r="HS291" s="16"/>
      <c r="HT291" s="16"/>
      <c r="HU291" s="16"/>
      <c r="HV291" s="16"/>
      <c r="HW291" s="16"/>
      <c r="HX291" s="16"/>
      <c r="HY291" s="16"/>
      <c r="HZ291" s="16"/>
      <c r="IA291" s="16"/>
      <c r="IB291" s="16"/>
      <c r="IC291" s="16"/>
      <c r="ID291" s="16"/>
      <c r="IE291" s="16"/>
      <c r="IF291" s="16"/>
      <c r="IG291" s="16"/>
      <c r="IH291" s="16"/>
    </row>
    <row r="292" spans="1:242">
      <c r="A292" s="45" t="s">
        <v>647</v>
      </c>
      <c r="B292" s="19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04">
        <f t="shared" ref="CG292:CT292" si="403">VLOOKUP($A292,$T$70:$AI$85,CG$173,FALSE)</f>
        <v>0</v>
      </c>
      <c r="CH292" s="104">
        <f t="shared" si="403"/>
        <v>-1.9944339821263202E-2</v>
      </c>
      <c r="CI292" s="104">
        <f t="shared" si="403"/>
        <v>3.4808361937110011E-2</v>
      </c>
      <c r="CJ292" s="104">
        <f t="shared" si="403"/>
        <v>-1.4418694628356432E-2</v>
      </c>
      <c r="CK292" s="104">
        <f t="shared" si="403"/>
        <v>-2.5188345909205268E-2</v>
      </c>
      <c r="CL292" s="104">
        <f t="shared" si="403"/>
        <v>4.1185078160017152E-2</v>
      </c>
      <c r="CM292" s="104">
        <f t="shared" si="403"/>
        <v>1.6737497857894024E-2</v>
      </c>
      <c r="CN292" s="104">
        <f t="shared" si="403"/>
        <v>-3.8363355153757439E-2</v>
      </c>
      <c r="CO292" s="104">
        <f t="shared" si="403"/>
        <v>-3.7229773608707828E-2</v>
      </c>
      <c r="CP292" s="104">
        <f t="shared" si="403"/>
        <v>-7.0425510290529347E-2</v>
      </c>
      <c r="CQ292" s="104">
        <f t="shared" si="403"/>
        <v>-8.7574599637840755E-2</v>
      </c>
      <c r="CR292" s="104">
        <f t="shared" si="403"/>
        <v>-6.6254448728785165E-2</v>
      </c>
      <c r="CS292" s="104">
        <f t="shared" si="403"/>
        <v>-5.9250473444979801E-2</v>
      </c>
      <c r="CT292" s="104">
        <f t="shared" si="403"/>
        <v>-1.1592117026633986E-2</v>
      </c>
      <c r="CU292" s="16"/>
      <c r="CV292" s="16"/>
      <c r="CW292" s="16"/>
      <c r="CX292" s="16"/>
      <c r="CY292" s="16"/>
      <c r="CZ292" s="16"/>
      <c r="DA292" s="16"/>
      <c r="DB292" s="16"/>
      <c r="DC292" s="16"/>
      <c r="DD292" s="16"/>
      <c r="DE292" s="16"/>
      <c r="DF292" s="16"/>
      <c r="DG292" s="16"/>
      <c r="DH292" s="16"/>
      <c r="DI292" s="16"/>
      <c r="DJ292" s="16"/>
      <c r="DK292" s="16"/>
      <c r="DL292" s="16"/>
      <c r="DM292" s="16"/>
      <c r="DN292" s="16"/>
      <c r="DO292" s="16"/>
      <c r="DP292" s="16"/>
      <c r="DQ292" s="16"/>
      <c r="DR292" s="16"/>
      <c r="DS292" s="16"/>
      <c r="DT292" s="16"/>
      <c r="DU292" s="16"/>
      <c r="DV292" s="16"/>
      <c r="DW292" s="16"/>
      <c r="DX292" s="16"/>
      <c r="DY292" s="16"/>
      <c r="DZ292" s="16"/>
      <c r="EA292" s="16"/>
      <c r="EB292" s="16"/>
      <c r="EC292" s="16"/>
      <c r="ED292" s="16"/>
      <c r="EE292" s="16"/>
      <c r="EF292" s="16"/>
      <c r="EG292" s="16"/>
      <c r="EH292" s="16"/>
      <c r="EI292" s="16"/>
      <c r="EJ292" s="16"/>
      <c r="EK292" s="16"/>
      <c r="EL292" s="16"/>
      <c r="EM292" s="16"/>
      <c r="EN292" s="16"/>
      <c r="EO292" s="16"/>
      <c r="EP292" s="16"/>
      <c r="EQ292" s="16"/>
      <c r="ER292" s="16"/>
      <c r="ES292" s="16"/>
      <c r="ET292" s="16"/>
      <c r="EU292" s="16"/>
      <c r="EV292" s="16"/>
      <c r="EW292" s="16"/>
      <c r="EX292" s="16"/>
      <c r="EY292" s="16"/>
      <c r="EZ292" s="16"/>
      <c r="FA292" s="16"/>
      <c r="FB292" s="16"/>
      <c r="FC292" s="16"/>
      <c r="FD292" s="16"/>
      <c r="FE292" s="16"/>
      <c r="FF292" s="16"/>
      <c r="FG292" s="16"/>
      <c r="FH292" s="16"/>
      <c r="FI292" s="16"/>
      <c r="FJ292" s="16"/>
      <c r="FK292" s="16"/>
      <c r="FL292" s="16"/>
      <c r="FM292" s="16"/>
      <c r="FN292" s="16"/>
      <c r="FO292" s="16"/>
      <c r="FP292" s="16"/>
      <c r="FQ292" s="16"/>
      <c r="FR292" s="16"/>
      <c r="FS292" s="16"/>
      <c r="FT292" s="16"/>
      <c r="FU292" s="16"/>
      <c r="FV292" s="16"/>
      <c r="FW292" s="16"/>
      <c r="FX292" s="16"/>
      <c r="FY292" s="16"/>
      <c r="FZ292" s="16"/>
      <c r="GA292" s="16"/>
      <c r="GB292" s="16"/>
      <c r="GC292" s="16"/>
      <c r="GD292" s="16"/>
      <c r="GE292" s="16"/>
      <c r="GF292" s="16"/>
      <c r="GG292" s="16"/>
      <c r="GH292" s="16"/>
      <c r="GI292" s="16"/>
      <c r="GJ292" s="16"/>
      <c r="GK292" s="16"/>
      <c r="GL292" s="16"/>
      <c r="GM292" s="16"/>
      <c r="GN292" s="16"/>
      <c r="GO292" s="16"/>
      <c r="GP292" s="16"/>
      <c r="GQ292" s="16"/>
      <c r="GR292" s="16"/>
      <c r="GS292" s="16"/>
      <c r="GT292" s="16"/>
      <c r="GU292" s="16"/>
      <c r="GV292" s="16"/>
      <c r="GW292" s="16"/>
      <c r="GX292" s="16"/>
      <c r="GY292" s="16"/>
      <c r="GZ292" s="16"/>
      <c r="HA292" s="16"/>
      <c r="HB292" s="16"/>
      <c r="HC292" s="16"/>
      <c r="HD292" s="16"/>
      <c r="HE292" s="16"/>
      <c r="HF292" s="16"/>
      <c r="HG292" s="16"/>
      <c r="HH292" s="16"/>
      <c r="HI292" s="16"/>
      <c r="HJ292" s="16"/>
      <c r="HK292" s="16"/>
      <c r="HL292" s="16"/>
      <c r="HM292" s="16"/>
      <c r="HN292" s="16"/>
      <c r="HO292" s="16"/>
      <c r="HP292" s="16"/>
      <c r="HQ292" s="16"/>
      <c r="HR292" s="16"/>
      <c r="HS292" s="16"/>
      <c r="HT292" s="16"/>
      <c r="HU292" s="16"/>
      <c r="HV292" s="16"/>
      <c r="HW292" s="16"/>
      <c r="HX292" s="16"/>
      <c r="HY292" s="16"/>
      <c r="HZ292" s="16"/>
      <c r="IA292" s="16"/>
      <c r="IB292" s="16"/>
      <c r="IC292" s="16"/>
      <c r="ID292" s="16"/>
      <c r="IE292" s="16"/>
      <c r="IF292" s="16"/>
      <c r="IG292" s="16"/>
      <c r="IH292" s="16"/>
    </row>
    <row r="293" spans="1:242">
      <c r="A293" s="45" t="s">
        <v>648</v>
      </c>
      <c r="B293" s="19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04">
        <f t="shared" ref="CW293:DJ293" si="404">VLOOKUP($A293,$T$70:$AI$85,CW$173,FALSE)</f>
        <v>0</v>
      </c>
      <c r="CX293" s="104">
        <f t="shared" si="404"/>
        <v>-3.27070488000758E-2</v>
      </c>
      <c r="CY293" s="104">
        <f t="shared" si="404"/>
        <v>1.8740424757548002E-2</v>
      </c>
      <c r="CZ293" s="104">
        <f t="shared" si="404"/>
        <v>-5.4097124633885052E-2</v>
      </c>
      <c r="DA293" s="104">
        <f t="shared" si="404"/>
        <v>-6.3644713449643064E-2</v>
      </c>
      <c r="DB293" s="104">
        <f t="shared" si="404"/>
        <v>-4.0217948955877048E-2</v>
      </c>
      <c r="DC293" s="104">
        <f t="shared" si="404"/>
        <v>-2.9129590458299326E-2</v>
      </c>
      <c r="DD293" s="104">
        <f t="shared" si="404"/>
        <v>-3.3833727423410509E-2</v>
      </c>
      <c r="DE293" s="104">
        <f t="shared" si="404"/>
        <v>-6.0294940405554498E-2</v>
      </c>
      <c r="DF293" s="104">
        <f t="shared" si="404"/>
        <v>-4.9461542739205888E-2</v>
      </c>
      <c r="DG293" s="104">
        <f t="shared" si="404"/>
        <v>-6.6999073234945472E-2</v>
      </c>
      <c r="DH293" s="104">
        <f t="shared" si="404"/>
        <v>-7.2278687612658543E-2</v>
      </c>
      <c r="DI293" s="104">
        <f t="shared" si="404"/>
        <v>-3.5145787957659325E-2</v>
      </c>
      <c r="DJ293" s="104">
        <f t="shared" si="404"/>
        <v>3.8405337034537634E-2</v>
      </c>
      <c r="DK293" s="16"/>
      <c r="DL293" s="16"/>
      <c r="DM293" s="16"/>
      <c r="DN293" s="16"/>
      <c r="DO293" s="16"/>
      <c r="DP293" s="16"/>
      <c r="DQ293" s="16"/>
      <c r="DR293" s="16"/>
      <c r="DS293" s="16"/>
      <c r="DT293" s="16"/>
      <c r="DU293" s="16"/>
      <c r="DV293" s="16"/>
      <c r="DW293" s="16"/>
      <c r="DX293" s="16"/>
      <c r="DY293" s="16"/>
      <c r="DZ293" s="16"/>
      <c r="EA293" s="16"/>
      <c r="EB293" s="16"/>
      <c r="EC293" s="16"/>
      <c r="ED293" s="16"/>
      <c r="EE293" s="16"/>
      <c r="EF293" s="16"/>
      <c r="EG293" s="16"/>
      <c r="EH293" s="16"/>
      <c r="EI293" s="16"/>
      <c r="EJ293" s="16"/>
      <c r="EK293" s="16"/>
      <c r="EL293" s="16"/>
      <c r="EM293" s="16"/>
      <c r="EN293" s="16"/>
      <c r="EO293" s="16"/>
      <c r="EP293" s="16"/>
      <c r="EQ293" s="16"/>
      <c r="ER293" s="16"/>
      <c r="ES293" s="16"/>
      <c r="ET293" s="16"/>
      <c r="EU293" s="16"/>
      <c r="EV293" s="16"/>
      <c r="EW293" s="16"/>
      <c r="EX293" s="16"/>
      <c r="EY293" s="16"/>
      <c r="EZ293" s="16"/>
      <c r="FA293" s="16"/>
      <c r="FB293" s="16"/>
      <c r="FC293" s="16"/>
      <c r="FD293" s="16"/>
      <c r="FE293" s="16"/>
      <c r="FF293" s="16"/>
      <c r="FG293" s="16"/>
      <c r="FH293" s="16"/>
      <c r="FI293" s="16"/>
      <c r="FJ293" s="16"/>
      <c r="FK293" s="16"/>
      <c r="FL293" s="16"/>
      <c r="FM293" s="16"/>
      <c r="FN293" s="16"/>
      <c r="FO293" s="16"/>
      <c r="FP293" s="16"/>
      <c r="FQ293" s="16"/>
      <c r="FR293" s="16"/>
      <c r="FS293" s="16"/>
      <c r="FT293" s="16"/>
      <c r="FU293" s="16"/>
      <c r="FV293" s="16"/>
      <c r="FW293" s="16"/>
      <c r="FX293" s="16"/>
      <c r="FY293" s="16"/>
      <c r="FZ293" s="16"/>
      <c r="GA293" s="16"/>
      <c r="GB293" s="16"/>
      <c r="GC293" s="16"/>
      <c r="GD293" s="16"/>
      <c r="GE293" s="16"/>
      <c r="GF293" s="16"/>
      <c r="GG293" s="16"/>
      <c r="GH293" s="16"/>
      <c r="GI293" s="16"/>
      <c r="GJ293" s="16"/>
      <c r="GK293" s="16"/>
      <c r="GL293" s="16"/>
      <c r="GM293" s="16"/>
      <c r="GN293" s="16"/>
      <c r="GO293" s="16"/>
      <c r="GP293" s="16"/>
      <c r="GQ293" s="16"/>
      <c r="GR293" s="16"/>
      <c r="GS293" s="16"/>
      <c r="GT293" s="16"/>
      <c r="GU293" s="16"/>
      <c r="GV293" s="16"/>
      <c r="GW293" s="16"/>
      <c r="GX293" s="16"/>
      <c r="GY293" s="16"/>
      <c r="GZ293" s="16"/>
      <c r="HA293" s="16"/>
      <c r="HB293" s="16"/>
      <c r="HC293" s="16"/>
      <c r="HD293" s="16"/>
      <c r="HE293" s="16"/>
      <c r="HF293" s="16"/>
      <c r="HG293" s="16"/>
      <c r="HH293" s="16"/>
      <c r="HI293" s="16"/>
      <c r="HJ293" s="16"/>
      <c r="HK293" s="16"/>
      <c r="HL293" s="16"/>
      <c r="HM293" s="16"/>
      <c r="HN293" s="16"/>
      <c r="HO293" s="16"/>
      <c r="HP293" s="16"/>
      <c r="HQ293" s="16"/>
      <c r="HR293" s="16"/>
      <c r="HS293" s="16"/>
      <c r="HT293" s="16"/>
      <c r="HU293" s="16"/>
      <c r="HV293" s="16"/>
      <c r="HW293" s="16"/>
      <c r="HX293" s="16"/>
      <c r="HY293" s="16"/>
      <c r="HZ293" s="16"/>
      <c r="IA293" s="16"/>
      <c r="IB293" s="16"/>
      <c r="IC293" s="16"/>
      <c r="ID293" s="16"/>
      <c r="IE293" s="16"/>
      <c r="IF293" s="16"/>
      <c r="IG293" s="16"/>
      <c r="IH293" s="16"/>
    </row>
    <row r="294" spans="1:242">
      <c r="A294" s="45" t="s">
        <v>650</v>
      </c>
      <c r="B294" s="19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16"/>
      <c r="DF294" s="16"/>
      <c r="DG294" s="16"/>
      <c r="DH294" s="16"/>
      <c r="DI294" s="16"/>
      <c r="DJ294" s="16"/>
      <c r="DK294" s="16"/>
      <c r="DL294" s="16"/>
      <c r="DM294" s="104">
        <f t="shared" ref="DM294:DZ294" si="405">VLOOKUP($A294,$T$70:$AI$85,DM$173,FALSE)</f>
        <v>0</v>
      </c>
      <c r="DN294" s="104">
        <f t="shared" si="405"/>
        <v>-3.3708838149751563E-2</v>
      </c>
      <c r="DO294" s="104">
        <f t="shared" si="405"/>
        <v>1.868308391051321E-2</v>
      </c>
      <c r="DP294" s="104">
        <f t="shared" si="405"/>
        <v>4.285139962095319E-2</v>
      </c>
      <c r="DQ294" s="104">
        <f t="shared" si="405"/>
        <v>3.3498987789790435E-2</v>
      </c>
      <c r="DR294" s="104">
        <f t="shared" si="405"/>
        <v>3.3807334551640311E-2</v>
      </c>
      <c r="DS294" s="104">
        <f t="shared" si="405"/>
        <v>8.0525002315501304E-4</v>
      </c>
      <c r="DT294" s="104">
        <f t="shared" si="405"/>
        <v>-1.5301418457048022E-2</v>
      </c>
      <c r="DU294" s="104">
        <f t="shared" si="405"/>
        <v>-1.5597466668388127E-2</v>
      </c>
      <c r="DV294" s="104">
        <f t="shared" si="405"/>
        <v>-8.0371712423858099E-2</v>
      </c>
      <c r="DW294" s="104">
        <f t="shared" si="405"/>
        <v>-8.8005844058527183E-2</v>
      </c>
      <c r="DX294" s="104">
        <f t="shared" si="405"/>
        <v>-6.2627040471613826E-2</v>
      </c>
      <c r="DY294" s="104">
        <f t="shared" si="405"/>
        <v>-5.6087553693886294E-2</v>
      </c>
      <c r="DZ294" s="104">
        <f t="shared" si="405"/>
        <v>-6.1316994342860753E-2</v>
      </c>
      <c r="EA294" s="16"/>
      <c r="EB294" s="16"/>
      <c r="EC294" s="16"/>
      <c r="ED294" s="16"/>
      <c r="EE294" s="16"/>
      <c r="EF294" s="16"/>
      <c r="EG294" s="16"/>
      <c r="EH294" s="16"/>
      <c r="EI294" s="16"/>
      <c r="EJ294" s="16"/>
      <c r="EK294" s="16"/>
      <c r="EL294" s="16"/>
      <c r="EM294" s="16"/>
      <c r="EN294" s="16"/>
      <c r="EO294" s="16"/>
      <c r="EP294" s="16"/>
      <c r="EQ294" s="16"/>
      <c r="ER294" s="16"/>
      <c r="ES294" s="16"/>
      <c r="ET294" s="16"/>
      <c r="EU294" s="16"/>
      <c r="EV294" s="16"/>
      <c r="EW294" s="16"/>
      <c r="EX294" s="16"/>
      <c r="EY294" s="16"/>
      <c r="EZ294" s="16"/>
      <c r="FA294" s="16"/>
      <c r="FB294" s="16"/>
      <c r="FC294" s="16"/>
      <c r="FD294" s="16"/>
      <c r="FE294" s="16"/>
      <c r="FF294" s="16"/>
      <c r="FG294" s="16"/>
      <c r="FH294" s="16"/>
      <c r="FI294" s="16"/>
      <c r="FJ294" s="16"/>
      <c r="FK294" s="16"/>
      <c r="FL294" s="16"/>
      <c r="FM294" s="16"/>
      <c r="FN294" s="16"/>
      <c r="FO294" s="16"/>
      <c r="FP294" s="16"/>
      <c r="FQ294" s="16"/>
      <c r="FR294" s="16"/>
      <c r="FS294" s="16"/>
      <c r="FT294" s="16"/>
      <c r="FU294" s="16"/>
      <c r="FV294" s="16"/>
      <c r="FW294" s="16"/>
      <c r="FX294" s="16"/>
      <c r="FY294" s="16"/>
      <c r="FZ294" s="16"/>
      <c r="GA294" s="16"/>
      <c r="GB294" s="16"/>
      <c r="GC294" s="16"/>
      <c r="GD294" s="16"/>
      <c r="GE294" s="16"/>
      <c r="GF294" s="16"/>
      <c r="GG294" s="16"/>
      <c r="GH294" s="16"/>
      <c r="GI294" s="16"/>
      <c r="GJ294" s="16"/>
      <c r="GK294" s="16"/>
      <c r="GL294" s="16"/>
      <c r="GM294" s="16"/>
      <c r="GN294" s="16"/>
      <c r="GO294" s="16"/>
      <c r="GP294" s="16"/>
      <c r="GQ294" s="16"/>
      <c r="GR294" s="16"/>
      <c r="GS294" s="16"/>
      <c r="GT294" s="16"/>
      <c r="GU294" s="16"/>
      <c r="GV294" s="16"/>
      <c r="GW294" s="16"/>
      <c r="GX294" s="16"/>
      <c r="GY294" s="16"/>
      <c r="GZ294" s="16"/>
      <c r="HA294" s="16"/>
      <c r="HB294" s="16"/>
      <c r="HC294" s="16"/>
      <c r="HD294" s="16"/>
      <c r="HE294" s="16"/>
      <c r="HF294" s="16"/>
      <c r="HG294" s="16"/>
      <c r="HH294" s="16"/>
      <c r="HI294" s="16"/>
      <c r="HJ294" s="16"/>
      <c r="HK294" s="16"/>
      <c r="HL294" s="16"/>
      <c r="HM294" s="16"/>
      <c r="HN294" s="16"/>
      <c r="HO294" s="16"/>
      <c r="HP294" s="16"/>
      <c r="HQ294" s="16"/>
      <c r="HR294" s="16"/>
      <c r="HS294" s="16"/>
      <c r="HT294" s="16"/>
      <c r="HU294" s="16"/>
      <c r="HV294" s="16"/>
      <c r="HW294" s="16"/>
      <c r="HX294" s="16"/>
      <c r="HY294" s="16"/>
      <c r="HZ294" s="16"/>
      <c r="IA294" s="16"/>
      <c r="IB294" s="16"/>
      <c r="IC294" s="16"/>
      <c r="ID294" s="16"/>
      <c r="IE294" s="16"/>
      <c r="IF294" s="16"/>
      <c r="IG294" s="16"/>
      <c r="IH294" s="16"/>
    </row>
    <row r="295" spans="1:242">
      <c r="A295" s="45" t="s">
        <v>651</v>
      </c>
      <c r="B295" s="19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16"/>
      <c r="DB295" s="16"/>
      <c r="DC295" s="16"/>
      <c r="DD295" s="16"/>
      <c r="DE295" s="16"/>
      <c r="DF295" s="16"/>
      <c r="DG295" s="16"/>
      <c r="DH295" s="16"/>
      <c r="DI295" s="16"/>
      <c r="DJ295" s="16"/>
      <c r="DK295" s="16"/>
      <c r="DL295" s="16"/>
      <c r="DM295" s="16"/>
      <c r="DN295" s="16"/>
      <c r="DO295" s="16"/>
      <c r="DP295" s="16"/>
      <c r="DQ295" s="16"/>
      <c r="DR295" s="16"/>
      <c r="DS295" s="16"/>
      <c r="DT295" s="16"/>
      <c r="DU295" s="16"/>
      <c r="DV295" s="16"/>
      <c r="DW295" s="16"/>
      <c r="DX295" s="16"/>
      <c r="DY295" s="16"/>
      <c r="DZ295" s="16"/>
      <c r="EA295" s="16"/>
      <c r="EB295" s="16"/>
      <c r="EC295" s="104">
        <f t="shared" ref="EC295:EP295" si="406">VLOOKUP($A295,$T$70:$AI$85,EC$173,FALSE)</f>
        <v>0</v>
      </c>
      <c r="ED295" s="104">
        <f t="shared" si="406"/>
        <v>-3.2006777965285949E-2</v>
      </c>
      <c r="EE295" s="104">
        <f t="shared" si="406"/>
        <v>1.2333351599562281E-2</v>
      </c>
      <c r="EF295" s="104">
        <f t="shared" si="406"/>
        <v>-1.9341486913569295E-2</v>
      </c>
      <c r="EG295" s="104">
        <f t="shared" si="406"/>
        <v>-1.9999061081934055E-2</v>
      </c>
      <c r="EH295" s="104">
        <f t="shared" si="406"/>
        <v>-3.5824135013498681E-2</v>
      </c>
      <c r="EI295" s="104">
        <f t="shared" si="406"/>
        <v>-5.2002572025172444E-2</v>
      </c>
      <c r="EJ295" s="104">
        <f t="shared" si="406"/>
        <v>-7.2498161784887771E-2</v>
      </c>
      <c r="EK295" s="104">
        <f t="shared" si="406"/>
        <v>-1.0125134392221513E-2</v>
      </c>
      <c r="EL295" s="104">
        <f t="shared" si="406"/>
        <v>-0.11906739573983172</v>
      </c>
      <c r="EM295" s="104">
        <f t="shared" si="406"/>
        <v>-0.13265953627150417</v>
      </c>
      <c r="EN295" s="104">
        <f t="shared" si="406"/>
        <v>-0.13675358196284548</v>
      </c>
      <c r="EO295" s="104">
        <f t="shared" si="406"/>
        <v>-0.1167494852692158</v>
      </c>
      <c r="EP295" s="104">
        <f t="shared" si="406"/>
        <v>-8.7665971718834612E-2</v>
      </c>
      <c r="EQ295" s="16"/>
      <c r="ER295" s="16"/>
      <c r="ES295" s="16"/>
      <c r="ET295" s="16"/>
      <c r="EU295" s="16"/>
      <c r="EV295" s="16"/>
      <c r="EW295" s="16"/>
      <c r="EX295" s="16"/>
      <c r="EY295" s="16"/>
      <c r="EZ295" s="16"/>
      <c r="FA295" s="16"/>
      <c r="FB295" s="16"/>
      <c r="FC295" s="16"/>
      <c r="FD295" s="16"/>
      <c r="FE295" s="16"/>
      <c r="FF295" s="16"/>
      <c r="FG295" s="16"/>
      <c r="FH295" s="16"/>
      <c r="FI295" s="16"/>
      <c r="FJ295" s="16"/>
      <c r="FK295" s="16"/>
      <c r="FL295" s="16"/>
      <c r="FM295" s="16"/>
      <c r="FN295" s="16"/>
      <c r="FO295" s="16"/>
      <c r="FP295" s="16"/>
      <c r="FQ295" s="16"/>
      <c r="FR295" s="16"/>
      <c r="FS295" s="16"/>
      <c r="FT295" s="16"/>
      <c r="FU295" s="16"/>
      <c r="FV295" s="16"/>
      <c r="FW295" s="16"/>
      <c r="FX295" s="16"/>
      <c r="FY295" s="16"/>
      <c r="FZ295" s="16"/>
      <c r="GA295" s="16"/>
      <c r="GB295" s="16"/>
      <c r="GC295" s="16"/>
      <c r="GD295" s="16"/>
      <c r="GE295" s="16"/>
      <c r="GF295" s="16"/>
      <c r="GG295" s="16"/>
      <c r="GH295" s="16"/>
      <c r="GI295" s="16"/>
      <c r="GJ295" s="16"/>
      <c r="GK295" s="16"/>
      <c r="GL295" s="16"/>
      <c r="GM295" s="16"/>
      <c r="GN295" s="16"/>
      <c r="GO295" s="16"/>
      <c r="GP295" s="16"/>
      <c r="GQ295" s="16"/>
      <c r="GR295" s="16"/>
      <c r="GS295" s="16"/>
      <c r="GT295" s="16"/>
      <c r="GU295" s="16"/>
      <c r="GV295" s="16"/>
      <c r="GW295" s="16"/>
      <c r="GX295" s="16"/>
      <c r="GY295" s="16"/>
      <c r="GZ295" s="16"/>
      <c r="HA295" s="16"/>
      <c r="HB295" s="16"/>
      <c r="HC295" s="16"/>
      <c r="HD295" s="16"/>
      <c r="HE295" s="16"/>
      <c r="HF295" s="16"/>
      <c r="HG295" s="16"/>
      <c r="HH295" s="16"/>
      <c r="HI295" s="16"/>
      <c r="HJ295" s="16"/>
      <c r="HK295" s="16"/>
      <c r="HL295" s="16"/>
      <c r="HM295" s="16"/>
      <c r="HN295" s="16"/>
      <c r="HO295" s="16"/>
      <c r="HP295" s="16"/>
      <c r="HQ295" s="16"/>
      <c r="HR295" s="16"/>
      <c r="HS295" s="16"/>
      <c r="HT295" s="16"/>
      <c r="HU295" s="16"/>
      <c r="HV295" s="16"/>
      <c r="HW295" s="16"/>
      <c r="HX295" s="16"/>
      <c r="HY295" s="16"/>
      <c r="HZ295" s="16"/>
      <c r="IA295" s="16"/>
      <c r="IB295" s="16"/>
      <c r="IC295" s="16"/>
      <c r="ID295" s="16"/>
      <c r="IE295" s="16"/>
      <c r="IF295" s="16"/>
      <c r="IG295" s="16"/>
      <c r="IH295" s="16"/>
    </row>
    <row r="296" spans="1:242">
      <c r="A296" s="45" t="s">
        <v>656</v>
      </c>
      <c r="B296" s="19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/>
      <c r="DG296" s="16"/>
      <c r="DH296" s="16"/>
      <c r="DI296" s="16"/>
      <c r="DJ296" s="16"/>
      <c r="DK296" s="16"/>
      <c r="DL296" s="16"/>
      <c r="DM296" s="16"/>
      <c r="DN296" s="16"/>
      <c r="DO296" s="16"/>
      <c r="DP296" s="16"/>
      <c r="DQ296" s="16"/>
      <c r="DR296" s="16"/>
      <c r="DS296" s="16"/>
      <c r="DT296" s="16"/>
      <c r="DU296" s="16"/>
      <c r="DV296" s="16"/>
      <c r="DW296" s="16"/>
      <c r="DX296" s="16"/>
      <c r="DY296" s="16"/>
      <c r="DZ296" s="16"/>
      <c r="EA296" s="16"/>
      <c r="EB296" s="16"/>
      <c r="EC296" s="16"/>
      <c r="ED296" s="16"/>
      <c r="EE296" s="16"/>
      <c r="EF296" s="16"/>
      <c r="EG296" s="16"/>
      <c r="EH296" s="16"/>
      <c r="EI296" s="16"/>
      <c r="EJ296" s="16"/>
      <c r="EK296" s="16"/>
      <c r="EL296" s="16"/>
      <c r="EM296" s="16"/>
      <c r="EN296" s="16"/>
      <c r="EO296" s="16"/>
      <c r="EP296" s="16"/>
      <c r="EQ296" s="16"/>
      <c r="ER296" s="16"/>
      <c r="ES296" s="104">
        <f t="shared" ref="ES296:FF296" si="407">VLOOKUP($A296,$T$70:$AI$85,ES$173,FALSE)</f>
        <v>0</v>
      </c>
      <c r="ET296" s="104">
        <f t="shared" si="407"/>
        <v>2.563581211158783E-2</v>
      </c>
      <c r="EU296" s="104">
        <f t="shared" si="407"/>
        <v>7.5685594687437741E-2</v>
      </c>
      <c r="EV296" s="104">
        <f t="shared" si="407"/>
        <v>3.0002195536654952E-2</v>
      </c>
      <c r="EW296" s="104">
        <f t="shared" si="407"/>
        <v>-3.7184949664559319E-4</v>
      </c>
      <c r="EX296" s="104">
        <f t="shared" si="407"/>
        <v>0.19702601146518939</v>
      </c>
      <c r="EY296" s="104">
        <f t="shared" si="407"/>
        <v>0.14331263086132995</v>
      </c>
      <c r="EZ296" s="104">
        <f t="shared" si="407"/>
        <v>0.13430946838692104</v>
      </c>
      <c r="FA296" s="104">
        <f t="shared" si="407"/>
        <v>0.11543983591717666</v>
      </c>
      <c r="FB296" s="104">
        <f t="shared" si="407"/>
        <v>0.1331950351481892</v>
      </c>
      <c r="FC296" s="104">
        <f t="shared" si="407"/>
        <v>0.10230909621884132</v>
      </c>
      <c r="FD296" s="104">
        <f t="shared" si="407"/>
        <v>0.11768708082156509</v>
      </c>
      <c r="FE296" s="104">
        <f t="shared" si="407"/>
        <v>0.11078774077525377</v>
      </c>
      <c r="FF296" s="104">
        <f t="shared" si="407"/>
        <v>0.17892379430550465</v>
      </c>
      <c r="FG296" s="16"/>
      <c r="FH296" s="16"/>
      <c r="FI296" s="16"/>
      <c r="FJ296" s="16"/>
      <c r="FK296" s="16"/>
      <c r="FL296" s="16"/>
      <c r="FM296" s="16"/>
      <c r="FN296" s="16"/>
      <c r="FO296" s="16"/>
      <c r="FP296" s="16"/>
      <c r="FQ296" s="16"/>
      <c r="FR296" s="16"/>
      <c r="FS296" s="16"/>
      <c r="FT296" s="16"/>
      <c r="FU296" s="16"/>
      <c r="FV296" s="16"/>
      <c r="FW296" s="16"/>
      <c r="FX296" s="16"/>
      <c r="FY296" s="16"/>
      <c r="FZ296" s="16"/>
      <c r="GA296" s="16"/>
      <c r="GB296" s="16"/>
      <c r="GC296" s="16"/>
      <c r="GD296" s="16"/>
      <c r="GE296" s="16"/>
      <c r="GF296" s="16"/>
      <c r="GG296" s="16"/>
      <c r="GH296" s="16"/>
      <c r="GI296" s="16"/>
      <c r="GJ296" s="16"/>
      <c r="GK296" s="16"/>
      <c r="GL296" s="16"/>
      <c r="GM296" s="16"/>
      <c r="GN296" s="16"/>
      <c r="GO296" s="16"/>
      <c r="GP296" s="16"/>
      <c r="GQ296" s="16"/>
      <c r="GR296" s="16"/>
      <c r="GS296" s="16"/>
      <c r="GT296" s="16"/>
      <c r="GU296" s="16"/>
      <c r="GV296" s="16"/>
      <c r="GW296" s="16"/>
      <c r="GX296" s="16"/>
      <c r="GY296" s="16"/>
      <c r="GZ296" s="16"/>
      <c r="HA296" s="16"/>
      <c r="HB296" s="16"/>
      <c r="HC296" s="16"/>
      <c r="HD296" s="16"/>
      <c r="HE296" s="16"/>
      <c r="HF296" s="16"/>
      <c r="HG296" s="16"/>
      <c r="HH296" s="16"/>
      <c r="HI296" s="16"/>
      <c r="HJ296" s="16"/>
      <c r="HK296" s="16"/>
      <c r="HL296" s="16"/>
      <c r="HM296" s="16"/>
      <c r="HN296" s="16"/>
      <c r="HO296" s="16"/>
      <c r="HP296" s="16"/>
      <c r="HQ296" s="16"/>
      <c r="HR296" s="16"/>
      <c r="HS296" s="16"/>
      <c r="HT296" s="16"/>
      <c r="HU296" s="16"/>
      <c r="HV296" s="16"/>
      <c r="HW296" s="16"/>
      <c r="HX296" s="16"/>
      <c r="HY296" s="16"/>
      <c r="HZ296" s="16"/>
      <c r="IA296" s="16"/>
      <c r="IB296" s="16"/>
      <c r="IC296" s="16"/>
      <c r="ID296" s="16"/>
      <c r="IE296" s="16"/>
      <c r="IF296" s="16"/>
      <c r="IG296" s="16"/>
      <c r="IH296" s="16"/>
    </row>
    <row r="297" spans="1:242">
      <c r="A297" s="168" t="s">
        <v>653</v>
      </c>
      <c r="B297" s="19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6"/>
      <c r="CS297" s="16"/>
      <c r="CT297" s="16"/>
      <c r="CU297" s="16"/>
      <c r="CV297" s="16"/>
      <c r="CW297" s="16"/>
      <c r="CX297" s="16"/>
      <c r="CY297" s="16"/>
      <c r="CZ297" s="16"/>
      <c r="DA297" s="16"/>
      <c r="DB297" s="16"/>
      <c r="DC297" s="16"/>
      <c r="DD297" s="16"/>
      <c r="DE297" s="16"/>
      <c r="DF297" s="16"/>
      <c r="DG297" s="16"/>
      <c r="DH297" s="16"/>
      <c r="DI297" s="16"/>
      <c r="DJ297" s="16"/>
      <c r="DK297" s="16"/>
      <c r="DL297" s="16"/>
      <c r="DM297" s="16"/>
      <c r="DN297" s="16"/>
      <c r="DO297" s="16"/>
      <c r="DP297" s="16"/>
      <c r="DQ297" s="16"/>
      <c r="DR297" s="16"/>
      <c r="DS297" s="16"/>
      <c r="DT297" s="16"/>
      <c r="DU297" s="16"/>
      <c r="DV297" s="16"/>
      <c r="DW297" s="16"/>
      <c r="DX297" s="16"/>
      <c r="DY297" s="16"/>
      <c r="DZ297" s="16"/>
      <c r="EA297" s="16"/>
      <c r="EB297" s="16"/>
      <c r="EC297" s="16"/>
      <c r="ED297" s="16"/>
      <c r="EE297" s="16"/>
      <c r="EF297" s="16"/>
      <c r="EG297" s="16"/>
      <c r="EH297" s="16"/>
      <c r="EI297" s="16"/>
      <c r="EJ297" s="16"/>
      <c r="EK297" s="16"/>
      <c r="EL297" s="16"/>
      <c r="EM297" s="16"/>
      <c r="EN297" s="16"/>
      <c r="EO297" s="16"/>
      <c r="EP297" s="16"/>
      <c r="EQ297" s="16"/>
      <c r="ER297" s="16"/>
      <c r="ES297" s="16"/>
      <c r="ET297" s="16"/>
      <c r="EU297" s="16"/>
      <c r="EV297" s="16"/>
      <c r="EW297" s="16"/>
      <c r="EX297" s="16"/>
      <c r="EY297" s="16"/>
      <c r="EZ297" s="16"/>
      <c r="FA297" s="16"/>
      <c r="FB297" s="16"/>
      <c r="FC297" s="16"/>
      <c r="FD297" s="16"/>
      <c r="FE297" s="16"/>
      <c r="FF297" s="16"/>
      <c r="FG297" s="16"/>
      <c r="FH297" s="16"/>
      <c r="FI297" s="104">
        <f t="shared" ref="FI297:FV297" si="408">VLOOKUP($A297,$T$70:$AI$85,FI$173,FALSE)</f>
        <v>0</v>
      </c>
      <c r="FJ297" s="104">
        <f t="shared" si="408"/>
        <v>-2.9919461044456419E-2</v>
      </c>
      <c r="FK297" s="104">
        <f t="shared" si="408"/>
        <v>1.3567734251711761E-2</v>
      </c>
      <c r="FL297" s="104">
        <f t="shared" si="408"/>
        <v>-3.9524391259897262E-2</v>
      </c>
      <c r="FM297" s="104">
        <f t="shared" si="408"/>
        <v>-4.7811941485328413E-2</v>
      </c>
      <c r="FN297" s="104">
        <f t="shared" si="408"/>
        <v>-7.0353679240024447E-2</v>
      </c>
      <c r="FO297" s="104">
        <f t="shared" si="408"/>
        <v>-9.2546660497368927E-2</v>
      </c>
      <c r="FP297" s="104">
        <f t="shared" si="408"/>
        <v>-0.10859149049931738</v>
      </c>
      <c r="FQ297" s="104">
        <f t="shared" si="408"/>
        <v>-0.124981680953128</v>
      </c>
      <c r="FR297" s="104">
        <f t="shared" si="408"/>
        <v>-0.14662370953023895</v>
      </c>
      <c r="FS297" s="104">
        <f t="shared" si="408"/>
        <v>-0.16385318082088551</v>
      </c>
      <c r="FT297" s="104">
        <f t="shared" si="408"/>
        <v>-0.16360526291444011</v>
      </c>
      <c r="FU297" s="104">
        <f t="shared" si="408"/>
        <v>-0.14196470151506779</v>
      </c>
      <c r="FV297" s="104">
        <f t="shared" si="408"/>
        <v>-2.3387980214609083E-2</v>
      </c>
      <c r="FW297" s="16"/>
      <c r="FX297" s="16"/>
      <c r="FY297" s="16"/>
      <c r="FZ297" s="16"/>
      <c r="GA297" s="16"/>
      <c r="GB297" s="16"/>
      <c r="GC297" s="16"/>
      <c r="GD297" s="16"/>
      <c r="GE297" s="16"/>
      <c r="GF297" s="16"/>
      <c r="GG297" s="16"/>
      <c r="GH297" s="16"/>
      <c r="GI297" s="16"/>
      <c r="GJ297" s="16"/>
      <c r="GK297" s="16"/>
      <c r="GL297" s="16"/>
      <c r="GM297" s="16"/>
      <c r="GN297" s="16"/>
      <c r="GO297" s="16"/>
      <c r="GP297" s="16"/>
      <c r="GQ297" s="16"/>
      <c r="GR297" s="16"/>
      <c r="GS297" s="16"/>
      <c r="GT297" s="16"/>
      <c r="GU297" s="16"/>
      <c r="GV297" s="16"/>
      <c r="GW297" s="16"/>
      <c r="GX297" s="16"/>
      <c r="GY297" s="16"/>
      <c r="GZ297" s="16"/>
      <c r="HA297" s="16"/>
      <c r="HB297" s="16"/>
      <c r="HC297" s="16"/>
      <c r="HD297" s="16"/>
      <c r="HE297" s="16"/>
      <c r="HF297" s="16"/>
      <c r="HG297" s="16"/>
      <c r="HH297" s="16"/>
      <c r="HI297" s="16"/>
      <c r="HJ297" s="16"/>
      <c r="HK297" s="16"/>
      <c r="HL297" s="16"/>
      <c r="HM297" s="16"/>
      <c r="HN297" s="16"/>
      <c r="HO297" s="16"/>
      <c r="HP297" s="16"/>
      <c r="HQ297" s="16"/>
      <c r="HR297" s="16"/>
      <c r="HS297" s="16"/>
      <c r="HT297" s="16"/>
      <c r="HU297" s="16"/>
      <c r="HV297" s="16"/>
      <c r="HW297" s="16"/>
      <c r="HX297" s="16"/>
      <c r="HY297" s="16"/>
      <c r="HZ297" s="16"/>
      <c r="IA297" s="16"/>
      <c r="IB297" s="16"/>
      <c r="IC297" s="16"/>
      <c r="ID297" s="16"/>
      <c r="IE297" s="16"/>
      <c r="IF297" s="16"/>
      <c r="IG297" s="16"/>
      <c r="IH297" s="16"/>
    </row>
    <row r="298" spans="1:242">
      <c r="A298" s="168" t="s">
        <v>652</v>
      </c>
      <c r="B298" s="19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16"/>
      <c r="EW298" s="16"/>
      <c r="EX298" s="16"/>
      <c r="EY298" s="16"/>
      <c r="EZ298" s="16"/>
      <c r="FA298" s="16"/>
      <c r="FB298" s="16"/>
      <c r="FC298" s="16"/>
      <c r="FD298" s="16"/>
      <c r="FE298" s="16"/>
      <c r="FF298" s="16"/>
      <c r="FG298" s="16"/>
      <c r="FH298" s="16"/>
      <c r="FI298" s="16"/>
      <c r="FJ298" s="16"/>
      <c r="FK298" s="16"/>
      <c r="FL298" s="16"/>
      <c r="FM298" s="16"/>
      <c r="FN298" s="16"/>
      <c r="FO298" s="16"/>
      <c r="FP298" s="16"/>
      <c r="FQ298" s="16"/>
      <c r="FR298" s="16"/>
      <c r="FS298" s="16"/>
      <c r="FT298" s="16"/>
      <c r="FU298" s="16"/>
      <c r="FV298" s="16"/>
      <c r="FW298" s="16"/>
      <c r="FX298" s="16"/>
      <c r="FY298" s="104">
        <f t="shared" ref="FY298:GL298" si="409">VLOOKUP($A298,$T$70:$AI$85,FY$173,FALSE)</f>
        <v>0</v>
      </c>
      <c r="FZ298" s="104">
        <f t="shared" si="409"/>
        <v>-4.0012787059494626E-3</v>
      </c>
      <c r="GA298" s="104">
        <f t="shared" si="409"/>
        <v>4.8583017748883739E-2</v>
      </c>
      <c r="GB298" s="104">
        <f t="shared" si="409"/>
        <v>2.211028169668916E-2</v>
      </c>
      <c r="GC298" s="104">
        <f t="shared" si="409"/>
        <v>2.295907730661173E-2</v>
      </c>
      <c r="GD298" s="104">
        <f t="shared" si="409"/>
        <v>7.7467549058742202E-2</v>
      </c>
      <c r="GE298" s="104">
        <f t="shared" si="409"/>
        <v>4.7797167409725061E-2</v>
      </c>
      <c r="GF298" s="104">
        <f t="shared" si="409"/>
        <v>3.8397253654399943E-2</v>
      </c>
      <c r="GG298" s="104">
        <f t="shared" si="409"/>
        <v>2.9712589255992183E-2</v>
      </c>
      <c r="GH298" s="104">
        <f t="shared" si="409"/>
        <v>4.3526706171557628E-2</v>
      </c>
      <c r="GI298" s="104">
        <f t="shared" si="409"/>
        <v>2.930338488958828E-2</v>
      </c>
      <c r="GJ298" s="104">
        <f t="shared" si="409"/>
        <v>5.412163606232645E-2</v>
      </c>
      <c r="GK298" s="104">
        <f t="shared" si="409"/>
        <v>0.10753174202597426</v>
      </c>
      <c r="GL298" s="104">
        <f t="shared" si="409"/>
        <v>0.17559782694992543</v>
      </c>
      <c r="GM298" s="16"/>
      <c r="GN298" s="16"/>
      <c r="GO298" s="16"/>
      <c r="GP298" s="16"/>
      <c r="GQ298" s="16"/>
      <c r="GR298" s="16"/>
      <c r="GS298" s="16"/>
      <c r="GT298" s="16"/>
      <c r="GU298" s="16"/>
      <c r="GV298" s="16"/>
      <c r="GW298" s="16"/>
      <c r="GX298" s="16"/>
      <c r="GY298" s="16"/>
      <c r="GZ298" s="16"/>
      <c r="HA298" s="16"/>
      <c r="HB298" s="16"/>
      <c r="HC298" s="16"/>
      <c r="HD298" s="16"/>
      <c r="HE298" s="16"/>
      <c r="HF298" s="16"/>
      <c r="HG298" s="16"/>
      <c r="HH298" s="16"/>
      <c r="HI298" s="16"/>
      <c r="HJ298" s="16"/>
      <c r="HK298" s="16"/>
      <c r="HL298" s="16"/>
      <c r="HM298" s="16"/>
      <c r="HN298" s="16"/>
      <c r="HO298" s="16"/>
      <c r="HP298" s="16"/>
      <c r="HQ298" s="16"/>
      <c r="HR298" s="16"/>
      <c r="HS298" s="16"/>
      <c r="HT298" s="16"/>
      <c r="HU298" s="16"/>
      <c r="HV298" s="16"/>
      <c r="HW298" s="16"/>
      <c r="HX298" s="16"/>
      <c r="HY298" s="16"/>
      <c r="HZ298" s="16"/>
      <c r="IA298" s="16"/>
      <c r="IB298" s="16"/>
      <c r="IC298" s="16"/>
      <c r="ID298" s="16"/>
      <c r="IE298" s="16"/>
      <c r="IF298" s="16"/>
      <c r="IG298" s="16"/>
      <c r="IH298" s="16"/>
    </row>
    <row r="299" spans="1:242">
      <c r="A299" s="45" t="s">
        <v>654</v>
      </c>
      <c r="B299" s="19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  <c r="EV299" s="16"/>
      <c r="EW299" s="16"/>
      <c r="EX299" s="16"/>
      <c r="EY299" s="16"/>
      <c r="EZ299" s="16"/>
      <c r="FA299" s="16"/>
      <c r="FB299" s="16"/>
      <c r="FC299" s="16"/>
      <c r="FD299" s="16"/>
      <c r="FE299" s="16"/>
      <c r="FF299" s="16"/>
      <c r="FG299" s="16"/>
      <c r="FH299" s="16"/>
      <c r="FI299" s="16"/>
      <c r="FJ299" s="16"/>
      <c r="FK299" s="16"/>
      <c r="FL299" s="16"/>
      <c r="FM299" s="16"/>
      <c r="FN299" s="16"/>
      <c r="FO299" s="16"/>
      <c r="FP299" s="16"/>
      <c r="FQ299" s="16"/>
      <c r="FR299" s="16"/>
      <c r="FS299" s="16"/>
      <c r="FT299" s="16"/>
      <c r="FU299" s="16"/>
      <c r="FV299" s="16"/>
      <c r="FW299" s="16"/>
      <c r="FX299" s="16"/>
      <c r="FY299" s="16"/>
      <c r="FZ299" s="16"/>
      <c r="GA299" s="16"/>
      <c r="GB299" s="16"/>
      <c r="GC299" s="16"/>
      <c r="GD299" s="16"/>
      <c r="GE299" s="16"/>
      <c r="GF299" s="16"/>
      <c r="GG299" s="16"/>
      <c r="GH299" s="16"/>
      <c r="GI299" s="16"/>
      <c r="GJ299" s="16"/>
      <c r="GK299" s="16"/>
      <c r="GL299" s="16"/>
      <c r="GM299" s="16"/>
      <c r="GN299" s="16"/>
      <c r="GO299" s="104">
        <f t="shared" ref="GO299:HB299" si="410">VLOOKUP($A299,$T$70:$AI$85,GO$173,FALSE)</f>
        <v>0</v>
      </c>
      <c r="GP299" s="104">
        <f t="shared" si="410"/>
        <v>-2.5749089396692737E-3</v>
      </c>
      <c r="GQ299" s="104">
        <f t="shared" si="410"/>
        <v>6.5560357784816947E-2</v>
      </c>
      <c r="GR299" s="104">
        <f t="shared" si="410"/>
        <v>3.9634269648347598E-2</v>
      </c>
      <c r="GS299" s="104">
        <f t="shared" si="410"/>
        <v>0.10896344069661712</v>
      </c>
      <c r="GT299" s="104">
        <f t="shared" si="410"/>
        <v>0.12307390921414418</v>
      </c>
      <c r="GU299" s="104">
        <f t="shared" si="410"/>
        <v>0.10535794351687078</v>
      </c>
      <c r="GV299" s="104">
        <f t="shared" si="410"/>
        <v>0.1023634854181652</v>
      </c>
      <c r="GW299" s="104">
        <f t="shared" si="410"/>
        <v>0.12843035607647946</v>
      </c>
      <c r="GX299" s="104">
        <f t="shared" si="410"/>
        <v>8.3911351335894668E-2</v>
      </c>
      <c r="GY299" s="104">
        <f t="shared" si="410"/>
        <v>6.4630715034725617E-2</v>
      </c>
      <c r="GZ299" s="104">
        <f t="shared" si="410"/>
        <v>6.9090339001458556E-2</v>
      </c>
      <c r="HA299" s="104">
        <f t="shared" si="410"/>
        <v>0.12077483614322837</v>
      </c>
      <c r="HB299" s="104">
        <f t="shared" si="410"/>
        <v>0.10905275910847867</v>
      </c>
      <c r="HC299" s="16"/>
      <c r="HD299" s="16"/>
      <c r="HE299" s="16"/>
      <c r="HF299" s="16"/>
      <c r="HG299" s="16"/>
      <c r="HH299" s="16"/>
      <c r="HI299" s="16"/>
      <c r="HJ299" s="16"/>
      <c r="HK299" s="16"/>
      <c r="HL299" s="16"/>
      <c r="HM299" s="16"/>
      <c r="HN299" s="16"/>
      <c r="HO299" s="16"/>
      <c r="HP299" s="16"/>
      <c r="HQ299" s="16"/>
      <c r="HR299" s="16"/>
      <c r="HS299" s="16"/>
      <c r="HT299" s="16"/>
      <c r="HU299" s="16"/>
      <c r="HV299" s="16"/>
      <c r="HW299" s="16"/>
      <c r="HX299" s="16"/>
      <c r="HY299" s="16"/>
      <c r="HZ299" s="16"/>
      <c r="IA299" s="16"/>
      <c r="IB299" s="16"/>
      <c r="IC299" s="16"/>
      <c r="ID299" s="16"/>
      <c r="IE299" s="16"/>
      <c r="IF299" s="16"/>
      <c r="IG299" s="16"/>
      <c r="IH299" s="16"/>
    </row>
    <row r="300" spans="1:242">
      <c r="A300" s="45" t="s">
        <v>655</v>
      </c>
      <c r="B300" s="19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16"/>
      <c r="DB300" s="16"/>
      <c r="DC300" s="16"/>
      <c r="DD300" s="16"/>
      <c r="DE300" s="16"/>
      <c r="DF300" s="16"/>
      <c r="DG300" s="16"/>
      <c r="DH300" s="16"/>
      <c r="DI300" s="16"/>
      <c r="DJ300" s="16"/>
      <c r="DK300" s="16"/>
      <c r="DL300" s="16"/>
      <c r="DM300" s="16"/>
      <c r="DN300" s="16"/>
      <c r="DO300" s="16"/>
      <c r="DP300" s="16"/>
      <c r="DQ300" s="16"/>
      <c r="DR300" s="16"/>
      <c r="DS300" s="16"/>
      <c r="DT300" s="16"/>
      <c r="DU300" s="16"/>
      <c r="DV300" s="16"/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/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  <c r="EX300" s="16"/>
      <c r="EY300" s="16"/>
      <c r="EZ300" s="16"/>
      <c r="FA300" s="16"/>
      <c r="FB300" s="16"/>
      <c r="FC300" s="16"/>
      <c r="FD300" s="16"/>
      <c r="FE300" s="16"/>
      <c r="FF300" s="16"/>
      <c r="FG300" s="16"/>
      <c r="FH300" s="16"/>
      <c r="FI300" s="16"/>
      <c r="FJ300" s="16"/>
      <c r="FK300" s="16"/>
      <c r="FL300" s="16"/>
      <c r="FM300" s="16"/>
      <c r="FN300" s="16"/>
      <c r="FO300" s="16"/>
      <c r="FP300" s="16"/>
      <c r="FQ300" s="16"/>
      <c r="FR300" s="16"/>
      <c r="FS300" s="16"/>
      <c r="FT300" s="16"/>
      <c r="FU300" s="16"/>
      <c r="FV300" s="16"/>
      <c r="FW300" s="16"/>
      <c r="FX300" s="16"/>
      <c r="FY300" s="16"/>
      <c r="FZ300" s="16"/>
      <c r="GA300" s="16"/>
      <c r="GB300" s="16"/>
      <c r="GC300" s="16"/>
      <c r="GD300" s="16"/>
      <c r="GE300" s="16"/>
      <c r="GF300" s="16"/>
      <c r="GG300" s="16"/>
      <c r="GH300" s="16"/>
      <c r="GI300" s="16"/>
      <c r="GJ300" s="16"/>
      <c r="GK300" s="16"/>
      <c r="GL300" s="16"/>
      <c r="GM300" s="16"/>
      <c r="GN300" s="16"/>
      <c r="GO300" s="16"/>
      <c r="GP300" s="16"/>
      <c r="GQ300" s="16"/>
      <c r="GR300" s="16"/>
      <c r="GS300" s="16"/>
      <c r="GT300" s="16"/>
      <c r="GU300" s="16"/>
      <c r="GV300" s="16"/>
      <c r="GW300" s="16"/>
      <c r="GX300" s="16"/>
      <c r="GY300" s="16"/>
      <c r="GZ300" s="16"/>
      <c r="HA300" s="16"/>
      <c r="HB300" s="16"/>
      <c r="HC300" s="16"/>
      <c r="HD300" s="16"/>
      <c r="HE300" s="104">
        <f t="shared" ref="HE300:HR300" si="411">VLOOKUP($A300,$T$70:$AI$85,HE$173,FALSE)</f>
        <v>0</v>
      </c>
      <c r="HF300" s="104">
        <f t="shared" si="411"/>
        <v>9.0569891814360481E-3</v>
      </c>
      <c r="HG300" s="104">
        <f t="shared" si="411"/>
        <v>3.0798385733990852E-2</v>
      </c>
      <c r="HH300" s="104">
        <f t="shared" si="411"/>
        <v>2.7365355246673495E-3</v>
      </c>
      <c r="HI300" s="104">
        <f t="shared" si="411"/>
        <v>1.7465435929064022E-2</v>
      </c>
      <c r="HJ300" s="104">
        <f t="shared" si="411"/>
        <v>3.8959377046552168E-2</v>
      </c>
      <c r="HK300" s="104">
        <f t="shared" si="411"/>
        <v>1.6016909490738751E-2</v>
      </c>
      <c r="HL300" s="104">
        <f t="shared" si="411"/>
        <v>3.6239048236842208E-2</v>
      </c>
      <c r="HM300" s="104">
        <f t="shared" si="411"/>
        <v>6.8030287898881436E-2</v>
      </c>
      <c r="HN300" s="104">
        <f t="shared" si="411"/>
        <v>4.5654143113565526E-2</v>
      </c>
      <c r="HO300" s="104">
        <f t="shared" si="411"/>
        <v>3.1595230171747035E-2</v>
      </c>
      <c r="HP300" s="104">
        <f t="shared" si="411"/>
        <v>1.4040322246768655E-2</v>
      </c>
      <c r="HQ300" s="104">
        <f t="shared" si="411"/>
        <v>4.6373427491231967E-2</v>
      </c>
      <c r="HR300" s="104">
        <f t="shared" si="411"/>
        <v>7.7993975930745085E-2</v>
      </c>
      <c r="HS300" s="16"/>
      <c r="HT300" s="16"/>
      <c r="HU300" s="16"/>
      <c r="HV300" s="16"/>
      <c r="HW300" s="16"/>
      <c r="HX300" s="16"/>
      <c r="HY300" s="16"/>
      <c r="HZ300" s="16"/>
      <c r="IA300" s="16"/>
      <c r="IB300" s="16"/>
      <c r="IC300" s="16"/>
      <c r="ID300" s="16"/>
      <c r="IE300" s="16"/>
      <c r="IF300" s="16"/>
      <c r="IG300" s="16"/>
      <c r="IH300" s="16"/>
    </row>
    <row r="301" spans="1:242">
      <c r="A301" s="44" t="s">
        <v>632</v>
      </c>
      <c r="B301" s="19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CU301" s="16"/>
      <c r="CV301" s="16"/>
      <c r="CW301" s="16"/>
      <c r="CX301" s="16"/>
      <c r="CY301" s="16"/>
      <c r="CZ301" s="16"/>
      <c r="DA301" s="16"/>
      <c r="DB301" s="16"/>
      <c r="DC301" s="16"/>
      <c r="DD301" s="16"/>
      <c r="DE301" s="16"/>
      <c r="DF301" s="16"/>
      <c r="DG301" s="16"/>
      <c r="DH301" s="16"/>
      <c r="DI301" s="16"/>
      <c r="DJ301" s="16"/>
      <c r="DK301" s="16"/>
      <c r="DL301" s="16"/>
      <c r="DM301" s="16"/>
      <c r="DN301" s="16"/>
      <c r="DO301" s="16"/>
      <c r="DP301" s="16"/>
      <c r="DQ301" s="16"/>
      <c r="DR301" s="16"/>
      <c r="DS301" s="16"/>
      <c r="DT301" s="16"/>
      <c r="DU301" s="16"/>
      <c r="DV301" s="16"/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/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  <c r="EV301" s="16"/>
      <c r="EW301" s="16"/>
      <c r="EX301" s="16"/>
      <c r="EY301" s="16"/>
      <c r="EZ301" s="16"/>
      <c r="FA301" s="16"/>
      <c r="FB301" s="16"/>
      <c r="FC301" s="16"/>
      <c r="FD301" s="16"/>
      <c r="FE301" s="16"/>
      <c r="FF301" s="16"/>
      <c r="FG301" s="16"/>
      <c r="FH301" s="16"/>
      <c r="FI301" s="16"/>
      <c r="FJ301" s="16"/>
      <c r="FK301" s="16"/>
      <c r="FL301" s="16"/>
      <c r="FM301" s="16"/>
      <c r="FN301" s="16"/>
      <c r="FO301" s="16"/>
      <c r="FP301" s="16"/>
      <c r="FQ301" s="16"/>
      <c r="FR301" s="16"/>
      <c r="FS301" s="16"/>
      <c r="FT301" s="16"/>
      <c r="FU301" s="16"/>
      <c r="FV301" s="16"/>
      <c r="FW301" s="16"/>
      <c r="FX301" s="16"/>
      <c r="FY301" s="16"/>
      <c r="FZ301" s="16"/>
      <c r="GA301" s="16"/>
      <c r="GB301" s="16"/>
      <c r="GC301" s="16"/>
      <c r="GD301" s="16"/>
      <c r="GE301" s="16"/>
      <c r="GF301" s="16"/>
      <c r="GG301" s="16"/>
      <c r="GH301" s="16"/>
      <c r="GI301" s="16"/>
      <c r="GJ301" s="16"/>
      <c r="GK301" s="16"/>
      <c r="GL301" s="16"/>
      <c r="GM301" s="16"/>
      <c r="GN301" s="16"/>
      <c r="GO301" s="16"/>
      <c r="GP301" s="16"/>
      <c r="GQ301" s="16"/>
      <c r="GR301" s="16"/>
      <c r="GS301" s="16"/>
      <c r="GT301" s="16"/>
      <c r="GU301" s="16"/>
      <c r="GV301" s="16"/>
      <c r="GW301" s="16"/>
      <c r="GX301" s="16"/>
      <c r="GY301" s="16"/>
      <c r="GZ301" s="16"/>
      <c r="HA301" s="16"/>
      <c r="HB301" s="16"/>
      <c r="HC301" s="16"/>
      <c r="HD301" s="16"/>
      <c r="HE301" s="16"/>
      <c r="HF301" s="16"/>
      <c r="HG301" s="16"/>
      <c r="HH301" s="16"/>
      <c r="HI301" s="16"/>
      <c r="HJ301" s="16"/>
      <c r="HK301" s="16"/>
      <c r="HL301" s="16"/>
      <c r="HM301" s="16"/>
      <c r="HN301" s="16"/>
      <c r="HO301" s="16"/>
      <c r="HP301" s="16"/>
      <c r="HQ301" s="16"/>
      <c r="HR301" s="16"/>
      <c r="HS301" s="16"/>
      <c r="HT301" s="16"/>
      <c r="HU301" s="104">
        <f t="shared" ref="HU301:IH301" si="412">VLOOKUP($A301,$T$70:$AI$85,HU$173,FALSE)</f>
        <v>0</v>
      </c>
      <c r="HV301" s="104">
        <f t="shared" si="412"/>
        <v>2.4883349850239878E-3</v>
      </c>
      <c r="HW301" s="104">
        <f t="shared" si="412"/>
        <v>6.584308073737577E-2</v>
      </c>
      <c r="HX301" s="104">
        <f t="shared" si="412"/>
        <v>5.2725613222797119E-2</v>
      </c>
      <c r="HY301" s="104">
        <f t="shared" si="412"/>
        <v>7.3488419830424867E-2</v>
      </c>
      <c r="HZ301" s="104">
        <f t="shared" si="412"/>
        <v>0.10281566793686547</v>
      </c>
      <c r="IA301" s="104">
        <f t="shared" si="412"/>
        <v>8.4368511522151746E-2</v>
      </c>
      <c r="IB301" s="104">
        <f t="shared" si="412"/>
        <v>8.2121377984615052E-2</v>
      </c>
      <c r="IC301" s="104">
        <f t="shared" si="412"/>
        <v>8.0371441311506642E-2</v>
      </c>
      <c r="ID301" s="104">
        <f t="shared" si="412"/>
        <v>6.0867060403298368E-2</v>
      </c>
      <c r="IE301" s="104">
        <f t="shared" si="412"/>
        <v>3.8478804116591991E-2</v>
      </c>
      <c r="IF301" s="104">
        <f t="shared" si="412"/>
        <v>6.0847352642030117E-2</v>
      </c>
      <c r="IG301" s="104">
        <f t="shared" si="412"/>
        <v>8.3492436100834011E-2</v>
      </c>
      <c r="IH301" s="104">
        <f t="shared" si="412"/>
        <v>0.11295665216639916</v>
      </c>
    </row>
    <row r="302" spans="1:242">
      <c r="A302" s="44"/>
      <c r="B302" s="19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9"/>
      <c r="U302" s="44"/>
      <c r="V302" s="104"/>
      <c r="W302" s="104"/>
      <c r="X302" s="104"/>
      <c r="Y302" s="104"/>
      <c r="Z302" s="104"/>
      <c r="AA302" s="104"/>
      <c r="AB302" s="104"/>
      <c r="AC302" s="104"/>
      <c r="AD302" s="104"/>
      <c r="AE302" s="104"/>
      <c r="AF302" s="104"/>
      <c r="AG302" s="104"/>
      <c r="AH302" s="104"/>
      <c r="AI302" s="104"/>
      <c r="AJ302" s="104"/>
      <c r="AK302" s="19"/>
      <c r="AL302" s="44"/>
      <c r="AM302" s="104"/>
      <c r="AN302" s="104"/>
      <c r="AO302" s="104"/>
      <c r="AP302" s="104"/>
      <c r="AQ302" s="104"/>
      <c r="AR302" s="104"/>
      <c r="AS302" s="104"/>
      <c r="AT302" s="104"/>
      <c r="AU302" s="104"/>
      <c r="AV302" s="104"/>
      <c r="AW302" s="104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19"/>
      <c r="DU302" s="19"/>
      <c r="DV302" s="19"/>
      <c r="DW302" s="19"/>
      <c r="DX302" s="19"/>
      <c r="DY302" s="19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</row>
    <row r="303" spans="1:242">
      <c r="A303" s="19"/>
      <c r="B303" s="19"/>
      <c r="C303" s="19">
        <v>3</v>
      </c>
      <c r="D303" s="19">
        <v>4</v>
      </c>
      <c r="E303" s="19">
        <v>5</v>
      </c>
      <c r="F303" s="19">
        <v>6</v>
      </c>
      <c r="G303" s="19">
        <v>7</v>
      </c>
      <c r="H303" s="19">
        <v>8</v>
      </c>
      <c r="I303" s="19">
        <v>9</v>
      </c>
      <c r="J303" s="19">
        <v>10</v>
      </c>
      <c r="K303" s="19">
        <v>11</v>
      </c>
      <c r="L303" s="19">
        <v>12</v>
      </c>
      <c r="M303" s="19">
        <v>13</v>
      </c>
      <c r="N303" s="19">
        <v>14</v>
      </c>
      <c r="O303" s="19">
        <v>15</v>
      </c>
      <c r="P303" s="19">
        <v>16</v>
      </c>
      <c r="S303" s="19"/>
      <c r="T303" s="19"/>
      <c r="U303" s="19">
        <v>3</v>
      </c>
      <c r="V303" s="19">
        <v>4</v>
      </c>
      <c r="W303" s="19">
        <v>5</v>
      </c>
      <c r="X303" s="19">
        <v>6</v>
      </c>
      <c r="Y303" s="19">
        <v>7</v>
      </c>
      <c r="Z303" s="19">
        <v>8</v>
      </c>
      <c r="AA303" s="19">
        <v>9</v>
      </c>
      <c r="AB303" s="19">
        <v>10</v>
      </c>
      <c r="AC303" s="19">
        <v>11</v>
      </c>
      <c r="AD303" s="19">
        <v>12</v>
      </c>
      <c r="AE303" s="19">
        <v>13</v>
      </c>
      <c r="AF303" s="19">
        <v>14</v>
      </c>
      <c r="AG303" s="19">
        <v>15</v>
      </c>
      <c r="AH303" s="19">
        <v>16</v>
      </c>
      <c r="AI303" s="19"/>
      <c r="AJ303" s="19"/>
      <c r="AK303" s="19">
        <v>3</v>
      </c>
      <c r="AL303" s="19">
        <v>4</v>
      </c>
      <c r="AM303" s="19">
        <v>5</v>
      </c>
      <c r="AN303" s="19">
        <v>6</v>
      </c>
      <c r="AO303" s="19">
        <v>7</v>
      </c>
      <c r="AP303" s="19">
        <v>8</v>
      </c>
      <c r="AQ303" s="19">
        <v>9</v>
      </c>
      <c r="AR303" s="19">
        <v>10</v>
      </c>
      <c r="AS303" s="19">
        <v>11</v>
      </c>
      <c r="AT303" s="19">
        <v>12</v>
      </c>
      <c r="AU303" s="19">
        <v>13</v>
      </c>
      <c r="AV303" s="19">
        <v>14</v>
      </c>
      <c r="AW303" s="19">
        <v>15</v>
      </c>
      <c r="AX303" s="19">
        <v>16</v>
      </c>
      <c r="AY303" s="19"/>
      <c r="AZ303" s="19"/>
      <c r="BA303" s="19">
        <v>3</v>
      </c>
      <c r="BB303" s="19">
        <v>4</v>
      </c>
      <c r="BC303" s="19">
        <v>5</v>
      </c>
      <c r="BD303" s="19">
        <v>6</v>
      </c>
      <c r="BE303" s="19">
        <v>7</v>
      </c>
      <c r="BF303" s="19">
        <v>8</v>
      </c>
      <c r="BG303" s="19">
        <v>9</v>
      </c>
      <c r="BH303" s="19">
        <v>10</v>
      </c>
      <c r="BI303" s="19">
        <v>11</v>
      </c>
      <c r="BJ303" s="19">
        <v>12</v>
      </c>
      <c r="BK303" s="19">
        <v>13</v>
      </c>
      <c r="BL303" s="19">
        <v>14</v>
      </c>
      <c r="BM303" s="19">
        <v>15</v>
      </c>
      <c r="BN303" s="19">
        <v>16</v>
      </c>
      <c r="BO303" s="19"/>
      <c r="BP303" s="19"/>
      <c r="BQ303" s="19">
        <v>3</v>
      </c>
      <c r="BR303" s="19">
        <v>4</v>
      </c>
      <c r="BS303" s="19">
        <v>5</v>
      </c>
      <c r="BT303" s="19">
        <v>6</v>
      </c>
      <c r="BU303" s="19">
        <v>7</v>
      </c>
      <c r="BV303" s="19">
        <v>8</v>
      </c>
      <c r="BW303" s="19">
        <v>9</v>
      </c>
      <c r="BX303" s="19">
        <v>10</v>
      </c>
      <c r="BY303" s="19">
        <v>11</v>
      </c>
      <c r="BZ303" s="19">
        <v>12</v>
      </c>
      <c r="CA303" s="19">
        <v>13</v>
      </c>
      <c r="CB303" s="19">
        <v>14</v>
      </c>
      <c r="CC303" s="19">
        <v>15</v>
      </c>
      <c r="CD303" s="19">
        <v>16</v>
      </c>
      <c r="CE303" s="19"/>
      <c r="CF303" s="19"/>
      <c r="CG303" s="19">
        <v>3</v>
      </c>
      <c r="CH303" s="19">
        <v>4</v>
      </c>
      <c r="CI303" s="19">
        <v>5</v>
      </c>
      <c r="CJ303" s="19">
        <v>6</v>
      </c>
      <c r="CK303" s="19">
        <v>7</v>
      </c>
      <c r="CL303" s="19">
        <v>8</v>
      </c>
      <c r="CM303" s="19">
        <v>9</v>
      </c>
      <c r="CN303" s="19">
        <v>10</v>
      </c>
      <c r="CO303" s="19">
        <v>11</v>
      </c>
      <c r="CP303" s="19">
        <v>12</v>
      </c>
      <c r="CQ303" s="19">
        <v>13</v>
      </c>
      <c r="CR303" s="19">
        <v>14</v>
      </c>
      <c r="CS303" s="19">
        <v>15</v>
      </c>
      <c r="CT303" s="19">
        <v>16</v>
      </c>
      <c r="CU303" s="19"/>
      <c r="CV303" s="19"/>
      <c r="CW303" s="19">
        <v>3</v>
      </c>
      <c r="CX303" s="19">
        <v>4</v>
      </c>
      <c r="CY303" s="19">
        <v>5</v>
      </c>
      <c r="CZ303" s="19">
        <v>6</v>
      </c>
      <c r="DA303" s="19">
        <v>7</v>
      </c>
      <c r="DB303" s="19">
        <v>8</v>
      </c>
      <c r="DC303" s="19">
        <v>9</v>
      </c>
      <c r="DD303" s="19">
        <v>10</v>
      </c>
      <c r="DE303" s="19">
        <v>11</v>
      </c>
      <c r="DF303" s="19">
        <v>12</v>
      </c>
      <c r="DG303" s="19">
        <v>13</v>
      </c>
      <c r="DH303" s="19">
        <v>14</v>
      </c>
      <c r="DI303" s="19">
        <v>15</v>
      </c>
      <c r="DJ303" s="19">
        <v>16</v>
      </c>
      <c r="DK303" s="19"/>
      <c r="DL303" s="19"/>
      <c r="DM303" s="19">
        <v>3</v>
      </c>
      <c r="DN303" s="19">
        <v>4</v>
      </c>
      <c r="DO303" s="19">
        <v>5</v>
      </c>
      <c r="DP303" s="19">
        <v>6</v>
      </c>
      <c r="DQ303" s="19">
        <v>7</v>
      </c>
      <c r="DR303" s="19">
        <v>8</v>
      </c>
      <c r="DS303" s="19">
        <v>9</v>
      </c>
      <c r="DT303" s="19">
        <v>10</v>
      </c>
      <c r="DU303" s="19">
        <v>11</v>
      </c>
      <c r="DV303" s="19">
        <v>12</v>
      </c>
      <c r="DW303" s="19">
        <v>13</v>
      </c>
      <c r="DX303" s="19">
        <v>14</v>
      </c>
      <c r="DY303" s="19">
        <v>15</v>
      </c>
      <c r="DZ303" s="19">
        <v>16</v>
      </c>
      <c r="EA303" s="19"/>
      <c r="EB303" s="19"/>
      <c r="EC303" s="19">
        <v>3</v>
      </c>
      <c r="ED303" s="19">
        <v>4</v>
      </c>
      <c r="EE303" s="19">
        <v>5</v>
      </c>
      <c r="EF303" s="19">
        <v>6</v>
      </c>
      <c r="EG303" s="19">
        <v>7</v>
      </c>
      <c r="EH303" s="19">
        <v>8</v>
      </c>
      <c r="EI303" s="19">
        <v>9</v>
      </c>
      <c r="EJ303" s="19">
        <v>10</v>
      </c>
      <c r="EK303" s="19">
        <v>11</v>
      </c>
      <c r="EL303" s="19">
        <v>12</v>
      </c>
      <c r="EM303" s="19">
        <v>13</v>
      </c>
      <c r="EN303" s="19">
        <v>14</v>
      </c>
      <c r="EO303" s="19">
        <v>15</v>
      </c>
      <c r="EP303" s="19">
        <v>16</v>
      </c>
      <c r="EQ303" s="19"/>
      <c r="ER303" s="19"/>
      <c r="ES303" s="19">
        <v>3</v>
      </c>
      <c r="ET303" s="19">
        <v>4</v>
      </c>
      <c r="EU303" s="19">
        <v>5</v>
      </c>
      <c r="EV303" s="19">
        <v>6</v>
      </c>
      <c r="EW303" s="19">
        <v>7</v>
      </c>
      <c r="EX303" s="19">
        <v>8</v>
      </c>
      <c r="EY303" s="19">
        <v>9</v>
      </c>
      <c r="EZ303" s="19">
        <v>10</v>
      </c>
      <c r="FA303" s="19">
        <v>11</v>
      </c>
      <c r="FB303" s="19">
        <v>12</v>
      </c>
      <c r="FC303" s="19">
        <v>13</v>
      </c>
      <c r="FD303" s="19">
        <v>14</v>
      </c>
      <c r="FE303" s="19">
        <v>15</v>
      </c>
      <c r="FF303" s="19">
        <v>16</v>
      </c>
      <c r="FG303" s="19"/>
      <c r="FH303" s="19"/>
      <c r="FI303" s="19">
        <v>3</v>
      </c>
      <c r="FJ303" s="19">
        <v>4</v>
      </c>
      <c r="FK303" s="19">
        <v>5</v>
      </c>
      <c r="FL303" s="19">
        <v>6</v>
      </c>
      <c r="FM303" s="19">
        <v>7</v>
      </c>
      <c r="FN303" s="19">
        <v>8</v>
      </c>
      <c r="FO303" s="19">
        <v>9</v>
      </c>
      <c r="FP303" s="19">
        <v>10</v>
      </c>
      <c r="FQ303" s="19">
        <v>11</v>
      </c>
      <c r="FR303" s="19">
        <v>12</v>
      </c>
      <c r="FS303" s="19">
        <v>13</v>
      </c>
      <c r="FT303" s="19">
        <v>14</v>
      </c>
      <c r="FU303" s="19">
        <v>15</v>
      </c>
      <c r="FV303" s="19">
        <v>16</v>
      </c>
      <c r="FW303" s="19"/>
      <c r="FX303" s="19"/>
      <c r="FY303" s="19">
        <v>3</v>
      </c>
      <c r="FZ303" s="19">
        <v>4</v>
      </c>
      <c r="GA303" s="19">
        <v>5</v>
      </c>
      <c r="GB303" s="19">
        <v>6</v>
      </c>
      <c r="GC303" s="19">
        <v>7</v>
      </c>
      <c r="GD303" s="19">
        <v>8</v>
      </c>
      <c r="GE303" s="19">
        <v>9</v>
      </c>
      <c r="GF303" s="19">
        <v>10</v>
      </c>
      <c r="GG303" s="19">
        <v>11</v>
      </c>
      <c r="GH303" s="19">
        <v>12</v>
      </c>
      <c r="GI303" s="19">
        <v>13</v>
      </c>
      <c r="GJ303" s="19">
        <v>14</v>
      </c>
      <c r="GK303" s="19">
        <v>15</v>
      </c>
      <c r="GL303" s="19">
        <v>16</v>
      </c>
      <c r="GM303" s="19"/>
      <c r="GN303" s="19"/>
      <c r="GO303" s="19">
        <v>3</v>
      </c>
      <c r="GP303" s="19">
        <v>4</v>
      </c>
      <c r="GQ303" s="19">
        <v>5</v>
      </c>
      <c r="GR303" s="19">
        <v>6</v>
      </c>
      <c r="GS303" s="19">
        <v>7</v>
      </c>
      <c r="GT303" s="19">
        <v>8</v>
      </c>
      <c r="GU303" s="19">
        <v>9</v>
      </c>
      <c r="GV303" s="19">
        <v>10</v>
      </c>
      <c r="GW303" s="19">
        <v>11</v>
      </c>
      <c r="GX303" s="19">
        <v>12</v>
      </c>
      <c r="GY303" s="19">
        <v>13</v>
      </c>
      <c r="GZ303" s="19">
        <v>14</v>
      </c>
      <c r="HA303" s="19">
        <v>15</v>
      </c>
      <c r="HB303" s="19">
        <v>16</v>
      </c>
      <c r="HC303" s="19"/>
      <c r="HD303" s="19"/>
      <c r="HE303" s="19">
        <v>3</v>
      </c>
      <c r="HF303" s="19">
        <v>4</v>
      </c>
      <c r="HG303" s="19">
        <v>5</v>
      </c>
      <c r="HH303" s="19">
        <v>6</v>
      </c>
      <c r="HI303" s="19">
        <v>7</v>
      </c>
      <c r="HJ303" s="19">
        <v>8</v>
      </c>
      <c r="HK303" s="19">
        <v>9</v>
      </c>
      <c r="HL303" s="19">
        <v>10</v>
      </c>
      <c r="HM303" s="19">
        <v>11</v>
      </c>
      <c r="HN303" s="19">
        <v>12</v>
      </c>
      <c r="HO303" s="19">
        <v>13</v>
      </c>
      <c r="HP303" s="19">
        <v>14</v>
      </c>
      <c r="HQ303" s="19">
        <v>15</v>
      </c>
      <c r="HR303" s="19">
        <v>16</v>
      </c>
      <c r="HS303" s="19"/>
      <c r="HT303" s="19"/>
      <c r="HU303" s="19">
        <v>3</v>
      </c>
      <c r="HV303" s="19">
        <v>4</v>
      </c>
      <c r="HW303" s="19">
        <v>5</v>
      </c>
      <c r="HX303" s="19">
        <v>6</v>
      </c>
      <c r="HY303" s="19">
        <v>7</v>
      </c>
      <c r="HZ303" s="19">
        <v>8</v>
      </c>
      <c r="IA303" s="19">
        <v>9</v>
      </c>
      <c r="IB303" s="19">
        <v>10</v>
      </c>
      <c r="IC303" s="19">
        <v>11</v>
      </c>
      <c r="ID303" s="19">
        <v>12</v>
      </c>
      <c r="IE303" s="19">
        <v>13</v>
      </c>
      <c r="IF303" s="19">
        <v>14</v>
      </c>
      <c r="IG303" s="19">
        <v>15</v>
      </c>
      <c r="IH303" s="19">
        <v>16</v>
      </c>
    </row>
    <row r="304" spans="1:242">
      <c r="A304" s="19"/>
      <c r="B304" s="45"/>
      <c r="C304" s="45" t="s">
        <v>294</v>
      </c>
      <c r="D304" s="45" t="s">
        <v>295</v>
      </c>
      <c r="E304" s="45" t="s">
        <v>296</v>
      </c>
      <c r="F304" s="150" t="s">
        <v>297</v>
      </c>
      <c r="G304" s="45" t="s">
        <v>264</v>
      </c>
      <c r="H304" s="45" t="s">
        <v>265</v>
      </c>
      <c r="I304" s="45" t="s">
        <v>266</v>
      </c>
      <c r="J304" s="45" t="s">
        <v>267</v>
      </c>
      <c r="K304" s="45" t="s">
        <v>268</v>
      </c>
      <c r="L304" s="45" t="s">
        <v>269</v>
      </c>
      <c r="M304" s="45" t="s">
        <v>270</v>
      </c>
      <c r="N304" s="45" t="s">
        <v>271</v>
      </c>
      <c r="O304" s="45" t="s">
        <v>272</v>
      </c>
      <c r="P304" s="44" t="s">
        <v>273</v>
      </c>
      <c r="Q304" s="44"/>
      <c r="R304" s="44"/>
      <c r="S304" s="44"/>
      <c r="T304" s="45"/>
      <c r="U304" s="45" t="s">
        <v>294</v>
      </c>
      <c r="V304" s="45" t="s">
        <v>295</v>
      </c>
      <c r="W304" s="45" t="s">
        <v>296</v>
      </c>
      <c r="X304" s="150" t="s">
        <v>297</v>
      </c>
      <c r="Y304" s="45" t="s">
        <v>264</v>
      </c>
      <c r="Z304" s="45" t="s">
        <v>265</v>
      </c>
      <c r="AA304" s="45" t="s">
        <v>266</v>
      </c>
      <c r="AB304" s="45" t="s">
        <v>267</v>
      </c>
      <c r="AC304" s="45" t="s">
        <v>268</v>
      </c>
      <c r="AD304" s="45" t="s">
        <v>269</v>
      </c>
      <c r="AE304" s="45" t="s">
        <v>270</v>
      </c>
      <c r="AF304" s="45" t="s">
        <v>271</v>
      </c>
      <c r="AG304" s="45" t="s">
        <v>272</v>
      </c>
      <c r="AH304" s="44" t="s">
        <v>273</v>
      </c>
      <c r="AI304" s="44"/>
      <c r="AJ304" s="45"/>
      <c r="AK304" s="45" t="s">
        <v>294</v>
      </c>
      <c r="AL304" s="45" t="s">
        <v>295</v>
      </c>
      <c r="AM304" s="45" t="s">
        <v>296</v>
      </c>
      <c r="AN304" s="150" t="s">
        <v>297</v>
      </c>
      <c r="AO304" s="45" t="s">
        <v>264</v>
      </c>
      <c r="AP304" s="45" t="s">
        <v>265</v>
      </c>
      <c r="AQ304" s="45" t="s">
        <v>266</v>
      </c>
      <c r="AR304" s="45" t="s">
        <v>267</v>
      </c>
      <c r="AS304" s="45" t="s">
        <v>268</v>
      </c>
      <c r="AT304" s="45" t="s">
        <v>269</v>
      </c>
      <c r="AU304" s="45" t="s">
        <v>270</v>
      </c>
      <c r="AV304" s="45" t="s">
        <v>271</v>
      </c>
      <c r="AW304" s="45" t="s">
        <v>272</v>
      </c>
      <c r="AX304" s="44" t="s">
        <v>273</v>
      </c>
      <c r="AY304" s="44"/>
      <c r="AZ304" s="45"/>
      <c r="BA304" s="45" t="s">
        <v>294</v>
      </c>
      <c r="BB304" s="45" t="s">
        <v>295</v>
      </c>
      <c r="BC304" s="45" t="s">
        <v>296</v>
      </c>
      <c r="BD304" s="150" t="s">
        <v>297</v>
      </c>
      <c r="BE304" s="45" t="s">
        <v>264</v>
      </c>
      <c r="BF304" s="45" t="s">
        <v>265</v>
      </c>
      <c r="BG304" s="45" t="s">
        <v>266</v>
      </c>
      <c r="BH304" s="45" t="s">
        <v>267</v>
      </c>
      <c r="BI304" s="45" t="s">
        <v>268</v>
      </c>
      <c r="BJ304" s="45" t="s">
        <v>269</v>
      </c>
      <c r="BK304" s="45" t="s">
        <v>270</v>
      </c>
      <c r="BL304" s="45" t="s">
        <v>271</v>
      </c>
      <c r="BM304" s="45" t="s">
        <v>272</v>
      </c>
      <c r="BN304" s="44" t="s">
        <v>273</v>
      </c>
      <c r="BO304" s="44"/>
      <c r="BP304" s="45"/>
      <c r="BQ304" s="45" t="s">
        <v>294</v>
      </c>
      <c r="BR304" s="45" t="s">
        <v>295</v>
      </c>
      <c r="BS304" s="45" t="s">
        <v>296</v>
      </c>
      <c r="BT304" s="150" t="s">
        <v>297</v>
      </c>
      <c r="BU304" s="45" t="s">
        <v>264</v>
      </c>
      <c r="BV304" s="45" t="s">
        <v>265</v>
      </c>
      <c r="BW304" s="45" t="s">
        <v>266</v>
      </c>
      <c r="BX304" s="45" t="s">
        <v>267</v>
      </c>
      <c r="BY304" s="45" t="s">
        <v>268</v>
      </c>
      <c r="BZ304" s="45" t="s">
        <v>269</v>
      </c>
      <c r="CA304" s="45" t="s">
        <v>270</v>
      </c>
      <c r="CB304" s="45" t="s">
        <v>271</v>
      </c>
      <c r="CC304" s="45" t="s">
        <v>272</v>
      </c>
      <c r="CD304" s="44" t="s">
        <v>273</v>
      </c>
      <c r="CE304" s="44"/>
      <c r="CF304" s="45"/>
      <c r="CG304" s="45" t="s">
        <v>294</v>
      </c>
      <c r="CH304" s="45" t="s">
        <v>295</v>
      </c>
      <c r="CI304" s="45" t="s">
        <v>296</v>
      </c>
      <c r="CJ304" s="150" t="s">
        <v>297</v>
      </c>
      <c r="CK304" s="45" t="s">
        <v>264</v>
      </c>
      <c r="CL304" s="45" t="s">
        <v>265</v>
      </c>
      <c r="CM304" s="45" t="s">
        <v>266</v>
      </c>
      <c r="CN304" s="45" t="s">
        <v>267</v>
      </c>
      <c r="CO304" s="45" t="s">
        <v>268</v>
      </c>
      <c r="CP304" s="45" t="s">
        <v>269</v>
      </c>
      <c r="CQ304" s="45" t="s">
        <v>270</v>
      </c>
      <c r="CR304" s="45" t="s">
        <v>271</v>
      </c>
      <c r="CS304" s="45" t="s">
        <v>272</v>
      </c>
      <c r="CT304" s="44" t="s">
        <v>273</v>
      </c>
      <c r="CU304" s="44"/>
      <c r="CV304" s="45"/>
      <c r="CW304" s="45" t="s">
        <v>294</v>
      </c>
      <c r="CX304" s="45" t="s">
        <v>295</v>
      </c>
      <c r="CY304" s="45" t="s">
        <v>296</v>
      </c>
      <c r="CZ304" s="150" t="s">
        <v>297</v>
      </c>
      <c r="DA304" s="45" t="s">
        <v>264</v>
      </c>
      <c r="DB304" s="45" t="s">
        <v>265</v>
      </c>
      <c r="DC304" s="45" t="s">
        <v>266</v>
      </c>
      <c r="DD304" s="45" t="s">
        <v>267</v>
      </c>
      <c r="DE304" s="45" t="s">
        <v>268</v>
      </c>
      <c r="DF304" s="45" t="s">
        <v>269</v>
      </c>
      <c r="DG304" s="45" t="s">
        <v>270</v>
      </c>
      <c r="DH304" s="45" t="s">
        <v>271</v>
      </c>
      <c r="DI304" s="45" t="s">
        <v>272</v>
      </c>
      <c r="DJ304" s="44" t="s">
        <v>273</v>
      </c>
      <c r="DK304" s="44"/>
      <c r="DL304" s="45"/>
      <c r="DM304" s="45" t="s">
        <v>294</v>
      </c>
      <c r="DN304" s="45" t="s">
        <v>295</v>
      </c>
      <c r="DO304" s="45" t="s">
        <v>296</v>
      </c>
      <c r="DP304" s="150" t="s">
        <v>297</v>
      </c>
      <c r="DQ304" s="45" t="s">
        <v>264</v>
      </c>
      <c r="DR304" s="45" t="s">
        <v>265</v>
      </c>
      <c r="DS304" s="45" t="s">
        <v>266</v>
      </c>
      <c r="DT304" s="45" t="s">
        <v>267</v>
      </c>
      <c r="DU304" s="45" t="s">
        <v>268</v>
      </c>
      <c r="DV304" s="45" t="s">
        <v>269</v>
      </c>
      <c r="DW304" s="45" t="s">
        <v>270</v>
      </c>
      <c r="DX304" s="45" t="s">
        <v>271</v>
      </c>
      <c r="DY304" s="45" t="s">
        <v>272</v>
      </c>
      <c r="DZ304" s="44" t="s">
        <v>273</v>
      </c>
      <c r="EA304" s="44"/>
      <c r="EB304" s="45"/>
      <c r="EC304" s="45" t="s">
        <v>294</v>
      </c>
      <c r="ED304" s="45" t="s">
        <v>295</v>
      </c>
      <c r="EE304" s="45" t="s">
        <v>296</v>
      </c>
      <c r="EF304" s="150" t="s">
        <v>297</v>
      </c>
      <c r="EG304" s="45" t="s">
        <v>264</v>
      </c>
      <c r="EH304" s="45" t="s">
        <v>265</v>
      </c>
      <c r="EI304" s="45" t="s">
        <v>266</v>
      </c>
      <c r="EJ304" s="45" t="s">
        <v>267</v>
      </c>
      <c r="EK304" s="45" t="s">
        <v>268</v>
      </c>
      <c r="EL304" s="45" t="s">
        <v>269</v>
      </c>
      <c r="EM304" s="45" t="s">
        <v>270</v>
      </c>
      <c r="EN304" s="45" t="s">
        <v>271</v>
      </c>
      <c r="EO304" s="45" t="s">
        <v>272</v>
      </c>
      <c r="EP304" s="44" t="s">
        <v>273</v>
      </c>
      <c r="EQ304" s="44"/>
      <c r="ER304" s="45"/>
      <c r="ES304" s="45" t="s">
        <v>294</v>
      </c>
      <c r="ET304" s="45" t="s">
        <v>295</v>
      </c>
      <c r="EU304" s="45" t="s">
        <v>296</v>
      </c>
      <c r="EV304" s="150" t="s">
        <v>297</v>
      </c>
      <c r="EW304" s="45" t="s">
        <v>264</v>
      </c>
      <c r="EX304" s="45" t="s">
        <v>265</v>
      </c>
      <c r="EY304" s="45" t="s">
        <v>266</v>
      </c>
      <c r="EZ304" s="45" t="s">
        <v>267</v>
      </c>
      <c r="FA304" s="45" t="s">
        <v>268</v>
      </c>
      <c r="FB304" s="45" t="s">
        <v>269</v>
      </c>
      <c r="FC304" s="45" t="s">
        <v>270</v>
      </c>
      <c r="FD304" s="45" t="s">
        <v>271</v>
      </c>
      <c r="FE304" s="45" t="s">
        <v>272</v>
      </c>
      <c r="FF304" s="44" t="s">
        <v>273</v>
      </c>
      <c r="FG304" s="44"/>
      <c r="FH304" s="45"/>
      <c r="FI304" s="45" t="s">
        <v>294</v>
      </c>
      <c r="FJ304" s="45" t="s">
        <v>295</v>
      </c>
      <c r="FK304" s="45" t="s">
        <v>296</v>
      </c>
      <c r="FL304" s="150" t="s">
        <v>297</v>
      </c>
      <c r="FM304" s="45" t="s">
        <v>264</v>
      </c>
      <c r="FN304" s="45" t="s">
        <v>265</v>
      </c>
      <c r="FO304" s="45" t="s">
        <v>266</v>
      </c>
      <c r="FP304" s="45" t="s">
        <v>267</v>
      </c>
      <c r="FQ304" s="45" t="s">
        <v>268</v>
      </c>
      <c r="FR304" s="45" t="s">
        <v>269</v>
      </c>
      <c r="FS304" s="45" t="s">
        <v>270</v>
      </c>
      <c r="FT304" s="45" t="s">
        <v>271</v>
      </c>
      <c r="FU304" s="45" t="s">
        <v>272</v>
      </c>
      <c r="FV304" s="44" t="s">
        <v>273</v>
      </c>
      <c r="FW304" s="44"/>
      <c r="FX304" s="45"/>
      <c r="FY304" s="45" t="s">
        <v>294</v>
      </c>
      <c r="FZ304" s="45" t="s">
        <v>295</v>
      </c>
      <c r="GA304" s="45" t="s">
        <v>296</v>
      </c>
      <c r="GB304" s="150" t="s">
        <v>297</v>
      </c>
      <c r="GC304" s="45" t="s">
        <v>264</v>
      </c>
      <c r="GD304" s="45" t="s">
        <v>265</v>
      </c>
      <c r="GE304" s="45" t="s">
        <v>266</v>
      </c>
      <c r="GF304" s="45" t="s">
        <v>267</v>
      </c>
      <c r="GG304" s="45" t="s">
        <v>268</v>
      </c>
      <c r="GH304" s="45" t="s">
        <v>269</v>
      </c>
      <c r="GI304" s="45" t="s">
        <v>270</v>
      </c>
      <c r="GJ304" s="45" t="s">
        <v>271</v>
      </c>
      <c r="GK304" s="45" t="s">
        <v>272</v>
      </c>
      <c r="GL304" s="44" t="s">
        <v>273</v>
      </c>
      <c r="GM304" s="44"/>
      <c r="GN304" s="45"/>
      <c r="GO304" s="45" t="s">
        <v>294</v>
      </c>
      <c r="GP304" s="45" t="s">
        <v>295</v>
      </c>
      <c r="GQ304" s="45" t="s">
        <v>296</v>
      </c>
      <c r="GR304" s="150" t="s">
        <v>297</v>
      </c>
      <c r="GS304" s="45" t="s">
        <v>264</v>
      </c>
      <c r="GT304" s="45" t="s">
        <v>265</v>
      </c>
      <c r="GU304" s="45" t="s">
        <v>266</v>
      </c>
      <c r="GV304" s="45" t="s">
        <v>267</v>
      </c>
      <c r="GW304" s="45" t="s">
        <v>268</v>
      </c>
      <c r="GX304" s="45" t="s">
        <v>269</v>
      </c>
      <c r="GY304" s="45" t="s">
        <v>270</v>
      </c>
      <c r="GZ304" s="45" t="s">
        <v>271</v>
      </c>
      <c r="HA304" s="45" t="s">
        <v>272</v>
      </c>
      <c r="HB304" s="44" t="s">
        <v>273</v>
      </c>
      <c r="HC304" s="44"/>
      <c r="HD304" s="45"/>
      <c r="HE304" s="45" t="s">
        <v>294</v>
      </c>
      <c r="HF304" s="45" t="s">
        <v>295</v>
      </c>
      <c r="HG304" s="45" t="s">
        <v>296</v>
      </c>
      <c r="HH304" s="150" t="s">
        <v>297</v>
      </c>
      <c r="HI304" s="45" t="s">
        <v>264</v>
      </c>
      <c r="HJ304" s="45" t="s">
        <v>265</v>
      </c>
      <c r="HK304" s="45" t="s">
        <v>266</v>
      </c>
      <c r="HL304" s="45" t="s">
        <v>267</v>
      </c>
      <c r="HM304" s="45" t="s">
        <v>268</v>
      </c>
      <c r="HN304" s="45" t="s">
        <v>269</v>
      </c>
      <c r="HO304" s="45" t="s">
        <v>270</v>
      </c>
      <c r="HP304" s="45" t="s">
        <v>271</v>
      </c>
      <c r="HQ304" s="45" t="s">
        <v>272</v>
      </c>
      <c r="HR304" s="44" t="s">
        <v>273</v>
      </c>
      <c r="HS304" s="44"/>
      <c r="HT304" s="45"/>
      <c r="HU304" s="45" t="s">
        <v>294</v>
      </c>
      <c r="HV304" s="45" t="s">
        <v>295</v>
      </c>
      <c r="HW304" s="45" t="s">
        <v>296</v>
      </c>
      <c r="HX304" s="150" t="s">
        <v>297</v>
      </c>
      <c r="HY304" s="45" t="s">
        <v>264</v>
      </c>
      <c r="HZ304" s="45" t="s">
        <v>265</v>
      </c>
      <c r="IA304" s="45" t="s">
        <v>266</v>
      </c>
      <c r="IB304" s="45" t="s">
        <v>267</v>
      </c>
      <c r="IC304" s="45" t="s">
        <v>268</v>
      </c>
      <c r="ID304" s="45" t="s">
        <v>269</v>
      </c>
      <c r="IE304" s="45" t="s">
        <v>270</v>
      </c>
      <c r="IF304" s="45" t="s">
        <v>271</v>
      </c>
      <c r="IG304" s="45" t="s">
        <v>272</v>
      </c>
      <c r="IH304" s="44" t="s">
        <v>273</v>
      </c>
    </row>
    <row r="305" spans="1:242">
      <c r="A305" s="45" t="s">
        <v>643</v>
      </c>
      <c r="B305" s="19"/>
      <c r="C305" s="104">
        <f t="shared" ref="C305:P305" si="413">VLOOKUP($A305,$T$87:$AI$102,C$173,FALSE)</f>
        <v>0</v>
      </c>
      <c r="D305" s="104">
        <f t="shared" si="413"/>
        <v>-4.4135429251247471E-3</v>
      </c>
      <c r="E305" s="104">
        <f t="shared" si="413"/>
        <v>4.1210070183891778E-2</v>
      </c>
      <c r="F305" s="104">
        <f t="shared" si="413"/>
        <v>9.2566260631146147E-2</v>
      </c>
      <c r="G305" s="104">
        <f t="shared" si="413"/>
        <v>0.1228892522914613</v>
      </c>
      <c r="H305" s="104">
        <f t="shared" si="413"/>
        <v>0.12462915965998334</v>
      </c>
      <c r="I305" s="104">
        <f t="shared" si="413"/>
        <v>0.14969302490450676</v>
      </c>
      <c r="J305" s="104">
        <f t="shared" si="413"/>
        <v>0.12627296506783137</v>
      </c>
      <c r="K305" s="104">
        <f t="shared" si="413"/>
        <v>0.12957980945897796</v>
      </c>
      <c r="L305" s="104">
        <f t="shared" si="413"/>
        <v>0.12038469093916571</v>
      </c>
      <c r="M305" s="104">
        <f t="shared" si="413"/>
        <v>9.1780467194783499E-2</v>
      </c>
      <c r="N305" s="104">
        <f t="shared" si="413"/>
        <v>8.3656829269997512E-2</v>
      </c>
      <c r="O305" s="104">
        <f t="shared" si="413"/>
        <v>0.1074069624290177</v>
      </c>
      <c r="P305" s="104">
        <f t="shared" si="413"/>
        <v>0.1459868531344044</v>
      </c>
      <c r="Q305" s="104"/>
      <c r="R305" s="104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16"/>
      <c r="BY305" s="16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  <c r="CJ305" s="16"/>
      <c r="CK305" s="16"/>
      <c r="CL305" s="16"/>
      <c r="CM305" s="16"/>
      <c r="CN305" s="16"/>
      <c r="CO305" s="16"/>
      <c r="CP305" s="16"/>
      <c r="CQ305" s="16"/>
      <c r="CR305" s="16"/>
      <c r="CS305" s="16"/>
      <c r="CT305" s="16"/>
      <c r="CU305" s="16"/>
      <c r="CV305" s="16"/>
      <c r="CW305" s="16"/>
      <c r="CX305" s="16"/>
      <c r="CY305" s="16"/>
      <c r="CZ305" s="16"/>
      <c r="DA305" s="16"/>
      <c r="DB305" s="16"/>
      <c r="DC305" s="16"/>
      <c r="DD305" s="16"/>
      <c r="DE305" s="16"/>
      <c r="DF305" s="16"/>
      <c r="DG305" s="16"/>
      <c r="DH305" s="16"/>
      <c r="DI305" s="16"/>
      <c r="DJ305" s="16"/>
      <c r="DK305" s="16"/>
      <c r="DL305" s="16"/>
      <c r="DM305" s="16"/>
      <c r="DN305" s="16"/>
      <c r="DO305" s="16"/>
      <c r="DP305" s="16"/>
      <c r="DQ305" s="16"/>
      <c r="DR305" s="16"/>
      <c r="DS305" s="16"/>
      <c r="DT305" s="16"/>
      <c r="DU305" s="16"/>
      <c r="DV305" s="16"/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/>
      <c r="EK305" s="16"/>
      <c r="EL305" s="16"/>
      <c r="EM305" s="16"/>
      <c r="EN305" s="16"/>
      <c r="EO305" s="16"/>
      <c r="EP305" s="16"/>
      <c r="EQ305" s="16"/>
      <c r="ER305" s="16"/>
      <c r="ES305" s="16"/>
      <c r="ET305" s="16"/>
      <c r="EU305" s="16"/>
      <c r="EV305" s="16"/>
      <c r="EW305" s="16"/>
      <c r="EX305" s="16"/>
      <c r="EY305" s="16"/>
      <c r="EZ305" s="16"/>
      <c r="FA305" s="16"/>
      <c r="FB305" s="16"/>
      <c r="FC305" s="16"/>
      <c r="FD305" s="16"/>
      <c r="FE305" s="16"/>
      <c r="FF305" s="16"/>
      <c r="FG305" s="16"/>
      <c r="FH305" s="16"/>
      <c r="FI305" s="16"/>
      <c r="FJ305" s="16"/>
      <c r="FK305" s="16"/>
      <c r="FL305" s="16"/>
      <c r="FM305" s="16"/>
      <c r="FN305" s="16"/>
      <c r="FO305" s="16"/>
      <c r="FP305" s="16"/>
      <c r="FQ305" s="16"/>
      <c r="FR305" s="16"/>
      <c r="FS305" s="16"/>
      <c r="FT305" s="16"/>
      <c r="FU305" s="16"/>
      <c r="FV305" s="16"/>
      <c r="FW305" s="16"/>
      <c r="FX305" s="16"/>
      <c r="FY305" s="16"/>
      <c r="FZ305" s="16"/>
      <c r="GA305" s="16"/>
      <c r="GB305" s="16"/>
      <c r="GC305" s="16"/>
      <c r="GD305" s="16"/>
      <c r="GE305" s="16"/>
      <c r="GF305" s="16"/>
      <c r="GG305" s="16"/>
      <c r="GH305" s="16"/>
      <c r="GI305" s="16"/>
      <c r="GJ305" s="16"/>
      <c r="GK305" s="16"/>
      <c r="GL305" s="16"/>
      <c r="GM305" s="16"/>
      <c r="GN305" s="16"/>
      <c r="GO305" s="16"/>
      <c r="GP305" s="16"/>
      <c r="GQ305" s="16"/>
      <c r="GR305" s="16"/>
      <c r="GS305" s="16"/>
      <c r="GT305" s="16"/>
      <c r="GU305" s="16"/>
      <c r="GV305" s="16"/>
      <c r="GW305" s="16"/>
      <c r="GX305" s="16"/>
      <c r="GY305" s="16"/>
      <c r="GZ305" s="16"/>
      <c r="HA305" s="16"/>
      <c r="HB305" s="16"/>
      <c r="HC305" s="16"/>
      <c r="HD305" s="16"/>
      <c r="HE305" s="16"/>
      <c r="HF305" s="16"/>
      <c r="HG305" s="16"/>
      <c r="HH305" s="16"/>
      <c r="HI305" s="16"/>
      <c r="HJ305" s="16"/>
      <c r="HK305" s="16"/>
      <c r="HL305" s="16"/>
      <c r="HM305" s="16"/>
      <c r="HN305" s="16"/>
      <c r="HO305" s="16"/>
      <c r="HP305" s="16"/>
      <c r="HQ305" s="16"/>
      <c r="HR305" s="16"/>
      <c r="HS305" s="16"/>
      <c r="HT305" s="16"/>
      <c r="HU305" s="16"/>
      <c r="HV305" s="16"/>
      <c r="HW305" s="16"/>
      <c r="HX305" s="16"/>
      <c r="HY305" s="16"/>
      <c r="HZ305" s="16"/>
      <c r="IA305" s="16"/>
      <c r="IB305" s="16"/>
      <c r="IC305" s="16"/>
      <c r="ID305" s="16"/>
      <c r="IE305" s="16"/>
      <c r="IF305" s="16"/>
      <c r="IG305" s="16"/>
      <c r="IH305" s="16"/>
    </row>
    <row r="306" spans="1:242">
      <c r="A306" s="45" t="s">
        <v>657</v>
      </c>
      <c r="B306" s="19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04">
        <f t="shared" ref="U306:AH306" si="414">VLOOKUP($A306,$T$87:$AI$102,U$173,FALSE)</f>
        <v>0</v>
      </c>
      <c r="V306" s="104">
        <f t="shared" si="414"/>
        <v>8.5989234383505586E-3</v>
      </c>
      <c r="W306" s="104">
        <f t="shared" si="414"/>
        <v>5.2969510704902634E-2</v>
      </c>
      <c r="X306" s="104">
        <f t="shared" si="414"/>
        <v>5.5175724858936182E-2</v>
      </c>
      <c r="Y306" s="104">
        <f t="shared" si="414"/>
        <v>2.2936470329011804E-2</v>
      </c>
      <c r="Z306" s="104">
        <f t="shared" si="414"/>
        <v>2.4539532735880387E-2</v>
      </c>
      <c r="AA306" s="104">
        <f t="shared" si="414"/>
        <v>3.0891008679315268E-2</v>
      </c>
      <c r="AB306" s="104">
        <f t="shared" si="414"/>
        <v>1.4382362978480945E-2</v>
      </c>
      <c r="AC306" s="104">
        <f t="shared" si="414"/>
        <v>2.9773424184141195E-2</v>
      </c>
      <c r="AD306" s="104">
        <f t="shared" si="414"/>
        <v>4.4308134293058021E-2</v>
      </c>
      <c r="AE306" s="104">
        <f t="shared" si="414"/>
        <v>0.13905505412168395</v>
      </c>
      <c r="AF306" s="104">
        <f t="shared" si="414"/>
        <v>9.0046016743683177E-2</v>
      </c>
      <c r="AG306" s="104">
        <f t="shared" si="414"/>
        <v>0.12817542819099814</v>
      </c>
      <c r="AH306" s="104">
        <f t="shared" si="414"/>
        <v>0.17529711291451444</v>
      </c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/>
      <c r="CQ306" s="16"/>
      <c r="CR306" s="16"/>
      <c r="CS306" s="16"/>
      <c r="CT306" s="16"/>
      <c r="CU306" s="16"/>
      <c r="CV306" s="16"/>
      <c r="CW306" s="16"/>
      <c r="CX306" s="16"/>
      <c r="CY306" s="16"/>
      <c r="CZ306" s="16"/>
      <c r="DA306" s="16"/>
      <c r="DB306" s="16"/>
      <c r="DC306" s="16"/>
      <c r="DD306" s="16"/>
      <c r="DE306" s="16"/>
      <c r="DF306" s="16"/>
      <c r="DG306" s="16"/>
      <c r="DH306" s="16"/>
      <c r="DI306" s="16"/>
      <c r="DJ306" s="16"/>
      <c r="DK306" s="16"/>
      <c r="DL306" s="16"/>
      <c r="DM306" s="16"/>
      <c r="DN306" s="16"/>
      <c r="DO306" s="16"/>
      <c r="DP306" s="16"/>
      <c r="DQ306" s="16"/>
      <c r="DR306" s="16"/>
      <c r="DS306" s="16"/>
      <c r="DT306" s="16"/>
      <c r="DU306" s="16"/>
      <c r="DV306" s="16"/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/>
      <c r="EK306" s="16"/>
      <c r="EL306" s="16"/>
      <c r="EM306" s="16"/>
      <c r="EN306" s="16"/>
      <c r="EO306" s="16"/>
      <c r="EP306" s="16"/>
      <c r="EQ306" s="16"/>
      <c r="ER306" s="16"/>
      <c r="ES306" s="16"/>
      <c r="ET306" s="16"/>
      <c r="EU306" s="16"/>
      <c r="EV306" s="16"/>
      <c r="EW306" s="16"/>
      <c r="EX306" s="16"/>
      <c r="EY306" s="16"/>
      <c r="EZ306" s="16"/>
      <c r="FA306" s="16"/>
      <c r="FB306" s="16"/>
      <c r="FC306" s="16"/>
      <c r="FD306" s="16"/>
      <c r="FE306" s="16"/>
      <c r="FF306" s="16"/>
      <c r="FG306" s="16"/>
      <c r="FH306" s="16"/>
      <c r="FI306" s="16"/>
      <c r="FJ306" s="16"/>
      <c r="FK306" s="16"/>
      <c r="FL306" s="16"/>
      <c r="FM306" s="16"/>
      <c r="FN306" s="16"/>
      <c r="FO306" s="16"/>
      <c r="FP306" s="16"/>
      <c r="FQ306" s="16"/>
      <c r="FR306" s="16"/>
      <c r="FS306" s="16"/>
      <c r="FT306" s="16"/>
      <c r="FU306" s="16"/>
      <c r="FV306" s="16"/>
      <c r="FW306" s="16"/>
      <c r="FX306" s="16"/>
      <c r="FY306" s="16"/>
      <c r="FZ306" s="16"/>
      <c r="GA306" s="16"/>
      <c r="GB306" s="16"/>
      <c r="GC306" s="16"/>
      <c r="GD306" s="16"/>
      <c r="GE306" s="16"/>
      <c r="GF306" s="16"/>
      <c r="GG306" s="16"/>
      <c r="GH306" s="16"/>
      <c r="GI306" s="16"/>
      <c r="GJ306" s="16"/>
      <c r="GK306" s="16"/>
      <c r="GL306" s="16"/>
      <c r="GM306" s="16"/>
      <c r="GN306" s="16"/>
      <c r="GO306" s="16"/>
      <c r="GP306" s="16"/>
      <c r="GQ306" s="16"/>
      <c r="GR306" s="16"/>
      <c r="GS306" s="16"/>
      <c r="GT306" s="16"/>
      <c r="GU306" s="16"/>
      <c r="GV306" s="16"/>
      <c r="GW306" s="16"/>
      <c r="GX306" s="16"/>
      <c r="GY306" s="16"/>
      <c r="GZ306" s="16"/>
      <c r="HA306" s="16"/>
      <c r="HB306" s="16"/>
      <c r="HC306" s="16"/>
      <c r="HD306" s="16"/>
      <c r="HE306" s="16"/>
      <c r="HF306" s="16"/>
      <c r="HG306" s="16"/>
      <c r="HH306" s="16"/>
      <c r="HI306" s="16"/>
      <c r="HJ306" s="16"/>
      <c r="HK306" s="16"/>
      <c r="HL306" s="16"/>
      <c r="HM306" s="16"/>
      <c r="HN306" s="16"/>
      <c r="HO306" s="16"/>
      <c r="HP306" s="16"/>
      <c r="HQ306" s="16"/>
      <c r="HR306" s="16"/>
      <c r="HS306" s="16"/>
      <c r="HT306" s="16"/>
      <c r="HU306" s="16"/>
      <c r="HV306" s="16"/>
      <c r="HW306" s="16"/>
      <c r="HX306" s="16"/>
      <c r="HY306" s="16"/>
      <c r="HZ306" s="16"/>
      <c r="IA306" s="16"/>
      <c r="IB306" s="16"/>
      <c r="IC306" s="16"/>
      <c r="ID306" s="16"/>
      <c r="IE306" s="16"/>
      <c r="IF306" s="16"/>
      <c r="IG306" s="16"/>
      <c r="IH306" s="16"/>
    </row>
    <row r="307" spans="1:242">
      <c r="A307" s="45" t="s">
        <v>644</v>
      </c>
      <c r="B307" s="19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04">
        <f t="shared" ref="AK307:AX307" si="415">VLOOKUP($A307,$T$87:$AI$102,AK$173,FALSE)</f>
        <v>0</v>
      </c>
      <c r="AL307" s="104">
        <f t="shared" si="415"/>
        <v>7.3193709985215349E-3</v>
      </c>
      <c r="AM307" s="104">
        <f t="shared" si="415"/>
        <v>5.5837601929126679E-2</v>
      </c>
      <c r="AN307" s="104">
        <f t="shared" si="415"/>
        <v>7.6917536150275412E-2</v>
      </c>
      <c r="AO307" s="104">
        <f t="shared" si="415"/>
        <v>7.8156748403993115E-2</v>
      </c>
      <c r="AP307" s="104">
        <f t="shared" si="415"/>
        <v>7.9331076767001685E-2</v>
      </c>
      <c r="AQ307" s="104">
        <f t="shared" si="415"/>
        <v>0.10285656238353424</v>
      </c>
      <c r="AR307" s="104">
        <f t="shared" si="415"/>
        <v>3.4248454353831725E-2</v>
      </c>
      <c r="AS307" s="104">
        <f t="shared" si="415"/>
        <v>6.69629804952665E-2</v>
      </c>
      <c r="AT307" s="104">
        <f t="shared" si="415"/>
        <v>7.5137082296710567E-2</v>
      </c>
      <c r="AU307" s="104">
        <f t="shared" si="415"/>
        <v>6.0079799851795679E-2</v>
      </c>
      <c r="AV307" s="104">
        <f t="shared" si="415"/>
        <v>8.4439557902346918E-2</v>
      </c>
      <c r="AW307" s="104">
        <f t="shared" si="415"/>
        <v>8.1179232128734125E-2</v>
      </c>
      <c r="AX307" s="104">
        <f t="shared" si="415"/>
        <v>9.4630887509152384E-2</v>
      </c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6"/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  <c r="CJ307" s="16"/>
      <c r="CK307" s="16"/>
      <c r="CL307" s="16"/>
      <c r="CM307" s="16"/>
      <c r="CN307" s="16"/>
      <c r="CO307" s="16"/>
      <c r="CP307" s="16"/>
      <c r="CQ307" s="16"/>
      <c r="CR307" s="16"/>
      <c r="CS307" s="16"/>
      <c r="CT307" s="16"/>
      <c r="CU307" s="16"/>
      <c r="CV307" s="16"/>
      <c r="CW307" s="16"/>
      <c r="CX307" s="16"/>
      <c r="CY307" s="16"/>
      <c r="CZ307" s="16"/>
      <c r="DA307" s="16"/>
      <c r="DB307" s="16"/>
      <c r="DC307" s="16"/>
      <c r="DD307" s="16"/>
      <c r="DE307" s="16"/>
      <c r="DF307" s="16"/>
      <c r="DG307" s="16"/>
      <c r="DH307" s="16"/>
      <c r="DI307" s="16"/>
      <c r="DJ307" s="16"/>
      <c r="DK307" s="16"/>
      <c r="DL307" s="16"/>
      <c r="DM307" s="16"/>
      <c r="DN307" s="16"/>
      <c r="DO307" s="16"/>
      <c r="DP307" s="16"/>
      <c r="DQ307" s="16"/>
      <c r="DR307" s="16"/>
      <c r="DS307" s="16"/>
      <c r="DT307" s="16"/>
      <c r="DU307" s="16"/>
      <c r="DV307" s="16"/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/>
      <c r="EK307" s="16"/>
      <c r="EL307" s="16"/>
      <c r="EM307" s="16"/>
      <c r="EN307" s="16"/>
      <c r="EO307" s="16"/>
      <c r="EP307" s="16"/>
      <c r="EQ307" s="16"/>
      <c r="ER307" s="16"/>
      <c r="ES307" s="16"/>
      <c r="ET307" s="16"/>
      <c r="EU307" s="16"/>
      <c r="EV307" s="16"/>
      <c r="EW307" s="16"/>
      <c r="EX307" s="16"/>
      <c r="EY307" s="16"/>
      <c r="EZ307" s="16"/>
      <c r="FA307" s="16"/>
      <c r="FB307" s="16"/>
      <c r="FC307" s="16"/>
      <c r="FD307" s="16"/>
      <c r="FE307" s="16"/>
      <c r="FF307" s="16"/>
      <c r="FG307" s="16"/>
      <c r="FH307" s="16"/>
      <c r="FI307" s="16"/>
      <c r="FJ307" s="16"/>
      <c r="FK307" s="16"/>
      <c r="FL307" s="16"/>
      <c r="FM307" s="16"/>
      <c r="FN307" s="16"/>
      <c r="FO307" s="16"/>
      <c r="FP307" s="16"/>
      <c r="FQ307" s="16"/>
      <c r="FR307" s="16"/>
      <c r="FS307" s="16"/>
      <c r="FT307" s="16"/>
      <c r="FU307" s="16"/>
      <c r="FV307" s="16"/>
      <c r="FW307" s="16"/>
      <c r="FX307" s="16"/>
      <c r="FY307" s="16"/>
      <c r="FZ307" s="16"/>
      <c r="GA307" s="16"/>
      <c r="GB307" s="16"/>
      <c r="GC307" s="16"/>
      <c r="GD307" s="16"/>
      <c r="GE307" s="16"/>
      <c r="GF307" s="16"/>
      <c r="GG307" s="16"/>
      <c r="GH307" s="16"/>
      <c r="GI307" s="16"/>
      <c r="GJ307" s="16"/>
      <c r="GK307" s="16"/>
      <c r="GL307" s="16"/>
      <c r="GM307" s="16"/>
      <c r="GN307" s="16"/>
      <c r="GO307" s="16"/>
      <c r="GP307" s="16"/>
      <c r="GQ307" s="16"/>
      <c r="GR307" s="16"/>
      <c r="GS307" s="16"/>
      <c r="GT307" s="16"/>
      <c r="GU307" s="16"/>
      <c r="GV307" s="16"/>
      <c r="GW307" s="16"/>
      <c r="GX307" s="16"/>
      <c r="GY307" s="16"/>
      <c r="GZ307" s="16"/>
      <c r="HA307" s="16"/>
      <c r="HB307" s="16"/>
      <c r="HC307" s="16"/>
      <c r="HD307" s="16"/>
      <c r="HE307" s="16"/>
      <c r="HF307" s="16"/>
      <c r="HG307" s="16"/>
      <c r="HH307" s="16"/>
      <c r="HI307" s="16"/>
      <c r="HJ307" s="16"/>
      <c r="HK307" s="16"/>
      <c r="HL307" s="16"/>
      <c r="HM307" s="16"/>
      <c r="HN307" s="16"/>
      <c r="HO307" s="16"/>
      <c r="HP307" s="16"/>
      <c r="HQ307" s="16"/>
      <c r="HR307" s="16"/>
      <c r="HS307" s="16"/>
      <c r="HT307" s="16"/>
      <c r="HU307" s="16"/>
      <c r="HV307" s="16"/>
      <c r="HW307" s="16"/>
      <c r="HX307" s="16"/>
      <c r="HY307" s="16"/>
      <c r="HZ307" s="16"/>
      <c r="IA307" s="16"/>
      <c r="IB307" s="16"/>
      <c r="IC307" s="16"/>
      <c r="ID307" s="16"/>
      <c r="IE307" s="16"/>
      <c r="IF307" s="16"/>
      <c r="IG307" s="16"/>
      <c r="IH307" s="16"/>
    </row>
    <row r="308" spans="1:242">
      <c r="A308" s="45" t="s">
        <v>645</v>
      </c>
      <c r="B308" s="19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04">
        <f t="shared" ref="BA308:BN308" si="416">VLOOKUP($A308,$T$87:$AI$102,BA$173,FALSE)</f>
        <v>0</v>
      </c>
      <c r="BB308" s="104">
        <f t="shared" si="416"/>
        <v>7.7038030369473987E-3</v>
      </c>
      <c r="BC308" s="104">
        <f t="shared" si="416"/>
        <v>5.6341164957687928E-2</v>
      </c>
      <c r="BD308" s="104">
        <f t="shared" si="416"/>
        <v>0.14285287385235601</v>
      </c>
      <c r="BE308" s="104">
        <f t="shared" si="416"/>
        <v>0.12989815980066366</v>
      </c>
      <c r="BF308" s="104">
        <f t="shared" si="416"/>
        <v>0.11137858562051473</v>
      </c>
      <c r="BG308" s="104">
        <f t="shared" si="416"/>
        <v>0.17831720115842131</v>
      </c>
      <c r="BH308" s="104">
        <f t="shared" si="416"/>
        <v>0.1344972037694212</v>
      </c>
      <c r="BI308" s="104">
        <f t="shared" si="416"/>
        <v>0.13814818515730254</v>
      </c>
      <c r="BJ308" s="104">
        <f t="shared" si="416"/>
        <v>0.13164043197547892</v>
      </c>
      <c r="BK308" s="104">
        <f t="shared" si="416"/>
        <v>0.15715626035384989</v>
      </c>
      <c r="BL308" s="104">
        <f t="shared" si="416"/>
        <v>0.14250183358891699</v>
      </c>
      <c r="BM308" s="104">
        <f t="shared" si="416"/>
        <v>0.17656712810641229</v>
      </c>
      <c r="BN308" s="104">
        <f t="shared" si="416"/>
        <v>0.21880455392964149</v>
      </c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6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16"/>
      <c r="CS308" s="16"/>
      <c r="CT308" s="16"/>
      <c r="CU308" s="16"/>
      <c r="CV308" s="16"/>
      <c r="CW308" s="16"/>
      <c r="CX308" s="16"/>
      <c r="CY308" s="16"/>
      <c r="CZ308" s="16"/>
      <c r="DA308" s="16"/>
      <c r="DB308" s="16"/>
      <c r="DC308" s="16"/>
      <c r="DD308" s="16"/>
      <c r="DE308" s="16"/>
      <c r="DF308" s="16"/>
      <c r="DG308" s="16"/>
      <c r="DH308" s="16"/>
      <c r="DI308" s="16"/>
      <c r="DJ308" s="16"/>
      <c r="DK308" s="16"/>
      <c r="DL308" s="16"/>
      <c r="DM308" s="16"/>
      <c r="DN308" s="16"/>
      <c r="DO308" s="16"/>
      <c r="DP308" s="16"/>
      <c r="DQ308" s="16"/>
      <c r="DR308" s="16"/>
      <c r="DS308" s="16"/>
      <c r="DT308" s="16"/>
      <c r="DU308" s="16"/>
      <c r="DV308" s="16"/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6"/>
      <c r="EH308" s="16"/>
      <c r="EI308" s="16"/>
      <c r="EJ308" s="16"/>
      <c r="EK308" s="16"/>
      <c r="EL308" s="16"/>
      <c r="EM308" s="16"/>
      <c r="EN308" s="16"/>
      <c r="EO308" s="16"/>
      <c r="EP308" s="16"/>
      <c r="EQ308" s="16"/>
      <c r="ER308" s="16"/>
      <c r="ES308" s="16"/>
      <c r="ET308" s="16"/>
      <c r="EU308" s="16"/>
      <c r="EV308" s="16"/>
      <c r="EW308" s="16"/>
      <c r="EX308" s="16"/>
      <c r="EY308" s="16"/>
      <c r="EZ308" s="16"/>
      <c r="FA308" s="16"/>
      <c r="FB308" s="16"/>
      <c r="FC308" s="16"/>
      <c r="FD308" s="16"/>
      <c r="FE308" s="16"/>
      <c r="FF308" s="16"/>
      <c r="FG308" s="16"/>
      <c r="FH308" s="16"/>
      <c r="FI308" s="16"/>
      <c r="FJ308" s="16"/>
      <c r="FK308" s="16"/>
      <c r="FL308" s="16"/>
      <c r="FM308" s="16"/>
      <c r="FN308" s="16"/>
      <c r="FO308" s="16"/>
      <c r="FP308" s="16"/>
      <c r="FQ308" s="16"/>
      <c r="FR308" s="16"/>
      <c r="FS308" s="16"/>
      <c r="FT308" s="16"/>
      <c r="FU308" s="16"/>
      <c r="FV308" s="16"/>
      <c r="FW308" s="16"/>
      <c r="FX308" s="16"/>
      <c r="FY308" s="16"/>
      <c r="FZ308" s="16"/>
      <c r="GA308" s="16"/>
      <c r="GB308" s="16"/>
      <c r="GC308" s="16"/>
      <c r="GD308" s="16"/>
      <c r="GE308" s="16"/>
      <c r="GF308" s="16"/>
      <c r="GG308" s="16"/>
      <c r="GH308" s="16"/>
      <c r="GI308" s="16"/>
      <c r="GJ308" s="16"/>
      <c r="GK308" s="16"/>
      <c r="GL308" s="16"/>
      <c r="GM308" s="16"/>
      <c r="GN308" s="16"/>
      <c r="GO308" s="16"/>
      <c r="GP308" s="16"/>
      <c r="GQ308" s="16"/>
      <c r="GR308" s="16"/>
      <c r="GS308" s="16"/>
      <c r="GT308" s="16"/>
      <c r="GU308" s="16"/>
      <c r="GV308" s="16"/>
      <c r="GW308" s="16"/>
      <c r="GX308" s="16"/>
      <c r="GY308" s="16"/>
      <c r="GZ308" s="16"/>
      <c r="HA308" s="16"/>
      <c r="HB308" s="16"/>
      <c r="HC308" s="16"/>
      <c r="HD308" s="16"/>
      <c r="HE308" s="16"/>
      <c r="HF308" s="16"/>
      <c r="HG308" s="16"/>
      <c r="HH308" s="16"/>
      <c r="HI308" s="16"/>
      <c r="HJ308" s="16"/>
      <c r="HK308" s="16"/>
      <c r="HL308" s="16"/>
      <c r="HM308" s="16"/>
      <c r="HN308" s="16"/>
      <c r="HO308" s="16"/>
      <c r="HP308" s="16"/>
      <c r="HQ308" s="16"/>
      <c r="HR308" s="16"/>
      <c r="HS308" s="16"/>
      <c r="HT308" s="16"/>
      <c r="HU308" s="16"/>
      <c r="HV308" s="16"/>
      <c r="HW308" s="16"/>
      <c r="HX308" s="16"/>
      <c r="HY308" s="16"/>
      <c r="HZ308" s="16"/>
      <c r="IA308" s="16"/>
      <c r="IB308" s="16"/>
      <c r="IC308" s="16"/>
      <c r="ID308" s="16"/>
      <c r="IE308" s="16"/>
      <c r="IF308" s="16"/>
      <c r="IG308" s="16"/>
      <c r="IH308" s="16"/>
    </row>
    <row r="309" spans="1:242">
      <c r="A309" s="45" t="s">
        <v>646</v>
      </c>
      <c r="B309" s="19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04">
        <f t="shared" ref="BQ309:CD309" si="417">VLOOKUP($A309,$T$87:$AI$102,BQ$173,FALSE)</f>
        <v>0</v>
      </c>
      <c r="BR309" s="104">
        <f t="shared" si="417"/>
        <v>0.19534323252371055</v>
      </c>
      <c r="BS309" s="104">
        <f t="shared" si="417"/>
        <v>0.24431253245617723</v>
      </c>
      <c r="BT309" s="104">
        <f t="shared" si="417"/>
        <v>0.25425345011452238</v>
      </c>
      <c r="BU309" s="104">
        <f t="shared" si="417"/>
        <v>0.21648419720820744</v>
      </c>
      <c r="BV309" s="104">
        <f t="shared" si="417"/>
        <v>0.11377990378338643</v>
      </c>
      <c r="BW309" s="104">
        <f t="shared" si="417"/>
        <v>0.18318725747342945</v>
      </c>
      <c r="BX309" s="104">
        <f t="shared" si="417"/>
        <v>0.14137695685658813</v>
      </c>
      <c r="BY309" s="104">
        <f t="shared" si="417"/>
        <v>0.16170399344286035</v>
      </c>
      <c r="BZ309" s="104">
        <f t="shared" si="417"/>
        <v>0.17331707577424815</v>
      </c>
      <c r="CA309" s="104">
        <f t="shared" si="417"/>
        <v>0.16960435914466432</v>
      </c>
      <c r="CB309" s="104">
        <f t="shared" si="417"/>
        <v>0.18448355078559597</v>
      </c>
      <c r="CC309" s="104">
        <f t="shared" si="417"/>
        <v>0.17982244543471637</v>
      </c>
      <c r="CD309" s="104">
        <f t="shared" si="417"/>
        <v>0.22262190169658447</v>
      </c>
      <c r="CE309" s="16"/>
      <c r="CF309" s="16"/>
      <c r="CG309" s="16"/>
      <c r="CH309" s="16"/>
      <c r="CI309" s="16"/>
      <c r="CJ309" s="16"/>
      <c r="CK309" s="16"/>
      <c r="CL309" s="16"/>
      <c r="CM309" s="16"/>
      <c r="CN309" s="16"/>
      <c r="CO309" s="16"/>
      <c r="CP309" s="16"/>
      <c r="CQ309" s="16"/>
      <c r="CR309" s="16"/>
      <c r="CS309" s="16"/>
      <c r="CT309" s="16"/>
      <c r="CU309" s="16"/>
      <c r="CV309" s="16"/>
      <c r="CW309" s="16"/>
      <c r="CX309" s="16"/>
      <c r="CY309" s="16"/>
      <c r="CZ309" s="16"/>
      <c r="DA309" s="16"/>
      <c r="DB309" s="16"/>
      <c r="DC309" s="16"/>
      <c r="DD309" s="16"/>
      <c r="DE309" s="16"/>
      <c r="DF309" s="16"/>
      <c r="DG309" s="16"/>
      <c r="DH309" s="16"/>
      <c r="DI309" s="16"/>
      <c r="DJ309" s="16"/>
      <c r="DK309" s="16"/>
      <c r="DL309" s="16"/>
      <c r="DM309" s="16"/>
      <c r="DN309" s="16"/>
      <c r="DO309" s="16"/>
      <c r="DP309" s="16"/>
      <c r="DQ309" s="16"/>
      <c r="DR309" s="16"/>
      <c r="DS309" s="16"/>
      <c r="DT309" s="16"/>
      <c r="DU309" s="16"/>
      <c r="DV309" s="16"/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6"/>
      <c r="EH309" s="16"/>
      <c r="EI309" s="16"/>
      <c r="EJ309" s="16"/>
      <c r="EK309" s="16"/>
      <c r="EL309" s="16"/>
      <c r="EM309" s="16"/>
      <c r="EN309" s="16"/>
      <c r="EO309" s="16"/>
      <c r="EP309" s="16"/>
      <c r="EQ309" s="16"/>
      <c r="ER309" s="16"/>
      <c r="ES309" s="16"/>
      <c r="ET309" s="16"/>
      <c r="EU309" s="16"/>
      <c r="EV309" s="16"/>
      <c r="EW309" s="16"/>
      <c r="EX309" s="16"/>
      <c r="EY309" s="16"/>
      <c r="EZ309" s="16"/>
      <c r="FA309" s="16"/>
      <c r="FB309" s="16"/>
      <c r="FC309" s="16"/>
      <c r="FD309" s="16"/>
      <c r="FE309" s="16"/>
      <c r="FF309" s="16"/>
      <c r="FG309" s="16"/>
      <c r="FH309" s="16"/>
      <c r="FI309" s="16"/>
      <c r="FJ309" s="16"/>
      <c r="FK309" s="16"/>
      <c r="FL309" s="16"/>
      <c r="FM309" s="16"/>
      <c r="FN309" s="16"/>
      <c r="FO309" s="16"/>
      <c r="FP309" s="16"/>
      <c r="FQ309" s="16"/>
      <c r="FR309" s="16"/>
      <c r="FS309" s="16"/>
      <c r="FT309" s="16"/>
      <c r="FU309" s="16"/>
      <c r="FV309" s="16"/>
      <c r="FW309" s="16"/>
      <c r="FX309" s="16"/>
      <c r="FY309" s="16"/>
      <c r="FZ309" s="16"/>
      <c r="GA309" s="16"/>
      <c r="GB309" s="16"/>
      <c r="GC309" s="16"/>
      <c r="GD309" s="16"/>
      <c r="GE309" s="16"/>
      <c r="GF309" s="16"/>
      <c r="GG309" s="16"/>
      <c r="GH309" s="16"/>
      <c r="GI309" s="16"/>
      <c r="GJ309" s="16"/>
      <c r="GK309" s="16"/>
      <c r="GL309" s="16"/>
      <c r="GM309" s="16"/>
      <c r="GN309" s="16"/>
      <c r="GO309" s="16"/>
      <c r="GP309" s="16"/>
      <c r="GQ309" s="16"/>
      <c r="GR309" s="16"/>
      <c r="GS309" s="16"/>
      <c r="GT309" s="16"/>
      <c r="GU309" s="16"/>
      <c r="GV309" s="16"/>
      <c r="GW309" s="16"/>
      <c r="GX309" s="16"/>
      <c r="GY309" s="16"/>
      <c r="GZ309" s="16"/>
      <c r="HA309" s="16"/>
      <c r="HB309" s="16"/>
      <c r="HC309" s="16"/>
      <c r="HD309" s="16"/>
      <c r="HE309" s="16"/>
      <c r="HF309" s="16"/>
      <c r="HG309" s="16"/>
      <c r="HH309" s="16"/>
      <c r="HI309" s="16"/>
      <c r="HJ309" s="16"/>
      <c r="HK309" s="16"/>
      <c r="HL309" s="16"/>
      <c r="HM309" s="16"/>
      <c r="HN309" s="16"/>
      <c r="HO309" s="16"/>
      <c r="HP309" s="16"/>
      <c r="HQ309" s="16"/>
      <c r="HR309" s="16"/>
      <c r="HS309" s="16"/>
      <c r="HT309" s="16"/>
      <c r="HU309" s="16"/>
      <c r="HV309" s="16"/>
      <c r="HW309" s="16"/>
      <c r="HX309" s="16"/>
      <c r="HY309" s="16"/>
      <c r="HZ309" s="16"/>
      <c r="IA309" s="16"/>
      <c r="IB309" s="16"/>
      <c r="IC309" s="16"/>
      <c r="ID309" s="16"/>
      <c r="IE309" s="16"/>
      <c r="IF309" s="16"/>
      <c r="IG309" s="16"/>
      <c r="IH309" s="16"/>
    </row>
    <row r="310" spans="1:242">
      <c r="A310" s="45" t="s">
        <v>647</v>
      </c>
      <c r="B310" s="19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6"/>
      <c r="BZ310" s="16"/>
      <c r="CA310" s="16"/>
      <c r="CB310" s="16"/>
      <c r="CC310" s="16"/>
      <c r="CD310" s="16"/>
      <c r="CE310" s="16"/>
      <c r="CF310" s="16"/>
      <c r="CG310" s="104">
        <f t="shared" ref="CG310:CT310" si="418">VLOOKUP($A310,$T$87:$AI$102,CG$173,FALSE)</f>
        <v>0</v>
      </c>
      <c r="CH310" s="104">
        <f t="shared" si="418"/>
        <v>9.4150677329623456E-2</v>
      </c>
      <c r="CI310" s="104">
        <f t="shared" si="418"/>
        <v>6.9245851865729513E-2</v>
      </c>
      <c r="CJ310" s="104">
        <f t="shared" si="418"/>
        <v>0.10974748175728166</v>
      </c>
      <c r="CK310" s="104">
        <f t="shared" si="418"/>
        <v>8.8962178102622413E-2</v>
      </c>
      <c r="CL310" s="104">
        <f t="shared" si="418"/>
        <v>9.0229242866360693E-2</v>
      </c>
      <c r="CM310" s="104">
        <f t="shared" si="418"/>
        <v>9.7452534430880755E-2</v>
      </c>
      <c r="CN310" s="104">
        <f t="shared" si="418"/>
        <v>5.617734035956734E-2</v>
      </c>
      <c r="CO310" s="104">
        <f t="shared" si="418"/>
        <v>6.5995531945009844E-2</v>
      </c>
      <c r="CP310" s="104">
        <f t="shared" si="418"/>
        <v>4.8004331471716677E-2</v>
      </c>
      <c r="CQ310" s="104">
        <f t="shared" si="418"/>
        <v>2.920760247798504E-2</v>
      </c>
      <c r="CR310" s="104">
        <f t="shared" si="418"/>
        <v>1.9469868098003662E-2</v>
      </c>
      <c r="CS310" s="104">
        <f t="shared" si="418"/>
        <v>1.4292167076306983E-2</v>
      </c>
      <c r="CT310" s="104">
        <f t="shared" si="418"/>
        <v>5.7715898787286557E-2</v>
      </c>
      <c r="CU310" s="16"/>
      <c r="CV310" s="16"/>
      <c r="CW310" s="16"/>
      <c r="CX310" s="16"/>
      <c r="CY310" s="16"/>
      <c r="CZ310" s="16"/>
      <c r="DA310" s="16"/>
      <c r="DB310" s="16"/>
      <c r="DC310" s="16"/>
      <c r="DD310" s="16"/>
      <c r="DE310" s="16"/>
      <c r="DF310" s="16"/>
      <c r="DG310" s="16"/>
      <c r="DH310" s="16"/>
      <c r="DI310" s="16"/>
      <c r="DJ310" s="16"/>
      <c r="DK310" s="16"/>
      <c r="DL310" s="16"/>
      <c r="DM310" s="16"/>
      <c r="DN310" s="16"/>
      <c r="DO310" s="16"/>
      <c r="DP310" s="16"/>
      <c r="DQ310" s="16"/>
      <c r="DR310" s="16"/>
      <c r="DS310" s="16"/>
      <c r="DT310" s="16"/>
      <c r="DU310" s="16"/>
      <c r="DV310" s="16"/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6"/>
      <c r="EH310" s="16"/>
      <c r="EI310" s="16"/>
      <c r="EJ310" s="16"/>
      <c r="EK310" s="16"/>
      <c r="EL310" s="16"/>
      <c r="EM310" s="16"/>
      <c r="EN310" s="16"/>
      <c r="EO310" s="16"/>
      <c r="EP310" s="16"/>
      <c r="EQ310" s="16"/>
      <c r="ER310" s="16"/>
      <c r="ES310" s="16"/>
      <c r="ET310" s="16"/>
      <c r="EU310" s="16"/>
      <c r="EV310" s="16"/>
      <c r="EW310" s="16"/>
      <c r="EX310" s="16"/>
      <c r="EY310" s="16"/>
      <c r="EZ310" s="16"/>
      <c r="FA310" s="16"/>
      <c r="FB310" s="16"/>
      <c r="FC310" s="16"/>
      <c r="FD310" s="16"/>
      <c r="FE310" s="16"/>
      <c r="FF310" s="16"/>
      <c r="FG310" s="16"/>
      <c r="FH310" s="16"/>
      <c r="FI310" s="16"/>
      <c r="FJ310" s="16"/>
      <c r="FK310" s="16"/>
      <c r="FL310" s="16"/>
      <c r="FM310" s="16"/>
      <c r="FN310" s="16"/>
      <c r="FO310" s="16"/>
      <c r="FP310" s="16"/>
      <c r="FQ310" s="16"/>
      <c r="FR310" s="16"/>
      <c r="FS310" s="16"/>
      <c r="FT310" s="16"/>
      <c r="FU310" s="16"/>
      <c r="FV310" s="16"/>
      <c r="FW310" s="16"/>
      <c r="FX310" s="16"/>
      <c r="FY310" s="16"/>
      <c r="FZ310" s="16"/>
      <c r="GA310" s="16"/>
      <c r="GB310" s="16"/>
      <c r="GC310" s="16"/>
      <c r="GD310" s="16"/>
      <c r="GE310" s="16"/>
      <c r="GF310" s="16"/>
      <c r="GG310" s="16"/>
      <c r="GH310" s="16"/>
      <c r="GI310" s="16"/>
      <c r="GJ310" s="16"/>
      <c r="GK310" s="16"/>
      <c r="GL310" s="16"/>
      <c r="GM310" s="16"/>
      <c r="GN310" s="16"/>
      <c r="GO310" s="16"/>
      <c r="GP310" s="16"/>
      <c r="GQ310" s="16"/>
      <c r="GR310" s="16"/>
      <c r="GS310" s="16"/>
      <c r="GT310" s="16"/>
      <c r="GU310" s="16"/>
      <c r="GV310" s="16"/>
      <c r="GW310" s="16"/>
      <c r="GX310" s="16"/>
      <c r="GY310" s="16"/>
      <c r="GZ310" s="16"/>
      <c r="HA310" s="16"/>
      <c r="HB310" s="16"/>
      <c r="HC310" s="16"/>
      <c r="HD310" s="16"/>
      <c r="HE310" s="16"/>
      <c r="HF310" s="16"/>
      <c r="HG310" s="16"/>
      <c r="HH310" s="16"/>
      <c r="HI310" s="16"/>
      <c r="HJ310" s="16"/>
      <c r="HK310" s="16"/>
      <c r="HL310" s="16"/>
      <c r="HM310" s="16"/>
      <c r="HN310" s="16"/>
      <c r="HO310" s="16"/>
      <c r="HP310" s="16"/>
      <c r="HQ310" s="16"/>
      <c r="HR310" s="16"/>
      <c r="HS310" s="16"/>
      <c r="HT310" s="16"/>
      <c r="HU310" s="16"/>
      <c r="HV310" s="16"/>
      <c r="HW310" s="16"/>
      <c r="HX310" s="16"/>
      <c r="HY310" s="16"/>
      <c r="HZ310" s="16"/>
      <c r="IA310" s="16"/>
      <c r="IB310" s="16"/>
      <c r="IC310" s="16"/>
      <c r="ID310" s="16"/>
      <c r="IE310" s="16"/>
      <c r="IF310" s="16"/>
      <c r="IG310" s="16"/>
      <c r="IH310" s="16"/>
    </row>
    <row r="311" spans="1:242">
      <c r="A311" s="45" t="s">
        <v>648</v>
      </c>
      <c r="B311" s="19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/>
      <c r="BQ311" s="16"/>
      <c r="BR311" s="16"/>
      <c r="BS311" s="16"/>
      <c r="BT311" s="16"/>
      <c r="BU311" s="16"/>
      <c r="BV311" s="16"/>
      <c r="BW311" s="16"/>
      <c r="BX311" s="16"/>
      <c r="BY311" s="16"/>
      <c r="BZ311" s="16"/>
      <c r="CA311" s="16"/>
      <c r="CB311" s="16"/>
      <c r="CC311" s="16"/>
      <c r="CD311" s="16"/>
      <c r="CE311" s="16"/>
      <c r="CF311" s="16"/>
      <c r="CG311" s="16"/>
      <c r="CH311" s="16"/>
      <c r="CI311" s="16"/>
      <c r="CJ311" s="16"/>
      <c r="CK311" s="16"/>
      <c r="CL311" s="16"/>
      <c r="CM311" s="16"/>
      <c r="CN311" s="16"/>
      <c r="CO311" s="16"/>
      <c r="CP311" s="16"/>
      <c r="CQ311" s="16"/>
      <c r="CR311" s="16"/>
      <c r="CS311" s="16"/>
      <c r="CT311" s="16"/>
      <c r="CU311" s="16"/>
      <c r="CV311" s="16"/>
      <c r="CW311" s="104">
        <f t="shared" ref="CW311:DJ311" si="419">VLOOKUP($A311,$T$87:$AI$102,CW$173,FALSE)</f>
        <v>0</v>
      </c>
      <c r="CX311" s="104">
        <f t="shared" si="419"/>
        <v>-2.0465943487758764E-2</v>
      </c>
      <c r="CY311" s="104">
        <f t="shared" si="419"/>
        <v>1.0998268828255942E-2</v>
      </c>
      <c r="CZ311" s="104">
        <f t="shared" si="419"/>
        <v>5.3398154322340075E-2</v>
      </c>
      <c r="DA311" s="104">
        <f t="shared" si="419"/>
        <v>5.9990667524165708E-2</v>
      </c>
      <c r="DB311" s="104">
        <f t="shared" si="419"/>
        <v>6.230085192299839E-2</v>
      </c>
      <c r="DC311" s="104">
        <f t="shared" si="419"/>
        <v>8.3318524711763597E-2</v>
      </c>
      <c r="DD311" s="104">
        <f t="shared" si="419"/>
        <v>5.9950912309048698E-2</v>
      </c>
      <c r="DE311" s="104">
        <f t="shared" si="419"/>
        <v>9.6051546531944254E-2</v>
      </c>
      <c r="DF311" s="104">
        <f t="shared" si="419"/>
        <v>7.4416063095980922E-2</v>
      </c>
      <c r="DG311" s="104">
        <f t="shared" si="419"/>
        <v>6.9296079026129886E-2</v>
      </c>
      <c r="DH311" s="104">
        <f t="shared" si="419"/>
        <v>7.0222044520221294E-2</v>
      </c>
      <c r="DI311" s="104">
        <f t="shared" si="419"/>
        <v>9.4962283448000839E-2</v>
      </c>
      <c r="DJ311" s="104">
        <f t="shared" si="419"/>
        <v>0.11396014799852683</v>
      </c>
      <c r="DK311" s="16"/>
      <c r="DL311" s="16"/>
      <c r="DM311" s="16"/>
      <c r="DN311" s="16"/>
      <c r="DO311" s="16"/>
      <c r="DP311" s="16"/>
      <c r="DQ311" s="16"/>
      <c r="DR311" s="16"/>
      <c r="DS311" s="16"/>
      <c r="DT311" s="16"/>
      <c r="DU311" s="16"/>
      <c r="DV311" s="16"/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  <c r="EG311" s="16"/>
      <c r="EH311" s="16"/>
      <c r="EI311" s="16"/>
      <c r="EJ311" s="16"/>
      <c r="EK311" s="16"/>
      <c r="EL311" s="16"/>
      <c r="EM311" s="16"/>
      <c r="EN311" s="16"/>
      <c r="EO311" s="16"/>
      <c r="EP311" s="16"/>
      <c r="EQ311" s="16"/>
      <c r="ER311" s="16"/>
      <c r="ES311" s="16"/>
      <c r="ET311" s="16"/>
      <c r="EU311" s="16"/>
      <c r="EV311" s="16"/>
      <c r="EW311" s="16"/>
      <c r="EX311" s="16"/>
      <c r="EY311" s="16"/>
      <c r="EZ311" s="16"/>
      <c r="FA311" s="16"/>
      <c r="FB311" s="16"/>
      <c r="FC311" s="16"/>
      <c r="FD311" s="16"/>
      <c r="FE311" s="16"/>
      <c r="FF311" s="16"/>
      <c r="FG311" s="16"/>
      <c r="FH311" s="16"/>
      <c r="FI311" s="16"/>
      <c r="FJ311" s="16"/>
      <c r="FK311" s="16"/>
      <c r="FL311" s="16"/>
      <c r="FM311" s="16"/>
      <c r="FN311" s="16"/>
      <c r="FO311" s="16"/>
      <c r="FP311" s="16"/>
      <c r="FQ311" s="16"/>
      <c r="FR311" s="16"/>
      <c r="FS311" s="16"/>
      <c r="FT311" s="16"/>
      <c r="FU311" s="16"/>
      <c r="FV311" s="16"/>
      <c r="FW311" s="16"/>
      <c r="FX311" s="16"/>
      <c r="FY311" s="16"/>
      <c r="FZ311" s="16"/>
      <c r="GA311" s="16"/>
      <c r="GB311" s="16"/>
      <c r="GC311" s="16"/>
      <c r="GD311" s="16"/>
      <c r="GE311" s="16"/>
      <c r="GF311" s="16"/>
      <c r="GG311" s="16"/>
      <c r="GH311" s="16"/>
      <c r="GI311" s="16"/>
      <c r="GJ311" s="16"/>
      <c r="GK311" s="16"/>
      <c r="GL311" s="16"/>
      <c r="GM311" s="16"/>
      <c r="GN311" s="16"/>
      <c r="GO311" s="16"/>
      <c r="GP311" s="16"/>
      <c r="GQ311" s="16"/>
      <c r="GR311" s="16"/>
      <c r="GS311" s="16"/>
      <c r="GT311" s="16"/>
      <c r="GU311" s="16"/>
      <c r="GV311" s="16"/>
      <c r="GW311" s="16"/>
      <c r="GX311" s="16"/>
      <c r="GY311" s="16"/>
      <c r="GZ311" s="16"/>
      <c r="HA311" s="16"/>
      <c r="HB311" s="16"/>
      <c r="HC311" s="16"/>
      <c r="HD311" s="16"/>
      <c r="HE311" s="16"/>
      <c r="HF311" s="16"/>
      <c r="HG311" s="16"/>
      <c r="HH311" s="16"/>
      <c r="HI311" s="16"/>
      <c r="HJ311" s="16"/>
      <c r="HK311" s="16"/>
      <c r="HL311" s="16"/>
      <c r="HM311" s="16"/>
      <c r="HN311" s="16"/>
      <c r="HO311" s="16"/>
      <c r="HP311" s="16"/>
      <c r="HQ311" s="16"/>
      <c r="HR311" s="16"/>
      <c r="HS311" s="16"/>
      <c r="HT311" s="16"/>
      <c r="HU311" s="16"/>
      <c r="HV311" s="16"/>
      <c r="HW311" s="16"/>
      <c r="HX311" s="16"/>
      <c r="HY311" s="16"/>
      <c r="HZ311" s="16"/>
      <c r="IA311" s="16"/>
      <c r="IB311" s="16"/>
      <c r="IC311" s="16"/>
      <c r="ID311" s="16"/>
      <c r="IE311" s="16"/>
      <c r="IF311" s="16"/>
      <c r="IG311" s="16"/>
      <c r="IH311" s="16"/>
    </row>
    <row r="312" spans="1:242">
      <c r="A312" s="45" t="s">
        <v>650</v>
      </c>
      <c r="B312" s="19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6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6"/>
      <c r="CS312" s="16"/>
      <c r="CT312" s="16"/>
      <c r="CU312" s="16"/>
      <c r="CV312" s="16"/>
      <c r="CW312" s="16"/>
      <c r="CX312" s="16"/>
      <c r="CY312" s="16"/>
      <c r="CZ312" s="16"/>
      <c r="DA312" s="16"/>
      <c r="DB312" s="16"/>
      <c r="DC312" s="16"/>
      <c r="DD312" s="16"/>
      <c r="DE312" s="16"/>
      <c r="DF312" s="16"/>
      <c r="DG312" s="16"/>
      <c r="DH312" s="16"/>
      <c r="DI312" s="16"/>
      <c r="DJ312" s="16"/>
      <c r="DK312" s="16"/>
      <c r="DL312" s="16"/>
      <c r="DM312" s="104">
        <f t="shared" ref="DM312:DZ312" si="420">VLOOKUP($A312,$T$87:$AI$102,DM$173,FALSE)</f>
        <v>0</v>
      </c>
      <c r="DN312" s="104">
        <f t="shared" si="420"/>
        <v>-4.8060356481195443E-3</v>
      </c>
      <c r="DO312" s="104">
        <f t="shared" si="420"/>
        <v>-5.4728082393989963E-3</v>
      </c>
      <c r="DP312" s="104">
        <f t="shared" si="420"/>
        <v>1.5218659879528529E-2</v>
      </c>
      <c r="DQ312" s="104">
        <f t="shared" si="420"/>
        <v>1.3270407602781198E-2</v>
      </c>
      <c r="DR312" s="104">
        <f t="shared" si="420"/>
        <v>-8.1057696128045142E-3</v>
      </c>
      <c r="DS312" s="104">
        <f t="shared" si="420"/>
        <v>4.0756513800224159E-3</v>
      </c>
      <c r="DT312" s="104">
        <f t="shared" si="420"/>
        <v>-4.6899521684658607E-2</v>
      </c>
      <c r="DU312" s="104">
        <f t="shared" si="420"/>
        <v>-3.952722598456726E-2</v>
      </c>
      <c r="DV312" s="104">
        <f t="shared" si="420"/>
        <v>-5.1101957455798042E-2</v>
      </c>
      <c r="DW312" s="104">
        <f t="shared" si="420"/>
        <v>-7.9941788590185636E-2</v>
      </c>
      <c r="DX312" s="104">
        <f t="shared" si="420"/>
        <v>-9.5926778931095358E-2</v>
      </c>
      <c r="DY312" s="104">
        <f t="shared" si="420"/>
        <v>-7.5025544362159691E-2</v>
      </c>
      <c r="DZ312" s="104">
        <f t="shared" si="420"/>
        <v>-3.7606812101648179E-2</v>
      </c>
      <c r="EA312" s="16"/>
      <c r="EB312" s="16"/>
      <c r="EC312" s="16"/>
      <c r="ED312" s="16"/>
      <c r="EE312" s="16"/>
      <c r="EF312" s="16"/>
      <c r="EG312" s="16"/>
      <c r="EH312" s="16"/>
      <c r="EI312" s="16"/>
      <c r="EJ312" s="16"/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  <c r="EV312" s="16"/>
      <c r="EW312" s="16"/>
      <c r="EX312" s="16"/>
      <c r="EY312" s="16"/>
      <c r="EZ312" s="16"/>
      <c r="FA312" s="16"/>
      <c r="FB312" s="16"/>
      <c r="FC312" s="16"/>
      <c r="FD312" s="16"/>
      <c r="FE312" s="16"/>
      <c r="FF312" s="16"/>
      <c r="FG312" s="16"/>
      <c r="FH312" s="16"/>
      <c r="FI312" s="16"/>
      <c r="FJ312" s="16"/>
      <c r="FK312" s="16"/>
      <c r="FL312" s="16"/>
      <c r="FM312" s="16"/>
      <c r="FN312" s="16"/>
      <c r="FO312" s="16"/>
      <c r="FP312" s="16"/>
      <c r="FQ312" s="16"/>
      <c r="FR312" s="16"/>
      <c r="FS312" s="16"/>
      <c r="FT312" s="16"/>
      <c r="FU312" s="16"/>
      <c r="FV312" s="16"/>
      <c r="FW312" s="16"/>
      <c r="FX312" s="16"/>
      <c r="FY312" s="16"/>
      <c r="FZ312" s="16"/>
      <c r="GA312" s="16"/>
      <c r="GB312" s="16"/>
      <c r="GC312" s="16"/>
      <c r="GD312" s="16"/>
      <c r="GE312" s="16"/>
      <c r="GF312" s="16"/>
      <c r="GG312" s="16"/>
      <c r="GH312" s="16"/>
      <c r="GI312" s="16"/>
      <c r="GJ312" s="16"/>
      <c r="GK312" s="16"/>
      <c r="GL312" s="16"/>
      <c r="GM312" s="16"/>
      <c r="GN312" s="16"/>
      <c r="GO312" s="16"/>
      <c r="GP312" s="16"/>
      <c r="GQ312" s="16"/>
      <c r="GR312" s="16"/>
      <c r="GS312" s="16"/>
      <c r="GT312" s="16"/>
      <c r="GU312" s="16"/>
      <c r="GV312" s="16"/>
      <c r="GW312" s="16"/>
      <c r="GX312" s="16"/>
      <c r="GY312" s="16"/>
      <c r="GZ312" s="16"/>
      <c r="HA312" s="16"/>
      <c r="HB312" s="16"/>
      <c r="HC312" s="16"/>
      <c r="HD312" s="16"/>
      <c r="HE312" s="16"/>
      <c r="HF312" s="16"/>
      <c r="HG312" s="16"/>
      <c r="HH312" s="16"/>
      <c r="HI312" s="16"/>
      <c r="HJ312" s="16"/>
      <c r="HK312" s="16"/>
      <c r="HL312" s="16"/>
      <c r="HM312" s="16"/>
      <c r="HN312" s="16"/>
      <c r="HO312" s="16"/>
      <c r="HP312" s="16"/>
      <c r="HQ312" s="16"/>
      <c r="HR312" s="16"/>
      <c r="HS312" s="16"/>
      <c r="HT312" s="16"/>
      <c r="HU312" s="16"/>
      <c r="HV312" s="16"/>
      <c r="HW312" s="16"/>
      <c r="HX312" s="16"/>
      <c r="HY312" s="16"/>
      <c r="HZ312" s="16"/>
      <c r="IA312" s="16"/>
      <c r="IB312" s="16"/>
      <c r="IC312" s="16"/>
      <c r="ID312" s="16"/>
      <c r="IE312" s="16"/>
      <c r="IF312" s="16"/>
      <c r="IG312" s="16"/>
      <c r="IH312" s="16"/>
    </row>
    <row r="313" spans="1:242">
      <c r="A313" s="45" t="s">
        <v>651</v>
      </c>
      <c r="B313" s="19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6"/>
      <c r="BZ313" s="16"/>
      <c r="CA313" s="16"/>
      <c r="CB313" s="16"/>
      <c r="CC313" s="16"/>
      <c r="CD313" s="16"/>
      <c r="CE313" s="16"/>
      <c r="CF313" s="16"/>
      <c r="CG313" s="16"/>
      <c r="CH313" s="16"/>
      <c r="CI313" s="16"/>
      <c r="CJ313" s="16"/>
      <c r="CK313" s="16"/>
      <c r="CL313" s="16"/>
      <c r="CM313" s="16"/>
      <c r="CN313" s="16"/>
      <c r="CO313" s="16"/>
      <c r="CP313" s="16"/>
      <c r="CQ313" s="16"/>
      <c r="CR313" s="16"/>
      <c r="CS313" s="16"/>
      <c r="CT313" s="16"/>
      <c r="CU313" s="16"/>
      <c r="CV313" s="16"/>
      <c r="CW313" s="16"/>
      <c r="CX313" s="16"/>
      <c r="CY313" s="16"/>
      <c r="CZ313" s="16"/>
      <c r="DA313" s="16"/>
      <c r="DB313" s="16"/>
      <c r="DC313" s="16"/>
      <c r="DD313" s="16"/>
      <c r="DE313" s="16"/>
      <c r="DF313" s="16"/>
      <c r="DG313" s="16"/>
      <c r="DH313" s="16"/>
      <c r="DI313" s="16"/>
      <c r="DJ313" s="16"/>
      <c r="DK313" s="16"/>
      <c r="DL313" s="16"/>
      <c r="DM313" s="16"/>
      <c r="DN313" s="16"/>
      <c r="DO313" s="16"/>
      <c r="DP313" s="16"/>
      <c r="DQ313" s="16"/>
      <c r="DR313" s="16"/>
      <c r="DS313" s="16"/>
      <c r="DT313" s="16"/>
      <c r="DU313" s="16"/>
      <c r="DV313" s="16"/>
      <c r="DW313" s="16"/>
      <c r="DX313" s="16"/>
      <c r="DY313" s="16"/>
      <c r="DZ313" s="16"/>
      <c r="EA313" s="16"/>
      <c r="EB313" s="16"/>
      <c r="EC313" s="104">
        <f t="shared" ref="EC313:EP313" si="421">VLOOKUP($A313,$T$87:$AI$102,EC$173,FALSE)</f>
        <v>0</v>
      </c>
      <c r="ED313" s="104">
        <f t="shared" si="421"/>
        <v>-2.4692049862771293E-2</v>
      </c>
      <c r="EE313" s="104">
        <f t="shared" si="421"/>
        <v>2.3307932633628514E-2</v>
      </c>
      <c r="EF313" s="104">
        <f t="shared" si="421"/>
        <v>4.6062435015324477E-2</v>
      </c>
      <c r="EG313" s="104">
        <f t="shared" si="421"/>
        <v>9.8656974535882291E-4</v>
      </c>
      <c r="EH313" s="104">
        <f t="shared" si="421"/>
        <v>-2.7958366493257336E-2</v>
      </c>
      <c r="EI313" s="104">
        <f t="shared" si="421"/>
        <v>3.3945375284117674E-2</v>
      </c>
      <c r="EJ313" s="104">
        <f t="shared" si="421"/>
        <v>-1.1116688492310733E-2</v>
      </c>
      <c r="EK313" s="104">
        <f t="shared" si="421"/>
        <v>4.2303099986118475E-4</v>
      </c>
      <c r="EL313" s="104">
        <f t="shared" si="421"/>
        <v>3.6769574793147353E-3</v>
      </c>
      <c r="EM313" s="104">
        <f t="shared" si="421"/>
        <v>-2.7643116520707167E-2</v>
      </c>
      <c r="EN313" s="104">
        <f t="shared" si="421"/>
        <v>-1.8682749955069022E-3</v>
      </c>
      <c r="EO313" s="104">
        <f t="shared" si="421"/>
        <v>1.8609474253463487E-2</v>
      </c>
      <c r="EP313" s="104">
        <f t="shared" si="421"/>
        <v>4.1228362367737414E-2</v>
      </c>
      <c r="EQ313" s="16"/>
      <c r="ER313" s="16"/>
      <c r="ES313" s="16"/>
      <c r="ET313" s="16"/>
      <c r="EU313" s="16"/>
      <c r="EV313" s="16"/>
      <c r="EW313" s="16"/>
      <c r="EX313" s="16"/>
      <c r="EY313" s="16"/>
      <c r="EZ313" s="16"/>
      <c r="FA313" s="16"/>
      <c r="FB313" s="16"/>
      <c r="FC313" s="16"/>
      <c r="FD313" s="16"/>
      <c r="FE313" s="16"/>
      <c r="FF313" s="16"/>
      <c r="FG313" s="16"/>
      <c r="FH313" s="16"/>
      <c r="FI313" s="16"/>
      <c r="FJ313" s="16"/>
      <c r="FK313" s="16"/>
      <c r="FL313" s="16"/>
      <c r="FM313" s="16"/>
      <c r="FN313" s="16"/>
      <c r="FO313" s="16"/>
      <c r="FP313" s="16"/>
      <c r="FQ313" s="16"/>
      <c r="FR313" s="16"/>
      <c r="FS313" s="16"/>
      <c r="FT313" s="16"/>
      <c r="FU313" s="16"/>
      <c r="FV313" s="16"/>
      <c r="FW313" s="16"/>
      <c r="FX313" s="16"/>
      <c r="FY313" s="16"/>
      <c r="FZ313" s="16"/>
      <c r="GA313" s="16"/>
      <c r="GB313" s="16"/>
      <c r="GC313" s="16"/>
      <c r="GD313" s="16"/>
      <c r="GE313" s="16"/>
      <c r="GF313" s="16"/>
      <c r="GG313" s="16"/>
      <c r="GH313" s="16"/>
      <c r="GI313" s="16"/>
      <c r="GJ313" s="16"/>
      <c r="GK313" s="16"/>
      <c r="GL313" s="16"/>
      <c r="GM313" s="16"/>
      <c r="GN313" s="16"/>
      <c r="GO313" s="16"/>
      <c r="GP313" s="16"/>
      <c r="GQ313" s="16"/>
      <c r="GR313" s="16"/>
      <c r="GS313" s="16"/>
      <c r="GT313" s="16"/>
      <c r="GU313" s="16"/>
      <c r="GV313" s="16"/>
      <c r="GW313" s="16"/>
      <c r="GX313" s="16"/>
      <c r="GY313" s="16"/>
      <c r="GZ313" s="16"/>
      <c r="HA313" s="16"/>
      <c r="HB313" s="16"/>
      <c r="HC313" s="16"/>
      <c r="HD313" s="16"/>
      <c r="HE313" s="16"/>
      <c r="HF313" s="16"/>
      <c r="HG313" s="16"/>
      <c r="HH313" s="16"/>
      <c r="HI313" s="16"/>
      <c r="HJ313" s="16"/>
      <c r="HK313" s="16"/>
      <c r="HL313" s="16"/>
      <c r="HM313" s="16"/>
      <c r="HN313" s="16"/>
      <c r="HO313" s="16"/>
      <c r="HP313" s="16"/>
      <c r="HQ313" s="16"/>
      <c r="HR313" s="16"/>
      <c r="HS313" s="16"/>
      <c r="HT313" s="16"/>
      <c r="HU313" s="16"/>
      <c r="HV313" s="16"/>
      <c r="HW313" s="16"/>
      <c r="HX313" s="16"/>
      <c r="HY313" s="16"/>
      <c r="HZ313" s="16"/>
      <c r="IA313" s="16"/>
      <c r="IB313" s="16"/>
      <c r="IC313" s="16"/>
      <c r="ID313" s="16"/>
      <c r="IE313" s="16"/>
      <c r="IF313" s="16"/>
      <c r="IG313" s="16"/>
      <c r="IH313" s="16"/>
    </row>
    <row r="314" spans="1:242">
      <c r="A314" s="45" t="s">
        <v>656</v>
      </c>
      <c r="B314" s="19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6"/>
      <c r="BZ314" s="16"/>
      <c r="CA314" s="16"/>
      <c r="CB314" s="16"/>
      <c r="CC314" s="16"/>
      <c r="CD314" s="16"/>
      <c r="CE314" s="16"/>
      <c r="CF314" s="16"/>
      <c r="CG314" s="16"/>
      <c r="CH314" s="16"/>
      <c r="CI314" s="16"/>
      <c r="CJ314" s="16"/>
      <c r="CK314" s="16"/>
      <c r="CL314" s="16"/>
      <c r="CM314" s="16"/>
      <c r="CN314" s="16"/>
      <c r="CO314" s="16"/>
      <c r="CP314" s="16"/>
      <c r="CQ314" s="16"/>
      <c r="CR314" s="16"/>
      <c r="CS314" s="16"/>
      <c r="CT314" s="16"/>
      <c r="CU314" s="16"/>
      <c r="CV314" s="16"/>
      <c r="CW314" s="16"/>
      <c r="CX314" s="16"/>
      <c r="CY314" s="16"/>
      <c r="CZ314" s="16"/>
      <c r="DA314" s="16"/>
      <c r="DB314" s="16"/>
      <c r="DC314" s="16"/>
      <c r="DD314" s="16"/>
      <c r="DE314" s="16"/>
      <c r="DF314" s="16"/>
      <c r="DG314" s="16"/>
      <c r="DH314" s="16"/>
      <c r="DI314" s="16"/>
      <c r="DJ314" s="16"/>
      <c r="DK314" s="16"/>
      <c r="DL314" s="16"/>
      <c r="DM314" s="16"/>
      <c r="DN314" s="16"/>
      <c r="DO314" s="16"/>
      <c r="DP314" s="16"/>
      <c r="DQ314" s="16"/>
      <c r="DR314" s="16"/>
      <c r="DS314" s="16"/>
      <c r="DT314" s="16"/>
      <c r="DU314" s="16"/>
      <c r="DV314" s="16"/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6"/>
      <c r="EH314" s="16"/>
      <c r="EI314" s="16"/>
      <c r="EJ314" s="16"/>
      <c r="EK314" s="16"/>
      <c r="EL314" s="16"/>
      <c r="EM314" s="16"/>
      <c r="EN314" s="16"/>
      <c r="EO314" s="16"/>
      <c r="EP314" s="16"/>
      <c r="EQ314" s="16"/>
      <c r="ER314" s="16"/>
      <c r="ES314" s="104">
        <f t="shared" ref="ES314:FF314" si="422">VLOOKUP($A314,$T$87:$AI$102,ES$173,FALSE)</f>
        <v>0</v>
      </c>
      <c r="ET314" s="104">
        <f t="shared" si="422"/>
        <v>0.12956867445654252</v>
      </c>
      <c r="EU314" s="104">
        <f t="shared" si="422"/>
        <v>2.1137706444468662E-2</v>
      </c>
      <c r="EV314" s="104">
        <f t="shared" si="422"/>
        <v>0.17005897120501423</v>
      </c>
      <c r="EW314" s="104">
        <f t="shared" si="422"/>
        <v>0.12905904209618102</v>
      </c>
      <c r="EX314" s="104">
        <f t="shared" si="422"/>
        <v>0.12660614291704131</v>
      </c>
      <c r="EY314" s="104">
        <f t="shared" si="422"/>
        <v>0.15620085387967197</v>
      </c>
      <c r="EZ314" s="104">
        <f t="shared" si="422"/>
        <v>0.11106586234959015</v>
      </c>
      <c r="FA314" s="104">
        <f t="shared" si="422"/>
        <v>0.11651617349718846</v>
      </c>
      <c r="FB314" s="104">
        <f t="shared" si="422"/>
        <v>0.12677177407972562</v>
      </c>
      <c r="FC314" s="104">
        <f t="shared" si="422"/>
        <v>4.2923425489533873E-2</v>
      </c>
      <c r="FD314" s="104">
        <f t="shared" si="422"/>
        <v>4.9925758056825309E-2</v>
      </c>
      <c r="FE314" s="104">
        <f t="shared" si="422"/>
        <v>8.9438236334831389E-2</v>
      </c>
      <c r="FF314" s="104">
        <f t="shared" si="422"/>
        <v>0.12769584309718396</v>
      </c>
      <c r="FG314" s="16"/>
      <c r="FH314" s="16"/>
      <c r="FI314" s="16"/>
      <c r="FJ314" s="16"/>
      <c r="FK314" s="16"/>
      <c r="FL314" s="16"/>
      <c r="FM314" s="16"/>
      <c r="FN314" s="16"/>
      <c r="FO314" s="16"/>
      <c r="FP314" s="16"/>
      <c r="FQ314" s="16"/>
      <c r="FR314" s="16"/>
      <c r="FS314" s="16"/>
      <c r="FT314" s="16"/>
      <c r="FU314" s="16"/>
      <c r="FV314" s="16"/>
      <c r="FW314" s="16"/>
      <c r="FX314" s="16"/>
      <c r="FY314" s="16"/>
      <c r="FZ314" s="16"/>
      <c r="GA314" s="16"/>
      <c r="GB314" s="16"/>
      <c r="GC314" s="16"/>
      <c r="GD314" s="16"/>
      <c r="GE314" s="16"/>
      <c r="GF314" s="16"/>
      <c r="GG314" s="16"/>
      <c r="GH314" s="16"/>
      <c r="GI314" s="16"/>
      <c r="GJ314" s="16"/>
      <c r="GK314" s="16"/>
      <c r="GL314" s="16"/>
      <c r="GM314" s="16"/>
      <c r="GN314" s="16"/>
      <c r="GO314" s="16"/>
      <c r="GP314" s="16"/>
      <c r="GQ314" s="16"/>
      <c r="GR314" s="16"/>
      <c r="GS314" s="16"/>
      <c r="GT314" s="16"/>
      <c r="GU314" s="16"/>
      <c r="GV314" s="16"/>
      <c r="GW314" s="16"/>
      <c r="GX314" s="16"/>
      <c r="GY314" s="16"/>
      <c r="GZ314" s="16"/>
      <c r="HA314" s="16"/>
      <c r="HB314" s="16"/>
      <c r="HC314" s="16"/>
      <c r="HD314" s="16"/>
      <c r="HE314" s="16"/>
      <c r="HF314" s="16"/>
      <c r="HG314" s="16"/>
      <c r="HH314" s="16"/>
      <c r="HI314" s="16"/>
      <c r="HJ314" s="16"/>
      <c r="HK314" s="16"/>
      <c r="HL314" s="16"/>
      <c r="HM314" s="16"/>
      <c r="HN314" s="16"/>
      <c r="HO314" s="16"/>
      <c r="HP314" s="16"/>
      <c r="HQ314" s="16"/>
      <c r="HR314" s="16"/>
      <c r="HS314" s="16"/>
      <c r="HT314" s="16"/>
      <c r="HU314" s="16"/>
      <c r="HV314" s="16"/>
      <c r="HW314" s="16"/>
      <c r="HX314" s="16"/>
      <c r="HY314" s="16"/>
      <c r="HZ314" s="16"/>
      <c r="IA314" s="16"/>
      <c r="IB314" s="16"/>
      <c r="IC314" s="16"/>
      <c r="ID314" s="16"/>
      <c r="IE314" s="16"/>
      <c r="IF314" s="16"/>
      <c r="IG314" s="16"/>
      <c r="IH314" s="16"/>
    </row>
    <row r="315" spans="1:242">
      <c r="A315" s="168" t="s">
        <v>653</v>
      </c>
      <c r="B315" s="19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16"/>
      <c r="CS315" s="16"/>
      <c r="CT315" s="16"/>
      <c r="CU315" s="16"/>
      <c r="CV315" s="16"/>
      <c r="CW315" s="16"/>
      <c r="CX315" s="16"/>
      <c r="CY315" s="16"/>
      <c r="CZ315" s="16"/>
      <c r="DA315" s="16"/>
      <c r="DB315" s="16"/>
      <c r="DC315" s="16"/>
      <c r="DD315" s="16"/>
      <c r="DE315" s="16"/>
      <c r="DF315" s="16"/>
      <c r="DG315" s="16"/>
      <c r="DH315" s="16"/>
      <c r="DI315" s="16"/>
      <c r="DJ315" s="16"/>
      <c r="DK315" s="16"/>
      <c r="DL315" s="16"/>
      <c r="DM315" s="16"/>
      <c r="DN315" s="16"/>
      <c r="DO315" s="16"/>
      <c r="DP315" s="16"/>
      <c r="DQ315" s="16"/>
      <c r="DR315" s="16"/>
      <c r="DS315" s="16"/>
      <c r="DT315" s="16"/>
      <c r="DU315" s="16"/>
      <c r="DV315" s="16"/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/>
      <c r="EK315" s="16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16"/>
      <c r="EW315" s="16"/>
      <c r="EX315" s="16"/>
      <c r="EY315" s="16"/>
      <c r="EZ315" s="16"/>
      <c r="FA315" s="16"/>
      <c r="FB315" s="16"/>
      <c r="FC315" s="16"/>
      <c r="FD315" s="16"/>
      <c r="FE315" s="16"/>
      <c r="FF315" s="16"/>
      <c r="FG315" s="16"/>
      <c r="FH315" s="16"/>
      <c r="FI315" s="104">
        <f t="shared" ref="FI315:FV315" si="423">VLOOKUP($A315,$T$87:$AI$102,FI$173,FALSE)</f>
        <v>0</v>
      </c>
      <c r="FJ315" s="104">
        <f t="shared" si="423"/>
        <v>0.12425803696831395</v>
      </c>
      <c r="FK315" s="104">
        <f t="shared" si="423"/>
        <v>0.11809290571670727</v>
      </c>
      <c r="FL315" s="104">
        <f t="shared" si="423"/>
        <v>0.29759860089806867</v>
      </c>
      <c r="FM315" s="104">
        <f t="shared" si="423"/>
        <v>0.22241376230211518</v>
      </c>
      <c r="FN315" s="104">
        <f t="shared" si="423"/>
        <v>0.12105425280773252</v>
      </c>
      <c r="FO315" s="104">
        <f t="shared" si="423"/>
        <v>0.28252366271599816</v>
      </c>
      <c r="FP315" s="104">
        <f t="shared" si="423"/>
        <v>0.32233203133160226</v>
      </c>
      <c r="FQ315" s="104">
        <f t="shared" si="423"/>
        <v>0.30312092767189558</v>
      </c>
      <c r="FR315" s="104">
        <f t="shared" si="423"/>
        <v>0.32148491357098452</v>
      </c>
      <c r="FS315" s="104">
        <f t="shared" si="423"/>
        <v>0.27638443704403293</v>
      </c>
      <c r="FT315" s="104">
        <f t="shared" si="423"/>
        <v>0.22649992981674405</v>
      </c>
      <c r="FU315" s="104">
        <f t="shared" si="423"/>
        <v>0.2139018931008132</v>
      </c>
      <c r="FV315" s="104">
        <f t="shared" si="423"/>
        <v>0.27007276294878535</v>
      </c>
      <c r="FW315" s="16"/>
      <c r="FX315" s="16"/>
      <c r="FY315" s="16"/>
      <c r="FZ315" s="16"/>
      <c r="GA315" s="16"/>
      <c r="GB315" s="16"/>
      <c r="GC315" s="16"/>
      <c r="GD315" s="16"/>
      <c r="GE315" s="16"/>
      <c r="GF315" s="16"/>
      <c r="GG315" s="16"/>
      <c r="GH315" s="16"/>
      <c r="GI315" s="16"/>
      <c r="GJ315" s="16"/>
      <c r="GK315" s="16"/>
      <c r="GL315" s="16"/>
      <c r="GM315" s="16"/>
      <c r="GN315" s="16"/>
      <c r="GO315" s="16"/>
      <c r="GP315" s="16"/>
      <c r="GQ315" s="16"/>
      <c r="GR315" s="16"/>
      <c r="GS315" s="16"/>
      <c r="GT315" s="16"/>
      <c r="GU315" s="16"/>
      <c r="GV315" s="16"/>
      <c r="GW315" s="16"/>
      <c r="GX315" s="16"/>
      <c r="GY315" s="16"/>
      <c r="GZ315" s="16"/>
      <c r="HA315" s="16"/>
      <c r="HB315" s="16"/>
      <c r="HC315" s="16"/>
      <c r="HD315" s="16"/>
      <c r="HE315" s="16"/>
      <c r="HF315" s="16"/>
      <c r="HG315" s="16"/>
      <c r="HH315" s="16"/>
      <c r="HI315" s="16"/>
      <c r="HJ315" s="16"/>
      <c r="HK315" s="16"/>
      <c r="HL315" s="16"/>
      <c r="HM315" s="16"/>
      <c r="HN315" s="16"/>
      <c r="HO315" s="16"/>
      <c r="HP315" s="16"/>
      <c r="HQ315" s="16"/>
      <c r="HR315" s="16"/>
      <c r="HS315" s="16"/>
      <c r="HT315" s="16"/>
      <c r="HU315" s="16"/>
      <c r="HV315" s="16"/>
      <c r="HW315" s="16"/>
      <c r="HX315" s="16"/>
      <c r="HY315" s="16"/>
      <c r="HZ315" s="16"/>
      <c r="IA315" s="16"/>
      <c r="IB315" s="16"/>
      <c r="IC315" s="16"/>
      <c r="ID315" s="16"/>
      <c r="IE315" s="16"/>
      <c r="IF315" s="16"/>
      <c r="IG315" s="16"/>
      <c r="IH315" s="16"/>
    </row>
    <row r="316" spans="1:242">
      <c r="A316" s="168" t="s">
        <v>652</v>
      </c>
      <c r="B316" s="19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16"/>
      <c r="CV316" s="16"/>
      <c r="CW316" s="16"/>
      <c r="CX316" s="16"/>
      <c r="CY316" s="16"/>
      <c r="CZ316" s="16"/>
      <c r="DA316" s="16"/>
      <c r="DB316" s="16"/>
      <c r="DC316" s="16"/>
      <c r="DD316" s="16"/>
      <c r="DE316" s="16"/>
      <c r="DF316" s="16"/>
      <c r="DG316" s="16"/>
      <c r="DH316" s="16"/>
      <c r="DI316" s="16"/>
      <c r="DJ316" s="16"/>
      <c r="DK316" s="16"/>
      <c r="DL316" s="16"/>
      <c r="DM316" s="16"/>
      <c r="DN316" s="16"/>
      <c r="DO316" s="16"/>
      <c r="DP316" s="16"/>
      <c r="DQ316" s="16"/>
      <c r="DR316" s="16"/>
      <c r="DS316" s="16"/>
      <c r="DT316" s="16"/>
      <c r="DU316" s="16"/>
      <c r="DV316" s="16"/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/>
      <c r="EK316" s="16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  <c r="EX316" s="16"/>
      <c r="EY316" s="16"/>
      <c r="EZ316" s="16"/>
      <c r="FA316" s="16"/>
      <c r="FB316" s="16"/>
      <c r="FC316" s="16"/>
      <c r="FD316" s="16"/>
      <c r="FE316" s="16"/>
      <c r="FF316" s="16"/>
      <c r="FG316" s="16"/>
      <c r="FH316" s="16"/>
      <c r="FI316" s="16"/>
      <c r="FJ316" s="16"/>
      <c r="FK316" s="16"/>
      <c r="FL316" s="16"/>
      <c r="FM316" s="16"/>
      <c r="FN316" s="16"/>
      <c r="FO316" s="16"/>
      <c r="FP316" s="16"/>
      <c r="FQ316" s="16"/>
      <c r="FR316" s="16"/>
      <c r="FS316" s="16"/>
      <c r="FT316" s="16"/>
      <c r="FU316" s="16"/>
      <c r="FV316" s="16"/>
      <c r="FW316" s="16"/>
      <c r="FX316" s="16"/>
      <c r="FY316" s="104">
        <f t="shared" ref="FY316:GL316" si="424">VLOOKUP($A316,$T$87:$AI$102,FY$173,FALSE)</f>
        <v>0</v>
      </c>
      <c r="FZ316" s="104">
        <f t="shared" si="424"/>
        <v>0.22479868180652995</v>
      </c>
      <c r="GA316" s="104">
        <f t="shared" si="424"/>
        <v>0.10289928868725395</v>
      </c>
      <c r="GB316" s="104">
        <f t="shared" si="424"/>
        <v>0.27269427114393485</v>
      </c>
      <c r="GC316" s="104">
        <f t="shared" si="424"/>
        <v>0.21493490728240694</v>
      </c>
      <c r="GD316" s="104">
        <f t="shared" si="424"/>
        <v>0.22083294512671969</v>
      </c>
      <c r="GE316" s="104">
        <f t="shared" si="424"/>
        <v>0.25801956280330018</v>
      </c>
      <c r="GF316" s="104">
        <f t="shared" si="424"/>
        <v>0.23793593452609918</v>
      </c>
      <c r="GG316" s="104">
        <f t="shared" si="424"/>
        <v>0.24227203811504761</v>
      </c>
      <c r="GH316" s="104">
        <f t="shared" si="424"/>
        <v>0.24181964300172964</v>
      </c>
      <c r="GI316" s="104">
        <f t="shared" si="424"/>
        <v>0.26163902022950714</v>
      </c>
      <c r="GJ316" s="104">
        <f t="shared" si="424"/>
        <v>0.2713973526998783</v>
      </c>
      <c r="GK316" s="104">
        <f t="shared" si="424"/>
        <v>0.35520398162791644</v>
      </c>
      <c r="GL316" s="104">
        <f t="shared" si="424"/>
        <v>0.40110675383452232</v>
      </c>
      <c r="GM316" s="16"/>
      <c r="GN316" s="16"/>
      <c r="GO316" s="16"/>
      <c r="GP316" s="16"/>
      <c r="GQ316" s="16"/>
      <c r="GR316" s="16"/>
      <c r="GS316" s="16"/>
      <c r="GT316" s="16"/>
      <c r="GU316" s="16"/>
      <c r="GV316" s="16"/>
      <c r="GW316" s="16"/>
      <c r="GX316" s="16"/>
      <c r="GY316" s="16"/>
      <c r="GZ316" s="16"/>
      <c r="HA316" s="16"/>
      <c r="HB316" s="16"/>
      <c r="HC316" s="16"/>
      <c r="HD316" s="16"/>
      <c r="HE316" s="16"/>
      <c r="HF316" s="16"/>
      <c r="HG316" s="16"/>
      <c r="HH316" s="16"/>
      <c r="HI316" s="16"/>
      <c r="HJ316" s="16"/>
      <c r="HK316" s="16"/>
      <c r="HL316" s="16"/>
      <c r="HM316" s="16"/>
      <c r="HN316" s="16"/>
      <c r="HO316" s="16"/>
      <c r="HP316" s="16"/>
      <c r="HQ316" s="16"/>
      <c r="HR316" s="16"/>
      <c r="HS316" s="16"/>
      <c r="HT316" s="16"/>
      <c r="HU316" s="16"/>
      <c r="HV316" s="16"/>
      <c r="HW316" s="16"/>
      <c r="HX316" s="16"/>
      <c r="HY316" s="16"/>
      <c r="HZ316" s="16"/>
      <c r="IA316" s="16"/>
      <c r="IB316" s="16"/>
      <c r="IC316" s="16"/>
      <c r="ID316" s="16"/>
      <c r="IE316" s="16"/>
      <c r="IF316" s="16"/>
      <c r="IG316" s="16"/>
      <c r="IH316" s="16"/>
    </row>
    <row r="317" spans="1:242">
      <c r="A317" s="45" t="s">
        <v>654</v>
      </c>
      <c r="B317" s="19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6"/>
      <c r="CS317" s="16"/>
      <c r="CT317" s="16"/>
      <c r="CU317" s="16"/>
      <c r="CV317" s="16"/>
      <c r="CW317" s="16"/>
      <c r="CX317" s="16"/>
      <c r="CY317" s="16"/>
      <c r="CZ317" s="16"/>
      <c r="DA317" s="16"/>
      <c r="DB317" s="16"/>
      <c r="DC317" s="16"/>
      <c r="DD317" s="16"/>
      <c r="DE317" s="16"/>
      <c r="DF317" s="16"/>
      <c r="DG317" s="16"/>
      <c r="DH317" s="16"/>
      <c r="DI317" s="16"/>
      <c r="DJ317" s="16"/>
      <c r="DK317" s="16"/>
      <c r="DL317" s="16"/>
      <c r="DM317" s="16"/>
      <c r="DN317" s="16"/>
      <c r="DO317" s="16"/>
      <c r="DP317" s="16"/>
      <c r="DQ317" s="16"/>
      <c r="DR317" s="16"/>
      <c r="DS317" s="16"/>
      <c r="DT317" s="16"/>
      <c r="DU317" s="16"/>
      <c r="DV317" s="16"/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/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  <c r="EX317" s="16"/>
      <c r="EY317" s="16"/>
      <c r="EZ317" s="16"/>
      <c r="FA317" s="16"/>
      <c r="FB317" s="16"/>
      <c r="FC317" s="16"/>
      <c r="FD317" s="16"/>
      <c r="FE317" s="16"/>
      <c r="FF317" s="16"/>
      <c r="FG317" s="16"/>
      <c r="FH317" s="16"/>
      <c r="FI317" s="16"/>
      <c r="FJ317" s="16"/>
      <c r="FK317" s="16"/>
      <c r="FL317" s="16"/>
      <c r="FM317" s="16"/>
      <c r="FN317" s="16"/>
      <c r="FO317" s="16"/>
      <c r="FP317" s="16"/>
      <c r="FQ317" s="16"/>
      <c r="FR317" s="16"/>
      <c r="FS317" s="16"/>
      <c r="FT317" s="16"/>
      <c r="FU317" s="16"/>
      <c r="FV317" s="16"/>
      <c r="FW317" s="16"/>
      <c r="FX317" s="16"/>
      <c r="FY317" s="16"/>
      <c r="FZ317" s="16"/>
      <c r="GA317" s="16"/>
      <c r="GB317" s="16"/>
      <c r="GC317" s="16"/>
      <c r="GD317" s="16"/>
      <c r="GE317" s="16"/>
      <c r="GF317" s="16"/>
      <c r="GG317" s="16"/>
      <c r="GH317" s="16"/>
      <c r="GI317" s="16"/>
      <c r="GJ317" s="16"/>
      <c r="GK317" s="16"/>
      <c r="GL317" s="16"/>
      <c r="GM317" s="16"/>
      <c r="GN317" s="16"/>
      <c r="GO317" s="104">
        <f t="shared" ref="GO317:HB317" si="425">VLOOKUP($A317,$T$87:$AI$102,GO$173,FALSE)</f>
        <v>0</v>
      </c>
      <c r="GP317" s="104">
        <f t="shared" si="425"/>
        <v>0.1551544390856896</v>
      </c>
      <c r="GQ317" s="104">
        <f t="shared" si="425"/>
        <v>5.6092933232385622E-2</v>
      </c>
      <c r="GR317" s="104">
        <f t="shared" si="425"/>
        <v>0.18638063910538349</v>
      </c>
      <c r="GS317" s="104">
        <f t="shared" si="425"/>
        <v>0.1565140128944511</v>
      </c>
      <c r="GT317" s="104">
        <f t="shared" si="425"/>
        <v>0.15173523768501518</v>
      </c>
      <c r="GU317" s="104">
        <f t="shared" si="425"/>
        <v>0.17304313996778786</v>
      </c>
      <c r="GV317" s="104">
        <f t="shared" si="425"/>
        <v>0.13663928983212603</v>
      </c>
      <c r="GW317" s="104">
        <f t="shared" si="425"/>
        <v>0.15136264884562856</v>
      </c>
      <c r="GX317" s="104">
        <f t="shared" si="425"/>
        <v>0.16208603740345651</v>
      </c>
      <c r="GY317" s="104">
        <f t="shared" si="425"/>
        <v>0.14062858528252642</v>
      </c>
      <c r="GZ317" s="104">
        <f t="shared" si="425"/>
        <v>0.13848767633869241</v>
      </c>
      <c r="HA317" s="104">
        <f t="shared" si="425"/>
        <v>0.16868730294795165</v>
      </c>
      <c r="HB317" s="104">
        <f t="shared" si="425"/>
        <v>0.20469935877529788</v>
      </c>
      <c r="HC317" s="16"/>
      <c r="HD317" s="16"/>
      <c r="HE317" s="16"/>
      <c r="HF317" s="16"/>
      <c r="HG317" s="16"/>
      <c r="HH317" s="16"/>
      <c r="HI317" s="16"/>
      <c r="HJ317" s="16"/>
      <c r="HK317" s="16"/>
      <c r="HL317" s="16"/>
      <c r="HM317" s="16"/>
      <c r="HN317" s="16"/>
      <c r="HO317" s="16"/>
      <c r="HP317" s="16"/>
      <c r="HQ317" s="16"/>
      <c r="HR317" s="16"/>
      <c r="HS317" s="16"/>
      <c r="HT317" s="16"/>
      <c r="HU317" s="16"/>
      <c r="HV317" s="16"/>
      <c r="HW317" s="16"/>
      <c r="HX317" s="16"/>
      <c r="HY317" s="16"/>
      <c r="HZ317" s="16"/>
      <c r="IA317" s="16"/>
      <c r="IB317" s="16"/>
      <c r="IC317" s="16"/>
      <c r="ID317" s="16"/>
      <c r="IE317" s="16"/>
      <c r="IF317" s="16"/>
      <c r="IG317" s="16"/>
      <c r="IH317" s="16"/>
    </row>
    <row r="318" spans="1:242">
      <c r="A318" s="45" t="s">
        <v>655</v>
      </c>
      <c r="B318" s="19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16"/>
      <c r="CS318" s="16"/>
      <c r="CT318" s="16"/>
      <c r="CU318" s="16"/>
      <c r="CV318" s="16"/>
      <c r="CW318" s="16"/>
      <c r="CX318" s="16"/>
      <c r="CY318" s="16"/>
      <c r="CZ318" s="16"/>
      <c r="DA318" s="16"/>
      <c r="DB318" s="16"/>
      <c r="DC318" s="16"/>
      <c r="DD318" s="16"/>
      <c r="DE318" s="16"/>
      <c r="DF318" s="16"/>
      <c r="DG318" s="16"/>
      <c r="DH318" s="16"/>
      <c r="DI318" s="16"/>
      <c r="DJ318" s="16"/>
      <c r="DK318" s="16"/>
      <c r="DL318" s="16"/>
      <c r="DM318" s="16"/>
      <c r="DN318" s="16"/>
      <c r="DO318" s="16"/>
      <c r="DP318" s="16"/>
      <c r="DQ318" s="16"/>
      <c r="DR318" s="16"/>
      <c r="DS318" s="16"/>
      <c r="DT318" s="16"/>
      <c r="DU318" s="16"/>
      <c r="DV318" s="16"/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/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  <c r="EX318" s="16"/>
      <c r="EY318" s="16"/>
      <c r="EZ318" s="16"/>
      <c r="FA318" s="16"/>
      <c r="FB318" s="16"/>
      <c r="FC318" s="16"/>
      <c r="FD318" s="16"/>
      <c r="FE318" s="16"/>
      <c r="FF318" s="16"/>
      <c r="FG318" s="16"/>
      <c r="FH318" s="16"/>
      <c r="FI318" s="16"/>
      <c r="FJ318" s="16"/>
      <c r="FK318" s="16"/>
      <c r="FL318" s="16"/>
      <c r="FM318" s="16"/>
      <c r="FN318" s="16"/>
      <c r="FO318" s="16"/>
      <c r="FP318" s="16"/>
      <c r="FQ318" s="16"/>
      <c r="FR318" s="16"/>
      <c r="FS318" s="16"/>
      <c r="FT318" s="16"/>
      <c r="FU318" s="16"/>
      <c r="FV318" s="16"/>
      <c r="FW318" s="16"/>
      <c r="FX318" s="16"/>
      <c r="FY318" s="16"/>
      <c r="FZ318" s="16"/>
      <c r="GA318" s="16"/>
      <c r="GB318" s="16"/>
      <c r="GC318" s="16"/>
      <c r="GD318" s="16"/>
      <c r="GE318" s="16"/>
      <c r="GF318" s="16"/>
      <c r="GG318" s="16"/>
      <c r="GH318" s="16"/>
      <c r="GI318" s="16"/>
      <c r="GJ318" s="16"/>
      <c r="GK318" s="16"/>
      <c r="GL318" s="16"/>
      <c r="GM318" s="16"/>
      <c r="GN318" s="16"/>
      <c r="GO318" s="16"/>
      <c r="GP318" s="16"/>
      <c r="GQ318" s="16"/>
      <c r="GR318" s="16"/>
      <c r="GS318" s="16"/>
      <c r="GT318" s="16"/>
      <c r="GU318" s="16"/>
      <c r="GV318" s="16"/>
      <c r="GW318" s="16"/>
      <c r="GX318" s="16"/>
      <c r="GY318" s="16"/>
      <c r="GZ318" s="16"/>
      <c r="HA318" s="16"/>
      <c r="HB318" s="16"/>
      <c r="HC318" s="16"/>
      <c r="HD318" s="16"/>
      <c r="HE318" s="104">
        <f t="shared" ref="HE318:HR318" si="426">VLOOKUP($A318,$T$87:$AI$102,HE$173,FALSE)</f>
        <v>0</v>
      </c>
      <c r="HF318" s="104">
        <f t="shared" si="426"/>
        <v>8.2675944541683144E-2</v>
      </c>
      <c r="HG318" s="104">
        <f t="shared" si="426"/>
        <v>2.1757635619075399E-2</v>
      </c>
      <c r="HH318" s="104">
        <f t="shared" si="426"/>
        <v>0.10571556180532116</v>
      </c>
      <c r="HI318" s="104">
        <f t="shared" si="426"/>
        <v>0.12190818134289083</v>
      </c>
      <c r="HJ318" s="104">
        <f t="shared" si="426"/>
        <v>7.8395867020024657E-2</v>
      </c>
      <c r="HK318" s="104">
        <f t="shared" si="426"/>
        <v>9.239120893320707E-2</v>
      </c>
      <c r="HL318" s="104">
        <f t="shared" si="426"/>
        <v>8.094711259063625E-2</v>
      </c>
      <c r="HM318" s="104">
        <f t="shared" si="426"/>
        <v>0.14019887353177185</v>
      </c>
      <c r="HN318" s="104">
        <f t="shared" si="426"/>
        <v>0.19782000992316107</v>
      </c>
      <c r="HO318" s="104">
        <f t="shared" si="426"/>
        <v>0.1804021023908664</v>
      </c>
      <c r="HP318" s="104">
        <f t="shared" si="426"/>
        <v>0.17843451549560618</v>
      </c>
      <c r="HQ318" s="104">
        <f t="shared" si="426"/>
        <v>0.20812584382349453</v>
      </c>
      <c r="HR318" s="104">
        <f t="shared" si="426"/>
        <v>0.26620223558181055</v>
      </c>
      <c r="HS318" s="16"/>
      <c r="HT318" s="16"/>
      <c r="HU318" s="16"/>
      <c r="HV318" s="16"/>
      <c r="HW318" s="16"/>
      <c r="HX318" s="16"/>
      <c r="HY318" s="16"/>
      <c r="HZ318" s="16"/>
      <c r="IA318" s="16"/>
      <c r="IB318" s="16"/>
      <c r="IC318" s="16"/>
      <c r="ID318" s="16"/>
      <c r="IE318" s="16"/>
      <c r="IF318" s="16"/>
      <c r="IG318" s="16"/>
      <c r="IH318" s="16"/>
    </row>
    <row r="319" spans="1:242">
      <c r="A319" s="44" t="s">
        <v>632</v>
      </c>
      <c r="B319" s="19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6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16"/>
      <c r="CK319" s="16"/>
      <c r="CL319" s="16"/>
      <c r="CM319" s="16"/>
      <c r="CN319" s="16"/>
      <c r="CO319" s="16"/>
      <c r="CP319" s="16"/>
      <c r="CQ319" s="16"/>
      <c r="CR319" s="16"/>
      <c r="CS319" s="16"/>
      <c r="CT319" s="16"/>
      <c r="CU319" s="16"/>
      <c r="CV319" s="16"/>
      <c r="CW319" s="16"/>
      <c r="CX319" s="16"/>
      <c r="CY319" s="16"/>
      <c r="CZ319" s="16"/>
      <c r="DA319" s="16"/>
      <c r="DB319" s="16"/>
      <c r="DC319" s="16"/>
      <c r="DD319" s="16"/>
      <c r="DE319" s="16"/>
      <c r="DF319" s="16"/>
      <c r="DG319" s="16"/>
      <c r="DH319" s="16"/>
      <c r="DI319" s="16"/>
      <c r="DJ319" s="16"/>
      <c r="DK319" s="16"/>
      <c r="DL319" s="16"/>
      <c r="DM319" s="16"/>
      <c r="DN319" s="16"/>
      <c r="DO319" s="16"/>
      <c r="DP319" s="16"/>
      <c r="DQ319" s="16"/>
      <c r="DR319" s="16"/>
      <c r="DS319" s="16"/>
      <c r="DT319" s="16"/>
      <c r="DU319" s="16"/>
      <c r="DV319" s="16"/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/>
      <c r="EK319" s="16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  <c r="EX319" s="16"/>
      <c r="EY319" s="16"/>
      <c r="EZ319" s="16"/>
      <c r="FA319" s="16"/>
      <c r="FB319" s="16"/>
      <c r="FC319" s="16"/>
      <c r="FD319" s="16"/>
      <c r="FE319" s="16"/>
      <c r="FF319" s="16"/>
      <c r="FG319" s="16"/>
      <c r="FH319" s="16"/>
      <c r="FI319" s="16"/>
      <c r="FJ319" s="16"/>
      <c r="FK319" s="16"/>
      <c r="FL319" s="16"/>
      <c r="FM319" s="16"/>
      <c r="FN319" s="16"/>
      <c r="FO319" s="16"/>
      <c r="FP319" s="16"/>
      <c r="FQ319" s="16"/>
      <c r="FR319" s="16"/>
      <c r="FS319" s="16"/>
      <c r="FT319" s="16"/>
      <c r="FU319" s="16"/>
      <c r="FV319" s="16"/>
      <c r="FW319" s="16"/>
      <c r="FX319" s="16"/>
      <c r="FY319" s="16"/>
      <c r="FZ319" s="16"/>
      <c r="GA319" s="16"/>
      <c r="GB319" s="16"/>
      <c r="GC319" s="16"/>
      <c r="GD319" s="16"/>
      <c r="GE319" s="16"/>
      <c r="GF319" s="16"/>
      <c r="GG319" s="16"/>
      <c r="GH319" s="16"/>
      <c r="GI319" s="16"/>
      <c r="GJ319" s="16"/>
      <c r="GK319" s="16"/>
      <c r="GL319" s="16"/>
      <c r="GM319" s="16"/>
      <c r="GN319" s="16"/>
      <c r="GO319" s="16"/>
      <c r="GP319" s="16"/>
      <c r="GQ319" s="16"/>
      <c r="GR319" s="16"/>
      <c r="GS319" s="16"/>
      <c r="GT319" s="16"/>
      <c r="GU319" s="16"/>
      <c r="GV319" s="16"/>
      <c r="GW319" s="16"/>
      <c r="GX319" s="16"/>
      <c r="GY319" s="16"/>
      <c r="GZ319" s="16"/>
      <c r="HA319" s="16"/>
      <c r="HB319" s="16"/>
      <c r="HC319" s="16"/>
      <c r="HD319" s="16"/>
      <c r="HE319" s="16"/>
      <c r="HF319" s="16"/>
      <c r="HG319" s="16"/>
      <c r="HH319" s="16"/>
      <c r="HI319" s="16"/>
      <c r="HJ319" s="16"/>
      <c r="HK319" s="16"/>
      <c r="HL319" s="16"/>
      <c r="HM319" s="16"/>
      <c r="HN319" s="16"/>
      <c r="HO319" s="16"/>
      <c r="HP319" s="16"/>
      <c r="HQ319" s="16"/>
      <c r="HR319" s="16"/>
      <c r="HS319" s="16"/>
      <c r="HT319" s="16"/>
      <c r="HU319" s="104">
        <f t="shared" ref="HU319:IH319" si="427">VLOOKUP($A319,$T$87:$AI$102,HU$173,FALSE)</f>
        <v>0</v>
      </c>
      <c r="HV319" s="104">
        <f t="shared" si="427"/>
        <v>4.6349930752135338E-2</v>
      </c>
      <c r="HW319" s="104">
        <f t="shared" si="427"/>
        <v>5.0697416111333826E-2</v>
      </c>
      <c r="HX319" s="104">
        <f t="shared" si="427"/>
        <v>0.10601790631817387</v>
      </c>
      <c r="HY319" s="104">
        <f t="shared" si="427"/>
        <v>8.4492877466485039E-2</v>
      </c>
      <c r="HZ319" s="104">
        <f t="shared" si="427"/>
        <v>7.5897234189532314E-2</v>
      </c>
      <c r="IA319" s="104">
        <f t="shared" si="427"/>
        <v>0.10476941512383853</v>
      </c>
      <c r="IB319" s="104">
        <f t="shared" si="427"/>
        <v>6.9173660794932257E-2</v>
      </c>
      <c r="IC319" s="104">
        <f t="shared" si="427"/>
        <v>8.4683883962615392E-2</v>
      </c>
      <c r="ID319" s="104">
        <f t="shared" si="427"/>
        <v>8.9459237613060516E-2</v>
      </c>
      <c r="IE319" s="104">
        <f t="shared" si="427"/>
        <v>9.8960261854033282E-2</v>
      </c>
      <c r="IF319" s="104">
        <f t="shared" si="427"/>
        <v>9.1639312801410133E-2</v>
      </c>
      <c r="IG319" s="104">
        <f t="shared" si="427"/>
        <v>0.11972156047049975</v>
      </c>
      <c r="IH319" s="104">
        <f t="shared" si="427"/>
        <v>0.15575795356069189</v>
      </c>
    </row>
    <row r="322" spans="1:242">
      <c r="A322" s="19"/>
      <c r="B322" s="19"/>
      <c r="C322" s="19">
        <v>3</v>
      </c>
      <c r="D322" s="19">
        <v>4</v>
      </c>
      <c r="E322" s="19">
        <v>5</v>
      </c>
      <c r="F322" s="19">
        <v>6</v>
      </c>
      <c r="G322" s="19">
        <v>7</v>
      </c>
      <c r="H322" s="19">
        <v>8</v>
      </c>
      <c r="I322" s="19">
        <v>9</v>
      </c>
      <c r="J322" s="19">
        <v>10</v>
      </c>
      <c r="K322" s="19">
        <v>11</v>
      </c>
      <c r="L322" s="19">
        <v>12</v>
      </c>
      <c r="M322" s="19">
        <v>13</v>
      </c>
      <c r="N322" s="19">
        <v>14</v>
      </c>
      <c r="O322" s="19">
        <v>15</v>
      </c>
      <c r="P322" s="19">
        <v>16</v>
      </c>
      <c r="S322" s="19"/>
      <c r="T322" s="19"/>
      <c r="U322" s="19">
        <v>3</v>
      </c>
      <c r="V322" s="19">
        <v>4</v>
      </c>
      <c r="W322" s="19">
        <v>5</v>
      </c>
      <c r="X322" s="19">
        <v>6</v>
      </c>
      <c r="Y322" s="19">
        <v>7</v>
      </c>
      <c r="Z322" s="19">
        <v>8</v>
      </c>
      <c r="AA322" s="19">
        <v>9</v>
      </c>
      <c r="AB322" s="19">
        <v>10</v>
      </c>
      <c r="AC322" s="19">
        <v>11</v>
      </c>
      <c r="AD322" s="19">
        <v>12</v>
      </c>
      <c r="AE322" s="19">
        <v>13</v>
      </c>
      <c r="AF322" s="19">
        <v>14</v>
      </c>
      <c r="AG322" s="19">
        <v>15</v>
      </c>
      <c r="AH322" s="19">
        <v>16</v>
      </c>
      <c r="AI322" s="19"/>
      <c r="AJ322" s="19"/>
      <c r="AK322" s="19">
        <v>3</v>
      </c>
      <c r="AL322" s="19">
        <v>4</v>
      </c>
      <c r="AM322" s="19">
        <v>5</v>
      </c>
      <c r="AN322" s="19">
        <v>6</v>
      </c>
      <c r="AO322" s="19">
        <v>7</v>
      </c>
      <c r="AP322" s="19">
        <v>8</v>
      </c>
      <c r="AQ322" s="19">
        <v>9</v>
      </c>
      <c r="AR322" s="19">
        <v>10</v>
      </c>
      <c r="AS322" s="19">
        <v>11</v>
      </c>
      <c r="AT322" s="19">
        <v>12</v>
      </c>
      <c r="AU322" s="19">
        <v>13</v>
      </c>
      <c r="AV322" s="19">
        <v>14</v>
      </c>
      <c r="AW322" s="19">
        <v>15</v>
      </c>
      <c r="AX322" s="19">
        <v>16</v>
      </c>
      <c r="AY322" s="19"/>
      <c r="AZ322" s="19"/>
      <c r="BA322" s="19">
        <v>3</v>
      </c>
      <c r="BB322" s="19">
        <v>4</v>
      </c>
      <c r="BC322" s="19">
        <v>5</v>
      </c>
      <c r="BD322" s="19">
        <v>6</v>
      </c>
      <c r="BE322" s="19">
        <v>7</v>
      </c>
      <c r="BF322" s="19">
        <v>8</v>
      </c>
      <c r="BG322" s="19">
        <v>9</v>
      </c>
      <c r="BH322" s="19">
        <v>10</v>
      </c>
      <c r="BI322" s="19">
        <v>11</v>
      </c>
      <c r="BJ322" s="19">
        <v>12</v>
      </c>
      <c r="BK322" s="19">
        <v>13</v>
      </c>
      <c r="BL322" s="19">
        <v>14</v>
      </c>
      <c r="BM322" s="19">
        <v>15</v>
      </c>
      <c r="BN322" s="19">
        <v>16</v>
      </c>
      <c r="BO322" s="19"/>
      <c r="BP322" s="19"/>
      <c r="BQ322" s="19">
        <v>3</v>
      </c>
      <c r="BR322" s="19">
        <v>4</v>
      </c>
      <c r="BS322" s="19">
        <v>5</v>
      </c>
      <c r="BT322" s="19">
        <v>6</v>
      </c>
      <c r="BU322" s="19">
        <v>7</v>
      </c>
      <c r="BV322" s="19">
        <v>8</v>
      </c>
      <c r="BW322" s="19">
        <v>9</v>
      </c>
      <c r="BX322" s="19">
        <v>10</v>
      </c>
      <c r="BY322" s="19">
        <v>11</v>
      </c>
      <c r="BZ322" s="19">
        <v>12</v>
      </c>
      <c r="CA322" s="19">
        <v>13</v>
      </c>
      <c r="CB322" s="19">
        <v>14</v>
      </c>
      <c r="CC322" s="19">
        <v>15</v>
      </c>
      <c r="CD322" s="19">
        <v>16</v>
      </c>
      <c r="CE322" s="19"/>
      <c r="CF322" s="19"/>
      <c r="CG322" s="19">
        <v>3</v>
      </c>
      <c r="CH322" s="19">
        <v>4</v>
      </c>
      <c r="CI322" s="19">
        <v>5</v>
      </c>
      <c r="CJ322" s="19">
        <v>6</v>
      </c>
      <c r="CK322" s="19">
        <v>7</v>
      </c>
      <c r="CL322" s="19">
        <v>8</v>
      </c>
      <c r="CM322" s="19">
        <v>9</v>
      </c>
      <c r="CN322" s="19">
        <v>10</v>
      </c>
      <c r="CO322" s="19">
        <v>11</v>
      </c>
      <c r="CP322" s="19">
        <v>12</v>
      </c>
      <c r="CQ322" s="19">
        <v>13</v>
      </c>
      <c r="CR322" s="19">
        <v>14</v>
      </c>
      <c r="CS322" s="19">
        <v>15</v>
      </c>
      <c r="CT322" s="19">
        <v>16</v>
      </c>
      <c r="CU322" s="19"/>
      <c r="CV322" s="19"/>
      <c r="CW322" s="19">
        <v>3</v>
      </c>
      <c r="CX322" s="19">
        <v>4</v>
      </c>
      <c r="CY322" s="19">
        <v>5</v>
      </c>
      <c r="CZ322" s="19">
        <v>6</v>
      </c>
      <c r="DA322" s="19">
        <v>7</v>
      </c>
      <c r="DB322" s="19">
        <v>8</v>
      </c>
      <c r="DC322" s="19">
        <v>9</v>
      </c>
      <c r="DD322" s="19">
        <v>10</v>
      </c>
      <c r="DE322" s="19">
        <v>11</v>
      </c>
      <c r="DF322" s="19">
        <v>12</v>
      </c>
      <c r="DG322" s="19">
        <v>13</v>
      </c>
      <c r="DH322" s="19">
        <v>14</v>
      </c>
      <c r="DI322" s="19">
        <v>15</v>
      </c>
      <c r="DJ322" s="19">
        <v>16</v>
      </c>
      <c r="DK322" s="19"/>
      <c r="DL322" s="19"/>
      <c r="DM322" s="19">
        <v>3</v>
      </c>
      <c r="DN322" s="19">
        <v>4</v>
      </c>
      <c r="DO322" s="19">
        <v>5</v>
      </c>
      <c r="DP322" s="19">
        <v>6</v>
      </c>
      <c r="DQ322" s="19">
        <v>7</v>
      </c>
      <c r="DR322" s="19">
        <v>8</v>
      </c>
      <c r="DS322" s="19">
        <v>9</v>
      </c>
      <c r="DT322" s="19">
        <v>10</v>
      </c>
      <c r="DU322" s="19">
        <v>11</v>
      </c>
      <c r="DV322" s="19">
        <v>12</v>
      </c>
      <c r="DW322" s="19">
        <v>13</v>
      </c>
      <c r="DX322" s="19">
        <v>14</v>
      </c>
      <c r="DY322" s="19">
        <v>15</v>
      </c>
      <c r="DZ322" s="19">
        <v>16</v>
      </c>
      <c r="EA322" s="19"/>
      <c r="EB322" s="19"/>
      <c r="EC322" s="19">
        <v>3</v>
      </c>
      <c r="ED322" s="19">
        <v>4</v>
      </c>
      <c r="EE322" s="19">
        <v>5</v>
      </c>
      <c r="EF322" s="19">
        <v>6</v>
      </c>
      <c r="EG322" s="19">
        <v>7</v>
      </c>
      <c r="EH322" s="19">
        <v>8</v>
      </c>
      <c r="EI322" s="19">
        <v>9</v>
      </c>
      <c r="EJ322" s="19">
        <v>10</v>
      </c>
      <c r="EK322" s="19">
        <v>11</v>
      </c>
      <c r="EL322" s="19">
        <v>12</v>
      </c>
      <c r="EM322" s="19">
        <v>13</v>
      </c>
      <c r="EN322" s="19">
        <v>14</v>
      </c>
      <c r="EO322" s="19">
        <v>15</v>
      </c>
      <c r="EP322" s="19">
        <v>16</v>
      </c>
      <c r="EQ322" s="19"/>
      <c r="ER322" s="19"/>
      <c r="ES322" s="19">
        <v>3</v>
      </c>
      <c r="ET322" s="19">
        <v>4</v>
      </c>
      <c r="EU322" s="19">
        <v>5</v>
      </c>
      <c r="EV322" s="19">
        <v>6</v>
      </c>
      <c r="EW322" s="19">
        <v>7</v>
      </c>
      <c r="EX322" s="19">
        <v>8</v>
      </c>
      <c r="EY322" s="19">
        <v>9</v>
      </c>
      <c r="EZ322" s="19">
        <v>10</v>
      </c>
      <c r="FA322" s="19">
        <v>11</v>
      </c>
      <c r="FB322" s="19">
        <v>12</v>
      </c>
      <c r="FC322" s="19">
        <v>13</v>
      </c>
      <c r="FD322" s="19">
        <v>14</v>
      </c>
      <c r="FE322" s="19">
        <v>15</v>
      </c>
      <c r="FF322" s="19">
        <v>16</v>
      </c>
      <c r="FG322" s="19"/>
      <c r="FH322" s="19"/>
      <c r="FI322" s="19">
        <v>3</v>
      </c>
      <c r="FJ322" s="19">
        <v>4</v>
      </c>
      <c r="FK322" s="19">
        <v>5</v>
      </c>
      <c r="FL322" s="19">
        <v>6</v>
      </c>
      <c r="FM322" s="19">
        <v>7</v>
      </c>
      <c r="FN322" s="19">
        <v>8</v>
      </c>
      <c r="FO322" s="19">
        <v>9</v>
      </c>
      <c r="FP322" s="19">
        <v>10</v>
      </c>
      <c r="FQ322" s="19">
        <v>11</v>
      </c>
      <c r="FR322" s="19">
        <v>12</v>
      </c>
      <c r="FS322" s="19">
        <v>13</v>
      </c>
      <c r="FT322" s="19">
        <v>14</v>
      </c>
      <c r="FU322" s="19">
        <v>15</v>
      </c>
      <c r="FV322" s="19">
        <v>16</v>
      </c>
      <c r="FW322" s="19"/>
      <c r="FX322" s="19"/>
      <c r="FY322" s="19">
        <v>3</v>
      </c>
      <c r="FZ322" s="19">
        <v>4</v>
      </c>
      <c r="GA322" s="19">
        <v>5</v>
      </c>
      <c r="GB322" s="19">
        <v>6</v>
      </c>
      <c r="GC322" s="19">
        <v>7</v>
      </c>
      <c r="GD322" s="19">
        <v>8</v>
      </c>
      <c r="GE322" s="19">
        <v>9</v>
      </c>
      <c r="GF322" s="19">
        <v>10</v>
      </c>
      <c r="GG322" s="19">
        <v>11</v>
      </c>
      <c r="GH322" s="19">
        <v>12</v>
      </c>
      <c r="GI322" s="19">
        <v>13</v>
      </c>
      <c r="GJ322" s="19">
        <v>14</v>
      </c>
      <c r="GK322" s="19">
        <v>15</v>
      </c>
      <c r="GL322" s="19">
        <v>16</v>
      </c>
      <c r="GM322" s="19"/>
      <c r="GN322" s="19"/>
      <c r="GO322" s="19">
        <v>3</v>
      </c>
      <c r="GP322" s="19">
        <v>4</v>
      </c>
      <c r="GQ322" s="19">
        <v>5</v>
      </c>
      <c r="GR322" s="19">
        <v>6</v>
      </c>
      <c r="GS322" s="19">
        <v>7</v>
      </c>
      <c r="GT322" s="19">
        <v>8</v>
      </c>
      <c r="GU322" s="19">
        <v>9</v>
      </c>
      <c r="GV322" s="19">
        <v>10</v>
      </c>
      <c r="GW322" s="19">
        <v>11</v>
      </c>
      <c r="GX322" s="19">
        <v>12</v>
      </c>
      <c r="GY322" s="19">
        <v>13</v>
      </c>
      <c r="GZ322" s="19">
        <v>14</v>
      </c>
      <c r="HA322" s="19">
        <v>15</v>
      </c>
      <c r="HB322" s="19">
        <v>16</v>
      </c>
      <c r="HC322" s="19"/>
      <c r="HD322" s="19"/>
      <c r="HE322" s="19">
        <v>3</v>
      </c>
      <c r="HF322" s="19">
        <v>4</v>
      </c>
      <c r="HG322" s="19">
        <v>5</v>
      </c>
      <c r="HH322" s="19">
        <v>6</v>
      </c>
      <c r="HI322" s="19">
        <v>7</v>
      </c>
      <c r="HJ322" s="19">
        <v>8</v>
      </c>
      <c r="HK322" s="19">
        <v>9</v>
      </c>
      <c r="HL322" s="19">
        <v>10</v>
      </c>
      <c r="HM322" s="19">
        <v>11</v>
      </c>
      <c r="HN322" s="19">
        <v>12</v>
      </c>
      <c r="HO322" s="19">
        <v>13</v>
      </c>
      <c r="HP322" s="19">
        <v>14</v>
      </c>
      <c r="HQ322" s="19">
        <v>15</v>
      </c>
      <c r="HR322" s="19">
        <v>16</v>
      </c>
      <c r="HS322" s="19"/>
      <c r="HT322" s="19"/>
      <c r="HU322" s="19">
        <v>3</v>
      </c>
      <c r="HV322" s="19">
        <v>4</v>
      </c>
      <c r="HW322" s="19">
        <v>5</v>
      </c>
      <c r="HX322" s="19">
        <v>6</v>
      </c>
      <c r="HY322" s="19">
        <v>7</v>
      </c>
      <c r="HZ322" s="19">
        <v>8</v>
      </c>
      <c r="IA322" s="19">
        <v>9</v>
      </c>
      <c r="IB322" s="19">
        <v>10</v>
      </c>
      <c r="IC322" s="19">
        <v>11</v>
      </c>
      <c r="ID322" s="19">
        <v>12</v>
      </c>
      <c r="IE322" s="19">
        <v>13</v>
      </c>
      <c r="IF322" s="19">
        <v>14</v>
      </c>
      <c r="IG322" s="19">
        <v>15</v>
      </c>
      <c r="IH322" s="19">
        <v>16</v>
      </c>
    </row>
    <row r="323" spans="1:242">
      <c r="A323" s="19"/>
      <c r="B323" s="45"/>
      <c r="C323" s="45" t="s">
        <v>294</v>
      </c>
      <c r="D323" s="45" t="s">
        <v>295</v>
      </c>
      <c r="E323" s="45" t="s">
        <v>296</v>
      </c>
      <c r="F323" s="150" t="s">
        <v>297</v>
      </c>
      <c r="G323" s="45" t="s">
        <v>264</v>
      </c>
      <c r="H323" s="45" t="s">
        <v>265</v>
      </c>
      <c r="I323" s="45" t="s">
        <v>266</v>
      </c>
      <c r="J323" s="45" t="s">
        <v>267</v>
      </c>
      <c r="K323" s="45" t="s">
        <v>268</v>
      </c>
      <c r="L323" s="45" t="s">
        <v>269</v>
      </c>
      <c r="M323" s="45" t="s">
        <v>270</v>
      </c>
      <c r="N323" s="45" t="s">
        <v>271</v>
      </c>
      <c r="O323" s="45" t="s">
        <v>272</v>
      </c>
      <c r="P323" s="44" t="s">
        <v>273</v>
      </c>
      <c r="Q323" s="44"/>
      <c r="R323" s="44"/>
      <c r="S323" s="44"/>
      <c r="T323" s="45"/>
      <c r="U323" s="45" t="s">
        <v>294</v>
      </c>
      <c r="V323" s="45" t="s">
        <v>295</v>
      </c>
      <c r="W323" s="45" t="s">
        <v>296</v>
      </c>
      <c r="X323" s="150" t="s">
        <v>297</v>
      </c>
      <c r="Y323" s="45" t="s">
        <v>264</v>
      </c>
      <c r="Z323" s="45" t="s">
        <v>265</v>
      </c>
      <c r="AA323" s="45" t="s">
        <v>266</v>
      </c>
      <c r="AB323" s="45" t="s">
        <v>267</v>
      </c>
      <c r="AC323" s="45" t="s">
        <v>268</v>
      </c>
      <c r="AD323" s="45" t="s">
        <v>269</v>
      </c>
      <c r="AE323" s="45" t="s">
        <v>270</v>
      </c>
      <c r="AF323" s="45" t="s">
        <v>271</v>
      </c>
      <c r="AG323" s="45" t="s">
        <v>272</v>
      </c>
      <c r="AH323" s="44" t="s">
        <v>273</v>
      </c>
      <c r="AI323" s="44"/>
      <c r="AJ323" s="45"/>
      <c r="AK323" s="45" t="s">
        <v>294</v>
      </c>
      <c r="AL323" s="45" t="s">
        <v>295</v>
      </c>
      <c r="AM323" s="45" t="s">
        <v>296</v>
      </c>
      <c r="AN323" s="150" t="s">
        <v>297</v>
      </c>
      <c r="AO323" s="45" t="s">
        <v>264</v>
      </c>
      <c r="AP323" s="45" t="s">
        <v>265</v>
      </c>
      <c r="AQ323" s="45" t="s">
        <v>266</v>
      </c>
      <c r="AR323" s="45" t="s">
        <v>267</v>
      </c>
      <c r="AS323" s="45" t="s">
        <v>268</v>
      </c>
      <c r="AT323" s="45" t="s">
        <v>269</v>
      </c>
      <c r="AU323" s="45" t="s">
        <v>270</v>
      </c>
      <c r="AV323" s="45" t="s">
        <v>271</v>
      </c>
      <c r="AW323" s="45" t="s">
        <v>272</v>
      </c>
      <c r="AX323" s="44" t="s">
        <v>273</v>
      </c>
      <c r="AY323" s="44"/>
      <c r="AZ323" s="45"/>
      <c r="BA323" s="45" t="s">
        <v>294</v>
      </c>
      <c r="BB323" s="45" t="s">
        <v>295</v>
      </c>
      <c r="BC323" s="45" t="s">
        <v>296</v>
      </c>
      <c r="BD323" s="150" t="s">
        <v>297</v>
      </c>
      <c r="BE323" s="45" t="s">
        <v>264</v>
      </c>
      <c r="BF323" s="45" t="s">
        <v>265</v>
      </c>
      <c r="BG323" s="45" t="s">
        <v>266</v>
      </c>
      <c r="BH323" s="45" t="s">
        <v>267</v>
      </c>
      <c r="BI323" s="45" t="s">
        <v>268</v>
      </c>
      <c r="BJ323" s="45" t="s">
        <v>269</v>
      </c>
      <c r="BK323" s="45" t="s">
        <v>270</v>
      </c>
      <c r="BL323" s="45" t="s">
        <v>271</v>
      </c>
      <c r="BM323" s="45" t="s">
        <v>272</v>
      </c>
      <c r="BN323" s="44" t="s">
        <v>273</v>
      </c>
      <c r="BO323" s="44"/>
      <c r="BP323" s="45"/>
      <c r="BQ323" s="45" t="s">
        <v>294</v>
      </c>
      <c r="BR323" s="45" t="s">
        <v>295</v>
      </c>
      <c r="BS323" s="45" t="s">
        <v>296</v>
      </c>
      <c r="BT323" s="150" t="s">
        <v>297</v>
      </c>
      <c r="BU323" s="45" t="s">
        <v>264</v>
      </c>
      <c r="BV323" s="45" t="s">
        <v>265</v>
      </c>
      <c r="BW323" s="45" t="s">
        <v>266</v>
      </c>
      <c r="BX323" s="45" t="s">
        <v>267</v>
      </c>
      <c r="BY323" s="45" t="s">
        <v>268</v>
      </c>
      <c r="BZ323" s="45" t="s">
        <v>269</v>
      </c>
      <c r="CA323" s="45" t="s">
        <v>270</v>
      </c>
      <c r="CB323" s="45" t="s">
        <v>271</v>
      </c>
      <c r="CC323" s="45" t="s">
        <v>272</v>
      </c>
      <c r="CD323" s="44" t="s">
        <v>273</v>
      </c>
      <c r="CE323" s="44"/>
      <c r="CF323" s="45"/>
      <c r="CG323" s="45" t="s">
        <v>294</v>
      </c>
      <c r="CH323" s="45" t="s">
        <v>295</v>
      </c>
      <c r="CI323" s="45" t="s">
        <v>296</v>
      </c>
      <c r="CJ323" s="150" t="s">
        <v>297</v>
      </c>
      <c r="CK323" s="45" t="s">
        <v>264</v>
      </c>
      <c r="CL323" s="45" t="s">
        <v>265</v>
      </c>
      <c r="CM323" s="45" t="s">
        <v>266</v>
      </c>
      <c r="CN323" s="45" t="s">
        <v>267</v>
      </c>
      <c r="CO323" s="45" t="s">
        <v>268</v>
      </c>
      <c r="CP323" s="45" t="s">
        <v>269</v>
      </c>
      <c r="CQ323" s="45" t="s">
        <v>270</v>
      </c>
      <c r="CR323" s="45" t="s">
        <v>271</v>
      </c>
      <c r="CS323" s="45" t="s">
        <v>272</v>
      </c>
      <c r="CT323" s="44" t="s">
        <v>273</v>
      </c>
      <c r="CU323" s="44"/>
      <c r="CV323" s="45"/>
      <c r="CW323" s="45" t="s">
        <v>294</v>
      </c>
      <c r="CX323" s="45" t="s">
        <v>295</v>
      </c>
      <c r="CY323" s="45" t="s">
        <v>296</v>
      </c>
      <c r="CZ323" s="150" t="s">
        <v>297</v>
      </c>
      <c r="DA323" s="45" t="s">
        <v>264</v>
      </c>
      <c r="DB323" s="45" t="s">
        <v>265</v>
      </c>
      <c r="DC323" s="45" t="s">
        <v>266</v>
      </c>
      <c r="DD323" s="45" t="s">
        <v>267</v>
      </c>
      <c r="DE323" s="45" t="s">
        <v>268</v>
      </c>
      <c r="DF323" s="45" t="s">
        <v>269</v>
      </c>
      <c r="DG323" s="45" t="s">
        <v>270</v>
      </c>
      <c r="DH323" s="45" t="s">
        <v>271</v>
      </c>
      <c r="DI323" s="45" t="s">
        <v>272</v>
      </c>
      <c r="DJ323" s="44" t="s">
        <v>273</v>
      </c>
      <c r="DK323" s="44"/>
      <c r="DL323" s="45"/>
      <c r="DM323" s="45" t="s">
        <v>294</v>
      </c>
      <c r="DN323" s="45" t="s">
        <v>295</v>
      </c>
      <c r="DO323" s="45" t="s">
        <v>296</v>
      </c>
      <c r="DP323" s="150" t="s">
        <v>297</v>
      </c>
      <c r="DQ323" s="45" t="s">
        <v>264</v>
      </c>
      <c r="DR323" s="45" t="s">
        <v>265</v>
      </c>
      <c r="DS323" s="45" t="s">
        <v>266</v>
      </c>
      <c r="DT323" s="45" t="s">
        <v>267</v>
      </c>
      <c r="DU323" s="45" t="s">
        <v>268</v>
      </c>
      <c r="DV323" s="45" t="s">
        <v>269</v>
      </c>
      <c r="DW323" s="45" t="s">
        <v>270</v>
      </c>
      <c r="DX323" s="45" t="s">
        <v>271</v>
      </c>
      <c r="DY323" s="45" t="s">
        <v>272</v>
      </c>
      <c r="DZ323" s="44" t="s">
        <v>273</v>
      </c>
      <c r="EA323" s="44"/>
      <c r="EB323" s="45"/>
      <c r="EC323" s="45" t="s">
        <v>294</v>
      </c>
      <c r="ED323" s="45" t="s">
        <v>295</v>
      </c>
      <c r="EE323" s="45" t="s">
        <v>296</v>
      </c>
      <c r="EF323" s="150" t="s">
        <v>297</v>
      </c>
      <c r="EG323" s="45" t="s">
        <v>264</v>
      </c>
      <c r="EH323" s="45" t="s">
        <v>265</v>
      </c>
      <c r="EI323" s="45" t="s">
        <v>266</v>
      </c>
      <c r="EJ323" s="45" t="s">
        <v>267</v>
      </c>
      <c r="EK323" s="45" t="s">
        <v>268</v>
      </c>
      <c r="EL323" s="45" t="s">
        <v>269</v>
      </c>
      <c r="EM323" s="45" t="s">
        <v>270</v>
      </c>
      <c r="EN323" s="45" t="s">
        <v>271</v>
      </c>
      <c r="EO323" s="45" t="s">
        <v>272</v>
      </c>
      <c r="EP323" s="44" t="s">
        <v>273</v>
      </c>
      <c r="EQ323" s="44"/>
      <c r="ER323" s="45"/>
      <c r="ES323" s="45" t="s">
        <v>294</v>
      </c>
      <c r="ET323" s="45" t="s">
        <v>295</v>
      </c>
      <c r="EU323" s="45" t="s">
        <v>296</v>
      </c>
      <c r="EV323" s="150" t="s">
        <v>297</v>
      </c>
      <c r="EW323" s="45" t="s">
        <v>264</v>
      </c>
      <c r="EX323" s="45" t="s">
        <v>265</v>
      </c>
      <c r="EY323" s="45" t="s">
        <v>266</v>
      </c>
      <c r="EZ323" s="45" t="s">
        <v>267</v>
      </c>
      <c r="FA323" s="45" t="s">
        <v>268</v>
      </c>
      <c r="FB323" s="45" t="s">
        <v>269</v>
      </c>
      <c r="FC323" s="45" t="s">
        <v>270</v>
      </c>
      <c r="FD323" s="45" t="s">
        <v>271</v>
      </c>
      <c r="FE323" s="45" t="s">
        <v>272</v>
      </c>
      <c r="FF323" s="44" t="s">
        <v>273</v>
      </c>
      <c r="FG323" s="44"/>
      <c r="FH323" s="45"/>
      <c r="FI323" s="45" t="s">
        <v>294</v>
      </c>
      <c r="FJ323" s="45" t="s">
        <v>295</v>
      </c>
      <c r="FK323" s="45" t="s">
        <v>296</v>
      </c>
      <c r="FL323" s="150" t="s">
        <v>297</v>
      </c>
      <c r="FM323" s="45" t="s">
        <v>264</v>
      </c>
      <c r="FN323" s="45" t="s">
        <v>265</v>
      </c>
      <c r="FO323" s="45" t="s">
        <v>266</v>
      </c>
      <c r="FP323" s="45" t="s">
        <v>267</v>
      </c>
      <c r="FQ323" s="45" t="s">
        <v>268</v>
      </c>
      <c r="FR323" s="45" t="s">
        <v>269</v>
      </c>
      <c r="FS323" s="45" t="s">
        <v>270</v>
      </c>
      <c r="FT323" s="45" t="s">
        <v>271</v>
      </c>
      <c r="FU323" s="45" t="s">
        <v>272</v>
      </c>
      <c r="FV323" s="44" t="s">
        <v>273</v>
      </c>
      <c r="FW323" s="44"/>
      <c r="FX323" s="45"/>
      <c r="FY323" s="45" t="s">
        <v>294</v>
      </c>
      <c r="FZ323" s="45" t="s">
        <v>295</v>
      </c>
      <c r="GA323" s="45" t="s">
        <v>296</v>
      </c>
      <c r="GB323" s="150" t="s">
        <v>297</v>
      </c>
      <c r="GC323" s="45" t="s">
        <v>264</v>
      </c>
      <c r="GD323" s="45" t="s">
        <v>265</v>
      </c>
      <c r="GE323" s="45" t="s">
        <v>266</v>
      </c>
      <c r="GF323" s="45" t="s">
        <v>267</v>
      </c>
      <c r="GG323" s="45" t="s">
        <v>268</v>
      </c>
      <c r="GH323" s="45" t="s">
        <v>269</v>
      </c>
      <c r="GI323" s="45" t="s">
        <v>270</v>
      </c>
      <c r="GJ323" s="45" t="s">
        <v>271</v>
      </c>
      <c r="GK323" s="45" t="s">
        <v>272</v>
      </c>
      <c r="GL323" s="44" t="s">
        <v>273</v>
      </c>
      <c r="GM323" s="44"/>
      <c r="GN323" s="45"/>
      <c r="GO323" s="45" t="s">
        <v>294</v>
      </c>
      <c r="GP323" s="45" t="s">
        <v>295</v>
      </c>
      <c r="GQ323" s="45" t="s">
        <v>296</v>
      </c>
      <c r="GR323" s="150" t="s">
        <v>297</v>
      </c>
      <c r="GS323" s="45" t="s">
        <v>264</v>
      </c>
      <c r="GT323" s="45" t="s">
        <v>265</v>
      </c>
      <c r="GU323" s="45" t="s">
        <v>266</v>
      </c>
      <c r="GV323" s="45" t="s">
        <v>267</v>
      </c>
      <c r="GW323" s="45" t="s">
        <v>268</v>
      </c>
      <c r="GX323" s="45" t="s">
        <v>269</v>
      </c>
      <c r="GY323" s="45" t="s">
        <v>270</v>
      </c>
      <c r="GZ323" s="45" t="s">
        <v>271</v>
      </c>
      <c r="HA323" s="45" t="s">
        <v>272</v>
      </c>
      <c r="HB323" s="44" t="s">
        <v>273</v>
      </c>
      <c r="HC323" s="44"/>
      <c r="HD323" s="45"/>
      <c r="HE323" s="45" t="s">
        <v>294</v>
      </c>
      <c r="HF323" s="45" t="s">
        <v>295</v>
      </c>
      <c r="HG323" s="45" t="s">
        <v>296</v>
      </c>
      <c r="HH323" s="150" t="s">
        <v>297</v>
      </c>
      <c r="HI323" s="45" t="s">
        <v>264</v>
      </c>
      <c r="HJ323" s="45" t="s">
        <v>265</v>
      </c>
      <c r="HK323" s="45" t="s">
        <v>266</v>
      </c>
      <c r="HL323" s="45" t="s">
        <v>267</v>
      </c>
      <c r="HM323" s="45" t="s">
        <v>268</v>
      </c>
      <c r="HN323" s="45" t="s">
        <v>269</v>
      </c>
      <c r="HO323" s="45" t="s">
        <v>270</v>
      </c>
      <c r="HP323" s="45" t="s">
        <v>271</v>
      </c>
      <c r="HQ323" s="45" t="s">
        <v>272</v>
      </c>
      <c r="HR323" s="44" t="s">
        <v>273</v>
      </c>
      <c r="HS323" s="44"/>
      <c r="HT323" s="45"/>
      <c r="HU323" s="45" t="s">
        <v>294</v>
      </c>
      <c r="HV323" s="45" t="s">
        <v>295</v>
      </c>
      <c r="HW323" s="45" t="s">
        <v>296</v>
      </c>
      <c r="HX323" s="150" t="s">
        <v>297</v>
      </c>
      <c r="HY323" s="45" t="s">
        <v>264</v>
      </c>
      <c r="HZ323" s="45" t="s">
        <v>265</v>
      </c>
      <c r="IA323" s="45" t="s">
        <v>266</v>
      </c>
      <c r="IB323" s="45" t="s">
        <v>267</v>
      </c>
      <c r="IC323" s="45" t="s">
        <v>268</v>
      </c>
      <c r="ID323" s="45" t="s">
        <v>269</v>
      </c>
      <c r="IE323" s="45" t="s">
        <v>270</v>
      </c>
      <c r="IF323" s="45" t="s">
        <v>271</v>
      </c>
      <c r="IG323" s="45" t="s">
        <v>272</v>
      </c>
      <c r="IH323" s="44" t="s">
        <v>273</v>
      </c>
    </row>
    <row r="324" spans="1:242">
      <c r="A324" s="45" t="s">
        <v>643</v>
      </c>
      <c r="B324" s="19"/>
      <c r="C324" s="104">
        <f t="shared" ref="C324:P324" si="428">VLOOKUP($A324,$T$70:$AI$85,C$173,FALSE)</f>
        <v>0</v>
      </c>
      <c r="D324" s="104">
        <f t="shared" si="428"/>
        <v>-2.9919461044456308E-2</v>
      </c>
      <c r="E324" s="104">
        <f t="shared" si="428"/>
        <v>2.0059699739450654E-2</v>
      </c>
      <c r="F324" s="104">
        <f t="shared" si="428"/>
        <v>-4.266425875766866E-3</v>
      </c>
      <c r="G324" s="104">
        <f t="shared" si="428"/>
        <v>9.5576123223174214E-2</v>
      </c>
      <c r="H324" s="104">
        <f t="shared" si="428"/>
        <v>0.10574308432079227</v>
      </c>
      <c r="I324" s="104">
        <f t="shared" si="428"/>
        <v>0.12729326188418999</v>
      </c>
      <c r="J324" s="104">
        <f t="shared" si="428"/>
        <v>0.16168723659473772</v>
      </c>
      <c r="K324" s="104">
        <f t="shared" si="428"/>
        <v>0.13388162643000401</v>
      </c>
      <c r="L324" s="104">
        <f t="shared" si="428"/>
        <v>0.10666936732309695</v>
      </c>
      <c r="M324" s="104">
        <f t="shared" si="428"/>
        <v>8.8669360031286892E-2</v>
      </c>
      <c r="N324" s="104">
        <f t="shared" si="428"/>
        <v>4.5584446866004713E-2</v>
      </c>
      <c r="O324" s="104">
        <f t="shared" si="428"/>
        <v>0.14128952518134241</v>
      </c>
      <c r="P324" s="104">
        <f t="shared" si="428"/>
        <v>0.17313953594169074</v>
      </c>
      <c r="Q324" s="104"/>
      <c r="R324" s="104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  <c r="FM324" s="16"/>
      <c r="FN324" s="16"/>
      <c r="FO324" s="16"/>
      <c r="FP324" s="16"/>
      <c r="FQ324" s="16"/>
      <c r="FR324" s="16"/>
      <c r="FS324" s="16"/>
      <c r="FT324" s="16"/>
      <c r="FU324" s="16"/>
      <c r="FV324" s="16"/>
      <c r="FW324" s="16"/>
      <c r="FX324" s="16"/>
      <c r="FY324" s="16"/>
      <c r="FZ324" s="16"/>
      <c r="GA324" s="16"/>
      <c r="GB324" s="16"/>
      <c r="GC324" s="16"/>
      <c r="GD324" s="16"/>
      <c r="GE324" s="16"/>
      <c r="GF324" s="16"/>
      <c r="GG324" s="16"/>
      <c r="GH324" s="16"/>
      <c r="GI324" s="16"/>
      <c r="GJ324" s="16"/>
      <c r="GK324" s="16"/>
      <c r="GL324" s="16"/>
      <c r="GM324" s="16"/>
      <c r="GN324" s="16"/>
      <c r="GO324" s="16"/>
      <c r="GP324" s="16"/>
      <c r="GQ324" s="16"/>
      <c r="GR324" s="16"/>
      <c r="GS324" s="16"/>
      <c r="GT324" s="16"/>
      <c r="GU324" s="16"/>
      <c r="GV324" s="16"/>
      <c r="GW324" s="16"/>
      <c r="GX324" s="16"/>
      <c r="GY324" s="16"/>
      <c r="GZ324" s="16"/>
      <c r="HA324" s="16"/>
      <c r="HB324" s="16"/>
      <c r="HC324" s="16"/>
      <c r="HD324" s="16"/>
      <c r="HE324" s="16"/>
      <c r="HF324" s="16"/>
      <c r="HG324" s="16"/>
      <c r="HH324" s="16"/>
      <c r="HI324" s="16"/>
      <c r="HJ324" s="16"/>
      <c r="HK324" s="16"/>
      <c r="HL324" s="16"/>
      <c r="HM324" s="16"/>
      <c r="HN324" s="16"/>
      <c r="HO324" s="16"/>
      <c r="HP324" s="16"/>
      <c r="HQ324" s="16"/>
      <c r="HR324" s="16"/>
      <c r="HS324" s="16"/>
      <c r="HT324" s="16"/>
      <c r="HU324" s="16"/>
      <c r="HV324" s="16"/>
      <c r="HW324" s="16"/>
      <c r="HX324" s="16"/>
      <c r="HY324" s="16"/>
      <c r="HZ324" s="16"/>
      <c r="IA324" s="16"/>
      <c r="IB324" s="16"/>
      <c r="IC324" s="16"/>
      <c r="ID324" s="16"/>
      <c r="IE324" s="16"/>
      <c r="IF324" s="16"/>
      <c r="IG324" s="16"/>
      <c r="IH324" s="16"/>
    </row>
    <row r="325" spans="1:242">
      <c r="A325" s="45" t="s">
        <v>657</v>
      </c>
      <c r="B325" s="19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04">
        <f t="shared" ref="U325:AH325" si="429">VLOOKUP($A325,$T$70:$AI$85,U$173,FALSE)</f>
        <v>0</v>
      </c>
      <c r="V325" s="104">
        <f t="shared" si="429"/>
        <v>2.776755087095828E-2</v>
      </c>
      <c r="W325" s="104">
        <f t="shared" si="429"/>
        <v>0.11097527950178376</v>
      </c>
      <c r="X325" s="104">
        <f t="shared" si="429"/>
        <v>8.8442680854222022E-2</v>
      </c>
      <c r="Y325" s="104">
        <f t="shared" si="429"/>
        <v>0.13741400952611449</v>
      </c>
      <c r="Z325" s="104">
        <f t="shared" si="429"/>
        <v>0.16492237685080879</v>
      </c>
      <c r="AA325" s="104">
        <f t="shared" si="429"/>
        <v>0.15481471748469322</v>
      </c>
      <c r="AB325" s="104">
        <f t="shared" si="429"/>
        <v>0.14753348087421481</v>
      </c>
      <c r="AC325" s="104">
        <f t="shared" si="429"/>
        <v>0.12989164235669537</v>
      </c>
      <c r="AD325" s="104">
        <f t="shared" si="429"/>
        <v>0.11222027561780767</v>
      </c>
      <c r="AE325" s="104">
        <f t="shared" si="429"/>
        <v>8.1451696431081411E-2</v>
      </c>
      <c r="AF325" s="104">
        <f t="shared" si="429"/>
        <v>0.12642227882753465</v>
      </c>
      <c r="AG325" s="104">
        <f t="shared" si="429"/>
        <v>0.13524023903042059</v>
      </c>
      <c r="AH325" s="104">
        <f t="shared" si="429"/>
        <v>0.14162150116114014</v>
      </c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16"/>
      <c r="FT325" s="16"/>
      <c r="FU325" s="16"/>
      <c r="FV325" s="16"/>
      <c r="FW325" s="16"/>
      <c r="FX325" s="16"/>
      <c r="FY325" s="16"/>
      <c r="FZ325" s="16"/>
      <c r="GA325" s="16"/>
      <c r="GB325" s="16"/>
      <c r="GC325" s="16"/>
      <c r="GD325" s="16"/>
      <c r="GE325" s="16"/>
      <c r="GF325" s="16"/>
      <c r="GG325" s="16"/>
      <c r="GH325" s="16"/>
      <c r="GI325" s="16"/>
      <c r="GJ325" s="16"/>
      <c r="GK325" s="16"/>
      <c r="GL325" s="16"/>
      <c r="GM325" s="16"/>
      <c r="GN325" s="16"/>
      <c r="GO325" s="16"/>
      <c r="GP325" s="16"/>
      <c r="GQ325" s="16"/>
      <c r="GR325" s="16"/>
      <c r="GS325" s="16"/>
      <c r="GT325" s="16"/>
      <c r="GU325" s="16"/>
      <c r="GV325" s="16"/>
      <c r="GW325" s="16"/>
      <c r="GX325" s="16"/>
      <c r="GY325" s="16"/>
      <c r="GZ325" s="16"/>
      <c r="HA325" s="16"/>
      <c r="HB325" s="16"/>
      <c r="HC325" s="16"/>
      <c r="HD325" s="16"/>
      <c r="HE325" s="16"/>
      <c r="HF325" s="16"/>
      <c r="HG325" s="16"/>
      <c r="HH325" s="16"/>
      <c r="HI325" s="16"/>
      <c r="HJ325" s="16"/>
      <c r="HK325" s="16"/>
      <c r="HL325" s="16"/>
      <c r="HM325" s="16"/>
      <c r="HN325" s="16"/>
      <c r="HO325" s="16"/>
      <c r="HP325" s="16"/>
      <c r="HQ325" s="16"/>
      <c r="HR325" s="16"/>
      <c r="HS325" s="16"/>
      <c r="HT325" s="16"/>
      <c r="HU325" s="16"/>
      <c r="HV325" s="16"/>
      <c r="HW325" s="16"/>
      <c r="HX325" s="16"/>
      <c r="HY325" s="16"/>
      <c r="HZ325" s="16"/>
      <c r="IA325" s="16"/>
      <c r="IB325" s="16"/>
      <c r="IC325" s="16"/>
      <c r="ID325" s="16"/>
      <c r="IE325" s="16"/>
      <c r="IF325" s="16"/>
      <c r="IG325" s="16"/>
      <c r="IH325" s="16"/>
    </row>
    <row r="326" spans="1:242">
      <c r="A326" s="45" t="s">
        <v>644</v>
      </c>
      <c r="B326" s="19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04">
        <f t="shared" ref="AK326:AX326" si="430">VLOOKUP($A326,$T$70:$AI$85,AK$173,FALSE)</f>
        <v>0</v>
      </c>
      <c r="AL326" s="104">
        <f t="shared" si="430"/>
        <v>-1.6985053858382448E-2</v>
      </c>
      <c r="AM326" s="104">
        <f t="shared" si="430"/>
        <v>2.8811792974857475E-2</v>
      </c>
      <c r="AN326" s="104">
        <f t="shared" si="430"/>
        <v>3.8850418413295174E-2</v>
      </c>
      <c r="AO326" s="104">
        <f t="shared" si="430"/>
        <v>2.5408558086774891E-2</v>
      </c>
      <c r="AP326" s="104">
        <f t="shared" si="430"/>
        <v>4.65328285487705E-2</v>
      </c>
      <c r="AQ326" s="104">
        <f t="shared" si="430"/>
        <v>2.5778266137703953E-2</v>
      </c>
      <c r="AR326" s="104">
        <f t="shared" si="430"/>
        <v>7.5926234660703473E-2</v>
      </c>
      <c r="AS326" s="104">
        <f t="shared" si="430"/>
        <v>7.8558351233402934E-2</v>
      </c>
      <c r="AT326" s="104">
        <f t="shared" si="430"/>
        <v>0.15196853983159797</v>
      </c>
      <c r="AU326" s="104">
        <f t="shared" si="430"/>
        <v>0.11879344164579675</v>
      </c>
      <c r="AV326" s="104">
        <f t="shared" si="430"/>
        <v>0.14653876705242319</v>
      </c>
      <c r="AW326" s="104">
        <f t="shared" si="430"/>
        <v>0.13139423380065951</v>
      </c>
      <c r="AX326" s="104">
        <f t="shared" si="430"/>
        <v>0.23369072669176605</v>
      </c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  <c r="FM326" s="16"/>
      <c r="FN326" s="16"/>
      <c r="FO326" s="16"/>
      <c r="FP326" s="16"/>
      <c r="FQ326" s="16"/>
      <c r="FR326" s="16"/>
      <c r="FS326" s="16"/>
      <c r="FT326" s="16"/>
      <c r="FU326" s="16"/>
      <c r="FV326" s="16"/>
      <c r="FW326" s="16"/>
      <c r="FX326" s="16"/>
      <c r="FY326" s="16"/>
      <c r="FZ326" s="16"/>
      <c r="GA326" s="16"/>
      <c r="GB326" s="16"/>
      <c r="GC326" s="16"/>
      <c r="GD326" s="16"/>
      <c r="GE326" s="16"/>
      <c r="GF326" s="16"/>
      <c r="GG326" s="16"/>
      <c r="GH326" s="16"/>
      <c r="GI326" s="16"/>
      <c r="GJ326" s="16"/>
      <c r="GK326" s="16"/>
      <c r="GL326" s="16"/>
      <c r="GM326" s="16"/>
      <c r="GN326" s="16"/>
      <c r="GO326" s="16"/>
      <c r="GP326" s="16"/>
      <c r="GQ326" s="16"/>
      <c r="GR326" s="16"/>
      <c r="GS326" s="16"/>
      <c r="GT326" s="16"/>
      <c r="GU326" s="16"/>
      <c r="GV326" s="16"/>
      <c r="GW326" s="16"/>
      <c r="GX326" s="16"/>
      <c r="GY326" s="16"/>
      <c r="GZ326" s="16"/>
      <c r="HA326" s="16"/>
      <c r="HB326" s="16"/>
      <c r="HC326" s="16"/>
      <c r="HD326" s="16"/>
      <c r="HE326" s="16"/>
      <c r="HF326" s="16"/>
      <c r="HG326" s="16"/>
      <c r="HH326" s="16"/>
      <c r="HI326" s="16"/>
      <c r="HJ326" s="16"/>
      <c r="HK326" s="16"/>
      <c r="HL326" s="16"/>
      <c r="HM326" s="16"/>
      <c r="HN326" s="16"/>
      <c r="HO326" s="16"/>
      <c r="HP326" s="16"/>
      <c r="HQ326" s="16"/>
      <c r="HR326" s="16"/>
      <c r="HS326" s="16"/>
      <c r="HT326" s="16"/>
      <c r="HU326" s="16"/>
      <c r="HV326" s="16"/>
      <c r="HW326" s="16"/>
      <c r="HX326" s="16"/>
      <c r="HY326" s="16"/>
      <c r="HZ326" s="16"/>
      <c r="IA326" s="16"/>
      <c r="IB326" s="16"/>
      <c r="IC326" s="16"/>
      <c r="ID326" s="16"/>
      <c r="IE326" s="16"/>
      <c r="IF326" s="16"/>
      <c r="IG326" s="16"/>
      <c r="IH326" s="16"/>
    </row>
    <row r="327" spans="1:242">
      <c r="A327" s="45" t="s">
        <v>645</v>
      </c>
      <c r="B327" s="19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04">
        <f t="shared" ref="BA327:BN327" si="431">VLOOKUP($A327,$T$70:$AI$85,BA$173,FALSE)</f>
        <v>0</v>
      </c>
      <c r="BB327" s="104">
        <f t="shared" si="431"/>
        <v>4.4098244818047583E-2</v>
      </c>
      <c r="BC327" s="104">
        <f t="shared" si="431"/>
        <v>0.12207221077391806</v>
      </c>
      <c r="BD327" s="104">
        <f t="shared" si="431"/>
        <v>0.20544241440230704</v>
      </c>
      <c r="BE327" s="104">
        <f t="shared" si="431"/>
        <v>0.20500861437974205</v>
      </c>
      <c r="BF327" s="104">
        <f t="shared" si="431"/>
        <v>0.24019874051045687</v>
      </c>
      <c r="BG327" s="104">
        <f t="shared" si="431"/>
        <v>0.19754521230081679</v>
      </c>
      <c r="BH327" s="104">
        <f t="shared" si="431"/>
        <v>0.18284299892391398</v>
      </c>
      <c r="BI327" s="104">
        <f t="shared" si="431"/>
        <v>0.23337704813618187</v>
      </c>
      <c r="BJ327" s="104">
        <f t="shared" si="431"/>
        <v>0.18917345473363922</v>
      </c>
      <c r="BK327" s="104">
        <f t="shared" si="431"/>
        <v>0.17624302482372944</v>
      </c>
      <c r="BL327" s="104">
        <f t="shared" si="431"/>
        <v>0.17223964181978535</v>
      </c>
      <c r="BM327" s="104">
        <f t="shared" si="431"/>
        <v>0.23321539861230933</v>
      </c>
      <c r="BN327" s="104">
        <f t="shared" si="431"/>
        <v>0.18359535456507303</v>
      </c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  <c r="FM327" s="16"/>
      <c r="FN327" s="16"/>
      <c r="FO327" s="16"/>
      <c r="FP327" s="16"/>
      <c r="FQ327" s="16"/>
      <c r="FR327" s="16"/>
      <c r="FS327" s="16"/>
      <c r="FT327" s="16"/>
      <c r="FU327" s="16"/>
      <c r="FV327" s="16"/>
      <c r="FW327" s="16"/>
      <c r="FX327" s="16"/>
      <c r="FY327" s="16"/>
      <c r="FZ327" s="16"/>
      <c r="GA327" s="16"/>
      <c r="GB327" s="16"/>
      <c r="GC327" s="16"/>
      <c r="GD327" s="16"/>
      <c r="GE327" s="16"/>
      <c r="GF327" s="16"/>
      <c r="GG327" s="16"/>
      <c r="GH327" s="16"/>
      <c r="GI327" s="16"/>
      <c r="GJ327" s="16"/>
      <c r="GK327" s="16"/>
      <c r="GL327" s="16"/>
      <c r="GM327" s="16"/>
      <c r="GN327" s="16"/>
      <c r="GO327" s="16"/>
      <c r="GP327" s="16"/>
      <c r="GQ327" s="16"/>
      <c r="GR327" s="16"/>
      <c r="GS327" s="16"/>
      <c r="GT327" s="16"/>
      <c r="GU327" s="16"/>
      <c r="GV327" s="16"/>
      <c r="GW327" s="16"/>
      <c r="GX327" s="16"/>
      <c r="GY327" s="16"/>
      <c r="GZ327" s="16"/>
      <c r="HA327" s="16"/>
      <c r="HB327" s="16"/>
      <c r="HC327" s="16"/>
      <c r="HD327" s="16"/>
      <c r="HE327" s="16"/>
      <c r="HF327" s="16"/>
      <c r="HG327" s="16"/>
      <c r="HH327" s="16"/>
      <c r="HI327" s="16"/>
      <c r="HJ327" s="16"/>
      <c r="HK327" s="16"/>
      <c r="HL327" s="16"/>
      <c r="HM327" s="16"/>
      <c r="HN327" s="16"/>
      <c r="HO327" s="16"/>
      <c r="HP327" s="16"/>
      <c r="HQ327" s="16"/>
      <c r="HR327" s="16"/>
      <c r="HS327" s="16"/>
      <c r="HT327" s="16"/>
      <c r="HU327" s="16"/>
      <c r="HV327" s="16"/>
      <c r="HW327" s="16"/>
      <c r="HX327" s="16"/>
      <c r="HY327" s="16"/>
      <c r="HZ327" s="16"/>
      <c r="IA327" s="16"/>
      <c r="IB327" s="16"/>
      <c r="IC327" s="16"/>
      <c r="ID327" s="16"/>
      <c r="IE327" s="16"/>
      <c r="IF327" s="16"/>
      <c r="IG327" s="16"/>
      <c r="IH327" s="16"/>
    </row>
    <row r="328" spans="1:242">
      <c r="A328" s="45" t="s">
        <v>646</v>
      </c>
      <c r="B328" s="19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04">
        <f t="shared" ref="BQ328:CD328" si="432">VLOOKUP($A328,$T$70:$AI$85,BQ$173,FALSE)</f>
        <v>0</v>
      </c>
      <c r="BR328" s="104">
        <f t="shared" si="432"/>
        <v>-2.9919461044456308E-2</v>
      </c>
      <c r="BS328" s="104">
        <f t="shared" si="432"/>
        <v>5.8164714558787134E-2</v>
      </c>
      <c r="BT328" s="104">
        <f t="shared" si="432"/>
        <v>0.49373166671260793</v>
      </c>
      <c r="BU328" s="104">
        <f t="shared" si="432"/>
        <v>0.47680695429111331</v>
      </c>
      <c r="BV328" s="104">
        <f t="shared" si="432"/>
        <v>0.48877176674066414</v>
      </c>
      <c r="BW328" s="104">
        <f t="shared" si="432"/>
        <v>0.45829011235856432</v>
      </c>
      <c r="BX328" s="104">
        <f t="shared" si="432"/>
        <v>0.75231263699412687</v>
      </c>
      <c r="BY328" s="104">
        <f t="shared" si="432"/>
        <v>0.34956110099589699</v>
      </c>
      <c r="BZ328" s="104">
        <f t="shared" si="432"/>
        <v>0.30768741680114786</v>
      </c>
      <c r="CA328" s="104">
        <f t="shared" si="432"/>
        <v>0.2731188833058289</v>
      </c>
      <c r="CB328" s="104">
        <f t="shared" si="432"/>
        <v>0.28259823714805798</v>
      </c>
      <c r="CC328" s="104">
        <f t="shared" si="432"/>
        <v>0.33557160924574991</v>
      </c>
      <c r="CD328" s="104">
        <f t="shared" si="432"/>
        <v>0.41206910048191503</v>
      </c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  <c r="EX328" s="16"/>
      <c r="EY328" s="16"/>
      <c r="EZ328" s="16"/>
      <c r="FA328" s="16"/>
      <c r="FB328" s="16"/>
      <c r="FC328" s="16"/>
      <c r="FD328" s="16"/>
      <c r="FE328" s="16"/>
      <c r="FF328" s="16"/>
      <c r="FG328" s="16"/>
      <c r="FH328" s="16"/>
      <c r="FI328" s="16"/>
      <c r="FJ328" s="16"/>
      <c r="FK328" s="16"/>
      <c r="FL328" s="16"/>
      <c r="FM328" s="16"/>
      <c r="FN328" s="16"/>
      <c r="FO328" s="16"/>
      <c r="FP328" s="16"/>
      <c r="FQ328" s="16"/>
      <c r="FR328" s="16"/>
      <c r="FS328" s="16"/>
      <c r="FT328" s="16"/>
      <c r="FU328" s="16"/>
      <c r="FV328" s="16"/>
      <c r="FW328" s="16"/>
      <c r="FX328" s="16"/>
      <c r="FY328" s="16"/>
      <c r="FZ328" s="16"/>
      <c r="GA328" s="16"/>
      <c r="GB328" s="16"/>
      <c r="GC328" s="16"/>
      <c r="GD328" s="16"/>
      <c r="GE328" s="16"/>
      <c r="GF328" s="16"/>
      <c r="GG328" s="16"/>
      <c r="GH328" s="16"/>
      <c r="GI328" s="16"/>
      <c r="GJ328" s="16"/>
      <c r="GK328" s="16"/>
      <c r="GL328" s="16"/>
      <c r="GM328" s="16"/>
      <c r="GN328" s="16"/>
      <c r="GO328" s="16"/>
      <c r="GP328" s="16"/>
      <c r="GQ328" s="16"/>
      <c r="GR328" s="16"/>
      <c r="GS328" s="16"/>
      <c r="GT328" s="16"/>
      <c r="GU328" s="16"/>
      <c r="GV328" s="16"/>
      <c r="GW328" s="16"/>
      <c r="GX328" s="16"/>
      <c r="GY328" s="16"/>
      <c r="GZ328" s="16"/>
      <c r="HA328" s="16"/>
      <c r="HB328" s="16"/>
      <c r="HC328" s="16"/>
      <c r="HD328" s="16"/>
      <c r="HE328" s="16"/>
      <c r="HF328" s="16"/>
      <c r="HG328" s="16"/>
      <c r="HH328" s="16"/>
      <c r="HI328" s="16"/>
      <c r="HJ328" s="16"/>
      <c r="HK328" s="16"/>
      <c r="HL328" s="16"/>
      <c r="HM328" s="16"/>
      <c r="HN328" s="16"/>
      <c r="HO328" s="16"/>
      <c r="HP328" s="16"/>
      <c r="HQ328" s="16"/>
      <c r="HR328" s="16"/>
      <c r="HS328" s="16"/>
      <c r="HT328" s="16"/>
      <c r="HU328" s="16"/>
      <c r="HV328" s="16"/>
      <c r="HW328" s="16"/>
      <c r="HX328" s="16"/>
      <c r="HY328" s="16"/>
      <c r="HZ328" s="16"/>
      <c r="IA328" s="16"/>
      <c r="IB328" s="16"/>
      <c r="IC328" s="16"/>
      <c r="ID328" s="16"/>
      <c r="IE328" s="16"/>
      <c r="IF328" s="16"/>
      <c r="IG328" s="16"/>
      <c r="IH328" s="16"/>
    </row>
    <row r="329" spans="1:242">
      <c r="A329" s="45" t="s">
        <v>647</v>
      </c>
      <c r="B329" s="19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04">
        <f t="shared" ref="CG329:CT329" si="433">VLOOKUP($A329,$T$70:$AI$85,CG$173,FALSE)</f>
        <v>0</v>
      </c>
      <c r="CH329" s="104">
        <f t="shared" si="433"/>
        <v>-1.9944339821263202E-2</v>
      </c>
      <c r="CI329" s="104">
        <f t="shared" si="433"/>
        <v>3.4808361937110011E-2</v>
      </c>
      <c r="CJ329" s="104">
        <f t="shared" si="433"/>
        <v>-1.4418694628356432E-2</v>
      </c>
      <c r="CK329" s="104">
        <f t="shared" si="433"/>
        <v>-2.5188345909205268E-2</v>
      </c>
      <c r="CL329" s="104">
        <f t="shared" si="433"/>
        <v>4.1185078160017152E-2</v>
      </c>
      <c r="CM329" s="104">
        <f t="shared" si="433"/>
        <v>1.6737497857894024E-2</v>
      </c>
      <c r="CN329" s="104">
        <f t="shared" si="433"/>
        <v>-3.8363355153757439E-2</v>
      </c>
      <c r="CO329" s="104">
        <f t="shared" si="433"/>
        <v>-3.7229773608707828E-2</v>
      </c>
      <c r="CP329" s="104">
        <f t="shared" si="433"/>
        <v>-7.0425510290529347E-2</v>
      </c>
      <c r="CQ329" s="104">
        <f t="shared" si="433"/>
        <v>-8.7574599637840755E-2</v>
      </c>
      <c r="CR329" s="104">
        <f t="shared" si="433"/>
        <v>-6.6254448728785165E-2</v>
      </c>
      <c r="CS329" s="104">
        <f t="shared" si="433"/>
        <v>-5.9250473444979801E-2</v>
      </c>
      <c r="CT329" s="104">
        <f t="shared" si="433"/>
        <v>-1.1592117026633986E-2</v>
      </c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  <c r="FM329" s="16"/>
      <c r="FN329" s="16"/>
      <c r="FO329" s="16"/>
      <c r="FP329" s="16"/>
      <c r="FQ329" s="16"/>
      <c r="FR329" s="16"/>
      <c r="FS329" s="16"/>
      <c r="FT329" s="16"/>
      <c r="FU329" s="16"/>
      <c r="FV329" s="16"/>
      <c r="FW329" s="16"/>
      <c r="FX329" s="16"/>
      <c r="FY329" s="16"/>
      <c r="FZ329" s="16"/>
      <c r="GA329" s="16"/>
      <c r="GB329" s="16"/>
      <c r="GC329" s="16"/>
      <c r="GD329" s="16"/>
      <c r="GE329" s="16"/>
      <c r="GF329" s="16"/>
      <c r="GG329" s="16"/>
      <c r="GH329" s="16"/>
      <c r="GI329" s="16"/>
      <c r="GJ329" s="16"/>
      <c r="GK329" s="16"/>
      <c r="GL329" s="16"/>
      <c r="GM329" s="16"/>
      <c r="GN329" s="16"/>
      <c r="GO329" s="16"/>
      <c r="GP329" s="16"/>
      <c r="GQ329" s="16"/>
      <c r="GR329" s="16"/>
      <c r="GS329" s="16"/>
      <c r="GT329" s="16"/>
      <c r="GU329" s="16"/>
      <c r="GV329" s="16"/>
      <c r="GW329" s="16"/>
      <c r="GX329" s="16"/>
      <c r="GY329" s="16"/>
      <c r="GZ329" s="16"/>
      <c r="HA329" s="16"/>
      <c r="HB329" s="16"/>
      <c r="HC329" s="16"/>
      <c r="HD329" s="16"/>
      <c r="HE329" s="16"/>
      <c r="HF329" s="16"/>
      <c r="HG329" s="16"/>
      <c r="HH329" s="16"/>
      <c r="HI329" s="16"/>
      <c r="HJ329" s="16"/>
      <c r="HK329" s="16"/>
      <c r="HL329" s="16"/>
      <c r="HM329" s="16"/>
      <c r="HN329" s="16"/>
      <c r="HO329" s="16"/>
      <c r="HP329" s="16"/>
      <c r="HQ329" s="16"/>
      <c r="HR329" s="16"/>
      <c r="HS329" s="16"/>
      <c r="HT329" s="16"/>
      <c r="HU329" s="16"/>
      <c r="HV329" s="16"/>
      <c r="HW329" s="16"/>
      <c r="HX329" s="16"/>
      <c r="HY329" s="16"/>
      <c r="HZ329" s="16"/>
      <c r="IA329" s="16"/>
      <c r="IB329" s="16"/>
      <c r="IC329" s="16"/>
      <c r="ID329" s="16"/>
      <c r="IE329" s="16"/>
      <c r="IF329" s="16"/>
      <c r="IG329" s="16"/>
      <c r="IH329" s="16"/>
    </row>
    <row r="330" spans="1:242">
      <c r="A330" s="45" t="s">
        <v>648</v>
      </c>
      <c r="B330" s="19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04">
        <f t="shared" ref="CW330:DJ330" si="434">VLOOKUP($A330,$T$70:$AI$85,CW$173,FALSE)</f>
        <v>0</v>
      </c>
      <c r="CX330" s="104">
        <f t="shared" si="434"/>
        <v>-3.27070488000758E-2</v>
      </c>
      <c r="CY330" s="104">
        <f t="shared" si="434"/>
        <v>1.8740424757548002E-2</v>
      </c>
      <c r="CZ330" s="104">
        <f t="shared" si="434"/>
        <v>-5.4097124633885052E-2</v>
      </c>
      <c r="DA330" s="104">
        <f t="shared" si="434"/>
        <v>-6.3644713449643064E-2</v>
      </c>
      <c r="DB330" s="104">
        <f t="shared" si="434"/>
        <v>-4.0217948955877048E-2</v>
      </c>
      <c r="DC330" s="104">
        <f t="shared" si="434"/>
        <v>-2.9129590458299326E-2</v>
      </c>
      <c r="DD330" s="104">
        <f t="shared" si="434"/>
        <v>-3.3833727423410509E-2</v>
      </c>
      <c r="DE330" s="104">
        <f t="shared" si="434"/>
        <v>-6.0294940405554498E-2</v>
      </c>
      <c r="DF330" s="104">
        <f t="shared" si="434"/>
        <v>-4.9461542739205888E-2</v>
      </c>
      <c r="DG330" s="104">
        <f t="shared" si="434"/>
        <v>-6.6999073234945472E-2</v>
      </c>
      <c r="DH330" s="104">
        <f t="shared" si="434"/>
        <v>-7.2278687612658543E-2</v>
      </c>
      <c r="DI330" s="104">
        <f t="shared" si="434"/>
        <v>-3.5145787957659325E-2</v>
      </c>
      <c r="DJ330" s="104">
        <f t="shared" si="434"/>
        <v>3.8405337034537634E-2</v>
      </c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  <c r="EX330" s="16"/>
      <c r="EY330" s="16"/>
      <c r="EZ330" s="16"/>
      <c r="FA330" s="16"/>
      <c r="FB330" s="16"/>
      <c r="FC330" s="16"/>
      <c r="FD330" s="16"/>
      <c r="FE330" s="16"/>
      <c r="FF330" s="16"/>
      <c r="FG330" s="16"/>
      <c r="FH330" s="16"/>
      <c r="FI330" s="16"/>
      <c r="FJ330" s="16"/>
      <c r="FK330" s="16"/>
      <c r="FL330" s="16"/>
      <c r="FM330" s="16"/>
      <c r="FN330" s="16"/>
      <c r="FO330" s="16"/>
      <c r="FP330" s="16"/>
      <c r="FQ330" s="16"/>
      <c r="FR330" s="16"/>
      <c r="FS330" s="16"/>
      <c r="FT330" s="16"/>
      <c r="FU330" s="16"/>
      <c r="FV330" s="16"/>
      <c r="FW330" s="16"/>
      <c r="FX330" s="16"/>
      <c r="FY330" s="16"/>
      <c r="FZ330" s="16"/>
      <c r="GA330" s="16"/>
      <c r="GB330" s="16"/>
      <c r="GC330" s="16"/>
      <c r="GD330" s="16"/>
      <c r="GE330" s="16"/>
      <c r="GF330" s="16"/>
      <c r="GG330" s="16"/>
      <c r="GH330" s="16"/>
      <c r="GI330" s="16"/>
      <c r="GJ330" s="16"/>
      <c r="GK330" s="16"/>
      <c r="GL330" s="16"/>
      <c r="GM330" s="16"/>
      <c r="GN330" s="16"/>
      <c r="GO330" s="16"/>
      <c r="GP330" s="16"/>
      <c r="GQ330" s="16"/>
      <c r="GR330" s="16"/>
      <c r="GS330" s="16"/>
      <c r="GT330" s="16"/>
      <c r="GU330" s="16"/>
      <c r="GV330" s="16"/>
      <c r="GW330" s="16"/>
      <c r="GX330" s="16"/>
      <c r="GY330" s="16"/>
      <c r="GZ330" s="16"/>
      <c r="HA330" s="16"/>
      <c r="HB330" s="16"/>
      <c r="HC330" s="16"/>
      <c r="HD330" s="16"/>
      <c r="HE330" s="16"/>
      <c r="HF330" s="16"/>
      <c r="HG330" s="16"/>
      <c r="HH330" s="16"/>
      <c r="HI330" s="16"/>
      <c r="HJ330" s="16"/>
      <c r="HK330" s="16"/>
      <c r="HL330" s="16"/>
      <c r="HM330" s="16"/>
      <c r="HN330" s="16"/>
      <c r="HO330" s="16"/>
      <c r="HP330" s="16"/>
      <c r="HQ330" s="16"/>
      <c r="HR330" s="16"/>
      <c r="HS330" s="16"/>
      <c r="HT330" s="16"/>
      <c r="HU330" s="16"/>
      <c r="HV330" s="16"/>
      <c r="HW330" s="16"/>
      <c r="HX330" s="16"/>
      <c r="HY330" s="16"/>
      <c r="HZ330" s="16"/>
      <c r="IA330" s="16"/>
      <c r="IB330" s="16"/>
      <c r="IC330" s="16"/>
      <c r="ID330" s="16"/>
      <c r="IE330" s="16"/>
      <c r="IF330" s="16"/>
      <c r="IG330" s="16"/>
      <c r="IH330" s="16"/>
    </row>
    <row r="331" spans="1:242">
      <c r="A331" s="45" t="s">
        <v>650</v>
      </c>
      <c r="B331" s="19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04">
        <f t="shared" ref="DM331:DZ331" si="435">VLOOKUP($A331,$T$70:$AI$85,DM$173,FALSE)</f>
        <v>0</v>
      </c>
      <c r="DN331" s="104">
        <f t="shared" si="435"/>
        <v>-3.3708838149751563E-2</v>
      </c>
      <c r="DO331" s="104">
        <f t="shared" si="435"/>
        <v>1.868308391051321E-2</v>
      </c>
      <c r="DP331" s="104">
        <f t="shared" si="435"/>
        <v>4.285139962095319E-2</v>
      </c>
      <c r="DQ331" s="104">
        <f t="shared" si="435"/>
        <v>3.3498987789790435E-2</v>
      </c>
      <c r="DR331" s="104">
        <f t="shared" si="435"/>
        <v>3.3807334551640311E-2</v>
      </c>
      <c r="DS331" s="104">
        <f t="shared" si="435"/>
        <v>8.0525002315501304E-4</v>
      </c>
      <c r="DT331" s="104">
        <f t="shared" si="435"/>
        <v>-1.5301418457048022E-2</v>
      </c>
      <c r="DU331" s="104">
        <f t="shared" si="435"/>
        <v>-1.5597466668388127E-2</v>
      </c>
      <c r="DV331" s="104">
        <f t="shared" si="435"/>
        <v>-8.0371712423858099E-2</v>
      </c>
      <c r="DW331" s="104">
        <f t="shared" si="435"/>
        <v>-8.8005844058527183E-2</v>
      </c>
      <c r="DX331" s="104">
        <f t="shared" si="435"/>
        <v>-6.2627040471613826E-2</v>
      </c>
      <c r="DY331" s="104">
        <f t="shared" si="435"/>
        <v>-5.6087553693886294E-2</v>
      </c>
      <c r="DZ331" s="104">
        <f t="shared" si="435"/>
        <v>-6.1316994342860753E-2</v>
      </c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  <c r="FM331" s="16"/>
      <c r="FN331" s="16"/>
      <c r="FO331" s="16"/>
      <c r="FP331" s="16"/>
      <c r="FQ331" s="16"/>
      <c r="FR331" s="16"/>
      <c r="FS331" s="16"/>
      <c r="FT331" s="16"/>
      <c r="FU331" s="16"/>
      <c r="FV331" s="16"/>
      <c r="FW331" s="16"/>
      <c r="FX331" s="16"/>
      <c r="FY331" s="16"/>
      <c r="FZ331" s="16"/>
      <c r="GA331" s="16"/>
      <c r="GB331" s="16"/>
      <c r="GC331" s="16"/>
      <c r="GD331" s="16"/>
      <c r="GE331" s="16"/>
      <c r="GF331" s="16"/>
      <c r="GG331" s="16"/>
      <c r="GH331" s="16"/>
      <c r="GI331" s="16"/>
      <c r="GJ331" s="16"/>
      <c r="GK331" s="16"/>
      <c r="GL331" s="16"/>
      <c r="GM331" s="16"/>
      <c r="GN331" s="16"/>
      <c r="GO331" s="16"/>
      <c r="GP331" s="16"/>
      <c r="GQ331" s="16"/>
      <c r="GR331" s="16"/>
      <c r="GS331" s="16"/>
      <c r="GT331" s="16"/>
      <c r="GU331" s="16"/>
      <c r="GV331" s="16"/>
      <c r="GW331" s="16"/>
      <c r="GX331" s="16"/>
      <c r="GY331" s="16"/>
      <c r="GZ331" s="16"/>
      <c r="HA331" s="16"/>
      <c r="HB331" s="16"/>
      <c r="HC331" s="16"/>
      <c r="HD331" s="16"/>
      <c r="HE331" s="16"/>
      <c r="HF331" s="16"/>
      <c r="HG331" s="16"/>
      <c r="HH331" s="16"/>
      <c r="HI331" s="16"/>
      <c r="HJ331" s="16"/>
      <c r="HK331" s="16"/>
      <c r="HL331" s="16"/>
      <c r="HM331" s="16"/>
      <c r="HN331" s="16"/>
      <c r="HO331" s="16"/>
      <c r="HP331" s="16"/>
      <c r="HQ331" s="16"/>
      <c r="HR331" s="16"/>
      <c r="HS331" s="16"/>
      <c r="HT331" s="16"/>
      <c r="HU331" s="16"/>
      <c r="HV331" s="16"/>
      <c r="HW331" s="16"/>
      <c r="HX331" s="16"/>
      <c r="HY331" s="16"/>
      <c r="HZ331" s="16"/>
      <c r="IA331" s="16"/>
      <c r="IB331" s="16"/>
      <c r="IC331" s="16"/>
      <c r="ID331" s="16"/>
      <c r="IE331" s="16"/>
      <c r="IF331" s="16"/>
      <c r="IG331" s="16"/>
      <c r="IH331" s="16"/>
    </row>
    <row r="332" spans="1:242">
      <c r="A332" s="45" t="s">
        <v>651</v>
      </c>
      <c r="B332" s="19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04">
        <f t="shared" ref="EC332:EP332" si="436">VLOOKUP($A332,$T$70:$AI$85,EC$173,FALSE)</f>
        <v>0</v>
      </c>
      <c r="ED332" s="104">
        <f t="shared" si="436"/>
        <v>-3.2006777965285949E-2</v>
      </c>
      <c r="EE332" s="104">
        <f t="shared" si="436"/>
        <v>1.2333351599562281E-2</v>
      </c>
      <c r="EF332" s="104">
        <f t="shared" si="436"/>
        <v>-1.9341486913569295E-2</v>
      </c>
      <c r="EG332" s="104">
        <f t="shared" si="436"/>
        <v>-1.9999061081934055E-2</v>
      </c>
      <c r="EH332" s="104">
        <f t="shared" si="436"/>
        <v>-3.5824135013498681E-2</v>
      </c>
      <c r="EI332" s="104">
        <f t="shared" si="436"/>
        <v>-5.2002572025172444E-2</v>
      </c>
      <c r="EJ332" s="104">
        <f t="shared" si="436"/>
        <v>-7.2498161784887771E-2</v>
      </c>
      <c r="EK332" s="104">
        <f t="shared" si="436"/>
        <v>-1.0125134392221513E-2</v>
      </c>
      <c r="EL332" s="104">
        <f t="shared" si="436"/>
        <v>-0.11906739573983172</v>
      </c>
      <c r="EM332" s="104">
        <f t="shared" si="436"/>
        <v>-0.13265953627150417</v>
      </c>
      <c r="EN332" s="104">
        <f t="shared" si="436"/>
        <v>-0.13675358196284548</v>
      </c>
      <c r="EO332" s="104">
        <f t="shared" si="436"/>
        <v>-0.1167494852692158</v>
      </c>
      <c r="EP332" s="104">
        <f t="shared" si="436"/>
        <v>-8.7665971718834612E-2</v>
      </c>
      <c r="EQ332" s="16"/>
      <c r="ER332" s="16"/>
      <c r="ES332" s="16"/>
      <c r="ET332" s="16"/>
      <c r="EU332" s="16"/>
      <c r="EV332" s="16"/>
      <c r="EW332" s="16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  <c r="FM332" s="16"/>
      <c r="FN332" s="16"/>
      <c r="FO332" s="16"/>
      <c r="FP332" s="16"/>
      <c r="FQ332" s="16"/>
      <c r="FR332" s="16"/>
      <c r="FS332" s="16"/>
      <c r="FT332" s="16"/>
      <c r="FU332" s="16"/>
      <c r="FV332" s="16"/>
      <c r="FW332" s="16"/>
      <c r="FX332" s="16"/>
      <c r="FY332" s="16"/>
      <c r="FZ332" s="16"/>
      <c r="GA332" s="16"/>
      <c r="GB332" s="16"/>
      <c r="GC332" s="16"/>
      <c r="GD332" s="16"/>
      <c r="GE332" s="16"/>
      <c r="GF332" s="16"/>
      <c r="GG332" s="16"/>
      <c r="GH332" s="16"/>
      <c r="GI332" s="16"/>
      <c r="GJ332" s="16"/>
      <c r="GK332" s="16"/>
      <c r="GL332" s="16"/>
      <c r="GM332" s="16"/>
      <c r="GN332" s="16"/>
      <c r="GO332" s="16"/>
      <c r="GP332" s="16"/>
      <c r="GQ332" s="16"/>
      <c r="GR332" s="16"/>
      <c r="GS332" s="16"/>
      <c r="GT332" s="16"/>
      <c r="GU332" s="16"/>
      <c r="GV332" s="16"/>
      <c r="GW332" s="16"/>
      <c r="GX332" s="16"/>
      <c r="GY332" s="16"/>
      <c r="GZ332" s="16"/>
      <c r="HA332" s="16"/>
      <c r="HB332" s="16"/>
      <c r="HC332" s="16"/>
      <c r="HD332" s="16"/>
      <c r="HE332" s="16"/>
      <c r="HF332" s="16"/>
      <c r="HG332" s="16"/>
      <c r="HH332" s="16"/>
      <c r="HI332" s="16"/>
      <c r="HJ332" s="16"/>
      <c r="HK332" s="16"/>
      <c r="HL332" s="16"/>
      <c r="HM332" s="16"/>
      <c r="HN332" s="16"/>
      <c r="HO332" s="16"/>
      <c r="HP332" s="16"/>
      <c r="HQ332" s="16"/>
      <c r="HR332" s="16"/>
      <c r="HS332" s="16"/>
      <c r="HT332" s="16"/>
      <c r="HU332" s="16"/>
      <c r="HV332" s="16"/>
      <c r="HW332" s="16"/>
      <c r="HX332" s="16"/>
      <c r="HY332" s="16"/>
      <c r="HZ332" s="16"/>
      <c r="IA332" s="16"/>
      <c r="IB332" s="16"/>
      <c r="IC332" s="16"/>
      <c r="ID332" s="16"/>
      <c r="IE332" s="16"/>
      <c r="IF332" s="16"/>
      <c r="IG332" s="16"/>
      <c r="IH332" s="16"/>
    </row>
    <row r="333" spans="1:242">
      <c r="A333" s="45" t="s">
        <v>656</v>
      </c>
      <c r="B333" s="19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04">
        <f t="shared" ref="ES333:FF333" si="437">VLOOKUP($A333,$T$70:$AI$85,ES$173,FALSE)</f>
        <v>0</v>
      </c>
      <c r="ET333" s="104">
        <f t="shared" si="437"/>
        <v>2.563581211158783E-2</v>
      </c>
      <c r="EU333" s="104">
        <f t="shared" si="437"/>
        <v>7.5685594687437741E-2</v>
      </c>
      <c r="EV333" s="104">
        <f t="shared" si="437"/>
        <v>3.0002195536654952E-2</v>
      </c>
      <c r="EW333" s="104">
        <f t="shared" si="437"/>
        <v>-3.7184949664559319E-4</v>
      </c>
      <c r="EX333" s="104">
        <f t="shared" si="437"/>
        <v>0.19702601146518939</v>
      </c>
      <c r="EY333" s="104">
        <f t="shared" si="437"/>
        <v>0.14331263086132995</v>
      </c>
      <c r="EZ333" s="104">
        <f t="shared" si="437"/>
        <v>0.13430946838692104</v>
      </c>
      <c r="FA333" s="104">
        <f t="shared" si="437"/>
        <v>0.11543983591717666</v>
      </c>
      <c r="FB333" s="104">
        <f t="shared" si="437"/>
        <v>0.1331950351481892</v>
      </c>
      <c r="FC333" s="104">
        <f t="shared" si="437"/>
        <v>0.10230909621884132</v>
      </c>
      <c r="FD333" s="104">
        <f t="shared" si="437"/>
        <v>0.11768708082156509</v>
      </c>
      <c r="FE333" s="104">
        <f t="shared" si="437"/>
        <v>0.11078774077525377</v>
      </c>
      <c r="FF333" s="104">
        <f t="shared" si="437"/>
        <v>0.17892379430550465</v>
      </c>
      <c r="FG333" s="16"/>
      <c r="FH333" s="16"/>
      <c r="FI333" s="16"/>
      <c r="FJ333" s="16"/>
      <c r="FK333" s="16"/>
      <c r="FL333" s="16"/>
      <c r="FM333" s="16"/>
      <c r="FN333" s="16"/>
      <c r="FO333" s="16"/>
      <c r="FP333" s="16"/>
      <c r="FQ333" s="16"/>
      <c r="FR333" s="16"/>
      <c r="FS333" s="16"/>
      <c r="FT333" s="16"/>
      <c r="FU333" s="16"/>
      <c r="FV333" s="16"/>
      <c r="FW333" s="16"/>
      <c r="FX333" s="16"/>
      <c r="FY333" s="16"/>
      <c r="FZ333" s="16"/>
      <c r="GA333" s="16"/>
      <c r="GB333" s="16"/>
      <c r="GC333" s="16"/>
      <c r="GD333" s="16"/>
      <c r="GE333" s="16"/>
      <c r="GF333" s="16"/>
      <c r="GG333" s="16"/>
      <c r="GH333" s="16"/>
      <c r="GI333" s="16"/>
      <c r="GJ333" s="16"/>
      <c r="GK333" s="16"/>
      <c r="GL333" s="16"/>
      <c r="GM333" s="16"/>
      <c r="GN333" s="16"/>
      <c r="GO333" s="16"/>
      <c r="GP333" s="16"/>
      <c r="GQ333" s="16"/>
      <c r="GR333" s="16"/>
      <c r="GS333" s="16"/>
      <c r="GT333" s="16"/>
      <c r="GU333" s="16"/>
      <c r="GV333" s="16"/>
      <c r="GW333" s="16"/>
      <c r="GX333" s="16"/>
      <c r="GY333" s="16"/>
      <c r="GZ333" s="16"/>
      <c r="HA333" s="16"/>
      <c r="HB333" s="16"/>
      <c r="HC333" s="16"/>
      <c r="HD333" s="16"/>
      <c r="HE333" s="16"/>
      <c r="HF333" s="16"/>
      <c r="HG333" s="16"/>
      <c r="HH333" s="16"/>
      <c r="HI333" s="16"/>
      <c r="HJ333" s="16"/>
      <c r="HK333" s="16"/>
      <c r="HL333" s="16"/>
      <c r="HM333" s="16"/>
      <c r="HN333" s="16"/>
      <c r="HO333" s="16"/>
      <c r="HP333" s="16"/>
      <c r="HQ333" s="16"/>
      <c r="HR333" s="16"/>
      <c r="HS333" s="16"/>
      <c r="HT333" s="16"/>
      <c r="HU333" s="16"/>
      <c r="HV333" s="16"/>
      <c r="HW333" s="16"/>
      <c r="HX333" s="16"/>
      <c r="HY333" s="16"/>
      <c r="HZ333" s="16"/>
      <c r="IA333" s="16"/>
      <c r="IB333" s="16"/>
      <c r="IC333" s="16"/>
      <c r="ID333" s="16"/>
      <c r="IE333" s="16"/>
      <c r="IF333" s="16"/>
      <c r="IG333" s="16"/>
      <c r="IH333" s="16"/>
    </row>
    <row r="334" spans="1:242">
      <c r="A334" s="168" t="s">
        <v>653</v>
      </c>
      <c r="B334" s="19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  <c r="EX334" s="16"/>
      <c r="EY334" s="16"/>
      <c r="EZ334" s="16"/>
      <c r="FA334" s="16"/>
      <c r="FB334" s="16"/>
      <c r="FC334" s="16"/>
      <c r="FD334" s="16"/>
      <c r="FE334" s="16"/>
      <c r="FF334" s="16"/>
      <c r="FG334" s="16"/>
      <c r="FH334" s="16"/>
      <c r="FI334" s="104">
        <f t="shared" ref="FI334:FV334" si="438">VLOOKUP($A334,$T$70:$AI$85,FI$173,FALSE)</f>
        <v>0</v>
      </c>
      <c r="FJ334" s="104">
        <f t="shared" si="438"/>
        <v>-2.9919461044456419E-2</v>
      </c>
      <c r="FK334" s="104">
        <f t="shared" si="438"/>
        <v>1.3567734251711761E-2</v>
      </c>
      <c r="FL334" s="104">
        <f t="shared" si="438"/>
        <v>-3.9524391259897262E-2</v>
      </c>
      <c r="FM334" s="104">
        <f t="shared" si="438"/>
        <v>-4.7811941485328413E-2</v>
      </c>
      <c r="FN334" s="104">
        <f t="shared" si="438"/>
        <v>-7.0353679240024447E-2</v>
      </c>
      <c r="FO334" s="104">
        <f t="shared" si="438"/>
        <v>-9.2546660497368927E-2</v>
      </c>
      <c r="FP334" s="104">
        <f t="shared" si="438"/>
        <v>-0.10859149049931738</v>
      </c>
      <c r="FQ334" s="104">
        <f t="shared" si="438"/>
        <v>-0.124981680953128</v>
      </c>
      <c r="FR334" s="104">
        <f t="shared" si="438"/>
        <v>-0.14662370953023895</v>
      </c>
      <c r="FS334" s="104">
        <f t="shared" si="438"/>
        <v>-0.16385318082088551</v>
      </c>
      <c r="FT334" s="104">
        <f t="shared" si="438"/>
        <v>-0.16360526291444011</v>
      </c>
      <c r="FU334" s="104">
        <f t="shared" si="438"/>
        <v>-0.14196470151506779</v>
      </c>
      <c r="FV334" s="104">
        <f t="shared" si="438"/>
        <v>-2.3387980214609083E-2</v>
      </c>
      <c r="FW334" s="16"/>
      <c r="FX334" s="16"/>
      <c r="FY334" s="16"/>
      <c r="FZ334" s="16"/>
      <c r="GA334" s="16"/>
      <c r="GB334" s="16"/>
      <c r="GC334" s="16"/>
      <c r="GD334" s="16"/>
      <c r="GE334" s="16"/>
      <c r="GF334" s="16"/>
      <c r="GG334" s="16"/>
      <c r="GH334" s="16"/>
      <c r="GI334" s="16"/>
      <c r="GJ334" s="16"/>
      <c r="GK334" s="16"/>
      <c r="GL334" s="16"/>
      <c r="GM334" s="16"/>
      <c r="GN334" s="16"/>
      <c r="GO334" s="16"/>
      <c r="GP334" s="16"/>
      <c r="GQ334" s="16"/>
      <c r="GR334" s="16"/>
      <c r="GS334" s="16"/>
      <c r="GT334" s="16"/>
      <c r="GU334" s="16"/>
      <c r="GV334" s="16"/>
      <c r="GW334" s="16"/>
      <c r="GX334" s="16"/>
      <c r="GY334" s="16"/>
      <c r="GZ334" s="16"/>
      <c r="HA334" s="16"/>
      <c r="HB334" s="16"/>
      <c r="HC334" s="16"/>
      <c r="HD334" s="16"/>
      <c r="HE334" s="16"/>
      <c r="HF334" s="16"/>
      <c r="HG334" s="16"/>
      <c r="HH334" s="16"/>
      <c r="HI334" s="16"/>
      <c r="HJ334" s="16"/>
      <c r="HK334" s="16"/>
      <c r="HL334" s="16"/>
      <c r="HM334" s="16"/>
      <c r="HN334" s="16"/>
      <c r="HO334" s="16"/>
      <c r="HP334" s="16"/>
      <c r="HQ334" s="16"/>
      <c r="HR334" s="16"/>
      <c r="HS334" s="16"/>
      <c r="HT334" s="16"/>
      <c r="HU334" s="16"/>
      <c r="HV334" s="16"/>
      <c r="HW334" s="16"/>
      <c r="HX334" s="16"/>
      <c r="HY334" s="16"/>
      <c r="HZ334" s="16"/>
      <c r="IA334" s="16"/>
      <c r="IB334" s="16"/>
      <c r="IC334" s="16"/>
      <c r="ID334" s="16"/>
      <c r="IE334" s="16"/>
      <c r="IF334" s="16"/>
      <c r="IG334" s="16"/>
      <c r="IH334" s="16"/>
    </row>
    <row r="335" spans="1:242">
      <c r="A335" s="168" t="s">
        <v>652</v>
      </c>
      <c r="B335" s="19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  <c r="EX335" s="16"/>
      <c r="EY335" s="16"/>
      <c r="EZ335" s="16"/>
      <c r="FA335" s="16"/>
      <c r="FB335" s="16"/>
      <c r="FC335" s="16"/>
      <c r="FD335" s="16"/>
      <c r="FE335" s="16"/>
      <c r="FF335" s="16"/>
      <c r="FG335" s="16"/>
      <c r="FH335" s="16"/>
      <c r="FI335" s="16"/>
      <c r="FJ335" s="16"/>
      <c r="FK335" s="16"/>
      <c r="FL335" s="16"/>
      <c r="FM335" s="16"/>
      <c r="FN335" s="16"/>
      <c r="FO335" s="16"/>
      <c r="FP335" s="16"/>
      <c r="FQ335" s="16"/>
      <c r="FR335" s="16"/>
      <c r="FS335" s="16"/>
      <c r="FT335" s="16"/>
      <c r="FU335" s="16"/>
      <c r="FV335" s="16"/>
      <c r="FW335" s="16"/>
      <c r="FX335" s="16"/>
      <c r="FY335" s="104">
        <f t="shared" ref="FY335:GL335" si="439">VLOOKUP($A335,$T$70:$AI$85,FY$173,FALSE)</f>
        <v>0</v>
      </c>
      <c r="FZ335" s="104">
        <f t="shared" si="439"/>
        <v>-4.0012787059494626E-3</v>
      </c>
      <c r="GA335" s="104">
        <f t="shared" si="439"/>
        <v>4.8583017748883739E-2</v>
      </c>
      <c r="GB335" s="104">
        <f t="shared" si="439"/>
        <v>2.211028169668916E-2</v>
      </c>
      <c r="GC335" s="104">
        <f t="shared" si="439"/>
        <v>2.295907730661173E-2</v>
      </c>
      <c r="GD335" s="104">
        <f t="shared" si="439"/>
        <v>7.7467549058742202E-2</v>
      </c>
      <c r="GE335" s="104">
        <f t="shared" si="439"/>
        <v>4.7797167409725061E-2</v>
      </c>
      <c r="GF335" s="104">
        <f t="shared" si="439"/>
        <v>3.8397253654399943E-2</v>
      </c>
      <c r="GG335" s="104">
        <f t="shared" si="439"/>
        <v>2.9712589255992183E-2</v>
      </c>
      <c r="GH335" s="104">
        <f t="shared" si="439"/>
        <v>4.3526706171557628E-2</v>
      </c>
      <c r="GI335" s="104">
        <f t="shared" si="439"/>
        <v>2.930338488958828E-2</v>
      </c>
      <c r="GJ335" s="104">
        <f t="shared" si="439"/>
        <v>5.412163606232645E-2</v>
      </c>
      <c r="GK335" s="104">
        <f t="shared" si="439"/>
        <v>0.10753174202597426</v>
      </c>
      <c r="GL335" s="104">
        <f t="shared" si="439"/>
        <v>0.17559782694992543</v>
      </c>
      <c r="GM335" s="16"/>
      <c r="GN335" s="16"/>
      <c r="GO335" s="16"/>
      <c r="GP335" s="16"/>
      <c r="GQ335" s="16"/>
      <c r="GR335" s="16"/>
      <c r="GS335" s="16"/>
      <c r="GT335" s="16"/>
      <c r="GU335" s="16"/>
      <c r="GV335" s="16"/>
      <c r="GW335" s="16"/>
      <c r="GX335" s="16"/>
      <c r="GY335" s="16"/>
      <c r="GZ335" s="16"/>
      <c r="HA335" s="16"/>
      <c r="HB335" s="16"/>
      <c r="HC335" s="16"/>
      <c r="HD335" s="16"/>
      <c r="HE335" s="16"/>
      <c r="HF335" s="16"/>
      <c r="HG335" s="16"/>
      <c r="HH335" s="16"/>
      <c r="HI335" s="16"/>
      <c r="HJ335" s="16"/>
      <c r="HK335" s="16"/>
      <c r="HL335" s="16"/>
      <c r="HM335" s="16"/>
      <c r="HN335" s="16"/>
      <c r="HO335" s="16"/>
      <c r="HP335" s="16"/>
      <c r="HQ335" s="16"/>
      <c r="HR335" s="16"/>
      <c r="HS335" s="16"/>
      <c r="HT335" s="16"/>
      <c r="HU335" s="16"/>
      <c r="HV335" s="16"/>
      <c r="HW335" s="16"/>
      <c r="HX335" s="16"/>
      <c r="HY335" s="16"/>
      <c r="HZ335" s="16"/>
      <c r="IA335" s="16"/>
      <c r="IB335" s="16"/>
      <c r="IC335" s="16"/>
      <c r="ID335" s="16"/>
      <c r="IE335" s="16"/>
      <c r="IF335" s="16"/>
      <c r="IG335" s="16"/>
      <c r="IH335" s="16"/>
    </row>
    <row r="336" spans="1:242">
      <c r="A336" s="45" t="s">
        <v>654</v>
      </c>
      <c r="B336" s="19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/>
      <c r="FK336" s="16"/>
      <c r="FL336" s="16"/>
      <c r="FM336" s="16"/>
      <c r="FN336" s="16"/>
      <c r="FO336" s="16"/>
      <c r="FP336" s="16"/>
      <c r="FQ336" s="16"/>
      <c r="FR336" s="16"/>
      <c r="FS336" s="16"/>
      <c r="FT336" s="16"/>
      <c r="FU336" s="16"/>
      <c r="FV336" s="16"/>
      <c r="FW336" s="16"/>
      <c r="FX336" s="16"/>
      <c r="FY336" s="16"/>
      <c r="FZ336" s="16"/>
      <c r="GA336" s="16"/>
      <c r="GB336" s="16"/>
      <c r="GC336" s="16"/>
      <c r="GD336" s="16"/>
      <c r="GE336" s="16"/>
      <c r="GF336" s="16"/>
      <c r="GG336" s="16"/>
      <c r="GH336" s="16"/>
      <c r="GI336" s="16"/>
      <c r="GJ336" s="16"/>
      <c r="GK336" s="16"/>
      <c r="GL336" s="16"/>
      <c r="GM336" s="16"/>
      <c r="GN336" s="16"/>
      <c r="GO336" s="104">
        <f t="shared" ref="GO336:HB336" si="440">VLOOKUP($A336,$T$70:$AI$85,GO$173,FALSE)</f>
        <v>0</v>
      </c>
      <c r="GP336" s="104">
        <f t="shared" si="440"/>
        <v>-2.5749089396692737E-3</v>
      </c>
      <c r="GQ336" s="104">
        <f t="shared" si="440"/>
        <v>6.5560357784816947E-2</v>
      </c>
      <c r="GR336" s="104">
        <f t="shared" si="440"/>
        <v>3.9634269648347598E-2</v>
      </c>
      <c r="GS336" s="104">
        <f t="shared" si="440"/>
        <v>0.10896344069661712</v>
      </c>
      <c r="GT336" s="104">
        <f t="shared" si="440"/>
        <v>0.12307390921414418</v>
      </c>
      <c r="GU336" s="104">
        <f t="shared" si="440"/>
        <v>0.10535794351687078</v>
      </c>
      <c r="GV336" s="104">
        <f t="shared" si="440"/>
        <v>0.1023634854181652</v>
      </c>
      <c r="GW336" s="104">
        <f t="shared" si="440"/>
        <v>0.12843035607647946</v>
      </c>
      <c r="GX336" s="104">
        <f t="shared" si="440"/>
        <v>8.3911351335894668E-2</v>
      </c>
      <c r="GY336" s="104">
        <f t="shared" si="440"/>
        <v>6.4630715034725617E-2</v>
      </c>
      <c r="GZ336" s="104">
        <f t="shared" si="440"/>
        <v>6.9090339001458556E-2</v>
      </c>
      <c r="HA336" s="104">
        <f t="shared" si="440"/>
        <v>0.12077483614322837</v>
      </c>
      <c r="HB336" s="104">
        <f t="shared" si="440"/>
        <v>0.10905275910847867</v>
      </c>
      <c r="HC336" s="16"/>
      <c r="HD336" s="16"/>
      <c r="HE336" s="16"/>
      <c r="HF336" s="16"/>
      <c r="HG336" s="16"/>
      <c r="HH336" s="16"/>
      <c r="HI336" s="16"/>
      <c r="HJ336" s="16"/>
      <c r="HK336" s="16"/>
      <c r="HL336" s="16"/>
      <c r="HM336" s="16"/>
      <c r="HN336" s="16"/>
      <c r="HO336" s="16"/>
      <c r="HP336" s="16"/>
      <c r="HQ336" s="16"/>
      <c r="HR336" s="16"/>
      <c r="HS336" s="16"/>
      <c r="HT336" s="16"/>
      <c r="HU336" s="16"/>
      <c r="HV336" s="16"/>
      <c r="HW336" s="16"/>
      <c r="HX336" s="16"/>
      <c r="HY336" s="16"/>
      <c r="HZ336" s="16"/>
      <c r="IA336" s="16"/>
      <c r="IB336" s="16"/>
      <c r="IC336" s="16"/>
      <c r="ID336" s="16"/>
      <c r="IE336" s="16"/>
      <c r="IF336" s="16"/>
      <c r="IG336" s="16"/>
      <c r="IH336" s="16"/>
    </row>
    <row r="337" spans="1:242">
      <c r="A337" s="45" t="s">
        <v>655</v>
      </c>
      <c r="B337" s="19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  <c r="EX337" s="16"/>
      <c r="EY337" s="16"/>
      <c r="EZ337" s="16"/>
      <c r="FA337" s="16"/>
      <c r="FB337" s="16"/>
      <c r="FC337" s="16"/>
      <c r="FD337" s="16"/>
      <c r="FE337" s="16"/>
      <c r="FF337" s="16"/>
      <c r="FG337" s="16"/>
      <c r="FH337" s="16"/>
      <c r="FI337" s="16"/>
      <c r="FJ337" s="16"/>
      <c r="FK337" s="16"/>
      <c r="FL337" s="16"/>
      <c r="FM337" s="16"/>
      <c r="FN337" s="16"/>
      <c r="FO337" s="16"/>
      <c r="FP337" s="16"/>
      <c r="FQ337" s="16"/>
      <c r="FR337" s="16"/>
      <c r="FS337" s="16"/>
      <c r="FT337" s="16"/>
      <c r="FU337" s="16"/>
      <c r="FV337" s="16"/>
      <c r="FW337" s="16"/>
      <c r="FX337" s="16"/>
      <c r="FY337" s="16"/>
      <c r="FZ337" s="16"/>
      <c r="GA337" s="16"/>
      <c r="GB337" s="16"/>
      <c r="GC337" s="16"/>
      <c r="GD337" s="16"/>
      <c r="GE337" s="16"/>
      <c r="GF337" s="16"/>
      <c r="GG337" s="16"/>
      <c r="GH337" s="16"/>
      <c r="GI337" s="16"/>
      <c r="GJ337" s="16"/>
      <c r="GK337" s="16"/>
      <c r="GL337" s="16"/>
      <c r="GM337" s="16"/>
      <c r="GN337" s="16"/>
      <c r="GO337" s="16"/>
      <c r="GP337" s="16"/>
      <c r="GQ337" s="16"/>
      <c r="GR337" s="16"/>
      <c r="GS337" s="16"/>
      <c r="GT337" s="16"/>
      <c r="GU337" s="16"/>
      <c r="GV337" s="16"/>
      <c r="GW337" s="16"/>
      <c r="GX337" s="16"/>
      <c r="GY337" s="16"/>
      <c r="GZ337" s="16"/>
      <c r="HA337" s="16"/>
      <c r="HB337" s="16"/>
      <c r="HC337" s="16"/>
      <c r="HD337" s="16"/>
      <c r="HE337" s="104">
        <f t="shared" ref="HE337:HR337" si="441">VLOOKUP($A337,$T$70:$AI$85,HE$173,FALSE)</f>
        <v>0</v>
      </c>
      <c r="HF337" s="104">
        <f t="shared" si="441"/>
        <v>9.0569891814360481E-3</v>
      </c>
      <c r="HG337" s="104">
        <f t="shared" si="441"/>
        <v>3.0798385733990852E-2</v>
      </c>
      <c r="HH337" s="104">
        <f t="shared" si="441"/>
        <v>2.7365355246673495E-3</v>
      </c>
      <c r="HI337" s="104">
        <f t="shared" si="441"/>
        <v>1.7465435929064022E-2</v>
      </c>
      <c r="HJ337" s="104">
        <f t="shared" si="441"/>
        <v>3.8959377046552168E-2</v>
      </c>
      <c r="HK337" s="104">
        <f t="shared" si="441"/>
        <v>1.6016909490738751E-2</v>
      </c>
      <c r="HL337" s="104">
        <f t="shared" si="441"/>
        <v>3.6239048236842208E-2</v>
      </c>
      <c r="HM337" s="104">
        <f t="shared" si="441"/>
        <v>6.8030287898881436E-2</v>
      </c>
      <c r="HN337" s="104">
        <f t="shared" si="441"/>
        <v>4.5654143113565526E-2</v>
      </c>
      <c r="HO337" s="104">
        <f t="shared" si="441"/>
        <v>3.1595230171747035E-2</v>
      </c>
      <c r="HP337" s="104">
        <f t="shared" si="441"/>
        <v>1.4040322246768655E-2</v>
      </c>
      <c r="HQ337" s="104">
        <f t="shared" si="441"/>
        <v>4.6373427491231967E-2</v>
      </c>
      <c r="HR337" s="104">
        <f t="shared" si="441"/>
        <v>7.7993975930745085E-2</v>
      </c>
      <c r="HS337" s="16"/>
      <c r="HT337" s="16"/>
      <c r="HU337" s="16"/>
      <c r="HV337" s="16"/>
      <c r="HW337" s="16"/>
      <c r="HX337" s="16"/>
      <c r="HY337" s="16"/>
      <c r="HZ337" s="16"/>
      <c r="IA337" s="16"/>
      <c r="IB337" s="16"/>
      <c r="IC337" s="16"/>
      <c r="ID337" s="16"/>
      <c r="IE337" s="16"/>
      <c r="IF337" s="16"/>
      <c r="IG337" s="16"/>
      <c r="IH337" s="16"/>
    </row>
    <row r="338" spans="1:242">
      <c r="A338" s="44" t="s">
        <v>632</v>
      </c>
      <c r="B338" s="19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  <c r="EX338" s="16"/>
      <c r="EY338" s="16"/>
      <c r="EZ338" s="16"/>
      <c r="FA338" s="16"/>
      <c r="FB338" s="16"/>
      <c r="FC338" s="16"/>
      <c r="FD338" s="16"/>
      <c r="FE338" s="16"/>
      <c r="FF338" s="16"/>
      <c r="FG338" s="16"/>
      <c r="FH338" s="16"/>
      <c r="FI338" s="16"/>
      <c r="FJ338" s="16"/>
      <c r="FK338" s="16"/>
      <c r="FL338" s="16"/>
      <c r="FM338" s="16"/>
      <c r="FN338" s="16"/>
      <c r="FO338" s="16"/>
      <c r="FP338" s="16"/>
      <c r="FQ338" s="16"/>
      <c r="FR338" s="16"/>
      <c r="FS338" s="16"/>
      <c r="FT338" s="16"/>
      <c r="FU338" s="16"/>
      <c r="FV338" s="16"/>
      <c r="FW338" s="16"/>
      <c r="FX338" s="16"/>
      <c r="FY338" s="16"/>
      <c r="FZ338" s="16"/>
      <c r="GA338" s="16"/>
      <c r="GB338" s="16"/>
      <c r="GC338" s="16"/>
      <c r="GD338" s="16"/>
      <c r="GE338" s="16"/>
      <c r="GF338" s="16"/>
      <c r="GG338" s="16"/>
      <c r="GH338" s="16"/>
      <c r="GI338" s="16"/>
      <c r="GJ338" s="16"/>
      <c r="GK338" s="16"/>
      <c r="GL338" s="16"/>
      <c r="GM338" s="16"/>
      <c r="GN338" s="16"/>
      <c r="GO338" s="16"/>
      <c r="GP338" s="16"/>
      <c r="GQ338" s="16"/>
      <c r="GR338" s="16"/>
      <c r="GS338" s="16"/>
      <c r="GT338" s="16"/>
      <c r="GU338" s="16"/>
      <c r="GV338" s="16"/>
      <c r="GW338" s="16"/>
      <c r="GX338" s="16"/>
      <c r="GY338" s="16"/>
      <c r="GZ338" s="16"/>
      <c r="HA338" s="16"/>
      <c r="HB338" s="16"/>
      <c r="HC338" s="16"/>
      <c r="HD338" s="16"/>
      <c r="HE338" s="16"/>
      <c r="HF338" s="16"/>
      <c r="HG338" s="16"/>
      <c r="HH338" s="16"/>
      <c r="HI338" s="16"/>
      <c r="HJ338" s="16"/>
      <c r="HK338" s="16"/>
      <c r="HL338" s="16"/>
      <c r="HM338" s="16"/>
      <c r="HN338" s="16"/>
      <c r="HO338" s="16"/>
      <c r="HP338" s="16"/>
      <c r="HQ338" s="16"/>
      <c r="HR338" s="16"/>
      <c r="HS338" s="16"/>
      <c r="HT338" s="16"/>
      <c r="HU338" s="104">
        <f t="shared" ref="HU338:IH338" si="442">VLOOKUP($A338,$T$70:$AI$85,HU$173,FALSE)</f>
        <v>0</v>
      </c>
      <c r="HV338" s="104">
        <f t="shared" si="442"/>
        <v>2.4883349850239878E-3</v>
      </c>
      <c r="HW338" s="104">
        <f t="shared" si="442"/>
        <v>6.584308073737577E-2</v>
      </c>
      <c r="HX338" s="104">
        <f t="shared" si="442"/>
        <v>5.2725613222797119E-2</v>
      </c>
      <c r="HY338" s="104">
        <f t="shared" si="442"/>
        <v>7.3488419830424867E-2</v>
      </c>
      <c r="HZ338" s="104">
        <f t="shared" si="442"/>
        <v>0.10281566793686547</v>
      </c>
      <c r="IA338" s="104">
        <f t="shared" si="442"/>
        <v>8.4368511522151746E-2</v>
      </c>
      <c r="IB338" s="104">
        <f t="shared" si="442"/>
        <v>8.2121377984615052E-2</v>
      </c>
      <c r="IC338" s="104">
        <f t="shared" si="442"/>
        <v>8.0371441311506642E-2</v>
      </c>
      <c r="ID338" s="104">
        <f t="shared" si="442"/>
        <v>6.0867060403298368E-2</v>
      </c>
      <c r="IE338" s="104">
        <f t="shared" si="442"/>
        <v>3.8478804116591991E-2</v>
      </c>
      <c r="IF338" s="104">
        <f t="shared" si="442"/>
        <v>6.0847352642030117E-2</v>
      </c>
      <c r="IG338" s="104">
        <f t="shared" si="442"/>
        <v>8.3492436100834011E-2</v>
      </c>
      <c r="IH338" s="104">
        <f t="shared" si="442"/>
        <v>0.11295665216639916</v>
      </c>
    </row>
    <row r="341" spans="1:242">
      <c r="A341" s="19"/>
      <c r="B341" s="45" t="s">
        <v>293</v>
      </c>
      <c r="C341" s="45" t="s">
        <v>294</v>
      </c>
      <c r="D341" s="45" t="s">
        <v>295</v>
      </c>
      <c r="E341" s="45" t="s">
        <v>296</v>
      </c>
      <c r="F341" s="150" t="s">
        <v>297</v>
      </c>
      <c r="G341" s="45" t="s">
        <v>264</v>
      </c>
      <c r="H341" s="45" t="s">
        <v>265</v>
      </c>
      <c r="I341" s="45" t="s">
        <v>266</v>
      </c>
      <c r="J341" s="45" t="s">
        <v>267</v>
      </c>
      <c r="K341" s="45" t="s">
        <v>268</v>
      </c>
      <c r="L341" s="45" t="s">
        <v>269</v>
      </c>
      <c r="M341" s="45" t="s">
        <v>270</v>
      </c>
      <c r="N341" s="45" t="s">
        <v>271</v>
      </c>
      <c r="O341" s="45" t="s">
        <v>272</v>
      </c>
      <c r="P341" s="44" t="s">
        <v>273</v>
      </c>
      <c r="Q341" s="44"/>
      <c r="R341" s="44"/>
      <c r="T341" s="19"/>
      <c r="U341" s="19"/>
      <c r="V341" s="45" t="s">
        <v>294</v>
      </c>
      <c r="W341" s="45" t="s">
        <v>295</v>
      </c>
      <c r="X341" s="45" t="s">
        <v>296</v>
      </c>
      <c r="Y341" s="150" t="s">
        <v>297</v>
      </c>
      <c r="Z341" s="45" t="s">
        <v>264</v>
      </c>
      <c r="AA341" s="45" t="s">
        <v>265</v>
      </c>
      <c r="AB341" s="45" t="s">
        <v>266</v>
      </c>
      <c r="AC341" s="45" t="s">
        <v>267</v>
      </c>
      <c r="AD341" s="45" t="s">
        <v>268</v>
      </c>
      <c r="AE341" s="45" t="s">
        <v>269</v>
      </c>
      <c r="AF341" s="45" t="s">
        <v>270</v>
      </c>
      <c r="AG341" s="45" t="s">
        <v>271</v>
      </c>
      <c r="AH341" s="45" t="s">
        <v>272</v>
      </c>
      <c r="AI341" s="44" t="s">
        <v>273</v>
      </c>
    </row>
    <row r="342" spans="1:242">
      <c r="A342" s="45" t="s">
        <v>643</v>
      </c>
      <c r="B342" s="19"/>
      <c r="C342" s="16">
        <f t="shared" ref="C342:P342" si="443">SUM(C71,C88)</f>
        <v>1518.4845906865517</v>
      </c>
      <c r="D342" s="16">
        <f t="shared" si="443"/>
        <v>1494.2960890616646</v>
      </c>
      <c r="E342" s="16">
        <f t="shared" si="443"/>
        <v>1566.5609628622251</v>
      </c>
      <c r="F342" s="16">
        <f t="shared" si="443"/>
        <v>1592.6575008008313</v>
      </c>
      <c r="G342" s="16">
        <f t="shared" si="443"/>
        <v>1686.3644160319645</v>
      </c>
      <c r="H342" s="16">
        <f t="shared" si="443"/>
        <v>1694.783943086104</v>
      </c>
      <c r="I342" s="16">
        <f t="shared" si="443"/>
        <v>1730.4340867889005</v>
      </c>
      <c r="J342" s="16">
        <f t="shared" si="443"/>
        <v>1734.5078159710283</v>
      </c>
      <c r="K342" s="16">
        <f t="shared" si="443"/>
        <v>1718.1988176990772</v>
      </c>
      <c r="L342" s="16">
        <f t="shared" si="443"/>
        <v>1691.8837988778819</v>
      </c>
      <c r="M342" s="16">
        <f t="shared" si="443"/>
        <v>1655.7188716071601</v>
      </c>
      <c r="N342" s="16">
        <f t="shared" si="443"/>
        <v>1619.414148754219</v>
      </c>
      <c r="O342" s="16">
        <f t="shared" si="443"/>
        <v>1704.8099573192912</v>
      </c>
      <c r="P342" s="16">
        <f t="shared" si="443"/>
        <v>1758.7789878675849</v>
      </c>
      <c r="Q342" s="16"/>
      <c r="R342" s="16"/>
      <c r="T342" s="45" t="s">
        <v>643</v>
      </c>
      <c r="U342" s="45"/>
      <c r="V342" s="104">
        <f t="shared" ref="V342:AI342" si="444">IFERROR(IF(C342/$C342=0,"",C342/$C342)-1,"")</f>
        <v>0</v>
      </c>
      <c r="W342" s="104">
        <f t="shared" si="444"/>
        <v>-1.592936917058263E-2</v>
      </c>
      <c r="X342" s="104">
        <f t="shared" si="444"/>
        <v>3.1660757356738678E-2</v>
      </c>
      <c r="Y342" s="104">
        <f t="shared" si="444"/>
        <v>4.8846666320626841E-2</v>
      </c>
      <c r="Z342" s="104">
        <f t="shared" si="444"/>
        <v>0.11055747708938513</v>
      </c>
      <c r="AA342" s="104">
        <f t="shared" si="444"/>
        <v>0.11610216756947289</v>
      </c>
      <c r="AB342" s="104">
        <f t="shared" si="444"/>
        <v>0.13957961602133895</v>
      </c>
      <c r="AC342" s="104">
        <f t="shared" si="444"/>
        <v>0.14226237566678646</v>
      </c>
      <c r="AD342" s="104">
        <f t="shared" si="444"/>
        <v>0.13152206366626928</v>
      </c>
      <c r="AE342" s="104">
        <f t="shared" si="444"/>
        <v>0.11419227383330322</v>
      </c>
      <c r="AF342" s="104">
        <f t="shared" si="444"/>
        <v>9.0375813993977205E-2</v>
      </c>
      <c r="AG342" s="104">
        <f t="shared" si="444"/>
        <v>6.6467291592359201E-2</v>
      </c>
      <c r="AH342" s="104">
        <f t="shared" si="444"/>
        <v>0.12270481226845797</v>
      </c>
      <c r="AI342" s="104">
        <f t="shared" si="444"/>
        <v>0.15824618745218144</v>
      </c>
    </row>
    <row r="343" spans="1:242">
      <c r="A343" s="45" t="s">
        <v>657</v>
      </c>
      <c r="B343" s="19"/>
      <c r="C343" s="16">
        <f t="shared" ref="C343:P343" si="445">SUM(C72,C89)</f>
        <v>10994.443537603998</v>
      </c>
      <c r="D343" s="16">
        <f t="shared" si="445"/>
        <v>11222.211205717429</v>
      </c>
      <c r="E343" s="16">
        <f t="shared" si="445"/>
        <v>11979.97005206854</v>
      </c>
      <c r="F343" s="16">
        <f t="shared" si="445"/>
        <v>11832.28452220255</v>
      </c>
      <c r="G343" s="16">
        <f t="shared" si="445"/>
        <v>12042.267989861757</v>
      </c>
      <c r="H343" s="16">
        <f t="shared" si="445"/>
        <v>12239.941840309686</v>
      </c>
      <c r="I343" s="16">
        <f t="shared" si="445"/>
        <v>12195.377217607635</v>
      </c>
      <c r="J343" s="16">
        <f t="shared" si="445"/>
        <v>12078.00690313429</v>
      </c>
      <c r="K343" s="16">
        <f t="shared" si="445"/>
        <v>12017.635219716194</v>
      </c>
      <c r="L343" s="16">
        <f t="shared" si="445"/>
        <v>11953.595081372358</v>
      </c>
      <c r="M343" s="16">
        <f t="shared" si="445"/>
        <v>12122.917128024637</v>
      </c>
      <c r="N343" s="16">
        <f t="shared" si="445"/>
        <v>12237.274519228773</v>
      </c>
      <c r="O343" s="16">
        <f t="shared" si="445"/>
        <v>12452.763445239001</v>
      </c>
      <c r="P343" s="16">
        <f t="shared" si="445"/>
        <v>12687.682883724508</v>
      </c>
      <c r="Q343" s="16"/>
      <c r="R343" s="16"/>
      <c r="T343" s="45" t="s">
        <v>657</v>
      </c>
      <c r="U343" s="45"/>
      <c r="V343" s="104">
        <f t="shared" ref="V343:V356" si="446">IFERROR(IF(C343/$C343=0,"",C343/$C343)-1,"")</f>
        <v>0</v>
      </c>
      <c r="W343" s="104">
        <f t="shared" ref="W343:W356" si="447">IFERROR(IF(D343/$C343=0,"",D343/$C343)-1,"")</f>
        <v>2.0716616292075551E-2</v>
      </c>
      <c r="X343" s="104">
        <f t="shared" ref="X343:X356" si="448">IFERROR(IF(E343/$C343=0,"",E343/$C343)-1,"")</f>
        <v>8.9638598906235822E-2</v>
      </c>
      <c r="Y343" s="104">
        <f t="shared" ref="Y343:Y356" si="449">IFERROR(IF(F343/$C343=0,"",F343/$C343)-1,"")</f>
        <v>7.6205856324870425E-2</v>
      </c>
      <c r="Z343" s="104">
        <f t="shared" ref="Z343:Z356" si="450">IFERROR(IF(G343/$C343=0,"",G343/$C343)-1,"")</f>
        <v>9.5304910036957624E-2</v>
      </c>
      <c r="AA343" s="104">
        <f t="shared" ref="AA343:AA356" si="451">IFERROR(IF(H343/$C343=0,"",H343/$C343)-1,"")</f>
        <v>0.11328434208113802</v>
      </c>
      <c r="AB343" s="104">
        <f t="shared" ref="AB343:AB356" si="452">IFERROR(IF(I343/$C343=0,"",I343/$C343)-1,"")</f>
        <v>0.10923096525041176</v>
      </c>
      <c r="AC343" s="104">
        <f t="shared" ref="AC343:AC356" si="453">IFERROR(IF(J343/$C343=0,"",J343/$C343)-1,"")</f>
        <v>9.8555544155027874E-2</v>
      </c>
      <c r="AD343" s="104">
        <f t="shared" ref="AD343:AD356" si="454">IFERROR(IF(K343/$C343=0,"",K343/$C343)-1,"")</f>
        <v>9.3064435558980474E-2</v>
      </c>
      <c r="AE343" s="104">
        <f t="shared" ref="AE343:AE356" si="455">IFERROR(IF(L343/$C343=0,"",L343/$C343)-1,"")</f>
        <v>8.7239662515687932E-2</v>
      </c>
      <c r="AF343" s="104">
        <f t="shared" ref="AF343:AF356" si="456">IFERROR(IF(M343/$C343=0,"",M343/$C343)-1,"")</f>
        <v>0.10264035524498816</v>
      </c>
      <c r="AG343" s="104">
        <f t="shared" ref="AG343:AG356" si="457">IFERROR(IF(N343/$C343=0,"",N343/$C343)-1,"")</f>
        <v>0.1130417357980833</v>
      </c>
      <c r="AH343" s="104">
        <f t="shared" ref="AH343:AH356" si="458">IFERROR(IF(O343/$C343=0,"",O343/$C343)-1,"")</f>
        <v>0.13264153866879669</v>
      </c>
      <c r="AI343" s="104">
        <f t="shared" ref="AI343:AI356" si="459">IFERROR(IF(P343/$C343=0,"",P343/$C343)-1,"")</f>
        <v>0.15400864448747864</v>
      </c>
    </row>
    <row r="344" spans="1:242">
      <c r="A344" s="45" t="s">
        <v>644</v>
      </c>
      <c r="B344" s="19"/>
      <c r="C344" s="16">
        <f t="shared" ref="C344:P344" si="460">SUM(C73,C90)</f>
        <v>4674.0669809807732</v>
      </c>
      <c r="D344" s="16">
        <f t="shared" si="460"/>
        <v>4666.7528557404266</v>
      </c>
      <c r="E344" s="16">
        <f t="shared" si="460"/>
        <v>4888.8806926989419</v>
      </c>
      <c r="F344" s="16">
        <f t="shared" si="460"/>
        <v>4968.5450752462657</v>
      </c>
      <c r="G344" s="16">
        <f t="shared" si="460"/>
        <v>4949.2538713694048</v>
      </c>
      <c r="H344" s="16">
        <f t="shared" si="460"/>
        <v>4988.8282593690465</v>
      </c>
      <c r="I344" s="16">
        <f t="shared" si="460"/>
        <v>5023.1332233542116</v>
      </c>
      <c r="J344" s="16">
        <f t="shared" si="460"/>
        <v>4905.3551743970002</v>
      </c>
      <c r="K344" s="16">
        <f t="shared" si="460"/>
        <v>5006.8677222670112</v>
      </c>
      <c r="L344" s="16">
        <f t="shared" si="460"/>
        <v>5156.5332194427856</v>
      </c>
      <c r="M344" s="16">
        <f t="shared" si="460"/>
        <v>5055.1992559554765</v>
      </c>
      <c r="N344" s="16">
        <f t="shared" si="460"/>
        <v>5174.8428120730468</v>
      </c>
      <c r="O344" s="16">
        <f t="shared" si="460"/>
        <v>5139.2990534480041</v>
      </c>
      <c r="P344" s="16">
        <f t="shared" si="460"/>
        <v>5353.9689501649609</v>
      </c>
      <c r="Q344" s="16"/>
      <c r="R344" s="16"/>
      <c r="T344" s="45" t="s">
        <v>644</v>
      </c>
      <c r="U344" s="45"/>
      <c r="V344" s="104">
        <f t="shared" si="446"/>
        <v>0</v>
      </c>
      <c r="W344" s="104">
        <f t="shared" si="447"/>
        <v>-1.5648310711224855E-3</v>
      </c>
      <c r="X344" s="104">
        <f t="shared" si="448"/>
        <v>4.5958629303402443E-2</v>
      </c>
      <c r="Y344" s="104">
        <f t="shared" si="449"/>
        <v>6.3002540499259352E-2</v>
      </c>
      <c r="Z344" s="104">
        <f t="shared" si="450"/>
        <v>5.8875256068942505E-2</v>
      </c>
      <c r="AA344" s="104">
        <f t="shared" si="451"/>
        <v>6.7342055573672122E-2</v>
      </c>
      <c r="AB344" s="104">
        <f t="shared" si="452"/>
        <v>7.4681480559397828E-2</v>
      </c>
      <c r="AC344" s="104">
        <f t="shared" si="453"/>
        <v>4.948328604561314E-2</v>
      </c>
      <c r="AD344" s="104">
        <f t="shared" si="454"/>
        <v>7.1201534475315853E-2</v>
      </c>
      <c r="AE344" s="104">
        <f t="shared" si="455"/>
        <v>0.1032219350782122</v>
      </c>
      <c r="AF344" s="104">
        <f t="shared" si="456"/>
        <v>8.1541894141775595E-2</v>
      </c>
      <c r="AG344" s="104">
        <f t="shared" si="457"/>
        <v>0.10713920727494464</v>
      </c>
      <c r="AH344" s="104">
        <f t="shared" si="458"/>
        <v>9.9534746583714862E-2</v>
      </c>
      <c r="AI344" s="104">
        <f t="shared" si="459"/>
        <v>0.14546260717930948</v>
      </c>
    </row>
    <row r="345" spans="1:242">
      <c r="A345" s="45" t="s">
        <v>645</v>
      </c>
      <c r="B345" s="19"/>
      <c r="C345" s="16">
        <f t="shared" ref="C345:P345" si="461">SUM(C74,C91)</f>
        <v>2278.1762507376861</v>
      </c>
      <c r="D345" s="16">
        <f t="shared" si="461"/>
        <v>2329.8774942582286</v>
      </c>
      <c r="E345" s="16">
        <f t="shared" si="461"/>
        <v>2468.2098972260592</v>
      </c>
      <c r="F345" s="16">
        <f t="shared" si="461"/>
        <v>2662.350995182263</v>
      </c>
      <c r="G345" s="16">
        <f t="shared" si="461"/>
        <v>2644.5868378672963</v>
      </c>
      <c r="H345" s="16">
        <f t="shared" si="461"/>
        <v>2652.7943304900487</v>
      </c>
      <c r="I345" s="16">
        <f t="shared" si="461"/>
        <v>2702.4568138581772</v>
      </c>
      <c r="J345" s="16">
        <f t="shared" si="461"/>
        <v>2629.9497274855571</v>
      </c>
      <c r="K345" s="16">
        <f t="shared" si="461"/>
        <v>2682.2599018160981</v>
      </c>
      <c r="L345" s="16">
        <f t="shared" si="461"/>
        <v>2632.0623070932825</v>
      </c>
      <c r="M345" s="16">
        <f t="shared" si="461"/>
        <v>2654.1159226548129</v>
      </c>
      <c r="N345" s="16">
        <f t="shared" si="461"/>
        <v>2630.7249326801584</v>
      </c>
      <c r="O345" s="16">
        <f t="shared" si="461"/>
        <v>2733.583034447669</v>
      </c>
      <c r="P345" s="16">
        <f t="shared" si="461"/>
        <v>2743.6131355503726</v>
      </c>
      <c r="Q345" s="16"/>
      <c r="R345" s="16"/>
      <c r="T345" s="45" t="s">
        <v>645</v>
      </c>
      <c r="U345" s="45"/>
      <c r="V345" s="104">
        <f t="shared" si="446"/>
        <v>0</v>
      </c>
      <c r="W345" s="104">
        <f t="shared" si="447"/>
        <v>2.269413681395438E-2</v>
      </c>
      <c r="X345" s="104">
        <f t="shared" si="448"/>
        <v>8.3414813242320029E-2</v>
      </c>
      <c r="Y345" s="104">
        <f t="shared" si="449"/>
        <v>0.16863258245281898</v>
      </c>
      <c r="Z345" s="104">
        <f t="shared" si="450"/>
        <v>0.16083504821497652</v>
      </c>
      <c r="AA345" s="104">
        <f t="shared" si="451"/>
        <v>0.16443770741225983</v>
      </c>
      <c r="AB345" s="104">
        <f t="shared" si="452"/>
        <v>0.18623693534822272</v>
      </c>
      <c r="AC345" s="104">
        <f t="shared" si="453"/>
        <v>0.15441012372680341</v>
      </c>
      <c r="AD345" s="104">
        <f t="shared" si="454"/>
        <v>0.17737154925900378</v>
      </c>
      <c r="AE345" s="104">
        <f t="shared" si="455"/>
        <v>0.15533743547761336</v>
      </c>
      <c r="AF345" s="104">
        <f t="shared" si="456"/>
        <v>0.16501781712253183</v>
      </c>
      <c r="AG345" s="104">
        <f t="shared" si="457"/>
        <v>0.15475039818728464</v>
      </c>
      <c r="AH345" s="104">
        <f t="shared" si="458"/>
        <v>0.19989971520531813</v>
      </c>
      <c r="AI345" s="104">
        <f t="shared" si="459"/>
        <v>0.20430240402250499</v>
      </c>
    </row>
    <row r="346" spans="1:242">
      <c r="A346" s="45" t="s">
        <v>646</v>
      </c>
      <c r="B346" s="19"/>
      <c r="C346" s="16">
        <f t="shared" ref="C346:P346" si="462">SUM(C75,C92)</f>
        <v>305.08268000763042</v>
      </c>
      <c r="D346" s="16">
        <f t="shared" si="462"/>
        <v>330.46759625119836</v>
      </c>
      <c r="E346" s="16">
        <f t="shared" si="462"/>
        <v>351.34770549879755</v>
      </c>
      <c r="F346" s="16">
        <f t="shared" si="462"/>
        <v>419.02085348692293</v>
      </c>
      <c r="G346" s="16">
        <f t="shared" si="462"/>
        <v>410.66379443428457</v>
      </c>
      <c r="H346" s="16">
        <f t="shared" si="462"/>
        <v>396.74543064021498</v>
      </c>
      <c r="I346" s="16">
        <f t="shared" si="462"/>
        <v>402.75014634585835</v>
      </c>
      <c r="J346" s="16">
        <f t="shared" si="462"/>
        <v>440.99788950887512</v>
      </c>
      <c r="K346" s="16">
        <f t="shared" si="462"/>
        <v>382.94585627474089</v>
      </c>
      <c r="L346" s="16">
        <f t="shared" si="462"/>
        <v>378.36570593558724</v>
      </c>
      <c r="M346" s="16">
        <f t="shared" si="462"/>
        <v>372.54690976745133</v>
      </c>
      <c r="N346" s="16">
        <f t="shared" si="462"/>
        <v>376.26621346181651</v>
      </c>
      <c r="O346" s="16">
        <f t="shared" si="462"/>
        <v>383.59720949790693</v>
      </c>
      <c r="P346" s="16">
        <f t="shared" si="462"/>
        <v>401.77234408458298</v>
      </c>
      <c r="Q346" s="16"/>
      <c r="R346" s="16"/>
      <c r="T346" s="45" t="s">
        <v>646</v>
      </c>
      <c r="U346" s="45"/>
      <c r="V346" s="104">
        <f t="shared" si="446"/>
        <v>0</v>
      </c>
      <c r="W346" s="104">
        <f t="shared" si="447"/>
        <v>8.3206677753496328E-2</v>
      </c>
      <c r="X346" s="104">
        <f t="shared" si="448"/>
        <v>0.15164749926154442</v>
      </c>
      <c r="Y346" s="104">
        <f t="shared" si="449"/>
        <v>0.37346654184512484</v>
      </c>
      <c r="Z346" s="104">
        <f t="shared" si="450"/>
        <v>0.34607377391602001</v>
      </c>
      <c r="AA346" s="104">
        <f t="shared" si="451"/>
        <v>0.3004521614609259</v>
      </c>
      <c r="AB346" s="104">
        <f t="shared" si="452"/>
        <v>0.32013441843301349</v>
      </c>
      <c r="AC346" s="104">
        <f t="shared" si="453"/>
        <v>0.44550286990348109</v>
      </c>
      <c r="AD346" s="104">
        <f t="shared" si="454"/>
        <v>0.25521991699156121</v>
      </c>
      <c r="AE346" s="104">
        <f t="shared" si="455"/>
        <v>0.2402071003379278</v>
      </c>
      <c r="AF346" s="104">
        <f t="shared" si="456"/>
        <v>0.22113425042068457</v>
      </c>
      <c r="AG346" s="104">
        <f t="shared" si="457"/>
        <v>0.23332538396609648</v>
      </c>
      <c r="AH346" s="104">
        <f t="shared" si="458"/>
        <v>0.25735492256824544</v>
      </c>
      <c r="AI346" s="104">
        <f t="shared" si="459"/>
        <v>0.31692937820834088</v>
      </c>
    </row>
    <row r="347" spans="1:242">
      <c r="A347" s="45" t="s">
        <v>647</v>
      </c>
      <c r="B347" s="19"/>
      <c r="C347" s="16">
        <f t="shared" ref="C347:P347" si="463">SUM(C76,C93)</f>
        <v>1466.0702926931913</v>
      </c>
      <c r="D347" s="16">
        <f t="shared" si="463"/>
        <v>1507.8090230872956</v>
      </c>
      <c r="E347" s="16">
        <f t="shared" si="463"/>
        <v>1538.5253678988456</v>
      </c>
      <c r="F347" s="16">
        <f t="shared" si="463"/>
        <v>1522.1752776613496</v>
      </c>
      <c r="G347" s="16">
        <f t="shared" si="463"/>
        <v>1500.155472377096</v>
      </c>
      <c r="H347" s="16">
        <f t="shared" si="463"/>
        <v>1556.960897613958</v>
      </c>
      <c r="I347" s="16">
        <f t="shared" si="463"/>
        <v>1540.8214825504747</v>
      </c>
      <c r="J347" s="16">
        <f t="shared" si="463"/>
        <v>1468.6407042247324</v>
      </c>
      <c r="K347" s="16">
        <f t="shared" si="463"/>
        <v>1475.7053122113944</v>
      </c>
      <c r="L347" s="16">
        <f t="shared" si="463"/>
        <v>1436.4967740375496</v>
      </c>
      <c r="M347" s="16">
        <f t="shared" si="463"/>
        <v>1410.3300066231286</v>
      </c>
      <c r="N347" s="16">
        <f t="shared" si="463"/>
        <v>1422.265729441659</v>
      </c>
      <c r="O347" s="16">
        <f t="shared" si="463"/>
        <v>1424.9558261072086</v>
      </c>
      <c r="P347" s="16">
        <f t="shared" si="463"/>
        <v>1492.1919657167564</v>
      </c>
      <c r="Q347" s="16"/>
      <c r="R347" s="16"/>
      <c r="T347" s="45" t="s">
        <v>647</v>
      </c>
      <c r="U347" s="45"/>
      <c r="V347" s="104">
        <f t="shared" si="446"/>
        <v>0</v>
      </c>
      <c r="W347" s="104">
        <f t="shared" si="447"/>
        <v>2.8469801620104818E-2</v>
      </c>
      <c r="X347" s="104">
        <f t="shared" si="448"/>
        <v>4.94212832541292E-2</v>
      </c>
      <c r="Y347" s="104">
        <f t="shared" si="449"/>
        <v>3.8268959713447792E-2</v>
      </c>
      <c r="Z347" s="104">
        <f t="shared" si="450"/>
        <v>2.3249348857134144E-2</v>
      </c>
      <c r="AA347" s="104">
        <f t="shared" si="451"/>
        <v>6.1996075750092139E-2</v>
      </c>
      <c r="AB347" s="104">
        <f t="shared" si="452"/>
        <v>5.0987452804847733E-2</v>
      </c>
      <c r="AC347" s="104">
        <f t="shared" si="453"/>
        <v>1.7532662276509292E-3</v>
      </c>
      <c r="AD347" s="104">
        <f t="shared" si="454"/>
        <v>6.5720037887837535E-3</v>
      </c>
      <c r="AE347" s="104">
        <f t="shared" si="455"/>
        <v>-2.0171965016298588E-2</v>
      </c>
      <c r="AF347" s="104">
        <f t="shared" si="456"/>
        <v>-3.8020200223597089E-2</v>
      </c>
      <c r="AG347" s="104">
        <f t="shared" si="457"/>
        <v>-2.9878896987307946E-2</v>
      </c>
      <c r="AH347" s="104">
        <f t="shared" si="458"/>
        <v>-2.8043994064196442E-2</v>
      </c>
      <c r="AI347" s="104">
        <f t="shared" si="459"/>
        <v>1.7817476524661924E-2</v>
      </c>
    </row>
    <row r="348" spans="1:242">
      <c r="A348" s="45" t="s">
        <v>648</v>
      </c>
      <c r="B348" s="19"/>
      <c r="C348" s="16">
        <f t="shared" ref="C348:P348" si="464">SUM(C77,C94)</f>
        <v>991.382562201268</v>
      </c>
      <c r="D348" s="16">
        <f t="shared" si="464"/>
        <v>966.47186180325957</v>
      </c>
      <c r="E348" s="16">
        <f t="shared" si="464"/>
        <v>1005.2087835509337</v>
      </c>
      <c r="F348" s="16">
        <f t="shared" si="464"/>
        <v>1003.7401832429442</v>
      </c>
      <c r="G348" s="16">
        <f t="shared" si="464"/>
        <v>1004.1828606966202</v>
      </c>
      <c r="H348" s="16">
        <f t="shared" si="464"/>
        <v>1014.44482501262</v>
      </c>
      <c r="I348" s="16">
        <f t="shared" si="464"/>
        <v>1031.5329790934497</v>
      </c>
      <c r="J348" s="16">
        <f t="shared" si="464"/>
        <v>1015.412355645185</v>
      </c>
      <c r="K348" s="16">
        <f t="shared" si="464"/>
        <v>1027.5842678445713</v>
      </c>
      <c r="L348" s="16">
        <f t="shared" si="464"/>
        <v>1018.3925043831979</v>
      </c>
      <c r="M348" s="16">
        <f t="shared" si="464"/>
        <v>1008.6289125379876</v>
      </c>
      <c r="N348" s="16">
        <f t="shared" si="464"/>
        <v>1007.2042396355437</v>
      </c>
      <c r="O348" s="16">
        <f t="shared" si="464"/>
        <v>1036.4096154508852</v>
      </c>
      <c r="P348" s="16">
        <f t="shared" si="464"/>
        <v>1075.8380848241763</v>
      </c>
      <c r="Q348" s="16"/>
      <c r="R348" s="16"/>
      <c r="T348" s="45" t="s">
        <v>648</v>
      </c>
      <c r="U348" s="45"/>
      <c r="V348" s="104">
        <f t="shared" si="446"/>
        <v>0</v>
      </c>
      <c r="W348" s="104">
        <f t="shared" si="447"/>
        <v>-2.5127232763401341E-2</v>
      </c>
      <c r="X348" s="104">
        <f t="shared" si="448"/>
        <v>1.3946403615336944E-2</v>
      </c>
      <c r="Y348" s="104">
        <f t="shared" si="449"/>
        <v>1.2465037728964345E-2</v>
      </c>
      <c r="Z348" s="104">
        <f t="shared" si="450"/>
        <v>1.2911563087139921E-2</v>
      </c>
      <c r="AA348" s="104">
        <f t="shared" si="451"/>
        <v>2.3262727922250814E-2</v>
      </c>
      <c r="AB348" s="104">
        <f t="shared" si="452"/>
        <v>4.0499418108617569E-2</v>
      </c>
      <c r="AC348" s="104">
        <f t="shared" si="453"/>
        <v>2.4238668663448371E-2</v>
      </c>
      <c r="AD348" s="104">
        <f t="shared" si="454"/>
        <v>3.6516383305069455E-2</v>
      </c>
      <c r="AE348" s="104">
        <f t="shared" si="455"/>
        <v>2.724472187805782E-2</v>
      </c>
      <c r="AF348" s="104">
        <f t="shared" si="456"/>
        <v>1.7396261538457747E-2</v>
      </c>
      <c r="AG348" s="104">
        <f t="shared" si="457"/>
        <v>1.5959204889730128E-2</v>
      </c>
      <c r="AH348" s="104">
        <f t="shared" si="458"/>
        <v>4.5418443864535085E-2</v>
      </c>
      <c r="AI348" s="104">
        <f t="shared" si="459"/>
        <v>8.5189639038418363E-2</v>
      </c>
    </row>
    <row r="349" spans="1:242">
      <c r="A349" s="45" t="s">
        <v>650</v>
      </c>
      <c r="B349" s="19"/>
      <c r="C349" s="16">
        <f t="shared" ref="C349:P349" si="465">SUM(C78,C95)</f>
        <v>2534.976282590525</v>
      </c>
      <c r="D349" s="16">
        <f t="shared" si="465"/>
        <v>2490.6870101776435</v>
      </c>
      <c r="E349" s="16">
        <f t="shared" si="465"/>
        <v>2547.9359214211199</v>
      </c>
      <c r="F349" s="16">
        <f t="shared" si="465"/>
        <v>2604.2504872719624</v>
      </c>
      <c r="G349" s="16">
        <f t="shared" si="465"/>
        <v>2591.0869550047746</v>
      </c>
      <c r="H349" s="16">
        <f t="shared" si="465"/>
        <v>2560.9866619635986</v>
      </c>
      <c r="I349" s="16">
        <f t="shared" si="465"/>
        <v>2541.675103827929</v>
      </c>
      <c r="J349" s="16">
        <f t="shared" si="465"/>
        <v>2451.1872130799261</v>
      </c>
      <c r="K349" s="16">
        <f t="shared" si="465"/>
        <v>2461.3575850940852</v>
      </c>
      <c r="L349" s="16">
        <f t="shared" si="465"/>
        <v>2372.9203247848809</v>
      </c>
      <c r="M349" s="16">
        <f t="shared" si="465"/>
        <v>2323.3679537166108</v>
      </c>
      <c r="N349" s="16">
        <f t="shared" si="465"/>
        <v>2328.7945053959256</v>
      </c>
      <c r="O349" s="16">
        <f t="shared" si="465"/>
        <v>2365.8251859981206</v>
      </c>
      <c r="P349" s="16">
        <f t="shared" si="465"/>
        <v>2413.3059356532594</v>
      </c>
      <c r="Q349" s="16"/>
      <c r="R349" s="16"/>
      <c r="T349" s="45" t="s">
        <v>650</v>
      </c>
      <c r="U349" s="45"/>
      <c r="V349" s="104">
        <f t="shared" si="446"/>
        <v>0</v>
      </c>
      <c r="W349" s="104">
        <f t="shared" si="447"/>
        <v>-1.7471276838780359E-2</v>
      </c>
      <c r="X349" s="104">
        <f t="shared" si="448"/>
        <v>5.1123313932355252E-3</v>
      </c>
      <c r="Y349" s="104">
        <f t="shared" si="449"/>
        <v>2.7327358112654743E-2</v>
      </c>
      <c r="Z349" s="104">
        <f t="shared" si="450"/>
        <v>2.2134594630964122E-2</v>
      </c>
      <c r="AA349" s="104">
        <f t="shared" si="451"/>
        <v>1.0260600681633703E-2</v>
      </c>
      <c r="AB349" s="104">
        <f t="shared" si="452"/>
        <v>2.6425577562241287E-3</v>
      </c>
      <c r="AC349" s="104">
        <f t="shared" si="453"/>
        <v>-3.3053196625955739E-2</v>
      </c>
      <c r="AD349" s="104">
        <f t="shared" si="454"/>
        <v>-2.904117801891537E-2</v>
      </c>
      <c r="AE349" s="104">
        <f t="shared" si="455"/>
        <v>-6.3927997637925449E-2</v>
      </c>
      <c r="AF349" s="104">
        <f t="shared" si="456"/>
        <v>-8.3475466941122178E-2</v>
      </c>
      <c r="AG349" s="104">
        <f t="shared" si="457"/>
        <v>-8.1334795363016021E-2</v>
      </c>
      <c r="AH349" s="104">
        <f t="shared" si="458"/>
        <v>-6.6726895140630904E-2</v>
      </c>
      <c r="AI349" s="104">
        <f t="shared" si="459"/>
        <v>-4.7996641141324181E-2</v>
      </c>
    </row>
    <row r="350" spans="1:242">
      <c r="A350" s="45" t="s">
        <v>651</v>
      </c>
      <c r="B350" s="19"/>
      <c r="C350" s="16">
        <f t="shared" ref="C350:P350" si="466">SUM(C79,C96)</f>
        <v>3668.0261695866593</v>
      </c>
      <c r="D350" s="16">
        <f t="shared" si="466"/>
        <v>3562.703963339276</v>
      </c>
      <c r="E350" s="16">
        <f t="shared" si="466"/>
        <v>3731.388575532947</v>
      </c>
      <c r="F350" s="16">
        <f t="shared" si="466"/>
        <v>3705.0886874813737</v>
      </c>
      <c r="G350" s="16">
        <f t="shared" si="466"/>
        <v>3629.3246201823686</v>
      </c>
      <c r="H350" s="16">
        <f t="shared" si="466"/>
        <v>3549.6117822381448</v>
      </c>
      <c r="I350" s="16">
        <f t="shared" si="466"/>
        <v>3619.2132383028729</v>
      </c>
      <c r="J350" s="16">
        <f t="shared" si="466"/>
        <v>3503.4659682630645</v>
      </c>
      <c r="K350" s="16">
        <f t="shared" si="466"/>
        <v>3648.3060812543054</v>
      </c>
      <c r="L350" s="16">
        <f t="shared" si="466"/>
        <v>3433.9830478090967</v>
      </c>
      <c r="M350" s="16">
        <f t="shared" si="466"/>
        <v>3354.8509301981485</v>
      </c>
      <c r="N350" s="16">
        <f t="shared" si="466"/>
        <v>3389.1591435012938</v>
      </c>
      <c r="O350" s="16">
        <f t="shared" si="466"/>
        <v>3463.3168803258836</v>
      </c>
      <c r="P350" s="16">
        <f t="shared" si="466"/>
        <v>3559.3203300410019</v>
      </c>
      <c r="Q350" s="16"/>
      <c r="R350" s="16"/>
      <c r="T350" s="45" t="s">
        <v>651</v>
      </c>
      <c r="U350" s="45"/>
      <c r="V350" s="104">
        <f t="shared" si="446"/>
        <v>0</v>
      </c>
      <c r="W350" s="104">
        <f t="shared" si="447"/>
        <v>-2.8713591827849938E-2</v>
      </c>
      <c r="X350" s="104">
        <f t="shared" si="448"/>
        <v>1.7274251332134893E-2</v>
      </c>
      <c r="Y350" s="104">
        <f t="shared" si="449"/>
        <v>1.0104213051154609E-2</v>
      </c>
      <c r="Z350" s="104">
        <f t="shared" si="450"/>
        <v>-1.0551055967153E-2</v>
      </c>
      <c r="AA350" s="104">
        <f t="shared" si="451"/>
        <v>-3.2282863282259044E-2</v>
      </c>
      <c r="AB350" s="104">
        <f t="shared" si="452"/>
        <v>-1.3307683486153299E-2</v>
      </c>
      <c r="AC350" s="104">
        <f t="shared" si="453"/>
        <v>-4.4863420737845661E-2</v>
      </c>
      <c r="AD350" s="104">
        <f t="shared" si="454"/>
        <v>-5.3762125515522952E-3</v>
      </c>
      <c r="AE350" s="104">
        <f t="shared" si="455"/>
        <v>-6.3806284621992337E-2</v>
      </c>
      <c r="AF350" s="104">
        <f t="shared" si="456"/>
        <v>-8.5379772365092421E-2</v>
      </c>
      <c r="AG350" s="104">
        <f t="shared" si="457"/>
        <v>-7.6026454881261252E-2</v>
      </c>
      <c r="AH350" s="104">
        <f t="shared" si="458"/>
        <v>-5.5809113620321815E-2</v>
      </c>
      <c r="AI350" s="104">
        <f t="shared" si="459"/>
        <v>-2.9636058882837046E-2</v>
      </c>
    </row>
    <row r="351" spans="1:242">
      <c r="A351" s="45" t="s">
        <v>656</v>
      </c>
      <c r="B351" s="19"/>
      <c r="C351" s="16">
        <f t="shared" ref="C351:P351" si="467">SUM(C80,C97)</f>
        <v>1182.4623698690907</v>
      </c>
      <c r="D351" s="16">
        <f t="shared" si="467"/>
        <v>1284.4858622169058</v>
      </c>
      <c r="E351" s="16">
        <f t="shared" si="467"/>
        <v>1234.3215661138256</v>
      </c>
      <c r="F351" s="16">
        <f t="shared" si="467"/>
        <v>1314.5732071340121</v>
      </c>
      <c r="G351" s="16">
        <f t="shared" si="467"/>
        <v>1271.3255464107824</v>
      </c>
      <c r="H351" s="16">
        <f t="shared" si="467"/>
        <v>1366.8509210359875</v>
      </c>
      <c r="I351" s="16">
        <f t="shared" si="467"/>
        <v>1360.8165946925692</v>
      </c>
      <c r="J351" s="16">
        <f t="shared" si="467"/>
        <v>1325.2409714485334</v>
      </c>
      <c r="K351" s="16">
        <f t="shared" si="467"/>
        <v>1319.7082678273573</v>
      </c>
      <c r="L351" s="16">
        <f t="shared" si="467"/>
        <v>1335.5286570224416</v>
      </c>
      <c r="M351" s="16">
        <f t="shared" si="467"/>
        <v>1262.464950891866</v>
      </c>
      <c r="N351" s="16">
        <f t="shared" si="467"/>
        <v>1274.8699264632482</v>
      </c>
      <c r="O351" s="16">
        <f t="shared" si="467"/>
        <v>1298.7342787909145</v>
      </c>
      <c r="P351" s="16">
        <f t="shared" si="467"/>
        <v>1358.6874949460303</v>
      </c>
      <c r="Q351" s="16"/>
      <c r="R351" s="16"/>
      <c r="T351" s="45" t="s">
        <v>656</v>
      </c>
      <c r="U351" s="45"/>
      <c r="V351" s="104">
        <f t="shared" si="446"/>
        <v>0</v>
      </c>
      <c r="W351" s="104">
        <f t="shared" si="447"/>
        <v>8.6280540461604716E-2</v>
      </c>
      <c r="X351" s="104">
        <f t="shared" si="448"/>
        <v>4.3856952716792241E-2</v>
      </c>
      <c r="Y351" s="104">
        <f t="shared" si="449"/>
        <v>0.1117251936563084</v>
      </c>
      <c r="Z351" s="104">
        <f t="shared" si="450"/>
        <v>7.5150955164458688E-2</v>
      </c>
      <c r="AA351" s="104">
        <f t="shared" si="451"/>
        <v>0.15593608377348223</v>
      </c>
      <c r="AB351" s="104">
        <f t="shared" si="452"/>
        <v>0.15083289698531721</v>
      </c>
      <c r="AC351" s="104">
        <f t="shared" si="453"/>
        <v>0.12074684591886808</v>
      </c>
      <c r="AD351" s="104">
        <f t="shared" si="454"/>
        <v>0.11606787789235185</v>
      </c>
      <c r="AE351" s="104">
        <f t="shared" si="455"/>
        <v>0.12944706829892327</v>
      </c>
      <c r="AF351" s="104">
        <f t="shared" si="456"/>
        <v>6.7657612674500767E-2</v>
      </c>
      <c r="AG351" s="104">
        <f t="shared" si="457"/>
        <v>7.8148412117662547E-2</v>
      </c>
      <c r="AH351" s="104">
        <f t="shared" si="458"/>
        <v>9.8330324824371429E-2</v>
      </c>
      <c r="AI351" s="104">
        <f t="shared" si="459"/>
        <v>0.14903233250158254</v>
      </c>
    </row>
    <row r="352" spans="1:242">
      <c r="A352" s="168" t="s">
        <v>653</v>
      </c>
      <c r="B352" s="19"/>
      <c r="C352" s="16">
        <f t="shared" ref="C352:P352" si="468">SUM(C82,C99)</f>
        <v>446.19180971033575</v>
      </c>
      <c r="D352" s="16">
        <f t="shared" si="468"/>
        <v>480.56111550143805</v>
      </c>
      <c r="E352" s="16">
        <f t="shared" si="468"/>
        <v>484.59696801073903</v>
      </c>
      <c r="F352" s="16">
        <f t="shared" si="468"/>
        <v>532.89851515523378</v>
      </c>
      <c r="G352" s="16">
        <f t="shared" si="468"/>
        <v>508.49545162948999</v>
      </c>
      <c r="H352" s="16">
        <f t="shared" si="468"/>
        <v>474.04280487087624</v>
      </c>
      <c r="I352" s="16">
        <f t="shared" si="468"/>
        <v>520.98540440426564</v>
      </c>
      <c r="J352" s="16">
        <f t="shared" si="468"/>
        <v>531.11332823929115</v>
      </c>
      <c r="K352" s="16">
        <f t="shared" si="468"/>
        <v>522.9270651142682</v>
      </c>
      <c r="L352" s="16">
        <f t="shared" si="468"/>
        <v>525.6527391227653</v>
      </c>
      <c r="M352" s="16">
        <f t="shared" si="468"/>
        <v>509.3387991562247</v>
      </c>
      <c r="N352" s="16">
        <f t="shared" si="468"/>
        <v>493.93304602278323</v>
      </c>
      <c r="O352" s="16">
        <f t="shared" si="468"/>
        <v>492.99177719895454</v>
      </c>
      <c r="P352" s="16">
        <f t="shared" si="468"/>
        <v>526.58464692561279</v>
      </c>
      <c r="Q352" s="16"/>
      <c r="R352" s="16"/>
      <c r="T352" s="168" t="s">
        <v>653</v>
      </c>
      <c r="U352" s="168"/>
      <c r="V352" s="104">
        <f t="shared" si="446"/>
        <v>0</v>
      </c>
      <c r="W352" s="104">
        <f t="shared" si="447"/>
        <v>7.7028096534121904E-2</v>
      </c>
      <c r="X352" s="104">
        <f t="shared" si="448"/>
        <v>8.6073203193343328E-2</v>
      </c>
      <c r="Y352" s="104">
        <f t="shared" si="449"/>
        <v>0.19432608030431431</v>
      </c>
      <c r="Z352" s="104">
        <f t="shared" si="450"/>
        <v>0.1396342123796519</v>
      </c>
      <c r="AA352" s="104">
        <f t="shared" si="451"/>
        <v>6.2419333018732814E-2</v>
      </c>
      <c r="AB352" s="104">
        <f t="shared" si="452"/>
        <v>0.16762655222758416</v>
      </c>
      <c r="AC352" s="104">
        <f t="shared" si="453"/>
        <v>0.19032513972877663</v>
      </c>
      <c r="AD352" s="104">
        <f t="shared" si="454"/>
        <v>0.17197818008750176</v>
      </c>
      <c r="AE352" s="104">
        <f t="shared" si="455"/>
        <v>0.17808692961893446</v>
      </c>
      <c r="AF352" s="104">
        <f t="shared" si="456"/>
        <v>0.14152431324744286</v>
      </c>
      <c r="AG352" s="104">
        <f t="shared" si="457"/>
        <v>0.10699711485838503</v>
      </c>
      <c r="AH352" s="104">
        <f t="shared" si="458"/>
        <v>0.10488755389526538</v>
      </c>
      <c r="AI352" s="104">
        <f t="shared" si="459"/>
        <v>0.18017551076849081</v>
      </c>
    </row>
    <row r="353" spans="1:242">
      <c r="A353" s="168" t="s">
        <v>652</v>
      </c>
      <c r="B353" s="19"/>
      <c r="C353" s="16">
        <f t="shared" ref="C353:P353" si="469">SUM(C81,C98)</f>
        <v>4636.4835526771349</v>
      </c>
      <c r="D353" s="16">
        <f t="shared" si="469"/>
        <v>5028.4725160829312</v>
      </c>
      <c r="E353" s="16">
        <f t="shared" si="469"/>
        <v>4959.1988009071138</v>
      </c>
      <c r="F353" s="16">
        <f t="shared" si="469"/>
        <v>5188.6259010347858</v>
      </c>
      <c r="G353" s="16">
        <f t="shared" si="469"/>
        <v>5087.3994119633535</v>
      </c>
      <c r="H353" s="16">
        <f t="shared" si="469"/>
        <v>5252.9042687259152</v>
      </c>
      <c r="I353" s="16">
        <f t="shared" si="469"/>
        <v>5235.3010238395118</v>
      </c>
      <c r="J353" s="16">
        <f t="shared" si="469"/>
        <v>5172.5484532075006</v>
      </c>
      <c r="K353" s="16">
        <f t="shared" si="469"/>
        <v>5155.6456013616553</v>
      </c>
      <c r="L353" s="16">
        <f t="shared" si="469"/>
        <v>5194.0958093691333</v>
      </c>
      <c r="M353" s="16">
        <f t="shared" si="469"/>
        <v>5189.233180563022</v>
      </c>
      <c r="N353" s="16">
        <f t="shared" si="469"/>
        <v>5277.2802489344249</v>
      </c>
      <c r="O353" s="16">
        <f t="shared" si="469"/>
        <v>5579.4564797913117</v>
      </c>
      <c r="P353" s="16">
        <f t="shared" si="469"/>
        <v>5855.2756411516566</v>
      </c>
      <c r="Q353" s="16"/>
      <c r="R353" s="16"/>
      <c r="T353" s="168" t="s">
        <v>652</v>
      </c>
      <c r="U353" s="168"/>
      <c r="V353" s="104">
        <f t="shared" si="446"/>
        <v>0</v>
      </c>
      <c r="W353" s="104">
        <f t="shared" si="447"/>
        <v>8.4544452482627541E-2</v>
      </c>
      <c r="X353" s="104">
        <f t="shared" si="448"/>
        <v>6.9603449373532467E-2</v>
      </c>
      <c r="Y353" s="104">
        <f t="shared" si="449"/>
        <v>0.11908644602844332</v>
      </c>
      <c r="Z353" s="104">
        <f t="shared" si="450"/>
        <v>9.7253846403888788E-2</v>
      </c>
      <c r="AA353" s="104">
        <f t="shared" si="451"/>
        <v>0.13295004911488473</v>
      </c>
      <c r="AB353" s="104">
        <f t="shared" si="452"/>
        <v>0.129153369004537</v>
      </c>
      <c r="AC353" s="104">
        <f t="shared" si="453"/>
        <v>0.11561885088988144</v>
      </c>
      <c r="AD353" s="104">
        <f t="shared" si="454"/>
        <v>0.11197323203805021</v>
      </c>
      <c r="AE353" s="104">
        <f t="shared" si="455"/>
        <v>0.12026619966548346</v>
      </c>
      <c r="AF353" s="104">
        <f t="shared" si="456"/>
        <v>0.11921742449980788</v>
      </c>
      <c r="AG353" s="104">
        <f t="shared" si="457"/>
        <v>0.13820747749386286</v>
      </c>
      <c r="AH353" s="104">
        <f t="shared" si="458"/>
        <v>0.20338105730358902</v>
      </c>
      <c r="AI353" s="104">
        <f t="shared" si="459"/>
        <v>0.2628699260177001</v>
      </c>
    </row>
    <row r="354" spans="1:242">
      <c r="A354" s="45" t="s">
        <v>654</v>
      </c>
      <c r="B354" s="19"/>
      <c r="C354" s="16">
        <f t="shared" ref="C354:P354" si="470">SUM(C83,C100)</f>
        <v>1919.726128128827</v>
      </c>
      <c r="D354" s="16">
        <f t="shared" si="470"/>
        <v>2090.10773775711</v>
      </c>
      <c r="E354" s="16">
        <f t="shared" si="470"/>
        <v>2035.0605037929477</v>
      </c>
      <c r="F354" s="16">
        <f t="shared" si="470"/>
        <v>2158.9296240635053</v>
      </c>
      <c r="G354" s="16">
        <f t="shared" si="470"/>
        <v>2181.7611335999736</v>
      </c>
      <c r="H354" s="16">
        <f t="shared" si="470"/>
        <v>2187.8529492558123</v>
      </c>
      <c r="I354" s="16">
        <f t="shared" si="470"/>
        <v>2197.2202939325375</v>
      </c>
      <c r="J354" s="16">
        <f t="shared" si="470"/>
        <v>2154.335402253324</v>
      </c>
      <c r="K354" s="16">
        <f t="shared" si="470"/>
        <v>2191.7677261797312</v>
      </c>
      <c r="L354" s="16">
        <f t="shared" si="470"/>
        <v>2167.7083474900392</v>
      </c>
      <c r="M354" s="16">
        <f t="shared" si="470"/>
        <v>2128.2751573060009</v>
      </c>
      <c r="N354" s="16">
        <f t="shared" si="470"/>
        <v>2129.4995634450361</v>
      </c>
      <c r="O354" s="16">
        <f t="shared" si="470"/>
        <v>2204.838043542456</v>
      </c>
      <c r="P354" s="16">
        <f t="shared" si="470"/>
        <v>2235.3939449772879</v>
      </c>
      <c r="Q354" s="16"/>
      <c r="R354" s="16"/>
      <c r="T354" s="45" t="s">
        <v>654</v>
      </c>
      <c r="U354" s="45"/>
      <c r="V354" s="104">
        <f t="shared" si="446"/>
        <v>0</v>
      </c>
      <c r="W354" s="104">
        <f t="shared" si="447"/>
        <v>8.8753081562918279E-2</v>
      </c>
      <c r="X354" s="104">
        <f t="shared" si="448"/>
        <v>6.0078557026536972E-2</v>
      </c>
      <c r="Y354" s="104">
        <f t="shared" si="449"/>
        <v>0.12460292769356229</v>
      </c>
      <c r="Z354" s="104">
        <f t="shared" si="450"/>
        <v>0.13649603536237453</v>
      </c>
      <c r="AA354" s="104">
        <f t="shared" si="451"/>
        <v>0.13966930865723581</v>
      </c>
      <c r="AB354" s="104">
        <f t="shared" si="452"/>
        <v>0.14454883003243091</v>
      </c>
      <c r="AC354" s="104">
        <f t="shared" si="453"/>
        <v>0.12220976246917714</v>
      </c>
      <c r="AD354" s="104">
        <f t="shared" si="454"/>
        <v>0.14170854585183212</v>
      </c>
      <c r="AE354" s="104">
        <f t="shared" si="455"/>
        <v>0.1291758317645666</v>
      </c>
      <c r="AF354" s="104">
        <f t="shared" si="456"/>
        <v>0.10863478186883269</v>
      </c>
      <c r="AG354" s="104">
        <f t="shared" si="457"/>
        <v>0.10927258437675014</v>
      </c>
      <c r="AH354" s="104">
        <f t="shared" si="458"/>
        <v>0.14851697397666297</v>
      </c>
      <c r="AI354" s="104">
        <f t="shared" si="459"/>
        <v>0.16443377637212508</v>
      </c>
    </row>
    <row r="355" spans="1:242">
      <c r="A355" s="45" t="s">
        <v>655</v>
      </c>
      <c r="B355" s="19"/>
      <c r="C355" s="16">
        <f t="shared" ref="C355:P355" si="471">SUM(C84,C101)</f>
        <v>999.09205492805415</v>
      </c>
      <c r="D355" s="16">
        <f t="shared" si="471"/>
        <v>1045.9150118538828</v>
      </c>
      <c r="E355" s="16">
        <f t="shared" si="471"/>
        <v>1025.2236310803894</v>
      </c>
      <c r="F355" s="16">
        <f t="shared" si="471"/>
        <v>1054.66507084767</v>
      </c>
      <c r="G355" s="16">
        <f t="shared" si="471"/>
        <v>1070.1316385708376</v>
      </c>
      <c r="H355" s="16">
        <f t="shared" si="471"/>
        <v>1058.2510853879839</v>
      </c>
      <c r="I355" s="16">
        <f t="shared" si="471"/>
        <v>1054.2823914016085</v>
      </c>
      <c r="J355" s="16">
        <f t="shared" si="471"/>
        <v>1058.2380931416862</v>
      </c>
      <c r="K355" s="16">
        <f t="shared" si="471"/>
        <v>1104.0905753395027</v>
      </c>
      <c r="L355" s="16">
        <f t="shared" si="471"/>
        <v>1122.7816832590047</v>
      </c>
      <c r="M355" s="16">
        <f t="shared" si="471"/>
        <v>1107.0120209974757</v>
      </c>
      <c r="N355" s="16">
        <f t="shared" si="471"/>
        <v>1097.4709709620724</v>
      </c>
      <c r="O355" s="16">
        <f t="shared" si="471"/>
        <v>1128.4192128423924</v>
      </c>
      <c r="P355" s="16">
        <f t="shared" si="471"/>
        <v>1173.5856543722061</v>
      </c>
      <c r="Q355" s="16"/>
      <c r="R355" s="16"/>
      <c r="T355" s="45" t="s">
        <v>655</v>
      </c>
      <c r="U355" s="45"/>
      <c r="V355" s="104">
        <f t="shared" si="446"/>
        <v>0</v>
      </c>
      <c r="W355" s="104">
        <f t="shared" si="447"/>
        <v>4.6865508233073117E-2</v>
      </c>
      <c r="X355" s="104">
        <f t="shared" si="448"/>
        <v>2.6155323749638804E-2</v>
      </c>
      <c r="Y355" s="104">
        <f t="shared" si="449"/>
        <v>5.5623519019593948E-2</v>
      </c>
      <c r="Z355" s="104">
        <f t="shared" si="450"/>
        <v>7.1104142298378248E-2</v>
      </c>
      <c r="AA355" s="104">
        <f t="shared" si="451"/>
        <v>5.9212792423006366E-2</v>
      </c>
      <c r="AB355" s="104">
        <f t="shared" si="452"/>
        <v>5.5240491805861325E-2</v>
      </c>
      <c r="AC355" s="104">
        <f t="shared" si="453"/>
        <v>5.9199788369742601E-2</v>
      </c>
      <c r="AD355" s="104">
        <f t="shared" si="454"/>
        <v>0.10509393993630511</v>
      </c>
      <c r="AE355" s="104">
        <f t="shared" si="455"/>
        <v>0.12380203377741572</v>
      </c>
      <c r="AF355" s="104">
        <f t="shared" si="456"/>
        <v>0.10801804051699015</v>
      </c>
      <c r="AG355" s="104">
        <f t="shared" si="457"/>
        <v>9.8468319859777775E-2</v>
      </c>
      <c r="AH355" s="104">
        <f t="shared" si="458"/>
        <v>0.12944468657960773</v>
      </c>
      <c r="AI355" s="104">
        <f t="shared" si="459"/>
        <v>0.17465217402486255</v>
      </c>
    </row>
    <row r="356" spans="1:242">
      <c r="A356" s="44" t="s">
        <v>632</v>
      </c>
      <c r="B356" s="19"/>
      <c r="C356" s="16">
        <f t="shared" ref="C356:P356" si="472">SUM(C85,C102)</f>
        <v>37614</v>
      </c>
      <c r="D356" s="16">
        <f t="shared" si="472"/>
        <v>38500</v>
      </c>
      <c r="E356" s="16">
        <f t="shared" si="472"/>
        <v>39817</v>
      </c>
      <c r="F356" s="16">
        <f t="shared" si="472"/>
        <v>40560</v>
      </c>
      <c r="G356" s="16">
        <f t="shared" si="472"/>
        <v>40577</v>
      </c>
      <c r="H356" s="16">
        <f t="shared" si="472"/>
        <v>40995</v>
      </c>
      <c r="I356" s="16">
        <f t="shared" si="472"/>
        <v>41156.000000000007</v>
      </c>
      <c r="J356" s="16">
        <f t="shared" si="472"/>
        <v>40469</v>
      </c>
      <c r="K356" s="16">
        <f t="shared" si="472"/>
        <v>40715</v>
      </c>
      <c r="L356" s="16">
        <f t="shared" si="472"/>
        <v>40420</v>
      </c>
      <c r="M356" s="16">
        <f t="shared" si="472"/>
        <v>40154</v>
      </c>
      <c r="N356" s="16">
        <f t="shared" si="472"/>
        <v>40459</v>
      </c>
      <c r="O356" s="16">
        <f t="shared" si="472"/>
        <v>41409</v>
      </c>
      <c r="P356" s="16">
        <f t="shared" si="472"/>
        <v>42636</v>
      </c>
      <c r="Q356" s="16"/>
      <c r="R356" s="16"/>
      <c r="T356" s="44" t="s">
        <v>632</v>
      </c>
      <c r="U356" s="44"/>
      <c r="V356" s="104">
        <f t="shared" si="446"/>
        <v>0</v>
      </c>
      <c r="W356" s="104">
        <f t="shared" si="447"/>
        <v>2.3555059286435975E-2</v>
      </c>
      <c r="X356" s="104">
        <f t="shared" si="448"/>
        <v>5.8568618067740719E-2</v>
      </c>
      <c r="Y356" s="104">
        <f t="shared" si="449"/>
        <v>7.8321901419684092E-2</v>
      </c>
      <c r="Z356" s="104">
        <f t="shared" si="450"/>
        <v>7.877386079651183E-2</v>
      </c>
      <c r="AA356" s="104">
        <f t="shared" si="451"/>
        <v>8.9886744297336119E-2</v>
      </c>
      <c r="AB356" s="104">
        <f t="shared" si="452"/>
        <v>9.4167065454352272E-2</v>
      </c>
      <c r="AC356" s="104">
        <f t="shared" si="453"/>
        <v>7.590258946137074E-2</v>
      </c>
      <c r="AD356" s="104">
        <f t="shared" si="454"/>
        <v>8.2442707502525581E-2</v>
      </c>
      <c r="AE356" s="104">
        <f t="shared" si="455"/>
        <v>7.4599883022278934E-2</v>
      </c>
      <c r="AF356" s="104">
        <f t="shared" si="456"/>
        <v>6.7528048067208912E-2</v>
      </c>
      <c r="AG356" s="104">
        <f t="shared" si="457"/>
        <v>7.563673100441326E-2</v>
      </c>
      <c r="AH356" s="104">
        <f t="shared" si="458"/>
        <v>0.10089328441537715</v>
      </c>
      <c r="AI356" s="104">
        <f t="shared" si="459"/>
        <v>0.13351411708406435</v>
      </c>
    </row>
    <row r="358" spans="1:242">
      <c r="A358" s="19"/>
      <c r="B358" s="19"/>
      <c r="C358" s="19">
        <v>3</v>
      </c>
      <c r="D358" s="19">
        <v>4</v>
      </c>
      <c r="E358" s="19">
        <v>5</v>
      </c>
      <c r="F358" s="19">
        <v>6</v>
      </c>
      <c r="G358" s="19">
        <v>7</v>
      </c>
      <c r="H358" s="19">
        <v>8</v>
      </c>
      <c r="I358" s="19">
        <v>9</v>
      </c>
      <c r="J358" s="19">
        <v>10</v>
      </c>
      <c r="K358" s="19">
        <v>11</v>
      </c>
      <c r="L358" s="19">
        <v>12</v>
      </c>
      <c r="M358" s="19">
        <v>13</v>
      </c>
      <c r="N358" s="19">
        <v>14</v>
      </c>
      <c r="O358" s="19">
        <v>15</v>
      </c>
      <c r="P358" s="19">
        <v>16</v>
      </c>
      <c r="S358" s="19"/>
      <c r="T358" s="19"/>
      <c r="U358" s="19">
        <v>3</v>
      </c>
      <c r="V358" s="19">
        <v>4</v>
      </c>
      <c r="W358" s="19">
        <v>5</v>
      </c>
      <c r="X358" s="19">
        <v>6</v>
      </c>
      <c r="Y358" s="19">
        <v>7</v>
      </c>
      <c r="Z358" s="19">
        <v>8</v>
      </c>
      <c r="AA358" s="19">
        <v>9</v>
      </c>
      <c r="AB358" s="19">
        <v>10</v>
      </c>
      <c r="AC358" s="19">
        <v>11</v>
      </c>
      <c r="AD358" s="19">
        <v>12</v>
      </c>
      <c r="AE358" s="19">
        <v>13</v>
      </c>
      <c r="AF358" s="19">
        <v>14</v>
      </c>
      <c r="AG358" s="19">
        <v>15</v>
      </c>
      <c r="AH358" s="19">
        <v>16</v>
      </c>
      <c r="AI358" s="19"/>
      <c r="AJ358" s="19"/>
      <c r="AK358" s="19">
        <v>3</v>
      </c>
      <c r="AL358" s="19">
        <v>4</v>
      </c>
      <c r="AM358" s="19">
        <v>5</v>
      </c>
      <c r="AN358" s="19">
        <v>6</v>
      </c>
      <c r="AO358" s="19">
        <v>7</v>
      </c>
      <c r="AP358" s="19">
        <v>8</v>
      </c>
      <c r="AQ358" s="19">
        <v>9</v>
      </c>
      <c r="AR358" s="19">
        <v>10</v>
      </c>
      <c r="AS358" s="19">
        <v>11</v>
      </c>
      <c r="AT358" s="19">
        <v>12</v>
      </c>
      <c r="AU358" s="19">
        <v>13</v>
      </c>
      <c r="AV358" s="19">
        <v>14</v>
      </c>
      <c r="AW358" s="19">
        <v>15</v>
      </c>
      <c r="AX358" s="19">
        <v>16</v>
      </c>
      <c r="AY358" s="19"/>
      <c r="AZ358" s="19"/>
      <c r="BA358" s="19">
        <v>3</v>
      </c>
      <c r="BB358" s="19">
        <v>4</v>
      </c>
      <c r="BC358" s="19">
        <v>5</v>
      </c>
      <c r="BD358" s="19">
        <v>6</v>
      </c>
      <c r="BE358" s="19">
        <v>7</v>
      </c>
      <c r="BF358" s="19">
        <v>8</v>
      </c>
      <c r="BG358" s="19">
        <v>9</v>
      </c>
      <c r="BH358" s="19">
        <v>10</v>
      </c>
      <c r="BI358" s="19">
        <v>11</v>
      </c>
      <c r="BJ358" s="19">
        <v>12</v>
      </c>
      <c r="BK358" s="19">
        <v>13</v>
      </c>
      <c r="BL358" s="19">
        <v>14</v>
      </c>
      <c r="BM358" s="19">
        <v>15</v>
      </c>
      <c r="BN358" s="19">
        <v>16</v>
      </c>
      <c r="BO358" s="19"/>
      <c r="BP358" s="19"/>
      <c r="BQ358" s="19">
        <v>3</v>
      </c>
      <c r="BR358" s="19">
        <v>4</v>
      </c>
      <c r="BS358" s="19">
        <v>5</v>
      </c>
      <c r="BT358" s="19">
        <v>6</v>
      </c>
      <c r="BU358" s="19">
        <v>7</v>
      </c>
      <c r="BV358" s="19">
        <v>8</v>
      </c>
      <c r="BW358" s="19">
        <v>9</v>
      </c>
      <c r="BX358" s="19">
        <v>10</v>
      </c>
      <c r="BY358" s="19">
        <v>11</v>
      </c>
      <c r="BZ358" s="19">
        <v>12</v>
      </c>
      <c r="CA358" s="19">
        <v>13</v>
      </c>
      <c r="CB358" s="19">
        <v>14</v>
      </c>
      <c r="CC358" s="19">
        <v>15</v>
      </c>
      <c r="CD358" s="19">
        <v>16</v>
      </c>
      <c r="CE358" s="19"/>
      <c r="CF358" s="19"/>
      <c r="CG358" s="19">
        <v>3</v>
      </c>
      <c r="CH358" s="19">
        <v>4</v>
      </c>
      <c r="CI358" s="19">
        <v>5</v>
      </c>
      <c r="CJ358" s="19">
        <v>6</v>
      </c>
      <c r="CK358" s="19">
        <v>7</v>
      </c>
      <c r="CL358" s="19">
        <v>8</v>
      </c>
      <c r="CM358" s="19">
        <v>9</v>
      </c>
      <c r="CN358" s="19">
        <v>10</v>
      </c>
      <c r="CO358" s="19">
        <v>11</v>
      </c>
      <c r="CP358" s="19">
        <v>12</v>
      </c>
      <c r="CQ358" s="19">
        <v>13</v>
      </c>
      <c r="CR358" s="19">
        <v>14</v>
      </c>
      <c r="CS358" s="19">
        <v>15</v>
      </c>
      <c r="CT358" s="19">
        <v>16</v>
      </c>
      <c r="CU358" s="19"/>
      <c r="CV358" s="19"/>
      <c r="CW358" s="19">
        <v>3</v>
      </c>
      <c r="CX358" s="19">
        <v>4</v>
      </c>
      <c r="CY358" s="19">
        <v>5</v>
      </c>
      <c r="CZ358" s="19">
        <v>6</v>
      </c>
      <c r="DA358" s="19">
        <v>7</v>
      </c>
      <c r="DB358" s="19">
        <v>8</v>
      </c>
      <c r="DC358" s="19">
        <v>9</v>
      </c>
      <c r="DD358" s="19">
        <v>10</v>
      </c>
      <c r="DE358" s="19">
        <v>11</v>
      </c>
      <c r="DF358" s="19">
        <v>12</v>
      </c>
      <c r="DG358" s="19">
        <v>13</v>
      </c>
      <c r="DH358" s="19">
        <v>14</v>
      </c>
      <c r="DI358" s="19">
        <v>15</v>
      </c>
      <c r="DJ358" s="19">
        <v>16</v>
      </c>
      <c r="DK358" s="19"/>
      <c r="DL358" s="19"/>
      <c r="DM358" s="19">
        <v>3</v>
      </c>
      <c r="DN358" s="19">
        <v>4</v>
      </c>
      <c r="DO358" s="19">
        <v>5</v>
      </c>
      <c r="DP358" s="19">
        <v>6</v>
      </c>
      <c r="DQ358" s="19">
        <v>7</v>
      </c>
      <c r="DR358" s="19">
        <v>8</v>
      </c>
      <c r="DS358" s="19">
        <v>9</v>
      </c>
      <c r="DT358" s="19">
        <v>10</v>
      </c>
      <c r="DU358" s="19">
        <v>11</v>
      </c>
      <c r="DV358" s="19">
        <v>12</v>
      </c>
      <c r="DW358" s="19">
        <v>13</v>
      </c>
      <c r="DX358" s="19">
        <v>14</v>
      </c>
      <c r="DY358" s="19">
        <v>15</v>
      </c>
      <c r="DZ358" s="19">
        <v>16</v>
      </c>
      <c r="EA358" s="19"/>
      <c r="EB358" s="19"/>
      <c r="EC358" s="19">
        <v>3</v>
      </c>
      <c r="ED358" s="19">
        <v>4</v>
      </c>
      <c r="EE358" s="19">
        <v>5</v>
      </c>
      <c r="EF358" s="19">
        <v>6</v>
      </c>
      <c r="EG358" s="19">
        <v>7</v>
      </c>
      <c r="EH358" s="19">
        <v>8</v>
      </c>
      <c r="EI358" s="19">
        <v>9</v>
      </c>
      <c r="EJ358" s="19">
        <v>10</v>
      </c>
      <c r="EK358" s="19">
        <v>11</v>
      </c>
      <c r="EL358" s="19">
        <v>12</v>
      </c>
      <c r="EM358" s="19">
        <v>13</v>
      </c>
      <c r="EN358" s="19">
        <v>14</v>
      </c>
      <c r="EO358" s="19">
        <v>15</v>
      </c>
      <c r="EP358" s="19">
        <v>16</v>
      </c>
      <c r="EQ358" s="19"/>
      <c r="ER358" s="19"/>
      <c r="ES358" s="19">
        <v>3</v>
      </c>
      <c r="ET358" s="19">
        <v>4</v>
      </c>
      <c r="EU358" s="19">
        <v>5</v>
      </c>
      <c r="EV358" s="19">
        <v>6</v>
      </c>
      <c r="EW358" s="19">
        <v>7</v>
      </c>
      <c r="EX358" s="19">
        <v>8</v>
      </c>
      <c r="EY358" s="19">
        <v>9</v>
      </c>
      <c r="EZ358" s="19">
        <v>10</v>
      </c>
      <c r="FA358" s="19">
        <v>11</v>
      </c>
      <c r="FB358" s="19">
        <v>12</v>
      </c>
      <c r="FC358" s="19">
        <v>13</v>
      </c>
      <c r="FD358" s="19">
        <v>14</v>
      </c>
      <c r="FE358" s="19">
        <v>15</v>
      </c>
      <c r="FF358" s="19">
        <v>16</v>
      </c>
      <c r="FG358" s="19"/>
      <c r="FH358" s="19"/>
      <c r="FI358" s="19">
        <v>3</v>
      </c>
      <c r="FJ358" s="19">
        <v>4</v>
      </c>
      <c r="FK358" s="19">
        <v>5</v>
      </c>
      <c r="FL358" s="19">
        <v>6</v>
      </c>
      <c r="FM358" s="19">
        <v>7</v>
      </c>
      <c r="FN358" s="19">
        <v>8</v>
      </c>
      <c r="FO358" s="19">
        <v>9</v>
      </c>
      <c r="FP358" s="19">
        <v>10</v>
      </c>
      <c r="FQ358" s="19">
        <v>11</v>
      </c>
      <c r="FR358" s="19">
        <v>12</v>
      </c>
      <c r="FS358" s="19">
        <v>13</v>
      </c>
      <c r="FT358" s="19">
        <v>14</v>
      </c>
      <c r="FU358" s="19">
        <v>15</v>
      </c>
      <c r="FV358" s="19">
        <v>16</v>
      </c>
      <c r="FW358" s="19"/>
      <c r="FX358" s="19"/>
      <c r="FY358" s="19">
        <v>3</v>
      </c>
      <c r="FZ358" s="19">
        <v>4</v>
      </c>
      <c r="GA358" s="19">
        <v>5</v>
      </c>
      <c r="GB358" s="19">
        <v>6</v>
      </c>
      <c r="GC358" s="19">
        <v>7</v>
      </c>
      <c r="GD358" s="19">
        <v>8</v>
      </c>
      <c r="GE358" s="19">
        <v>9</v>
      </c>
      <c r="GF358" s="19">
        <v>10</v>
      </c>
      <c r="GG358" s="19">
        <v>11</v>
      </c>
      <c r="GH358" s="19">
        <v>12</v>
      </c>
      <c r="GI358" s="19">
        <v>13</v>
      </c>
      <c r="GJ358" s="19">
        <v>14</v>
      </c>
      <c r="GK358" s="19">
        <v>15</v>
      </c>
      <c r="GL358" s="19">
        <v>16</v>
      </c>
      <c r="GM358" s="19"/>
      <c r="GN358" s="19"/>
      <c r="GO358" s="19">
        <v>3</v>
      </c>
      <c r="GP358" s="19">
        <v>4</v>
      </c>
      <c r="GQ358" s="19">
        <v>5</v>
      </c>
      <c r="GR358" s="19">
        <v>6</v>
      </c>
      <c r="GS358" s="19">
        <v>7</v>
      </c>
      <c r="GT358" s="19">
        <v>8</v>
      </c>
      <c r="GU358" s="19">
        <v>9</v>
      </c>
      <c r="GV358" s="19">
        <v>10</v>
      </c>
      <c r="GW358" s="19">
        <v>11</v>
      </c>
      <c r="GX358" s="19">
        <v>12</v>
      </c>
      <c r="GY358" s="19">
        <v>13</v>
      </c>
      <c r="GZ358" s="19">
        <v>14</v>
      </c>
      <c r="HA358" s="19">
        <v>15</v>
      </c>
      <c r="HB358" s="19">
        <v>16</v>
      </c>
      <c r="HC358" s="19"/>
      <c r="HD358" s="19"/>
      <c r="HE358" s="19">
        <v>3</v>
      </c>
      <c r="HF358" s="19">
        <v>4</v>
      </c>
      <c r="HG358" s="19">
        <v>5</v>
      </c>
      <c r="HH358" s="19">
        <v>6</v>
      </c>
      <c r="HI358" s="19">
        <v>7</v>
      </c>
      <c r="HJ358" s="19">
        <v>8</v>
      </c>
      <c r="HK358" s="19">
        <v>9</v>
      </c>
      <c r="HL358" s="19">
        <v>10</v>
      </c>
      <c r="HM358" s="19">
        <v>11</v>
      </c>
      <c r="HN358" s="19">
        <v>12</v>
      </c>
      <c r="HO358" s="19">
        <v>13</v>
      </c>
      <c r="HP358" s="19">
        <v>14</v>
      </c>
      <c r="HQ358" s="19">
        <v>15</v>
      </c>
      <c r="HR358" s="19">
        <v>16</v>
      </c>
      <c r="HS358" s="19"/>
      <c r="HT358" s="19"/>
      <c r="HU358" s="19">
        <v>3</v>
      </c>
      <c r="HV358" s="19">
        <v>4</v>
      </c>
      <c r="HW358" s="19">
        <v>5</v>
      </c>
      <c r="HX358" s="19">
        <v>6</v>
      </c>
      <c r="HY358" s="19">
        <v>7</v>
      </c>
      <c r="HZ358" s="19">
        <v>8</v>
      </c>
      <c r="IA358" s="19">
        <v>9</v>
      </c>
      <c r="IB358" s="19">
        <v>10</v>
      </c>
      <c r="IC358" s="19">
        <v>11</v>
      </c>
      <c r="ID358" s="19">
        <v>12</v>
      </c>
      <c r="IE358" s="19">
        <v>13</v>
      </c>
      <c r="IF358" s="19">
        <v>14</v>
      </c>
      <c r="IG358" s="19">
        <v>15</v>
      </c>
      <c r="IH358" s="19">
        <v>16</v>
      </c>
    </row>
    <row r="359" spans="1:242">
      <c r="A359" s="19"/>
      <c r="B359" s="45"/>
      <c r="C359" s="45" t="s">
        <v>294</v>
      </c>
      <c r="D359" s="45" t="s">
        <v>295</v>
      </c>
      <c r="E359" s="45" t="s">
        <v>296</v>
      </c>
      <c r="F359" s="150" t="s">
        <v>297</v>
      </c>
      <c r="G359" s="45" t="s">
        <v>264</v>
      </c>
      <c r="H359" s="45" t="s">
        <v>265</v>
      </c>
      <c r="I359" s="45" t="s">
        <v>266</v>
      </c>
      <c r="J359" s="45" t="s">
        <v>267</v>
      </c>
      <c r="K359" s="45" t="s">
        <v>268</v>
      </c>
      <c r="L359" s="45" t="s">
        <v>269</v>
      </c>
      <c r="M359" s="45" t="s">
        <v>270</v>
      </c>
      <c r="N359" s="45" t="s">
        <v>271</v>
      </c>
      <c r="O359" s="45" t="s">
        <v>272</v>
      </c>
      <c r="P359" s="44" t="s">
        <v>273</v>
      </c>
      <c r="Q359" s="44"/>
      <c r="R359" s="44"/>
      <c r="S359" s="44"/>
      <c r="T359" s="45"/>
      <c r="U359" s="45" t="s">
        <v>294</v>
      </c>
      <c r="V359" s="45" t="s">
        <v>295</v>
      </c>
      <c r="W359" s="45" t="s">
        <v>296</v>
      </c>
      <c r="X359" s="150" t="s">
        <v>297</v>
      </c>
      <c r="Y359" s="45" t="s">
        <v>264</v>
      </c>
      <c r="Z359" s="45" t="s">
        <v>265</v>
      </c>
      <c r="AA359" s="45" t="s">
        <v>266</v>
      </c>
      <c r="AB359" s="45" t="s">
        <v>267</v>
      </c>
      <c r="AC359" s="45" t="s">
        <v>268</v>
      </c>
      <c r="AD359" s="45" t="s">
        <v>269</v>
      </c>
      <c r="AE359" s="45" t="s">
        <v>270</v>
      </c>
      <c r="AF359" s="45" t="s">
        <v>271</v>
      </c>
      <c r="AG359" s="45" t="s">
        <v>272</v>
      </c>
      <c r="AH359" s="44" t="s">
        <v>273</v>
      </c>
      <c r="AI359" s="44"/>
      <c r="AJ359" s="45"/>
      <c r="AK359" s="45" t="s">
        <v>294</v>
      </c>
      <c r="AL359" s="45" t="s">
        <v>295</v>
      </c>
      <c r="AM359" s="45" t="s">
        <v>296</v>
      </c>
      <c r="AN359" s="150" t="s">
        <v>297</v>
      </c>
      <c r="AO359" s="45" t="s">
        <v>264</v>
      </c>
      <c r="AP359" s="45" t="s">
        <v>265</v>
      </c>
      <c r="AQ359" s="45" t="s">
        <v>266</v>
      </c>
      <c r="AR359" s="45" t="s">
        <v>267</v>
      </c>
      <c r="AS359" s="45" t="s">
        <v>268</v>
      </c>
      <c r="AT359" s="45" t="s">
        <v>269</v>
      </c>
      <c r="AU359" s="45" t="s">
        <v>270</v>
      </c>
      <c r="AV359" s="45" t="s">
        <v>271</v>
      </c>
      <c r="AW359" s="45" t="s">
        <v>272</v>
      </c>
      <c r="AX359" s="44" t="s">
        <v>273</v>
      </c>
      <c r="AY359" s="44"/>
      <c r="AZ359" s="45"/>
      <c r="BA359" s="45" t="s">
        <v>294</v>
      </c>
      <c r="BB359" s="45" t="s">
        <v>295</v>
      </c>
      <c r="BC359" s="45" t="s">
        <v>296</v>
      </c>
      <c r="BD359" s="150" t="s">
        <v>297</v>
      </c>
      <c r="BE359" s="45" t="s">
        <v>264</v>
      </c>
      <c r="BF359" s="45" t="s">
        <v>265</v>
      </c>
      <c r="BG359" s="45" t="s">
        <v>266</v>
      </c>
      <c r="BH359" s="45" t="s">
        <v>267</v>
      </c>
      <c r="BI359" s="45" t="s">
        <v>268</v>
      </c>
      <c r="BJ359" s="45" t="s">
        <v>269</v>
      </c>
      <c r="BK359" s="45" t="s">
        <v>270</v>
      </c>
      <c r="BL359" s="45" t="s">
        <v>271</v>
      </c>
      <c r="BM359" s="45" t="s">
        <v>272</v>
      </c>
      <c r="BN359" s="44" t="s">
        <v>273</v>
      </c>
      <c r="BO359" s="44"/>
      <c r="BP359" s="45"/>
      <c r="BQ359" s="45" t="s">
        <v>294</v>
      </c>
      <c r="BR359" s="45" t="s">
        <v>295</v>
      </c>
      <c r="BS359" s="45" t="s">
        <v>296</v>
      </c>
      <c r="BT359" s="150" t="s">
        <v>297</v>
      </c>
      <c r="BU359" s="45" t="s">
        <v>264</v>
      </c>
      <c r="BV359" s="45" t="s">
        <v>265</v>
      </c>
      <c r="BW359" s="45" t="s">
        <v>266</v>
      </c>
      <c r="BX359" s="45" t="s">
        <v>267</v>
      </c>
      <c r="BY359" s="45" t="s">
        <v>268</v>
      </c>
      <c r="BZ359" s="45" t="s">
        <v>269</v>
      </c>
      <c r="CA359" s="45" t="s">
        <v>270</v>
      </c>
      <c r="CB359" s="45" t="s">
        <v>271</v>
      </c>
      <c r="CC359" s="45" t="s">
        <v>272</v>
      </c>
      <c r="CD359" s="44" t="s">
        <v>273</v>
      </c>
      <c r="CE359" s="44"/>
      <c r="CF359" s="45"/>
      <c r="CG359" s="45" t="s">
        <v>294</v>
      </c>
      <c r="CH359" s="45" t="s">
        <v>295</v>
      </c>
      <c r="CI359" s="45" t="s">
        <v>296</v>
      </c>
      <c r="CJ359" s="150" t="s">
        <v>297</v>
      </c>
      <c r="CK359" s="45" t="s">
        <v>264</v>
      </c>
      <c r="CL359" s="45" t="s">
        <v>265</v>
      </c>
      <c r="CM359" s="45" t="s">
        <v>266</v>
      </c>
      <c r="CN359" s="45" t="s">
        <v>267</v>
      </c>
      <c r="CO359" s="45" t="s">
        <v>268</v>
      </c>
      <c r="CP359" s="45" t="s">
        <v>269</v>
      </c>
      <c r="CQ359" s="45" t="s">
        <v>270</v>
      </c>
      <c r="CR359" s="45" t="s">
        <v>271</v>
      </c>
      <c r="CS359" s="45" t="s">
        <v>272</v>
      </c>
      <c r="CT359" s="44" t="s">
        <v>273</v>
      </c>
      <c r="CU359" s="44"/>
      <c r="CV359" s="45"/>
      <c r="CW359" s="45" t="s">
        <v>294</v>
      </c>
      <c r="CX359" s="45" t="s">
        <v>295</v>
      </c>
      <c r="CY359" s="45" t="s">
        <v>296</v>
      </c>
      <c r="CZ359" s="150" t="s">
        <v>297</v>
      </c>
      <c r="DA359" s="45" t="s">
        <v>264</v>
      </c>
      <c r="DB359" s="45" t="s">
        <v>265</v>
      </c>
      <c r="DC359" s="45" t="s">
        <v>266</v>
      </c>
      <c r="DD359" s="45" t="s">
        <v>267</v>
      </c>
      <c r="DE359" s="45" t="s">
        <v>268</v>
      </c>
      <c r="DF359" s="45" t="s">
        <v>269</v>
      </c>
      <c r="DG359" s="45" t="s">
        <v>270</v>
      </c>
      <c r="DH359" s="45" t="s">
        <v>271</v>
      </c>
      <c r="DI359" s="45" t="s">
        <v>272</v>
      </c>
      <c r="DJ359" s="44" t="s">
        <v>273</v>
      </c>
      <c r="DK359" s="44"/>
      <c r="DL359" s="45"/>
      <c r="DM359" s="45" t="s">
        <v>294</v>
      </c>
      <c r="DN359" s="45" t="s">
        <v>295</v>
      </c>
      <c r="DO359" s="45" t="s">
        <v>296</v>
      </c>
      <c r="DP359" s="150" t="s">
        <v>297</v>
      </c>
      <c r="DQ359" s="45" t="s">
        <v>264</v>
      </c>
      <c r="DR359" s="45" t="s">
        <v>265</v>
      </c>
      <c r="DS359" s="45" t="s">
        <v>266</v>
      </c>
      <c r="DT359" s="45" t="s">
        <v>267</v>
      </c>
      <c r="DU359" s="45" t="s">
        <v>268</v>
      </c>
      <c r="DV359" s="45" t="s">
        <v>269</v>
      </c>
      <c r="DW359" s="45" t="s">
        <v>270</v>
      </c>
      <c r="DX359" s="45" t="s">
        <v>271</v>
      </c>
      <c r="DY359" s="45" t="s">
        <v>272</v>
      </c>
      <c r="DZ359" s="44" t="s">
        <v>273</v>
      </c>
      <c r="EA359" s="44"/>
      <c r="EB359" s="45"/>
      <c r="EC359" s="45" t="s">
        <v>294</v>
      </c>
      <c r="ED359" s="45" t="s">
        <v>295</v>
      </c>
      <c r="EE359" s="45" t="s">
        <v>296</v>
      </c>
      <c r="EF359" s="150" t="s">
        <v>297</v>
      </c>
      <c r="EG359" s="45" t="s">
        <v>264</v>
      </c>
      <c r="EH359" s="45" t="s">
        <v>265</v>
      </c>
      <c r="EI359" s="45" t="s">
        <v>266</v>
      </c>
      <c r="EJ359" s="45" t="s">
        <v>267</v>
      </c>
      <c r="EK359" s="45" t="s">
        <v>268</v>
      </c>
      <c r="EL359" s="45" t="s">
        <v>269</v>
      </c>
      <c r="EM359" s="45" t="s">
        <v>270</v>
      </c>
      <c r="EN359" s="45" t="s">
        <v>271</v>
      </c>
      <c r="EO359" s="45" t="s">
        <v>272</v>
      </c>
      <c r="EP359" s="44" t="s">
        <v>273</v>
      </c>
      <c r="EQ359" s="44"/>
      <c r="ER359" s="45"/>
      <c r="ES359" s="45" t="s">
        <v>294</v>
      </c>
      <c r="ET359" s="45" t="s">
        <v>295</v>
      </c>
      <c r="EU359" s="45" t="s">
        <v>296</v>
      </c>
      <c r="EV359" s="150" t="s">
        <v>297</v>
      </c>
      <c r="EW359" s="45" t="s">
        <v>264</v>
      </c>
      <c r="EX359" s="45" t="s">
        <v>265</v>
      </c>
      <c r="EY359" s="45" t="s">
        <v>266</v>
      </c>
      <c r="EZ359" s="45" t="s">
        <v>267</v>
      </c>
      <c r="FA359" s="45" t="s">
        <v>268</v>
      </c>
      <c r="FB359" s="45" t="s">
        <v>269</v>
      </c>
      <c r="FC359" s="45" t="s">
        <v>270</v>
      </c>
      <c r="FD359" s="45" t="s">
        <v>271</v>
      </c>
      <c r="FE359" s="45" t="s">
        <v>272</v>
      </c>
      <c r="FF359" s="44" t="s">
        <v>273</v>
      </c>
      <c r="FG359" s="44"/>
      <c r="FH359" s="45"/>
      <c r="FI359" s="45" t="s">
        <v>294</v>
      </c>
      <c r="FJ359" s="45" t="s">
        <v>295</v>
      </c>
      <c r="FK359" s="45" t="s">
        <v>296</v>
      </c>
      <c r="FL359" s="150" t="s">
        <v>297</v>
      </c>
      <c r="FM359" s="45" t="s">
        <v>264</v>
      </c>
      <c r="FN359" s="45" t="s">
        <v>265</v>
      </c>
      <c r="FO359" s="45" t="s">
        <v>266</v>
      </c>
      <c r="FP359" s="45" t="s">
        <v>267</v>
      </c>
      <c r="FQ359" s="45" t="s">
        <v>268</v>
      </c>
      <c r="FR359" s="45" t="s">
        <v>269</v>
      </c>
      <c r="FS359" s="45" t="s">
        <v>270</v>
      </c>
      <c r="FT359" s="45" t="s">
        <v>271</v>
      </c>
      <c r="FU359" s="45" t="s">
        <v>272</v>
      </c>
      <c r="FV359" s="44" t="s">
        <v>273</v>
      </c>
      <c r="FW359" s="44"/>
      <c r="FX359" s="45"/>
      <c r="FY359" s="45" t="s">
        <v>294</v>
      </c>
      <c r="FZ359" s="45" t="s">
        <v>295</v>
      </c>
      <c r="GA359" s="45" t="s">
        <v>296</v>
      </c>
      <c r="GB359" s="150" t="s">
        <v>297</v>
      </c>
      <c r="GC359" s="45" t="s">
        <v>264</v>
      </c>
      <c r="GD359" s="45" t="s">
        <v>265</v>
      </c>
      <c r="GE359" s="45" t="s">
        <v>266</v>
      </c>
      <c r="GF359" s="45" t="s">
        <v>267</v>
      </c>
      <c r="GG359" s="45" t="s">
        <v>268</v>
      </c>
      <c r="GH359" s="45" t="s">
        <v>269</v>
      </c>
      <c r="GI359" s="45" t="s">
        <v>270</v>
      </c>
      <c r="GJ359" s="45" t="s">
        <v>271</v>
      </c>
      <c r="GK359" s="45" t="s">
        <v>272</v>
      </c>
      <c r="GL359" s="44" t="s">
        <v>273</v>
      </c>
      <c r="GM359" s="44"/>
      <c r="GN359" s="45"/>
      <c r="GO359" s="45" t="s">
        <v>294</v>
      </c>
      <c r="GP359" s="45" t="s">
        <v>295</v>
      </c>
      <c r="GQ359" s="45" t="s">
        <v>296</v>
      </c>
      <c r="GR359" s="150" t="s">
        <v>297</v>
      </c>
      <c r="GS359" s="45" t="s">
        <v>264</v>
      </c>
      <c r="GT359" s="45" t="s">
        <v>265</v>
      </c>
      <c r="GU359" s="45" t="s">
        <v>266</v>
      </c>
      <c r="GV359" s="45" t="s">
        <v>267</v>
      </c>
      <c r="GW359" s="45" t="s">
        <v>268</v>
      </c>
      <c r="GX359" s="45" t="s">
        <v>269</v>
      </c>
      <c r="GY359" s="45" t="s">
        <v>270</v>
      </c>
      <c r="GZ359" s="45" t="s">
        <v>271</v>
      </c>
      <c r="HA359" s="45" t="s">
        <v>272</v>
      </c>
      <c r="HB359" s="44" t="s">
        <v>273</v>
      </c>
      <c r="HC359" s="44"/>
      <c r="HD359" s="45"/>
      <c r="HE359" s="45" t="s">
        <v>294</v>
      </c>
      <c r="HF359" s="45" t="s">
        <v>295</v>
      </c>
      <c r="HG359" s="45" t="s">
        <v>296</v>
      </c>
      <c r="HH359" s="150" t="s">
        <v>297</v>
      </c>
      <c r="HI359" s="45" t="s">
        <v>264</v>
      </c>
      <c r="HJ359" s="45" t="s">
        <v>265</v>
      </c>
      <c r="HK359" s="45" t="s">
        <v>266</v>
      </c>
      <c r="HL359" s="45" t="s">
        <v>267</v>
      </c>
      <c r="HM359" s="45" t="s">
        <v>268</v>
      </c>
      <c r="HN359" s="45" t="s">
        <v>269</v>
      </c>
      <c r="HO359" s="45" t="s">
        <v>270</v>
      </c>
      <c r="HP359" s="45" t="s">
        <v>271</v>
      </c>
      <c r="HQ359" s="45" t="s">
        <v>272</v>
      </c>
      <c r="HR359" s="44" t="s">
        <v>273</v>
      </c>
      <c r="HS359" s="44"/>
      <c r="HT359" s="45"/>
      <c r="HU359" s="45" t="s">
        <v>294</v>
      </c>
      <c r="HV359" s="45" t="s">
        <v>295</v>
      </c>
      <c r="HW359" s="45" t="s">
        <v>296</v>
      </c>
      <c r="HX359" s="150" t="s">
        <v>297</v>
      </c>
      <c r="HY359" s="45" t="s">
        <v>264</v>
      </c>
      <c r="HZ359" s="45" t="s">
        <v>265</v>
      </c>
      <c r="IA359" s="45" t="s">
        <v>266</v>
      </c>
      <c r="IB359" s="45" t="s">
        <v>267</v>
      </c>
      <c r="IC359" s="45" t="s">
        <v>268</v>
      </c>
      <c r="ID359" s="45" t="s">
        <v>269</v>
      </c>
      <c r="IE359" s="45" t="s">
        <v>270</v>
      </c>
      <c r="IF359" s="45" t="s">
        <v>271</v>
      </c>
      <c r="IG359" s="45" t="s">
        <v>272</v>
      </c>
      <c r="IH359" s="44" t="s">
        <v>273</v>
      </c>
    </row>
    <row r="360" spans="1:242">
      <c r="A360" s="45" t="s">
        <v>643</v>
      </c>
      <c r="B360" s="19"/>
      <c r="C360" s="104">
        <f>VLOOKUP($A360,$T$342:$AI$356,C$358,FALSE)</f>
        <v>0</v>
      </c>
      <c r="D360" s="104">
        <f t="shared" ref="D360:P360" si="473">VLOOKUP($A360,$T$342:$AI$356,D$358,FALSE)</f>
        <v>-1.592936917058263E-2</v>
      </c>
      <c r="E360" s="104">
        <f t="shared" si="473"/>
        <v>3.1660757356738678E-2</v>
      </c>
      <c r="F360" s="104">
        <f t="shared" si="473"/>
        <v>4.8846666320626841E-2</v>
      </c>
      <c r="G360" s="104">
        <f t="shared" si="473"/>
        <v>0.11055747708938513</v>
      </c>
      <c r="H360" s="104">
        <f t="shared" si="473"/>
        <v>0.11610216756947289</v>
      </c>
      <c r="I360" s="104">
        <f t="shared" si="473"/>
        <v>0.13957961602133895</v>
      </c>
      <c r="J360" s="104">
        <f t="shared" si="473"/>
        <v>0.14226237566678646</v>
      </c>
      <c r="K360" s="104">
        <f t="shared" si="473"/>
        <v>0.13152206366626928</v>
      </c>
      <c r="L360" s="104">
        <f t="shared" si="473"/>
        <v>0.11419227383330322</v>
      </c>
      <c r="M360" s="104">
        <f t="shared" si="473"/>
        <v>9.0375813993977205E-2</v>
      </c>
      <c r="N360" s="104">
        <f t="shared" si="473"/>
        <v>6.6467291592359201E-2</v>
      </c>
      <c r="O360" s="104">
        <f t="shared" si="473"/>
        <v>0.12270481226845797</v>
      </c>
      <c r="P360" s="104">
        <f t="shared" si="473"/>
        <v>0.15824618745218144</v>
      </c>
      <c r="Q360" s="104"/>
      <c r="R360" s="104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  <c r="EX360" s="16"/>
      <c r="EY360" s="16"/>
      <c r="EZ360" s="16"/>
      <c r="FA360" s="16"/>
      <c r="FB360" s="16"/>
      <c r="FC360" s="16"/>
      <c r="FD360" s="16"/>
      <c r="FE360" s="16"/>
      <c r="FF360" s="16"/>
      <c r="FG360" s="16"/>
      <c r="FH360" s="16"/>
      <c r="FI360" s="16"/>
      <c r="FJ360" s="16"/>
      <c r="FK360" s="16"/>
      <c r="FL360" s="16"/>
      <c r="FM360" s="16"/>
      <c r="FN360" s="16"/>
      <c r="FO360" s="16"/>
      <c r="FP360" s="16"/>
      <c r="FQ360" s="16"/>
      <c r="FR360" s="16"/>
      <c r="FS360" s="16"/>
      <c r="FT360" s="16"/>
      <c r="FU360" s="16"/>
      <c r="FV360" s="16"/>
      <c r="FW360" s="16"/>
      <c r="FX360" s="16"/>
      <c r="FY360" s="16"/>
      <c r="FZ360" s="16"/>
      <c r="GA360" s="16"/>
      <c r="GB360" s="16"/>
      <c r="GC360" s="16"/>
      <c r="GD360" s="16"/>
      <c r="GE360" s="16"/>
      <c r="GF360" s="16"/>
      <c r="GG360" s="16"/>
      <c r="GH360" s="16"/>
      <c r="GI360" s="16"/>
      <c r="GJ360" s="16"/>
      <c r="GK360" s="16"/>
      <c r="GL360" s="16"/>
      <c r="GM360" s="16"/>
      <c r="GN360" s="16"/>
      <c r="GO360" s="16"/>
      <c r="GP360" s="16"/>
      <c r="GQ360" s="16"/>
      <c r="GR360" s="16"/>
      <c r="GS360" s="16"/>
      <c r="GT360" s="16"/>
      <c r="GU360" s="16"/>
      <c r="GV360" s="16"/>
      <c r="GW360" s="16"/>
      <c r="GX360" s="16"/>
      <c r="GY360" s="16"/>
      <c r="GZ360" s="16"/>
      <c r="HA360" s="16"/>
      <c r="HB360" s="16"/>
      <c r="HC360" s="16"/>
      <c r="HD360" s="16"/>
      <c r="HE360" s="16"/>
      <c r="HF360" s="16"/>
      <c r="HG360" s="16"/>
      <c r="HH360" s="16"/>
      <c r="HI360" s="16"/>
      <c r="HJ360" s="16"/>
      <c r="HK360" s="16"/>
      <c r="HL360" s="16"/>
      <c r="HM360" s="16"/>
      <c r="HN360" s="16"/>
      <c r="HO360" s="16"/>
      <c r="HP360" s="16"/>
      <c r="HQ360" s="16"/>
      <c r="HR360" s="16"/>
      <c r="HS360" s="16"/>
      <c r="HT360" s="16"/>
      <c r="HU360" s="16"/>
      <c r="HV360" s="16"/>
      <c r="HW360" s="16"/>
      <c r="HX360" s="16"/>
      <c r="HY360" s="16"/>
      <c r="HZ360" s="16"/>
      <c r="IA360" s="16"/>
      <c r="IB360" s="16"/>
      <c r="IC360" s="16"/>
      <c r="ID360" s="16"/>
      <c r="IE360" s="16"/>
      <c r="IF360" s="16"/>
      <c r="IG360" s="16"/>
      <c r="IH360" s="16"/>
    </row>
    <row r="361" spans="1:242">
      <c r="A361" s="45" t="s">
        <v>657</v>
      </c>
      <c r="B361" s="19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04">
        <f>VLOOKUP($A361,$T$342:$AI$356,U$358,FALSE)</f>
        <v>0</v>
      </c>
      <c r="V361" s="104">
        <f t="shared" ref="V361:AH361" si="474">VLOOKUP($A361,$T$342:$AI$356,V$358,FALSE)</f>
        <v>2.0716616292075551E-2</v>
      </c>
      <c r="W361" s="104">
        <f t="shared" si="474"/>
        <v>8.9638598906235822E-2</v>
      </c>
      <c r="X361" s="104">
        <f t="shared" si="474"/>
        <v>7.6205856324870425E-2</v>
      </c>
      <c r="Y361" s="104">
        <f t="shared" si="474"/>
        <v>9.5304910036957624E-2</v>
      </c>
      <c r="Z361" s="104">
        <f t="shared" si="474"/>
        <v>0.11328434208113802</v>
      </c>
      <c r="AA361" s="104">
        <f t="shared" si="474"/>
        <v>0.10923096525041176</v>
      </c>
      <c r="AB361" s="104">
        <f t="shared" si="474"/>
        <v>9.8555544155027874E-2</v>
      </c>
      <c r="AC361" s="104">
        <f t="shared" si="474"/>
        <v>9.3064435558980474E-2</v>
      </c>
      <c r="AD361" s="104">
        <f t="shared" si="474"/>
        <v>8.7239662515687932E-2</v>
      </c>
      <c r="AE361" s="104">
        <f t="shared" si="474"/>
        <v>0.10264035524498816</v>
      </c>
      <c r="AF361" s="104">
        <f t="shared" si="474"/>
        <v>0.1130417357980833</v>
      </c>
      <c r="AG361" s="104">
        <f t="shared" si="474"/>
        <v>0.13264153866879669</v>
      </c>
      <c r="AH361" s="104">
        <f t="shared" si="474"/>
        <v>0.15400864448747864</v>
      </c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  <c r="FM361" s="16"/>
      <c r="FN361" s="16"/>
      <c r="FO361" s="16"/>
      <c r="FP361" s="16"/>
      <c r="FQ361" s="16"/>
      <c r="FR361" s="16"/>
      <c r="FS361" s="16"/>
      <c r="FT361" s="16"/>
      <c r="FU361" s="16"/>
      <c r="FV361" s="16"/>
      <c r="FW361" s="16"/>
      <c r="FX361" s="16"/>
      <c r="FY361" s="16"/>
      <c r="FZ361" s="16"/>
      <c r="GA361" s="16"/>
      <c r="GB361" s="16"/>
      <c r="GC361" s="16"/>
      <c r="GD361" s="16"/>
      <c r="GE361" s="16"/>
      <c r="GF361" s="16"/>
      <c r="GG361" s="16"/>
      <c r="GH361" s="16"/>
      <c r="GI361" s="16"/>
      <c r="GJ361" s="16"/>
      <c r="GK361" s="16"/>
      <c r="GL361" s="16"/>
      <c r="GM361" s="16"/>
      <c r="GN361" s="16"/>
      <c r="GO361" s="16"/>
      <c r="GP361" s="16"/>
      <c r="GQ361" s="16"/>
      <c r="GR361" s="16"/>
      <c r="GS361" s="16"/>
      <c r="GT361" s="16"/>
      <c r="GU361" s="16"/>
      <c r="GV361" s="16"/>
      <c r="GW361" s="16"/>
      <c r="GX361" s="16"/>
      <c r="GY361" s="16"/>
      <c r="GZ361" s="16"/>
      <c r="HA361" s="16"/>
      <c r="HB361" s="16"/>
      <c r="HC361" s="16"/>
      <c r="HD361" s="16"/>
      <c r="HE361" s="16"/>
      <c r="HF361" s="16"/>
      <c r="HG361" s="16"/>
      <c r="HH361" s="16"/>
      <c r="HI361" s="16"/>
      <c r="HJ361" s="16"/>
      <c r="HK361" s="16"/>
      <c r="HL361" s="16"/>
      <c r="HM361" s="16"/>
      <c r="HN361" s="16"/>
      <c r="HO361" s="16"/>
      <c r="HP361" s="16"/>
      <c r="HQ361" s="16"/>
      <c r="HR361" s="16"/>
      <c r="HS361" s="16"/>
      <c r="HT361" s="16"/>
      <c r="HU361" s="16"/>
      <c r="HV361" s="16"/>
      <c r="HW361" s="16"/>
      <c r="HX361" s="16"/>
      <c r="HY361" s="16"/>
      <c r="HZ361" s="16"/>
      <c r="IA361" s="16"/>
      <c r="IB361" s="16"/>
      <c r="IC361" s="16"/>
      <c r="ID361" s="16"/>
      <c r="IE361" s="16"/>
      <c r="IF361" s="16"/>
      <c r="IG361" s="16"/>
      <c r="IH361" s="16"/>
    </row>
    <row r="362" spans="1:242">
      <c r="A362" s="45" t="s">
        <v>644</v>
      </c>
      <c r="B362" s="19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04">
        <f>VLOOKUP($A362,$T$342:$AI$356,AK$358,FALSE)</f>
        <v>0</v>
      </c>
      <c r="AL362" s="104">
        <f t="shared" ref="AL362:AX362" si="475">VLOOKUP($A362,$T$342:$AI$356,AL$358,FALSE)</f>
        <v>-1.5648310711224855E-3</v>
      </c>
      <c r="AM362" s="104">
        <f t="shared" si="475"/>
        <v>4.5958629303402443E-2</v>
      </c>
      <c r="AN362" s="104">
        <f t="shared" si="475"/>
        <v>6.3002540499259352E-2</v>
      </c>
      <c r="AO362" s="104">
        <f t="shared" si="475"/>
        <v>5.8875256068942505E-2</v>
      </c>
      <c r="AP362" s="104">
        <f t="shared" si="475"/>
        <v>6.7342055573672122E-2</v>
      </c>
      <c r="AQ362" s="104">
        <f t="shared" si="475"/>
        <v>7.4681480559397828E-2</v>
      </c>
      <c r="AR362" s="104">
        <f t="shared" si="475"/>
        <v>4.948328604561314E-2</v>
      </c>
      <c r="AS362" s="104">
        <f t="shared" si="475"/>
        <v>7.1201534475315853E-2</v>
      </c>
      <c r="AT362" s="104">
        <f t="shared" si="475"/>
        <v>0.1032219350782122</v>
      </c>
      <c r="AU362" s="104">
        <f t="shared" si="475"/>
        <v>8.1541894141775595E-2</v>
      </c>
      <c r="AV362" s="104">
        <f t="shared" si="475"/>
        <v>0.10713920727494464</v>
      </c>
      <c r="AW362" s="104">
        <f t="shared" si="475"/>
        <v>9.9534746583714862E-2</v>
      </c>
      <c r="AX362" s="104">
        <f t="shared" si="475"/>
        <v>0.14546260717930948</v>
      </c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  <c r="FM362" s="16"/>
      <c r="FN362" s="16"/>
      <c r="FO362" s="16"/>
      <c r="FP362" s="16"/>
      <c r="FQ362" s="16"/>
      <c r="FR362" s="16"/>
      <c r="FS362" s="16"/>
      <c r="FT362" s="16"/>
      <c r="FU362" s="16"/>
      <c r="FV362" s="16"/>
      <c r="FW362" s="16"/>
      <c r="FX362" s="16"/>
      <c r="FY362" s="16"/>
      <c r="FZ362" s="16"/>
      <c r="GA362" s="16"/>
      <c r="GB362" s="16"/>
      <c r="GC362" s="16"/>
      <c r="GD362" s="16"/>
      <c r="GE362" s="16"/>
      <c r="GF362" s="16"/>
      <c r="GG362" s="16"/>
      <c r="GH362" s="16"/>
      <c r="GI362" s="16"/>
      <c r="GJ362" s="16"/>
      <c r="GK362" s="16"/>
      <c r="GL362" s="16"/>
      <c r="GM362" s="16"/>
      <c r="GN362" s="16"/>
      <c r="GO362" s="16"/>
      <c r="GP362" s="16"/>
      <c r="GQ362" s="16"/>
      <c r="GR362" s="16"/>
      <c r="GS362" s="16"/>
      <c r="GT362" s="16"/>
      <c r="GU362" s="16"/>
      <c r="GV362" s="16"/>
      <c r="GW362" s="16"/>
      <c r="GX362" s="16"/>
      <c r="GY362" s="16"/>
      <c r="GZ362" s="16"/>
      <c r="HA362" s="16"/>
      <c r="HB362" s="16"/>
      <c r="HC362" s="16"/>
      <c r="HD362" s="16"/>
      <c r="HE362" s="16"/>
      <c r="HF362" s="16"/>
      <c r="HG362" s="16"/>
      <c r="HH362" s="16"/>
      <c r="HI362" s="16"/>
      <c r="HJ362" s="16"/>
      <c r="HK362" s="16"/>
      <c r="HL362" s="16"/>
      <c r="HM362" s="16"/>
      <c r="HN362" s="16"/>
      <c r="HO362" s="16"/>
      <c r="HP362" s="16"/>
      <c r="HQ362" s="16"/>
      <c r="HR362" s="16"/>
      <c r="HS362" s="16"/>
      <c r="HT362" s="16"/>
      <c r="HU362" s="16"/>
      <c r="HV362" s="16"/>
      <c r="HW362" s="16"/>
      <c r="HX362" s="16"/>
      <c r="HY362" s="16"/>
      <c r="HZ362" s="16"/>
      <c r="IA362" s="16"/>
      <c r="IB362" s="16"/>
      <c r="IC362" s="16"/>
      <c r="ID362" s="16"/>
      <c r="IE362" s="16"/>
      <c r="IF362" s="16"/>
      <c r="IG362" s="16"/>
      <c r="IH362" s="16"/>
    </row>
    <row r="363" spans="1:242">
      <c r="A363" s="45" t="s">
        <v>645</v>
      </c>
      <c r="B363" s="19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04">
        <f>VLOOKUP($A363,$T$342:$AI$356,BA$358,FALSE)</f>
        <v>0</v>
      </c>
      <c r="BB363" s="104">
        <f t="shared" ref="BB363:BN363" si="476">VLOOKUP($A363,$T$342:$AI$356,BB$358,FALSE)</f>
        <v>2.269413681395438E-2</v>
      </c>
      <c r="BC363" s="104">
        <f t="shared" si="476"/>
        <v>8.3414813242320029E-2</v>
      </c>
      <c r="BD363" s="104">
        <f t="shared" si="476"/>
        <v>0.16863258245281898</v>
      </c>
      <c r="BE363" s="104">
        <f t="shared" si="476"/>
        <v>0.16083504821497652</v>
      </c>
      <c r="BF363" s="104">
        <f t="shared" si="476"/>
        <v>0.16443770741225983</v>
      </c>
      <c r="BG363" s="104">
        <f t="shared" si="476"/>
        <v>0.18623693534822272</v>
      </c>
      <c r="BH363" s="104">
        <f t="shared" si="476"/>
        <v>0.15441012372680341</v>
      </c>
      <c r="BI363" s="104">
        <f t="shared" si="476"/>
        <v>0.17737154925900378</v>
      </c>
      <c r="BJ363" s="104">
        <f t="shared" si="476"/>
        <v>0.15533743547761336</v>
      </c>
      <c r="BK363" s="104">
        <f t="shared" si="476"/>
        <v>0.16501781712253183</v>
      </c>
      <c r="BL363" s="104">
        <f t="shared" si="476"/>
        <v>0.15475039818728464</v>
      </c>
      <c r="BM363" s="104">
        <f t="shared" si="476"/>
        <v>0.19989971520531813</v>
      </c>
      <c r="BN363" s="104">
        <f t="shared" si="476"/>
        <v>0.20430240402250499</v>
      </c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  <c r="FM363" s="16"/>
      <c r="FN363" s="16"/>
      <c r="FO363" s="16"/>
      <c r="FP363" s="16"/>
      <c r="FQ363" s="16"/>
      <c r="FR363" s="16"/>
      <c r="FS363" s="16"/>
      <c r="FT363" s="16"/>
      <c r="FU363" s="16"/>
      <c r="FV363" s="16"/>
      <c r="FW363" s="16"/>
      <c r="FX363" s="16"/>
      <c r="FY363" s="16"/>
      <c r="FZ363" s="16"/>
      <c r="GA363" s="16"/>
      <c r="GB363" s="16"/>
      <c r="GC363" s="16"/>
      <c r="GD363" s="16"/>
      <c r="GE363" s="16"/>
      <c r="GF363" s="16"/>
      <c r="GG363" s="16"/>
      <c r="GH363" s="16"/>
      <c r="GI363" s="16"/>
      <c r="GJ363" s="16"/>
      <c r="GK363" s="16"/>
      <c r="GL363" s="16"/>
      <c r="GM363" s="16"/>
      <c r="GN363" s="16"/>
      <c r="GO363" s="16"/>
      <c r="GP363" s="16"/>
      <c r="GQ363" s="16"/>
      <c r="GR363" s="16"/>
      <c r="GS363" s="16"/>
      <c r="GT363" s="16"/>
      <c r="GU363" s="16"/>
      <c r="GV363" s="16"/>
      <c r="GW363" s="16"/>
      <c r="GX363" s="16"/>
      <c r="GY363" s="16"/>
      <c r="GZ363" s="16"/>
      <c r="HA363" s="16"/>
      <c r="HB363" s="16"/>
      <c r="HC363" s="16"/>
      <c r="HD363" s="16"/>
      <c r="HE363" s="16"/>
      <c r="HF363" s="16"/>
      <c r="HG363" s="16"/>
      <c r="HH363" s="16"/>
      <c r="HI363" s="16"/>
      <c r="HJ363" s="16"/>
      <c r="HK363" s="16"/>
      <c r="HL363" s="16"/>
      <c r="HM363" s="16"/>
      <c r="HN363" s="16"/>
      <c r="HO363" s="16"/>
      <c r="HP363" s="16"/>
      <c r="HQ363" s="16"/>
      <c r="HR363" s="16"/>
      <c r="HS363" s="16"/>
      <c r="HT363" s="16"/>
      <c r="HU363" s="16"/>
      <c r="HV363" s="16"/>
      <c r="HW363" s="16"/>
      <c r="HX363" s="16"/>
      <c r="HY363" s="16"/>
      <c r="HZ363" s="16"/>
      <c r="IA363" s="16"/>
      <c r="IB363" s="16"/>
      <c r="IC363" s="16"/>
      <c r="ID363" s="16"/>
      <c r="IE363" s="16"/>
      <c r="IF363" s="16"/>
      <c r="IG363" s="16"/>
      <c r="IH363" s="16"/>
    </row>
    <row r="364" spans="1:242">
      <c r="A364" s="45" t="s">
        <v>646</v>
      </c>
      <c r="B364" s="19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04">
        <f>VLOOKUP($A364,$T$342:$AI$356,BQ$358,FALSE)</f>
        <v>0</v>
      </c>
      <c r="BR364" s="104">
        <f t="shared" ref="BR364:CD364" si="477">VLOOKUP($A364,$T$342:$AI$356,BR$358,FALSE)</f>
        <v>8.3206677753496328E-2</v>
      </c>
      <c r="BS364" s="104">
        <f t="shared" si="477"/>
        <v>0.15164749926154442</v>
      </c>
      <c r="BT364" s="104">
        <f t="shared" si="477"/>
        <v>0.37346654184512484</v>
      </c>
      <c r="BU364" s="104">
        <f t="shared" si="477"/>
        <v>0.34607377391602001</v>
      </c>
      <c r="BV364" s="104">
        <f t="shared" si="477"/>
        <v>0.3004521614609259</v>
      </c>
      <c r="BW364" s="104">
        <f t="shared" si="477"/>
        <v>0.32013441843301349</v>
      </c>
      <c r="BX364" s="104">
        <f t="shared" si="477"/>
        <v>0.44550286990348109</v>
      </c>
      <c r="BY364" s="104">
        <f t="shared" si="477"/>
        <v>0.25521991699156121</v>
      </c>
      <c r="BZ364" s="104">
        <f t="shared" si="477"/>
        <v>0.2402071003379278</v>
      </c>
      <c r="CA364" s="104">
        <f t="shared" si="477"/>
        <v>0.22113425042068457</v>
      </c>
      <c r="CB364" s="104">
        <f t="shared" si="477"/>
        <v>0.23332538396609648</v>
      </c>
      <c r="CC364" s="104">
        <f t="shared" si="477"/>
        <v>0.25735492256824544</v>
      </c>
      <c r="CD364" s="104">
        <f t="shared" si="477"/>
        <v>0.31692937820834088</v>
      </c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/>
      <c r="FK364" s="16"/>
      <c r="FL364" s="16"/>
      <c r="FM364" s="16"/>
      <c r="FN364" s="16"/>
      <c r="FO364" s="16"/>
      <c r="FP364" s="16"/>
      <c r="FQ364" s="16"/>
      <c r="FR364" s="16"/>
      <c r="FS364" s="16"/>
      <c r="FT364" s="16"/>
      <c r="FU364" s="16"/>
      <c r="FV364" s="16"/>
      <c r="FW364" s="16"/>
      <c r="FX364" s="16"/>
      <c r="FY364" s="16"/>
      <c r="FZ364" s="16"/>
      <c r="GA364" s="16"/>
      <c r="GB364" s="16"/>
      <c r="GC364" s="16"/>
      <c r="GD364" s="16"/>
      <c r="GE364" s="16"/>
      <c r="GF364" s="16"/>
      <c r="GG364" s="16"/>
      <c r="GH364" s="16"/>
      <c r="GI364" s="16"/>
      <c r="GJ364" s="16"/>
      <c r="GK364" s="16"/>
      <c r="GL364" s="16"/>
      <c r="GM364" s="16"/>
      <c r="GN364" s="16"/>
      <c r="GO364" s="16"/>
      <c r="GP364" s="16"/>
      <c r="GQ364" s="16"/>
      <c r="GR364" s="16"/>
      <c r="GS364" s="16"/>
      <c r="GT364" s="16"/>
      <c r="GU364" s="16"/>
      <c r="GV364" s="16"/>
      <c r="GW364" s="16"/>
      <c r="GX364" s="16"/>
      <c r="GY364" s="16"/>
      <c r="GZ364" s="16"/>
      <c r="HA364" s="16"/>
      <c r="HB364" s="16"/>
      <c r="HC364" s="16"/>
      <c r="HD364" s="16"/>
      <c r="HE364" s="16"/>
      <c r="HF364" s="16"/>
      <c r="HG364" s="16"/>
      <c r="HH364" s="16"/>
      <c r="HI364" s="16"/>
      <c r="HJ364" s="16"/>
      <c r="HK364" s="16"/>
      <c r="HL364" s="16"/>
      <c r="HM364" s="16"/>
      <c r="HN364" s="16"/>
      <c r="HO364" s="16"/>
      <c r="HP364" s="16"/>
      <c r="HQ364" s="16"/>
      <c r="HR364" s="16"/>
      <c r="HS364" s="16"/>
      <c r="HT364" s="16"/>
      <c r="HU364" s="16"/>
      <c r="HV364" s="16"/>
      <c r="HW364" s="16"/>
      <c r="HX364" s="16"/>
      <c r="HY364" s="16"/>
      <c r="HZ364" s="16"/>
      <c r="IA364" s="16"/>
      <c r="IB364" s="16"/>
      <c r="IC364" s="16"/>
      <c r="ID364" s="16"/>
      <c r="IE364" s="16"/>
      <c r="IF364" s="16"/>
      <c r="IG364" s="16"/>
      <c r="IH364" s="16"/>
    </row>
    <row r="365" spans="1:242">
      <c r="A365" s="45" t="s">
        <v>647</v>
      </c>
      <c r="B365" s="19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04">
        <f>VLOOKUP($A365,$T$342:$AI$356,CG$358,FALSE)</f>
        <v>0</v>
      </c>
      <c r="CH365" s="104">
        <f t="shared" ref="CH365:CT365" si="478">VLOOKUP($A365,$T$342:$AI$356,CH$358,FALSE)</f>
        <v>2.8469801620104818E-2</v>
      </c>
      <c r="CI365" s="104">
        <f t="shared" si="478"/>
        <v>4.94212832541292E-2</v>
      </c>
      <c r="CJ365" s="104">
        <f t="shared" si="478"/>
        <v>3.8268959713447792E-2</v>
      </c>
      <c r="CK365" s="104">
        <f t="shared" si="478"/>
        <v>2.3249348857134144E-2</v>
      </c>
      <c r="CL365" s="104">
        <f t="shared" si="478"/>
        <v>6.1996075750092139E-2</v>
      </c>
      <c r="CM365" s="104">
        <f t="shared" si="478"/>
        <v>5.0987452804847733E-2</v>
      </c>
      <c r="CN365" s="104">
        <f t="shared" si="478"/>
        <v>1.7532662276509292E-3</v>
      </c>
      <c r="CO365" s="104">
        <f t="shared" si="478"/>
        <v>6.5720037887837535E-3</v>
      </c>
      <c r="CP365" s="104">
        <f t="shared" si="478"/>
        <v>-2.0171965016298588E-2</v>
      </c>
      <c r="CQ365" s="104">
        <f t="shared" si="478"/>
        <v>-3.8020200223597089E-2</v>
      </c>
      <c r="CR365" s="104">
        <f t="shared" si="478"/>
        <v>-2.9878896987307946E-2</v>
      </c>
      <c r="CS365" s="104">
        <f t="shared" si="478"/>
        <v>-2.8043994064196442E-2</v>
      </c>
      <c r="CT365" s="104">
        <f t="shared" si="478"/>
        <v>1.7817476524661924E-2</v>
      </c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  <c r="FM365" s="16"/>
      <c r="FN365" s="16"/>
      <c r="FO365" s="16"/>
      <c r="FP365" s="16"/>
      <c r="FQ365" s="16"/>
      <c r="FR365" s="16"/>
      <c r="FS365" s="16"/>
      <c r="FT365" s="16"/>
      <c r="FU365" s="16"/>
      <c r="FV365" s="16"/>
      <c r="FW365" s="16"/>
      <c r="FX365" s="16"/>
      <c r="FY365" s="16"/>
      <c r="FZ365" s="16"/>
      <c r="GA365" s="16"/>
      <c r="GB365" s="16"/>
      <c r="GC365" s="16"/>
      <c r="GD365" s="16"/>
      <c r="GE365" s="16"/>
      <c r="GF365" s="16"/>
      <c r="GG365" s="16"/>
      <c r="GH365" s="16"/>
      <c r="GI365" s="16"/>
      <c r="GJ365" s="16"/>
      <c r="GK365" s="16"/>
      <c r="GL365" s="16"/>
      <c r="GM365" s="16"/>
      <c r="GN365" s="16"/>
      <c r="GO365" s="16"/>
      <c r="GP365" s="16"/>
      <c r="GQ365" s="16"/>
      <c r="GR365" s="16"/>
      <c r="GS365" s="16"/>
      <c r="GT365" s="16"/>
      <c r="GU365" s="16"/>
      <c r="GV365" s="16"/>
      <c r="GW365" s="16"/>
      <c r="GX365" s="16"/>
      <c r="GY365" s="16"/>
      <c r="GZ365" s="16"/>
      <c r="HA365" s="16"/>
      <c r="HB365" s="16"/>
      <c r="HC365" s="16"/>
      <c r="HD365" s="16"/>
      <c r="HE365" s="16"/>
      <c r="HF365" s="16"/>
      <c r="HG365" s="16"/>
      <c r="HH365" s="16"/>
      <c r="HI365" s="16"/>
      <c r="HJ365" s="16"/>
      <c r="HK365" s="16"/>
      <c r="HL365" s="16"/>
      <c r="HM365" s="16"/>
      <c r="HN365" s="16"/>
      <c r="HO365" s="16"/>
      <c r="HP365" s="16"/>
      <c r="HQ365" s="16"/>
      <c r="HR365" s="16"/>
      <c r="HS365" s="16"/>
      <c r="HT365" s="16"/>
      <c r="HU365" s="16"/>
      <c r="HV365" s="16"/>
      <c r="HW365" s="16"/>
      <c r="HX365" s="16"/>
      <c r="HY365" s="16"/>
      <c r="HZ365" s="16"/>
      <c r="IA365" s="16"/>
      <c r="IB365" s="16"/>
      <c r="IC365" s="16"/>
      <c r="ID365" s="16"/>
      <c r="IE365" s="16"/>
      <c r="IF365" s="16"/>
      <c r="IG365" s="16"/>
      <c r="IH365" s="16"/>
    </row>
    <row r="366" spans="1:242">
      <c r="A366" s="45" t="s">
        <v>648</v>
      </c>
      <c r="B366" s="19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04">
        <f>VLOOKUP($A366,$T$342:$AI$356,CW$358,FALSE)</f>
        <v>0</v>
      </c>
      <c r="CX366" s="104">
        <f t="shared" ref="CX366:DJ366" si="479">VLOOKUP($A366,$T$342:$AI$356,CX$358,FALSE)</f>
        <v>-2.5127232763401341E-2</v>
      </c>
      <c r="CY366" s="104">
        <f t="shared" si="479"/>
        <v>1.3946403615336944E-2</v>
      </c>
      <c r="CZ366" s="104">
        <f t="shared" si="479"/>
        <v>1.2465037728964345E-2</v>
      </c>
      <c r="DA366" s="104">
        <f t="shared" si="479"/>
        <v>1.2911563087139921E-2</v>
      </c>
      <c r="DB366" s="104">
        <f t="shared" si="479"/>
        <v>2.3262727922250814E-2</v>
      </c>
      <c r="DC366" s="104">
        <f t="shared" si="479"/>
        <v>4.0499418108617569E-2</v>
      </c>
      <c r="DD366" s="104">
        <f t="shared" si="479"/>
        <v>2.4238668663448371E-2</v>
      </c>
      <c r="DE366" s="104">
        <f t="shared" si="479"/>
        <v>3.6516383305069455E-2</v>
      </c>
      <c r="DF366" s="104">
        <f t="shared" si="479"/>
        <v>2.724472187805782E-2</v>
      </c>
      <c r="DG366" s="104">
        <f t="shared" si="479"/>
        <v>1.7396261538457747E-2</v>
      </c>
      <c r="DH366" s="104">
        <f t="shared" si="479"/>
        <v>1.5959204889730128E-2</v>
      </c>
      <c r="DI366" s="104">
        <f t="shared" si="479"/>
        <v>4.5418443864535085E-2</v>
      </c>
      <c r="DJ366" s="104">
        <f t="shared" si="479"/>
        <v>8.5189639038418363E-2</v>
      </c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16"/>
      <c r="FT366" s="16"/>
      <c r="FU366" s="16"/>
      <c r="FV366" s="16"/>
      <c r="FW366" s="16"/>
      <c r="FX366" s="16"/>
      <c r="FY366" s="16"/>
      <c r="FZ366" s="16"/>
      <c r="GA366" s="16"/>
      <c r="GB366" s="16"/>
      <c r="GC366" s="16"/>
      <c r="GD366" s="16"/>
      <c r="GE366" s="16"/>
      <c r="GF366" s="16"/>
      <c r="GG366" s="16"/>
      <c r="GH366" s="16"/>
      <c r="GI366" s="16"/>
      <c r="GJ366" s="16"/>
      <c r="GK366" s="16"/>
      <c r="GL366" s="16"/>
      <c r="GM366" s="16"/>
      <c r="GN366" s="16"/>
      <c r="GO366" s="16"/>
      <c r="GP366" s="16"/>
      <c r="GQ366" s="16"/>
      <c r="GR366" s="16"/>
      <c r="GS366" s="16"/>
      <c r="GT366" s="16"/>
      <c r="GU366" s="16"/>
      <c r="GV366" s="16"/>
      <c r="GW366" s="16"/>
      <c r="GX366" s="16"/>
      <c r="GY366" s="16"/>
      <c r="GZ366" s="16"/>
      <c r="HA366" s="16"/>
      <c r="HB366" s="16"/>
      <c r="HC366" s="16"/>
      <c r="HD366" s="16"/>
      <c r="HE366" s="16"/>
      <c r="HF366" s="16"/>
      <c r="HG366" s="16"/>
      <c r="HH366" s="16"/>
      <c r="HI366" s="16"/>
      <c r="HJ366" s="16"/>
      <c r="HK366" s="16"/>
      <c r="HL366" s="16"/>
      <c r="HM366" s="16"/>
      <c r="HN366" s="16"/>
      <c r="HO366" s="16"/>
      <c r="HP366" s="16"/>
      <c r="HQ366" s="16"/>
      <c r="HR366" s="16"/>
      <c r="HS366" s="16"/>
      <c r="HT366" s="16"/>
      <c r="HU366" s="16"/>
      <c r="HV366" s="16"/>
      <c r="HW366" s="16"/>
      <c r="HX366" s="16"/>
      <c r="HY366" s="16"/>
      <c r="HZ366" s="16"/>
      <c r="IA366" s="16"/>
      <c r="IB366" s="16"/>
      <c r="IC366" s="16"/>
      <c r="ID366" s="16"/>
      <c r="IE366" s="16"/>
      <c r="IF366" s="16"/>
      <c r="IG366" s="16"/>
      <c r="IH366" s="16"/>
    </row>
    <row r="367" spans="1:242">
      <c r="A367" s="45" t="s">
        <v>650</v>
      </c>
      <c r="B367" s="19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04">
        <f>VLOOKUP($A367,$T$342:$AI$356,DM$358,FALSE)</f>
        <v>0</v>
      </c>
      <c r="DN367" s="104">
        <f t="shared" ref="DN367:DZ367" si="480">VLOOKUP($A367,$T$342:$AI$356,DN$358,FALSE)</f>
        <v>-1.7471276838780359E-2</v>
      </c>
      <c r="DO367" s="104">
        <f t="shared" si="480"/>
        <v>5.1123313932355252E-3</v>
      </c>
      <c r="DP367" s="104">
        <f t="shared" si="480"/>
        <v>2.7327358112654743E-2</v>
      </c>
      <c r="DQ367" s="104">
        <f t="shared" si="480"/>
        <v>2.2134594630964122E-2</v>
      </c>
      <c r="DR367" s="104">
        <f t="shared" si="480"/>
        <v>1.0260600681633703E-2</v>
      </c>
      <c r="DS367" s="104">
        <f t="shared" si="480"/>
        <v>2.6425577562241287E-3</v>
      </c>
      <c r="DT367" s="104">
        <f t="shared" si="480"/>
        <v>-3.3053196625955739E-2</v>
      </c>
      <c r="DU367" s="104">
        <f t="shared" si="480"/>
        <v>-2.904117801891537E-2</v>
      </c>
      <c r="DV367" s="104">
        <f t="shared" si="480"/>
        <v>-6.3927997637925449E-2</v>
      </c>
      <c r="DW367" s="104">
        <f t="shared" si="480"/>
        <v>-8.3475466941122178E-2</v>
      </c>
      <c r="DX367" s="104">
        <f t="shared" si="480"/>
        <v>-8.1334795363016021E-2</v>
      </c>
      <c r="DY367" s="104">
        <f t="shared" si="480"/>
        <v>-6.6726895140630904E-2</v>
      </c>
      <c r="DZ367" s="104">
        <f t="shared" si="480"/>
        <v>-4.7996641141324181E-2</v>
      </c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/>
      <c r="FK367" s="16"/>
      <c r="FL367" s="16"/>
      <c r="FM367" s="16"/>
      <c r="FN367" s="16"/>
      <c r="FO367" s="16"/>
      <c r="FP367" s="16"/>
      <c r="FQ367" s="16"/>
      <c r="FR367" s="16"/>
      <c r="FS367" s="16"/>
      <c r="FT367" s="16"/>
      <c r="FU367" s="16"/>
      <c r="FV367" s="16"/>
      <c r="FW367" s="16"/>
      <c r="FX367" s="16"/>
      <c r="FY367" s="16"/>
      <c r="FZ367" s="16"/>
      <c r="GA367" s="16"/>
      <c r="GB367" s="16"/>
      <c r="GC367" s="16"/>
      <c r="GD367" s="16"/>
      <c r="GE367" s="16"/>
      <c r="GF367" s="16"/>
      <c r="GG367" s="16"/>
      <c r="GH367" s="16"/>
      <c r="GI367" s="16"/>
      <c r="GJ367" s="16"/>
      <c r="GK367" s="16"/>
      <c r="GL367" s="16"/>
      <c r="GM367" s="16"/>
      <c r="GN367" s="16"/>
      <c r="GO367" s="16"/>
      <c r="GP367" s="16"/>
      <c r="GQ367" s="16"/>
      <c r="GR367" s="16"/>
      <c r="GS367" s="16"/>
      <c r="GT367" s="16"/>
      <c r="GU367" s="16"/>
      <c r="GV367" s="16"/>
      <c r="GW367" s="16"/>
      <c r="GX367" s="16"/>
      <c r="GY367" s="16"/>
      <c r="GZ367" s="16"/>
      <c r="HA367" s="16"/>
      <c r="HB367" s="16"/>
      <c r="HC367" s="16"/>
      <c r="HD367" s="16"/>
      <c r="HE367" s="16"/>
      <c r="HF367" s="16"/>
      <c r="HG367" s="16"/>
      <c r="HH367" s="16"/>
      <c r="HI367" s="16"/>
      <c r="HJ367" s="16"/>
      <c r="HK367" s="16"/>
      <c r="HL367" s="16"/>
      <c r="HM367" s="16"/>
      <c r="HN367" s="16"/>
      <c r="HO367" s="16"/>
      <c r="HP367" s="16"/>
      <c r="HQ367" s="16"/>
      <c r="HR367" s="16"/>
      <c r="HS367" s="16"/>
      <c r="HT367" s="16"/>
      <c r="HU367" s="16"/>
      <c r="HV367" s="16"/>
      <c r="HW367" s="16"/>
      <c r="HX367" s="16"/>
      <c r="HY367" s="16"/>
      <c r="HZ367" s="16"/>
      <c r="IA367" s="16"/>
      <c r="IB367" s="16"/>
      <c r="IC367" s="16"/>
      <c r="ID367" s="16"/>
      <c r="IE367" s="16"/>
      <c r="IF367" s="16"/>
      <c r="IG367" s="16"/>
      <c r="IH367" s="16"/>
    </row>
    <row r="368" spans="1:242">
      <c r="A368" s="45" t="s">
        <v>651</v>
      </c>
      <c r="B368" s="19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6"/>
      <c r="DZ368" s="16"/>
      <c r="EA368" s="16"/>
      <c r="EB368" s="16"/>
      <c r="EC368" s="104">
        <f>VLOOKUP($A368,$T$342:$AI$356,EC$358,FALSE)</f>
        <v>0</v>
      </c>
      <c r="ED368" s="104">
        <f t="shared" ref="ED368:EP368" si="481">VLOOKUP($A368,$T$342:$AI$356,ED$358,FALSE)</f>
        <v>-2.8713591827849938E-2</v>
      </c>
      <c r="EE368" s="104">
        <f t="shared" si="481"/>
        <v>1.7274251332134893E-2</v>
      </c>
      <c r="EF368" s="104">
        <f t="shared" si="481"/>
        <v>1.0104213051154609E-2</v>
      </c>
      <c r="EG368" s="104">
        <f t="shared" si="481"/>
        <v>-1.0551055967153E-2</v>
      </c>
      <c r="EH368" s="104">
        <f t="shared" si="481"/>
        <v>-3.2282863282259044E-2</v>
      </c>
      <c r="EI368" s="104">
        <f t="shared" si="481"/>
        <v>-1.3307683486153299E-2</v>
      </c>
      <c r="EJ368" s="104">
        <f t="shared" si="481"/>
        <v>-4.4863420737845661E-2</v>
      </c>
      <c r="EK368" s="104">
        <f t="shared" si="481"/>
        <v>-5.3762125515522952E-3</v>
      </c>
      <c r="EL368" s="104">
        <f t="shared" si="481"/>
        <v>-6.3806284621992337E-2</v>
      </c>
      <c r="EM368" s="104">
        <f t="shared" si="481"/>
        <v>-8.5379772365092421E-2</v>
      </c>
      <c r="EN368" s="104">
        <f t="shared" si="481"/>
        <v>-7.6026454881261252E-2</v>
      </c>
      <c r="EO368" s="104">
        <f t="shared" si="481"/>
        <v>-5.5809113620321815E-2</v>
      </c>
      <c r="EP368" s="104">
        <f t="shared" si="481"/>
        <v>-2.9636058882837046E-2</v>
      </c>
      <c r="EQ368" s="16"/>
      <c r="ER368" s="16"/>
      <c r="ES368" s="16"/>
      <c r="ET368" s="16"/>
      <c r="EU368" s="16"/>
      <c r="EV368" s="16"/>
      <c r="EW368" s="16"/>
      <c r="EX368" s="16"/>
      <c r="EY368" s="16"/>
      <c r="EZ368" s="16"/>
      <c r="FA368" s="16"/>
      <c r="FB368" s="16"/>
      <c r="FC368" s="16"/>
      <c r="FD368" s="16"/>
      <c r="FE368" s="16"/>
      <c r="FF368" s="16"/>
      <c r="FG368" s="16"/>
      <c r="FH368" s="16"/>
      <c r="FI368" s="16"/>
      <c r="FJ368" s="16"/>
      <c r="FK368" s="16"/>
      <c r="FL368" s="16"/>
      <c r="FM368" s="16"/>
      <c r="FN368" s="16"/>
      <c r="FO368" s="16"/>
      <c r="FP368" s="16"/>
      <c r="FQ368" s="16"/>
      <c r="FR368" s="16"/>
      <c r="FS368" s="16"/>
      <c r="FT368" s="16"/>
      <c r="FU368" s="16"/>
      <c r="FV368" s="16"/>
      <c r="FW368" s="16"/>
      <c r="FX368" s="16"/>
      <c r="FY368" s="16"/>
      <c r="FZ368" s="16"/>
      <c r="GA368" s="16"/>
      <c r="GB368" s="16"/>
      <c r="GC368" s="16"/>
      <c r="GD368" s="16"/>
      <c r="GE368" s="16"/>
      <c r="GF368" s="16"/>
      <c r="GG368" s="16"/>
      <c r="GH368" s="16"/>
      <c r="GI368" s="16"/>
      <c r="GJ368" s="16"/>
      <c r="GK368" s="16"/>
      <c r="GL368" s="16"/>
      <c r="GM368" s="16"/>
      <c r="GN368" s="16"/>
      <c r="GO368" s="16"/>
      <c r="GP368" s="16"/>
      <c r="GQ368" s="16"/>
      <c r="GR368" s="16"/>
      <c r="GS368" s="16"/>
      <c r="GT368" s="16"/>
      <c r="GU368" s="16"/>
      <c r="GV368" s="16"/>
      <c r="GW368" s="16"/>
      <c r="GX368" s="16"/>
      <c r="GY368" s="16"/>
      <c r="GZ368" s="16"/>
      <c r="HA368" s="16"/>
      <c r="HB368" s="16"/>
      <c r="HC368" s="16"/>
      <c r="HD368" s="16"/>
      <c r="HE368" s="16"/>
      <c r="HF368" s="16"/>
      <c r="HG368" s="16"/>
      <c r="HH368" s="16"/>
      <c r="HI368" s="16"/>
      <c r="HJ368" s="16"/>
      <c r="HK368" s="16"/>
      <c r="HL368" s="16"/>
      <c r="HM368" s="16"/>
      <c r="HN368" s="16"/>
      <c r="HO368" s="16"/>
      <c r="HP368" s="16"/>
      <c r="HQ368" s="16"/>
      <c r="HR368" s="16"/>
      <c r="HS368" s="16"/>
      <c r="HT368" s="16"/>
      <c r="HU368" s="16"/>
      <c r="HV368" s="16"/>
      <c r="HW368" s="16"/>
      <c r="HX368" s="16"/>
      <c r="HY368" s="16"/>
      <c r="HZ368" s="16"/>
      <c r="IA368" s="16"/>
      <c r="IB368" s="16"/>
      <c r="IC368" s="16"/>
      <c r="ID368" s="16"/>
      <c r="IE368" s="16"/>
      <c r="IF368" s="16"/>
      <c r="IG368" s="16"/>
      <c r="IH368" s="16"/>
    </row>
    <row r="369" spans="1:242">
      <c r="A369" s="45" t="s">
        <v>656</v>
      </c>
      <c r="B369" s="19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04">
        <f>VLOOKUP($A369,$T$342:$AI$356,ES$358,FALSE)</f>
        <v>0</v>
      </c>
      <c r="ET369" s="104">
        <f t="shared" ref="ET369:FF369" si="482">VLOOKUP($A369,$T$342:$AI$356,ET$358,FALSE)</f>
        <v>8.6280540461604716E-2</v>
      </c>
      <c r="EU369" s="104">
        <f t="shared" si="482"/>
        <v>4.3856952716792241E-2</v>
      </c>
      <c r="EV369" s="104">
        <f t="shared" si="482"/>
        <v>0.1117251936563084</v>
      </c>
      <c r="EW369" s="104">
        <f t="shared" si="482"/>
        <v>7.5150955164458688E-2</v>
      </c>
      <c r="EX369" s="104">
        <f t="shared" si="482"/>
        <v>0.15593608377348223</v>
      </c>
      <c r="EY369" s="104">
        <f t="shared" si="482"/>
        <v>0.15083289698531721</v>
      </c>
      <c r="EZ369" s="104">
        <f t="shared" si="482"/>
        <v>0.12074684591886808</v>
      </c>
      <c r="FA369" s="104">
        <f t="shared" si="482"/>
        <v>0.11606787789235185</v>
      </c>
      <c r="FB369" s="104">
        <f t="shared" si="482"/>
        <v>0.12944706829892327</v>
      </c>
      <c r="FC369" s="104">
        <f t="shared" si="482"/>
        <v>6.7657612674500767E-2</v>
      </c>
      <c r="FD369" s="104">
        <f t="shared" si="482"/>
        <v>7.8148412117662547E-2</v>
      </c>
      <c r="FE369" s="104">
        <f t="shared" si="482"/>
        <v>9.8330324824371429E-2</v>
      </c>
      <c r="FF369" s="104">
        <f t="shared" si="482"/>
        <v>0.14903233250158254</v>
      </c>
      <c r="FG369" s="16"/>
      <c r="FH369" s="16"/>
      <c r="FI369" s="16"/>
      <c r="FJ369" s="16"/>
      <c r="FK369" s="16"/>
      <c r="FL369" s="16"/>
      <c r="FM369" s="16"/>
      <c r="FN369" s="16"/>
      <c r="FO369" s="16"/>
      <c r="FP369" s="16"/>
      <c r="FQ369" s="16"/>
      <c r="FR369" s="16"/>
      <c r="FS369" s="16"/>
      <c r="FT369" s="16"/>
      <c r="FU369" s="16"/>
      <c r="FV369" s="16"/>
      <c r="FW369" s="16"/>
      <c r="FX369" s="16"/>
      <c r="FY369" s="16"/>
      <c r="FZ369" s="16"/>
      <c r="GA369" s="16"/>
      <c r="GB369" s="16"/>
      <c r="GC369" s="16"/>
      <c r="GD369" s="16"/>
      <c r="GE369" s="16"/>
      <c r="GF369" s="16"/>
      <c r="GG369" s="16"/>
      <c r="GH369" s="16"/>
      <c r="GI369" s="16"/>
      <c r="GJ369" s="16"/>
      <c r="GK369" s="16"/>
      <c r="GL369" s="16"/>
      <c r="GM369" s="16"/>
      <c r="GN369" s="16"/>
      <c r="GO369" s="16"/>
      <c r="GP369" s="16"/>
      <c r="GQ369" s="16"/>
      <c r="GR369" s="16"/>
      <c r="GS369" s="16"/>
      <c r="GT369" s="16"/>
      <c r="GU369" s="16"/>
      <c r="GV369" s="16"/>
      <c r="GW369" s="16"/>
      <c r="GX369" s="16"/>
      <c r="GY369" s="16"/>
      <c r="GZ369" s="16"/>
      <c r="HA369" s="16"/>
      <c r="HB369" s="16"/>
      <c r="HC369" s="16"/>
      <c r="HD369" s="16"/>
      <c r="HE369" s="16"/>
      <c r="HF369" s="16"/>
      <c r="HG369" s="16"/>
      <c r="HH369" s="16"/>
      <c r="HI369" s="16"/>
      <c r="HJ369" s="16"/>
      <c r="HK369" s="16"/>
      <c r="HL369" s="16"/>
      <c r="HM369" s="16"/>
      <c r="HN369" s="16"/>
      <c r="HO369" s="16"/>
      <c r="HP369" s="16"/>
      <c r="HQ369" s="16"/>
      <c r="HR369" s="16"/>
      <c r="HS369" s="16"/>
      <c r="HT369" s="16"/>
      <c r="HU369" s="16"/>
      <c r="HV369" s="16"/>
      <c r="HW369" s="16"/>
      <c r="HX369" s="16"/>
      <c r="HY369" s="16"/>
      <c r="HZ369" s="16"/>
      <c r="IA369" s="16"/>
      <c r="IB369" s="16"/>
      <c r="IC369" s="16"/>
      <c r="ID369" s="16"/>
      <c r="IE369" s="16"/>
      <c r="IF369" s="16"/>
      <c r="IG369" s="16"/>
      <c r="IH369" s="16"/>
    </row>
    <row r="370" spans="1:242">
      <c r="A370" s="168" t="s">
        <v>653</v>
      </c>
      <c r="B370" s="19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/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/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/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04">
        <f>VLOOKUP($A370,$T$342:$AI$356,FI$358,FALSE)</f>
        <v>0</v>
      </c>
      <c r="FJ370" s="104">
        <f t="shared" ref="FJ370:FV370" si="483">VLOOKUP($A370,$T$342:$AI$356,FJ$358,FALSE)</f>
        <v>7.7028096534121904E-2</v>
      </c>
      <c r="FK370" s="104">
        <f t="shared" si="483"/>
        <v>8.6073203193343328E-2</v>
      </c>
      <c r="FL370" s="104">
        <f t="shared" si="483"/>
        <v>0.19432608030431431</v>
      </c>
      <c r="FM370" s="104">
        <f t="shared" si="483"/>
        <v>0.1396342123796519</v>
      </c>
      <c r="FN370" s="104">
        <f t="shared" si="483"/>
        <v>6.2419333018732814E-2</v>
      </c>
      <c r="FO370" s="104">
        <f t="shared" si="483"/>
        <v>0.16762655222758416</v>
      </c>
      <c r="FP370" s="104">
        <f t="shared" si="483"/>
        <v>0.19032513972877663</v>
      </c>
      <c r="FQ370" s="104">
        <f t="shared" si="483"/>
        <v>0.17197818008750176</v>
      </c>
      <c r="FR370" s="104">
        <f t="shared" si="483"/>
        <v>0.17808692961893446</v>
      </c>
      <c r="FS370" s="104">
        <f t="shared" si="483"/>
        <v>0.14152431324744286</v>
      </c>
      <c r="FT370" s="104">
        <f t="shared" si="483"/>
        <v>0.10699711485838503</v>
      </c>
      <c r="FU370" s="104">
        <f t="shared" si="483"/>
        <v>0.10488755389526538</v>
      </c>
      <c r="FV370" s="104">
        <f t="shared" si="483"/>
        <v>0.18017551076849081</v>
      </c>
      <c r="FW370" s="16"/>
      <c r="FX370" s="16"/>
      <c r="FY370" s="16"/>
      <c r="FZ370" s="16"/>
      <c r="GA370" s="16"/>
      <c r="GB370" s="16"/>
      <c r="GC370" s="16"/>
      <c r="GD370" s="16"/>
      <c r="GE370" s="16"/>
      <c r="GF370" s="16"/>
      <c r="GG370" s="16"/>
      <c r="GH370" s="16"/>
      <c r="GI370" s="16"/>
      <c r="GJ370" s="16"/>
      <c r="GK370" s="16"/>
      <c r="GL370" s="16"/>
      <c r="GM370" s="16"/>
      <c r="GN370" s="16"/>
      <c r="GO370" s="16"/>
      <c r="GP370" s="16"/>
      <c r="GQ370" s="16"/>
      <c r="GR370" s="16"/>
      <c r="GS370" s="16"/>
      <c r="GT370" s="16"/>
      <c r="GU370" s="16"/>
      <c r="GV370" s="16"/>
      <c r="GW370" s="16"/>
      <c r="GX370" s="16"/>
      <c r="GY370" s="16"/>
      <c r="GZ370" s="16"/>
      <c r="HA370" s="16"/>
      <c r="HB370" s="16"/>
      <c r="HC370" s="16"/>
      <c r="HD370" s="16"/>
      <c r="HE370" s="16"/>
      <c r="HF370" s="16"/>
      <c r="HG370" s="16"/>
      <c r="HH370" s="16"/>
      <c r="HI370" s="16"/>
      <c r="HJ370" s="16"/>
      <c r="HK370" s="16"/>
      <c r="HL370" s="16"/>
      <c r="HM370" s="16"/>
      <c r="HN370" s="16"/>
      <c r="HO370" s="16"/>
      <c r="HP370" s="16"/>
      <c r="HQ370" s="16"/>
      <c r="HR370" s="16"/>
      <c r="HS370" s="16"/>
      <c r="HT370" s="16"/>
      <c r="HU370" s="16"/>
      <c r="HV370" s="16"/>
      <c r="HW370" s="16"/>
      <c r="HX370" s="16"/>
      <c r="HY370" s="16"/>
      <c r="HZ370" s="16"/>
      <c r="IA370" s="16"/>
      <c r="IB370" s="16"/>
      <c r="IC370" s="16"/>
      <c r="ID370" s="16"/>
      <c r="IE370" s="16"/>
      <c r="IF370" s="16"/>
      <c r="IG370" s="16"/>
      <c r="IH370" s="16"/>
    </row>
    <row r="371" spans="1:242">
      <c r="A371" s="168" t="s">
        <v>652</v>
      </c>
      <c r="B371" s="19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/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/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/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  <c r="EX371" s="16"/>
      <c r="EY371" s="16"/>
      <c r="EZ371" s="16"/>
      <c r="FA371" s="16"/>
      <c r="FB371" s="16"/>
      <c r="FC371" s="16"/>
      <c r="FD371" s="16"/>
      <c r="FE371" s="16"/>
      <c r="FF371" s="16"/>
      <c r="FG371" s="16"/>
      <c r="FH371" s="16"/>
      <c r="FI371" s="16"/>
      <c r="FJ371" s="16"/>
      <c r="FK371" s="16"/>
      <c r="FL371" s="16"/>
      <c r="FM371" s="16"/>
      <c r="FN371" s="16"/>
      <c r="FO371" s="16"/>
      <c r="FP371" s="16"/>
      <c r="FQ371" s="16"/>
      <c r="FR371" s="16"/>
      <c r="FS371" s="16"/>
      <c r="FT371" s="16"/>
      <c r="FU371" s="16"/>
      <c r="FV371" s="16"/>
      <c r="FW371" s="16"/>
      <c r="FX371" s="16"/>
      <c r="FY371" s="104">
        <f>VLOOKUP($A371,$T$342:$AI$356,FY$358,FALSE)</f>
        <v>0</v>
      </c>
      <c r="FZ371" s="104">
        <f t="shared" ref="FZ371:GL371" si="484">VLOOKUP($A371,$T$342:$AI$356,FZ$358,FALSE)</f>
        <v>8.4544452482627541E-2</v>
      </c>
      <c r="GA371" s="104">
        <f t="shared" si="484"/>
        <v>6.9603449373532467E-2</v>
      </c>
      <c r="GB371" s="104">
        <f t="shared" si="484"/>
        <v>0.11908644602844332</v>
      </c>
      <c r="GC371" s="104">
        <f t="shared" si="484"/>
        <v>9.7253846403888788E-2</v>
      </c>
      <c r="GD371" s="104">
        <f t="shared" si="484"/>
        <v>0.13295004911488473</v>
      </c>
      <c r="GE371" s="104">
        <f t="shared" si="484"/>
        <v>0.129153369004537</v>
      </c>
      <c r="GF371" s="104">
        <f t="shared" si="484"/>
        <v>0.11561885088988144</v>
      </c>
      <c r="GG371" s="104">
        <f t="shared" si="484"/>
        <v>0.11197323203805021</v>
      </c>
      <c r="GH371" s="104">
        <f t="shared" si="484"/>
        <v>0.12026619966548346</v>
      </c>
      <c r="GI371" s="104">
        <f t="shared" si="484"/>
        <v>0.11921742449980788</v>
      </c>
      <c r="GJ371" s="104">
        <f t="shared" si="484"/>
        <v>0.13820747749386286</v>
      </c>
      <c r="GK371" s="104">
        <f t="shared" si="484"/>
        <v>0.20338105730358902</v>
      </c>
      <c r="GL371" s="104">
        <f t="shared" si="484"/>
        <v>0.2628699260177001</v>
      </c>
      <c r="GM371" s="16"/>
      <c r="GN371" s="16"/>
      <c r="GO371" s="16"/>
      <c r="GP371" s="16"/>
      <c r="GQ371" s="16"/>
      <c r="GR371" s="16"/>
      <c r="GS371" s="16"/>
      <c r="GT371" s="16"/>
      <c r="GU371" s="16"/>
      <c r="GV371" s="16"/>
      <c r="GW371" s="16"/>
      <c r="GX371" s="16"/>
      <c r="GY371" s="16"/>
      <c r="GZ371" s="16"/>
      <c r="HA371" s="16"/>
      <c r="HB371" s="16"/>
      <c r="HC371" s="16"/>
      <c r="HD371" s="16"/>
      <c r="HE371" s="16"/>
      <c r="HF371" s="16"/>
      <c r="HG371" s="16"/>
      <c r="HH371" s="16"/>
      <c r="HI371" s="16"/>
      <c r="HJ371" s="16"/>
      <c r="HK371" s="16"/>
      <c r="HL371" s="16"/>
      <c r="HM371" s="16"/>
      <c r="HN371" s="16"/>
      <c r="HO371" s="16"/>
      <c r="HP371" s="16"/>
      <c r="HQ371" s="16"/>
      <c r="HR371" s="16"/>
      <c r="HS371" s="16"/>
      <c r="HT371" s="16"/>
      <c r="HU371" s="16"/>
      <c r="HV371" s="16"/>
      <c r="HW371" s="16"/>
      <c r="HX371" s="16"/>
      <c r="HY371" s="16"/>
      <c r="HZ371" s="16"/>
      <c r="IA371" s="16"/>
      <c r="IB371" s="16"/>
      <c r="IC371" s="16"/>
      <c r="ID371" s="16"/>
      <c r="IE371" s="16"/>
      <c r="IF371" s="16"/>
      <c r="IG371" s="16"/>
      <c r="IH371" s="16"/>
    </row>
    <row r="372" spans="1:242">
      <c r="A372" s="45" t="s">
        <v>654</v>
      </c>
      <c r="B372" s="19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/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/>
      <c r="DI372" s="16"/>
      <c r="DJ372" s="16"/>
      <c r="DK372" s="16"/>
      <c r="DL372" s="16"/>
      <c r="DM372" s="16"/>
      <c r="DN372" s="16"/>
      <c r="DO372" s="16"/>
      <c r="DP372" s="16"/>
      <c r="DQ372" s="16"/>
      <c r="DR372" s="16"/>
      <c r="DS372" s="16"/>
      <c r="DT372" s="16"/>
      <c r="DU372" s="16"/>
      <c r="DV372" s="16"/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6"/>
      <c r="EH372" s="16"/>
      <c r="EI372" s="16"/>
      <c r="EJ372" s="16"/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  <c r="EX372" s="16"/>
      <c r="EY372" s="16"/>
      <c r="EZ372" s="16"/>
      <c r="FA372" s="16"/>
      <c r="FB372" s="16"/>
      <c r="FC372" s="16"/>
      <c r="FD372" s="16"/>
      <c r="FE372" s="16"/>
      <c r="FF372" s="16"/>
      <c r="FG372" s="16"/>
      <c r="FH372" s="16"/>
      <c r="FI372" s="16"/>
      <c r="FJ372" s="16"/>
      <c r="FK372" s="16"/>
      <c r="FL372" s="16"/>
      <c r="FM372" s="16"/>
      <c r="FN372" s="16"/>
      <c r="FO372" s="16"/>
      <c r="FP372" s="16"/>
      <c r="FQ372" s="16"/>
      <c r="FR372" s="16"/>
      <c r="FS372" s="16"/>
      <c r="FT372" s="16"/>
      <c r="FU372" s="16"/>
      <c r="FV372" s="16"/>
      <c r="FW372" s="16"/>
      <c r="FX372" s="16"/>
      <c r="FY372" s="16"/>
      <c r="FZ372" s="16"/>
      <c r="GA372" s="16"/>
      <c r="GB372" s="16"/>
      <c r="GC372" s="16"/>
      <c r="GD372" s="16"/>
      <c r="GE372" s="16"/>
      <c r="GF372" s="16"/>
      <c r="GG372" s="16"/>
      <c r="GH372" s="16"/>
      <c r="GI372" s="16"/>
      <c r="GJ372" s="16"/>
      <c r="GK372" s="16"/>
      <c r="GL372" s="16"/>
      <c r="GM372" s="16"/>
      <c r="GN372" s="16"/>
      <c r="GO372" s="104">
        <f>VLOOKUP($A372,$T$342:$AI$356,GO$358,FALSE)</f>
        <v>0</v>
      </c>
      <c r="GP372" s="104">
        <f t="shared" ref="GP372:HB372" si="485">VLOOKUP($A372,$T$342:$AI$356,GP$358,FALSE)</f>
        <v>8.8753081562918279E-2</v>
      </c>
      <c r="GQ372" s="104">
        <f t="shared" si="485"/>
        <v>6.0078557026536972E-2</v>
      </c>
      <c r="GR372" s="104">
        <f t="shared" si="485"/>
        <v>0.12460292769356229</v>
      </c>
      <c r="GS372" s="104">
        <f t="shared" si="485"/>
        <v>0.13649603536237453</v>
      </c>
      <c r="GT372" s="104">
        <f t="shared" si="485"/>
        <v>0.13966930865723581</v>
      </c>
      <c r="GU372" s="104">
        <f t="shared" si="485"/>
        <v>0.14454883003243091</v>
      </c>
      <c r="GV372" s="104">
        <f t="shared" si="485"/>
        <v>0.12220976246917714</v>
      </c>
      <c r="GW372" s="104">
        <f t="shared" si="485"/>
        <v>0.14170854585183212</v>
      </c>
      <c r="GX372" s="104">
        <f t="shared" si="485"/>
        <v>0.1291758317645666</v>
      </c>
      <c r="GY372" s="104">
        <f t="shared" si="485"/>
        <v>0.10863478186883269</v>
      </c>
      <c r="GZ372" s="104">
        <f t="shared" si="485"/>
        <v>0.10927258437675014</v>
      </c>
      <c r="HA372" s="104">
        <f t="shared" si="485"/>
        <v>0.14851697397666297</v>
      </c>
      <c r="HB372" s="104">
        <f t="shared" si="485"/>
        <v>0.16443377637212508</v>
      </c>
      <c r="HC372" s="16"/>
      <c r="HD372" s="16"/>
      <c r="HE372" s="16"/>
      <c r="HF372" s="16"/>
      <c r="HG372" s="16"/>
      <c r="HH372" s="16"/>
      <c r="HI372" s="16"/>
      <c r="HJ372" s="16"/>
      <c r="HK372" s="16"/>
      <c r="HL372" s="16"/>
      <c r="HM372" s="16"/>
      <c r="HN372" s="16"/>
      <c r="HO372" s="16"/>
      <c r="HP372" s="16"/>
      <c r="HQ372" s="16"/>
      <c r="HR372" s="16"/>
      <c r="HS372" s="16"/>
      <c r="HT372" s="16"/>
      <c r="HU372" s="16"/>
      <c r="HV372" s="16"/>
      <c r="HW372" s="16"/>
      <c r="HX372" s="16"/>
      <c r="HY372" s="16"/>
      <c r="HZ372" s="16"/>
      <c r="IA372" s="16"/>
      <c r="IB372" s="16"/>
      <c r="IC372" s="16"/>
      <c r="ID372" s="16"/>
      <c r="IE372" s="16"/>
      <c r="IF372" s="16"/>
      <c r="IG372" s="16"/>
      <c r="IH372" s="16"/>
    </row>
    <row r="373" spans="1:242">
      <c r="A373" s="45" t="s">
        <v>655</v>
      </c>
      <c r="B373" s="19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/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/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/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/>
      <c r="FK373" s="16"/>
      <c r="FL373" s="16"/>
      <c r="FM373" s="16"/>
      <c r="FN373" s="16"/>
      <c r="FO373" s="16"/>
      <c r="FP373" s="16"/>
      <c r="FQ373" s="16"/>
      <c r="FR373" s="16"/>
      <c r="FS373" s="16"/>
      <c r="FT373" s="16"/>
      <c r="FU373" s="16"/>
      <c r="FV373" s="16"/>
      <c r="FW373" s="16"/>
      <c r="FX373" s="16"/>
      <c r="FY373" s="16"/>
      <c r="FZ373" s="16"/>
      <c r="GA373" s="16"/>
      <c r="GB373" s="16"/>
      <c r="GC373" s="16"/>
      <c r="GD373" s="16"/>
      <c r="GE373" s="16"/>
      <c r="GF373" s="16"/>
      <c r="GG373" s="16"/>
      <c r="GH373" s="16"/>
      <c r="GI373" s="16"/>
      <c r="GJ373" s="16"/>
      <c r="GK373" s="16"/>
      <c r="GL373" s="16"/>
      <c r="GM373" s="16"/>
      <c r="GN373" s="16"/>
      <c r="GO373" s="16"/>
      <c r="GP373" s="16"/>
      <c r="GQ373" s="16"/>
      <c r="GR373" s="16"/>
      <c r="GS373" s="16"/>
      <c r="GT373" s="16"/>
      <c r="GU373" s="16"/>
      <c r="GV373" s="16"/>
      <c r="GW373" s="16"/>
      <c r="GX373" s="16"/>
      <c r="GY373" s="16"/>
      <c r="GZ373" s="16"/>
      <c r="HA373" s="16"/>
      <c r="HB373" s="16"/>
      <c r="HC373" s="16"/>
      <c r="HD373" s="16"/>
      <c r="HE373" s="104">
        <f>VLOOKUP($A373,$T$342:$AI$356,HE$358,FALSE)</f>
        <v>0</v>
      </c>
      <c r="HF373" s="104">
        <f t="shared" ref="HF373:HR373" si="486">VLOOKUP($A373,$T$342:$AI$356,HF$358,FALSE)</f>
        <v>4.6865508233073117E-2</v>
      </c>
      <c r="HG373" s="104">
        <f t="shared" si="486"/>
        <v>2.6155323749638804E-2</v>
      </c>
      <c r="HH373" s="104">
        <f t="shared" si="486"/>
        <v>5.5623519019593948E-2</v>
      </c>
      <c r="HI373" s="104">
        <f t="shared" si="486"/>
        <v>7.1104142298378248E-2</v>
      </c>
      <c r="HJ373" s="104">
        <f t="shared" si="486"/>
        <v>5.9212792423006366E-2</v>
      </c>
      <c r="HK373" s="104">
        <f t="shared" si="486"/>
        <v>5.5240491805861325E-2</v>
      </c>
      <c r="HL373" s="104">
        <f t="shared" si="486"/>
        <v>5.9199788369742601E-2</v>
      </c>
      <c r="HM373" s="104">
        <f t="shared" si="486"/>
        <v>0.10509393993630511</v>
      </c>
      <c r="HN373" s="104">
        <f t="shared" si="486"/>
        <v>0.12380203377741572</v>
      </c>
      <c r="HO373" s="104">
        <f t="shared" si="486"/>
        <v>0.10801804051699015</v>
      </c>
      <c r="HP373" s="104">
        <f t="shared" si="486"/>
        <v>9.8468319859777775E-2</v>
      </c>
      <c r="HQ373" s="104">
        <f t="shared" si="486"/>
        <v>0.12944468657960773</v>
      </c>
      <c r="HR373" s="104">
        <f t="shared" si="486"/>
        <v>0.17465217402486255</v>
      </c>
      <c r="HS373" s="16"/>
      <c r="HT373" s="16"/>
      <c r="HU373" s="16"/>
      <c r="HV373" s="16"/>
      <c r="HW373" s="16"/>
      <c r="HX373" s="16"/>
      <c r="HY373" s="16"/>
      <c r="HZ373" s="16"/>
      <c r="IA373" s="16"/>
      <c r="IB373" s="16"/>
      <c r="IC373" s="16"/>
      <c r="ID373" s="16"/>
      <c r="IE373" s="16"/>
      <c r="IF373" s="16"/>
      <c r="IG373" s="16"/>
      <c r="IH373" s="16"/>
    </row>
    <row r="374" spans="1:242">
      <c r="A374" s="44" t="s">
        <v>632</v>
      </c>
      <c r="B374" s="19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/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/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/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/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/>
      <c r="FK374" s="16"/>
      <c r="FL374" s="16"/>
      <c r="FM374" s="16"/>
      <c r="FN374" s="16"/>
      <c r="FO374" s="16"/>
      <c r="FP374" s="16"/>
      <c r="FQ374" s="16"/>
      <c r="FR374" s="16"/>
      <c r="FS374" s="16"/>
      <c r="FT374" s="16"/>
      <c r="FU374" s="16"/>
      <c r="FV374" s="16"/>
      <c r="FW374" s="16"/>
      <c r="FX374" s="16"/>
      <c r="FY374" s="16"/>
      <c r="FZ374" s="16"/>
      <c r="GA374" s="16"/>
      <c r="GB374" s="16"/>
      <c r="GC374" s="16"/>
      <c r="GD374" s="16"/>
      <c r="GE374" s="16"/>
      <c r="GF374" s="16"/>
      <c r="GG374" s="16"/>
      <c r="GH374" s="16"/>
      <c r="GI374" s="16"/>
      <c r="GJ374" s="16"/>
      <c r="GK374" s="16"/>
      <c r="GL374" s="16"/>
      <c r="GM374" s="16"/>
      <c r="GN374" s="16"/>
      <c r="GO374" s="16"/>
      <c r="GP374" s="16"/>
      <c r="GQ374" s="16"/>
      <c r="GR374" s="16"/>
      <c r="GS374" s="16"/>
      <c r="GT374" s="16"/>
      <c r="GU374" s="16"/>
      <c r="GV374" s="16"/>
      <c r="GW374" s="16"/>
      <c r="GX374" s="16"/>
      <c r="GY374" s="16"/>
      <c r="GZ374" s="16"/>
      <c r="HA374" s="16"/>
      <c r="HB374" s="16"/>
      <c r="HC374" s="16"/>
      <c r="HD374" s="16"/>
      <c r="HE374" s="16"/>
      <c r="HF374" s="16"/>
      <c r="HG374" s="16"/>
      <c r="HH374" s="16"/>
      <c r="HI374" s="16"/>
      <c r="HJ374" s="16"/>
      <c r="HK374" s="16"/>
      <c r="HL374" s="16"/>
      <c r="HM374" s="16"/>
      <c r="HN374" s="16"/>
      <c r="HO374" s="16"/>
      <c r="HP374" s="16"/>
      <c r="HQ374" s="16"/>
      <c r="HR374" s="16"/>
      <c r="HS374" s="16"/>
      <c r="HT374" s="16"/>
      <c r="HU374" s="104">
        <f>VLOOKUP($A374,$T$342:$AI$356,HU$358,FALSE)</f>
        <v>0</v>
      </c>
      <c r="HV374" s="104">
        <f t="shared" ref="HV374:IH374" si="487">VLOOKUP($A374,$T$342:$AI$356,HV$358,FALSE)</f>
        <v>2.3555059286435975E-2</v>
      </c>
      <c r="HW374" s="104">
        <f t="shared" si="487"/>
        <v>5.8568618067740719E-2</v>
      </c>
      <c r="HX374" s="104">
        <f t="shared" si="487"/>
        <v>7.8321901419684092E-2</v>
      </c>
      <c r="HY374" s="104">
        <f t="shared" si="487"/>
        <v>7.877386079651183E-2</v>
      </c>
      <c r="HZ374" s="104">
        <f t="shared" si="487"/>
        <v>8.9886744297336119E-2</v>
      </c>
      <c r="IA374" s="104">
        <f t="shared" si="487"/>
        <v>9.4167065454352272E-2</v>
      </c>
      <c r="IB374" s="104">
        <f t="shared" si="487"/>
        <v>7.590258946137074E-2</v>
      </c>
      <c r="IC374" s="104">
        <f t="shared" si="487"/>
        <v>8.2442707502525581E-2</v>
      </c>
      <c r="ID374" s="104">
        <f t="shared" si="487"/>
        <v>7.4599883022278934E-2</v>
      </c>
      <c r="IE374" s="104">
        <f t="shared" si="487"/>
        <v>6.7528048067208912E-2</v>
      </c>
      <c r="IF374" s="104">
        <f t="shared" si="487"/>
        <v>7.563673100441326E-2</v>
      </c>
      <c r="IG374" s="104">
        <f t="shared" si="487"/>
        <v>0.10089328441537715</v>
      </c>
      <c r="IH374" s="104">
        <f t="shared" si="487"/>
        <v>0.13351411708406435</v>
      </c>
    </row>
    <row r="377" spans="1:242">
      <c r="A377" s="19"/>
      <c r="B377" s="19"/>
      <c r="C377" s="19">
        <v>3</v>
      </c>
      <c r="D377" s="19">
        <v>4</v>
      </c>
      <c r="E377" s="19">
        <v>5</v>
      </c>
      <c r="F377" s="19">
        <v>6</v>
      </c>
      <c r="G377" s="19">
        <v>7</v>
      </c>
      <c r="H377" s="19">
        <v>8</v>
      </c>
      <c r="I377" s="19">
        <v>9</v>
      </c>
      <c r="J377" s="19">
        <v>10</v>
      </c>
      <c r="K377" s="19">
        <v>11</v>
      </c>
      <c r="L377" s="19">
        <v>12</v>
      </c>
      <c r="M377" s="19">
        <v>13</v>
      </c>
      <c r="N377" s="19">
        <v>14</v>
      </c>
      <c r="O377" s="19">
        <v>15</v>
      </c>
      <c r="P377" s="19">
        <v>16</v>
      </c>
      <c r="S377" s="19"/>
      <c r="T377" s="19"/>
      <c r="U377" s="19">
        <v>3</v>
      </c>
      <c r="V377" s="19">
        <v>4</v>
      </c>
      <c r="W377" s="19">
        <v>5</v>
      </c>
      <c r="X377" s="19">
        <v>6</v>
      </c>
      <c r="Y377" s="19">
        <v>7</v>
      </c>
      <c r="Z377" s="19">
        <v>8</v>
      </c>
      <c r="AA377" s="19">
        <v>9</v>
      </c>
      <c r="AB377" s="19">
        <v>10</v>
      </c>
      <c r="AC377" s="19">
        <v>11</v>
      </c>
      <c r="AD377" s="19">
        <v>12</v>
      </c>
      <c r="AE377" s="19">
        <v>13</v>
      </c>
      <c r="AF377" s="19">
        <v>14</v>
      </c>
      <c r="AG377" s="19">
        <v>15</v>
      </c>
      <c r="AH377" s="19">
        <v>16</v>
      </c>
      <c r="AI377" s="19"/>
      <c r="AJ377" s="19"/>
      <c r="AK377" s="19">
        <v>3</v>
      </c>
      <c r="AL377" s="19">
        <v>4</v>
      </c>
      <c r="AM377" s="19">
        <v>5</v>
      </c>
      <c r="AN377" s="19">
        <v>6</v>
      </c>
      <c r="AO377" s="19">
        <v>7</v>
      </c>
      <c r="AP377" s="19">
        <v>8</v>
      </c>
      <c r="AQ377" s="19">
        <v>9</v>
      </c>
      <c r="AR377" s="19">
        <v>10</v>
      </c>
      <c r="AS377" s="19">
        <v>11</v>
      </c>
      <c r="AT377" s="19">
        <v>12</v>
      </c>
      <c r="AU377" s="19">
        <v>13</v>
      </c>
      <c r="AV377" s="19">
        <v>14</v>
      </c>
      <c r="AW377" s="19">
        <v>15</v>
      </c>
      <c r="AX377" s="19">
        <v>16</v>
      </c>
      <c r="AY377" s="19"/>
      <c r="AZ377" s="19"/>
      <c r="BA377" s="19">
        <v>3</v>
      </c>
      <c r="BB377" s="19">
        <v>4</v>
      </c>
      <c r="BC377" s="19">
        <v>5</v>
      </c>
      <c r="BD377" s="19">
        <v>6</v>
      </c>
      <c r="BE377" s="19">
        <v>7</v>
      </c>
      <c r="BF377" s="19">
        <v>8</v>
      </c>
      <c r="BG377" s="19">
        <v>9</v>
      </c>
      <c r="BH377" s="19">
        <v>10</v>
      </c>
      <c r="BI377" s="19">
        <v>11</v>
      </c>
      <c r="BJ377" s="19">
        <v>12</v>
      </c>
      <c r="BK377" s="19">
        <v>13</v>
      </c>
      <c r="BL377" s="19">
        <v>14</v>
      </c>
      <c r="BM377" s="19">
        <v>15</v>
      </c>
      <c r="BN377" s="19">
        <v>16</v>
      </c>
      <c r="BO377" s="19"/>
      <c r="BP377" s="19"/>
      <c r="BQ377" s="19">
        <v>3</v>
      </c>
      <c r="BR377" s="19">
        <v>4</v>
      </c>
      <c r="BS377" s="19">
        <v>5</v>
      </c>
      <c r="BT377" s="19">
        <v>6</v>
      </c>
      <c r="BU377" s="19">
        <v>7</v>
      </c>
      <c r="BV377" s="19">
        <v>8</v>
      </c>
      <c r="BW377" s="19">
        <v>9</v>
      </c>
      <c r="BX377" s="19">
        <v>10</v>
      </c>
      <c r="BY377" s="19">
        <v>11</v>
      </c>
      <c r="BZ377" s="19">
        <v>12</v>
      </c>
      <c r="CA377" s="19">
        <v>13</v>
      </c>
      <c r="CB377" s="19">
        <v>14</v>
      </c>
      <c r="CC377" s="19">
        <v>15</v>
      </c>
      <c r="CD377" s="19">
        <v>16</v>
      </c>
      <c r="CE377" s="19"/>
      <c r="CF377" s="19"/>
      <c r="CG377" s="19">
        <v>3</v>
      </c>
      <c r="CH377" s="19">
        <v>4</v>
      </c>
      <c r="CI377" s="19">
        <v>5</v>
      </c>
      <c r="CJ377" s="19">
        <v>6</v>
      </c>
      <c r="CK377" s="19">
        <v>7</v>
      </c>
      <c r="CL377" s="19">
        <v>8</v>
      </c>
      <c r="CM377" s="19">
        <v>9</v>
      </c>
      <c r="CN377" s="19">
        <v>10</v>
      </c>
      <c r="CO377" s="19">
        <v>11</v>
      </c>
      <c r="CP377" s="19">
        <v>12</v>
      </c>
      <c r="CQ377" s="19">
        <v>13</v>
      </c>
      <c r="CR377" s="19">
        <v>14</v>
      </c>
      <c r="CS377" s="19">
        <v>15</v>
      </c>
      <c r="CT377" s="19">
        <v>16</v>
      </c>
      <c r="CU377" s="19"/>
      <c r="CV377" s="19"/>
      <c r="CW377" s="19">
        <v>3</v>
      </c>
      <c r="CX377" s="19">
        <v>4</v>
      </c>
      <c r="CY377" s="19">
        <v>5</v>
      </c>
      <c r="CZ377" s="19">
        <v>6</v>
      </c>
      <c r="DA377" s="19">
        <v>7</v>
      </c>
      <c r="DB377" s="19">
        <v>8</v>
      </c>
      <c r="DC377" s="19">
        <v>9</v>
      </c>
      <c r="DD377" s="19">
        <v>10</v>
      </c>
      <c r="DE377" s="19">
        <v>11</v>
      </c>
      <c r="DF377" s="19">
        <v>12</v>
      </c>
      <c r="DG377" s="19">
        <v>13</v>
      </c>
      <c r="DH377" s="19">
        <v>14</v>
      </c>
      <c r="DI377" s="19">
        <v>15</v>
      </c>
      <c r="DJ377" s="19">
        <v>16</v>
      </c>
      <c r="DK377" s="19"/>
      <c r="DL377" s="19"/>
      <c r="DM377" s="19">
        <v>3</v>
      </c>
      <c r="DN377" s="19">
        <v>4</v>
      </c>
      <c r="DO377" s="19">
        <v>5</v>
      </c>
      <c r="DP377" s="19">
        <v>6</v>
      </c>
      <c r="DQ377" s="19">
        <v>7</v>
      </c>
      <c r="DR377" s="19">
        <v>8</v>
      </c>
      <c r="DS377" s="19">
        <v>9</v>
      </c>
      <c r="DT377" s="19">
        <v>10</v>
      </c>
      <c r="DU377" s="19">
        <v>11</v>
      </c>
      <c r="DV377" s="19">
        <v>12</v>
      </c>
      <c r="DW377" s="19">
        <v>13</v>
      </c>
      <c r="DX377" s="19">
        <v>14</v>
      </c>
      <c r="DY377" s="19">
        <v>15</v>
      </c>
      <c r="DZ377" s="19">
        <v>16</v>
      </c>
      <c r="EA377" s="19"/>
      <c r="EB377" s="19"/>
      <c r="EC377" s="19">
        <v>3</v>
      </c>
      <c r="ED377" s="19">
        <v>4</v>
      </c>
      <c r="EE377" s="19">
        <v>5</v>
      </c>
      <c r="EF377" s="19">
        <v>6</v>
      </c>
      <c r="EG377" s="19">
        <v>7</v>
      </c>
      <c r="EH377" s="19">
        <v>8</v>
      </c>
      <c r="EI377" s="19">
        <v>9</v>
      </c>
      <c r="EJ377" s="19">
        <v>10</v>
      </c>
      <c r="EK377" s="19">
        <v>11</v>
      </c>
      <c r="EL377" s="19">
        <v>12</v>
      </c>
      <c r="EM377" s="19">
        <v>13</v>
      </c>
      <c r="EN377" s="19">
        <v>14</v>
      </c>
      <c r="EO377" s="19">
        <v>15</v>
      </c>
      <c r="EP377" s="19">
        <v>16</v>
      </c>
      <c r="EQ377" s="19"/>
      <c r="ER377" s="19"/>
      <c r="ES377" s="19">
        <v>3</v>
      </c>
      <c r="ET377" s="19">
        <v>4</v>
      </c>
      <c r="EU377" s="19">
        <v>5</v>
      </c>
      <c r="EV377" s="19">
        <v>6</v>
      </c>
      <c r="EW377" s="19">
        <v>7</v>
      </c>
      <c r="EX377" s="19">
        <v>8</v>
      </c>
      <c r="EY377" s="19">
        <v>9</v>
      </c>
      <c r="EZ377" s="19">
        <v>10</v>
      </c>
      <c r="FA377" s="19">
        <v>11</v>
      </c>
      <c r="FB377" s="19">
        <v>12</v>
      </c>
      <c r="FC377" s="19">
        <v>13</v>
      </c>
      <c r="FD377" s="19">
        <v>14</v>
      </c>
      <c r="FE377" s="19">
        <v>15</v>
      </c>
      <c r="FF377" s="19">
        <v>16</v>
      </c>
      <c r="FG377" s="19"/>
      <c r="FH377" s="19"/>
      <c r="FI377" s="19">
        <v>3</v>
      </c>
      <c r="FJ377" s="19">
        <v>4</v>
      </c>
      <c r="FK377" s="19">
        <v>5</v>
      </c>
      <c r="FL377" s="19">
        <v>6</v>
      </c>
      <c r="FM377" s="19">
        <v>7</v>
      </c>
      <c r="FN377" s="19">
        <v>8</v>
      </c>
      <c r="FO377" s="19">
        <v>9</v>
      </c>
      <c r="FP377" s="19">
        <v>10</v>
      </c>
      <c r="FQ377" s="19">
        <v>11</v>
      </c>
      <c r="FR377" s="19">
        <v>12</v>
      </c>
      <c r="FS377" s="19">
        <v>13</v>
      </c>
      <c r="FT377" s="19">
        <v>14</v>
      </c>
      <c r="FU377" s="19">
        <v>15</v>
      </c>
      <c r="FV377" s="19">
        <v>16</v>
      </c>
      <c r="FW377" s="19"/>
      <c r="FX377" s="19"/>
      <c r="FY377" s="19">
        <v>3</v>
      </c>
      <c r="FZ377" s="19">
        <v>4</v>
      </c>
      <c r="GA377" s="19">
        <v>5</v>
      </c>
      <c r="GB377" s="19">
        <v>6</v>
      </c>
      <c r="GC377" s="19">
        <v>7</v>
      </c>
      <c r="GD377" s="19">
        <v>8</v>
      </c>
      <c r="GE377" s="19">
        <v>9</v>
      </c>
      <c r="GF377" s="19">
        <v>10</v>
      </c>
      <c r="GG377" s="19">
        <v>11</v>
      </c>
      <c r="GH377" s="19">
        <v>12</v>
      </c>
      <c r="GI377" s="19">
        <v>13</v>
      </c>
      <c r="GJ377" s="19">
        <v>14</v>
      </c>
      <c r="GK377" s="19">
        <v>15</v>
      </c>
      <c r="GL377" s="19">
        <v>16</v>
      </c>
      <c r="GM377" s="19"/>
      <c r="GN377" s="19"/>
      <c r="GO377" s="19">
        <v>3</v>
      </c>
      <c r="GP377" s="19">
        <v>4</v>
      </c>
      <c r="GQ377" s="19">
        <v>5</v>
      </c>
      <c r="GR377" s="19">
        <v>6</v>
      </c>
      <c r="GS377" s="19">
        <v>7</v>
      </c>
      <c r="GT377" s="19">
        <v>8</v>
      </c>
      <c r="GU377" s="19">
        <v>9</v>
      </c>
      <c r="GV377" s="19">
        <v>10</v>
      </c>
      <c r="GW377" s="19">
        <v>11</v>
      </c>
      <c r="GX377" s="19">
        <v>12</v>
      </c>
      <c r="GY377" s="19">
        <v>13</v>
      </c>
      <c r="GZ377" s="19">
        <v>14</v>
      </c>
      <c r="HA377" s="19">
        <v>15</v>
      </c>
      <c r="HB377" s="19">
        <v>16</v>
      </c>
      <c r="HC377" s="19"/>
      <c r="HD377" s="19"/>
      <c r="HE377" s="19">
        <v>3</v>
      </c>
      <c r="HF377" s="19">
        <v>4</v>
      </c>
      <c r="HG377" s="19">
        <v>5</v>
      </c>
      <c r="HH377" s="19">
        <v>6</v>
      </c>
      <c r="HI377" s="19">
        <v>7</v>
      </c>
      <c r="HJ377" s="19">
        <v>8</v>
      </c>
      <c r="HK377" s="19">
        <v>9</v>
      </c>
      <c r="HL377" s="19">
        <v>10</v>
      </c>
      <c r="HM377" s="19">
        <v>11</v>
      </c>
      <c r="HN377" s="19">
        <v>12</v>
      </c>
      <c r="HO377" s="19">
        <v>13</v>
      </c>
      <c r="HP377" s="19">
        <v>14</v>
      </c>
      <c r="HQ377" s="19">
        <v>15</v>
      </c>
      <c r="HR377" s="19">
        <v>16</v>
      </c>
      <c r="HS377" s="19"/>
      <c r="HT377" s="19"/>
      <c r="HU377" s="19">
        <v>3</v>
      </c>
      <c r="HV377" s="19">
        <v>4</v>
      </c>
      <c r="HW377" s="19">
        <v>5</v>
      </c>
      <c r="HX377" s="19">
        <v>6</v>
      </c>
      <c r="HY377" s="19">
        <v>7</v>
      </c>
      <c r="HZ377" s="19">
        <v>8</v>
      </c>
      <c r="IA377" s="19">
        <v>9</v>
      </c>
      <c r="IB377" s="19">
        <v>10</v>
      </c>
      <c r="IC377" s="19">
        <v>11</v>
      </c>
      <c r="ID377" s="19">
        <v>12</v>
      </c>
      <c r="IE377" s="19">
        <v>13</v>
      </c>
      <c r="IF377" s="19">
        <v>14</v>
      </c>
      <c r="IG377" s="19">
        <v>15</v>
      </c>
      <c r="IH377" s="19">
        <v>16</v>
      </c>
    </row>
    <row r="378" spans="1:242">
      <c r="A378" s="19"/>
      <c r="B378" s="45"/>
      <c r="C378" s="45" t="s">
        <v>294</v>
      </c>
      <c r="D378" s="45" t="s">
        <v>295</v>
      </c>
      <c r="E378" s="45" t="s">
        <v>296</v>
      </c>
      <c r="F378" s="150" t="s">
        <v>297</v>
      </c>
      <c r="G378" s="45" t="s">
        <v>264</v>
      </c>
      <c r="H378" s="45" t="s">
        <v>265</v>
      </c>
      <c r="I378" s="45" t="s">
        <v>266</v>
      </c>
      <c r="J378" s="45" t="s">
        <v>267</v>
      </c>
      <c r="K378" s="45" t="s">
        <v>268</v>
      </c>
      <c r="L378" s="45" t="s">
        <v>269</v>
      </c>
      <c r="M378" s="45" t="s">
        <v>270</v>
      </c>
      <c r="N378" s="45" t="s">
        <v>271</v>
      </c>
      <c r="O378" s="45" t="s">
        <v>272</v>
      </c>
      <c r="P378" s="44" t="s">
        <v>273</v>
      </c>
      <c r="Q378" s="44"/>
      <c r="R378" s="44"/>
      <c r="S378" s="44"/>
      <c r="T378" s="45"/>
      <c r="U378" s="45" t="s">
        <v>294</v>
      </c>
      <c r="V378" s="45" t="s">
        <v>295</v>
      </c>
      <c r="W378" s="45" t="s">
        <v>296</v>
      </c>
      <c r="X378" s="150" t="s">
        <v>297</v>
      </c>
      <c r="Y378" s="45" t="s">
        <v>264</v>
      </c>
      <c r="Z378" s="45" t="s">
        <v>265</v>
      </c>
      <c r="AA378" s="45" t="s">
        <v>266</v>
      </c>
      <c r="AB378" s="45" t="s">
        <v>267</v>
      </c>
      <c r="AC378" s="45" t="s">
        <v>268</v>
      </c>
      <c r="AD378" s="45" t="s">
        <v>269</v>
      </c>
      <c r="AE378" s="45" t="s">
        <v>270</v>
      </c>
      <c r="AF378" s="45" t="s">
        <v>271</v>
      </c>
      <c r="AG378" s="45" t="s">
        <v>272</v>
      </c>
      <c r="AH378" s="44" t="s">
        <v>273</v>
      </c>
      <c r="AI378" s="44"/>
      <c r="AJ378" s="45"/>
      <c r="AK378" s="45" t="s">
        <v>294</v>
      </c>
      <c r="AL378" s="45" t="s">
        <v>295</v>
      </c>
      <c r="AM378" s="45" t="s">
        <v>296</v>
      </c>
      <c r="AN378" s="150" t="s">
        <v>297</v>
      </c>
      <c r="AO378" s="45" t="s">
        <v>264</v>
      </c>
      <c r="AP378" s="45" t="s">
        <v>265</v>
      </c>
      <c r="AQ378" s="45" t="s">
        <v>266</v>
      </c>
      <c r="AR378" s="45" t="s">
        <v>267</v>
      </c>
      <c r="AS378" s="45" t="s">
        <v>268</v>
      </c>
      <c r="AT378" s="45" t="s">
        <v>269</v>
      </c>
      <c r="AU378" s="45" t="s">
        <v>270</v>
      </c>
      <c r="AV378" s="45" t="s">
        <v>271</v>
      </c>
      <c r="AW378" s="45" t="s">
        <v>272</v>
      </c>
      <c r="AX378" s="44" t="s">
        <v>273</v>
      </c>
      <c r="AY378" s="44"/>
      <c r="AZ378" s="45"/>
      <c r="BA378" s="45" t="s">
        <v>294</v>
      </c>
      <c r="BB378" s="45" t="s">
        <v>295</v>
      </c>
      <c r="BC378" s="45" t="s">
        <v>296</v>
      </c>
      <c r="BD378" s="150" t="s">
        <v>297</v>
      </c>
      <c r="BE378" s="45" t="s">
        <v>264</v>
      </c>
      <c r="BF378" s="45" t="s">
        <v>265</v>
      </c>
      <c r="BG378" s="45" t="s">
        <v>266</v>
      </c>
      <c r="BH378" s="45" t="s">
        <v>267</v>
      </c>
      <c r="BI378" s="45" t="s">
        <v>268</v>
      </c>
      <c r="BJ378" s="45" t="s">
        <v>269</v>
      </c>
      <c r="BK378" s="45" t="s">
        <v>270</v>
      </c>
      <c r="BL378" s="45" t="s">
        <v>271</v>
      </c>
      <c r="BM378" s="45" t="s">
        <v>272</v>
      </c>
      <c r="BN378" s="44" t="s">
        <v>273</v>
      </c>
      <c r="BO378" s="44"/>
      <c r="BP378" s="45"/>
      <c r="BQ378" s="45" t="s">
        <v>294</v>
      </c>
      <c r="BR378" s="45" t="s">
        <v>295</v>
      </c>
      <c r="BS378" s="45" t="s">
        <v>296</v>
      </c>
      <c r="BT378" s="150" t="s">
        <v>297</v>
      </c>
      <c r="BU378" s="45" t="s">
        <v>264</v>
      </c>
      <c r="BV378" s="45" t="s">
        <v>265</v>
      </c>
      <c r="BW378" s="45" t="s">
        <v>266</v>
      </c>
      <c r="BX378" s="45" t="s">
        <v>267</v>
      </c>
      <c r="BY378" s="45" t="s">
        <v>268</v>
      </c>
      <c r="BZ378" s="45" t="s">
        <v>269</v>
      </c>
      <c r="CA378" s="45" t="s">
        <v>270</v>
      </c>
      <c r="CB378" s="45" t="s">
        <v>271</v>
      </c>
      <c r="CC378" s="45" t="s">
        <v>272</v>
      </c>
      <c r="CD378" s="44" t="s">
        <v>273</v>
      </c>
      <c r="CE378" s="44"/>
      <c r="CF378" s="45"/>
      <c r="CG378" s="45" t="s">
        <v>294</v>
      </c>
      <c r="CH378" s="45" t="s">
        <v>295</v>
      </c>
      <c r="CI378" s="45" t="s">
        <v>296</v>
      </c>
      <c r="CJ378" s="150" t="s">
        <v>297</v>
      </c>
      <c r="CK378" s="45" t="s">
        <v>264</v>
      </c>
      <c r="CL378" s="45" t="s">
        <v>265</v>
      </c>
      <c r="CM378" s="45" t="s">
        <v>266</v>
      </c>
      <c r="CN378" s="45" t="s">
        <v>267</v>
      </c>
      <c r="CO378" s="45" t="s">
        <v>268</v>
      </c>
      <c r="CP378" s="45" t="s">
        <v>269</v>
      </c>
      <c r="CQ378" s="45" t="s">
        <v>270</v>
      </c>
      <c r="CR378" s="45" t="s">
        <v>271</v>
      </c>
      <c r="CS378" s="45" t="s">
        <v>272</v>
      </c>
      <c r="CT378" s="44" t="s">
        <v>273</v>
      </c>
      <c r="CU378" s="44"/>
      <c r="CV378" s="45"/>
      <c r="CW378" s="45" t="s">
        <v>294</v>
      </c>
      <c r="CX378" s="45" t="s">
        <v>295</v>
      </c>
      <c r="CY378" s="45" t="s">
        <v>296</v>
      </c>
      <c r="CZ378" s="150" t="s">
        <v>297</v>
      </c>
      <c r="DA378" s="45" t="s">
        <v>264</v>
      </c>
      <c r="DB378" s="45" t="s">
        <v>265</v>
      </c>
      <c r="DC378" s="45" t="s">
        <v>266</v>
      </c>
      <c r="DD378" s="45" t="s">
        <v>267</v>
      </c>
      <c r="DE378" s="45" t="s">
        <v>268</v>
      </c>
      <c r="DF378" s="45" t="s">
        <v>269</v>
      </c>
      <c r="DG378" s="45" t="s">
        <v>270</v>
      </c>
      <c r="DH378" s="45" t="s">
        <v>271</v>
      </c>
      <c r="DI378" s="45" t="s">
        <v>272</v>
      </c>
      <c r="DJ378" s="44" t="s">
        <v>273</v>
      </c>
      <c r="DK378" s="44"/>
      <c r="DL378" s="45"/>
      <c r="DM378" s="45" t="s">
        <v>294</v>
      </c>
      <c r="DN378" s="45" t="s">
        <v>295</v>
      </c>
      <c r="DO378" s="45" t="s">
        <v>296</v>
      </c>
      <c r="DP378" s="150" t="s">
        <v>297</v>
      </c>
      <c r="DQ378" s="45" t="s">
        <v>264</v>
      </c>
      <c r="DR378" s="45" t="s">
        <v>265</v>
      </c>
      <c r="DS378" s="45" t="s">
        <v>266</v>
      </c>
      <c r="DT378" s="45" t="s">
        <v>267</v>
      </c>
      <c r="DU378" s="45" t="s">
        <v>268</v>
      </c>
      <c r="DV378" s="45" t="s">
        <v>269</v>
      </c>
      <c r="DW378" s="45" t="s">
        <v>270</v>
      </c>
      <c r="DX378" s="45" t="s">
        <v>271</v>
      </c>
      <c r="DY378" s="45" t="s">
        <v>272</v>
      </c>
      <c r="DZ378" s="44" t="s">
        <v>273</v>
      </c>
      <c r="EA378" s="44"/>
      <c r="EB378" s="45"/>
      <c r="EC378" s="45" t="s">
        <v>294</v>
      </c>
      <c r="ED378" s="45" t="s">
        <v>295</v>
      </c>
      <c r="EE378" s="45" t="s">
        <v>296</v>
      </c>
      <c r="EF378" s="150" t="s">
        <v>297</v>
      </c>
      <c r="EG378" s="45" t="s">
        <v>264</v>
      </c>
      <c r="EH378" s="45" t="s">
        <v>265</v>
      </c>
      <c r="EI378" s="45" t="s">
        <v>266</v>
      </c>
      <c r="EJ378" s="45" t="s">
        <v>267</v>
      </c>
      <c r="EK378" s="45" t="s">
        <v>268</v>
      </c>
      <c r="EL378" s="45" t="s">
        <v>269</v>
      </c>
      <c r="EM378" s="45" t="s">
        <v>270</v>
      </c>
      <c r="EN378" s="45" t="s">
        <v>271</v>
      </c>
      <c r="EO378" s="45" t="s">
        <v>272</v>
      </c>
      <c r="EP378" s="44" t="s">
        <v>273</v>
      </c>
      <c r="EQ378" s="44"/>
      <c r="ER378" s="45"/>
      <c r="ES378" s="45" t="s">
        <v>294</v>
      </c>
      <c r="ET378" s="45" t="s">
        <v>295</v>
      </c>
      <c r="EU378" s="45" t="s">
        <v>296</v>
      </c>
      <c r="EV378" s="150" t="s">
        <v>297</v>
      </c>
      <c r="EW378" s="45" t="s">
        <v>264</v>
      </c>
      <c r="EX378" s="45" t="s">
        <v>265</v>
      </c>
      <c r="EY378" s="45" t="s">
        <v>266</v>
      </c>
      <c r="EZ378" s="45" t="s">
        <v>267</v>
      </c>
      <c r="FA378" s="45" t="s">
        <v>268</v>
      </c>
      <c r="FB378" s="45" t="s">
        <v>269</v>
      </c>
      <c r="FC378" s="45" t="s">
        <v>270</v>
      </c>
      <c r="FD378" s="45" t="s">
        <v>271</v>
      </c>
      <c r="FE378" s="45" t="s">
        <v>272</v>
      </c>
      <c r="FF378" s="44" t="s">
        <v>273</v>
      </c>
      <c r="FG378" s="44"/>
      <c r="FH378" s="45"/>
      <c r="FI378" s="45" t="s">
        <v>294</v>
      </c>
      <c r="FJ378" s="45" t="s">
        <v>295</v>
      </c>
      <c r="FK378" s="45" t="s">
        <v>296</v>
      </c>
      <c r="FL378" s="150" t="s">
        <v>297</v>
      </c>
      <c r="FM378" s="45" t="s">
        <v>264</v>
      </c>
      <c r="FN378" s="45" t="s">
        <v>265</v>
      </c>
      <c r="FO378" s="45" t="s">
        <v>266</v>
      </c>
      <c r="FP378" s="45" t="s">
        <v>267</v>
      </c>
      <c r="FQ378" s="45" t="s">
        <v>268</v>
      </c>
      <c r="FR378" s="45" t="s">
        <v>269</v>
      </c>
      <c r="FS378" s="45" t="s">
        <v>270</v>
      </c>
      <c r="FT378" s="45" t="s">
        <v>271</v>
      </c>
      <c r="FU378" s="45" t="s">
        <v>272</v>
      </c>
      <c r="FV378" s="44" t="s">
        <v>273</v>
      </c>
      <c r="FW378" s="44"/>
      <c r="FX378" s="45"/>
      <c r="FY378" s="45" t="s">
        <v>294</v>
      </c>
      <c r="FZ378" s="45" t="s">
        <v>295</v>
      </c>
      <c r="GA378" s="45" t="s">
        <v>296</v>
      </c>
      <c r="GB378" s="150" t="s">
        <v>297</v>
      </c>
      <c r="GC378" s="45" t="s">
        <v>264</v>
      </c>
      <c r="GD378" s="45" t="s">
        <v>265</v>
      </c>
      <c r="GE378" s="45" t="s">
        <v>266</v>
      </c>
      <c r="GF378" s="45" t="s">
        <v>267</v>
      </c>
      <c r="GG378" s="45" t="s">
        <v>268</v>
      </c>
      <c r="GH378" s="45" t="s">
        <v>269</v>
      </c>
      <c r="GI378" s="45" t="s">
        <v>270</v>
      </c>
      <c r="GJ378" s="45" t="s">
        <v>271</v>
      </c>
      <c r="GK378" s="45" t="s">
        <v>272</v>
      </c>
      <c r="GL378" s="44" t="s">
        <v>273</v>
      </c>
      <c r="GM378" s="44"/>
      <c r="GN378" s="45"/>
      <c r="GO378" s="45" t="s">
        <v>294</v>
      </c>
      <c r="GP378" s="45" t="s">
        <v>295</v>
      </c>
      <c r="GQ378" s="45" t="s">
        <v>296</v>
      </c>
      <c r="GR378" s="150" t="s">
        <v>297</v>
      </c>
      <c r="GS378" s="45" t="s">
        <v>264</v>
      </c>
      <c r="GT378" s="45" t="s">
        <v>265</v>
      </c>
      <c r="GU378" s="45" t="s">
        <v>266</v>
      </c>
      <c r="GV378" s="45" t="s">
        <v>267</v>
      </c>
      <c r="GW378" s="45" t="s">
        <v>268</v>
      </c>
      <c r="GX378" s="45" t="s">
        <v>269</v>
      </c>
      <c r="GY378" s="45" t="s">
        <v>270</v>
      </c>
      <c r="GZ378" s="45" t="s">
        <v>271</v>
      </c>
      <c r="HA378" s="45" t="s">
        <v>272</v>
      </c>
      <c r="HB378" s="44" t="s">
        <v>273</v>
      </c>
      <c r="HC378" s="44"/>
      <c r="HD378" s="45"/>
      <c r="HE378" s="45" t="s">
        <v>294</v>
      </c>
      <c r="HF378" s="45" t="s">
        <v>295</v>
      </c>
      <c r="HG378" s="45" t="s">
        <v>296</v>
      </c>
      <c r="HH378" s="150" t="s">
        <v>297</v>
      </c>
      <c r="HI378" s="45" t="s">
        <v>264</v>
      </c>
      <c r="HJ378" s="45" t="s">
        <v>265</v>
      </c>
      <c r="HK378" s="45" t="s">
        <v>266</v>
      </c>
      <c r="HL378" s="45" t="s">
        <v>267</v>
      </c>
      <c r="HM378" s="45" t="s">
        <v>268</v>
      </c>
      <c r="HN378" s="45" t="s">
        <v>269</v>
      </c>
      <c r="HO378" s="45" t="s">
        <v>270</v>
      </c>
      <c r="HP378" s="45" t="s">
        <v>271</v>
      </c>
      <c r="HQ378" s="45" t="s">
        <v>272</v>
      </c>
      <c r="HR378" s="44" t="s">
        <v>273</v>
      </c>
      <c r="HS378" s="44"/>
      <c r="HT378" s="45"/>
      <c r="HU378" s="45" t="s">
        <v>294</v>
      </c>
      <c r="HV378" s="45" t="s">
        <v>295</v>
      </c>
      <c r="HW378" s="45" t="s">
        <v>296</v>
      </c>
      <c r="HX378" s="150" t="s">
        <v>297</v>
      </c>
      <c r="HY378" s="45" t="s">
        <v>264</v>
      </c>
      <c r="HZ378" s="45" t="s">
        <v>265</v>
      </c>
      <c r="IA378" s="45" t="s">
        <v>266</v>
      </c>
      <c r="IB378" s="45" t="s">
        <v>267</v>
      </c>
      <c r="IC378" s="45" t="s">
        <v>268</v>
      </c>
      <c r="ID378" s="45" t="s">
        <v>269</v>
      </c>
      <c r="IE378" s="45" t="s">
        <v>270</v>
      </c>
      <c r="IF378" s="45" t="s">
        <v>271</v>
      </c>
      <c r="IG378" s="45" t="s">
        <v>272</v>
      </c>
      <c r="IH378" s="44" t="s">
        <v>273</v>
      </c>
    </row>
    <row r="379" spans="1:242">
      <c r="A379" s="45" t="s">
        <v>643</v>
      </c>
      <c r="B379" s="19"/>
      <c r="C379" s="16">
        <f t="shared" ref="C379:BP379" si="488">IF(C157="",NA(),SUM(C157,C175))</f>
        <v>10457.882855967986</v>
      </c>
      <c r="D379" s="16">
        <f t="shared" si="488"/>
        <v>10168.738271940554</v>
      </c>
      <c r="E379" s="16">
        <f t="shared" si="488"/>
        <v>10535.043462422496</v>
      </c>
      <c r="F379" s="16">
        <f t="shared" si="488"/>
        <v>10600.049922135317</v>
      </c>
      <c r="G379" s="16">
        <f t="shared" si="488"/>
        <v>11105.462074626041</v>
      </c>
      <c r="H379" s="16">
        <f t="shared" si="488"/>
        <v>11026.570872388445</v>
      </c>
      <c r="I379" s="16">
        <f t="shared" si="488"/>
        <v>11128.193484172993</v>
      </c>
      <c r="J379" s="16">
        <f t="shared" si="488"/>
        <v>11030.256381373787</v>
      </c>
      <c r="K379" s="16">
        <f t="shared" si="488"/>
        <v>10779.164477409517</v>
      </c>
      <c r="L379" s="16">
        <f t="shared" si="488"/>
        <v>10472.818315554825</v>
      </c>
      <c r="M379" s="16">
        <f t="shared" si="488"/>
        <v>10157.784488387484</v>
      </c>
      <c r="N379" s="16">
        <f t="shared" si="488"/>
        <v>9868.4591636454534</v>
      </c>
      <c r="O379" s="16">
        <f t="shared" si="488"/>
        <v>10310.311202414823</v>
      </c>
      <c r="P379" s="16">
        <f t="shared" si="488"/>
        <v>10522.159664179389</v>
      </c>
      <c r="Q379" s="16"/>
      <c r="R379" s="16"/>
      <c r="S379" s="16" t="e">
        <f t="shared" si="488"/>
        <v>#N/A</v>
      </c>
      <c r="T379" s="16" t="e">
        <f t="shared" si="488"/>
        <v>#N/A</v>
      </c>
      <c r="U379" s="16" t="e">
        <f t="shared" si="488"/>
        <v>#N/A</v>
      </c>
      <c r="V379" s="16" t="e">
        <f t="shared" si="488"/>
        <v>#N/A</v>
      </c>
      <c r="W379" s="16" t="e">
        <f t="shared" si="488"/>
        <v>#N/A</v>
      </c>
      <c r="X379" s="16" t="e">
        <f t="shared" si="488"/>
        <v>#N/A</v>
      </c>
      <c r="Y379" s="16" t="e">
        <f t="shared" si="488"/>
        <v>#N/A</v>
      </c>
      <c r="Z379" s="16" t="e">
        <f t="shared" si="488"/>
        <v>#N/A</v>
      </c>
      <c r="AA379" s="16" t="e">
        <f t="shared" si="488"/>
        <v>#N/A</v>
      </c>
      <c r="AB379" s="16" t="e">
        <f t="shared" si="488"/>
        <v>#N/A</v>
      </c>
      <c r="AC379" s="16" t="e">
        <f t="shared" si="488"/>
        <v>#N/A</v>
      </c>
      <c r="AD379" s="16" t="e">
        <f t="shared" si="488"/>
        <v>#N/A</v>
      </c>
      <c r="AE379" s="16" t="e">
        <f t="shared" si="488"/>
        <v>#N/A</v>
      </c>
      <c r="AF379" s="16" t="e">
        <f t="shared" si="488"/>
        <v>#N/A</v>
      </c>
      <c r="AG379" s="16" t="e">
        <f t="shared" si="488"/>
        <v>#N/A</v>
      </c>
      <c r="AH379" s="16" t="e">
        <f t="shared" si="488"/>
        <v>#N/A</v>
      </c>
      <c r="AI379" s="16" t="e">
        <f t="shared" si="488"/>
        <v>#N/A</v>
      </c>
      <c r="AJ379" s="16" t="e">
        <f t="shared" si="488"/>
        <v>#N/A</v>
      </c>
      <c r="AK379" s="16" t="e">
        <f t="shared" si="488"/>
        <v>#N/A</v>
      </c>
      <c r="AL379" s="16" t="e">
        <f t="shared" si="488"/>
        <v>#N/A</v>
      </c>
      <c r="AM379" s="16" t="e">
        <f t="shared" si="488"/>
        <v>#N/A</v>
      </c>
      <c r="AN379" s="16" t="e">
        <f t="shared" si="488"/>
        <v>#N/A</v>
      </c>
      <c r="AO379" s="16" t="e">
        <f t="shared" si="488"/>
        <v>#N/A</v>
      </c>
      <c r="AP379" s="16" t="e">
        <f t="shared" si="488"/>
        <v>#N/A</v>
      </c>
      <c r="AQ379" s="16" t="e">
        <f t="shared" si="488"/>
        <v>#N/A</v>
      </c>
      <c r="AR379" s="16" t="e">
        <f t="shared" si="488"/>
        <v>#N/A</v>
      </c>
      <c r="AS379" s="16" t="e">
        <f t="shared" si="488"/>
        <v>#N/A</v>
      </c>
      <c r="AT379" s="16" t="e">
        <f t="shared" si="488"/>
        <v>#N/A</v>
      </c>
      <c r="AU379" s="16" t="e">
        <f t="shared" si="488"/>
        <v>#N/A</v>
      </c>
      <c r="AV379" s="16" t="e">
        <f t="shared" si="488"/>
        <v>#N/A</v>
      </c>
      <c r="AW379" s="16" t="e">
        <f t="shared" si="488"/>
        <v>#N/A</v>
      </c>
      <c r="AX379" s="16" t="e">
        <f t="shared" si="488"/>
        <v>#N/A</v>
      </c>
      <c r="AY379" s="16" t="e">
        <f t="shared" si="488"/>
        <v>#N/A</v>
      </c>
      <c r="AZ379" s="16" t="e">
        <f t="shared" si="488"/>
        <v>#N/A</v>
      </c>
      <c r="BA379" s="16" t="e">
        <f t="shared" si="488"/>
        <v>#N/A</v>
      </c>
      <c r="BB379" s="16" t="e">
        <f t="shared" si="488"/>
        <v>#N/A</v>
      </c>
      <c r="BC379" s="16" t="e">
        <f t="shared" si="488"/>
        <v>#N/A</v>
      </c>
      <c r="BD379" s="16" t="e">
        <f t="shared" si="488"/>
        <v>#N/A</v>
      </c>
      <c r="BE379" s="16" t="e">
        <f t="shared" si="488"/>
        <v>#N/A</v>
      </c>
      <c r="BF379" s="16" t="e">
        <f t="shared" si="488"/>
        <v>#N/A</v>
      </c>
      <c r="BG379" s="16" t="e">
        <f t="shared" si="488"/>
        <v>#N/A</v>
      </c>
      <c r="BH379" s="16" t="e">
        <f t="shared" si="488"/>
        <v>#N/A</v>
      </c>
      <c r="BI379" s="16" t="e">
        <f t="shared" si="488"/>
        <v>#N/A</v>
      </c>
      <c r="BJ379" s="16" t="e">
        <f t="shared" si="488"/>
        <v>#N/A</v>
      </c>
      <c r="BK379" s="16" t="e">
        <f t="shared" si="488"/>
        <v>#N/A</v>
      </c>
      <c r="BL379" s="16" t="e">
        <f t="shared" si="488"/>
        <v>#N/A</v>
      </c>
      <c r="BM379" s="16" t="e">
        <f t="shared" si="488"/>
        <v>#N/A</v>
      </c>
      <c r="BN379" s="16" t="e">
        <f t="shared" si="488"/>
        <v>#N/A</v>
      </c>
      <c r="BO379" s="16" t="e">
        <f t="shared" si="488"/>
        <v>#N/A</v>
      </c>
      <c r="BP379" s="16" t="e">
        <f t="shared" si="488"/>
        <v>#N/A</v>
      </c>
      <c r="BQ379" s="16" t="e">
        <f t="shared" ref="BQ379:EB379" si="489">IF(BQ157="",NA(),SUM(BQ157,BQ175))</f>
        <v>#N/A</v>
      </c>
      <c r="BR379" s="16" t="e">
        <f t="shared" si="489"/>
        <v>#N/A</v>
      </c>
      <c r="BS379" s="16" t="e">
        <f t="shared" si="489"/>
        <v>#N/A</v>
      </c>
      <c r="BT379" s="16" t="e">
        <f t="shared" si="489"/>
        <v>#N/A</v>
      </c>
      <c r="BU379" s="16" t="e">
        <f t="shared" si="489"/>
        <v>#N/A</v>
      </c>
      <c r="BV379" s="16" t="e">
        <f t="shared" si="489"/>
        <v>#N/A</v>
      </c>
      <c r="BW379" s="16" t="e">
        <f t="shared" si="489"/>
        <v>#N/A</v>
      </c>
      <c r="BX379" s="16" t="e">
        <f t="shared" si="489"/>
        <v>#N/A</v>
      </c>
      <c r="BY379" s="16" t="e">
        <f t="shared" si="489"/>
        <v>#N/A</v>
      </c>
      <c r="BZ379" s="16" t="e">
        <f t="shared" si="489"/>
        <v>#N/A</v>
      </c>
      <c r="CA379" s="16" t="e">
        <f t="shared" si="489"/>
        <v>#N/A</v>
      </c>
      <c r="CB379" s="16" t="e">
        <f t="shared" si="489"/>
        <v>#N/A</v>
      </c>
      <c r="CC379" s="16" t="e">
        <f t="shared" si="489"/>
        <v>#N/A</v>
      </c>
      <c r="CD379" s="16" t="e">
        <f t="shared" si="489"/>
        <v>#N/A</v>
      </c>
      <c r="CE379" s="16" t="e">
        <f t="shared" si="489"/>
        <v>#N/A</v>
      </c>
      <c r="CF379" s="16" t="e">
        <f t="shared" si="489"/>
        <v>#N/A</v>
      </c>
      <c r="CG379" s="16" t="e">
        <f t="shared" si="489"/>
        <v>#N/A</v>
      </c>
      <c r="CH379" s="16" t="e">
        <f t="shared" si="489"/>
        <v>#N/A</v>
      </c>
      <c r="CI379" s="16" t="e">
        <f t="shared" si="489"/>
        <v>#N/A</v>
      </c>
      <c r="CJ379" s="16" t="e">
        <f t="shared" si="489"/>
        <v>#N/A</v>
      </c>
      <c r="CK379" s="16" t="e">
        <f t="shared" si="489"/>
        <v>#N/A</v>
      </c>
      <c r="CL379" s="16" t="e">
        <f t="shared" si="489"/>
        <v>#N/A</v>
      </c>
      <c r="CM379" s="16" t="e">
        <f t="shared" si="489"/>
        <v>#N/A</v>
      </c>
      <c r="CN379" s="16" t="e">
        <f t="shared" si="489"/>
        <v>#N/A</v>
      </c>
      <c r="CO379" s="16" t="e">
        <f t="shared" si="489"/>
        <v>#N/A</v>
      </c>
      <c r="CP379" s="16" t="e">
        <f t="shared" si="489"/>
        <v>#N/A</v>
      </c>
      <c r="CQ379" s="16" t="e">
        <f t="shared" si="489"/>
        <v>#N/A</v>
      </c>
      <c r="CR379" s="16" t="e">
        <f t="shared" si="489"/>
        <v>#N/A</v>
      </c>
      <c r="CS379" s="16" t="e">
        <f t="shared" si="489"/>
        <v>#N/A</v>
      </c>
      <c r="CT379" s="16" t="e">
        <f t="shared" si="489"/>
        <v>#N/A</v>
      </c>
      <c r="CU379" s="16" t="e">
        <f t="shared" si="489"/>
        <v>#N/A</v>
      </c>
      <c r="CV379" s="16" t="e">
        <f t="shared" si="489"/>
        <v>#N/A</v>
      </c>
      <c r="CW379" s="16" t="e">
        <f t="shared" si="489"/>
        <v>#N/A</v>
      </c>
      <c r="CX379" s="16" t="e">
        <f t="shared" si="489"/>
        <v>#N/A</v>
      </c>
      <c r="CY379" s="16" t="e">
        <f t="shared" si="489"/>
        <v>#N/A</v>
      </c>
      <c r="CZ379" s="16" t="e">
        <f t="shared" si="489"/>
        <v>#N/A</v>
      </c>
      <c r="DA379" s="16" t="e">
        <f t="shared" si="489"/>
        <v>#N/A</v>
      </c>
      <c r="DB379" s="16" t="e">
        <f t="shared" si="489"/>
        <v>#N/A</v>
      </c>
      <c r="DC379" s="16" t="e">
        <f t="shared" si="489"/>
        <v>#N/A</v>
      </c>
      <c r="DD379" s="16" t="e">
        <f t="shared" si="489"/>
        <v>#N/A</v>
      </c>
      <c r="DE379" s="16" t="e">
        <f t="shared" si="489"/>
        <v>#N/A</v>
      </c>
      <c r="DF379" s="16" t="e">
        <f t="shared" si="489"/>
        <v>#N/A</v>
      </c>
      <c r="DG379" s="16" t="e">
        <f t="shared" si="489"/>
        <v>#N/A</v>
      </c>
      <c r="DH379" s="16" t="e">
        <f t="shared" si="489"/>
        <v>#N/A</v>
      </c>
      <c r="DI379" s="16" t="e">
        <f t="shared" si="489"/>
        <v>#N/A</v>
      </c>
      <c r="DJ379" s="16" t="e">
        <f t="shared" si="489"/>
        <v>#N/A</v>
      </c>
      <c r="DK379" s="16" t="e">
        <f t="shared" si="489"/>
        <v>#N/A</v>
      </c>
      <c r="DL379" s="16" t="e">
        <f t="shared" si="489"/>
        <v>#N/A</v>
      </c>
      <c r="DM379" s="16" t="e">
        <f t="shared" si="489"/>
        <v>#N/A</v>
      </c>
      <c r="DN379" s="16" t="e">
        <f t="shared" si="489"/>
        <v>#N/A</v>
      </c>
      <c r="DO379" s="16" t="e">
        <f t="shared" si="489"/>
        <v>#N/A</v>
      </c>
      <c r="DP379" s="16" t="e">
        <f t="shared" si="489"/>
        <v>#N/A</v>
      </c>
      <c r="DQ379" s="16" t="e">
        <f t="shared" si="489"/>
        <v>#N/A</v>
      </c>
      <c r="DR379" s="16" t="e">
        <f t="shared" si="489"/>
        <v>#N/A</v>
      </c>
      <c r="DS379" s="16" t="e">
        <f t="shared" si="489"/>
        <v>#N/A</v>
      </c>
      <c r="DT379" s="16" t="e">
        <f t="shared" si="489"/>
        <v>#N/A</v>
      </c>
      <c r="DU379" s="16" t="e">
        <f t="shared" si="489"/>
        <v>#N/A</v>
      </c>
      <c r="DV379" s="16" t="e">
        <f t="shared" si="489"/>
        <v>#N/A</v>
      </c>
      <c r="DW379" s="16" t="e">
        <f t="shared" si="489"/>
        <v>#N/A</v>
      </c>
      <c r="DX379" s="16" t="e">
        <f t="shared" si="489"/>
        <v>#N/A</v>
      </c>
      <c r="DY379" s="16" t="e">
        <f t="shared" si="489"/>
        <v>#N/A</v>
      </c>
      <c r="DZ379" s="16" t="e">
        <f t="shared" si="489"/>
        <v>#N/A</v>
      </c>
      <c r="EA379" s="16" t="e">
        <f t="shared" si="489"/>
        <v>#N/A</v>
      </c>
      <c r="EB379" s="16" t="e">
        <f t="shared" si="489"/>
        <v>#N/A</v>
      </c>
      <c r="EC379" s="16" t="e">
        <f t="shared" ref="EC379:GN379" si="490">IF(EC157="",NA(),SUM(EC157,EC175))</f>
        <v>#N/A</v>
      </c>
      <c r="ED379" s="16" t="e">
        <f t="shared" si="490"/>
        <v>#N/A</v>
      </c>
      <c r="EE379" s="16" t="e">
        <f t="shared" si="490"/>
        <v>#N/A</v>
      </c>
      <c r="EF379" s="16" t="e">
        <f t="shared" si="490"/>
        <v>#N/A</v>
      </c>
      <c r="EG379" s="16" t="e">
        <f t="shared" si="490"/>
        <v>#N/A</v>
      </c>
      <c r="EH379" s="16" t="e">
        <f t="shared" si="490"/>
        <v>#N/A</v>
      </c>
      <c r="EI379" s="16" t="e">
        <f t="shared" si="490"/>
        <v>#N/A</v>
      </c>
      <c r="EJ379" s="16" t="e">
        <f t="shared" si="490"/>
        <v>#N/A</v>
      </c>
      <c r="EK379" s="16" t="e">
        <f t="shared" si="490"/>
        <v>#N/A</v>
      </c>
      <c r="EL379" s="16" t="e">
        <f t="shared" si="490"/>
        <v>#N/A</v>
      </c>
      <c r="EM379" s="16" t="e">
        <f t="shared" si="490"/>
        <v>#N/A</v>
      </c>
      <c r="EN379" s="16" t="e">
        <f t="shared" si="490"/>
        <v>#N/A</v>
      </c>
      <c r="EO379" s="16" t="e">
        <f t="shared" si="490"/>
        <v>#N/A</v>
      </c>
      <c r="EP379" s="16" t="e">
        <f t="shared" si="490"/>
        <v>#N/A</v>
      </c>
      <c r="EQ379" s="16" t="e">
        <f t="shared" si="490"/>
        <v>#N/A</v>
      </c>
      <c r="ER379" s="16" t="e">
        <f t="shared" si="490"/>
        <v>#N/A</v>
      </c>
      <c r="ES379" s="16" t="e">
        <f t="shared" si="490"/>
        <v>#N/A</v>
      </c>
      <c r="ET379" s="16" t="e">
        <f t="shared" si="490"/>
        <v>#N/A</v>
      </c>
      <c r="EU379" s="16" t="e">
        <f t="shared" si="490"/>
        <v>#N/A</v>
      </c>
      <c r="EV379" s="16" t="e">
        <f t="shared" si="490"/>
        <v>#N/A</v>
      </c>
      <c r="EW379" s="16" t="e">
        <f t="shared" si="490"/>
        <v>#N/A</v>
      </c>
      <c r="EX379" s="16" t="e">
        <f t="shared" si="490"/>
        <v>#N/A</v>
      </c>
      <c r="EY379" s="16" t="e">
        <f t="shared" si="490"/>
        <v>#N/A</v>
      </c>
      <c r="EZ379" s="16" t="e">
        <f t="shared" si="490"/>
        <v>#N/A</v>
      </c>
      <c r="FA379" s="16" t="e">
        <f t="shared" si="490"/>
        <v>#N/A</v>
      </c>
      <c r="FB379" s="16" t="e">
        <f t="shared" si="490"/>
        <v>#N/A</v>
      </c>
      <c r="FC379" s="16" t="e">
        <f t="shared" si="490"/>
        <v>#N/A</v>
      </c>
      <c r="FD379" s="16" t="e">
        <f t="shared" si="490"/>
        <v>#N/A</v>
      </c>
      <c r="FE379" s="16" t="e">
        <f t="shared" si="490"/>
        <v>#N/A</v>
      </c>
      <c r="FF379" s="16" t="e">
        <f t="shared" si="490"/>
        <v>#N/A</v>
      </c>
      <c r="FG379" s="16" t="e">
        <f t="shared" si="490"/>
        <v>#N/A</v>
      </c>
      <c r="FH379" s="16" t="e">
        <f t="shared" si="490"/>
        <v>#N/A</v>
      </c>
      <c r="FI379" s="16" t="e">
        <f t="shared" si="490"/>
        <v>#N/A</v>
      </c>
      <c r="FJ379" s="16" t="e">
        <f t="shared" si="490"/>
        <v>#N/A</v>
      </c>
      <c r="FK379" s="16" t="e">
        <f t="shared" si="490"/>
        <v>#N/A</v>
      </c>
      <c r="FL379" s="16" t="e">
        <f t="shared" si="490"/>
        <v>#N/A</v>
      </c>
      <c r="FM379" s="16" t="e">
        <f t="shared" si="490"/>
        <v>#N/A</v>
      </c>
      <c r="FN379" s="16" t="e">
        <f t="shared" si="490"/>
        <v>#N/A</v>
      </c>
      <c r="FO379" s="16" t="e">
        <f t="shared" si="490"/>
        <v>#N/A</v>
      </c>
      <c r="FP379" s="16" t="e">
        <f t="shared" si="490"/>
        <v>#N/A</v>
      </c>
      <c r="FQ379" s="16" t="e">
        <f t="shared" si="490"/>
        <v>#N/A</v>
      </c>
      <c r="FR379" s="16" t="e">
        <f t="shared" si="490"/>
        <v>#N/A</v>
      </c>
      <c r="FS379" s="16" t="e">
        <f t="shared" si="490"/>
        <v>#N/A</v>
      </c>
      <c r="FT379" s="16" t="e">
        <f t="shared" si="490"/>
        <v>#N/A</v>
      </c>
      <c r="FU379" s="16" t="e">
        <f t="shared" si="490"/>
        <v>#N/A</v>
      </c>
      <c r="FV379" s="16" t="e">
        <f t="shared" si="490"/>
        <v>#N/A</v>
      </c>
      <c r="FW379" s="16" t="e">
        <f t="shared" si="490"/>
        <v>#N/A</v>
      </c>
      <c r="FX379" s="16" t="e">
        <f t="shared" si="490"/>
        <v>#N/A</v>
      </c>
      <c r="FY379" s="16" t="e">
        <f t="shared" si="490"/>
        <v>#N/A</v>
      </c>
      <c r="FZ379" s="16" t="e">
        <f t="shared" si="490"/>
        <v>#N/A</v>
      </c>
      <c r="GA379" s="16" t="e">
        <f t="shared" si="490"/>
        <v>#N/A</v>
      </c>
      <c r="GB379" s="16" t="e">
        <f t="shared" si="490"/>
        <v>#N/A</v>
      </c>
      <c r="GC379" s="16" t="e">
        <f t="shared" si="490"/>
        <v>#N/A</v>
      </c>
      <c r="GD379" s="16" t="e">
        <f t="shared" si="490"/>
        <v>#N/A</v>
      </c>
      <c r="GE379" s="16" t="e">
        <f t="shared" si="490"/>
        <v>#N/A</v>
      </c>
      <c r="GF379" s="16" t="e">
        <f t="shared" si="490"/>
        <v>#N/A</v>
      </c>
      <c r="GG379" s="16" t="e">
        <f t="shared" si="490"/>
        <v>#N/A</v>
      </c>
      <c r="GH379" s="16" t="e">
        <f t="shared" si="490"/>
        <v>#N/A</v>
      </c>
      <c r="GI379" s="16" t="e">
        <f t="shared" si="490"/>
        <v>#N/A</v>
      </c>
      <c r="GJ379" s="16" t="e">
        <f t="shared" si="490"/>
        <v>#N/A</v>
      </c>
      <c r="GK379" s="16" t="e">
        <f t="shared" si="490"/>
        <v>#N/A</v>
      </c>
      <c r="GL379" s="16" t="e">
        <f t="shared" si="490"/>
        <v>#N/A</v>
      </c>
      <c r="GM379" s="16" t="e">
        <f t="shared" si="490"/>
        <v>#N/A</v>
      </c>
      <c r="GN379" s="16" t="e">
        <f t="shared" si="490"/>
        <v>#N/A</v>
      </c>
      <c r="GO379" s="16" t="e">
        <f t="shared" ref="GO379:IH379" si="491">IF(GO157="",NA(),SUM(GO157,GO175))</f>
        <v>#N/A</v>
      </c>
      <c r="GP379" s="16" t="e">
        <f t="shared" si="491"/>
        <v>#N/A</v>
      </c>
      <c r="GQ379" s="16" t="e">
        <f t="shared" si="491"/>
        <v>#N/A</v>
      </c>
      <c r="GR379" s="16" t="e">
        <f t="shared" si="491"/>
        <v>#N/A</v>
      </c>
      <c r="GS379" s="16" t="e">
        <f t="shared" si="491"/>
        <v>#N/A</v>
      </c>
      <c r="GT379" s="16" t="e">
        <f t="shared" si="491"/>
        <v>#N/A</v>
      </c>
      <c r="GU379" s="16" t="e">
        <f t="shared" si="491"/>
        <v>#N/A</v>
      </c>
      <c r="GV379" s="16" t="e">
        <f t="shared" si="491"/>
        <v>#N/A</v>
      </c>
      <c r="GW379" s="16" t="e">
        <f t="shared" si="491"/>
        <v>#N/A</v>
      </c>
      <c r="GX379" s="16" t="e">
        <f t="shared" si="491"/>
        <v>#N/A</v>
      </c>
      <c r="GY379" s="16" t="e">
        <f t="shared" si="491"/>
        <v>#N/A</v>
      </c>
      <c r="GZ379" s="16" t="e">
        <f t="shared" si="491"/>
        <v>#N/A</v>
      </c>
      <c r="HA379" s="16" t="e">
        <f t="shared" si="491"/>
        <v>#N/A</v>
      </c>
      <c r="HB379" s="16" t="e">
        <f t="shared" si="491"/>
        <v>#N/A</v>
      </c>
      <c r="HC379" s="16" t="e">
        <f t="shared" si="491"/>
        <v>#N/A</v>
      </c>
      <c r="HD379" s="16" t="e">
        <f t="shared" si="491"/>
        <v>#N/A</v>
      </c>
      <c r="HE379" s="16" t="e">
        <f t="shared" si="491"/>
        <v>#N/A</v>
      </c>
      <c r="HF379" s="16" t="e">
        <f t="shared" si="491"/>
        <v>#N/A</v>
      </c>
      <c r="HG379" s="16" t="e">
        <f t="shared" si="491"/>
        <v>#N/A</v>
      </c>
      <c r="HH379" s="16" t="e">
        <f t="shared" si="491"/>
        <v>#N/A</v>
      </c>
      <c r="HI379" s="16" t="e">
        <f t="shared" si="491"/>
        <v>#N/A</v>
      </c>
      <c r="HJ379" s="16" t="e">
        <f t="shared" si="491"/>
        <v>#N/A</v>
      </c>
      <c r="HK379" s="16" t="e">
        <f t="shared" si="491"/>
        <v>#N/A</v>
      </c>
      <c r="HL379" s="16" t="e">
        <f t="shared" si="491"/>
        <v>#N/A</v>
      </c>
      <c r="HM379" s="16" t="e">
        <f t="shared" si="491"/>
        <v>#N/A</v>
      </c>
      <c r="HN379" s="16" t="e">
        <f t="shared" si="491"/>
        <v>#N/A</v>
      </c>
      <c r="HO379" s="16" t="e">
        <f t="shared" si="491"/>
        <v>#N/A</v>
      </c>
      <c r="HP379" s="16" t="e">
        <f t="shared" si="491"/>
        <v>#N/A</v>
      </c>
      <c r="HQ379" s="16" t="e">
        <f t="shared" si="491"/>
        <v>#N/A</v>
      </c>
      <c r="HR379" s="16" t="e">
        <f t="shared" si="491"/>
        <v>#N/A</v>
      </c>
      <c r="HS379" s="16" t="e">
        <f t="shared" si="491"/>
        <v>#N/A</v>
      </c>
      <c r="HT379" s="16" t="e">
        <f t="shared" si="491"/>
        <v>#N/A</v>
      </c>
      <c r="HU379" s="16" t="e">
        <f t="shared" si="491"/>
        <v>#N/A</v>
      </c>
      <c r="HV379" s="16" t="e">
        <f t="shared" si="491"/>
        <v>#N/A</v>
      </c>
      <c r="HW379" s="16" t="e">
        <f t="shared" si="491"/>
        <v>#N/A</v>
      </c>
      <c r="HX379" s="16" t="e">
        <f t="shared" si="491"/>
        <v>#N/A</v>
      </c>
      <c r="HY379" s="16" t="e">
        <f t="shared" si="491"/>
        <v>#N/A</v>
      </c>
      <c r="HZ379" s="16" t="e">
        <f t="shared" si="491"/>
        <v>#N/A</v>
      </c>
      <c r="IA379" s="16" t="e">
        <f t="shared" si="491"/>
        <v>#N/A</v>
      </c>
      <c r="IB379" s="16" t="e">
        <f t="shared" si="491"/>
        <v>#N/A</v>
      </c>
      <c r="IC379" s="16" t="e">
        <f t="shared" si="491"/>
        <v>#N/A</v>
      </c>
      <c r="ID379" s="16" t="e">
        <f t="shared" si="491"/>
        <v>#N/A</v>
      </c>
      <c r="IE379" s="16" t="e">
        <f t="shared" si="491"/>
        <v>#N/A</v>
      </c>
      <c r="IF379" s="16" t="e">
        <f t="shared" si="491"/>
        <v>#N/A</v>
      </c>
      <c r="IG379" s="16" t="e">
        <f t="shared" si="491"/>
        <v>#N/A</v>
      </c>
      <c r="IH379" s="16" t="e">
        <f t="shared" si="491"/>
        <v>#N/A</v>
      </c>
    </row>
    <row r="380" spans="1:242">
      <c r="A380" s="45" t="s">
        <v>657</v>
      </c>
      <c r="B380" s="19"/>
      <c r="C380" s="16" t="e">
        <f t="shared" ref="C380:BP380" si="492">IF(C158="",NA(),SUM(C158,C176))</f>
        <v>#N/A</v>
      </c>
      <c r="D380" s="16" t="e">
        <f t="shared" si="492"/>
        <v>#N/A</v>
      </c>
      <c r="E380" s="16" t="e">
        <f t="shared" si="492"/>
        <v>#N/A</v>
      </c>
      <c r="F380" s="16" t="e">
        <f t="shared" si="492"/>
        <v>#N/A</v>
      </c>
      <c r="G380" s="16" t="e">
        <f t="shared" si="492"/>
        <v>#N/A</v>
      </c>
      <c r="H380" s="16" t="e">
        <f t="shared" si="492"/>
        <v>#N/A</v>
      </c>
      <c r="I380" s="16" t="e">
        <f t="shared" si="492"/>
        <v>#N/A</v>
      </c>
      <c r="J380" s="16" t="e">
        <f t="shared" si="492"/>
        <v>#N/A</v>
      </c>
      <c r="K380" s="16" t="e">
        <f t="shared" si="492"/>
        <v>#N/A</v>
      </c>
      <c r="L380" s="16" t="e">
        <f t="shared" si="492"/>
        <v>#N/A</v>
      </c>
      <c r="M380" s="16" t="e">
        <f t="shared" si="492"/>
        <v>#N/A</v>
      </c>
      <c r="N380" s="16" t="e">
        <f t="shared" si="492"/>
        <v>#N/A</v>
      </c>
      <c r="O380" s="16" t="e">
        <f t="shared" si="492"/>
        <v>#N/A</v>
      </c>
      <c r="P380" s="16" t="e">
        <f t="shared" si="492"/>
        <v>#N/A</v>
      </c>
      <c r="Q380" s="16"/>
      <c r="R380" s="16"/>
      <c r="S380" s="16" t="e">
        <f t="shared" si="492"/>
        <v>#N/A</v>
      </c>
      <c r="T380" s="16" t="e">
        <f t="shared" si="492"/>
        <v>#N/A</v>
      </c>
      <c r="U380" s="16">
        <f t="shared" si="492"/>
        <v>8887.6306839691169</v>
      </c>
      <c r="V380" s="16">
        <f t="shared" si="492"/>
        <v>8790.014259980755</v>
      </c>
      <c r="W380" s="16">
        <f t="shared" si="492"/>
        <v>9132.4668791496715</v>
      </c>
      <c r="X380" s="16">
        <f t="shared" si="492"/>
        <v>8846.8985922483444</v>
      </c>
      <c r="Y380" s="16">
        <f t="shared" si="492"/>
        <v>8848.4279289185906</v>
      </c>
      <c r="Z380" s="16">
        <f t="shared" si="492"/>
        <v>8858.6102918938159</v>
      </c>
      <c r="AA380" s="16">
        <f t="shared" si="492"/>
        <v>8723.7578007851735</v>
      </c>
      <c r="AB380" s="16">
        <f t="shared" si="492"/>
        <v>8544.1474979727573</v>
      </c>
      <c r="AC380" s="16">
        <f t="shared" si="492"/>
        <v>8400.1224755993389</v>
      </c>
      <c r="AD380" s="16">
        <f t="shared" si="492"/>
        <v>8246.1334722491411</v>
      </c>
      <c r="AE380" s="16">
        <f t="shared" si="492"/>
        <v>8257.8366731546193</v>
      </c>
      <c r="AF380" s="16">
        <f t="shared" si="492"/>
        <v>8241.42136864247</v>
      </c>
      <c r="AG380" s="16">
        <f t="shared" si="492"/>
        <v>8246.5901428687794</v>
      </c>
      <c r="AH380" s="16">
        <f t="shared" si="492"/>
        <v>8194.060245236702</v>
      </c>
      <c r="AI380" s="16" t="e">
        <f t="shared" si="492"/>
        <v>#N/A</v>
      </c>
      <c r="AJ380" s="16" t="e">
        <f t="shared" si="492"/>
        <v>#N/A</v>
      </c>
      <c r="AK380" s="16" t="e">
        <f t="shared" si="492"/>
        <v>#N/A</v>
      </c>
      <c r="AL380" s="16" t="e">
        <f t="shared" si="492"/>
        <v>#N/A</v>
      </c>
      <c r="AM380" s="16" t="e">
        <f t="shared" si="492"/>
        <v>#N/A</v>
      </c>
      <c r="AN380" s="16" t="e">
        <f t="shared" si="492"/>
        <v>#N/A</v>
      </c>
      <c r="AO380" s="16" t="e">
        <f t="shared" si="492"/>
        <v>#N/A</v>
      </c>
      <c r="AP380" s="16" t="e">
        <f t="shared" si="492"/>
        <v>#N/A</v>
      </c>
      <c r="AQ380" s="16" t="e">
        <f t="shared" si="492"/>
        <v>#N/A</v>
      </c>
      <c r="AR380" s="16" t="e">
        <f t="shared" si="492"/>
        <v>#N/A</v>
      </c>
      <c r="AS380" s="16" t="e">
        <f t="shared" si="492"/>
        <v>#N/A</v>
      </c>
      <c r="AT380" s="16" t="e">
        <f t="shared" si="492"/>
        <v>#N/A</v>
      </c>
      <c r="AU380" s="16" t="e">
        <f t="shared" si="492"/>
        <v>#N/A</v>
      </c>
      <c r="AV380" s="16" t="e">
        <f t="shared" si="492"/>
        <v>#N/A</v>
      </c>
      <c r="AW380" s="16" t="e">
        <f t="shared" si="492"/>
        <v>#N/A</v>
      </c>
      <c r="AX380" s="16" t="e">
        <f t="shared" si="492"/>
        <v>#N/A</v>
      </c>
      <c r="AY380" s="16" t="e">
        <f t="shared" si="492"/>
        <v>#N/A</v>
      </c>
      <c r="AZ380" s="16" t="e">
        <f t="shared" si="492"/>
        <v>#N/A</v>
      </c>
      <c r="BA380" s="16" t="e">
        <f t="shared" si="492"/>
        <v>#N/A</v>
      </c>
      <c r="BB380" s="16" t="e">
        <f t="shared" si="492"/>
        <v>#N/A</v>
      </c>
      <c r="BC380" s="16" t="e">
        <f t="shared" si="492"/>
        <v>#N/A</v>
      </c>
      <c r="BD380" s="16" t="e">
        <f t="shared" si="492"/>
        <v>#N/A</v>
      </c>
      <c r="BE380" s="16" t="e">
        <f t="shared" si="492"/>
        <v>#N/A</v>
      </c>
      <c r="BF380" s="16" t="e">
        <f t="shared" si="492"/>
        <v>#N/A</v>
      </c>
      <c r="BG380" s="16" t="e">
        <f t="shared" si="492"/>
        <v>#N/A</v>
      </c>
      <c r="BH380" s="16" t="e">
        <f t="shared" si="492"/>
        <v>#N/A</v>
      </c>
      <c r="BI380" s="16" t="e">
        <f t="shared" si="492"/>
        <v>#N/A</v>
      </c>
      <c r="BJ380" s="16" t="e">
        <f t="shared" si="492"/>
        <v>#N/A</v>
      </c>
      <c r="BK380" s="16" t="e">
        <f t="shared" si="492"/>
        <v>#N/A</v>
      </c>
      <c r="BL380" s="16" t="e">
        <f t="shared" si="492"/>
        <v>#N/A</v>
      </c>
      <c r="BM380" s="16" t="e">
        <f t="shared" si="492"/>
        <v>#N/A</v>
      </c>
      <c r="BN380" s="16" t="e">
        <f t="shared" si="492"/>
        <v>#N/A</v>
      </c>
      <c r="BO380" s="16" t="e">
        <f t="shared" si="492"/>
        <v>#N/A</v>
      </c>
      <c r="BP380" s="16" t="e">
        <f t="shared" si="492"/>
        <v>#N/A</v>
      </c>
      <c r="BQ380" s="16" t="e">
        <f t="shared" ref="BQ380:EB380" si="493">IF(BQ158="",NA(),SUM(BQ158,BQ176))</f>
        <v>#N/A</v>
      </c>
      <c r="BR380" s="16" t="e">
        <f t="shared" si="493"/>
        <v>#N/A</v>
      </c>
      <c r="BS380" s="16" t="e">
        <f t="shared" si="493"/>
        <v>#N/A</v>
      </c>
      <c r="BT380" s="16" t="e">
        <f t="shared" si="493"/>
        <v>#N/A</v>
      </c>
      <c r="BU380" s="16" t="e">
        <f t="shared" si="493"/>
        <v>#N/A</v>
      </c>
      <c r="BV380" s="16" t="e">
        <f t="shared" si="493"/>
        <v>#N/A</v>
      </c>
      <c r="BW380" s="16" t="e">
        <f t="shared" si="493"/>
        <v>#N/A</v>
      </c>
      <c r="BX380" s="16" t="e">
        <f t="shared" si="493"/>
        <v>#N/A</v>
      </c>
      <c r="BY380" s="16" t="e">
        <f t="shared" si="493"/>
        <v>#N/A</v>
      </c>
      <c r="BZ380" s="16" t="e">
        <f t="shared" si="493"/>
        <v>#N/A</v>
      </c>
      <c r="CA380" s="16" t="e">
        <f t="shared" si="493"/>
        <v>#N/A</v>
      </c>
      <c r="CB380" s="16" t="e">
        <f t="shared" si="493"/>
        <v>#N/A</v>
      </c>
      <c r="CC380" s="16" t="e">
        <f t="shared" si="493"/>
        <v>#N/A</v>
      </c>
      <c r="CD380" s="16" t="e">
        <f t="shared" si="493"/>
        <v>#N/A</v>
      </c>
      <c r="CE380" s="16" t="e">
        <f t="shared" si="493"/>
        <v>#N/A</v>
      </c>
      <c r="CF380" s="16" t="e">
        <f t="shared" si="493"/>
        <v>#N/A</v>
      </c>
      <c r="CG380" s="16" t="e">
        <f t="shared" si="493"/>
        <v>#N/A</v>
      </c>
      <c r="CH380" s="16" t="e">
        <f t="shared" si="493"/>
        <v>#N/A</v>
      </c>
      <c r="CI380" s="16" t="e">
        <f t="shared" si="493"/>
        <v>#N/A</v>
      </c>
      <c r="CJ380" s="16" t="e">
        <f t="shared" si="493"/>
        <v>#N/A</v>
      </c>
      <c r="CK380" s="16" t="e">
        <f t="shared" si="493"/>
        <v>#N/A</v>
      </c>
      <c r="CL380" s="16" t="e">
        <f t="shared" si="493"/>
        <v>#N/A</v>
      </c>
      <c r="CM380" s="16" t="e">
        <f t="shared" si="493"/>
        <v>#N/A</v>
      </c>
      <c r="CN380" s="16" t="e">
        <f t="shared" si="493"/>
        <v>#N/A</v>
      </c>
      <c r="CO380" s="16" t="e">
        <f t="shared" si="493"/>
        <v>#N/A</v>
      </c>
      <c r="CP380" s="16" t="e">
        <f t="shared" si="493"/>
        <v>#N/A</v>
      </c>
      <c r="CQ380" s="16" t="e">
        <f t="shared" si="493"/>
        <v>#N/A</v>
      </c>
      <c r="CR380" s="16" t="e">
        <f t="shared" si="493"/>
        <v>#N/A</v>
      </c>
      <c r="CS380" s="16" t="e">
        <f t="shared" si="493"/>
        <v>#N/A</v>
      </c>
      <c r="CT380" s="16" t="e">
        <f t="shared" si="493"/>
        <v>#N/A</v>
      </c>
      <c r="CU380" s="16" t="e">
        <f t="shared" si="493"/>
        <v>#N/A</v>
      </c>
      <c r="CV380" s="16" t="e">
        <f t="shared" si="493"/>
        <v>#N/A</v>
      </c>
      <c r="CW380" s="16" t="e">
        <f t="shared" si="493"/>
        <v>#N/A</v>
      </c>
      <c r="CX380" s="16" t="e">
        <f t="shared" si="493"/>
        <v>#N/A</v>
      </c>
      <c r="CY380" s="16" t="e">
        <f t="shared" si="493"/>
        <v>#N/A</v>
      </c>
      <c r="CZ380" s="16" t="e">
        <f t="shared" si="493"/>
        <v>#N/A</v>
      </c>
      <c r="DA380" s="16" t="e">
        <f t="shared" si="493"/>
        <v>#N/A</v>
      </c>
      <c r="DB380" s="16" t="e">
        <f t="shared" si="493"/>
        <v>#N/A</v>
      </c>
      <c r="DC380" s="16" t="e">
        <f t="shared" si="493"/>
        <v>#N/A</v>
      </c>
      <c r="DD380" s="16" t="e">
        <f t="shared" si="493"/>
        <v>#N/A</v>
      </c>
      <c r="DE380" s="16" t="e">
        <f t="shared" si="493"/>
        <v>#N/A</v>
      </c>
      <c r="DF380" s="16" t="e">
        <f t="shared" si="493"/>
        <v>#N/A</v>
      </c>
      <c r="DG380" s="16" t="e">
        <f t="shared" si="493"/>
        <v>#N/A</v>
      </c>
      <c r="DH380" s="16" t="e">
        <f t="shared" si="493"/>
        <v>#N/A</v>
      </c>
      <c r="DI380" s="16" t="e">
        <f t="shared" si="493"/>
        <v>#N/A</v>
      </c>
      <c r="DJ380" s="16" t="e">
        <f t="shared" si="493"/>
        <v>#N/A</v>
      </c>
      <c r="DK380" s="16" t="e">
        <f t="shared" si="493"/>
        <v>#N/A</v>
      </c>
      <c r="DL380" s="16" t="e">
        <f t="shared" si="493"/>
        <v>#N/A</v>
      </c>
      <c r="DM380" s="16" t="e">
        <f t="shared" si="493"/>
        <v>#N/A</v>
      </c>
      <c r="DN380" s="16" t="e">
        <f t="shared" si="493"/>
        <v>#N/A</v>
      </c>
      <c r="DO380" s="16" t="e">
        <f t="shared" si="493"/>
        <v>#N/A</v>
      </c>
      <c r="DP380" s="16" t="e">
        <f t="shared" si="493"/>
        <v>#N/A</v>
      </c>
      <c r="DQ380" s="16" t="e">
        <f t="shared" si="493"/>
        <v>#N/A</v>
      </c>
      <c r="DR380" s="16" t="e">
        <f t="shared" si="493"/>
        <v>#N/A</v>
      </c>
      <c r="DS380" s="16" t="e">
        <f t="shared" si="493"/>
        <v>#N/A</v>
      </c>
      <c r="DT380" s="16" t="e">
        <f t="shared" si="493"/>
        <v>#N/A</v>
      </c>
      <c r="DU380" s="16" t="e">
        <f t="shared" si="493"/>
        <v>#N/A</v>
      </c>
      <c r="DV380" s="16" t="e">
        <f t="shared" si="493"/>
        <v>#N/A</v>
      </c>
      <c r="DW380" s="16" t="e">
        <f t="shared" si="493"/>
        <v>#N/A</v>
      </c>
      <c r="DX380" s="16" t="e">
        <f t="shared" si="493"/>
        <v>#N/A</v>
      </c>
      <c r="DY380" s="16" t="e">
        <f t="shared" si="493"/>
        <v>#N/A</v>
      </c>
      <c r="DZ380" s="16" t="e">
        <f t="shared" si="493"/>
        <v>#N/A</v>
      </c>
      <c r="EA380" s="16" t="e">
        <f t="shared" si="493"/>
        <v>#N/A</v>
      </c>
      <c r="EB380" s="16" t="e">
        <f t="shared" si="493"/>
        <v>#N/A</v>
      </c>
      <c r="EC380" s="16" t="e">
        <f t="shared" ref="EC380:GN380" si="494">IF(EC158="",NA(),SUM(EC158,EC176))</f>
        <v>#N/A</v>
      </c>
      <c r="ED380" s="16" t="e">
        <f t="shared" si="494"/>
        <v>#N/A</v>
      </c>
      <c r="EE380" s="16" t="e">
        <f t="shared" si="494"/>
        <v>#N/A</v>
      </c>
      <c r="EF380" s="16" t="e">
        <f t="shared" si="494"/>
        <v>#N/A</v>
      </c>
      <c r="EG380" s="16" t="e">
        <f t="shared" si="494"/>
        <v>#N/A</v>
      </c>
      <c r="EH380" s="16" t="e">
        <f t="shared" si="494"/>
        <v>#N/A</v>
      </c>
      <c r="EI380" s="16" t="e">
        <f t="shared" si="494"/>
        <v>#N/A</v>
      </c>
      <c r="EJ380" s="16" t="e">
        <f t="shared" si="494"/>
        <v>#N/A</v>
      </c>
      <c r="EK380" s="16" t="e">
        <f t="shared" si="494"/>
        <v>#N/A</v>
      </c>
      <c r="EL380" s="16" t="e">
        <f t="shared" si="494"/>
        <v>#N/A</v>
      </c>
      <c r="EM380" s="16" t="e">
        <f t="shared" si="494"/>
        <v>#N/A</v>
      </c>
      <c r="EN380" s="16" t="e">
        <f t="shared" si="494"/>
        <v>#N/A</v>
      </c>
      <c r="EO380" s="16" t="e">
        <f t="shared" si="494"/>
        <v>#N/A</v>
      </c>
      <c r="EP380" s="16" t="e">
        <f t="shared" si="494"/>
        <v>#N/A</v>
      </c>
      <c r="EQ380" s="16" t="e">
        <f t="shared" si="494"/>
        <v>#N/A</v>
      </c>
      <c r="ER380" s="16" t="e">
        <f t="shared" si="494"/>
        <v>#N/A</v>
      </c>
      <c r="ES380" s="16" t="e">
        <f t="shared" si="494"/>
        <v>#N/A</v>
      </c>
      <c r="ET380" s="16" t="e">
        <f t="shared" si="494"/>
        <v>#N/A</v>
      </c>
      <c r="EU380" s="16" t="e">
        <f t="shared" si="494"/>
        <v>#N/A</v>
      </c>
      <c r="EV380" s="16" t="e">
        <f t="shared" si="494"/>
        <v>#N/A</v>
      </c>
      <c r="EW380" s="16" t="e">
        <f t="shared" si="494"/>
        <v>#N/A</v>
      </c>
      <c r="EX380" s="16" t="e">
        <f t="shared" si="494"/>
        <v>#N/A</v>
      </c>
      <c r="EY380" s="16" t="e">
        <f t="shared" si="494"/>
        <v>#N/A</v>
      </c>
      <c r="EZ380" s="16" t="e">
        <f t="shared" si="494"/>
        <v>#N/A</v>
      </c>
      <c r="FA380" s="16" t="e">
        <f t="shared" si="494"/>
        <v>#N/A</v>
      </c>
      <c r="FB380" s="16" t="e">
        <f t="shared" si="494"/>
        <v>#N/A</v>
      </c>
      <c r="FC380" s="16" t="e">
        <f t="shared" si="494"/>
        <v>#N/A</v>
      </c>
      <c r="FD380" s="16" t="e">
        <f t="shared" si="494"/>
        <v>#N/A</v>
      </c>
      <c r="FE380" s="16" t="e">
        <f t="shared" si="494"/>
        <v>#N/A</v>
      </c>
      <c r="FF380" s="16" t="e">
        <f t="shared" si="494"/>
        <v>#N/A</v>
      </c>
      <c r="FG380" s="16" t="e">
        <f t="shared" si="494"/>
        <v>#N/A</v>
      </c>
      <c r="FH380" s="16" t="e">
        <f t="shared" si="494"/>
        <v>#N/A</v>
      </c>
      <c r="FI380" s="16" t="e">
        <f t="shared" si="494"/>
        <v>#N/A</v>
      </c>
      <c r="FJ380" s="16" t="e">
        <f t="shared" si="494"/>
        <v>#N/A</v>
      </c>
      <c r="FK380" s="16" t="e">
        <f t="shared" si="494"/>
        <v>#N/A</v>
      </c>
      <c r="FL380" s="16" t="e">
        <f t="shared" si="494"/>
        <v>#N/A</v>
      </c>
      <c r="FM380" s="16" t="e">
        <f t="shared" si="494"/>
        <v>#N/A</v>
      </c>
      <c r="FN380" s="16" t="e">
        <f t="shared" si="494"/>
        <v>#N/A</v>
      </c>
      <c r="FO380" s="16" t="e">
        <f t="shared" si="494"/>
        <v>#N/A</v>
      </c>
      <c r="FP380" s="16" t="e">
        <f t="shared" si="494"/>
        <v>#N/A</v>
      </c>
      <c r="FQ380" s="16" t="e">
        <f t="shared" si="494"/>
        <v>#N/A</v>
      </c>
      <c r="FR380" s="16" t="e">
        <f t="shared" si="494"/>
        <v>#N/A</v>
      </c>
      <c r="FS380" s="16" t="e">
        <f t="shared" si="494"/>
        <v>#N/A</v>
      </c>
      <c r="FT380" s="16" t="e">
        <f t="shared" si="494"/>
        <v>#N/A</v>
      </c>
      <c r="FU380" s="16" t="e">
        <f t="shared" si="494"/>
        <v>#N/A</v>
      </c>
      <c r="FV380" s="16" t="e">
        <f t="shared" si="494"/>
        <v>#N/A</v>
      </c>
      <c r="FW380" s="16" t="e">
        <f t="shared" si="494"/>
        <v>#N/A</v>
      </c>
      <c r="FX380" s="16" t="e">
        <f t="shared" si="494"/>
        <v>#N/A</v>
      </c>
      <c r="FY380" s="16" t="e">
        <f t="shared" si="494"/>
        <v>#N/A</v>
      </c>
      <c r="FZ380" s="16" t="e">
        <f t="shared" si="494"/>
        <v>#N/A</v>
      </c>
      <c r="GA380" s="16" t="e">
        <f t="shared" si="494"/>
        <v>#N/A</v>
      </c>
      <c r="GB380" s="16" t="e">
        <f t="shared" si="494"/>
        <v>#N/A</v>
      </c>
      <c r="GC380" s="16" t="e">
        <f t="shared" si="494"/>
        <v>#N/A</v>
      </c>
      <c r="GD380" s="16" t="e">
        <f t="shared" si="494"/>
        <v>#N/A</v>
      </c>
      <c r="GE380" s="16" t="e">
        <f t="shared" si="494"/>
        <v>#N/A</v>
      </c>
      <c r="GF380" s="16" t="e">
        <f t="shared" si="494"/>
        <v>#N/A</v>
      </c>
      <c r="GG380" s="16" t="e">
        <f t="shared" si="494"/>
        <v>#N/A</v>
      </c>
      <c r="GH380" s="16" t="e">
        <f t="shared" si="494"/>
        <v>#N/A</v>
      </c>
      <c r="GI380" s="16" t="e">
        <f t="shared" si="494"/>
        <v>#N/A</v>
      </c>
      <c r="GJ380" s="16" t="e">
        <f t="shared" si="494"/>
        <v>#N/A</v>
      </c>
      <c r="GK380" s="16" t="e">
        <f t="shared" si="494"/>
        <v>#N/A</v>
      </c>
      <c r="GL380" s="16" t="e">
        <f t="shared" si="494"/>
        <v>#N/A</v>
      </c>
      <c r="GM380" s="16" t="e">
        <f t="shared" si="494"/>
        <v>#N/A</v>
      </c>
      <c r="GN380" s="16" t="e">
        <f t="shared" si="494"/>
        <v>#N/A</v>
      </c>
      <c r="GO380" s="16" t="e">
        <f t="shared" ref="GO380:IH380" si="495">IF(GO158="",NA(),SUM(GO158,GO176))</f>
        <v>#N/A</v>
      </c>
      <c r="GP380" s="16" t="e">
        <f t="shared" si="495"/>
        <v>#N/A</v>
      </c>
      <c r="GQ380" s="16" t="e">
        <f t="shared" si="495"/>
        <v>#N/A</v>
      </c>
      <c r="GR380" s="16" t="e">
        <f t="shared" si="495"/>
        <v>#N/A</v>
      </c>
      <c r="GS380" s="16" t="e">
        <f t="shared" si="495"/>
        <v>#N/A</v>
      </c>
      <c r="GT380" s="16" t="e">
        <f t="shared" si="495"/>
        <v>#N/A</v>
      </c>
      <c r="GU380" s="16" t="e">
        <f t="shared" si="495"/>
        <v>#N/A</v>
      </c>
      <c r="GV380" s="16" t="e">
        <f t="shared" si="495"/>
        <v>#N/A</v>
      </c>
      <c r="GW380" s="16" t="e">
        <f t="shared" si="495"/>
        <v>#N/A</v>
      </c>
      <c r="GX380" s="16" t="e">
        <f t="shared" si="495"/>
        <v>#N/A</v>
      </c>
      <c r="GY380" s="16" t="e">
        <f t="shared" si="495"/>
        <v>#N/A</v>
      </c>
      <c r="GZ380" s="16" t="e">
        <f t="shared" si="495"/>
        <v>#N/A</v>
      </c>
      <c r="HA380" s="16" t="e">
        <f t="shared" si="495"/>
        <v>#N/A</v>
      </c>
      <c r="HB380" s="16" t="e">
        <f t="shared" si="495"/>
        <v>#N/A</v>
      </c>
      <c r="HC380" s="16" t="e">
        <f t="shared" si="495"/>
        <v>#N/A</v>
      </c>
      <c r="HD380" s="16" t="e">
        <f t="shared" si="495"/>
        <v>#N/A</v>
      </c>
      <c r="HE380" s="16" t="e">
        <f t="shared" si="495"/>
        <v>#N/A</v>
      </c>
      <c r="HF380" s="16" t="e">
        <f t="shared" si="495"/>
        <v>#N/A</v>
      </c>
      <c r="HG380" s="16" t="e">
        <f t="shared" si="495"/>
        <v>#N/A</v>
      </c>
      <c r="HH380" s="16" t="e">
        <f t="shared" si="495"/>
        <v>#N/A</v>
      </c>
      <c r="HI380" s="16" t="e">
        <f t="shared" si="495"/>
        <v>#N/A</v>
      </c>
      <c r="HJ380" s="16" t="e">
        <f t="shared" si="495"/>
        <v>#N/A</v>
      </c>
      <c r="HK380" s="16" t="e">
        <f t="shared" si="495"/>
        <v>#N/A</v>
      </c>
      <c r="HL380" s="16" t="e">
        <f t="shared" si="495"/>
        <v>#N/A</v>
      </c>
      <c r="HM380" s="16" t="e">
        <f t="shared" si="495"/>
        <v>#N/A</v>
      </c>
      <c r="HN380" s="16" t="e">
        <f t="shared" si="495"/>
        <v>#N/A</v>
      </c>
      <c r="HO380" s="16" t="e">
        <f t="shared" si="495"/>
        <v>#N/A</v>
      </c>
      <c r="HP380" s="16" t="e">
        <f t="shared" si="495"/>
        <v>#N/A</v>
      </c>
      <c r="HQ380" s="16" t="e">
        <f t="shared" si="495"/>
        <v>#N/A</v>
      </c>
      <c r="HR380" s="16" t="e">
        <f t="shared" si="495"/>
        <v>#N/A</v>
      </c>
      <c r="HS380" s="16" t="e">
        <f t="shared" si="495"/>
        <v>#N/A</v>
      </c>
      <c r="HT380" s="16" t="e">
        <f t="shared" si="495"/>
        <v>#N/A</v>
      </c>
      <c r="HU380" s="16" t="e">
        <f t="shared" si="495"/>
        <v>#N/A</v>
      </c>
      <c r="HV380" s="16" t="e">
        <f t="shared" si="495"/>
        <v>#N/A</v>
      </c>
      <c r="HW380" s="16" t="e">
        <f t="shared" si="495"/>
        <v>#N/A</v>
      </c>
      <c r="HX380" s="16" t="e">
        <f t="shared" si="495"/>
        <v>#N/A</v>
      </c>
      <c r="HY380" s="16" t="e">
        <f t="shared" si="495"/>
        <v>#N/A</v>
      </c>
      <c r="HZ380" s="16" t="e">
        <f t="shared" si="495"/>
        <v>#N/A</v>
      </c>
      <c r="IA380" s="16" t="e">
        <f t="shared" si="495"/>
        <v>#N/A</v>
      </c>
      <c r="IB380" s="16" t="e">
        <f t="shared" si="495"/>
        <v>#N/A</v>
      </c>
      <c r="IC380" s="16" t="e">
        <f t="shared" si="495"/>
        <v>#N/A</v>
      </c>
      <c r="ID380" s="16" t="e">
        <f t="shared" si="495"/>
        <v>#N/A</v>
      </c>
      <c r="IE380" s="16" t="e">
        <f t="shared" si="495"/>
        <v>#N/A</v>
      </c>
      <c r="IF380" s="16" t="e">
        <f t="shared" si="495"/>
        <v>#N/A</v>
      </c>
      <c r="IG380" s="16" t="e">
        <f t="shared" si="495"/>
        <v>#N/A</v>
      </c>
      <c r="IH380" s="16" t="e">
        <f t="shared" si="495"/>
        <v>#N/A</v>
      </c>
    </row>
    <row r="381" spans="1:242">
      <c r="A381" s="45" t="s">
        <v>644</v>
      </c>
      <c r="B381" s="19"/>
      <c r="C381" s="16" t="e">
        <f t="shared" ref="C381:BP381" si="496">IF(C159="",NA(),SUM(C159,C177))</f>
        <v>#N/A</v>
      </c>
      <c r="D381" s="16" t="e">
        <f t="shared" si="496"/>
        <v>#N/A</v>
      </c>
      <c r="E381" s="16" t="e">
        <f t="shared" si="496"/>
        <v>#N/A</v>
      </c>
      <c r="F381" s="16" t="e">
        <f t="shared" si="496"/>
        <v>#N/A</v>
      </c>
      <c r="G381" s="16" t="e">
        <f t="shared" si="496"/>
        <v>#N/A</v>
      </c>
      <c r="H381" s="16" t="e">
        <f t="shared" si="496"/>
        <v>#N/A</v>
      </c>
      <c r="I381" s="16" t="e">
        <f t="shared" si="496"/>
        <v>#N/A</v>
      </c>
      <c r="J381" s="16" t="e">
        <f t="shared" si="496"/>
        <v>#N/A</v>
      </c>
      <c r="K381" s="16" t="e">
        <f t="shared" si="496"/>
        <v>#N/A</v>
      </c>
      <c r="L381" s="16" t="e">
        <f t="shared" si="496"/>
        <v>#N/A</v>
      </c>
      <c r="M381" s="16" t="e">
        <f t="shared" si="496"/>
        <v>#N/A</v>
      </c>
      <c r="N381" s="16" t="e">
        <f t="shared" si="496"/>
        <v>#N/A</v>
      </c>
      <c r="O381" s="16" t="e">
        <f t="shared" si="496"/>
        <v>#N/A</v>
      </c>
      <c r="P381" s="16" t="e">
        <f t="shared" si="496"/>
        <v>#N/A</v>
      </c>
      <c r="Q381" s="16"/>
      <c r="R381" s="16"/>
      <c r="S381" s="16" t="e">
        <f t="shared" si="496"/>
        <v>#N/A</v>
      </c>
      <c r="T381" s="16" t="e">
        <f t="shared" si="496"/>
        <v>#N/A</v>
      </c>
      <c r="U381" s="16" t="e">
        <f t="shared" si="496"/>
        <v>#N/A</v>
      </c>
      <c r="V381" s="16" t="e">
        <f t="shared" si="496"/>
        <v>#N/A</v>
      </c>
      <c r="W381" s="16" t="e">
        <f t="shared" si="496"/>
        <v>#N/A</v>
      </c>
      <c r="X381" s="16" t="e">
        <f t="shared" si="496"/>
        <v>#N/A</v>
      </c>
      <c r="Y381" s="16" t="e">
        <f t="shared" si="496"/>
        <v>#N/A</v>
      </c>
      <c r="Z381" s="16" t="e">
        <f t="shared" si="496"/>
        <v>#N/A</v>
      </c>
      <c r="AA381" s="16" t="e">
        <f t="shared" si="496"/>
        <v>#N/A</v>
      </c>
      <c r="AB381" s="16" t="e">
        <f t="shared" si="496"/>
        <v>#N/A</v>
      </c>
      <c r="AC381" s="16" t="e">
        <f t="shared" si="496"/>
        <v>#N/A</v>
      </c>
      <c r="AD381" s="16" t="e">
        <f t="shared" si="496"/>
        <v>#N/A</v>
      </c>
      <c r="AE381" s="16" t="e">
        <f t="shared" si="496"/>
        <v>#N/A</v>
      </c>
      <c r="AF381" s="16" t="e">
        <f t="shared" si="496"/>
        <v>#N/A</v>
      </c>
      <c r="AG381" s="16" t="e">
        <f t="shared" si="496"/>
        <v>#N/A</v>
      </c>
      <c r="AH381" s="16" t="e">
        <f t="shared" si="496"/>
        <v>#N/A</v>
      </c>
      <c r="AI381" s="16" t="e">
        <f t="shared" si="496"/>
        <v>#N/A</v>
      </c>
      <c r="AJ381" s="16" t="e">
        <f t="shared" si="496"/>
        <v>#N/A</v>
      </c>
      <c r="AK381" s="16">
        <f t="shared" si="496"/>
        <v>12601.96004578262</v>
      </c>
      <c r="AL381" s="16">
        <f t="shared" si="496"/>
        <v>12401.681785119392</v>
      </c>
      <c r="AM381" s="16">
        <f t="shared" si="496"/>
        <v>12803.144409320263</v>
      </c>
      <c r="AN381" s="16">
        <f t="shared" si="496"/>
        <v>12851.90138449629</v>
      </c>
      <c r="AO381" s="16">
        <f t="shared" si="496"/>
        <v>12659.557159149264</v>
      </c>
      <c r="AP381" s="16">
        <f t="shared" si="496"/>
        <v>12621.956380440344</v>
      </c>
      <c r="AQ381" s="16">
        <f t="shared" si="496"/>
        <v>12575.123853684345</v>
      </c>
      <c r="AR381" s="16">
        <f t="shared" si="496"/>
        <v>12138.963559507549</v>
      </c>
      <c r="AS381" s="16">
        <f t="shared" si="496"/>
        <v>12226.783204559248</v>
      </c>
      <c r="AT381" s="16">
        <f t="shared" si="496"/>
        <v>12429.873977203291</v>
      </c>
      <c r="AU381" s="16">
        <f t="shared" si="496"/>
        <v>12053.407858739809</v>
      </c>
      <c r="AV381" s="16">
        <f t="shared" si="496"/>
        <v>12232.225061040175</v>
      </c>
      <c r="AW381" s="16">
        <f t="shared" si="496"/>
        <v>12016.130590245508</v>
      </c>
      <c r="AX381" s="16">
        <f t="shared" si="496"/>
        <v>12309.389470433294</v>
      </c>
      <c r="AY381" s="16" t="e">
        <f t="shared" si="496"/>
        <v>#N/A</v>
      </c>
      <c r="AZ381" s="16" t="e">
        <f t="shared" si="496"/>
        <v>#N/A</v>
      </c>
      <c r="BA381" s="16" t="e">
        <f t="shared" si="496"/>
        <v>#N/A</v>
      </c>
      <c r="BB381" s="16" t="e">
        <f t="shared" si="496"/>
        <v>#N/A</v>
      </c>
      <c r="BC381" s="16" t="e">
        <f t="shared" si="496"/>
        <v>#N/A</v>
      </c>
      <c r="BD381" s="16" t="e">
        <f t="shared" si="496"/>
        <v>#N/A</v>
      </c>
      <c r="BE381" s="16" t="e">
        <f t="shared" si="496"/>
        <v>#N/A</v>
      </c>
      <c r="BF381" s="16" t="e">
        <f t="shared" si="496"/>
        <v>#N/A</v>
      </c>
      <c r="BG381" s="16" t="e">
        <f t="shared" si="496"/>
        <v>#N/A</v>
      </c>
      <c r="BH381" s="16" t="e">
        <f t="shared" si="496"/>
        <v>#N/A</v>
      </c>
      <c r="BI381" s="16" t="e">
        <f t="shared" si="496"/>
        <v>#N/A</v>
      </c>
      <c r="BJ381" s="16" t="e">
        <f t="shared" si="496"/>
        <v>#N/A</v>
      </c>
      <c r="BK381" s="16" t="e">
        <f t="shared" si="496"/>
        <v>#N/A</v>
      </c>
      <c r="BL381" s="16" t="e">
        <f t="shared" si="496"/>
        <v>#N/A</v>
      </c>
      <c r="BM381" s="16" t="e">
        <f t="shared" si="496"/>
        <v>#N/A</v>
      </c>
      <c r="BN381" s="16" t="e">
        <f t="shared" si="496"/>
        <v>#N/A</v>
      </c>
      <c r="BO381" s="16" t="e">
        <f t="shared" si="496"/>
        <v>#N/A</v>
      </c>
      <c r="BP381" s="16" t="e">
        <f t="shared" si="496"/>
        <v>#N/A</v>
      </c>
      <c r="BQ381" s="16" t="e">
        <f t="shared" ref="BQ381:EB381" si="497">IF(BQ159="",NA(),SUM(BQ159,BQ177))</f>
        <v>#N/A</v>
      </c>
      <c r="BR381" s="16" t="e">
        <f t="shared" si="497"/>
        <v>#N/A</v>
      </c>
      <c r="BS381" s="16" t="e">
        <f t="shared" si="497"/>
        <v>#N/A</v>
      </c>
      <c r="BT381" s="16" t="e">
        <f t="shared" si="497"/>
        <v>#N/A</v>
      </c>
      <c r="BU381" s="16" t="e">
        <f t="shared" si="497"/>
        <v>#N/A</v>
      </c>
      <c r="BV381" s="16" t="e">
        <f t="shared" si="497"/>
        <v>#N/A</v>
      </c>
      <c r="BW381" s="16" t="e">
        <f t="shared" si="497"/>
        <v>#N/A</v>
      </c>
      <c r="BX381" s="16" t="e">
        <f t="shared" si="497"/>
        <v>#N/A</v>
      </c>
      <c r="BY381" s="16" t="e">
        <f t="shared" si="497"/>
        <v>#N/A</v>
      </c>
      <c r="BZ381" s="16" t="e">
        <f t="shared" si="497"/>
        <v>#N/A</v>
      </c>
      <c r="CA381" s="16" t="e">
        <f t="shared" si="497"/>
        <v>#N/A</v>
      </c>
      <c r="CB381" s="16" t="e">
        <f t="shared" si="497"/>
        <v>#N/A</v>
      </c>
      <c r="CC381" s="16" t="e">
        <f t="shared" si="497"/>
        <v>#N/A</v>
      </c>
      <c r="CD381" s="16" t="e">
        <f t="shared" si="497"/>
        <v>#N/A</v>
      </c>
      <c r="CE381" s="16" t="e">
        <f t="shared" si="497"/>
        <v>#N/A</v>
      </c>
      <c r="CF381" s="16" t="e">
        <f t="shared" si="497"/>
        <v>#N/A</v>
      </c>
      <c r="CG381" s="16" t="e">
        <f t="shared" si="497"/>
        <v>#N/A</v>
      </c>
      <c r="CH381" s="16" t="e">
        <f t="shared" si="497"/>
        <v>#N/A</v>
      </c>
      <c r="CI381" s="16" t="e">
        <f t="shared" si="497"/>
        <v>#N/A</v>
      </c>
      <c r="CJ381" s="16" t="e">
        <f t="shared" si="497"/>
        <v>#N/A</v>
      </c>
      <c r="CK381" s="16" t="e">
        <f t="shared" si="497"/>
        <v>#N/A</v>
      </c>
      <c r="CL381" s="16" t="e">
        <f t="shared" si="497"/>
        <v>#N/A</v>
      </c>
      <c r="CM381" s="16" t="e">
        <f t="shared" si="497"/>
        <v>#N/A</v>
      </c>
      <c r="CN381" s="16" t="e">
        <f t="shared" si="497"/>
        <v>#N/A</v>
      </c>
      <c r="CO381" s="16" t="e">
        <f t="shared" si="497"/>
        <v>#N/A</v>
      </c>
      <c r="CP381" s="16" t="e">
        <f t="shared" si="497"/>
        <v>#N/A</v>
      </c>
      <c r="CQ381" s="16" t="e">
        <f t="shared" si="497"/>
        <v>#N/A</v>
      </c>
      <c r="CR381" s="16" t="e">
        <f t="shared" si="497"/>
        <v>#N/A</v>
      </c>
      <c r="CS381" s="16" t="e">
        <f t="shared" si="497"/>
        <v>#N/A</v>
      </c>
      <c r="CT381" s="16" t="e">
        <f t="shared" si="497"/>
        <v>#N/A</v>
      </c>
      <c r="CU381" s="16" t="e">
        <f t="shared" si="497"/>
        <v>#N/A</v>
      </c>
      <c r="CV381" s="16" t="e">
        <f t="shared" si="497"/>
        <v>#N/A</v>
      </c>
      <c r="CW381" s="16" t="e">
        <f t="shared" si="497"/>
        <v>#N/A</v>
      </c>
      <c r="CX381" s="16" t="e">
        <f t="shared" si="497"/>
        <v>#N/A</v>
      </c>
      <c r="CY381" s="16" t="e">
        <f t="shared" si="497"/>
        <v>#N/A</v>
      </c>
      <c r="CZ381" s="16" t="e">
        <f t="shared" si="497"/>
        <v>#N/A</v>
      </c>
      <c r="DA381" s="16" t="e">
        <f t="shared" si="497"/>
        <v>#N/A</v>
      </c>
      <c r="DB381" s="16" t="e">
        <f t="shared" si="497"/>
        <v>#N/A</v>
      </c>
      <c r="DC381" s="16" t="e">
        <f t="shared" si="497"/>
        <v>#N/A</v>
      </c>
      <c r="DD381" s="16" t="e">
        <f t="shared" si="497"/>
        <v>#N/A</v>
      </c>
      <c r="DE381" s="16" t="e">
        <f t="shared" si="497"/>
        <v>#N/A</v>
      </c>
      <c r="DF381" s="16" t="e">
        <f t="shared" si="497"/>
        <v>#N/A</v>
      </c>
      <c r="DG381" s="16" t="e">
        <f t="shared" si="497"/>
        <v>#N/A</v>
      </c>
      <c r="DH381" s="16" t="e">
        <f t="shared" si="497"/>
        <v>#N/A</v>
      </c>
      <c r="DI381" s="16" t="e">
        <f t="shared" si="497"/>
        <v>#N/A</v>
      </c>
      <c r="DJ381" s="16" t="e">
        <f t="shared" si="497"/>
        <v>#N/A</v>
      </c>
      <c r="DK381" s="16" t="e">
        <f t="shared" si="497"/>
        <v>#N/A</v>
      </c>
      <c r="DL381" s="16" t="e">
        <f t="shared" si="497"/>
        <v>#N/A</v>
      </c>
      <c r="DM381" s="16" t="e">
        <f t="shared" si="497"/>
        <v>#N/A</v>
      </c>
      <c r="DN381" s="16" t="e">
        <f t="shared" si="497"/>
        <v>#N/A</v>
      </c>
      <c r="DO381" s="16" t="e">
        <f t="shared" si="497"/>
        <v>#N/A</v>
      </c>
      <c r="DP381" s="16" t="e">
        <f t="shared" si="497"/>
        <v>#N/A</v>
      </c>
      <c r="DQ381" s="16" t="e">
        <f t="shared" si="497"/>
        <v>#N/A</v>
      </c>
      <c r="DR381" s="16" t="e">
        <f t="shared" si="497"/>
        <v>#N/A</v>
      </c>
      <c r="DS381" s="16" t="e">
        <f t="shared" si="497"/>
        <v>#N/A</v>
      </c>
      <c r="DT381" s="16" t="e">
        <f t="shared" si="497"/>
        <v>#N/A</v>
      </c>
      <c r="DU381" s="16" t="e">
        <f t="shared" si="497"/>
        <v>#N/A</v>
      </c>
      <c r="DV381" s="16" t="e">
        <f t="shared" si="497"/>
        <v>#N/A</v>
      </c>
      <c r="DW381" s="16" t="e">
        <f t="shared" si="497"/>
        <v>#N/A</v>
      </c>
      <c r="DX381" s="16" t="e">
        <f t="shared" si="497"/>
        <v>#N/A</v>
      </c>
      <c r="DY381" s="16" t="e">
        <f t="shared" si="497"/>
        <v>#N/A</v>
      </c>
      <c r="DZ381" s="16" t="e">
        <f t="shared" si="497"/>
        <v>#N/A</v>
      </c>
      <c r="EA381" s="16" t="e">
        <f t="shared" si="497"/>
        <v>#N/A</v>
      </c>
      <c r="EB381" s="16" t="e">
        <f t="shared" si="497"/>
        <v>#N/A</v>
      </c>
      <c r="EC381" s="16" t="e">
        <f t="shared" ref="EC381:GN381" si="498">IF(EC159="",NA(),SUM(EC159,EC177))</f>
        <v>#N/A</v>
      </c>
      <c r="ED381" s="16" t="e">
        <f t="shared" si="498"/>
        <v>#N/A</v>
      </c>
      <c r="EE381" s="16" t="e">
        <f t="shared" si="498"/>
        <v>#N/A</v>
      </c>
      <c r="EF381" s="16" t="e">
        <f t="shared" si="498"/>
        <v>#N/A</v>
      </c>
      <c r="EG381" s="16" t="e">
        <f t="shared" si="498"/>
        <v>#N/A</v>
      </c>
      <c r="EH381" s="16" t="e">
        <f t="shared" si="498"/>
        <v>#N/A</v>
      </c>
      <c r="EI381" s="16" t="e">
        <f t="shared" si="498"/>
        <v>#N/A</v>
      </c>
      <c r="EJ381" s="16" t="e">
        <f t="shared" si="498"/>
        <v>#N/A</v>
      </c>
      <c r="EK381" s="16" t="e">
        <f t="shared" si="498"/>
        <v>#N/A</v>
      </c>
      <c r="EL381" s="16" t="e">
        <f t="shared" si="498"/>
        <v>#N/A</v>
      </c>
      <c r="EM381" s="16" t="e">
        <f t="shared" si="498"/>
        <v>#N/A</v>
      </c>
      <c r="EN381" s="16" t="e">
        <f t="shared" si="498"/>
        <v>#N/A</v>
      </c>
      <c r="EO381" s="16" t="e">
        <f t="shared" si="498"/>
        <v>#N/A</v>
      </c>
      <c r="EP381" s="16" t="e">
        <f t="shared" si="498"/>
        <v>#N/A</v>
      </c>
      <c r="EQ381" s="16" t="e">
        <f t="shared" si="498"/>
        <v>#N/A</v>
      </c>
      <c r="ER381" s="16" t="e">
        <f t="shared" si="498"/>
        <v>#N/A</v>
      </c>
      <c r="ES381" s="16" t="e">
        <f t="shared" si="498"/>
        <v>#N/A</v>
      </c>
      <c r="ET381" s="16" t="e">
        <f t="shared" si="498"/>
        <v>#N/A</v>
      </c>
      <c r="EU381" s="16" t="e">
        <f t="shared" si="498"/>
        <v>#N/A</v>
      </c>
      <c r="EV381" s="16" t="e">
        <f t="shared" si="498"/>
        <v>#N/A</v>
      </c>
      <c r="EW381" s="16" t="e">
        <f t="shared" si="498"/>
        <v>#N/A</v>
      </c>
      <c r="EX381" s="16" t="e">
        <f t="shared" si="498"/>
        <v>#N/A</v>
      </c>
      <c r="EY381" s="16" t="e">
        <f t="shared" si="498"/>
        <v>#N/A</v>
      </c>
      <c r="EZ381" s="16" t="e">
        <f t="shared" si="498"/>
        <v>#N/A</v>
      </c>
      <c r="FA381" s="16" t="e">
        <f t="shared" si="498"/>
        <v>#N/A</v>
      </c>
      <c r="FB381" s="16" t="e">
        <f t="shared" si="498"/>
        <v>#N/A</v>
      </c>
      <c r="FC381" s="16" t="e">
        <f t="shared" si="498"/>
        <v>#N/A</v>
      </c>
      <c r="FD381" s="16" t="e">
        <f t="shared" si="498"/>
        <v>#N/A</v>
      </c>
      <c r="FE381" s="16" t="e">
        <f t="shared" si="498"/>
        <v>#N/A</v>
      </c>
      <c r="FF381" s="16" t="e">
        <f t="shared" si="498"/>
        <v>#N/A</v>
      </c>
      <c r="FG381" s="16" t="e">
        <f t="shared" si="498"/>
        <v>#N/A</v>
      </c>
      <c r="FH381" s="16" t="e">
        <f t="shared" si="498"/>
        <v>#N/A</v>
      </c>
      <c r="FI381" s="16" t="e">
        <f t="shared" si="498"/>
        <v>#N/A</v>
      </c>
      <c r="FJ381" s="16" t="e">
        <f t="shared" si="498"/>
        <v>#N/A</v>
      </c>
      <c r="FK381" s="16" t="e">
        <f t="shared" si="498"/>
        <v>#N/A</v>
      </c>
      <c r="FL381" s="16" t="e">
        <f t="shared" si="498"/>
        <v>#N/A</v>
      </c>
      <c r="FM381" s="16" t="e">
        <f t="shared" si="498"/>
        <v>#N/A</v>
      </c>
      <c r="FN381" s="16" t="e">
        <f t="shared" si="498"/>
        <v>#N/A</v>
      </c>
      <c r="FO381" s="16" t="e">
        <f t="shared" si="498"/>
        <v>#N/A</v>
      </c>
      <c r="FP381" s="16" t="e">
        <f t="shared" si="498"/>
        <v>#N/A</v>
      </c>
      <c r="FQ381" s="16" t="e">
        <f t="shared" si="498"/>
        <v>#N/A</v>
      </c>
      <c r="FR381" s="16" t="e">
        <f t="shared" si="498"/>
        <v>#N/A</v>
      </c>
      <c r="FS381" s="16" t="e">
        <f t="shared" si="498"/>
        <v>#N/A</v>
      </c>
      <c r="FT381" s="16" t="e">
        <f t="shared" si="498"/>
        <v>#N/A</v>
      </c>
      <c r="FU381" s="16" t="e">
        <f t="shared" si="498"/>
        <v>#N/A</v>
      </c>
      <c r="FV381" s="16" t="e">
        <f t="shared" si="498"/>
        <v>#N/A</v>
      </c>
      <c r="FW381" s="16" t="e">
        <f t="shared" si="498"/>
        <v>#N/A</v>
      </c>
      <c r="FX381" s="16" t="e">
        <f t="shared" si="498"/>
        <v>#N/A</v>
      </c>
      <c r="FY381" s="16" t="e">
        <f t="shared" si="498"/>
        <v>#N/A</v>
      </c>
      <c r="FZ381" s="16" t="e">
        <f t="shared" si="498"/>
        <v>#N/A</v>
      </c>
      <c r="GA381" s="16" t="e">
        <f t="shared" si="498"/>
        <v>#N/A</v>
      </c>
      <c r="GB381" s="16" t="e">
        <f t="shared" si="498"/>
        <v>#N/A</v>
      </c>
      <c r="GC381" s="16" t="e">
        <f t="shared" si="498"/>
        <v>#N/A</v>
      </c>
      <c r="GD381" s="16" t="e">
        <f t="shared" si="498"/>
        <v>#N/A</v>
      </c>
      <c r="GE381" s="16" t="e">
        <f t="shared" si="498"/>
        <v>#N/A</v>
      </c>
      <c r="GF381" s="16" t="e">
        <f t="shared" si="498"/>
        <v>#N/A</v>
      </c>
      <c r="GG381" s="16" t="e">
        <f t="shared" si="498"/>
        <v>#N/A</v>
      </c>
      <c r="GH381" s="16" t="e">
        <f t="shared" si="498"/>
        <v>#N/A</v>
      </c>
      <c r="GI381" s="16" t="e">
        <f t="shared" si="498"/>
        <v>#N/A</v>
      </c>
      <c r="GJ381" s="16" t="e">
        <f t="shared" si="498"/>
        <v>#N/A</v>
      </c>
      <c r="GK381" s="16" t="e">
        <f t="shared" si="498"/>
        <v>#N/A</v>
      </c>
      <c r="GL381" s="16" t="e">
        <f t="shared" si="498"/>
        <v>#N/A</v>
      </c>
      <c r="GM381" s="16" t="e">
        <f t="shared" si="498"/>
        <v>#N/A</v>
      </c>
      <c r="GN381" s="16" t="e">
        <f t="shared" si="498"/>
        <v>#N/A</v>
      </c>
      <c r="GO381" s="16" t="e">
        <f t="shared" ref="GO381:IH381" si="499">IF(GO159="",NA(),SUM(GO159,GO177))</f>
        <v>#N/A</v>
      </c>
      <c r="GP381" s="16" t="e">
        <f t="shared" si="499"/>
        <v>#N/A</v>
      </c>
      <c r="GQ381" s="16" t="e">
        <f t="shared" si="499"/>
        <v>#N/A</v>
      </c>
      <c r="GR381" s="16" t="e">
        <f t="shared" si="499"/>
        <v>#N/A</v>
      </c>
      <c r="GS381" s="16" t="e">
        <f t="shared" si="499"/>
        <v>#N/A</v>
      </c>
      <c r="GT381" s="16" t="e">
        <f t="shared" si="499"/>
        <v>#N/A</v>
      </c>
      <c r="GU381" s="16" t="e">
        <f t="shared" si="499"/>
        <v>#N/A</v>
      </c>
      <c r="GV381" s="16" t="e">
        <f t="shared" si="499"/>
        <v>#N/A</v>
      </c>
      <c r="GW381" s="16" t="e">
        <f t="shared" si="499"/>
        <v>#N/A</v>
      </c>
      <c r="GX381" s="16" t="e">
        <f t="shared" si="499"/>
        <v>#N/A</v>
      </c>
      <c r="GY381" s="16" t="e">
        <f t="shared" si="499"/>
        <v>#N/A</v>
      </c>
      <c r="GZ381" s="16" t="e">
        <f t="shared" si="499"/>
        <v>#N/A</v>
      </c>
      <c r="HA381" s="16" t="e">
        <f t="shared" si="499"/>
        <v>#N/A</v>
      </c>
      <c r="HB381" s="16" t="e">
        <f t="shared" si="499"/>
        <v>#N/A</v>
      </c>
      <c r="HC381" s="16" t="e">
        <f t="shared" si="499"/>
        <v>#N/A</v>
      </c>
      <c r="HD381" s="16" t="e">
        <f t="shared" si="499"/>
        <v>#N/A</v>
      </c>
      <c r="HE381" s="16" t="e">
        <f t="shared" si="499"/>
        <v>#N/A</v>
      </c>
      <c r="HF381" s="16" t="e">
        <f t="shared" si="499"/>
        <v>#N/A</v>
      </c>
      <c r="HG381" s="16" t="e">
        <f t="shared" si="499"/>
        <v>#N/A</v>
      </c>
      <c r="HH381" s="16" t="e">
        <f t="shared" si="499"/>
        <v>#N/A</v>
      </c>
      <c r="HI381" s="16" t="e">
        <f t="shared" si="499"/>
        <v>#N/A</v>
      </c>
      <c r="HJ381" s="16" t="e">
        <f t="shared" si="499"/>
        <v>#N/A</v>
      </c>
      <c r="HK381" s="16" t="e">
        <f t="shared" si="499"/>
        <v>#N/A</v>
      </c>
      <c r="HL381" s="16" t="e">
        <f t="shared" si="499"/>
        <v>#N/A</v>
      </c>
      <c r="HM381" s="16" t="e">
        <f t="shared" si="499"/>
        <v>#N/A</v>
      </c>
      <c r="HN381" s="16" t="e">
        <f t="shared" si="499"/>
        <v>#N/A</v>
      </c>
      <c r="HO381" s="16" t="e">
        <f t="shared" si="499"/>
        <v>#N/A</v>
      </c>
      <c r="HP381" s="16" t="e">
        <f t="shared" si="499"/>
        <v>#N/A</v>
      </c>
      <c r="HQ381" s="16" t="e">
        <f t="shared" si="499"/>
        <v>#N/A</v>
      </c>
      <c r="HR381" s="16" t="e">
        <f t="shared" si="499"/>
        <v>#N/A</v>
      </c>
      <c r="HS381" s="16" t="e">
        <f t="shared" si="499"/>
        <v>#N/A</v>
      </c>
      <c r="HT381" s="16" t="e">
        <f t="shared" si="499"/>
        <v>#N/A</v>
      </c>
      <c r="HU381" s="16" t="e">
        <f t="shared" si="499"/>
        <v>#N/A</v>
      </c>
      <c r="HV381" s="16" t="e">
        <f t="shared" si="499"/>
        <v>#N/A</v>
      </c>
      <c r="HW381" s="16" t="e">
        <f t="shared" si="499"/>
        <v>#N/A</v>
      </c>
      <c r="HX381" s="16" t="e">
        <f t="shared" si="499"/>
        <v>#N/A</v>
      </c>
      <c r="HY381" s="16" t="e">
        <f t="shared" si="499"/>
        <v>#N/A</v>
      </c>
      <c r="HZ381" s="16" t="e">
        <f t="shared" si="499"/>
        <v>#N/A</v>
      </c>
      <c r="IA381" s="16" t="e">
        <f t="shared" si="499"/>
        <v>#N/A</v>
      </c>
      <c r="IB381" s="16" t="e">
        <f t="shared" si="499"/>
        <v>#N/A</v>
      </c>
      <c r="IC381" s="16" t="e">
        <f t="shared" si="499"/>
        <v>#N/A</v>
      </c>
      <c r="ID381" s="16" t="e">
        <f t="shared" si="499"/>
        <v>#N/A</v>
      </c>
      <c r="IE381" s="16" t="e">
        <f t="shared" si="499"/>
        <v>#N/A</v>
      </c>
      <c r="IF381" s="16" t="e">
        <f t="shared" si="499"/>
        <v>#N/A</v>
      </c>
      <c r="IG381" s="16" t="e">
        <f t="shared" si="499"/>
        <v>#N/A</v>
      </c>
      <c r="IH381" s="16" t="e">
        <f t="shared" si="499"/>
        <v>#N/A</v>
      </c>
    </row>
    <row r="382" spans="1:242">
      <c r="A382" s="45" t="s">
        <v>645</v>
      </c>
      <c r="B382" s="19"/>
      <c r="C382" s="16" t="e">
        <f t="shared" ref="C382:BP382" si="500">IF(C160="",NA(),SUM(C160,C178))</f>
        <v>#N/A</v>
      </c>
      <c r="D382" s="16" t="e">
        <f t="shared" si="500"/>
        <v>#N/A</v>
      </c>
      <c r="E382" s="16" t="e">
        <f t="shared" si="500"/>
        <v>#N/A</v>
      </c>
      <c r="F382" s="16" t="e">
        <f t="shared" si="500"/>
        <v>#N/A</v>
      </c>
      <c r="G382" s="16" t="e">
        <f t="shared" si="500"/>
        <v>#N/A</v>
      </c>
      <c r="H382" s="16" t="e">
        <f t="shared" si="500"/>
        <v>#N/A</v>
      </c>
      <c r="I382" s="16" t="e">
        <f t="shared" si="500"/>
        <v>#N/A</v>
      </c>
      <c r="J382" s="16" t="e">
        <f t="shared" si="500"/>
        <v>#N/A</v>
      </c>
      <c r="K382" s="16" t="e">
        <f t="shared" si="500"/>
        <v>#N/A</v>
      </c>
      <c r="L382" s="16" t="e">
        <f t="shared" si="500"/>
        <v>#N/A</v>
      </c>
      <c r="M382" s="16" t="e">
        <f t="shared" si="500"/>
        <v>#N/A</v>
      </c>
      <c r="N382" s="16" t="e">
        <f t="shared" si="500"/>
        <v>#N/A</v>
      </c>
      <c r="O382" s="16" t="e">
        <f t="shared" si="500"/>
        <v>#N/A</v>
      </c>
      <c r="P382" s="16" t="e">
        <f t="shared" si="500"/>
        <v>#N/A</v>
      </c>
      <c r="Q382" s="16"/>
      <c r="R382" s="16"/>
      <c r="S382" s="16" t="e">
        <f t="shared" si="500"/>
        <v>#N/A</v>
      </c>
      <c r="T382" s="16" t="e">
        <f t="shared" si="500"/>
        <v>#N/A</v>
      </c>
      <c r="U382" s="16" t="e">
        <f t="shared" si="500"/>
        <v>#N/A</v>
      </c>
      <c r="V382" s="16" t="e">
        <f t="shared" si="500"/>
        <v>#N/A</v>
      </c>
      <c r="W382" s="16" t="e">
        <f t="shared" si="500"/>
        <v>#N/A</v>
      </c>
      <c r="X382" s="16" t="e">
        <f t="shared" si="500"/>
        <v>#N/A</v>
      </c>
      <c r="Y382" s="16" t="e">
        <f t="shared" si="500"/>
        <v>#N/A</v>
      </c>
      <c r="Z382" s="16" t="e">
        <f t="shared" si="500"/>
        <v>#N/A</v>
      </c>
      <c r="AA382" s="16" t="e">
        <f t="shared" si="500"/>
        <v>#N/A</v>
      </c>
      <c r="AB382" s="16" t="e">
        <f t="shared" si="500"/>
        <v>#N/A</v>
      </c>
      <c r="AC382" s="16" t="e">
        <f t="shared" si="500"/>
        <v>#N/A</v>
      </c>
      <c r="AD382" s="16" t="e">
        <f t="shared" si="500"/>
        <v>#N/A</v>
      </c>
      <c r="AE382" s="16" t="e">
        <f t="shared" si="500"/>
        <v>#N/A</v>
      </c>
      <c r="AF382" s="16" t="e">
        <f t="shared" si="500"/>
        <v>#N/A</v>
      </c>
      <c r="AG382" s="16" t="e">
        <f t="shared" si="500"/>
        <v>#N/A</v>
      </c>
      <c r="AH382" s="16" t="e">
        <f t="shared" si="500"/>
        <v>#N/A</v>
      </c>
      <c r="AI382" s="16" t="e">
        <f t="shared" si="500"/>
        <v>#N/A</v>
      </c>
      <c r="AJ382" s="16" t="e">
        <f t="shared" si="500"/>
        <v>#N/A</v>
      </c>
      <c r="AK382" s="16" t="e">
        <f t="shared" si="500"/>
        <v>#N/A</v>
      </c>
      <c r="AL382" s="16" t="e">
        <f t="shared" si="500"/>
        <v>#N/A</v>
      </c>
      <c r="AM382" s="16" t="e">
        <f t="shared" si="500"/>
        <v>#N/A</v>
      </c>
      <c r="AN382" s="16" t="e">
        <f t="shared" si="500"/>
        <v>#N/A</v>
      </c>
      <c r="AO382" s="16" t="e">
        <f t="shared" si="500"/>
        <v>#N/A</v>
      </c>
      <c r="AP382" s="16" t="e">
        <f t="shared" si="500"/>
        <v>#N/A</v>
      </c>
      <c r="AQ382" s="16" t="e">
        <f t="shared" si="500"/>
        <v>#N/A</v>
      </c>
      <c r="AR382" s="16" t="e">
        <f t="shared" si="500"/>
        <v>#N/A</v>
      </c>
      <c r="AS382" s="16" t="e">
        <f t="shared" si="500"/>
        <v>#N/A</v>
      </c>
      <c r="AT382" s="16" t="e">
        <f t="shared" si="500"/>
        <v>#N/A</v>
      </c>
      <c r="AU382" s="16" t="e">
        <f t="shared" si="500"/>
        <v>#N/A</v>
      </c>
      <c r="AV382" s="16" t="e">
        <f t="shared" si="500"/>
        <v>#N/A</v>
      </c>
      <c r="AW382" s="16" t="e">
        <f t="shared" si="500"/>
        <v>#N/A</v>
      </c>
      <c r="AX382" s="16" t="e">
        <f t="shared" si="500"/>
        <v>#N/A</v>
      </c>
      <c r="AY382" s="16" t="e">
        <f t="shared" si="500"/>
        <v>#N/A</v>
      </c>
      <c r="AZ382" s="16" t="e">
        <f t="shared" si="500"/>
        <v>#N/A</v>
      </c>
      <c r="BA382" s="16">
        <f t="shared" si="500"/>
        <v>9156.6569563411813</v>
      </c>
      <c r="BB382" s="16">
        <f t="shared" si="500"/>
        <v>9214.4650751759091</v>
      </c>
      <c r="BC382" s="16">
        <f t="shared" si="500"/>
        <v>9602.0614558492853</v>
      </c>
      <c r="BD382" s="16">
        <f t="shared" si="500"/>
        <v>10214.275830355891</v>
      </c>
      <c r="BE382" s="16">
        <f t="shared" si="500"/>
        <v>10026.869527458945</v>
      </c>
      <c r="BF382" s="16">
        <f t="shared" si="500"/>
        <v>9950.4663559266628</v>
      </c>
      <c r="BG382" s="16">
        <f t="shared" si="500"/>
        <v>10044.440861766128</v>
      </c>
      <c r="BH382" s="16">
        <f t="shared" si="500"/>
        <v>9688.5235862426125</v>
      </c>
      <c r="BI382" s="16">
        <f t="shared" si="500"/>
        <v>9782.1294741652018</v>
      </c>
      <c r="BJ382" s="16">
        <f t="shared" si="500"/>
        <v>9503.7454670275583</v>
      </c>
      <c r="BK382" s="16">
        <f t="shared" si="500"/>
        <v>9530.0392195864024</v>
      </c>
      <c r="BL382" s="16">
        <f t="shared" si="500"/>
        <v>9420.6801528385258</v>
      </c>
      <c r="BM382" s="16">
        <f t="shared" si="500"/>
        <v>9728.0535033724882</v>
      </c>
      <c r="BN382" s="16">
        <f t="shared" si="500"/>
        <v>9636.8568161235435</v>
      </c>
      <c r="BO382" s="16" t="e">
        <f t="shared" si="500"/>
        <v>#N/A</v>
      </c>
      <c r="BP382" s="16" t="e">
        <f t="shared" si="500"/>
        <v>#N/A</v>
      </c>
      <c r="BQ382" s="16" t="e">
        <f t="shared" ref="BQ382:EB382" si="501">IF(BQ160="",NA(),SUM(BQ160,BQ178))</f>
        <v>#N/A</v>
      </c>
      <c r="BR382" s="16" t="e">
        <f t="shared" si="501"/>
        <v>#N/A</v>
      </c>
      <c r="BS382" s="16" t="e">
        <f t="shared" si="501"/>
        <v>#N/A</v>
      </c>
      <c r="BT382" s="16" t="e">
        <f t="shared" si="501"/>
        <v>#N/A</v>
      </c>
      <c r="BU382" s="16" t="e">
        <f t="shared" si="501"/>
        <v>#N/A</v>
      </c>
      <c r="BV382" s="16" t="e">
        <f t="shared" si="501"/>
        <v>#N/A</v>
      </c>
      <c r="BW382" s="16" t="e">
        <f t="shared" si="501"/>
        <v>#N/A</v>
      </c>
      <c r="BX382" s="16" t="e">
        <f t="shared" si="501"/>
        <v>#N/A</v>
      </c>
      <c r="BY382" s="16" t="e">
        <f t="shared" si="501"/>
        <v>#N/A</v>
      </c>
      <c r="BZ382" s="16" t="e">
        <f t="shared" si="501"/>
        <v>#N/A</v>
      </c>
      <c r="CA382" s="16" t="e">
        <f t="shared" si="501"/>
        <v>#N/A</v>
      </c>
      <c r="CB382" s="16" t="e">
        <f t="shared" si="501"/>
        <v>#N/A</v>
      </c>
      <c r="CC382" s="16" t="e">
        <f t="shared" si="501"/>
        <v>#N/A</v>
      </c>
      <c r="CD382" s="16" t="e">
        <f t="shared" si="501"/>
        <v>#N/A</v>
      </c>
      <c r="CE382" s="16" t="e">
        <f t="shared" si="501"/>
        <v>#N/A</v>
      </c>
      <c r="CF382" s="16" t="e">
        <f t="shared" si="501"/>
        <v>#N/A</v>
      </c>
      <c r="CG382" s="16" t="e">
        <f t="shared" si="501"/>
        <v>#N/A</v>
      </c>
      <c r="CH382" s="16" t="e">
        <f t="shared" si="501"/>
        <v>#N/A</v>
      </c>
      <c r="CI382" s="16" t="e">
        <f t="shared" si="501"/>
        <v>#N/A</v>
      </c>
      <c r="CJ382" s="16" t="e">
        <f t="shared" si="501"/>
        <v>#N/A</v>
      </c>
      <c r="CK382" s="16" t="e">
        <f t="shared" si="501"/>
        <v>#N/A</v>
      </c>
      <c r="CL382" s="16" t="e">
        <f t="shared" si="501"/>
        <v>#N/A</v>
      </c>
      <c r="CM382" s="16" t="e">
        <f t="shared" si="501"/>
        <v>#N/A</v>
      </c>
      <c r="CN382" s="16" t="e">
        <f t="shared" si="501"/>
        <v>#N/A</v>
      </c>
      <c r="CO382" s="16" t="e">
        <f t="shared" si="501"/>
        <v>#N/A</v>
      </c>
      <c r="CP382" s="16" t="e">
        <f t="shared" si="501"/>
        <v>#N/A</v>
      </c>
      <c r="CQ382" s="16" t="e">
        <f t="shared" si="501"/>
        <v>#N/A</v>
      </c>
      <c r="CR382" s="16" t="e">
        <f t="shared" si="501"/>
        <v>#N/A</v>
      </c>
      <c r="CS382" s="16" t="e">
        <f t="shared" si="501"/>
        <v>#N/A</v>
      </c>
      <c r="CT382" s="16" t="e">
        <f t="shared" si="501"/>
        <v>#N/A</v>
      </c>
      <c r="CU382" s="16" t="e">
        <f t="shared" si="501"/>
        <v>#N/A</v>
      </c>
      <c r="CV382" s="16" t="e">
        <f t="shared" si="501"/>
        <v>#N/A</v>
      </c>
      <c r="CW382" s="16" t="e">
        <f t="shared" si="501"/>
        <v>#N/A</v>
      </c>
      <c r="CX382" s="16" t="e">
        <f t="shared" si="501"/>
        <v>#N/A</v>
      </c>
      <c r="CY382" s="16" t="e">
        <f t="shared" si="501"/>
        <v>#N/A</v>
      </c>
      <c r="CZ382" s="16" t="e">
        <f t="shared" si="501"/>
        <v>#N/A</v>
      </c>
      <c r="DA382" s="16" t="e">
        <f t="shared" si="501"/>
        <v>#N/A</v>
      </c>
      <c r="DB382" s="16" t="e">
        <f t="shared" si="501"/>
        <v>#N/A</v>
      </c>
      <c r="DC382" s="16" t="e">
        <f t="shared" si="501"/>
        <v>#N/A</v>
      </c>
      <c r="DD382" s="16" t="e">
        <f t="shared" si="501"/>
        <v>#N/A</v>
      </c>
      <c r="DE382" s="16" t="e">
        <f t="shared" si="501"/>
        <v>#N/A</v>
      </c>
      <c r="DF382" s="16" t="e">
        <f t="shared" si="501"/>
        <v>#N/A</v>
      </c>
      <c r="DG382" s="16" t="e">
        <f t="shared" si="501"/>
        <v>#N/A</v>
      </c>
      <c r="DH382" s="16" t="e">
        <f t="shared" si="501"/>
        <v>#N/A</v>
      </c>
      <c r="DI382" s="16" t="e">
        <f t="shared" si="501"/>
        <v>#N/A</v>
      </c>
      <c r="DJ382" s="16" t="e">
        <f t="shared" si="501"/>
        <v>#N/A</v>
      </c>
      <c r="DK382" s="16" t="e">
        <f t="shared" si="501"/>
        <v>#N/A</v>
      </c>
      <c r="DL382" s="16" t="e">
        <f t="shared" si="501"/>
        <v>#N/A</v>
      </c>
      <c r="DM382" s="16" t="e">
        <f t="shared" si="501"/>
        <v>#N/A</v>
      </c>
      <c r="DN382" s="16" t="e">
        <f t="shared" si="501"/>
        <v>#N/A</v>
      </c>
      <c r="DO382" s="16" t="e">
        <f t="shared" si="501"/>
        <v>#N/A</v>
      </c>
      <c r="DP382" s="16" t="e">
        <f t="shared" si="501"/>
        <v>#N/A</v>
      </c>
      <c r="DQ382" s="16" t="e">
        <f t="shared" si="501"/>
        <v>#N/A</v>
      </c>
      <c r="DR382" s="16" t="e">
        <f t="shared" si="501"/>
        <v>#N/A</v>
      </c>
      <c r="DS382" s="16" t="e">
        <f t="shared" si="501"/>
        <v>#N/A</v>
      </c>
      <c r="DT382" s="16" t="e">
        <f t="shared" si="501"/>
        <v>#N/A</v>
      </c>
      <c r="DU382" s="16" t="e">
        <f t="shared" si="501"/>
        <v>#N/A</v>
      </c>
      <c r="DV382" s="16" t="e">
        <f t="shared" si="501"/>
        <v>#N/A</v>
      </c>
      <c r="DW382" s="16" t="e">
        <f t="shared" si="501"/>
        <v>#N/A</v>
      </c>
      <c r="DX382" s="16" t="e">
        <f t="shared" si="501"/>
        <v>#N/A</v>
      </c>
      <c r="DY382" s="16" t="e">
        <f t="shared" si="501"/>
        <v>#N/A</v>
      </c>
      <c r="DZ382" s="16" t="e">
        <f t="shared" si="501"/>
        <v>#N/A</v>
      </c>
      <c r="EA382" s="16" t="e">
        <f t="shared" si="501"/>
        <v>#N/A</v>
      </c>
      <c r="EB382" s="16" t="e">
        <f t="shared" si="501"/>
        <v>#N/A</v>
      </c>
      <c r="EC382" s="16" t="e">
        <f t="shared" ref="EC382:GN382" si="502">IF(EC160="",NA(),SUM(EC160,EC178))</f>
        <v>#N/A</v>
      </c>
      <c r="ED382" s="16" t="e">
        <f t="shared" si="502"/>
        <v>#N/A</v>
      </c>
      <c r="EE382" s="16" t="e">
        <f t="shared" si="502"/>
        <v>#N/A</v>
      </c>
      <c r="EF382" s="16" t="e">
        <f t="shared" si="502"/>
        <v>#N/A</v>
      </c>
      <c r="EG382" s="16" t="e">
        <f t="shared" si="502"/>
        <v>#N/A</v>
      </c>
      <c r="EH382" s="16" t="e">
        <f t="shared" si="502"/>
        <v>#N/A</v>
      </c>
      <c r="EI382" s="16" t="e">
        <f t="shared" si="502"/>
        <v>#N/A</v>
      </c>
      <c r="EJ382" s="16" t="e">
        <f t="shared" si="502"/>
        <v>#N/A</v>
      </c>
      <c r="EK382" s="16" t="e">
        <f t="shared" si="502"/>
        <v>#N/A</v>
      </c>
      <c r="EL382" s="16" t="e">
        <f t="shared" si="502"/>
        <v>#N/A</v>
      </c>
      <c r="EM382" s="16" t="e">
        <f t="shared" si="502"/>
        <v>#N/A</v>
      </c>
      <c r="EN382" s="16" t="e">
        <f t="shared" si="502"/>
        <v>#N/A</v>
      </c>
      <c r="EO382" s="16" t="e">
        <f t="shared" si="502"/>
        <v>#N/A</v>
      </c>
      <c r="EP382" s="16" t="e">
        <f t="shared" si="502"/>
        <v>#N/A</v>
      </c>
      <c r="EQ382" s="16" t="e">
        <f t="shared" si="502"/>
        <v>#N/A</v>
      </c>
      <c r="ER382" s="16" t="e">
        <f t="shared" si="502"/>
        <v>#N/A</v>
      </c>
      <c r="ES382" s="16" t="e">
        <f t="shared" si="502"/>
        <v>#N/A</v>
      </c>
      <c r="ET382" s="16" t="e">
        <f t="shared" si="502"/>
        <v>#N/A</v>
      </c>
      <c r="EU382" s="16" t="e">
        <f t="shared" si="502"/>
        <v>#N/A</v>
      </c>
      <c r="EV382" s="16" t="e">
        <f t="shared" si="502"/>
        <v>#N/A</v>
      </c>
      <c r="EW382" s="16" t="e">
        <f t="shared" si="502"/>
        <v>#N/A</v>
      </c>
      <c r="EX382" s="16" t="e">
        <f t="shared" si="502"/>
        <v>#N/A</v>
      </c>
      <c r="EY382" s="16" t="e">
        <f t="shared" si="502"/>
        <v>#N/A</v>
      </c>
      <c r="EZ382" s="16" t="e">
        <f t="shared" si="502"/>
        <v>#N/A</v>
      </c>
      <c r="FA382" s="16" t="e">
        <f t="shared" si="502"/>
        <v>#N/A</v>
      </c>
      <c r="FB382" s="16" t="e">
        <f t="shared" si="502"/>
        <v>#N/A</v>
      </c>
      <c r="FC382" s="16" t="e">
        <f t="shared" si="502"/>
        <v>#N/A</v>
      </c>
      <c r="FD382" s="16" t="e">
        <f t="shared" si="502"/>
        <v>#N/A</v>
      </c>
      <c r="FE382" s="16" t="e">
        <f t="shared" si="502"/>
        <v>#N/A</v>
      </c>
      <c r="FF382" s="16" t="e">
        <f t="shared" si="502"/>
        <v>#N/A</v>
      </c>
      <c r="FG382" s="16" t="e">
        <f t="shared" si="502"/>
        <v>#N/A</v>
      </c>
      <c r="FH382" s="16" t="e">
        <f t="shared" si="502"/>
        <v>#N/A</v>
      </c>
      <c r="FI382" s="16" t="e">
        <f t="shared" si="502"/>
        <v>#N/A</v>
      </c>
      <c r="FJ382" s="16" t="e">
        <f t="shared" si="502"/>
        <v>#N/A</v>
      </c>
      <c r="FK382" s="16" t="e">
        <f t="shared" si="502"/>
        <v>#N/A</v>
      </c>
      <c r="FL382" s="16" t="e">
        <f t="shared" si="502"/>
        <v>#N/A</v>
      </c>
      <c r="FM382" s="16" t="e">
        <f t="shared" si="502"/>
        <v>#N/A</v>
      </c>
      <c r="FN382" s="16" t="e">
        <f t="shared" si="502"/>
        <v>#N/A</v>
      </c>
      <c r="FO382" s="16" t="e">
        <f t="shared" si="502"/>
        <v>#N/A</v>
      </c>
      <c r="FP382" s="16" t="e">
        <f t="shared" si="502"/>
        <v>#N/A</v>
      </c>
      <c r="FQ382" s="16" t="e">
        <f t="shared" si="502"/>
        <v>#N/A</v>
      </c>
      <c r="FR382" s="16" t="e">
        <f t="shared" si="502"/>
        <v>#N/A</v>
      </c>
      <c r="FS382" s="16" t="e">
        <f t="shared" si="502"/>
        <v>#N/A</v>
      </c>
      <c r="FT382" s="16" t="e">
        <f t="shared" si="502"/>
        <v>#N/A</v>
      </c>
      <c r="FU382" s="16" t="e">
        <f t="shared" si="502"/>
        <v>#N/A</v>
      </c>
      <c r="FV382" s="16" t="e">
        <f t="shared" si="502"/>
        <v>#N/A</v>
      </c>
      <c r="FW382" s="16" t="e">
        <f t="shared" si="502"/>
        <v>#N/A</v>
      </c>
      <c r="FX382" s="16" t="e">
        <f t="shared" si="502"/>
        <v>#N/A</v>
      </c>
      <c r="FY382" s="16" t="e">
        <f t="shared" si="502"/>
        <v>#N/A</v>
      </c>
      <c r="FZ382" s="16" t="e">
        <f t="shared" si="502"/>
        <v>#N/A</v>
      </c>
      <c r="GA382" s="16" t="e">
        <f t="shared" si="502"/>
        <v>#N/A</v>
      </c>
      <c r="GB382" s="16" t="e">
        <f t="shared" si="502"/>
        <v>#N/A</v>
      </c>
      <c r="GC382" s="16" t="e">
        <f t="shared" si="502"/>
        <v>#N/A</v>
      </c>
      <c r="GD382" s="16" t="e">
        <f t="shared" si="502"/>
        <v>#N/A</v>
      </c>
      <c r="GE382" s="16" t="e">
        <f t="shared" si="502"/>
        <v>#N/A</v>
      </c>
      <c r="GF382" s="16" t="e">
        <f t="shared" si="502"/>
        <v>#N/A</v>
      </c>
      <c r="GG382" s="16" t="e">
        <f t="shared" si="502"/>
        <v>#N/A</v>
      </c>
      <c r="GH382" s="16" t="e">
        <f t="shared" si="502"/>
        <v>#N/A</v>
      </c>
      <c r="GI382" s="16" t="e">
        <f t="shared" si="502"/>
        <v>#N/A</v>
      </c>
      <c r="GJ382" s="16" t="e">
        <f t="shared" si="502"/>
        <v>#N/A</v>
      </c>
      <c r="GK382" s="16" t="e">
        <f t="shared" si="502"/>
        <v>#N/A</v>
      </c>
      <c r="GL382" s="16" t="e">
        <f t="shared" si="502"/>
        <v>#N/A</v>
      </c>
      <c r="GM382" s="16" t="e">
        <f t="shared" si="502"/>
        <v>#N/A</v>
      </c>
      <c r="GN382" s="16" t="e">
        <f t="shared" si="502"/>
        <v>#N/A</v>
      </c>
      <c r="GO382" s="16" t="e">
        <f t="shared" ref="GO382:IH382" si="503">IF(GO160="",NA(),SUM(GO160,GO178))</f>
        <v>#N/A</v>
      </c>
      <c r="GP382" s="16" t="e">
        <f t="shared" si="503"/>
        <v>#N/A</v>
      </c>
      <c r="GQ382" s="16" t="e">
        <f t="shared" si="503"/>
        <v>#N/A</v>
      </c>
      <c r="GR382" s="16" t="e">
        <f t="shared" si="503"/>
        <v>#N/A</v>
      </c>
      <c r="GS382" s="16" t="e">
        <f t="shared" si="503"/>
        <v>#N/A</v>
      </c>
      <c r="GT382" s="16" t="e">
        <f t="shared" si="503"/>
        <v>#N/A</v>
      </c>
      <c r="GU382" s="16" t="e">
        <f t="shared" si="503"/>
        <v>#N/A</v>
      </c>
      <c r="GV382" s="16" t="e">
        <f t="shared" si="503"/>
        <v>#N/A</v>
      </c>
      <c r="GW382" s="16" t="e">
        <f t="shared" si="503"/>
        <v>#N/A</v>
      </c>
      <c r="GX382" s="16" t="e">
        <f t="shared" si="503"/>
        <v>#N/A</v>
      </c>
      <c r="GY382" s="16" t="e">
        <f t="shared" si="503"/>
        <v>#N/A</v>
      </c>
      <c r="GZ382" s="16" t="e">
        <f t="shared" si="503"/>
        <v>#N/A</v>
      </c>
      <c r="HA382" s="16" t="e">
        <f t="shared" si="503"/>
        <v>#N/A</v>
      </c>
      <c r="HB382" s="16" t="e">
        <f t="shared" si="503"/>
        <v>#N/A</v>
      </c>
      <c r="HC382" s="16" t="e">
        <f t="shared" si="503"/>
        <v>#N/A</v>
      </c>
      <c r="HD382" s="16" t="e">
        <f t="shared" si="503"/>
        <v>#N/A</v>
      </c>
      <c r="HE382" s="16" t="e">
        <f t="shared" si="503"/>
        <v>#N/A</v>
      </c>
      <c r="HF382" s="16" t="e">
        <f t="shared" si="503"/>
        <v>#N/A</v>
      </c>
      <c r="HG382" s="16" t="e">
        <f t="shared" si="503"/>
        <v>#N/A</v>
      </c>
      <c r="HH382" s="16" t="e">
        <f t="shared" si="503"/>
        <v>#N/A</v>
      </c>
      <c r="HI382" s="16" t="e">
        <f t="shared" si="503"/>
        <v>#N/A</v>
      </c>
      <c r="HJ382" s="16" t="e">
        <f t="shared" si="503"/>
        <v>#N/A</v>
      </c>
      <c r="HK382" s="16" t="e">
        <f t="shared" si="503"/>
        <v>#N/A</v>
      </c>
      <c r="HL382" s="16" t="e">
        <f t="shared" si="503"/>
        <v>#N/A</v>
      </c>
      <c r="HM382" s="16" t="e">
        <f t="shared" si="503"/>
        <v>#N/A</v>
      </c>
      <c r="HN382" s="16" t="e">
        <f t="shared" si="503"/>
        <v>#N/A</v>
      </c>
      <c r="HO382" s="16" t="e">
        <f t="shared" si="503"/>
        <v>#N/A</v>
      </c>
      <c r="HP382" s="16" t="e">
        <f t="shared" si="503"/>
        <v>#N/A</v>
      </c>
      <c r="HQ382" s="16" t="e">
        <f t="shared" si="503"/>
        <v>#N/A</v>
      </c>
      <c r="HR382" s="16" t="e">
        <f t="shared" si="503"/>
        <v>#N/A</v>
      </c>
      <c r="HS382" s="16" t="e">
        <f t="shared" si="503"/>
        <v>#N/A</v>
      </c>
      <c r="HT382" s="16" t="e">
        <f t="shared" si="503"/>
        <v>#N/A</v>
      </c>
      <c r="HU382" s="16" t="e">
        <f t="shared" si="503"/>
        <v>#N/A</v>
      </c>
      <c r="HV382" s="16" t="e">
        <f t="shared" si="503"/>
        <v>#N/A</v>
      </c>
      <c r="HW382" s="16" t="e">
        <f t="shared" si="503"/>
        <v>#N/A</v>
      </c>
      <c r="HX382" s="16" t="e">
        <f t="shared" si="503"/>
        <v>#N/A</v>
      </c>
      <c r="HY382" s="16" t="e">
        <f t="shared" si="503"/>
        <v>#N/A</v>
      </c>
      <c r="HZ382" s="16" t="e">
        <f t="shared" si="503"/>
        <v>#N/A</v>
      </c>
      <c r="IA382" s="16" t="e">
        <f t="shared" si="503"/>
        <v>#N/A</v>
      </c>
      <c r="IB382" s="16" t="e">
        <f t="shared" si="503"/>
        <v>#N/A</v>
      </c>
      <c r="IC382" s="16" t="e">
        <f t="shared" si="503"/>
        <v>#N/A</v>
      </c>
      <c r="ID382" s="16" t="e">
        <f t="shared" si="503"/>
        <v>#N/A</v>
      </c>
      <c r="IE382" s="16" t="e">
        <f t="shared" si="503"/>
        <v>#N/A</v>
      </c>
      <c r="IF382" s="16" t="e">
        <f t="shared" si="503"/>
        <v>#N/A</v>
      </c>
      <c r="IG382" s="16" t="e">
        <f t="shared" si="503"/>
        <v>#N/A</v>
      </c>
      <c r="IH382" s="16" t="e">
        <f t="shared" si="503"/>
        <v>#N/A</v>
      </c>
    </row>
    <row r="383" spans="1:242">
      <c r="A383" s="45" t="s">
        <v>646</v>
      </c>
      <c r="B383" s="19"/>
      <c r="C383" s="16" t="e">
        <f t="shared" ref="C383:BP383" si="504">IF(C161="",NA(),SUM(C161,C179))</f>
        <v>#N/A</v>
      </c>
      <c r="D383" s="16" t="e">
        <f t="shared" si="504"/>
        <v>#N/A</v>
      </c>
      <c r="E383" s="16" t="e">
        <f t="shared" si="504"/>
        <v>#N/A</v>
      </c>
      <c r="F383" s="16" t="e">
        <f t="shared" si="504"/>
        <v>#N/A</v>
      </c>
      <c r="G383" s="16" t="e">
        <f t="shared" si="504"/>
        <v>#N/A</v>
      </c>
      <c r="H383" s="16" t="e">
        <f t="shared" si="504"/>
        <v>#N/A</v>
      </c>
      <c r="I383" s="16" t="e">
        <f t="shared" si="504"/>
        <v>#N/A</v>
      </c>
      <c r="J383" s="16" t="e">
        <f t="shared" si="504"/>
        <v>#N/A</v>
      </c>
      <c r="K383" s="16" t="e">
        <f t="shared" si="504"/>
        <v>#N/A</v>
      </c>
      <c r="L383" s="16" t="e">
        <f t="shared" si="504"/>
        <v>#N/A</v>
      </c>
      <c r="M383" s="16" t="e">
        <f t="shared" si="504"/>
        <v>#N/A</v>
      </c>
      <c r="N383" s="16" t="e">
        <f t="shared" si="504"/>
        <v>#N/A</v>
      </c>
      <c r="O383" s="16" t="e">
        <f t="shared" si="504"/>
        <v>#N/A</v>
      </c>
      <c r="P383" s="16" t="e">
        <f t="shared" si="504"/>
        <v>#N/A</v>
      </c>
      <c r="Q383" s="16"/>
      <c r="R383" s="16"/>
      <c r="S383" s="16" t="e">
        <f t="shared" si="504"/>
        <v>#N/A</v>
      </c>
      <c r="T383" s="16" t="e">
        <f t="shared" si="504"/>
        <v>#N/A</v>
      </c>
      <c r="U383" s="16" t="e">
        <f t="shared" si="504"/>
        <v>#N/A</v>
      </c>
      <c r="V383" s="16" t="e">
        <f t="shared" si="504"/>
        <v>#N/A</v>
      </c>
      <c r="W383" s="16" t="e">
        <f t="shared" si="504"/>
        <v>#N/A</v>
      </c>
      <c r="X383" s="16" t="e">
        <f t="shared" si="504"/>
        <v>#N/A</v>
      </c>
      <c r="Y383" s="16" t="e">
        <f t="shared" si="504"/>
        <v>#N/A</v>
      </c>
      <c r="Z383" s="16" t="e">
        <f t="shared" si="504"/>
        <v>#N/A</v>
      </c>
      <c r="AA383" s="16" t="e">
        <f t="shared" si="504"/>
        <v>#N/A</v>
      </c>
      <c r="AB383" s="16" t="e">
        <f t="shared" si="504"/>
        <v>#N/A</v>
      </c>
      <c r="AC383" s="16" t="e">
        <f t="shared" si="504"/>
        <v>#N/A</v>
      </c>
      <c r="AD383" s="16" t="e">
        <f t="shared" si="504"/>
        <v>#N/A</v>
      </c>
      <c r="AE383" s="16" t="e">
        <f t="shared" si="504"/>
        <v>#N/A</v>
      </c>
      <c r="AF383" s="16" t="e">
        <f t="shared" si="504"/>
        <v>#N/A</v>
      </c>
      <c r="AG383" s="16" t="e">
        <f t="shared" si="504"/>
        <v>#N/A</v>
      </c>
      <c r="AH383" s="16" t="e">
        <f t="shared" si="504"/>
        <v>#N/A</v>
      </c>
      <c r="AI383" s="16" t="e">
        <f t="shared" si="504"/>
        <v>#N/A</v>
      </c>
      <c r="AJ383" s="16" t="e">
        <f t="shared" si="504"/>
        <v>#N/A</v>
      </c>
      <c r="AK383" s="16" t="e">
        <f t="shared" si="504"/>
        <v>#N/A</v>
      </c>
      <c r="AL383" s="16" t="e">
        <f t="shared" si="504"/>
        <v>#N/A</v>
      </c>
      <c r="AM383" s="16" t="e">
        <f t="shared" si="504"/>
        <v>#N/A</v>
      </c>
      <c r="AN383" s="16" t="e">
        <f t="shared" si="504"/>
        <v>#N/A</v>
      </c>
      <c r="AO383" s="16" t="e">
        <f t="shared" si="504"/>
        <v>#N/A</v>
      </c>
      <c r="AP383" s="16" t="e">
        <f t="shared" si="504"/>
        <v>#N/A</v>
      </c>
      <c r="AQ383" s="16" t="e">
        <f t="shared" si="504"/>
        <v>#N/A</v>
      </c>
      <c r="AR383" s="16" t="e">
        <f t="shared" si="504"/>
        <v>#N/A</v>
      </c>
      <c r="AS383" s="16" t="e">
        <f t="shared" si="504"/>
        <v>#N/A</v>
      </c>
      <c r="AT383" s="16" t="e">
        <f t="shared" si="504"/>
        <v>#N/A</v>
      </c>
      <c r="AU383" s="16" t="e">
        <f t="shared" si="504"/>
        <v>#N/A</v>
      </c>
      <c r="AV383" s="16" t="e">
        <f t="shared" si="504"/>
        <v>#N/A</v>
      </c>
      <c r="AW383" s="16" t="e">
        <f t="shared" si="504"/>
        <v>#N/A</v>
      </c>
      <c r="AX383" s="16" t="e">
        <f t="shared" si="504"/>
        <v>#N/A</v>
      </c>
      <c r="AY383" s="16" t="e">
        <f t="shared" si="504"/>
        <v>#N/A</v>
      </c>
      <c r="AZ383" s="16" t="e">
        <f t="shared" si="504"/>
        <v>#N/A</v>
      </c>
      <c r="BA383" s="16" t="e">
        <f t="shared" si="504"/>
        <v>#N/A</v>
      </c>
      <c r="BB383" s="16" t="e">
        <f t="shared" si="504"/>
        <v>#N/A</v>
      </c>
      <c r="BC383" s="16" t="e">
        <f t="shared" si="504"/>
        <v>#N/A</v>
      </c>
      <c r="BD383" s="16" t="e">
        <f t="shared" si="504"/>
        <v>#N/A</v>
      </c>
      <c r="BE383" s="16" t="e">
        <f t="shared" si="504"/>
        <v>#N/A</v>
      </c>
      <c r="BF383" s="16" t="e">
        <f t="shared" si="504"/>
        <v>#N/A</v>
      </c>
      <c r="BG383" s="16" t="e">
        <f t="shared" si="504"/>
        <v>#N/A</v>
      </c>
      <c r="BH383" s="16" t="e">
        <f t="shared" si="504"/>
        <v>#N/A</v>
      </c>
      <c r="BI383" s="16" t="e">
        <f t="shared" si="504"/>
        <v>#N/A</v>
      </c>
      <c r="BJ383" s="16" t="e">
        <f t="shared" si="504"/>
        <v>#N/A</v>
      </c>
      <c r="BK383" s="16" t="e">
        <f t="shared" si="504"/>
        <v>#N/A</v>
      </c>
      <c r="BL383" s="16" t="e">
        <f t="shared" si="504"/>
        <v>#N/A</v>
      </c>
      <c r="BM383" s="16" t="e">
        <f t="shared" si="504"/>
        <v>#N/A</v>
      </c>
      <c r="BN383" s="16" t="e">
        <f t="shared" si="504"/>
        <v>#N/A</v>
      </c>
      <c r="BO383" s="16" t="e">
        <f t="shared" si="504"/>
        <v>#N/A</v>
      </c>
      <c r="BP383" s="16" t="e">
        <f t="shared" si="504"/>
        <v>#N/A</v>
      </c>
      <c r="BQ383" s="16">
        <f t="shared" ref="BQ383:EB383" si="505">IF(BQ161="",NA(),SUM(BQ161,BQ179))</f>
        <v>6705.1138463215484</v>
      </c>
      <c r="BR383" s="16">
        <f t="shared" si="505"/>
        <v>7239.1587349660094</v>
      </c>
      <c r="BS383" s="16">
        <f t="shared" si="505"/>
        <v>7671.3472816331341</v>
      </c>
      <c r="BT383" s="16">
        <f t="shared" si="505"/>
        <v>9138.9499124737813</v>
      </c>
      <c r="BU383" s="16">
        <f t="shared" si="505"/>
        <v>8937.1881269702844</v>
      </c>
      <c r="BV383" s="16">
        <f t="shared" si="505"/>
        <v>8624.9006660916293</v>
      </c>
      <c r="BW383" s="16">
        <f t="shared" si="505"/>
        <v>8755.4379640404004</v>
      </c>
      <c r="BX383" s="16">
        <f t="shared" si="505"/>
        <v>9555.750585241065</v>
      </c>
      <c r="BY383" s="16">
        <f t="shared" si="505"/>
        <v>8235.394758596578</v>
      </c>
      <c r="BZ383" s="16">
        <f t="shared" si="505"/>
        <v>8093.3840841836845</v>
      </c>
      <c r="CA383" s="16">
        <f t="shared" si="505"/>
        <v>7943.4309118859564</v>
      </c>
      <c r="CB383" s="16">
        <f t="shared" si="505"/>
        <v>8005.6641162088617</v>
      </c>
      <c r="CC383" s="16">
        <f t="shared" si="505"/>
        <v>8152.9693835899452</v>
      </c>
      <c r="CD383" s="16">
        <f t="shared" si="505"/>
        <v>8503.1183933245084</v>
      </c>
      <c r="CE383" s="16" t="e">
        <f t="shared" si="505"/>
        <v>#N/A</v>
      </c>
      <c r="CF383" s="16" t="e">
        <f t="shared" si="505"/>
        <v>#N/A</v>
      </c>
      <c r="CG383" s="16" t="e">
        <f t="shared" si="505"/>
        <v>#N/A</v>
      </c>
      <c r="CH383" s="16" t="e">
        <f t="shared" si="505"/>
        <v>#N/A</v>
      </c>
      <c r="CI383" s="16" t="e">
        <f t="shared" si="505"/>
        <v>#N/A</v>
      </c>
      <c r="CJ383" s="16" t="e">
        <f t="shared" si="505"/>
        <v>#N/A</v>
      </c>
      <c r="CK383" s="16" t="e">
        <f t="shared" si="505"/>
        <v>#N/A</v>
      </c>
      <c r="CL383" s="16" t="e">
        <f t="shared" si="505"/>
        <v>#N/A</v>
      </c>
      <c r="CM383" s="16" t="e">
        <f t="shared" si="505"/>
        <v>#N/A</v>
      </c>
      <c r="CN383" s="16" t="e">
        <f t="shared" si="505"/>
        <v>#N/A</v>
      </c>
      <c r="CO383" s="16" t="e">
        <f t="shared" si="505"/>
        <v>#N/A</v>
      </c>
      <c r="CP383" s="16" t="e">
        <f t="shared" si="505"/>
        <v>#N/A</v>
      </c>
      <c r="CQ383" s="16" t="e">
        <f t="shared" si="505"/>
        <v>#N/A</v>
      </c>
      <c r="CR383" s="16" t="e">
        <f t="shared" si="505"/>
        <v>#N/A</v>
      </c>
      <c r="CS383" s="16" t="e">
        <f t="shared" si="505"/>
        <v>#N/A</v>
      </c>
      <c r="CT383" s="16" t="e">
        <f t="shared" si="505"/>
        <v>#N/A</v>
      </c>
      <c r="CU383" s="16" t="e">
        <f t="shared" si="505"/>
        <v>#N/A</v>
      </c>
      <c r="CV383" s="16" t="e">
        <f t="shared" si="505"/>
        <v>#N/A</v>
      </c>
      <c r="CW383" s="16" t="e">
        <f t="shared" si="505"/>
        <v>#N/A</v>
      </c>
      <c r="CX383" s="16" t="e">
        <f t="shared" si="505"/>
        <v>#N/A</v>
      </c>
      <c r="CY383" s="16" t="e">
        <f t="shared" si="505"/>
        <v>#N/A</v>
      </c>
      <c r="CZ383" s="16" t="e">
        <f t="shared" si="505"/>
        <v>#N/A</v>
      </c>
      <c r="DA383" s="16" t="e">
        <f t="shared" si="505"/>
        <v>#N/A</v>
      </c>
      <c r="DB383" s="16" t="e">
        <f t="shared" si="505"/>
        <v>#N/A</v>
      </c>
      <c r="DC383" s="16" t="e">
        <f t="shared" si="505"/>
        <v>#N/A</v>
      </c>
      <c r="DD383" s="16" t="e">
        <f t="shared" si="505"/>
        <v>#N/A</v>
      </c>
      <c r="DE383" s="16" t="e">
        <f t="shared" si="505"/>
        <v>#N/A</v>
      </c>
      <c r="DF383" s="16" t="e">
        <f t="shared" si="505"/>
        <v>#N/A</v>
      </c>
      <c r="DG383" s="16" t="e">
        <f t="shared" si="505"/>
        <v>#N/A</v>
      </c>
      <c r="DH383" s="16" t="e">
        <f t="shared" si="505"/>
        <v>#N/A</v>
      </c>
      <c r="DI383" s="16" t="e">
        <f t="shared" si="505"/>
        <v>#N/A</v>
      </c>
      <c r="DJ383" s="16" t="e">
        <f t="shared" si="505"/>
        <v>#N/A</v>
      </c>
      <c r="DK383" s="16" t="e">
        <f t="shared" si="505"/>
        <v>#N/A</v>
      </c>
      <c r="DL383" s="16" t="e">
        <f t="shared" si="505"/>
        <v>#N/A</v>
      </c>
      <c r="DM383" s="16" t="e">
        <f t="shared" si="505"/>
        <v>#N/A</v>
      </c>
      <c r="DN383" s="16" t="e">
        <f t="shared" si="505"/>
        <v>#N/A</v>
      </c>
      <c r="DO383" s="16" t="e">
        <f t="shared" si="505"/>
        <v>#N/A</v>
      </c>
      <c r="DP383" s="16" t="e">
        <f t="shared" si="505"/>
        <v>#N/A</v>
      </c>
      <c r="DQ383" s="16" t="e">
        <f t="shared" si="505"/>
        <v>#N/A</v>
      </c>
      <c r="DR383" s="16" t="e">
        <f t="shared" si="505"/>
        <v>#N/A</v>
      </c>
      <c r="DS383" s="16" t="e">
        <f t="shared" si="505"/>
        <v>#N/A</v>
      </c>
      <c r="DT383" s="16" t="e">
        <f t="shared" si="505"/>
        <v>#N/A</v>
      </c>
      <c r="DU383" s="16" t="e">
        <f t="shared" si="505"/>
        <v>#N/A</v>
      </c>
      <c r="DV383" s="16" t="e">
        <f t="shared" si="505"/>
        <v>#N/A</v>
      </c>
      <c r="DW383" s="16" t="e">
        <f t="shared" si="505"/>
        <v>#N/A</v>
      </c>
      <c r="DX383" s="16" t="e">
        <f t="shared" si="505"/>
        <v>#N/A</v>
      </c>
      <c r="DY383" s="16" t="e">
        <f t="shared" si="505"/>
        <v>#N/A</v>
      </c>
      <c r="DZ383" s="16" t="e">
        <f t="shared" si="505"/>
        <v>#N/A</v>
      </c>
      <c r="EA383" s="16" t="e">
        <f t="shared" si="505"/>
        <v>#N/A</v>
      </c>
      <c r="EB383" s="16" t="e">
        <f t="shared" si="505"/>
        <v>#N/A</v>
      </c>
      <c r="EC383" s="16" t="e">
        <f t="shared" ref="EC383:GN383" si="506">IF(EC161="",NA(),SUM(EC161,EC179))</f>
        <v>#N/A</v>
      </c>
      <c r="ED383" s="16" t="e">
        <f t="shared" si="506"/>
        <v>#N/A</v>
      </c>
      <c r="EE383" s="16" t="e">
        <f t="shared" si="506"/>
        <v>#N/A</v>
      </c>
      <c r="EF383" s="16" t="e">
        <f t="shared" si="506"/>
        <v>#N/A</v>
      </c>
      <c r="EG383" s="16" t="e">
        <f t="shared" si="506"/>
        <v>#N/A</v>
      </c>
      <c r="EH383" s="16" t="e">
        <f t="shared" si="506"/>
        <v>#N/A</v>
      </c>
      <c r="EI383" s="16" t="e">
        <f t="shared" si="506"/>
        <v>#N/A</v>
      </c>
      <c r="EJ383" s="16" t="e">
        <f t="shared" si="506"/>
        <v>#N/A</v>
      </c>
      <c r="EK383" s="16" t="e">
        <f t="shared" si="506"/>
        <v>#N/A</v>
      </c>
      <c r="EL383" s="16" t="e">
        <f t="shared" si="506"/>
        <v>#N/A</v>
      </c>
      <c r="EM383" s="16" t="e">
        <f t="shared" si="506"/>
        <v>#N/A</v>
      </c>
      <c r="EN383" s="16" t="e">
        <f t="shared" si="506"/>
        <v>#N/A</v>
      </c>
      <c r="EO383" s="16" t="e">
        <f t="shared" si="506"/>
        <v>#N/A</v>
      </c>
      <c r="EP383" s="16" t="e">
        <f t="shared" si="506"/>
        <v>#N/A</v>
      </c>
      <c r="EQ383" s="16" t="e">
        <f t="shared" si="506"/>
        <v>#N/A</v>
      </c>
      <c r="ER383" s="16" t="e">
        <f t="shared" si="506"/>
        <v>#N/A</v>
      </c>
      <c r="ES383" s="16" t="e">
        <f t="shared" si="506"/>
        <v>#N/A</v>
      </c>
      <c r="ET383" s="16" t="e">
        <f t="shared" si="506"/>
        <v>#N/A</v>
      </c>
      <c r="EU383" s="16" t="e">
        <f t="shared" si="506"/>
        <v>#N/A</v>
      </c>
      <c r="EV383" s="16" t="e">
        <f t="shared" si="506"/>
        <v>#N/A</v>
      </c>
      <c r="EW383" s="16" t="e">
        <f t="shared" si="506"/>
        <v>#N/A</v>
      </c>
      <c r="EX383" s="16" t="e">
        <f t="shared" si="506"/>
        <v>#N/A</v>
      </c>
      <c r="EY383" s="16" t="e">
        <f t="shared" si="506"/>
        <v>#N/A</v>
      </c>
      <c r="EZ383" s="16" t="e">
        <f t="shared" si="506"/>
        <v>#N/A</v>
      </c>
      <c r="FA383" s="16" t="e">
        <f t="shared" si="506"/>
        <v>#N/A</v>
      </c>
      <c r="FB383" s="16" t="e">
        <f t="shared" si="506"/>
        <v>#N/A</v>
      </c>
      <c r="FC383" s="16" t="e">
        <f t="shared" si="506"/>
        <v>#N/A</v>
      </c>
      <c r="FD383" s="16" t="e">
        <f t="shared" si="506"/>
        <v>#N/A</v>
      </c>
      <c r="FE383" s="16" t="e">
        <f t="shared" si="506"/>
        <v>#N/A</v>
      </c>
      <c r="FF383" s="16" t="e">
        <f t="shared" si="506"/>
        <v>#N/A</v>
      </c>
      <c r="FG383" s="16" t="e">
        <f t="shared" si="506"/>
        <v>#N/A</v>
      </c>
      <c r="FH383" s="16" t="e">
        <f t="shared" si="506"/>
        <v>#N/A</v>
      </c>
      <c r="FI383" s="16" t="e">
        <f t="shared" si="506"/>
        <v>#N/A</v>
      </c>
      <c r="FJ383" s="16" t="e">
        <f t="shared" si="506"/>
        <v>#N/A</v>
      </c>
      <c r="FK383" s="16" t="e">
        <f t="shared" si="506"/>
        <v>#N/A</v>
      </c>
      <c r="FL383" s="16" t="e">
        <f t="shared" si="506"/>
        <v>#N/A</v>
      </c>
      <c r="FM383" s="16" t="e">
        <f t="shared" si="506"/>
        <v>#N/A</v>
      </c>
      <c r="FN383" s="16" t="e">
        <f t="shared" si="506"/>
        <v>#N/A</v>
      </c>
      <c r="FO383" s="16" t="e">
        <f t="shared" si="506"/>
        <v>#N/A</v>
      </c>
      <c r="FP383" s="16" t="e">
        <f t="shared" si="506"/>
        <v>#N/A</v>
      </c>
      <c r="FQ383" s="16" t="e">
        <f t="shared" si="506"/>
        <v>#N/A</v>
      </c>
      <c r="FR383" s="16" t="e">
        <f t="shared" si="506"/>
        <v>#N/A</v>
      </c>
      <c r="FS383" s="16" t="e">
        <f t="shared" si="506"/>
        <v>#N/A</v>
      </c>
      <c r="FT383" s="16" t="e">
        <f t="shared" si="506"/>
        <v>#N/A</v>
      </c>
      <c r="FU383" s="16" t="e">
        <f t="shared" si="506"/>
        <v>#N/A</v>
      </c>
      <c r="FV383" s="16" t="e">
        <f t="shared" si="506"/>
        <v>#N/A</v>
      </c>
      <c r="FW383" s="16" t="e">
        <f t="shared" si="506"/>
        <v>#N/A</v>
      </c>
      <c r="FX383" s="16" t="e">
        <f t="shared" si="506"/>
        <v>#N/A</v>
      </c>
      <c r="FY383" s="16" t="e">
        <f t="shared" si="506"/>
        <v>#N/A</v>
      </c>
      <c r="FZ383" s="16" t="e">
        <f t="shared" si="506"/>
        <v>#N/A</v>
      </c>
      <c r="GA383" s="16" t="e">
        <f t="shared" si="506"/>
        <v>#N/A</v>
      </c>
      <c r="GB383" s="16" t="e">
        <f t="shared" si="506"/>
        <v>#N/A</v>
      </c>
      <c r="GC383" s="16" t="e">
        <f t="shared" si="506"/>
        <v>#N/A</v>
      </c>
      <c r="GD383" s="16" t="e">
        <f t="shared" si="506"/>
        <v>#N/A</v>
      </c>
      <c r="GE383" s="16" t="e">
        <f t="shared" si="506"/>
        <v>#N/A</v>
      </c>
      <c r="GF383" s="16" t="e">
        <f t="shared" si="506"/>
        <v>#N/A</v>
      </c>
      <c r="GG383" s="16" t="e">
        <f t="shared" si="506"/>
        <v>#N/A</v>
      </c>
      <c r="GH383" s="16" t="e">
        <f t="shared" si="506"/>
        <v>#N/A</v>
      </c>
      <c r="GI383" s="16" t="e">
        <f t="shared" si="506"/>
        <v>#N/A</v>
      </c>
      <c r="GJ383" s="16" t="e">
        <f t="shared" si="506"/>
        <v>#N/A</v>
      </c>
      <c r="GK383" s="16" t="e">
        <f t="shared" si="506"/>
        <v>#N/A</v>
      </c>
      <c r="GL383" s="16" t="e">
        <f t="shared" si="506"/>
        <v>#N/A</v>
      </c>
      <c r="GM383" s="16" t="e">
        <f t="shared" si="506"/>
        <v>#N/A</v>
      </c>
      <c r="GN383" s="16" t="e">
        <f t="shared" si="506"/>
        <v>#N/A</v>
      </c>
      <c r="GO383" s="16" t="e">
        <f t="shared" ref="GO383:IH383" si="507">IF(GO161="",NA(),SUM(GO161,GO179))</f>
        <v>#N/A</v>
      </c>
      <c r="GP383" s="16" t="e">
        <f t="shared" si="507"/>
        <v>#N/A</v>
      </c>
      <c r="GQ383" s="16" t="e">
        <f t="shared" si="507"/>
        <v>#N/A</v>
      </c>
      <c r="GR383" s="16" t="e">
        <f t="shared" si="507"/>
        <v>#N/A</v>
      </c>
      <c r="GS383" s="16" t="e">
        <f t="shared" si="507"/>
        <v>#N/A</v>
      </c>
      <c r="GT383" s="16" t="e">
        <f t="shared" si="507"/>
        <v>#N/A</v>
      </c>
      <c r="GU383" s="16" t="e">
        <f t="shared" si="507"/>
        <v>#N/A</v>
      </c>
      <c r="GV383" s="16" t="e">
        <f t="shared" si="507"/>
        <v>#N/A</v>
      </c>
      <c r="GW383" s="16" t="e">
        <f t="shared" si="507"/>
        <v>#N/A</v>
      </c>
      <c r="GX383" s="16" t="e">
        <f t="shared" si="507"/>
        <v>#N/A</v>
      </c>
      <c r="GY383" s="16" t="e">
        <f t="shared" si="507"/>
        <v>#N/A</v>
      </c>
      <c r="GZ383" s="16" t="e">
        <f t="shared" si="507"/>
        <v>#N/A</v>
      </c>
      <c r="HA383" s="16" t="e">
        <f t="shared" si="507"/>
        <v>#N/A</v>
      </c>
      <c r="HB383" s="16" t="e">
        <f t="shared" si="507"/>
        <v>#N/A</v>
      </c>
      <c r="HC383" s="16" t="e">
        <f t="shared" si="507"/>
        <v>#N/A</v>
      </c>
      <c r="HD383" s="16" t="e">
        <f t="shared" si="507"/>
        <v>#N/A</v>
      </c>
      <c r="HE383" s="16" t="e">
        <f t="shared" si="507"/>
        <v>#N/A</v>
      </c>
      <c r="HF383" s="16" t="e">
        <f t="shared" si="507"/>
        <v>#N/A</v>
      </c>
      <c r="HG383" s="16" t="e">
        <f t="shared" si="507"/>
        <v>#N/A</v>
      </c>
      <c r="HH383" s="16" t="e">
        <f t="shared" si="507"/>
        <v>#N/A</v>
      </c>
      <c r="HI383" s="16" t="e">
        <f t="shared" si="507"/>
        <v>#N/A</v>
      </c>
      <c r="HJ383" s="16" t="e">
        <f t="shared" si="507"/>
        <v>#N/A</v>
      </c>
      <c r="HK383" s="16" t="e">
        <f t="shared" si="507"/>
        <v>#N/A</v>
      </c>
      <c r="HL383" s="16" t="e">
        <f t="shared" si="507"/>
        <v>#N/A</v>
      </c>
      <c r="HM383" s="16" t="e">
        <f t="shared" si="507"/>
        <v>#N/A</v>
      </c>
      <c r="HN383" s="16" t="e">
        <f t="shared" si="507"/>
        <v>#N/A</v>
      </c>
      <c r="HO383" s="16" t="e">
        <f t="shared" si="507"/>
        <v>#N/A</v>
      </c>
      <c r="HP383" s="16" t="e">
        <f t="shared" si="507"/>
        <v>#N/A</v>
      </c>
      <c r="HQ383" s="16" t="e">
        <f t="shared" si="507"/>
        <v>#N/A</v>
      </c>
      <c r="HR383" s="16" t="e">
        <f t="shared" si="507"/>
        <v>#N/A</v>
      </c>
      <c r="HS383" s="16" t="e">
        <f t="shared" si="507"/>
        <v>#N/A</v>
      </c>
      <c r="HT383" s="16" t="e">
        <f t="shared" si="507"/>
        <v>#N/A</v>
      </c>
      <c r="HU383" s="16" t="e">
        <f t="shared" si="507"/>
        <v>#N/A</v>
      </c>
      <c r="HV383" s="16" t="e">
        <f t="shared" si="507"/>
        <v>#N/A</v>
      </c>
      <c r="HW383" s="16" t="e">
        <f t="shared" si="507"/>
        <v>#N/A</v>
      </c>
      <c r="HX383" s="16" t="e">
        <f t="shared" si="507"/>
        <v>#N/A</v>
      </c>
      <c r="HY383" s="16" t="e">
        <f t="shared" si="507"/>
        <v>#N/A</v>
      </c>
      <c r="HZ383" s="16" t="e">
        <f t="shared" si="507"/>
        <v>#N/A</v>
      </c>
      <c r="IA383" s="16" t="e">
        <f t="shared" si="507"/>
        <v>#N/A</v>
      </c>
      <c r="IB383" s="16" t="e">
        <f t="shared" si="507"/>
        <v>#N/A</v>
      </c>
      <c r="IC383" s="16" t="e">
        <f t="shared" si="507"/>
        <v>#N/A</v>
      </c>
      <c r="ID383" s="16" t="e">
        <f t="shared" si="507"/>
        <v>#N/A</v>
      </c>
      <c r="IE383" s="16" t="e">
        <f t="shared" si="507"/>
        <v>#N/A</v>
      </c>
      <c r="IF383" s="16" t="e">
        <f t="shared" si="507"/>
        <v>#N/A</v>
      </c>
      <c r="IG383" s="16" t="e">
        <f t="shared" si="507"/>
        <v>#N/A</v>
      </c>
      <c r="IH383" s="16" t="e">
        <f t="shared" si="507"/>
        <v>#N/A</v>
      </c>
    </row>
    <row r="384" spans="1:242">
      <c r="A384" s="45" t="s">
        <v>647</v>
      </c>
      <c r="B384" s="19"/>
      <c r="C384" s="16" t="e">
        <f t="shared" ref="C384:BP384" si="508">IF(C162="",NA(),SUM(C162,C180))</f>
        <v>#N/A</v>
      </c>
      <c r="D384" s="16" t="e">
        <f t="shared" si="508"/>
        <v>#N/A</v>
      </c>
      <c r="E384" s="16" t="e">
        <f t="shared" si="508"/>
        <v>#N/A</v>
      </c>
      <c r="F384" s="16" t="e">
        <f t="shared" si="508"/>
        <v>#N/A</v>
      </c>
      <c r="G384" s="16" t="e">
        <f t="shared" si="508"/>
        <v>#N/A</v>
      </c>
      <c r="H384" s="16" t="e">
        <f t="shared" si="508"/>
        <v>#N/A</v>
      </c>
      <c r="I384" s="16" t="e">
        <f t="shared" si="508"/>
        <v>#N/A</v>
      </c>
      <c r="J384" s="16" t="e">
        <f t="shared" si="508"/>
        <v>#N/A</v>
      </c>
      <c r="K384" s="16" t="e">
        <f t="shared" si="508"/>
        <v>#N/A</v>
      </c>
      <c r="L384" s="16" t="e">
        <f t="shared" si="508"/>
        <v>#N/A</v>
      </c>
      <c r="M384" s="16" t="e">
        <f t="shared" si="508"/>
        <v>#N/A</v>
      </c>
      <c r="N384" s="16" t="e">
        <f t="shared" si="508"/>
        <v>#N/A</v>
      </c>
      <c r="O384" s="16" t="e">
        <f t="shared" si="508"/>
        <v>#N/A</v>
      </c>
      <c r="P384" s="16" t="e">
        <f t="shared" si="508"/>
        <v>#N/A</v>
      </c>
      <c r="Q384" s="16"/>
      <c r="R384" s="16"/>
      <c r="S384" s="16" t="e">
        <f t="shared" si="508"/>
        <v>#N/A</v>
      </c>
      <c r="T384" s="16" t="e">
        <f t="shared" si="508"/>
        <v>#N/A</v>
      </c>
      <c r="U384" s="16" t="e">
        <f t="shared" si="508"/>
        <v>#N/A</v>
      </c>
      <c r="V384" s="16" t="e">
        <f t="shared" si="508"/>
        <v>#N/A</v>
      </c>
      <c r="W384" s="16" t="e">
        <f t="shared" si="508"/>
        <v>#N/A</v>
      </c>
      <c r="X384" s="16" t="e">
        <f t="shared" si="508"/>
        <v>#N/A</v>
      </c>
      <c r="Y384" s="16" t="e">
        <f t="shared" si="508"/>
        <v>#N/A</v>
      </c>
      <c r="Z384" s="16" t="e">
        <f t="shared" si="508"/>
        <v>#N/A</v>
      </c>
      <c r="AA384" s="16" t="e">
        <f t="shared" si="508"/>
        <v>#N/A</v>
      </c>
      <c r="AB384" s="16" t="e">
        <f t="shared" si="508"/>
        <v>#N/A</v>
      </c>
      <c r="AC384" s="16" t="e">
        <f t="shared" si="508"/>
        <v>#N/A</v>
      </c>
      <c r="AD384" s="16" t="e">
        <f t="shared" si="508"/>
        <v>#N/A</v>
      </c>
      <c r="AE384" s="16" t="e">
        <f t="shared" si="508"/>
        <v>#N/A</v>
      </c>
      <c r="AF384" s="16" t="e">
        <f t="shared" si="508"/>
        <v>#N/A</v>
      </c>
      <c r="AG384" s="16" t="e">
        <f t="shared" si="508"/>
        <v>#N/A</v>
      </c>
      <c r="AH384" s="16" t="e">
        <f t="shared" si="508"/>
        <v>#N/A</v>
      </c>
      <c r="AI384" s="16" t="e">
        <f t="shared" si="508"/>
        <v>#N/A</v>
      </c>
      <c r="AJ384" s="16" t="e">
        <f t="shared" si="508"/>
        <v>#N/A</v>
      </c>
      <c r="AK384" s="16" t="e">
        <f t="shared" si="508"/>
        <v>#N/A</v>
      </c>
      <c r="AL384" s="16" t="e">
        <f t="shared" si="508"/>
        <v>#N/A</v>
      </c>
      <c r="AM384" s="16" t="e">
        <f t="shared" si="508"/>
        <v>#N/A</v>
      </c>
      <c r="AN384" s="16" t="e">
        <f t="shared" si="508"/>
        <v>#N/A</v>
      </c>
      <c r="AO384" s="16" t="e">
        <f t="shared" si="508"/>
        <v>#N/A</v>
      </c>
      <c r="AP384" s="16" t="e">
        <f t="shared" si="508"/>
        <v>#N/A</v>
      </c>
      <c r="AQ384" s="16" t="e">
        <f t="shared" si="508"/>
        <v>#N/A</v>
      </c>
      <c r="AR384" s="16" t="e">
        <f t="shared" si="508"/>
        <v>#N/A</v>
      </c>
      <c r="AS384" s="16" t="e">
        <f t="shared" si="508"/>
        <v>#N/A</v>
      </c>
      <c r="AT384" s="16" t="e">
        <f t="shared" si="508"/>
        <v>#N/A</v>
      </c>
      <c r="AU384" s="16" t="e">
        <f t="shared" si="508"/>
        <v>#N/A</v>
      </c>
      <c r="AV384" s="16" t="e">
        <f t="shared" si="508"/>
        <v>#N/A</v>
      </c>
      <c r="AW384" s="16" t="e">
        <f t="shared" si="508"/>
        <v>#N/A</v>
      </c>
      <c r="AX384" s="16" t="e">
        <f t="shared" si="508"/>
        <v>#N/A</v>
      </c>
      <c r="AY384" s="16" t="e">
        <f t="shared" si="508"/>
        <v>#N/A</v>
      </c>
      <c r="AZ384" s="16" t="e">
        <f t="shared" si="508"/>
        <v>#N/A</v>
      </c>
      <c r="BA384" s="16" t="e">
        <f t="shared" si="508"/>
        <v>#N/A</v>
      </c>
      <c r="BB384" s="16" t="e">
        <f t="shared" si="508"/>
        <v>#N/A</v>
      </c>
      <c r="BC384" s="16" t="e">
        <f t="shared" si="508"/>
        <v>#N/A</v>
      </c>
      <c r="BD384" s="16" t="e">
        <f t="shared" si="508"/>
        <v>#N/A</v>
      </c>
      <c r="BE384" s="16" t="e">
        <f t="shared" si="508"/>
        <v>#N/A</v>
      </c>
      <c r="BF384" s="16" t="e">
        <f t="shared" si="508"/>
        <v>#N/A</v>
      </c>
      <c r="BG384" s="16" t="e">
        <f t="shared" si="508"/>
        <v>#N/A</v>
      </c>
      <c r="BH384" s="16" t="e">
        <f t="shared" si="508"/>
        <v>#N/A</v>
      </c>
      <c r="BI384" s="16" t="e">
        <f t="shared" si="508"/>
        <v>#N/A</v>
      </c>
      <c r="BJ384" s="16" t="e">
        <f t="shared" si="508"/>
        <v>#N/A</v>
      </c>
      <c r="BK384" s="16" t="e">
        <f t="shared" si="508"/>
        <v>#N/A</v>
      </c>
      <c r="BL384" s="16" t="e">
        <f t="shared" si="508"/>
        <v>#N/A</v>
      </c>
      <c r="BM384" s="16" t="e">
        <f t="shared" si="508"/>
        <v>#N/A</v>
      </c>
      <c r="BN384" s="16" t="e">
        <f t="shared" si="508"/>
        <v>#N/A</v>
      </c>
      <c r="BO384" s="16" t="e">
        <f t="shared" si="508"/>
        <v>#N/A</v>
      </c>
      <c r="BP384" s="16" t="e">
        <f t="shared" si="508"/>
        <v>#N/A</v>
      </c>
      <c r="BQ384" s="16" t="e">
        <f t="shared" ref="BQ384:EB384" si="509">IF(BQ162="",NA(),SUM(BQ162,BQ180))</f>
        <v>#N/A</v>
      </c>
      <c r="BR384" s="16" t="e">
        <f t="shared" si="509"/>
        <v>#N/A</v>
      </c>
      <c r="BS384" s="16" t="e">
        <f t="shared" si="509"/>
        <v>#N/A</v>
      </c>
      <c r="BT384" s="16" t="e">
        <f t="shared" si="509"/>
        <v>#N/A</v>
      </c>
      <c r="BU384" s="16" t="e">
        <f t="shared" si="509"/>
        <v>#N/A</v>
      </c>
      <c r="BV384" s="16" t="e">
        <f t="shared" si="509"/>
        <v>#N/A</v>
      </c>
      <c r="BW384" s="16" t="e">
        <f t="shared" si="509"/>
        <v>#N/A</v>
      </c>
      <c r="BX384" s="16" t="e">
        <f t="shared" si="509"/>
        <v>#N/A</v>
      </c>
      <c r="BY384" s="16" t="e">
        <f t="shared" si="509"/>
        <v>#N/A</v>
      </c>
      <c r="BZ384" s="16" t="e">
        <f t="shared" si="509"/>
        <v>#N/A</v>
      </c>
      <c r="CA384" s="16" t="e">
        <f t="shared" si="509"/>
        <v>#N/A</v>
      </c>
      <c r="CB384" s="16" t="e">
        <f t="shared" si="509"/>
        <v>#N/A</v>
      </c>
      <c r="CC384" s="16" t="e">
        <f t="shared" si="509"/>
        <v>#N/A</v>
      </c>
      <c r="CD384" s="16" t="e">
        <f t="shared" si="509"/>
        <v>#N/A</v>
      </c>
      <c r="CE384" s="16" t="e">
        <f t="shared" si="509"/>
        <v>#N/A</v>
      </c>
      <c r="CF384" s="16" t="e">
        <f t="shared" si="509"/>
        <v>#N/A</v>
      </c>
      <c r="CG384" s="16">
        <f t="shared" si="509"/>
        <v>9912.5780439025766</v>
      </c>
      <c r="CH384" s="16">
        <f t="shared" si="509"/>
        <v>10122.920598102017</v>
      </c>
      <c r="CI384" s="16">
        <f t="shared" si="509"/>
        <v>10263.678238151071</v>
      </c>
      <c r="CJ384" s="16">
        <f t="shared" si="509"/>
        <v>10094.000514995685</v>
      </c>
      <c r="CK384" s="16">
        <f t="shared" si="509"/>
        <v>9892.2220400731676</v>
      </c>
      <c r="CL384" s="16">
        <f t="shared" si="509"/>
        <v>10209.57965648497</v>
      </c>
      <c r="CM384" s="16">
        <f t="shared" si="509"/>
        <v>10057.581478788999</v>
      </c>
      <c r="CN384" s="16">
        <f t="shared" si="509"/>
        <v>9536.6279495112503</v>
      </c>
      <c r="CO384" s="16">
        <f t="shared" si="509"/>
        <v>9496.1731802535032</v>
      </c>
      <c r="CP384" s="16">
        <f t="shared" si="509"/>
        <v>9161.3314670762084</v>
      </c>
      <c r="CQ384" s="16">
        <f t="shared" si="509"/>
        <v>8960.1652263222913</v>
      </c>
      <c r="CR384" s="16">
        <f t="shared" si="509"/>
        <v>9015.9475717379337</v>
      </c>
      <c r="CS384" s="16">
        <f t="shared" si="509"/>
        <v>8993.0945162966782</v>
      </c>
      <c r="CT384" s="16">
        <f t="shared" si="509"/>
        <v>9358.3691797852407</v>
      </c>
      <c r="CU384" s="16" t="e">
        <f t="shared" si="509"/>
        <v>#N/A</v>
      </c>
      <c r="CV384" s="16" t="e">
        <f t="shared" si="509"/>
        <v>#N/A</v>
      </c>
      <c r="CW384" s="16" t="e">
        <f t="shared" si="509"/>
        <v>#N/A</v>
      </c>
      <c r="CX384" s="16" t="e">
        <f t="shared" si="509"/>
        <v>#N/A</v>
      </c>
      <c r="CY384" s="16" t="e">
        <f t="shared" si="509"/>
        <v>#N/A</v>
      </c>
      <c r="CZ384" s="16" t="e">
        <f t="shared" si="509"/>
        <v>#N/A</v>
      </c>
      <c r="DA384" s="16" t="e">
        <f t="shared" si="509"/>
        <v>#N/A</v>
      </c>
      <c r="DB384" s="16" t="e">
        <f t="shared" si="509"/>
        <v>#N/A</v>
      </c>
      <c r="DC384" s="16" t="e">
        <f t="shared" si="509"/>
        <v>#N/A</v>
      </c>
      <c r="DD384" s="16" t="e">
        <f t="shared" si="509"/>
        <v>#N/A</v>
      </c>
      <c r="DE384" s="16" t="e">
        <f t="shared" si="509"/>
        <v>#N/A</v>
      </c>
      <c r="DF384" s="16" t="e">
        <f t="shared" si="509"/>
        <v>#N/A</v>
      </c>
      <c r="DG384" s="16" t="e">
        <f t="shared" si="509"/>
        <v>#N/A</v>
      </c>
      <c r="DH384" s="16" t="e">
        <f t="shared" si="509"/>
        <v>#N/A</v>
      </c>
      <c r="DI384" s="16" t="e">
        <f t="shared" si="509"/>
        <v>#N/A</v>
      </c>
      <c r="DJ384" s="16" t="e">
        <f t="shared" si="509"/>
        <v>#N/A</v>
      </c>
      <c r="DK384" s="16" t="e">
        <f t="shared" si="509"/>
        <v>#N/A</v>
      </c>
      <c r="DL384" s="16" t="e">
        <f t="shared" si="509"/>
        <v>#N/A</v>
      </c>
      <c r="DM384" s="16" t="e">
        <f t="shared" si="509"/>
        <v>#N/A</v>
      </c>
      <c r="DN384" s="16" t="e">
        <f t="shared" si="509"/>
        <v>#N/A</v>
      </c>
      <c r="DO384" s="16" t="e">
        <f t="shared" si="509"/>
        <v>#N/A</v>
      </c>
      <c r="DP384" s="16" t="e">
        <f t="shared" si="509"/>
        <v>#N/A</v>
      </c>
      <c r="DQ384" s="16" t="e">
        <f t="shared" si="509"/>
        <v>#N/A</v>
      </c>
      <c r="DR384" s="16" t="e">
        <f t="shared" si="509"/>
        <v>#N/A</v>
      </c>
      <c r="DS384" s="16" t="e">
        <f t="shared" si="509"/>
        <v>#N/A</v>
      </c>
      <c r="DT384" s="16" t="e">
        <f t="shared" si="509"/>
        <v>#N/A</v>
      </c>
      <c r="DU384" s="16" t="e">
        <f t="shared" si="509"/>
        <v>#N/A</v>
      </c>
      <c r="DV384" s="16" t="e">
        <f t="shared" si="509"/>
        <v>#N/A</v>
      </c>
      <c r="DW384" s="16" t="e">
        <f t="shared" si="509"/>
        <v>#N/A</v>
      </c>
      <c r="DX384" s="16" t="e">
        <f t="shared" si="509"/>
        <v>#N/A</v>
      </c>
      <c r="DY384" s="16" t="e">
        <f t="shared" si="509"/>
        <v>#N/A</v>
      </c>
      <c r="DZ384" s="16" t="e">
        <f t="shared" si="509"/>
        <v>#N/A</v>
      </c>
      <c r="EA384" s="16" t="e">
        <f t="shared" si="509"/>
        <v>#N/A</v>
      </c>
      <c r="EB384" s="16" t="e">
        <f t="shared" si="509"/>
        <v>#N/A</v>
      </c>
      <c r="EC384" s="16" t="e">
        <f t="shared" ref="EC384:GN384" si="510">IF(EC162="",NA(),SUM(EC162,EC180))</f>
        <v>#N/A</v>
      </c>
      <c r="ED384" s="16" t="e">
        <f t="shared" si="510"/>
        <v>#N/A</v>
      </c>
      <c r="EE384" s="16" t="e">
        <f t="shared" si="510"/>
        <v>#N/A</v>
      </c>
      <c r="EF384" s="16" t="e">
        <f t="shared" si="510"/>
        <v>#N/A</v>
      </c>
      <c r="EG384" s="16" t="e">
        <f t="shared" si="510"/>
        <v>#N/A</v>
      </c>
      <c r="EH384" s="16" t="e">
        <f t="shared" si="510"/>
        <v>#N/A</v>
      </c>
      <c r="EI384" s="16" t="e">
        <f t="shared" si="510"/>
        <v>#N/A</v>
      </c>
      <c r="EJ384" s="16" t="e">
        <f t="shared" si="510"/>
        <v>#N/A</v>
      </c>
      <c r="EK384" s="16" t="e">
        <f t="shared" si="510"/>
        <v>#N/A</v>
      </c>
      <c r="EL384" s="16" t="e">
        <f t="shared" si="510"/>
        <v>#N/A</v>
      </c>
      <c r="EM384" s="16" t="e">
        <f t="shared" si="510"/>
        <v>#N/A</v>
      </c>
      <c r="EN384" s="16" t="e">
        <f t="shared" si="510"/>
        <v>#N/A</v>
      </c>
      <c r="EO384" s="16" t="e">
        <f t="shared" si="510"/>
        <v>#N/A</v>
      </c>
      <c r="EP384" s="16" t="e">
        <f t="shared" si="510"/>
        <v>#N/A</v>
      </c>
      <c r="EQ384" s="16" t="e">
        <f t="shared" si="510"/>
        <v>#N/A</v>
      </c>
      <c r="ER384" s="16" t="e">
        <f t="shared" si="510"/>
        <v>#N/A</v>
      </c>
      <c r="ES384" s="16" t="e">
        <f t="shared" si="510"/>
        <v>#N/A</v>
      </c>
      <c r="ET384" s="16" t="e">
        <f t="shared" si="510"/>
        <v>#N/A</v>
      </c>
      <c r="EU384" s="16" t="e">
        <f t="shared" si="510"/>
        <v>#N/A</v>
      </c>
      <c r="EV384" s="16" t="e">
        <f t="shared" si="510"/>
        <v>#N/A</v>
      </c>
      <c r="EW384" s="16" t="e">
        <f t="shared" si="510"/>
        <v>#N/A</v>
      </c>
      <c r="EX384" s="16" t="e">
        <f t="shared" si="510"/>
        <v>#N/A</v>
      </c>
      <c r="EY384" s="16" t="e">
        <f t="shared" si="510"/>
        <v>#N/A</v>
      </c>
      <c r="EZ384" s="16" t="e">
        <f t="shared" si="510"/>
        <v>#N/A</v>
      </c>
      <c r="FA384" s="16" t="e">
        <f t="shared" si="510"/>
        <v>#N/A</v>
      </c>
      <c r="FB384" s="16" t="e">
        <f t="shared" si="510"/>
        <v>#N/A</v>
      </c>
      <c r="FC384" s="16" t="e">
        <f t="shared" si="510"/>
        <v>#N/A</v>
      </c>
      <c r="FD384" s="16" t="e">
        <f t="shared" si="510"/>
        <v>#N/A</v>
      </c>
      <c r="FE384" s="16" t="e">
        <f t="shared" si="510"/>
        <v>#N/A</v>
      </c>
      <c r="FF384" s="16" t="e">
        <f t="shared" si="510"/>
        <v>#N/A</v>
      </c>
      <c r="FG384" s="16" t="e">
        <f t="shared" si="510"/>
        <v>#N/A</v>
      </c>
      <c r="FH384" s="16" t="e">
        <f t="shared" si="510"/>
        <v>#N/A</v>
      </c>
      <c r="FI384" s="16" t="e">
        <f t="shared" si="510"/>
        <v>#N/A</v>
      </c>
      <c r="FJ384" s="16" t="e">
        <f t="shared" si="510"/>
        <v>#N/A</v>
      </c>
      <c r="FK384" s="16" t="e">
        <f t="shared" si="510"/>
        <v>#N/A</v>
      </c>
      <c r="FL384" s="16" t="e">
        <f t="shared" si="510"/>
        <v>#N/A</v>
      </c>
      <c r="FM384" s="16" t="e">
        <f t="shared" si="510"/>
        <v>#N/A</v>
      </c>
      <c r="FN384" s="16" t="e">
        <f t="shared" si="510"/>
        <v>#N/A</v>
      </c>
      <c r="FO384" s="16" t="e">
        <f t="shared" si="510"/>
        <v>#N/A</v>
      </c>
      <c r="FP384" s="16" t="e">
        <f t="shared" si="510"/>
        <v>#N/A</v>
      </c>
      <c r="FQ384" s="16" t="e">
        <f t="shared" si="510"/>
        <v>#N/A</v>
      </c>
      <c r="FR384" s="16" t="e">
        <f t="shared" si="510"/>
        <v>#N/A</v>
      </c>
      <c r="FS384" s="16" t="e">
        <f t="shared" si="510"/>
        <v>#N/A</v>
      </c>
      <c r="FT384" s="16" t="e">
        <f t="shared" si="510"/>
        <v>#N/A</v>
      </c>
      <c r="FU384" s="16" t="e">
        <f t="shared" si="510"/>
        <v>#N/A</v>
      </c>
      <c r="FV384" s="16" t="e">
        <f t="shared" si="510"/>
        <v>#N/A</v>
      </c>
      <c r="FW384" s="16" t="e">
        <f t="shared" si="510"/>
        <v>#N/A</v>
      </c>
      <c r="FX384" s="16" t="e">
        <f t="shared" si="510"/>
        <v>#N/A</v>
      </c>
      <c r="FY384" s="16" t="e">
        <f t="shared" si="510"/>
        <v>#N/A</v>
      </c>
      <c r="FZ384" s="16" t="e">
        <f t="shared" si="510"/>
        <v>#N/A</v>
      </c>
      <c r="GA384" s="16" t="e">
        <f t="shared" si="510"/>
        <v>#N/A</v>
      </c>
      <c r="GB384" s="16" t="e">
        <f t="shared" si="510"/>
        <v>#N/A</v>
      </c>
      <c r="GC384" s="16" t="e">
        <f t="shared" si="510"/>
        <v>#N/A</v>
      </c>
      <c r="GD384" s="16" t="e">
        <f t="shared" si="510"/>
        <v>#N/A</v>
      </c>
      <c r="GE384" s="16" t="e">
        <f t="shared" si="510"/>
        <v>#N/A</v>
      </c>
      <c r="GF384" s="16" t="e">
        <f t="shared" si="510"/>
        <v>#N/A</v>
      </c>
      <c r="GG384" s="16" t="e">
        <f t="shared" si="510"/>
        <v>#N/A</v>
      </c>
      <c r="GH384" s="16" t="e">
        <f t="shared" si="510"/>
        <v>#N/A</v>
      </c>
      <c r="GI384" s="16" t="e">
        <f t="shared" si="510"/>
        <v>#N/A</v>
      </c>
      <c r="GJ384" s="16" t="e">
        <f t="shared" si="510"/>
        <v>#N/A</v>
      </c>
      <c r="GK384" s="16" t="e">
        <f t="shared" si="510"/>
        <v>#N/A</v>
      </c>
      <c r="GL384" s="16" t="e">
        <f t="shared" si="510"/>
        <v>#N/A</v>
      </c>
      <c r="GM384" s="16" t="e">
        <f t="shared" si="510"/>
        <v>#N/A</v>
      </c>
      <c r="GN384" s="16" t="e">
        <f t="shared" si="510"/>
        <v>#N/A</v>
      </c>
      <c r="GO384" s="16" t="e">
        <f t="shared" ref="GO384:HS384" si="511">IF(GO162="",NA(),SUM(GO162,GO180))</f>
        <v>#N/A</v>
      </c>
      <c r="GP384" s="16" t="e">
        <f t="shared" si="511"/>
        <v>#N/A</v>
      </c>
      <c r="GQ384" s="16" t="e">
        <f t="shared" si="511"/>
        <v>#N/A</v>
      </c>
      <c r="GR384" s="16" t="e">
        <f t="shared" si="511"/>
        <v>#N/A</v>
      </c>
      <c r="GS384" s="16" t="e">
        <f t="shared" si="511"/>
        <v>#N/A</v>
      </c>
      <c r="GT384" s="16" t="e">
        <f t="shared" si="511"/>
        <v>#N/A</v>
      </c>
      <c r="GU384" s="16" t="e">
        <f t="shared" si="511"/>
        <v>#N/A</v>
      </c>
      <c r="GV384" s="16" t="e">
        <f t="shared" si="511"/>
        <v>#N/A</v>
      </c>
      <c r="GW384" s="16" t="e">
        <f t="shared" si="511"/>
        <v>#N/A</v>
      </c>
      <c r="GX384" s="16" t="e">
        <f t="shared" si="511"/>
        <v>#N/A</v>
      </c>
      <c r="GY384" s="16" t="e">
        <f t="shared" si="511"/>
        <v>#N/A</v>
      </c>
      <c r="GZ384" s="16" t="e">
        <f t="shared" si="511"/>
        <v>#N/A</v>
      </c>
      <c r="HA384" s="16" t="e">
        <f t="shared" si="511"/>
        <v>#N/A</v>
      </c>
      <c r="HB384" s="16" t="e">
        <f t="shared" si="511"/>
        <v>#N/A</v>
      </c>
      <c r="HC384" s="16" t="e">
        <f t="shared" si="511"/>
        <v>#N/A</v>
      </c>
      <c r="HD384" s="16" t="e">
        <f t="shared" si="511"/>
        <v>#N/A</v>
      </c>
      <c r="HE384" s="16" t="e">
        <f t="shared" si="511"/>
        <v>#N/A</v>
      </c>
      <c r="HF384" s="16" t="e">
        <f t="shared" si="511"/>
        <v>#N/A</v>
      </c>
      <c r="HG384" s="16" t="e">
        <f t="shared" si="511"/>
        <v>#N/A</v>
      </c>
      <c r="HH384" s="16" t="e">
        <f t="shared" si="511"/>
        <v>#N/A</v>
      </c>
      <c r="HI384" s="16" t="e">
        <f t="shared" si="511"/>
        <v>#N/A</v>
      </c>
      <c r="HJ384" s="16" t="e">
        <f t="shared" si="511"/>
        <v>#N/A</v>
      </c>
      <c r="HK384" s="16" t="e">
        <f t="shared" si="511"/>
        <v>#N/A</v>
      </c>
      <c r="HL384" s="16" t="e">
        <f t="shared" si="511"/>
        <v>#N/A</v>
      </c>
      <c r="HM384" s="16" t="e">
        <f t="shared" si="511"/>
        <v>#N/A</v>
      </c>
      <c r="HN384" s="16" t="e">
        <f t="shared" si="511"/>
        <v>#N/A</v>
      </c>
      <c r="HO384" s="16" t="e">
        <f t="shared" si="511"/>
        <v>#N/A</v>
      </c>
      <c r="HP384" s="16" t="e">
        <f t="shared" si="511"/>
        <v>#N/A</v>
      </c>
      <c r="HQ384" s="16" t="e">
        <f t="shared" si="511"/>
        <v>#N/A</v>
      </c>
      <c r="HR384" s="16" t="e">
        <f t="shared" si="511"/>
        <v>#N/A</v>
      </c>
      <c r="HS384" s="16" t="e">
        <f t="shared" si="511"/>
        <v>#N/A</v>
      </c>
      <c r="HT384" s="16" t="e">
        <f t="shared" ref="HT384:IH384" si="512">IF(HT162="",NA(),SUM(HT162,HT180))</f>
        <v>#N/A</v>
      </c>
      <c r="HU384" s="16" t="e">
        <f t="shared" si="512"/>
        <v>#N/A</v>
      </c>
      <c r="HV384" s="16" t="e">
        <f t="shared" si="512"/>
        <v>#N/A</v>
      </c>
      <c r="HW384" s="16" t="e">
        <f t="shared" si="512"/>
        <v>#N/A</v>
      </c>
      <c r="HX384" s="16" t="e">
        <f t="shared" si="512"/>
        <v>#N/A</v>
      </c>
      <c r="HY384" s="16" t="e">
        <f t="shared" si="512"/>
        <v>#N/A</v>
      </c>
      <c r="HZ384" s="16" t="e">
        <f t="shared" si="512"/>
        <v>#N/A</v>
      </c>
      <c r="IA384" s="16" t="e">
        <f t="shared" si="512"/>
        <v>#N/A</v>
      </c>
      <c r="IB384" s="16" t="e">
        <f t="shared" si="512"/>
        <v>#N/A</v>
      </c>
      <c r="IC384" s="16" t="e">
        <f t="shared" si="512"/>
        <v>#N/A</v>
      </c>
      <c r="ID384" s="16" t="e">
        <f t="shared" si="512"/>
        <v>#N/A</v>
      </c>
      <c r="IE384" s="16" t="e">
        <f t="shared" si="512"/>
        <v>#N/A</v>
      </c>
      <c r="IF384" s="16" t="e">
        <f t="shared" si="512"/>
        <v>#N/A</v>
      </c>
      <c r="IG384" s="16" t="e">
        <f t="shared" si="512"/>
        <v>#N/A</v>
      </c>
      <c r="IH384" s="16" t="e">
        <f t="shared" si="512"/>
        <v>#N/A</v>
      </c>
    </row>
    <row r="385" spans="1:242">
      <c r="A385" s="45" t="s">
        <v>648</v>
      </c>
      <c r="B385" s="19"/>
      <c r="C385" s="16" t="e">
        <f t="shared" ref="C385:BP385" si="513">IF(C163="",NA(),SUM(C163,C181))</f>
        <v>#N/A</v>
      </c>
      <c r="D385" s="16" t="e">
        <f t="shared" si="513"/>
        <v>#N/A</v>
      </c>
      <c r="E385" s="16" t="e">
        <f t="shared" si="513"/>
        <v>#N/A</v>
      </c>
      <c r="F385" s="16" t="e">
        <f t="shared" si="513"/>
        <v>#N/A</v>
      </c>
      <c r="G385" s="16" t="e">
        <f t="shared" si="513"/>
        <v>#N/A</v>
      </c>
      <c r="H385" s="16" t="e">
        <f t="shared" si="513"/>
        <v>#N/A</v>
      </c>
      <c r="I385" s="16" t="e">
        <f t="shared" si="513"/>
        <v>#N/A</v>
      </c>
      <c r="J385" s="16" t="e">
        <f t="shared" si="513"/>
        <v>#N/A</v>
      </c>
      <c r="K385" s="16" t="e">
        <f t="shared" si="513"/>
        <v>#N/A</v>
      </c>
      <c r="L385" s="16" t="e">
        <f t="shared" si="513"/>
        <v>#N/A</v>
      </c>
      <c r="M385" s="16" t="e">
        <f t="shared" si="513"/>
        <v>#N/A</v>
      </c>
      <c r="N385" s="16" t="e">
        <f t="shared" si="513"/>
        <v>#N/A</v>
      </c>
      <c r="O385" s="16" t="e">
        <f t="shared" si="513"/>
        <v>#N/A</v>
      </c>
      <c r="P385" s="16" t="e">
        <f t="shared" si="513"/>
        <v>#N/A</v>
      </c>
      <c r="Q385" s="16"/>
      <c r="R385" s="16"/>
      <c r="S385" s="16" t="e">
        <f t="shared" si="513"/>
        <v>#N/A</v>
      </c>
      <c r="T385" s="16" t="e">
        <f t="shared" si="513"/>
        <v>#N/A</v>
      </c>
      <c r="U385" s="16" t="e">
        <f t="shared" si="513"/>
        <v>#N/A</v>
      </c>
      <c r="V385" s="16" t="e">
        <f t="shared" si="513"/>
        <v>#N/A</v>
      </c>
      <c r="W385" s="16" t="e">
        <f t="shared" si="513"/>
        <v>#N/A</v>
      </c>
      <c r="X385" s="16" t="e">
        <f t="shared" si="513"/>
        <v>#N/A</v>
      </c>
      <c r="Y385" s="16" t="e">
        <f t="shared" si="513"/>
        <v>#N/A</v>
      </c>
      <c r="Z385" s="16" t="e">
        <f t="shared" si="513"/>
        <v>#N/A</v>
      </c>
      <c r="AA385" s="16" t="e">
        <f t="shared" si="513"/>
        <v>#N/A</v>
      </c>
      <c r="AB385" s="16" t="e">
        <f t="shared" si="513"/>
        <v>#N/A</v>
      </c>
      <c r="AC385" s="16" t="e">
        <f t="shared" si="513"/>
        <v>#N/A</v>
      </c>
      <c r="AD385" s="16" t="e">
        <f t="shared" si="513"/>
        <v>#N/A</v>
      </c>
      <c r="AE385" s="16" t="e">
        <f t="shared" si="513"/>
        <v>#N/A</v>
      </c>
      <c r="AF385" s="16" t="e">
        <f t="shared" si="513"/>
        <v>#N/A</v>
      </c>
      <c r="AG385" s="16" t="e">
        <f t="shared" si="513"/>
        <v>#N/A</v>
      </c>
      <c r="AH385" s="16" t="e">
        <f t="shared" si="513"/>
        <v>#N/A</v>
      </c>
      <c r="AI385" s="16" t="e">
        <f t="shared" si="513"/>
        <v>#N/A</v>
      </c>
      <c r="AJ385" s="16" t="e">
        <f t="shared" si="513"/>
        <v>#N/A</v>
      </c>
      <c r="AK385" s="16" t="e">
        <f t="shared" si="513"/>
        <v>#N/A</v>
      </c>
      <c r="AL385" s="16" t="e">
        <f t="shared" si="513"/>
        <v>#N/A</v>
      </c>
      <c r="AM385" s="16" t="e">
        <f t="shared" si="513"/>
        <v>#N/A</v>
      </c>
      <c r="AN385" s="16" t="e">
        <f t="shared" si="513"/>
        <v>#N/A</v>
      </c>
      <c r="AO385" s="16" t="e">
        <f t="shared" si="513"/>
        <v>#N/A</v>
      </c>
      <c r="AP385" s="16" t="e">
        <f t="shared" si="513"/>
        <v>#N/A</v>
      </c>
      <c r="AQ385" s="16" t="e">
        <f t="shared" si="513"/>
        <v>#N/A</v>
      </c>
      <c r="AR385" s="16" t="e">
        <f t="shared" si="513"/>
        <v>#N/A</v>
      </c>
      <c r="AS385" s="16" t="e">
        <f t="shared" si="513"/>
        <v>#N/A</v>
      </c>
      <c r="AT385" s="16" t="e">
        <f t="shared" si="513"/>
        <v>#N/A</v>
      </c>
      <c r="AU385" s="16" t="e">
        <f t="shared" si="513"/>
        <v>#N/A</v>
      </c>
      <c r="AV385" s="16" t="e">
        <f t="shared" si="513"/>
        <v>#N/A</v>
      </c>
      <c r="AW385" s="16" t="e">
        <f t="shared" si="513"/>
        <v>#N/A</v>
      </c>
      <c r="AX385" s="16" t="e">
        <f t="shared" si="513"/>
        <v>#N/A</v>
      </c>
      <c r="AY385" s="16" t="e">
        <f t="shared" si="513"/>
        <v>#N/A</v>
      </c>
      <c r="AZ385" s="16" t="e">
        <f t="shared" si="513"/>
        <v>#N/A</v>
      </c>
      <c r="BA385" s="16" t="e">
        <f t="shared" si="513"/>
        <v>#N/A</v>
      </c>
      <c r="BB385" s="16" t="e">
        <f t="shared" si="513"/>
        <v>#N/A</v>
      </c>
      <c r="BC385" s="16" t="e">
        <f t="shared" si="513"/>
        <v>#N/A</v>
      </c>
      <c r="BD385" s="16" t="e">
        <f t="shared" si="513"/>
        <v>#N/A</v>
      </c>
      <c r="BE385" s="16" t="e">
        <f t="shared" si="513"/>
        <v>#N/A</v>
      </c>
      <c r="BF385" s="16" t="e">
        <f t="shared" si="513"/>
        <v>#N/A</v>
      </c>
      <c r="BG385" s="16" t="e">
        <f t="shared" si="513"/>
        <v>#N/A</v>
      </c>
      <c r="BH385" s="16" t="e">
        <f t="shared" si="513"/>
        <v>#N/A</v>
      </c>
      <c r="BI385" s="16" t="e">
        <f t="shared" si="513"/>
        <v>#N/A</v>
      </c>
      <c r="BJ385" s="16" t="e">
        <f t="shared" si="513"/>
        <v>#N/A</v>
      </c>
      <c r="BK385" s="16" t="e">
        <f t="shared" si="513"/>
        <v>#N/A</v>
      </c>
      <c r="BL385" s="16" t="e">
        <f t="shared" si="513"/>
        <v>#N/A</v>
      </c>
      <c r="BM385" s="16" t="e">
        <f t="shared" si="513"/>
        <v>#N/A</v>
      </c>
      <c r="BN385" s="16" t="e">
        <f t="shared" si="513"/>
        <v>#N/A</v>
      </c>
      <c r="BO385" s="16" t="e">
        <f t="shared" si="513"/>
        <v>#N/A</v>
      </c>
      <c r="BP385" s="16" t="e">
        <f t="shared" si="513"/>
        <v>#N/A</v>
      </c>
      <c r="BQ385" s="16" t="e">
        <f t="shared" ref="BQ385:EB385" si="514">IF(BQ163="",NA(),SUM(BQ163,BQ181))</f>
        <v>#N/A</v>
      </c>
      <c r="BR385" s="16" t="e">
        <f t="shared" si="514"/>
        <v>#N/A</v>
      </c>
      <c r="BS385" s="16" t="e">
        <f t="shared" si="514"/>
        <v>#N/A</v>
      </c>
      <c r="BT385" s="16" t="e">
        <f t="shared" si="514"/>
        <v>#N/A</v>
      </c>
      <c r="BU385" s="16" t="e">
        <f t="shared" si="514"/>
        <v>#N/A</v>
      </c>
      <c r="BV385" s="16" t="e">
        <f t="shared" si="514"/>
        <v>#N/A</v>
      </c>
      <c r="BW385" s="16" t="e">
        <f t="shared" si="514"/>
        <v>#N/A</v>
      </c>
      <c r="BX385" s="16" t="e">
        <f t="shared" si="514"/>
        <v>#N/A</v>
      </c>
      <c r="BY385" s="16" t="e">
        <f t="shared" si="514"/>
        <v>#N/A</v>
      </c>
      <c r="BZ385" s="16" t="e">
        <f t="shared" si="514"/>
        <v>#N/A</v>
      </c>
      <c r="CA385" s="16" t="e">
        <f t="shared" si="514"/>
        <v>#N/A</v>
      </c>
      <c r="CB385" s="16" t="e">
        <f t="shared" si="514"/>
        <v>#N/A</v>
      </c>
      <c r="CC385" s="16" t="e">
        <f t="shared" si="514"/>
        <v>#N/A</v>
      </c>
      <c r="CD385" s="16" t="e">
        <f t="shared" si="514"/>
        <v>#N/A</v>
      </c>
      <c r="CE385" s="16" t="e">
        <f t="shared" si="514"/>
        <v>#N/A</v>
      </c>
      <c r="CF385" s="16" t="e">
        <f t="shared" si="514"/>
        <v>#N/A</v>
      </c>
      <c r="CG385" s="16" t="e">
        <f t="shared" si="514"/>
        <v>#N/A</v>
      </c>
      <c r="CH385" s="16" t="e">
        <f t="shared" si="514"/>
        <v>#N/A</v>
      </c>
      <c r="CI385" s="16" t="e">
        <f t="shared" si="514"/>
        <v>#N/A</v>
      </c>
      <c r="CJ385" s="16" t="e">
        <f t="shared" si="514"/>
        <v>#N/A</v>
      </c>
      <c r="CK385" s="16" t="e">
        <f t="shared" si="514"/>
        <v>#N/A</v>
      </c>
      <c r="CL385" s="16" t="e">
        <f t="shared" si="514"/>
        <v>#N/A</v>
      </c>
      <c r="CM385" s="16" t="e">
        <f t="shared" si="514"/>
        <v>#N/A</v>
      </c>
      <c r="CN385" s="16" t="e">
        <f t="shared" si="514"/>
        <v>#N/A</v>
      </c>
      <c r="CO385" s="16" t="e">
        <f t="shared" si="514"/>
        <v>#N/A</v>
      </c>
      <c r="CP385" s="16" t="e">
        <f t="shared" si="514"/>
        <v>#N/A</v>
      </c>
      <c r="CQ385" s="16" t="e">
        <f t="shared" si="514"/>
        <v>#N/A</v>
      </c>
      <c r="CR385" s="16" t="e">
        <f t="shared" si="514"/>
        <v>#N/A</v>
      </c>
      <c r="CS385" s="16" t="e">
        <f t="shared" si="514"/>
        <v>#N/A</v>
      </c>
      <c r="CT385" s="16" t="e">
        <f t="shared" si="514"/>
        <v>#N/A</v>
      </c>
      <c r="CU385" s="16" t="e">
        <f t="shared" si="514"/>
        <v>#N/A</v>
      </c>
      <c r="CV385" s="16" t="e">
        <f t="shared" si="514"/>
        <v>#N/A</v>
      </c>
      <c r="CW385" s="16">
        <f t="shared" si="514"/>
        <v>9370.3455784618909</v>
      </c>
      <c r="CX385" s="16">
        <f t="shared" si="514"/>
        <v>9096.2057581483241</v>
      </c>
      <c r="CY385" s="16">
        <f t="shared" si="514"/>
        <v>9420.8883181905694</v>
      </c>
      <c r="CZ385" s="16">
        <f t="shared" si="514"/>
        <v>9398.3163224994787</v>
      </c>
      <c r="DA385" s="16">
        <f t="shared" si="514"/>
        <v>9380.5031358862234</v>
      </c>
      <c r="DB385" s="16">
        <f t="shared" si="514"/>
        <v>9441.0872500011155</v>
      </c>
      <c r="DC385" s="16">
        <f t="shared" si="514"/>
        <v>9555.6552023478434</v>
      </c>
      <c r="DD385" s="16">
        <f t="shared" si="514"/>
        <v>9332.8341511505969</v>
      </c>
      <c r="DE385" s="16">
        <f t="shared" si="514"/>
        <v>9341.6751622233751</v>
      </c>
      <c r="DF385" s="16">
        <f t="shared" si="514"/>
        <v>9154.0899270399823</v>
      </c>
      <c r="DG385" s="16">
        <f t="shared" si="514"/>
        <v>8985.5582408729406</v>
      </c>
      <c r="DH385" s="16">
        <f t="shared" si="514"/>
        <v>8901.4957104334389</v>
      </c>
      <c r="DI385" s="16">
        <f t="shared" si="514"/>
        <v>9075.3906782038976</v>
      </c>
      <c r="DJ385" s="16">
        <f t="shared" si="514"/>
        <v>9334.8206926175826</v>
      </c>
      <c r="DK385" s="16" t="e">
        <f t="shared" si="514"/>
        <v>#N/A</v>
      </c>
      <c r="DL385" s="16" t="e">
        <f t="shared" si="514"/>
        <v>#N/A</v>
      </c>
      <c r="DM385" s="16" t="e">
        <f t="shared" si="514"/>
        <v>#N/A</v>
      </c>
      <c r="DN385" s="16" t="e">
        <f t="shared" si="514"/>
        <v>#N/A</v>
      </c>
      <c r="DO385" s="16" t="e">
        <f t="shared" si="514"/>
        <v>#N/A</v>
      </c>
      <c r="DP385" s="16" t="e">
        <f t="shared" si="514"/>
        <v>#N/A</v>
      </c>
      <c r="DQ385" s="16" t="e">
        <f t="shared" si="514"/>
        <v>#N/A</v>
      </c>
      <c r="DR385" s="16" t="e">
        <f t="shared" si="514"/>
        <v>#N/A</v>
      </c>
      <c r="DS385" s="16" t="e">
        <f t="shared" si="514"/>
        <v>#N/A</v>
      </c>
      <c r="DT385" s="16" t="e">
        <f t="shared" si="514"/>
        <v>#N/A</v>
      </c>
      <c r="DU385" s="16" t="e">
        <f t="shared" si="514"/>
        <v>#N/A</v>
      </c>
      <c r="DV385" s="16" t="e">
        <f t="shared" si="514"/>
        <v>#N/A</v>
      </c>
      <c r="DW385" s="16" t="e">
        <f t="shared" si="514"/>
        <v>#N/A</v>
      </c>
      <c r="DX385" s="16" t="e">
        <f t="shared" si="514"/>
        <v>#N/A</v>
      </c>
      <c r="DY385" s="16" t="e">
        <f t="shared" si="514"/>
        <v>#N/A</v>
      </c>
      <c r="DZ385" s="16" t="e">
        <f t="shared" si="514"/>
        <v>#N/A</v>
      </c>
      <c r="EA385" s="16" t="e">
        <f t="shared" si="514"/>
        <v>#N/A</v>
      </c>
      <c r="EB385" s="16" t="e">
        <f t="shared" si="514"/>
        <v>#N/A</v>
      </c>
      <c r="EC385" s="16" t="e">
        <f t="shared" ref="EC385:GN385" si="515">IF(EC163="",NA(),SUM(EC163,EC181))</f>
        <v>#N/A</v>
      </c>
      <c r="ED385" s="16" t="e">
        <f t="shared" si="515"/>
        <v>#N/A</v>
      </c>
      <c r="EE385" s="16" t="e">
        <f t="shared" si="515"/>
        <v>#N/A</v>
      </c>
      <c r="EF385" s="16" t="e">
        <f t="shared" si="515"/>
        <v>#N/A</v>
      </c>
      <c r="EG385" s="16" t="e">
        <f t="shared" si="515"/>
        <v>#N/A</v>
      </c>
      <c r="EH385" s="16" t="e">
        <f t="shared" si="515"/>
        <v>#N/A</v>
      </c>
      <c r="EI385" s="16" t="e">
        <f t="shared" si="515"/>
        <v>#N/A</v>
      </c>
      <c r="EJ385" s="16" t="e">
        <f t="shared" si="515"/>
        <v>#N/A</v>
      </c>
      <c r="EK385" s="16" t="e">
        <f t="shared" si="515"/>
        <v>#N/A</v>
      </c>
      <c r="EL385" s="16" t="e">
        <f t="shared" si="515"/>
        <v>#N/A</v>
      </c>
      <c r="EM385" s="16" t="e">
        <f t="shared" si="515"/>
        <v>#N/A</v>
      </c>
      <c r="EN385" s="16" t="e">
        <f t="shared" si="515"/>
        <v>#N/A</v>
      </c>
      <c r="EO385" s="16" t="e">
        <f t="shared" si="515"/>
        <v>#N/A</v>
      </c>
      <c r="EP385" s="16" t="e">
        <f t="shared" si="515"/>
        <v>#N/A</v>
      </c>
      <c r="EQ385" s="16" t="e">
        <f t="shared" si="515"/>
        <v>#N/A</v>
      </c>
      <c r="ER385" s="16" t="e">
        <f t="shared" si="515"/>
        <v>#N/A</v>
      </c>
      <c r="ES385" s="16" t="e">
        <f t="shared" si="515"/>
        <v>#N/A</v>
      </c>
      <c r="ET385" s="16" t="e">
        <f t="shared" si="515"/>
        <v>#N/A</v>
      </c>
      <c r="EU385" s="16" t="e">
        <f t="shared" si="515"/>
        <v>#N/A</v>
      </c>
      <c r="EV385" s="16" t="e">
        <f t="shared" si="515"/>
        <v>#N/A</v>
      </c>
      <c r="EW385" s="16" t="e">
        <f t="shared" si="515"/>
        <v>#N/A</v>
      </c>
      <c r="EX385" s="16" t="e">
        <f t="shared" si="515"/>
        <v>#N/A</v>
      </c>
      <c r="EY385" s="16" t="e">
        <f t="shared" si="515"/>
        <v>#N/A</v>
      </c>
      <c r="EZ385" s="16" t="e">
        <f t="shared" si="515"/>
        <v>#N/A</v>
      </c>
      <c r="FA385" s="16" t="e">
        <f t="shared" si="515"/>
        <v>#N/A</v>
      </c>
      <c r="FB385" s="16" t="e">
        <f t="shared" si="515"/>
        <v>#N/A</v>
      </c>
      <c r="FC385" s="16" t="e">
        <f t="shared" si="515"/>
        <v>#N/A</v>
      </c>
      <c r="FD385" s="16" t="e">
        <f t="shared" si="515"/>
        <v>#N/A</v>
      </c>
      <c r="FE385" s="16" t="e">
        <f t="shared" si="515"/>
        <v>#N/A</v>
      </c>
      <c r="FF385" s="16" t="e">
        <f t="shared" si="515"/>
        <v>#N/A</v>
      </c>
      <c r="FG385" s="16" t="e">
        <f t="shared" si="515"/>
        <v>#N/A</v>
      </c>
      <c r="FH385" s="16" t="e">
        <f t="shared" si="515"/>
        <v>#N/A</v>
      </c>
      <c r="FI385" s="16" t="e">
        <f t="shared" si="515"/>
        <v>#N/A</v>
      </c>
      <c r="FJ385" s="16" t="e">
        <f t="shared" si="515"/>
        <v>#N/A</v>
      </c>
      <c r="FK385" s="16" t="e">
        <f t="shared" si="515"/>
        <v>#N/A</v>
      </c>
      <c r="FL385" s="16" t="e">
        <f t="shared" si="515"/>
        <v>#N/A</v>
      </c>
      <c r="FM385" s="16" t="e">
        <f t="shared" si="515"/>
        <v>#N/A</v>
      </c>
      <c r="FN385" s="16" t="e">
        <f t="shared" si="515"/>
        <v>#N/A</v>
      </c>
      <c r="FO385" s="16" t="e">
        <f t="shared" si="515"/>
        <v>#N/A</v>
      </c>
      <c r="FP385" s="16" t="e">
        <f t="shared" si="515"/>
        <v>#N/A</v>
      </c>
      <c r="FQ385" s="16" t="e">
        <f t="shared" si="515"/>
        <v>#N/A</v>
      </c>
      <c r="FR385" s="16" t="e">
        <f t="shared" si="515"/>
        <v>#N/A</v>
      </c>
      <c r="FS385" s="16" t="e">
        <f t="shared" si="515"/>
        <v>#N/A</v>
      </c>
      <c r="FT385" s="16" t="e">
        <f t="shared" si="515"/>
        <v>#N/A</v>
      </c>
      <c r="FU385" s="16" t="e">
        <f t="shared" si="515"/>
        <v>#N/A</v>
      </c>
      <c r="FV385" s="16" t="e">
        <f t="shared" si="515"/>
        <v>#N/A</v>
      </c>
      <c r="FW385" s="16" t="e">
        <f t="shared" si="515"/>
        <v>#N/A</v>
      </c>
      <c r="FX385" s="16" t="e">
        <f t="shared" si="515"/>
        <v>#N/A</v>
      </c>
      <c r="FY385" s="16" t="e">
        <f t="shared" si="515"/>
        <v>#N/A</v>
      </c>
      <c r="FZ385" s="16" t="e">
        <f t="shared" si="515"/>
        <v>#N/A</v>
      </c>
      <c r="GA385" s="16" t="e">
        <f t="shared" si="515"/>
        <v>#N/A</v>
      </c>
      <c r="GB385" s="16" t="e">
        <f t="shared" si="515"/>
        <v>#N/A</v>
      </c>
      <c r="GC385" s="16" t="e">
        <f t="shared" si="515"/>
        <v>#N/A</v>
      </c>
      <c r="GD385" s="16" t="e">
        <f t="shared" si="515"/>
        <v>#N/A</v>
      </c>
      <c r="GE385" s="16" t="e">
        <f t="shared" si="515"/>
        <v>#N/A</v>
      </c>
      <c r="GF385" s="16" t="e">
        <f t="shared" si="515"/>
        <v>#N/A</v>
      </c>
      <c r="GG385" s="16" t="e">
        <f t="shared" si="515"/>
        <v>#N/A</v>
      </c>
      <c r="GH385" s="16" t="e">
        <f t="shared" si="515"/>
        <v>#N/A</v>
      </c>
      <c r="GI385" s="16" t="e">
        <f t="shared" si="515"/>
        <v>#N/A</v>
      </c>
      <c r="GJ385" s="16" t="e">
        <f t="shared" si="515"/>
        <v>#N/A</v>
      </c>
      <c r="GK385" s="16" t="e">
        <f t="shared" si="515"/>
        <v>#N/A</v>
      </c>
      <c r="GL385" s="16" t="e">
        <f t="shared" si="515"/>
        <v>#N/A</v>
      </c>
      <c r="GM385" s="16" t="e">
        <f t="shared" si="515"/>
        <v>#N/A</v>
      </c>
      <c r="GN385" s="16" t="e">
        <f t="shared" si="515"/>
        <v>#N/A</v>
      </c>
      <c r="GO385" s="16" t="e">
        <f t="shared" ref="GO385:HS385" si="516">IF(GO163="",NA(),SUM(GO163,GO181))</f>
        <v>#N/A</v>
      </c>
      <c r="GP385" s="16" t="e">
        <f t="shared" si="516"/>
        <v>#N/A</v>
      </c>
      <c r="GQ385" s="16" t="e">
        <f t="shared" si="516"/>
        <v>#N/A</v>
      </c>
      <c r="GR385" s="16" t="e">
        <f t="shared" si="516"/>
        <v>#N/A</v>
      </c>
      <c r="GS385" s="16" t="e">
        <f t="shared" si="516"/>
        <v>#N/A</v>
      </c>
      <c r="GT385" s="16" t="e">
        <f t="shared" si="516"/>
        <v>#N/A</v>
      </c>
      <c r="GU385" s="16" t="e">
        <f t="shared" si="516"/>
        <v>#N/A</v>
      </c>
      <c r="GV385" s="16" t="e">
        <f t="shared" si="516"/>
        <v>#N/A</v>
      </c>
      <c r="GW385" s="16" t="e">
        <f t="shared" si="516"/>
        <v>#N/A</v>
      </c>
      <c r="GX385" s="16" t="e">
        <f t="shared" si="516"/>
        <v>#N/A</v>
      </c>
      <c r="GY385" s="16" t="e">
        <f t="shared" si="516"/>
        <v>#N/A</v>
      </c>
      <c r="GZ385" s="16" t="e">
        <f t="shared" si="516"/>
        <v>#N/A</v>
      </c>
      <c r="HA385" s="16" t="e">
        <f t="shared" si="516"/>
        <v>#N/A</v>
      </c>
      <c r="HB385" s="16" t="e">
        <f t="shared" si="516"/>
        <v>#N/A</v>
      </c>
      <c r="HC385" s="16" t="e">
        <f t="shared" si="516"/>
        <v>#N/A</v>
      </c>
      <c r="HD385" s="16" t="e">
        <f t="shared" si="516"/>
        <v>#N/A</v>
      </c>
      <c r="HE385" s="16" t="e">
        <f t="shared" si="516"/>
        <v>#N/A</v>
      </c>
      <c r="HF385" s="16" t="e">
        <f t="shared" si="516"/>
        <v>#N/A</v>
      </c>
      <c r="HG385" s="16" t="e">
        <f t="shared" si="516"/>
        <v>#N/A</v>
      </c>
      <c r="HH385" s="16" t="e">
        <f t="shared" si="516"/>
        <v>#N/A</v>
      </c>
      <c r="HI385" s="16" t="e">
        <f t="shared" si="516"/>
        <v>#N/A</v>
      </c>
      <c r="HJ385" s="16" t="e">
        <f t="shared" si="516"/>
        <v>#N/A</v>
      </c>
      <c r="HK385" s="16" t="e">
        <f t="shared" si="516"/>
        <v>#N/A</v>
      </c>
      <c r="HL385" s="16" t="e">
        <f t="shared" si="516"/>
        <v>#N/A</v>
      </c>
      <c r="HM385" s="16" t="e">
        <f t="shared" si="516"/>
        <v>#N/A</v>
      </c>
      <c r="HN385" s="16" t="e">
        <f t="shared" si="516"/>
        <v>#N/A</v>
      </c>
      <c r="HO385" s="16" t="e">
        <f t="shared" si="516"/>
        <v>#N/A</v>
      </c>
      <c r="HP385" s="16" t="e">
        <f t="shared" si="516"/>
        <v>#N/A</v>
      </c>
      <c r="HQ385" s="16" t="e">
        <f t="shared" si="516"/>
        <v>#N/A</v>
      </c>
      <c r="HR385" s="16" t="e">
        <f t="shared" si="516"/>
        <v>#N/A</v>
      </c>
      <c r="HS385" s="16" t="e">
        <f t="shared" si="516"/>
        <v>#N/A</v>
      </c>
      <c r="HT385" s="16" t="e">
        <f t="shared" ref="HT385:IH385" si="517">IF(HT163="",NA(),SUM(HT163,HT181))</f>
        <v>#N/A</v>
      </c>
      <c r="HU385" s="16" t="e">
        <f t="shared" si="517"/>
        <v>#N/A</v>
      </c>
      <c r="HV385" s="16" t="e">
        <f t="shared" si="517"/>
        <v>#N/A</v>
      </c>
      <c r="HW385" s="16" t="e">
        <f t="shared" si="517"/>
        <v>#N/A</v>
      </c>
      <c r="HX385" s="16" t="e">
        <f t="shared" si="517"/>
        <v>#N/A</v>
      </c>
      <c r="HY385" s="16" t="e">
        <f t="shared" si="517"/>
        <v>#N/A</v>
      </c>
      <c r="HZ385" s="16" t="e">
        <f t="shared" si="517"/>
        <v>#N/A</v>
      </c>
      <c r="IA385" s="16" t="e">
        <f t="shared" si="517"/>
        <v>#N/A</v>
      </c>
      <c r="IB385" s="16" t="e">
        <f t="shared" si="517"/>
        <v>#N/A</v>
      </c>
      <c r="IC385" s="16" t="e">
        <f t="shared" si="517"/>
        <v>#N/A</v>
      </c>
      <c r="ID385" s="16" t="e">
        <f t="shared" si="517"/>
        <v>#N/A</v>
      </c>
      <c r="IE385" s="16" t="e">
        <f t="shared" si="517"/>
        <v>#N/A</v>
      </c>
      <c r="IF385" s="16" t="e">
        <f t="shared" si="517"/>
        <v>#N/A</v>
      </c>
      <c r="IG385" s="16" t="e">
        <f t="shared" si="517"/>
        <v>#N/A</v>
      </c>
      <c r="IH385" s="16" t="e">
        <f t="shared" si="517"/>
        <v>#N/A</v>
      </c>
    </row>
    <row r="386" spans="1:242">
      <c r="A386" s="45" t="s">
        <v>650</v>
      </c>
      <c r="B386" s="19"/>
      <c r="C386" s="16" t="e">
        <f t="shared" ref="C386:BP386" si="518">IF(C164="",NA(),SUM(C164,C182))</f>
        <v>#N/A</v>
      </c>
      <c r="D386" s="16" t="e">
        <f t="shared" si="518"/>
        <v>#N/A</v>
      </c>
      <c r="E386" s="16" t="e">
        <f t="shared" si="518"/>
        <v>#N/A</v>
      </c>
      <c r="F386" s="16" t="e">
        <f t="shared" si="518"/>
        <v>#N/A</v>
      </c>
      <c r="G386" s="16" t="e">
        <f t="shared" si="518"/>
        <v>#N/A</v>
      </c>
      <c r="H386" s="16" t="e">
        <f t="shared" si="518"/>
        <v>#N/A</v>
      </c>
      <c r="I386" s="16" t="e">
        <f t="shared" si="518"/>
        <v>#N/A</v>
      </c>
      <c r="J386" s="16" t="e">
        <f t="shared" si="518"/>
        <v>#N/A</v>
      </c>
      <c r="K386" s="16" t="e">
        <f t="shared" si="518"/>
        <v>#N/A</v>
      </c>
      <c r="L386" s="16" t="e">
        <f t="shared" si="518"/>
        <v>#N/A</v>
      </c>
      <c r="M386" s="16" t="e">
        <f t="shared" si="518"/>
        <v>#N/A</v>
      </c>
      <c r="N386" s="16" t="e">
        <f t="shared" si="518"/>
        <v>#N/A</v>
      </c>
      <c r="O386" s="16" t="e">
        <f t="shared" si="518"/>
        <v>#N/A</v>
      </c>
      <c r="P386" s="16" t="e">
        <f t="shared" si="518"/>
        <v>#N/A</v>
      </c>
      <c r="Q386" s="16"/>
      <c r="R386" s="16"/>
      <c r="S386" s="16" t="e">
        <f t="shared" si="518"/>
        <v>#N/A</v>
      </c>
      <c r="T386" s="16" t="e">
        <f t="shared" si="518"/>
        <v>#N/A</v>
      </c>
      <c r="U386" s="16" t="e">
        <f t="shared" si="518"/>
        <v>#N/A</v>
      </c>
      <c r="V386" s="16" t="e">
        <f t="shared" si="518"/>
        <v>#N/A</v>
      </c>
      <c r="W386" s="16" t="e">
        <f t="shared" si="518"/>
        <v>#N/A</v>
      </c>
      <c r="X386" s="16" t="e">
        <f t="shared" si="518"/>
        <v>#N/A</v>
      </c>
      <c r="Y386" s="16" t="e">
        <f t="shared" si="518"/>
        <v>#N/A</v>
      </c>
      <c r="Z386" s="16" t="e">
        <f t="shared" si="518"/>
        <v>#N/A</v>
      </c>
      <c r="AA386" s="16" t="e">
        <f t="shared" si="518"/>
        <v>#N/A</v>
      </c>
      <c r="AB386" s="16" t="e">
        <f t="shared" si="518"/>
        <v>#N/A</v>
      </c>
      <c r="AC386" s="16" t="e">
        <f t="shared" si="518"/>
        <v>#N/A</v>
      </c>
      <c r="AD386" s="16" t="e">
        <f t="shared" si="518"/>
        <v>#N/A</v>
      </c>
      <c r="AE386" s="16" t="e">
        <f t="shared" si="518"/>
        <v>#N/A</v>
      </c>
      <c r="AF386" s="16" t="e">
        <f t="shared" si="518"/>
        <v>#N/A</v>
      </c>
      <c r="AG386" s="16" t="e">
        <f t="shared" si="518"/>
        <v>#N/A</v>
      </c>
      <c r="AH386" s="16" t="e">
        <f t="shared" si="518"/>
        <v>#N/A</v>
      </c>
      <c r="AI386" s="16" t="e">
        <f t="shared" si="518"/>
        <v>#N/A</v>
      </c>
      <c r="AJ386" s="16" t="e">
        <f t="shared" si="518"/>
        <v>#N/A</v>
      </c>
      <c r="AK386" s="16" t="e">
        <f t="shared" si="518"/>
        <v>#N/A</v>
      </c>
      <c r="AL386" s="16" t="e">
        <f t="shared" si="518"/>
        <v>#N/A</v>
      </c>
      <c r="AM386" s="16" t="e">
        <f t="shared" si="518"/>
        <v>#N/A</v>
      </c>
      <c r="AN386" s="16" t="e">
        <f t="shared" si="518"/>
        <v>#N/A</v>
      </c>
      <c r="AO386" s="16" t="e">
        <f t="shared" si="518"/>
        <v>#N/A</v>
      </c>
      <c r="AP386" s="16" t="e">
        <f t="shared" si="518"/>
        <v>#N/A</v>
      </c>
      <c r="AQ386" s="16" t="e">
        <f t="shared" si="518"/>
        <v>#N/A</v>
      </c>
      <c r="AR386" s="16" t="e">
        <f t="shared" si="518"/>
        <v>#N/A</v>
      </c>
      <c r="AS386" s="16" t="e">
        <f t="shared" si="518"/>
        <v>#N/A</v>
      </c>
      <c r="AT386" s="16" t="e">
        <f t="shared" si="518"/>
        <v>#N/A</v>
      </c>
      <c r="AU386" s="16" t="e">
        <f t="shared" si="518"/>
        <v>#N/A</v>
      </c>
      <c r="AV386" s="16" t="e">
        <f t="shared" si="518"/>
        <v>#N/A</v>
      </c>
      <c r="AW386" s="16" t="e">
        <f t="shared" si="518"/>
        <v>#N/A</v>
      </c>
      <c r="AX386" s="16" t="e">
        <f t="shared" si="518"/>
        <v>#N/A</v>
      </c>
      <c r="AY386" s="16" t="e">
        <f t="shared" si="518"/>
        <v>#N/A</v>
      </c>
      <c r="AZ386" s="16" t="e">
        <f t="shared" si="518"/>
        <v>#N/A</v>
      </c>
      <c r="BA386" s="16" t="e">
        <f t="shared" si="518"/>
        <v>#N/A</v>
      </c>
      <c r="BB386" s="16" t="e">
        <f t="shared" si="518"/>
        <v>#N/A</v>
      </c>
      <c r="BC386" s="16" t="e">
        <f t="shared" si="518"/>
        <v>#N/A</v>
      </c>
      <c r="BD386" s="16" t="e">
        <f t="shared" si="518"/>
        <v>#N/A</v>
      </c>
      <c r="BE386" s="16" t="e">
        <f t="shared" si="518"/>
        <v>#N/A</v>
      </c>
      <c r="BF386" s="16" t="e">
        <f t="shared" si="518"/>
        <v>#N/A</v>
      </c>
      <c r="BG386" s="16" t="e">
        <f t="shared" si="518"/>
        <v>#N/A</v>
      </c>
      <c r="BH386" s="16" t="e">
        <f t="shared" si="518"/>
        <v>#N/A</v>
      </c>
      <c r="BI386" s="16" t="e">
        <f t="shared" si="518"/>
        <v>#N/A</v>
      </c>
      <c r="BJ386" s="16" t="e">
        <f t="shared" si="518"/>
        <v>#N/A</v>
      </c>
      <c r="BK386" s="16" t="e">
        <f t="shared" si="518"/>
        <v>#N/A</v>
      </c>
      <c r="BL386" s="16" t="e">
        <f t="shared" si="518"/>
        <v>#N/A</v>
      </c>
      <c r="BM386" s="16" t="e">
        <f t="shared" si="518"/>
        <v>#N/A</v>
      </c>
      <c r="BN386" s="16" t="e">
        <f t="shared" si="518"/>
        <v>#N/A</v>
      </c>
      <c r="BO386" s="16" t="e">
        <f t="shared" si="518"/>
        <v>#N/A</v>
      </c>
      <c r="BP386" s="16" t="e">
        <f t="shared" si="518"/>
        <v>#N/A</v>
      </c>
      <c r="BQ386" s="16" t="e">
        <f t="shared" ref="BQ386:EB386" si="519">IF(BQ164="",NA(),SUM(BQ164,BQ182))</f>
        <v>#N/A</v>
      </c>
      <c r="BR386" s="16" t="e">
        <f t="shared" si="519"/>
        <v>#N/A</v>
      </c>
      <c r="BS386" s="16" t="e">
        <f t="shared" si="519"/>
        <v>#N/A</v>
      </c>
      <c r="BT386" s="16" t="e">
        <f t="shared" si="519"/>
        <v>#N/A</v>
      </c>
      <c r="BU386" s="16" t="e">
        <f t="shared" si="519"/>
        <v>#N/A</v>
      </c>
      <c r="BV386" s="16" t="e">
        <f t="shared" si="519"/>
        <v>#N/A</v>
      </c>
      <c r="BW386" s="16" t="e">
        <f t="shared" si="519"/>
        <v>#N/A</v>
      </c>
      <c r="BX386" s="16" t="e">
        <f t="shared" si="519"/>
        <v>#N/A</v>
      </c>
      <c r="BY386" s="16" t="e">
        <f t="shared" si="519"/>
        <v>#N/A</v>
      </c>
      <c r="BZ386" s="16" t="e">
        <f t="shared" si="519"/>
        <v>#N/A</v>
      </c>
      <c r="CA386" s="16" t="e">
        <f t="shared" si="519"/>
        <v>#N/A</v>
      </c>
      <c r="CB386" s="16" t="e">
        <f t="shared" si="519"/>
        <v>#N/A</v>
      </c>
      <c r="CC386" s="16" t="e">
        <f t="shared" si="519"/>
        <v>#N/A</v>
      </c>
      <c r="CD386" s="16" t="e">
        <f t="shared" si="519"/>
        <v>#N/A</v>
      </c>
      <c r="CE386" s="16" t="e">
        <f t="shared" si="519"/>
        <v>#N/A</v>
      </c>
      <c r="CF386" s="16" t="e">
        <f t="shared" si="519"/>
        <v>#N/A</v>
      </c>
      <c r="CG386" s="16" t="e">
        <f t="shared" si="519"/>
        <v>#N/A</v>
      </c>
      <c r="CH386" s="16" t="e">
        <f t="shared" si="519"/>
        <v>#N/A</v>
      </c>
      <c r="CI386" s="16" t="e">
        <f t="shared" si="519"/>
        <v>#N/A</v>
      </c>
      <c r="CJ386" s="16" t="e">
        <f t="shared" si="519"/>
        <v>#N/A</v>
      </c>
      <c r="CK386" s="16" t="e">
        <f t="shared" si="519"/>
        <v>#N/A</v>
      </c>
      <c r="CL386" s="16" t="e">
        <f t="shared" si="519"/>
        <v>#N/A</v>
      </c>
      <c r="CM386" s="16" t="e">
        <f t="shared" si="519"/>
        <v>#N/A</v>
      </c>
      <c r="CN386" s="16" t="e">
        <f t="shared" si="519"/>
        <v>#N/A</v>
      </c>
      <c r="CO386" s="16" t="e">
        <f t="shared" si="519"/>
        <v>#N/A</v>
      </c>
      <c r="CP386" s="16" t="e">
        <f t="shared" si="519"/>
        <v>#N/A</v>
      </c>
      <c r="CQ386" s="16" t="e">
        <f t="shared" si="519"/>
        <v>#N/A</v>
      </c>
      <c r="CR386" s="16" t="e">
        <f t="shared" si="519"/>
        <v>#N/A</v>
      </c>
      <c r="CS386" s="16" t="e">
        <f t="shared" si="519"/>
        <v>#N/A</v>
      </c>
      <c r="CT386" s="16" t="e">
        <f t="shared" si="519"/>
        <v>#N/A</v>
      </c>
      <c r="CU386" s="16" t="e">
        <f t="shared" si="519"/>
        <v>#N/A</v>
      </c>
      <c r="CV386" s="16" t="e">
        <f t="shared" si="519"/>
        <v>#N/A</v>
      </c>
      <c r="CW386" s="16" t="e">
        <f t="shared" si="519"/>
        <v>#N/A</v>
      </c>
      <c r="CX386" s="16" t="e">
        <f t="shared" si="519"/>
        <v>#N/A</v>
      </c>
      <c r="CY386" s="16" t="e">
        <f t="shared" si="519"/>
        <v>#N/A</v>
      </c>
      <c r="CZ386" s="16" t="e">
        <f t="shared" si="519"/>
        <v>#N/A</v>
      </c>
      <c r="DA386" s="16" t="e">
        <f t="shared" si="519"/>
        <v>#N/A</v>
      </c>
      <c r="DB386" s="16" t="e">
        <f t="shared" si="519"/>
        <v>#N/A</v>
      </c>
      <c r="DC386" s="16" t="e">
        <f t="shared" si="519"/>
        <v>#N/A</v>
      </c>
      <c r="DD386" s="16" t="e">
        <f t="shared" si="519"/>
        <v>#N/A</v>
      </c>
      <c r="DE386" s="16" t="e">
        <f t="shared" si="519"/>
        <v>#N/A</v>
      </c>
      <c r="DF386" s="16" t="e">
        <f t="shared" si="519"/>
        <v>#N/A</v>
      </c>
      <c r="DG386" s="16" t="e">
        <f t="shared" si="519"/>
        <v>#N/A</v>
      </c>
      <c r="DH386" s="16" t="e">
        <f t="shared" si="519"/>
        <v>#N/A</v>
      </c>
      <c r="DI386" s="16" t="e">
        <f t="shared" si="519"/>
        <v>#N/A</v>
      </c>
      <c r="DJ386" s="16" t="e">
        <f t="shared" si="519"/>
        <v>#N/A</v>
      </c>
      <c r="DK386" s="16" t="e">
        <f t="shared" si="519"/>
        <v>#N/A</v>
      </c>
      <c r="DL386" s="16" t="e">
        <f t="shared" si="519"/>
        <v>#N/A</v>
      </c>
      <c r="DM386" s="16">
        <f t="shared" si="519"/>
        <v>11135.410861368438</v>
      </c>
      <c r="DN386" s="16">
        <f t="shared" si="519"/>
        <v>10912.100811293072</v>
      </c>
      <c r="DO386" s="16">
        <f t="shared" si="519"/>
        <v>11128.787601751996</v>
      </c>
      <c r="DP386" s="16">
        <f t="shared" si="519"/>
        <v>11369.79038320001</v>
      </c>
      <c r="DQ386" s="16">
        <f t="shared" si="519"/>
        <v>11307.383613374535</v>
      </c>
      <c r="DR386" s="16">
        <f t="shared" si="519"/>
        <v>11180.906622849152</v>
      </c>
      <c r="DS386" s="16">
        <f t="shared" si="519"/>
        <v>11116.007451685673</v>
      </c>
      <c r="DT386" s="16">
        <f t="shared" si="519"/>
        <v>10706.211893775611</v>
      </c>
      <c r="DU386" s="16">
        <f t="shared" si="519"/>
        <v>10708.538547287731</v>
      </c>
      <c r="DV386" s="16">
        <f t="shared" si="519"/>
        <v>10279.057070759718</v>
      </c>
      <c r="DW386" s="16">
        <f t="shared" si="519"/>
        <v>10046.99655661237</v>
      </c>
      <c r="DX386" s="16">
        <f t="shared" si="519"/>
        <v>10072.640594273034</v>
      </c>
      <c r="DY386" s="16">
        <f t="shared" si="519"/>
        <v>10204.119844719087</v>
      </c>
      <c r="DZ386" s="16">
        <f t="shared" si="519"/>
        <v>10335.357326138155</v>
      </c>
      <c r="EA386" s="16" t="e">
        <f t="shared" si="519"/>
        <v>#N/A</v>
      </c>
      <c r="EB386" s="16" t="e">
        <f t="shared" si="519"/>
        <v>#N/A</v>
      </c>
      <c r="EC386" s="16" t="e">
        <f t="shared" ref="EC386:GN386" si="520">IF(EC164="",NA(),SUM(EC164,EC182))</f>
        <v>#N/A</v>
      </c>
      <c r="ED386" s="16" t="e">
        <f t="shared" si="520"/>
        <v>#N/A</v>
      </c>
      <c r="EE386" s="16" t="e">
        <f t="shared" si="520"/>
        <v>#N/A</v>
      </c>
      <c r="EF386" s="16" t="e">
        <f t="shared" si="520"/>
        <v>#N/A</v>
      </c>
      <c r="EG386" s="16" t="e">
        <f t="shared" si="520"/>
        <v>#N/A</v>
      </c>
      <c r="EH386" s="16" t="e">
        <f t="shared" si="520"/>
        <v>#N/A</v>
      </c>
      <c r="EI386" s="16" t="e">
        <f t="shared" si="520"/>
        <v>#N/A</v>
      </c>
      <c r="EJ386" s="16" t="e">
        <f t="shared" si="520"/>
        <v>#N/A</v>
      </c>
      <c r="EK386" s="16" t="e">
        <f t="shared" si="520"/>
        <v>#N/A</v>
      </c>
      <c r="EL386" s="16" t="e">
        <f t="shared" si="520"/>
        <v>#N/A</v>
      </c>
      <c r="EM386" s="16" t="e">
        <f t="shared" si="520"/>
        <v>#N/A</v>
      </c>
      <c r="EN386" s="16" t="e">
        <f t="shared" si="520"/>
        <v>#N/A</v>
      </c>
      <c r="EO386" s="16" t="e">
        <f t="shared" si="520"/>
        <v>#N/A</v>
      </c>
      <c r="EP386" s="16" t="e">
        <f t="shared" si="520"/>
        <v>#N/A</v>
      </c>
      <c r="EQ386" s="16" t="e">
        <f t="shared" si="520"/>
        <v>#N/A</v>
      </c>
      <c r="ER386" s="16" t="e">
        <f t="shared" si="520"/>
        <v>#N/A</v>
      </c>
      <c r="ES386" s="16" t="e">
        <f t="shared" si="520"/>
        <v>#N/A</v>
      </c>
      <c r="ET386" s="16" t="e">
        <f t="shared" si="520"/>
        <v>#N/A</v>
      </c>
      <c r="EU386" s="16" t="e">
        <f t="shared" si="520"/>
        <v>#N/A</v>
      </c>
      <c r="EV386" s="16" t="e">
        <f t="shared" si="520"/>
        <v>#N/A</v>
      </c>
      <c r="EW386" s="16" t="e">
        <f t="shared" si="520"/>
        <v>#N/A</v>
      </c>
      <c r="EX386" s="16" t="e">
        <f t="shared" si="520"/>
        <v>#N/A</v>
      </c>
      <c r="EY386" s="16" t="e">
        <f t="shared" si="520"/>
        <v>#N/A</v>
      </c>
      <c r="EZ386" s="16" t="e">
        <f t="shared" si="520"/>
        <v>#N/A</v>
      </c>
      <c r="FA386" s="16" t="e">
        <f t="shared" si="520"/>
        <v>#N/A</v>
      </c>
      <c r="FB386" s="16" t="e">
        <f t="shared" si="520"/>
        <v>#N/A</v>
      </c>
      <c r="FC386" s="16" t="e">
        <f t="shared" si="520"/>
        <v>#N/A</v>
      </c>
      <c r="FD386" s="16" t="e">
        <f t="shared" si="520"/>
        <v>#N/A</v>
      </c>
      <c r="FE386" s="16" t="e">
        <f t="shared" si="520"/>
        <v>#N/A</v>
      </c>
      <c r="FF386" s="16" t="e">
        <f t="shared" si="520"/>
        <v>#N/A</v>
      </c>
      <c r="FG386" s="16" t="e">
        <f t="shared" si="520"/>
        <v>#N/A</v>
      </c>
      <c r="FH386" s="16" t="e">
        <f t="shared" si="520"/>
        <v>#N/A</v>
      </c>
      <c r="FI386" s="16" t="e">
        <f t="shared" si="520"/>
        <v>#N/A</v>
      </c>
      <c r="FJ386" s="16" t="e">
        <f t="shared" si="520"/>
        <v>#N/A</v>
      </c>
      <c r="FK386" s="16" t="e">
        <f t="shared" si="520"/>
        <v>#N/A</v>
      </c>
      <c r="FL386" s="16" t="e">
        <f t="shared" si="520"/>
        <v>#N/A</v>
      </c>
      <c r="FM386" s="16" t="e">
        <f t="shared" si="520"/>
        <v>#N/A</v>
      </c>
      <c r="FN386" s="16" t="e">
        <f t="shared" si="520"/>
        <v>#N/A</v>
      </c>
      <c r="FO386" s="16" t="e">
        <f t="shared" si="520"/>
        <v>#N/A</v>
      </c>
      <c r="FP386" s="16" t="e">
        <f t="shared" si="520"/>
        <v>#N/A</v>
      </c>
      <c r="FQ386" s="16" t="e">
        <f t="shared" si="520"/>
        <v>#N/A</v>
      </c>
      <c r="FR386" s="16" t="e">
        <f t="shared" si="520"/>
        <v>#N/A</v>
      </c>
      <c r="FS386" s="16" t="e">
        <f t="shared" si="520"/>
        <v>#N/A</v>
      </c>
      <c r="FT386" s="16" t="e">
        <f t="shared" si="520"/>
        <v>#N/A</v>
      </c>
      <c r="FU386" s="16" t="e">
        <f t="shared" si="520"/>
        <v>#N/A</v>
      </c>
      <c r="FV386" s="16" t="e">
        <f t="shared" si="520"/>
        <v>#N/A</v>
      </c>
      <c r="FW386" s="16" t="e">
        <f t="shared" si="520"/>
        <v>#N/A</v>
      </c>
      <c r="FX386" s="16" t="e">
        <f t="shared" si="520"/>
        <v>#N/A</v>
      </c>
      <c r="FY386" s="16" t="e">
        <f t="shared" si="520"/>
        <v>#N/A</v>
      </c>
      <c r="FZ386" s="16" t="e">
        <f t="shared" si="520"/>
        <v>#N/A</v>
      </c>
      <c r="GA386" s="16" t="e">
        <f t="shared" si="520"/>
        <v>#N/A</v>
      </c>
      <c r="GB386" s="16" t="e">
        <f t="shared" si="520"/>
        <v>#N/A</v>
      </c>
      <c r="GC386" s="16" t="e">
        <f t="shared" si="520"/>
        <v>#N/A</v>
      </c>
      <c r="GD386" s="16" t="e">
        <f t="shared" si="520"/>
        <v>#N/A</v>
      </c>
      <c r="GE386" s="16" t="e">
        <f t="shared" si="520"/>
        <v>#N/A</v>
      </c>
      <c r="GF386" s="16" t="e">
        <f t="shared" si="520"/>
        <v>#N/A</v>
      </c>
      <c r="GG386" s="16" t="e">
        <f t="shared" si="520"/>
        <v>#N/A</v>
      </c>
      <c r="GH386" s="16" t="e">
        <f t="shared" si="520"/>
        <v>#N/A</v>
      </c>
      <c r="GI386" s="16" t="e">
        <f t="shared" si="520"/>
        <v>#N/A</v>
      </c>
      <c r="GJ386" s="16" t="e">
        <f t="shared" si="520"/>
        <v>#N/A</v>
      </c>
      <c r="GK386" s="16" t="e">
        <f t="shared" si="520"/>
        <v>#N/A</v>
      </c>
      <c r="GL386" s="16" t="e">
        <f t="shared" si="520"/>
        <v>#N/A</v>
      </c>
      <c r="GM386" s="16" t="e">
        <f t="shared" si="520"/>
        <v>#N/A</v>
      </c>
      <c r="GN386" s="16" t="e">
        <f t="shared" si="520"/>
        <v>#N/A</v>
      </c>
      <c r="GO386" s="16" t="e">
        <f t="shared" ref="GO386:HS386" si="521">IF(GO164="",NA(),SUM(GO164,GO182))</f>
        <v>#N/A</v>
      </c>
      <c r="GP386" s="16" t="e">
        <f t="shared" si="521"/>
        <v>#N/A</v>
      </c>
      <c r="GQ386" s="16" t="e">
        <f t="shared" si="521"/>
        <v>#N/A</v>
      </c>
      <c r="GR386" s="16" t="e">
        <f t="shared" si="521"/>
        <v>#N/A</v>
      </c>
      <c r="GS386" s="16" t="e">
        <f t="shared" si="521"/>
        <v>#N/A</v>
      </c>
      <c r="GT386" s="16" t="e">
        <f t="shared" si="521"/>
        <v>#N/A</v>
      </c>
      <c r="GU386" s="16" t="e">
        <f t="shared" si="521"/>
        <v>#N/A</v>
      </c>
      <c r="GV386" s="16" t="e">
        <f t="shared" si="521"/>
        <v>#N/A</v>
      </c>
      <c r="GW386" s="16" t="e">
        <f t="shared" si="521"/>
        <v>#N/A</v>
      </c>
      <c r="GX386" s="16" t="e">
        <f t="shared" si="521"/>
        <v>#N/A</v>
      </c>
      <c r="GY386" s="16" t="e">
        <f t="shared" si="521"/>
        <v>#N/A</v>
      </c>
      <c r="GZ386" s="16" t="e">
        <f t="shared" si="521"/>
        <v>#N/A</v>
      </c>
      <c r="HA386" s="16" t="e">
        <f t="shared" si="521"/>
        <v>#N/A</v>
      </c>
      <c r="HB386" s="16" t="e">
        <f t="shared" si="521"/>
        <v>#N/A</v>
      </c>
      <c r="HC386" s="16" t="e">
        <f t="shared" si="521"/>
        <v>#N/A</v>
      </c>
      <c r="HD386" s="16" t="e">
        <f t="shared" si="521"/>
        <v>#N/A</v>
      </c>
      <c r="HE386" s="16" t="e">
        <f t="shared" si="521"/>
        <v>#N/A</v>
      </c>
      <c r="HF386" s="16" t="e">
        <f t="shared" si="521"/>
        <v>#N/A</v>
      </c>
      <c r="HG386" s="16" t="e">
        <f t="shared" si="521"/>
        <v>#N/A</v>
      </c>
      <c r="HH386" s="16" t="e">
        <f t="shared" si="521"/>
        <v>#N/A</v>
      </c>
      <c r="HI386" s="16" t="e">
        <f t="shared" si="521"/>
        <v>#N/A</v>
      </c>
      <c r="HJ386" s="16" t="e">
        <f t="shared" si="521"/>
        <v>#N/A</v>
      </c>
      <c r="HK386" s="16" t="e">
        <f t="shared" si="521"/>
        <v>#N/A</v>
      </c>
      <c r="HL386" s="16" t="e">
        <f t="shared" si="521"/>
        <v>#N/A</v>
      </c>
      <c r="HM386" s="16" t="e">
        <f t="shared" si="521"/>
        <v>#N/A</v>
      </c>
      <c r="HN386" s="16" t="e">
        <f t="shared" si="521"/>
        <v>#N/A</v>
      </c>
      <c r="HO386" s="16" t="e">
        <f t="shared" si="521"/>
        <v>#N/A</v>
      </c>
      <c r="HP386" s="16" t="e">
        <f t="shared" si="521"/>
        <v>#N/A</v>
      </c>
      <c r="HQ386" s="16" t="e">
        <f t="shared" si="521"/>
        <v>#N/A</v>
      </c>
      <c r="HR386" s="16" t="e">
        <f t="shared" si="521"/>
        <v>#N/A</v>
      </c>
      <c r="HS386" s="16" t="e">
        <f t="shared" si="521"/>
        <v>#N/A</v>
      </c>
      <c r="HT386" s="16" t="e">
        <f t="shared" ref="HT386:IH386" si="522">IF(HT164="",NA(),SUM(HT164,HT182))</f>
        <v>#N/A</v>
      </c>
      <c r="HU386" s="16" t="e">
        <f t="shared" si="522"/>
        <v>#N/A</v>
      </c>
      <c r="HV386" s="16" t="e">
        <f t="shared" si="522"/>
        <v>#N/A</v>
      </c>
      <c r="HW386" s="16" t="e">
        <f t="shared" si="522"/>
        <v>#N/A</v>
      </c>
      <c r="HX386" s="16" t="e">
        <f t="shared" si="522"/>
        <v>#N/A</v>
      </c>
      <c r="HY386" s="16" t="e">
        <f t="shared" si="522"/>
        <v>#N/A</v>
      </c>
      <c r="HZ386" s="16" t="e">
        <f t="shared" si="522"/>
        <v>#N/A</v>
      </c>
      <c r="IA386" s="16" t="e">
        <f t="shared" si="522"/>
        <v>#N/A</v>
      </c>
      <c r="IB386" s="16" t="e">
        <f t="shared" si="522"/>
        <v>#N/A</v>
      </c>
      <c r="IC386" s="16" t="e">
        <f t="shared" si="522"/>
        <v>#N/A</v>
      </c>
      <c r="ID386" s="16" t="e">
        <f t="shared" si="522"/>
        <v>#N/A</v>
      </c>
      <c r="IE386" s="16" t="e">
        <f t="shared" si="522"/>
        <v>#N/A</v>
      </c>
      <c r="IF386" s="16" t="e">
        <f t="shared" si="522"/>
        <v>#N/A</v>
      </c>
      <c r="IG386" s="16" t="e">
        <f t="shared" si="522"/>
        <v>#N/A</v>
      </c>
      <c r="IH386" s="16" t="e">
        <f t="shared" si="522"/>
        <v>#N/A</v>
      </c>
    </row>
    <row r="387" spans="1:242">
      <c r="A387" s="45" t="s">
        <v>651</v>
      </c>
      <c r="B387" s="19"/>
      <c r="C387" s="16" t="e">
        <f t="shared" ref="C387:BP387" si="523">IF(C165="",NA(),SUM(C165,C183))</f>
        <v>#N/A</v>
      </c>
      <c r="D387" s="16" t="e">
        <f t="shared" si="523"/>
        <v>#N/A</v>
      </c>
      <c r="E387" s="16" t="e">
        <f t="shared" si="523"/>
        <v>#N/A</v>
      </c>
      <c r="F387" s="16" t="e">
        <f t="shared" si="523"/>
        <v>#N/A</v>
      </c>
      <c r="G387" s="16" t="e">
        <f t="shared" si="523"/>
        <v>#N/A</v>
      </c>
      <c r="H387" s="16" t="e">
        <f t="shared" si="523"/>
        <v>#N/A</v>
      </c>
      <c r="I387" s="16" t="e">
        <f t="shared" si="523"/>
        <v>#N/A</v>
      </c>
      <c r="J387" s="16" t="e">
        <f t="shared" si="523"/>
        <v>#N/A</v>
      </c>
      <c r="K387" s="16" t="e">
        <f t="shared" si="523"/>
        <v>#N/A</v>
      </c>
      <c r="L387" s="16" t="e">
        <f t="shared" si="523"/>
        <v>#N/A</v>
      </c>
      <c r="M387" s="16" t="e">
        <f t="shared" si="523"/>
        <v>#N/A</v>
      </c>
      <c r="N387" s="16" t="e">
        <f t="shared" si="523"/>
        <v>#N/A</v>
      </c>
      <c r="O387" s="16" t="e">
        <f t="shared" si="523"/>
        <v>#N/A</v>
      </c>
      <c r="P387" s="16" t="e">
        <f t="shared" si="523"/>
        <v>#N/A</v>
      </c>
      <c r="Q387" s="16"/>
      <c r="R387" s="16"/>
      <c r="S387" s="16" t="e">
        <f t="shared" si="523"/>
        <v>#N/A</v>
      </c>
      <c r="T387" s="16" t="e">
        <f t="shared" si="523"/>
        <v>#N/A</v>
      </c>
      <c r="U387" s="16" t="e">
        <f t="shared" si="523"/>
        <v>#N/A</v>
      </c>
      <c r="V387" s="16" t="e">
        <f t="shared" si="523"/>
        <v>#N/A</v>
      </c>
      <c r="W387" s="16" t="e">
        <f t="shared" si="523"/>
        <v>#N/A</v>
      </c>
      <c r="X387" s="16" t="e">
        <f t="shared" si="523"/>
        <v>#N/A</v>
      </c>
      <c r="Y387" s="16" t="e">
        <f t="shared" si="523"/>
        <v>#N/A</v>
      </c>
      <c r="Z387" s="16" t="e">
        <f t="shared" si="523"/>
        <v>#N/A</v>
      </c>
      <c r="AA387" s="16" t="e">
        <f t="shared" si="523"/>
        <v>#N/A</v>
      </c>
      <c r="AB387" s="16" t="e">
        <f t="shared" si="523"/>
        <v>#N/A</v>
      </c>
      <c r="AC387" s="16" t="e">
        <f t="shared" si="523"/>
        <v>#N/A</v>
      </c>
      <c r="AD387" s="16" t="e">
        <f t="shared" si="523"/>
        <v>#N/A</v>
      </c>
      <c r="AE387" s="16" t="e">
        <f t="shared" si="523"/>
        <v>#N/A</v>
      </c>
      <c r="AF387" s="16" t="e">
        <f t="shared" si="523"/>
        <v>#N/A</v>
      </c>
      <c r="AG387" s="16" t="e">
        <f t="shared" si="523"/>
        <v>#N/A</v>
      </c>
      <c r="AH387" s="16" t="e">
        <f t="shared" si="523"/>
        <v>#N/A</v>
      </c>
      <c r="AI387" s="16" t="e">
        <f t="shared" si="523"/>
        <v>#N/A</v>
      </c>
      <c r="AJ387" s="16" t="e">
        <f t="shared" si="523"/>
        <v>#N/A</v>
      </c>
      <c r="AK387" s="16" t="e">
        <f t="shared" si="523"/>
        <v>#N/A</v>
      </c>
      <c r="AL387" s="16" t="e">
        <f t="shared" si="523"/>
        <v>#N/A</v>
      </c>
      <c r="AM387" s="16" t="e">
        <f t="shared" si="523"/>
        <v>#N/A</v>
      </c>
      <c r="AN387" s="16" t="e">
        <f t="shared" si="523"/>
        <v>#N/A</v>
      </c>
      <c r="AO387" s="16" t="e">
        <f t="shared" si="523"/>
        <v>#N/A</v>
      </c>
      <c r="AP387" s="16" t="e">
        <f t="shared" si="523"/>
        <v>#N/A</v>
      </c>
      <c r="AQ387" s="16" t="e">
        <f t="shared" si="523"/>
        <v>#N/A</v>
      </c>
      <c r="AR387" s="16" t="e">
        <f t="shared" si="523"/>
        <v>#N/A</v>
      </c>
      <c r="AS387" s="16" t="e">
        <f t="shared" si="523"/>
        <v>#N/A</v>
      </c>
      <c r="AT387" s="16" t="e">
        <f t="shared" si="523"/>
        <v>#N/A</v>
      </c>
      <c r="AU387" s="16" t="e">
        <f t="shared" si="523"/>
        <v>#N/A</v>
      </c>
      <c r="AV387" s="16" t="e">
        <f t="shared" si="523"/>
        <v>#N/A</v>
      </c>
      <c r="AW387" s="16" t="e">
        <f t="shared" si="523"/>
        <v>#N/A</v>
      </c>
      <c r="AX387" s="16" t="e">
        <f t="shared" si="523"/>
        <v>#N/A</v>
      </c>
      <c r="AY387" s="16" t="e">
        <f t="shared" si="523"/>
        <v>#N/A</v>
      </c>
      <c r="AZ387" s="16" t="e">
        <f t="shared" si="523"/>
        <v>#N/A</v>
      </c>
      <c r="BA387" s="16" t="e">
        <f t="shared" si="523"/>
        <v>#N/A</v>
      </c>
      <c r="BB387" s="16" t="e">
        <f t="shared" si="523"/>
        <v>#N/A</v>
      </c>
      <c r="BC387" s="16" t="e">
        <f t="shared" si="523"/>
        <v>#N/A</v>
      </c>
      <c r="BD387" s="16" t="e">
        <f t="shared" si="523"/>
        <v>#N/A</v>
      </c>
      <c r="BE387" s="16" t="e">
        <f t="shared" si="523"/>
        <v>#N/A</v>
      </c>
      <c r="BF387" s="16" t="e">
        <f t="shared" si="523"/>
        <v>#N/A</v>
      </c>
      <c r="BG387" s="16" t="e">
        <f t="shared" si="523"/>
        <v>#N/A</v>
      </c>
      <c r="BH387" s="16" t="e">
        <f t="shared" si="523"/>
        <v>#N/A</v>
      </c>
      <c r="BI387" s="16" t="e">
        <f t="shared" si="523"/>
        <v>#N/A</v>
      </c>
      <c r="BJ387" s="16" t="e">
        <f t="shared" si="523"/>
        <v>#N/A</v>
      </c>
      <c r="BK387" s="16" t="e">
        <f t="shared" si="523"/>
        <v>#N/A</v>
      </c>
      <c r="BL387" s="16" t="e">
        <f t="shared" si="523"/>
        <v>#N/A</v>
      </c>
      <c r="BM387" s="16" t="e">
        <f t="shared" si="523"/>
        <v>#N/A</v>
      </c>
      <c r="BN387" s="16" t="e">
        <f t="shared" si="523"/>
        <v>#N/A</v>
      </c>
      <c r="BO387" s="16" t="e">
        <f t="shared" si="523"/>
        <v>#N/A</v>
      </c>
      <c r="BP387" s="16" t="e">
        <f t="shared" si="523"/>
        <v>#N/A</v>
      </c>
      <c r="BQ387" s="16" t="e">
        <f t="shared" ref="BQ387:EB387" si="524">IF(BQ165="",NA(),SUM(BQ165,BQ183))</f>
        <v>#N/A</v>
      </c>
      <c r="BR387" s="16" t="e">
        <f t="shared" si="524"/>
        <v>#N/A</v>
      </c>
      <c r="BS387" s="16" t="e">
        <f t="shared" si="524"/>
        <v>#N/A</v>
      </c>
      <c r="BT387" s="16" t="e">
        <f t="shared" si="524"/>
        <v>#N/A</v>
      </c>
      <c r="BU387" s="16" t="e">
        <f t="shared" si="524"/>
        <v>#N/A</v>
      </c>
      <c r="BV387" s="16" t="e">
        <f t="shared" si="524"/>
        <v>#N/A</v>
      </c>
      <c r="BW387" s="16" t="e">
        <f t="shared" si="524"/>
        <v>#N/A</v>
      </c>
      <c r="BX387" s="16" t="e">
        <f t="shared" si="524"/>
        <v>#N/A</v>
      </c>
      <c r="BY387" s="16" t="e">
        <f t="shared" si="524"/>
        <v>#N/A</v>
      </c>
      <c r="BZ387" s="16" t="e">
        <f t="shared" si="524"/>
        <v>#N/A</v>
      </c>
      <c r="CA387" s="16" t="e">
        <f t="shared" si="524"/>
        <v>#N/A</v>
      </c>
      <c r="CB387" s="16" t="e">
        <f t="shared" si="524"/>
        <v>#N/A</v>
      </c>
      <c r="CC387" s="16" t="e">
        <f t="shared" si="524"/>
        <v>#N/A</v>
      </c>
      <c r="CD387" s="16" t="e">
        <f t="shared" si="524"/>
        <v>#N/A</v>
      </c>
      <c r="CE387" s="16" t="e">
        <f t="shared" si="524"/>
        <v>#N/A</v>
      </c>
      <c r="CF387" s="16" t="e">
        <f t="shared" si="524"/>
        <v>#N/A</v>
      </c>
      <c r="CG387" s="16" t="e">
        <f t="shared" si="524"/>
        <v>#N/A</v>
      </c>
      <c r="CH387" s="16" t="e">
        <f t="shared" si="524"/>
        <v>#N/A</v>
      </c>
      <c r="CI387" s="16" t="e">
        <f t="shared" si="524"/>
        <v>#N/A</v>
      </c>
      <c r="CJ387" s="16" t="e">
        <f t="shared" si="524"/>
        <v>#N/A</v>
      </c>
      <c r="CK387" s="16" t="e">
        <f t="shared" si="524"/>
        <v>#N/A</v>
      </c>
      <c r="CL387" s="16" t="e">
        <f t="shared" si="524"/>
        <v>#N/A</v>
      </c>
      <c r="CM387" s="16" t="e">
        <f t="shared" si="524"/>
        <v>#N/A</v>
      </c>
      <c r="CN387" s="16" t="e">
        <f t="shared" si="524"/>
        <v>#N/A</v>
      </c>
      <c r="CO387" s="16" t="e">
        <f t="shared" si="524"/>
        <v>#N/A</v>
      </c>
      <c r="CP387" s="16" t="e">
        <f t="shared" si="524"/>
        <v>#N/A</v>
      </c>
      <c r="CQ387" s="16" t="e">
        <f t="shared" si="524"/>
        <v>#N/A</v>
      </c>
      <c r="CR387" s="16" t="e">
        <f t="shared" si="524"/>
        <v>#N/A</v>
      </c>
      <c r="CS387" s="16" t="e">
        <f t="shared" si="524"/>
        <v>#N/A</v>
      </c>
      <c r="CT387" s="16" t="e">
        <f t="shared" si="524"/>
        <v>#N/A</v>
      </c>
      <c r="CU387" s="16" t="e">
        <f t="shared" si="524"/>
        <v>#N/A</v>
      </c>
      <c r="CV387" s="16" t="e">
        <f t="shared" si="524"/>
        <v>#N/A</v>
      </c>
      <c r="CW387" s="16" t="e">
        <f t="shared" si="524"/>
        <v>#N/A</v>
      </c>
      <c r="CX387" s="16" t="e">
        <f t="shared" si="524"/>
        <v>#N/A</v>
      </c>
      <c r="CY387" s="16" t="e">
        <f t="shared" si="524"/>
        <v>#N/A</v>
      </c>
      <c r="CZ387" s="16" t="e">
        <f t="shared" si="524"/>
        <v>#N/A</v>
      </c>
      <c r="DA387" s="16" t="e">
        <f t="shared" si="524"/>
        <v>#N/A</v>
      </c>
      <c r="DB387" s="16" t="e">
        <f t="shared" si="524"/>
        <v>#N/A</v>
      </c>
      <c r="DC387" s="16" t="e">
        <f t="shared" si="524"/>
        <v>#N/A</v>
      </c>
      <c r="DD387" s="16" t="e">
        <f t="shared" si="524"/>
        <v>#N/A</v>
      </c>
      <c r="DE387" s="16" t="e">
        <f t="shared" si="524"/>
        <v>#N/A</v>
      </c>
      <c r="DF387" s="16" t="e">
        <f t="shared" si="524"/>
        <v>#N/A</v>
      </c>
      <c r="DG387" s="16" t="e">
        <f t="shared" si="524"/>
        <v>#N/A</v>
      </c>
      <c r="DH387" s="16" t="e">
        <f t="shared" si="524"/>
        <v>#N/A</v>
      </c>
      <c r="DI387" s="16" t="e">
        <f t="shared" si="524"/>
        <v>#N/A</v>
      </c>
      <c r="DJ387" s="16" t="e">
        <f t="shared" si="524"/>
        <v>#N/A</v>
      </c>
      <c r="DK387" s="16" t="e">
        <f t="shared" si="524"/>
        <v>#N/A</v>
      </c>
      <c r="DL387" s="16" t="e">
        <f t="shared" si="524"/>
        <v>#N/A</v>
      </c>
      <c r="DM387" s="16" t="e">
        <f t="shared" si="524"/>
        <v>#N/A</v>
      </c>
      <c r="DN387" s="16" t="e">
        <f t="shared" si="524"/>
        <v>#N/A</v>
      </c>
      <c r="DO387" s="16" t="e">
        <f t="shared" si="524"/>
        <v>#N/A</v>
      </c>
      <c r="DP387" s="16" t="e">
        <f t="shared" si="524"/>
        <v>#N/A</v>
      </c>
      <c r="DQ387" s="16" t="e">
        <f t="shared" si="524"/>
        <v>#N/A</v>
      </c>
      <c r="DR387" s="16" t="e">
        <f t="shared" si="524"/>
        <v>#N/A</v>
      </c>
      <c r="DS387" s="16" t="e">
        <f t="shared" si="524"/>
        <v>#N/A</v>
      </c>
      <c r="DT387" s="16" t="e">
        <f t="shared" si="524"/>
        <v>#N/A</v>
      </c>
      <c r="DU387" s="16" t="e">
        <f t="shared" si="524"/>
        <v>#N/A</v>
      </c>
      <c r="DV387" s="16" t="e">
        <f t="shared" si="524"/>
        <v>#N/A</v>
      </c>
      <c r="DW387" s="16" t="e">
        <f t="shared" si="524"/>
        <v>#N/A</v>
      </c>
      <c r="DX387" s="16" t="e">
        <f t="shared" si="524"/>
        <v>#N/A</v>
      </c>
      <c r="DY387" s="16" t="e">
        <f t="shared" si="524"/>
        <v>#N/A</v>
      </c>
      <c r="DZ387" s="16" t="e">
        <f t="shared" si="524"/>
        <v>#N/A</v>
      </c>
      <c r="EA387" s="16" t="e">
        <f t="shared" si="524"/>
        <v>#N/A</v>
      </c>
      <c r="EB387" s="16" t="e">
        <f t="shared" si="524"/>
        <v>#N/A</v>
      </c>
      <c r="EC387" s="16">
        <f t="shared" ref="EC387:GN387" si="525">IF(EC165="",NA(),SUM(EC165,EC183))</f>
        <v>8279.968780105326</v>
      </c>
      <c r="ED387" s="16">
        <f t="shared" si="525"/>
        <v>7933.8691979496198</v>
      </c>
      <c r="EE387" s="16">
        <f t="shared" si="525"/>
        <v>8199.9529184330222</v>
      </c>
      <c r="EF387" s="16">
        <f t="shared" si="525"/>
        <v>8059.7970143166713</v>
      </c>
      <c r="EG387" s="16">
        <f t="shared" si="525"/>
        <v>7822.6632615203544</v>
      </c>
      <c r="EH387" s="16">
        <f t="shared" si="525"/>
        <v>7587.8832454855601</v>
      </c>
      <c r="EI387" s="16">
        <f t="shared" si="525"/>
        <v>7691.4530619548896</v>
      </c>
      <c r="EJ387" s="16">
        <f t="shared" si="525"/>
        <v>7395.9594010197688</v>
      </c>
      <c r="EK387" s="16">
        <f t="shared" si="525"/>
        <v>7640.4315837786507</v>
      </c>
      <c r="EL387" s="16">
        <f t="shared" si="525"/>
        <v>7133.3258159723646</v>
      </c>
      <c r="EM387" s="16">
        <f t="shared" si="525"/>
        <v>6927.9317092372712</v>
      </c>
      <c r="EN387" s="16">
        <f t="shared" si="525"/>
        <v>6975.0136725690336</v>
      </c>
      <c r="EO387" s="16">
        <f t="shared" si="525"/>
        <v>7081.7235054204757</v>
      </c>
      <c r="EP387" s="16">
        <f t="shared" si="525"/>
        <v>7202.914762806844</v>
      </c>
      <c r="EQ387" s="16" t="e">
        <f t="shared" si="525"/>
        <v>#N/A</v>
      </c>
      <c r="ER387" s="16" t="e">
        <f t="shared" si="525"/>
        <v>#N/A</v>
      </c>
      <c r="ES387" s="16" t="e">
        <f t="shared" si="525"/>
        <v>#N/A</v>
      </c>
      <c r="ET387" s="16" t="e">
        <f t="shared" si="525"/>
        <v>#N/A</v>
      </c>
      <c r="EU387" s="16" t="e">
        <f t="shared" si="525"/>
        <v>#N/A</v>
      </c>
      <c r="EV387" s="16" t="e">
        <f t="shared" si="525"/>
        <v>#N/A</v>
      </c>
      <c r="EW387" s="16" t="e">
        <f t="shared" si="525"/>
        <v>#N/A</v>
      </c>
      <c r="EX387" s="16" t="e">
        <f t="shared" si="525"/>
        <v>#N/A</v>
      </c>
      <c r="EY387" s="16" t="e">
        <f t="shared" si="525"/>
        <v>#N/A</v>
      </c>
      <c r="EZ387" s="16" t="e">
        <f t="shared" si="525"/>
        <v>#N/A</v>
      </c>
      <c r="FA387" s="16" t="e">
        <f t="shared" si="525"/>
        <v>#N/A</v>
      </c>
      <c r="FB387" s="16" t="e">
        <f t="shared" si="525"/>
        <v>#N/A</v>
      </c>
      <c r="FC387" s="16" t="e">
        <f t="shared" si="525"/>
        <v>#N/A</v>
      </c>
      <c r="FD387" s="16" t="e">
        <f t="shared" si="525"/>
        <v>#N/A</v>
      </c>
      <c r="FE387" s="16" t="e">
        <f t="shared" si="525"/>
        <v>#N/A</v>
      </c>
      <c r="FF387" s="16" t="e">
        <f t="shared" si="525"/>
        <v>#N/A</v>
      </c>
      <c r="FG387" s="16" t="e">
        <f t="shared" si="525"/>
        <v>#N/A</v>
      </c>
      <c r="FH387" s="16" t="e">
        <f t="shared" si="525"/>
        <v>#N/A</v>
      </c>
      <c r="FI387" s="16" t="e">
        <f t="shared" si="525"/>
        <v>#N/A</v>
      </c>
      <c r="FJ387" s="16" t="e">
        <f t="shared" si="525"/>
        <v>#N/A</v>
      </c>
      <c r="FK387" s="16" t="e">
        <f t="shared" si="525"/>
        <v>#N/A</v>
      </c>
      <c r="FL387" s="16" t="e">
        <f t="shared" si="525"/>
        <v>#N/A</v>
      </c>
      <c r="FM387" s="16" t="e">
        <f t="shared" si="525"/>
        <v>#N/A</v>
      </c>
      <c r="FN387" s="16" t="e">
        <f t="shared" si="525"/>
        <v>#N/A</v>
      </c>
      <c r="FO387" s="16" t="e">
        <f t="shared" si="525"/>
        <v>#N/A</v>
      </c>
      <c r="FP387" s="16" t="e">
        <f t="shared" si="525"/>
        <v>#N/A</v>
      </c>
      <c r="FQ387" s="16" t="e">
        <f t="shared" si="525"/>
        <v>#N/A</v>
      </c>
      <c r="FR387" s="16" t="e">
        <f t="shared" si="525"/>
        <v>#N/A</v>
      </c>
      <c r="FS387" s="16" t="e">
        <f t="shared" si="525"/>
        <v>#N/A</v>
      </c>
      <c r="FT387" s="16" t="e">
        <f t="shared" si="525"/>
        <v>#N/A</v>
      </c>
      <c r="FU387" s="16" t="e">
        <f t="shared" si="525"/>
        <v>#N/A</v>
      </c>
      <c r="FV387" s="16" t="e">
        <f t="shared" si="525"/>
        <v>#N/A</v>
      </c>
      <c r="FW387" s="16" t="e">
        <f t="shared" si="525"/>
        <v>#N/A</v>
      </c>
      <c r="FX387" s="16" t="e">
        <f t="shared" si="525"/>
        <v>#N/A</v>
      </c>
      <c r="FY387" s="16" t="e">
        <f t="shared" si="525"/>
        <v>#N/A</v>
      </c>
      <c r="FZ387" s="16" t="e">
        <f t="shared" si="525"/>
        <v>#N/A</v>
      </c>
      <c r="GA387" s="16" t="e">
        <f t="shared" si="525"/>
        <v>#N/A</v>
      </c>
      <c r="GB387" s="16" t="e">
        <f t="shared" si="525"/>
        <v>#N/A</v>
      </c>
      <c r="GC387" s="16" t="e">
        <f t="shared" si="525"/>
        <v>#N/A</v>
      </c>
      <c r="GD387" s="16" t="e">
        <f t="shared" si="525"/>
        <v>#N/A</v>
      </c>
      <c r="GE387" s="16" t="e">
        <f t="shared" si="525"/>
        <v>#N/A</v>
      </c>
      <c r="GF387" s="16" t="e">
        <f t="shared" si="525"/>
        <v>#N/A</v>
      </c>
      <c r="GG387" s="16" t="e">
        <f t="shared" si="525"/>
        <v>#N/A</v>
      </c>
      <c r="GH387" s="16" t="e">
        <f t="shared" si="525"/>
        <v>#N/A</v>
      </c>
      <c r="GI387" s="16" t="e">
        <f t="shared" si="525"/>
        <v>#N/A</v>
      </c>
      <c r="GJ387" s="16" t="e">
        <f t="shared" si="525"/>
        <v>#N/A</v>
      </c>
      <c r="GK387" s="16" t="e">
        <f t="shared" si="525"/>
        <v>#N/A</v>
      </c>
      <c r="GL387" s="16" t="e">
        <f t="shared" si="525"/>
        <v>#N/A</v>
      </c>
      <c r="GM387" s="16" t="e">
        <f t="shared" si="525"/>
        <v>#N/A</v>
      </c>
      <c r="GN387" s="16" t="e">
        <f t="shared" si="525"/>
        <v>#N/A</v>
      </c>
      <c r="GO387" s="16" t="e">
        <f t="shared" ref="GO387:HS387" si="526">IF(GO165="",NA(),SUM(GO165,GO183))</f>
        <v>#N/A</v>
      </c>
      <c r="GP387" s="16" t="e">
        <f t="shared" si="526"/>
        <v>#N/A</v>
      </c>
      <c r="GQ387" s="16" t="e">
        <f t="shared" si="526"/>
        <v>#N/A</v>
      </c>
      <c r="GR387" s="16" t="e">
        <f t="shared" si="526"/>
        <v>#N/A</v>
      </c>
      <c r="GS387" s="16" t="e">
        <f t="shared" si="526"/>
        <v>#N/A</v>
      </c>
      <c r="GT387" s="16" t="e">
        <f t="shared" si="526"/>
        <v>#N/A</v>
      </c>
      <c r="GU387" s="16" t="e">
        <f t="shared" si="526"/>
        <v>#N/A</v>
      </c>
      <c r="GV387" s="16" t="e">
        <f t="shared" si="526"/>
        <v>#N/A</v>
      </c>
      <c r="GW387" s="16" t="e">
        <f t="shared" si="526"/>
        <v>#N/A</v>
      </c>
      <c r="GX387" s="16" t="e">
        <f t="shared" si="526"/>
        <v>#N/A</v>
      </c>
      <c r="GY387" s="16" t="e">
        <f t="shared" si="526"/>
        <v>#N/A</v>
      </c>
      <c r="GZ387" s="16" t="e">
        <f t="shared" si="526"/>
        <v>#N/A</v>
      </c>
      <c r="HA387" s="16" t="e">
        <f t="shared" si="526"/>
        <v>#N/A</v>
      </c>
      <c r="HB387" s="16" t="e">
        <f t="shared" si="526"/>
        <v>#N/A</v>
      </c>
      <c r="HC387" s="16" t="e">
        <f t="shared" si="526"/>
        <v>#N/A</v>
      </c>
      <c r="HD387" s="16" t="e">
        <f t="shared" si="526"/>
        <v>#N/A</v>
      </c>
      <c r="HE387" s="16" t="e">
        <f t="shared" si="526"/>
        <v>#N/A</v>
      </c>
      <c r="HF387" s="16" t="e">
        <f t="shared" si="526"/>
        <v>#N/A</v>
      </c>
      <c r="HG387" s="16" t="e">
        <f t="shared" si="526"/>
        <v>#N/A</v>
      </c>
      <c r="HH387" s="16" t="e">
        <f t="shared" si="526"/>
        <v>#N/A</v>
      </c>
      <c r="HI387" s="16" t="e">
        <f t="shared" si="526"/>
        <v>#N/A</v>
      </c>
      <c r="HJ387" s="16" t="e">
        <f t="shared" si="526"/>
        <v>#N/A</v>
      </c>
      <c r="HK387" s="16" t="e">
        <f t="shared" si="526"/>
        <v>#N/A</v>
      </c>
      <c r="HL387" s="16" t="e">
        <f t="shared" si="526"/>
        <v>#N/A</v>
      </c>
      <c r="HM387" s="16" t="e">
        <f t="shared" si="526"/>
        <v>#N/A</v>
      </c>
      <c r="HN387" s="16" t="e">
        <f t="shared" si="526"/>
        <v>#N/A</v>
      </c>
      <c r="HO387" s="16" t="e">
        <f t="shared" si="526"/>
        <v>#N/A</v>
      </c>
      <c r="HP387" s="16" t="e">
        <f t="shared" si="526"/>
        <v>#N/A</v>
      </c>
      <c r="HQ387" s="16" t="e">
        <f t="shared" si="526"/>
        <v>#N/A</v>
      </c>
      <c r="HR387" s="16" t="e">
        <f t="shared" si="526"/>
        <v>#N/A</v>
      </c>
      <c r="HS387" s="16" t="e">
        <f t="shared" si="526"/>
        <v>#N/A</v>
      </c>
      <c r="HT387" s="16" t="e">
        <f t="shared" ref="HT387:IH387" si="527">IF(HT165="",NA(),SUM(HT165,HT183))</f>
        <v>#N/A</v>
      </c>
      <c r="HU387" s="16" t="e">
        <f t="shared" si="527"/>
        <v>#N/A</v>
      </c>
      <c r="HV387" s="16" t="e">
        <f t="shared" si="527"/>
        <v>#N/A</v>
      </c>
      <c r="HW387" s="16" t="e">
        <f t="shared" si="527"/>
        <v>#N/A</v>
      </c>
      <c r="HX387" s="16" t="e">
        <f t="shared" si="527"/>
        <v>#N/A</v>
      </c>
      <c r="HY387" s="16" t="e">
        <f t="shared" si="527"/>
        <v>#N/A</v>
      </c>
      <c r="HZ387" s="16" t="e">
        <f t="shared" si="527"/>
        <v>#N/A</v>
      </c>
      <c r="IA387" s="16" t="e">
        <f t="shared" si="527"/>
        <v>#N/A</v>
      </c>
      <c r="IB387" s="16" t="e">
        <f t="shared" si="527"/>
        <v>#N/A</v>
      </c>
      <c r="IC387" s="16" t="e">
        <f t="shared" si="527"/>
        <v>#N/A</v>
      </c>
      <c r="ID387" s="16" t="e">
        <f t="shared" si="527"/>
        <v>#N/A</v>
      </c>
      <c r="IE387" s="16" t="e">
        <f t="shared" si="527"/>
        <v>#N/A</v>
      </c>
      <c r="IF387" s="16" t="e">
        <f t="shared" si="527"/>
        <v>#N/A</v>
      </c>
      <c r="IG387" s="16" t="e">
        <f t="shared" si="527"/>
        <v>#N/A</v>
      </c>
      <c r="IH387" s="16" t="e">
        <f t="shared" si="527"/>
        <v>#N/A</v>
      </c>
    </row>
    <row r="388" spans="1:242">
      <c r="A388" s="45" t="s">
        <v>656</v>
      </c>
      <c r="B388" s="19"/>
      <c r="C388" s="16" t="e">
        <f t="shared" ref="C388:BP388" si="528">IF(C166="",NA(),SUM(C166,C184))</f>
        <v>#N/A</v>
      </c>
      <c r="D388" s="16" t="e">
        <f t="shared" si="528"/>
        <v>#N/A</v>
      </c>
      <c r="E388" s="16" t="e">
        <f t="shared" si="528"/>
        <v>#N/A</v>
      </c>
      <c r="F388" s="16" t="e">
        <f t="shared" si="528"/>
        <v>#N/A</v>
      </c>
      <c r="G388" s="16" t="e">
        <f t="shared" si="528"/>
        <v>#N/A</v>
      </c>
      <c r="H388" s="16" t="e">
        <f t="shared" si="528"/>
        <v>#N/A</v>
      </c>
      <c r="I388" s="16" t="e">
        <f t="shared" si="528"/>
        <v>#N/A</v>
      </c>
      <c r="J388" s="16" t="e">
        <f t="shared" si="528"/>
        <v>#N/A</v>
      </c>
      <c r="K388" s="16" t="e">
        <f t="shared" si="528"/>
        <v>#N/A</v>
      </c>
      <c r="L388" s="16" t="e">
        <f t="shared" si="528"/>
        <v>#N/A</v>
      </c>
      <c r="M388" s="16" t="e">
        <f t="shared" si="528"/>
        <v>#N/A</v>
      </c>
      <c r="N388" s="16" t="e">
        <f t="shared" si="528"/>
        <v>#N/A</v>
      </c>
      <c r="O388" s="16" t="e">
        <f t="shared" si="528"/>
        <v>#N/A</v>
      </c>
      <c r="P388" s="16" t="e">
        <f t="shared" si="528"/>
        <v>#N/A</v>
      </c>
      <c r="Q388" s="16"/>
      <c r="R388" s="16"/>
      <c r="S388" s="16" t="e">
        <f t="shared" si="528"/>
        <v>#N/A</v>
      </c>
      <c r="T388" s="16" t="e">
        <f t="shared" si="528"/>
        <v>#N/A</v>
      </c>
      <c r="U388" s="16" t="e">
        <f t="shared" si="528"/>
        <v>#N/A</v>
      </c>
      <c r="V388" s="16" t="e">
        <f t="shared" si="528"/>
        <v>#N/A</v>
      </c>
      <c r="W388" s="16" t="e">
        <f t="shared" si="528"/>
        <v>#N/A</v>
      </c>
      <c r="X388" s="16" t="e">
        <f t="shared" si="528"/>
        <v>#N/A</v>
      </c>
      <c r="Y388" s="16" t="e">
        <f t="shared" si="528"/>
        <v>#N/A</v>
      </c>
      <c r="Z388" s="16" t="e">
        <f t="shared" si="528"/>
        <v>#N/A</v>
      </c>
      <c r="AA388" s="16" t="e">
        <f t="shared" si="528"/>
        <v>#N/A</v>
      </c>
      <c r="AB388" s="16" t="e">
        <f t="shared" si="528"/>
        <v>#N/A</v>
      </c>
      <c r="AC388" s="16" t="e">
        <f t="shared" si="528"/>
        <v>#N/A</v>
      </c>
      <c r="AD388" s="16" t="e">
        <f t="shared" si="528"/>
        <v>#N/A</v>
      </c>
      <c r="AE388" s="16" t="e">
        <f t="shared" si="528"/>
        <v>#N/A</v>
      </c>
      <c r="AF388" s="16" t="e">
        <f t="shared" si="528"/>
        <v>#N/A</v>
      </c>
      <c r="AG388" s="16" t="e">
        <f t="shared" si="528"/>
        <v>#N/A</v>
      </c>
      <c r="AH388" s="16" t="e">
        <f t="shared" si="528"/>
        <v>#N/A</v>
      </c>
      <c r="AI388" s="16" t="e">
        <f t="shared" si="528"/>
        <v>#N/A</v>
      </c>
      <c r="AJ388" s="16" t="e">
        <f t="shared" si="528"/>
        <v>#N/A</v>
      </c>
      <c r="AK388" s="16" t="e">
        <f t="shared" si="528"/>
        <v>#N/A</v>
      </c>
      <c r="AL388" s="16" t="e">
        <f t="shared" si="528"/>
        <v>#N/A</v>
      </c>
      <c r="AM388" s="16" t="e">
        <f t="shared" si="528"/>
        <v>#N/A</v>
      </c>
      <c r="AN388" s="16" t="e">
        <f t="shared" si="528"/>
        <v>#N/A</v>
      </c>
      <c r="AO388" s="16" t="e">
        <f t="shared" si="528"/>
        <v>#N/A</v>
      </c>
      <c r="AP388" s="16" t="e">
        <f t="shared" si="528"/>
        <v>#N/A</v>
      </c>
      <c r="AQ388" s="16" t="e">
        <f t="shared" si="528"/>
        <v>#N/A</v>
      </c>
      <c r="AR388" s="16" t="e">
        <f t="shared" si="528"/>
        <v>#N/A</v>
      </c>
      <c r="AS388" s="16" t="e">
        <f t="shared" si="528"/>
        <v>#N/A</v>
      </c>
      <c r="AT388" s="16" t="e">
        <f t="shared" si="528"/>
        <v>#N/A</v>
      </c>
      <c r="AU388" s="16" t="e">
        <f t="shared" si="528"/>
        <v>#N/A</v>
      </c>
      <c r="AV388" s="16" t="e">
        <f t="shared" si="528"/>
        <v>#N/A</v>
      </c>
      <c r="AW388" s="16" t="e">
        <f t="shared" si="528"/>
        <v>#N/A</v>
      </c>
      <c r="AX388" s="16" t="e">
        <f t="shared" si="528"/>
        <v>#N/A</v>
      </c>
      <c r="AY388" s="16" t="e">
        <f t="shared" si="528"/>
        <v>#N/A</v>
      </c>
      <c r="AZ388" s="16" t="e">
        <f t="shared" si="528"/>
        <v>#N/A</v>
      </c>
      <c r="BA388" s="16" t="e">
        <f t="shared" si="528"/>
        <v>#N/A</v>
      </c>
      <c r="BB388" s="16" t="e">
        <f t="shared" si="528"/>
        <v>#N/A</v>
      </c>
      <c r="BC388" s="16" t="e">
        <f t="shared" si="528"/>
        <v>#N/A</v>
      </c>
      <c r="BD388" s="16" t="e">
        <f t="shared" si="528"/>
        <v>#N/A</v>
      </c>
      <c r="BE388" s="16" t="e">
        <f t="shared" si="528"/>
        <v>#N/A</v>
      </c>
      <c r="BF388" s="16" t="e">
        <f t="shared" si="528"/>
        <v>#N/A</v>
      </c>
      <c r="BG388" s="16" t="e">
        <f t="shared" si="528"/>
        <v>#N/A</v>
      </c>
      <c r="BH388" s="16" t="e">
        <f t="shared" si="528"/>
        <v>#N/A</v>
      </c>
      <c r="BI388" s="16" t="e">
        <f t="shared" si="528"/>
        <v>#N/A</v>
      </c>
      <c r="BJ388" s="16" t="e">
        <f t="shared" si="528"/>
        <v>#N/A</v>
      </c>
      <c r="BK388" s="16" t="e">
        <f t="shared" si="528"/>
        <v>#N/A</v>
      </c>
      <c r="BL388" s="16" t="e">
        <f t="shared" si="528"/>
        <v>#N/A</v>
      </c>
      <c r="BM388" s="16" t="e">
        <f t="shared" si="528"/>
        <v>#N/A</v>
      </c>
      <c r="BN388" s="16" t="e">
        <f t="shared" si="528"/>
        <v>#N/A</v>
      </c>
      <c r="BO388" s="16" t="e">
        <f t="shared" si="528"/>
        <v>#N/A</v>
      </c>
      <c r="BP388" s="16" t="e">
        <f t="shared" si="528"/>
        <v>#N/A</v>
      </c>
      <c r="BQ388" s="16" t="e">
        <f t="shared" ref="BQ388:EB388" si="529">IF(BQ166="",NA(),SUM(BQ166,BQ184))</f>
        <v>#N/A</v>
      </c>
      <c r="BR388" s="16" t="e">
        <f t="shared" si="529"/>
        <v>#N/A</v>
      </c>
      <c r="BS388" s="16" t="e">
        <f t="shared" si="529"/>
        <v>#N/A</v>
      </c>
      <c r="BT388" s="16" t="e">
        <f t="shared" si="529"/>
        <v>#N/A</v>
      </c>
      <c r="BU388" s="16" t="e">
        <f t="shared" si="529"/>
        <v>#N/A</v>
      </c>
      <c r="BV388" s="16" t="e">
        <f t="shared" si="529"/>
        <v>#N/A</v>
      </c>
      <c r="BW388" s="16" t="e">
        <f t="shared" si="529"/>
        <v>#N/A</v>
      </c>
      <c r="BX388" s="16" t="e">
        <f t="shared" si="529"/>
        <v>#N/A</v>
      </c>
      <c r="BY388" s="16" t="e">
        <f t="shared" si="529"/>
        <v>#N/A</v>
      </c>
      <c r="BZ388" s="16" t="e">
        <f t="shared" si="529"/>
        <v>#N/A</v>
      </c>
      <c r="CA388" s="16" t="e">
        <f t="shared" si="529"/>
        <v>#N/A</v>
      </c>
      <c r="CB388" s="16" t="e">
        <f t="shared" si="529"/>
        <v>#N/A</v>
      </c>
      <c r="CC388" s="16" t="e">
        <f t="shared" si="529"/>
        <v>#N/A</v>
      </c>
      <c r="CD388" s="16" t="e">
        <f t="shared" si="529"/>
        <v>#N/A</v>
      </c>
      <c r="CE388" s="16" t="e">
        <f t="shared" si="529"/>
        <v>#N/A</v>
      </c>
      <c r="CF388" s="16" t="e">
        <f t="shared" si="529"/>
        <v>#N/A</v>
      </c>
      <c r="CG388" s="16" t="e">
        <f t="shared" si="529"/>
        <v>#N/A</v>
      </c>
      <c r="CH388" s="16" t="e">
        <f t="shared" si="529"/>
        <v>#N/A</v>
      </c>
      <c r="CI388" s="16" t="e">
        <f t="shared" si="529"/>
        <v>#N/A</v>
      </c>
      <c r="CJ388" s="16" t="e">
        <f t="shared" si="529"/>
        <v>#N/A</v>
      </c>
      <c r="CK388" s="16" t="e">
        <f t="shared" si="529"/>
        <v>#N/A</v>
      </c>
      <c r="CL388" s="16" t="e">
        <f t="shared" si="529"/>
        <v>#N/A</v>
      </c>
      <c r="CM388" s="16" t="e">
        <f t="shared" si="529"/>
        <v>#N/A</v>
      </c>
      <c r="CN388" s="16" t="e">
        <f t="shared" si="529"/>
        <v>#N/A</v>
      </c>
      <c r="CO388" s="16" t="e">
        <f t="shared" si="529"/>
        <v>#N/A</v>
      </c>
      <c r="CP388" s="16" t="e">
        <f t="shared" si="529"/>
        <v>#N/A</v>
      </c>
      <c r="CQ388" s="16" t="e">
        <f t="shared" si="529"/>
        <v>#N/A</v>
      </c>
      <c r="CR388" s="16" t="e">
        <f t="shared" si="529"/>
        <v>#N/A</v>
      </c>
      <c r="CS388" s="16" t="e">
        <f t="shared" si="529"/>
        <v>#N/A</v>
      </c>
      <c r="CT388" s="16" t="e">
        <f t="shared" si="529"/>
        <v>#N/A</v>
      </c>
      <c r="CU388" s="16" t="e">
        <f t="shared" si="529"/>
        <v>#N/A</v>
      </c>
      <c r="CV388" s="16" t="e">
        <f t="shared" si="529"/>
        <v>#N/A</v>
      </c>
      <c r="CW388" s="16" t="e">
        <f t="shared" si="529"/>
        <v>#N/A</v>
      </c>
      <c r="CX388" s="16" t="e">
        <f t="shared" si="529"/>
        <v>#N/A</v>
      </c>
      <c r="CY388" s="16" t="e">
        <f t="shared" si="529"/>
        <v>#N/A</v>
      </c>
      <c r="CZ388" s="16" t="e">
        <f t="shared" si="529"/>
        <v>#N/A</v>
      </c>
      <c r="DA388" s="16" t="e">
        <f t="shared" si="529"/>
        <v>#N/A</v>
      </c>
      <c r="DB388" s="16" t="e">
        <f t="shared" si="529"/>
        <v>#N/A</v>
      </c>
      <c r="DC388" s="16" t="e">
        <f t="shared" si="529"/>
        <v>#N/A</v>
      </c>
      <c r="DD388" s="16" t="e">
        <f t="shared" si="529"/>
        <v>#N/A</v>
      </c>
      <c r="DE388" s="16" t="e">
        <f t="shared" si="529"/>
        <v>#N/A</v>
      </c>
      <c r="DF388" s="16" t="e">
        <f t="shared" si="529"/>
        <v>#N/A</v>
      </c>
      <c r="DG388" s="16" t="e">
        <f t="shared" si="529"/>
        <v>#N/A</v>
      </c>
      <c r="DH388" s="16" t="e">
        <f t="shared" si="529"/>
        <v>#N/A</v>
      </c>
      <c r="DI388" s="16" t="e">
        <f t="shared" si="529"/>
        <v>#N/A</v>
      </c>
      <c r="DJ388" s="16" t="e">
        <f t="shared" si="529"/>
        <v>#N/A</v>
      </c>
      <c r="DK388" s="16" t="e">
        <f t="shared" si="529"/>
        <v>#N/A</v>
      </c>
      <c r="DL388" s="16" t="e">
        <f t="shared" si="529"/>
        <v>#N/A</v>
      </c>
      <c r="DM388" s="16" t="e">
        <f t="shared" si="529"/>
        <v>#N/A</v>
      </c>
      <c r="DN388" s="16" t="e">
        <f t="shared" si="529"/>
        <v>#N/A</v>
      </c>
      <c r="DO388" s="16" t="e">
        <f t="shared" si="529"/>
        <v>#N/A</v>
      </c>
      <c r="DP388" s="16" t="e">
        <f t="shared" si="529"/>
        <v>#N/A</v>
      </c>
      <c r="DQ388" s="16" t="e">
        <f t="shared" si="529"/>
        <v>#N/A</v>
      </c>
      <c r="DR388" s="16" t="e">
        <f t="shared" si="529"/>
        <v>#N/A</v>
      </c>
      <c r="DS388" s="16" t="e">
        <f t="shared" si="529"/>
        <v>#N/A</v>
      </c>
      <c r="DT388" s="16" t="e">
        <f t="shared" si="529"/>
        <v>#N/A</v>
      </c>
      <c r="DU388" s="16" t="e">
        <f t="shared" si="529"/>
        <v>#N/A</v>
      </c>
      <c r="DV388" s="16" t="e">
        <f t="shared" si="529"/>
        <v>#N/A</v>
      </c>
      <c r="DW388" s="16" t="e">
        <f t="shared" si="529"/>
        <v>#N/A</v>
      </c>
      <c r="DX388" s="16" t="e">
        <f t="shared" si="529"/>
        <v>#N/A</v>
      </c>
      <c r="DY388" s="16" t="e">
        <f t="shared" si="529"/>
        <v>#N/A</v>
      </c>
      <c r="DZ388" s="16" t="e">
        <f t="shared" si="529"/>
        <v>#N/A</v>
      </c>
      <c r="EA388" s="16" t="e">
        <f t="shared" si="529"/>
        <v>#N/A</v>
      </c>
      <c r="EB388" s="16" t="e">
        <f t="shared" si="529"/>
        <v>#N/A</v>
      </c>
      <c r="EC388" s="16" t="e">
        <f t="shared" ref="EC388:GN388" si="530">IF(EC166="",NA(),SUM(EC166,EC184))</f>
        <v>#N/A</v>
      </c>
      <c r="ED388" s="16" t="e">
        <f t="shared" si="530"/>
        <v>#N/A</v>
      </c>
      <c r="EE388" s="16" t="e">
        <f t="shared" si="530"/>
        <v>#N/A</v>
      </c>
      <c r="EF388" s="16" t="e">
        <f t="shared" si="530"/>
        <v>#N/A</v>
      </c>
      <c r="EG388" s="16" t="e">
        <f t="shared" si="530"/>
        <v>#N/A</v>
      </c>
      <c r="EH388" s="16" t="e">
        <f t="shared" si="530"/>
        <v>#N/A</v>
      </c>
      <c r="EI388" s="16" t="e">
        <f t="shared" si="530"/>
        <v>#N/A</v>
      </c>
      <c r="EJ388" s="16" t="e">
        <f t="shared" si="530"/>
        <v>#N/A</v>
      </c>
      <c r="EK388" s="16" t="e">
        <f t="shared" si="530"/>
        <v>#N/A</v>
      </c>
      <c r="EL388" s="16" t="e">
        <f t="shared" si="530"/>
        <v>#N/A</v>
      </c>
      <c r="EM388" s="16" t="e">
        <f t="shared" si="530"/>
        <v>#N/A</v>
      </c>
      <c r="EN388" s="16" t="e">
        <f t="shared" si="530"/>
        <v>#N/A</v>
      </c>
      <c r="EO388" s="16" t="e">
        <f t="shared" si="530"/>
        <v>#N/A</v>
      </c>
      <c r="EP388" s="16" t="e">
        <f t="shared" si="530"/>
        <v>#N/A</v>
      </c>
      <c r="EQ388" s="16" t="e">
        <f t="shared" si="530"/>
        <v>#N/A</v>
      </c>
      <c r="ER388" s="16" t="e">
        <f t="shared" si="530"/>
        <v>#N/A</v>
      </c>
      <c r="ES388" s="16">
        <f t="shared" si="530"/>
        <v>9329.0916754957852</v>
      </c>
      <c r="ET388" s="16">
        <f t="shared" si="530"/>
        <v>9995.9989277580225</v>
      </c>
      <c r="EU388" s="16">
        <f t="shared" si="530"/>
        <v>9458.4028054699284</v>
      </c>
      <c r="EV388" s="16">
        <f t="shared" si="530"/>
        <v>9955.1170551610157</v>
      </c>
      <c r="EW388" s="16">
        <f t="shared" si="530"/>
        <v>9548.070194598442</v>
      </c>
      <c r="EX388" s="16">
        <f t="shared" si="530"/>
        <v>10185.178249150429</v>
      </c>
      <c r="EY388" s="16">
        <f t="shared" si="530"/>
        <v>10057.772318496447</v>
      </c>
      <c r="EZ388" s="16">
        <f t="shared" si="530"/>
        <v>9708.7250655570206</v>
      </c>
      <c r="FA388" s="16">
        <f t="shared" si="530"/>
        <v>9576.9830756702268</v>
      </c>
      <c r="FB388" s="16">
        <f t="shared" si="530"/>
        <v>9577.1147868228145</v>
      </c>
      <c r="FC388" s="16">
        <f t="shared" si="530"/>
        <v>8960.0067487002561</v>
      </c>
      <c r="FD388" s="16">
        <f t="shared" si="530"/>
        <v>8990.6200737887757</v>
      </c>
      <c r="FE388" s="16">
        <f t="shared" si="530"/>
        <v>9101.1512178760659</v>
      </c>
      <c r="FF388" s="16">
        <f t="shared" si="530"/>
        <v>9438.6071201530394</v>
      </c>
      <c r="FG388" s="16" t="e">
        <f t="shared" si="530"/>
        <v>#N/A</v>
      </c>
      <c r="FH388" s="16" t="e">
        <f t="shared" si="530"/>
        <v>#N/A</v>
      </c>
      <c r="FI388" s="16" t="e">
        <f t="shared" si="530"/>
        <v>#N/A</v>
      </c>
      <c r="FJ388" s="16" t="e">
        <f t="shared" si="530"/>
        <v>#N/A</v>
      </c>
      <c r="FK388" s="16" t="e">
        <f t="shared" si="530"/>
        <v>#N/A</v>
      </c>
      <c r="FL388" s="16" t="e">
        <f t="shared" si="530"/>
        <v>#N/A</v>
      </c>
      <c r="FM388" s="16" t="e">
        <f t="shared" si="530"/>
        <v>#N/A</v>
      </c>
      <c r="FN388" s="16" t="e">
        <f t="shared" si="530"/>
        <v>#N/A</v>
      </c>
      <c r="FO388" s="16" t="e">
        <f t="shared" si="530"/>
        <v>#N/A</v>
      </c>
      <c r="FP388" s="16" t="e">
        <f t="shared" si="530"/>
        <v>#N/A</v>
      </c>
      <c r="FQ388" s="16" t="e">
        <f t="shared" si="530"/>
        <v>#N/A</v>
      </c>
      <c r="FR388" s="16" t="e">
        <f t="shared" si="530"/>
        <v>#N/A</v>
      </c>
      <c r="FS388" s="16" t="e">
        <f t="shared" si="530"/>
        <v>#N/A</v>
      </c>
      <c r="FT388" s="16" t="e">
        <f t="shared" si="530"/>
        <v>#N/A</v>
      </c>
      <c r="FU388" s="16" t="e">
        <f t="shared" si="530"/>
        <v>#N/A</v>
      </c>
      <c r="FV388" s="16" t="e">
        <f t="shared" si="530"/>
        <v>#N/A</v>
      </c>
      <c r="FW388" s="16" t="e">
        <f t="shared" si="530"/>
        <v>#N/A</v>
      </c>
      <c r="FX388" s="16" t="e">
        <f t="shared" si="530"/>
        <v>#N/A</v>
      </c>
      <c r="FY388" s="16" t="e">
        <f t="shared" si="530"/>
        <v>#N/A</v>
      </c>
      <c r="FZ388" s="16" t="e">
        <f t="shared" si="530"/>
        <v>#N/A</v>
      </c>
      <c r="GA388" s="16" t="e">
        <f t="shared" si="530"/>
        <v>#N/A</v>
      </c>
      <c r="GB388" s="16" t="e">
        <f t="shared" si="530"/>
        <v>#N/A</v>
      </c>
      <c r="GC388" s="16" t="e">
        <f t="shared" si="530"/>
        <v>#N/A</v>
      </c>
      <c r="GD388" s="16" t="e">
        <f t="shared" si="530"/>
        <v>#N/A</v>
      </c>
      <c r="GE388" s="16" t="e">
        <f t="shared" si="530"/>
        <v>#N/A</v>
      </c>
      <c r="GF388" s="16" t="e">
        <f t="shared" si="530"/>
        <v>#N/A</v>
      </c>
      <c r="GG388" s="16" t="e">
        <f t="shared" si="530"/>
        <v>#N/A</v>
      </c>
      <c r="GH388" s="16" t="e">
        <f t="shared" si="530"/>
        <v>#N/A</v>
      </c>
      <c r="GI388" s="16" t="e">
        <f t="shared" si="530"/>
        <v>#N/A</v>
      </c>
      <c r="GJ388" s="16" t="e">
        <f t="shared" si="530"/>
        <v>#N/A</v>
      </c>
      <c r="GK388" s="16" t="e">
        <f t="shared" si="530"/>
        <v>#N/A</v>
      </c>
      <c r="GL388" s="16" t="e">
        <f t="shared" si="530"/>
        <v>#N/A</v>
      </c>
      <c r="GM388" s="16" t="e">
        <f t="shared" si="530"/>
        <v>#N/A</v>
      </c>
      <c r="GN388" s="16" t="e">
        <f t="shared" si="530"/>
        <v>#N/A</v>
      </c>
      <c r="GO388" s="16" t="e">
        <f t="shared" ref="GO388:HS388" si="531">IF(GO166="",NA(),SUM(GO166,GO184))</f>
        <v>#N/A</v>
      </c>
      <c r="GP388" s="16" t="e">
        <f t="shared" si="531"/>
        <v>#N/A</v>
      </c>
      <c r="GQ388" s="16" t="e">
        <f t="shared" si="531"/>
        <v>#N/A</v>
      </c>
      <c r="GR388" s="16" t="e">
        <f t="shared" si="531"/>
        <v>#N/A</v>
      </c>
      <c r="GS388" s="16" t="e">
        <f t="shared" si="531"/>
        <v>#N/A</v>
      </c>
      <c r="GT388" s="16" t="e">
        <f t="shared" si="531"/>
        <v>#N/A</v>
      </c>
      <c r="GU388" s="16" t="e">
        <f t="shared" si="531"/>
        <v>#N/A</v>
      </c>
      <c r="GV388" s="16" t="e">
        <f t="shared" si="531"/>
        <v>#N/A</v>
      </c>
      <c r="GW388" s="16" t="e">
        <f t="shared" si="531"/>
        <v>#N/A</v>
      </c>
      <c r="GX388" s="16" t="e">
        <f t="shared" si="531"/>
        <v>#N/A</v>
      </c>
      <c r="GY388" s="16" t="e">
        <f t="shared" si="531"/>
        <v>#N/A</v>
      </c>
      <c r="GZ388" s="16" t="e">
        <f t="shared" si="531"/>
        <v>#N/A</v>
      </c>
      <c r="HA388" s="16" t="e">
        <f t="shared" si="531"/>
        <v>#N/A</v>
      </c>
      <c r="HB388" s="16" t="e">
        <f t="shared" si="531"/>
        <v>#N/A</v>
      </c>
      <c r="HC388" s="16" t="e">
        <f t="shared" si="531"/>
        <v>#N/A</v>
      </c>
      <c r="HD388" s="16" t="e">
        <f t="shared" si="531"/>
        <v>#N/A</v>
      </c>
      <c r="HE388" s="16" t="e">
        <f t="shared" si="531"/>
        <v>#N/A</v>
      </c>
      <c r="HF388" s="16" t="e">
        <f t="shared" si="531"/>
        <v>#N/A</v>
      </c>
      <c r="HG388" s="16" t="e">
        <f t="shared" si="531"/>
        <v>#N/A</v>
      </c>
      <c r="HH388" s="16" t="e">
        <f t="shared" si="531"/>
        <v>#N/A</v>
      </c>
      <c r="HI388" s="16" t="e">
        <f t="shared" si="531"/>
        <v>#N/A</v>
      </c>
      <c r="HJ388" s="16" t="e">
        <f t="shared" si="531"/>
        <v>#N/A</v>
      </c>
      <c r="HK388" s="16" t="e">
        <f t="shared" si="531"/>
        <v>#N/A</v>
      </c>
      <c r="HL388" s="16" t="e">
        <f t="shared" si="531"/>
        <v>#N/A</v>
      </c>
      <c r="HM388" s="16" t="e">
        <f t="shared" si="531"/>
        <v>#N/A</v>
      </c>
      <c r="HN388" s="16" t="e">
        <f t="shared" si="531"/>
        <v>#N/A</v>
      </c>
      <c r="HO388" s="16" t="e">
        <f t="shared" si="531"/>
        <v>#N/A</v>
      </c>
      <c r="HP388" s="16" t="e">
        <f t="shared" si="531"/>
        <v>#N/A</v>
      </c>
      <c r="HQ388" s="16" t="e">
        <f t="shared" si="531"/>
        <v>#N/A</v>
      </c>
      <c r="HR388" s="16" t="e">
        <f t="shared" si="531"/>
        <v>#N/A</v>
      </c>
      <c r="HS388" s="16" t="e">
        <f t="shared" si="531"/>
        <v>#N/A</v>
      </c>
      <c r="HT388" s="16" t="e">
        <f t="shared" ref="HT388:IH388" si="532">IF(HT166="",NA(),SUM(HT166,HT184))</f>
        <v>#N/A</v>
      </c>
      <c r="HU388" s="16" t="e">
        <f t="shared" si="532"/>
        <v>#N/A</v>
      </c>
      <c r="HV388" s="16" t="e">
        <f t="shared" si="532"/>
        <v>#N/A</v>
      </c>
      <c r="HW388" s="16" t="e">
        <f t="shared" si="532"/>
        <v>#N/A</v>
      </c>
      <c r="HX388" s="16" t="e">
        <f t="shared" si="532"/>
        <v>#N/A</v>
      </c>
      <c r="HY388" s="16" t="e">
        <f t="shared" si="532"/>
        <v>#N/A</v>
      </c>
      <c r="HZ388" s="16" t="e">
        <f t="shared" si="532"/>
        <v>#N/A</v>
      </c>
      <c r="IA388" s="16" t="e">
        <f t="shared" si="532"/>
        <v>#N/A</v>
      </c>
      <c r="IB388" s="16" t="e">
        <f t="shared" si="532"/>
        <v>#N/A</v>
      </c>
      <c r="IC388" s="16" t="e">
        <f t="shared" si="532"/>
        <v>#N/A</v>
      </c>
      <c r="ID388" s="16" t="e">
        <f t="shared" si="532"/>
        <v>#N/A</v>
      </c>
      <c r="IE388" s="16" t="e">
        <f t="shared" si="532"/>
        <v>#N/A</v>
      </c>
      <c r="IF388" s="16" t="e">
        <f t="shared" si="532"/>
        <v>#N/A</v>
      </c>
      <c r="IG388" s="16" t="e">
        <f t="shared" si="532"/>
        <v>#N/A</v>
      </c>
      <c r="IH388" s="16" t="e">
        <f t="shared" si="532"/>
        <v>#N/A</v>
      </c>
    </row>
    <row r="389" spans="1:242">
      <c r="A389" s="168" t="s">
        <v>653</v>
      </c>
      <c r="B389" s="19"/>
      <c r="C389" s="16" t="e">
        <f t="shared" ref="C389:BP389" si="533">IF(C167="",NA(),SUM(C167,C185))</f>
        <v>#N/A</v>
      </c>
      <c r="D389" s="16" t="e">
        <f t="shared" si="533"/>
        <v>#N/A</v>
      </c>
      <c r="E389" s="16" t="e">
        <f t="shared" si="533"/>
        <v>#N/A</v>
      </c>
      <c r="F389" s="16" t="e">
        <f t="shared" si="533"/>
        <v>#N/A</v>
      </c>
      <c r="G389" s="16" t="e">
        <f t="shared" si="533"/>
        <v>#N/A</v>
      </c>
      <c r="H389" s="16" t="e">
        <f t="shared" si="533"/>
        <v>#N/A</v>
      </c>
      <c r="I389" s="16" t="e">
        <f t="shared" si="533"/>
        <v>#N/A</v>
      </c>
      <c r="J389" s="16" t="e">
        <f t="shared" si="533"/>
        <v>#N/A</v>
      </c>
      <c r="K389" s="16" t="e">
        <f t="shared" si="533"/>
        <v>#N/A</v>
      </c>
      <c r="L389" s="16" t="e">
        <f t="shared" si="533"/>
        <v>#N/A</v>
      </c>
      <c r="M389" s="16" t="e">
        <f t="shared" si="533"/>
        <v>#N/A</v>
      </c>
      <c r="N389" s="16" t="e">
        <f t="shared" si="533"/>
        <v>#N/A</v>
      </c>
      <c r="O389" s="16" t="e">
        <f t="shared" si="533"/>
        <v>#N/A</v>
      </c>
      <c r="P389" s="16" t="e">
        <f t="shared" si="533"/>
        <v>#N/A</v>
      </c>
      <c r="Q389" s="16"/>
      <c r="R389" s="16"/>
      <c r="S389" s="16" t="e">
        <f t="shared" si="533"/>
        <v>#N/A</v>
      </c>
      <c r="T389" s="16" t="e">
        <f t="shared" si="533"/>
        <v>#N/A</v>
      </c>
      <c r="U389" s="16" t="e">
        <f t="shared" si="533"/>
        <v>#N/A</v>
      </c>
      <c r="V389" s="16" t="e">
        <f t="shared" si="533"/>
        <v>#N/A</v>
      </c>
      <c r="W389" s="16" t="e">
        <f t="shared" si="533"/>
        <v>#N/A</v>
      </c>
      <c r="X389" s="16" t="e">
        <f t="shared" si="533"/>
        <v>#N/A</v>
      </c>
      <c r="Y389" s="16" t="e">
        <f t="shared" si="533"/>
        <v>#N/A</v>
      </c>
      <c r="Z389" s="16" t="e">
        <f t="shared" si="533"/>
        <v>#N/A</v>
      </c>
      <c r="AA389" s="16" t="e">
        <f t="shared" si="533"/>
        <v>#N/A</v>
      </c>
      <c r="AB389" s="16" t="e">
        <f t="shared" si="533"/>
        <v>#N/A</v>
      </c>
      <c r="AC389" s="16" t="e">
        <f t="shared" si="533"/>
        <v>#N/A</v>
      </c>
      <c r="AD389" s="16" t="e">
        <f t="shared" si="533"/>
        <v>#N/A</v>
      </c>
      <c r="AE389" s="16" t="e">
        <f t="shared" si="533"/>
        <v>#N/A</v>
      </c>
      <c r="AF389" s="16" t="e">
        <f t="shared" si="533"/>
        <v>#N/A</v>
      </c>
      <c r="AG389" s="16" t="e">
        <f t="shared" si="533"/>
        <v>#N/A</v>
      </c>
      <c r="AH389" s="16" t="e">
        <f t="shared" si="533"/>
        <v>#N/A</v>
      </c>
      <c r="AI389" s="16" t="e">
        <f t="shared" si="533"/>
        <v>#N/A</v>
      </c>
      <c r="AJ389" s="16" t="e">
        <f t="shared" si="533"/>
        <v>#N/A</v>
      </c>
      <c r="AK389" s="16" t="e">
        <f t="shared" si="533"/>
        <v>#N/A</v>
      </c>
      <c r="AL389" s="16" t="e">
        <f t="shared" si="533"/>
        <v>#N/A</v>
      </c>
      <c r="AM389" s="16" t="e">
        <f t="shared" si="533"/>
        <v>#N/A</v>
      </c>
      <c r="AN389" s="16" t="e">
        <f t="shared" si="533"/>
        <v>#N/A</v>
      </c>
      <c r="AO389" s="16" t="e">
        <f t="shared" si="533"/>
        <v>#N/A</v>
      </c>
      <c r="AP389" s="16" t="e">
        <f t="shared" si="533"/>
        <v>#N/A</v>
      </c>
      <c r="AQ389" s="16" t="e">
        <f t="shared" si="533"/>
        <v>#N/A</v>
      </c>
      <c r="AR389" s="16" t="e">
        <f t="shared" si="533"/>
        <v>#N/A</v>
      </c>
      <c r="AS389" s="16" t="e">
        <f t="shared" si="533"/>
        <v>#N/A</v>
      </c>
      <c r="AT389" s="16" t="e">
        <f t="shared" si="533"/>
        <v>#N/A</v>
      </c>
      <c r="AU389" s="16" t="e">
        <f t="shared" si="533"/>
        <v>#N/A</v>
      </c>
      <c r="AV389" s="16" t="e">
        <f t="shared" si="533"/>
        <v>#N/A</v>
      </c>
      <c r="AW389" s="16" t="e">
        <f t="shared" si="533"/>
        <v>#N/A</v>
      </c>
      <c r="AX389" s="16" t="e">
        <f t="shared" si="533"/>
        <v>#N/A</v>
      </c>
      <c r="AY389" s="16" t="e">
        <f t="shared" si="533"/>
        <v>#N/A</v>
      </c>
      <c r="AZ389" s="16" t="e">
        <f t="shared" si="533"/>
        <v>#N/A</v>
      </c>
      <c r="BA389" s="16" t="e">
        <f t="shared" si="533"/>
        <v>#N/A</v>
      </c>
      <c r="BB389" s="16" t="e">
        <f t="shared" si="533"/>
        <v>#N/A</v>
      </c>
      <c r="BC389" s="16" t="e">
        <f t="shared" si="533"/>
        <v>#N/A</v>
      </c>
      <c r="BD389" s="16" t="e">
        <f t="shared" si="533"/>
        <v>#N/A</v>
      </c>
      <c r="BE389" s="16" t="e">
        <f t="shared" si="533"/>
        <v>#N/A</v>
      </c>
      <c r="BF389" s="16" t="e">
        <f t="shared" si="533"/>
        <v>#N/A</v>
      </c>
      <c r="BG389" s="16" t="e">
        <f t="shared" si="533"/>
        <v>#N/A</v>
      </c>
      <c r="BH389" s="16" t="e">
        <f t="shared" si="533"/>
        <v>#N/A</v>
      </c>
      <c r="BI389" s="16" t="e">
        <f t="shared" si="533"/>
        <v>#N/A</v>
      </c>
      <c r="BJ389" s="16" t="e">
        <f t="shared" si="533"/>
        <v>#N/A</v>
      </c>
      <c r="BK389" s="16" t="e">
        <f t="shared" si="533"/>
        <v>#N/A</v>
      </c>
      <c r="BL389" s="16" t="e">
        <f t="shared" si="533"/>
        <v>#N/A</v>
      </c>
      <c r="BM389" s="16" t="e">
        <f t="shared" si="533"/>
        <v>#N/A</v>
      </c>
      <c r="BN389" s="16" t="e">
        <f t="shared" si="533"/>
        <v>#N/A</v>
      </c>
      <c r="BO389" s="16" t="e">
        <f t="shared" si="533"/>
        <v>#N/A</v>
      </c>
      <c r="BP389" s="16" t="e">
        <f t="shared" si="533"/>
        <v>#N/A</v>
      </c>
      <c r="BQ389" s="16" t="e">
        <f t="shared" ref="BQ389:EB389" si="534">IF(BQ167="",NA(),SUM(BQ167,BQ185))</f>
        <v>#N/A</v>
      </c>
      <c r="BR389" s="16" t="e">
        <f t="shared" si="534"/>
        <v>#N/A</v>
      </c>
      <c r="BS389" s="16" t="e">
        <f t="shared" si="534"/>
        <v>#N/A</v>
      </c>
      <c r="BT389" s="16" t="e">
        <f t="shared" si="534"/>
        <v>#N/A</v>
      </c>
      <c r="BU389" s="16" t="e">
        <f t="shared" si="534"/>
        <v>#N/A</v>
      </c>
      <c r="BV389" s="16" t="e">
        <f t="shared" si="534"/>
        <v>#N/A</v>
      </c>
      <c r="BW389" s="16" t="e">
        <f t="shared" si="534"/>
        <v>#N/A</v>
      </c>
      <c r="BX389" s="16" t="e">
        <f t="shared" si="534"/>
        <v>#N/A</v>
      </c>
      <c r="BY389" s="16" t="e">
        <f t="shared" si="534"/>
        <v>#N/A</v>
      </c>
      <c r="BZ389" s="16" t="e">
        <f t="shared" si="534"/>
        <v>#N/A</v>
      </c>
      <c r="CA389" s="16" t="e">
        <f t="shared" si="534"/>
        <v>#N/A</v>
      </c>
      <c r="CB389" s="16" t="e">
        <f t="shared" si="534"/>
        <v>#N/A</v>
      </c>
      <c r="CC389" s="16" t="e">
        <f t="shared" si="534"/>
        <v>#N/A</v>
      </c>
      <c r="CD389" s="16" t="e">
        <f t="shared" si="534"/>
        <v>#N/A</v>
      </c>
      <c r="CE389" s="16" t="e">
        <f t="shared" si="534"/>
        <v>#N/A</v>
      </c>
      <c r="CF389" s="16" t="e">
        <f t="shared" si="534"/>
        <v>#N/A</v>
      </c>
      <c r="CG389" s="16" t="e">
        <f t="shared" si="534"/>
        <v>#N/A</v>
      </c>
      <c r="CH389" s="16" t="e">
        <f t="shared" si="534"/>
        <v>#N/A</v>
      </c>
      <c r="CI389" s="16" t="e">
        <f t="shared" si="534"/>
        <v>#N/A</v>
      </c>
      <c r="CJ389" s="16" t="e">
        <f t="shared" si="534"/>
        <v>#N/A</v>
      </c>
      <c r="CK389" s="16" t="e">
        <f t="shared" si="534"/>
        <v>#N/A</v>
      </c>
      <c r="CL389" s="16" t="e">
        <f t="shared" si="534"/>
        <v>#N/A</v>
      </c>
      <c r="CM389" s="16" t="e">
        <f t="shared" si="534"/>
        <v>#N/A</v>
      </c>
      <c r="CN389" s="16" t="e">
        <f t="shared" si="534"/>
        <v>#N/A</v>
      </c>
      <c r="CO389" s="16" t="e">
        <f t="shared" si="534"/>
        <v>#N/A</v>
      </c>
      <c r="CP389" s="16" t="e">
        <f t="shared" si="534"/>
        <v>#N/A</v>
      </c>
      <c r="CQ389" s="16" t="e">
        <f t="shared" si="534"/>
        <v>#N/A</v>
      </c>
      <c r="CR389" s="16" t="e">
        <f t="shared" si="534"/>
        <v>#N/A</v>
      </c>
      <c r="CS389" s="16" t="e">
        <f t="shared" si="534"/>
        <v>#N/A</v>
      </c>
      <c r="CT389" s="16" t="e">
        <f t="shared" si="534"/>
        <v>#N/A</v>
      </c>
      <c r="CU389" s="16" t="e">
        <f t="shared" si="534"/>
        <v>#N/A</v>
      </c>
      <c r="CV389" s="16" t="e">
        <f t="shared" si="534"/>
        <v>#N/A</v>
      </c>
      <c r="CW389" s="16" t="e">
        <f t="shared" si="534"/>
        <v>#N/A</v>
      </c>
      <c r="CX389" s="16" t="e">
        <f t="shared" si="534"/>
        <v>#N/A</v>
      </c>
      <c r="CY389" s="16" t="e">
        <f t="shared" si="534"/>
        <v>#N/A</v>
      </c>
      <c r="CZ389" s="16" t="e">
        <f t="shared" si="534"/>
        <v>#N/A</v>
      </c>
      <c r="DA389" s="16" t="e">
        <f t="shared" si="534"/>
        <v>#N/A</v>
      </c>
      <c r="DB389" s="16" t="e">
        <f t="shared" si="534"/>
        <v>#N/A</v>
      </c>
      <c r="DC389" s="16" t="e">
        <f t="shared" si="534"/>
        <v>#N/A</v>
      </c>
      <c r="DD389" s="16" t="e">
        <f t="shared" si="534"/>
        <v>#N/A</v>
      </c>
      <c r="DE389" s="16" t="e">
        <f t="shared" si="534"/>
        <v>#N/A</v>
      </c>
      <c r="DF389" s="16" t="e">
        <f t="shared" si="534"/>
        <v>#N/A</v>
      </c>
      <c r="DG389" s="16" t="e">
        <f t="shared" si="534"/>
        <v>#N/A</v>
      </c>
      <c r="DH389" s="16" t="e">
        <f t="shared" si="534"/>
        <v>#N/A</v>
      </c>
      <c r="DI389" s="16" t="e">
        <f t="shared" si="534"/>
        <v>#N/A</v>
      </c>
      <c r="DJ389" s="16" t="e">
        <f t="shared" si="534"/>
        <v>#N/A</v>
      </c>
      <c r="DK389" s="16" t="e">
        <f t="shared" si="534"/>
        <v>#N/A</v>
      </c>
      <c r="DL389" s="16" t="e">
        <f t="shared" si="534"/>
        <v>#N/A</v>
      </c>
      <c r="DM389" s="16" t="e">
        <f t="shared" si="534"/>
        <v>#N/A</v>
      </c>
      <c r="DN389" s="16" t="e">
        <f t="shared" si="534"/>
        <v>#N/A</v>
      </c>
      <c r="DO389" s="16" t="e">
        <f t="shared" si="534"/>
        <v>#N/A</v>
      </c>
      <c r="DP389" s="16" t="e">
        <f t="shared" si="534"/>
        <v>#N/A</v>
      </c>
      <c r="DQ389" s="16" t="e">
        <f t="shared" si="534"/>
        <v>#N/A</v>
      </c>
      <c r="DR389" s="16" t="e">
        <f t="shared" si="534"/>
        <v>#N/A</v>
      </c>
      <c r="DS389" s="16" t="e">
        <f t="shared" si="534"/>
        <v>#N/A</v>
      </c>
      <c r="DT389" s="16" t="e">
        <f t="shared" si="534"/>
        <v>#N/A</v>
      </c>
      <c r="DU389" s="16" t="e">
        <f t="shared" si="534"/>
        <v>#N/A</v>
      </c>
      <c r="DV389" s="16" t="e">
        <f t="shared" si="534"/>
        <v>#N/A</v>
      </c>
      <c r="DW389" s="16" t="e">
        <f t="shared" si="534"/>
        <v>#N/A</v>
      </c>
      <c r="DX389" s="16" t="e">
        <f t="shared" si="534"/>
        <v>#N/A</v>
      </c>
      <c r="DY389" s="16" t="e">
        <f t="shared" si="534"/>
        <v>#N/A</v>
      </c>
      <c r="DZ389" s="16" t="e">
        <f t="shared" si="534"/>
        <v>#N/A</v>
      </c>
      <c r="EA389" s="16" t="e">
        <f t="shared" si="534"/>
        <v>#N/A</v>
      </c>
      <c r="EB389" s="16" t="e">
        <f t="shared" si="534"/>
        <v>#N/A</v>
      </c>
      <c r="EC389" s="16" t="e">
        <f t="shared" ref="EC389:GN389" si="535">IF(EC167="",NA(),SUM(EC167,EC185))</f>
        <v>#N/A</v>
      </c>
      <c r="ED389" s="16" t="e">
        <f t="shared" si="535"/>
        <v>#N/A</v>
      </c>
      <c r="EE389" s="16" t="e">
        <f t="shared" si="535"/>
        <v>#N/A</v>
      </c>
      <c r="EF389" s="16" t="e">
        <f t="shared" si="535"/>
        <v>#N/A</v>
      </c>
      <c r="EG389" s="16" t="e">
        <f t="shared" si="535"/>
        <v>#N/A</v>
      </c>
      <c r="EH389" s="16" t="e">
        <f t="shared" si="535"/>
        <v>#N/A</v>
      </c>
      <c r="EI389" s="16" t="e">
        <f t="shared" si="535"/>
        <v>#N/A</v>
      </c>
      <c r="EJ389" s="16" t="e">
        <f t="shared" si="535"/>
        <v>#N/A</v>
      </c>
      <c r="EK389" s="16" t="e">
        <f t="shared" si="535"/>
        <v>#N/A</v>
      </c>
      <c r="EL389" s="16" t="e">
        <f t="shared" si="535"/>
        <v>#N/A</v>
      </c>
      <c r="EM389" s="16" t="e">
        <f t="shared" si="535"/>
        <v>#N/A</v>
      </c>
      <c r="EN389" s="16" t="e">
        <f t="shared" si="535"/>
        <v>#N/A</v>
      </c>
      <c r="EO389" s="16" t="e">
        <f t="shared" si="535"/>
        <v>#N/A</v>
      </c>
      <c r="EP389" s="16" t="e">
        <f t="shared" si="535"/>
        <v>#N/A</v>
      </c>
      <c r="EQ389" s="16" t="e">
        <f t="shared" si="535"/>
        <v>#N/A</v>
      </c>
      <c r="ER389" s="16" t="e">
        <f t="shared" si="535"/>
        <v>#N/A</v>
      </c>
      <c r="ES389" s="16" t="e">
        <f t="shared" si="535"/>
        <v>#N/A</v>
      </c>
      <c r="ET389" s="16" t="e">
        <f t="shared" si="535"/>
        <v>#N/A</v>
      </c>
      <c r="EU389" s="16" t="e">
        <f t="shared" si="535"/>
        <v>#N/A</v>
      </c>
      <c r="EV389" s="16" t="e">
        <f t="shared" si="535"/>
        <v>#N/A</v>
      </c>
      <c r="EW389" s="16" t="e">
        <f t="shared" si="535"/>
        <v>#N/A</v>
      </c>
      <c r="EX389" s="16" t="e">
        <f t="shared" si="535"/>
        <v>#N/A</v>
      </c>
      <c r="EY389" s="16" t="e">
        <f t="shared" si="535"/>
        <v>#N/A</v>
      </c>
      <c r="EZ389" s="16" t="e">
        <f t="shared" si="535"/>
        <v>#N/A</v>
      </c>
      <c r="FA389" s="16" t="e">
        <f t="shared" si="535"/>
        <v>#N/A</v>
      </c>
      <c r="FB389" s="16" t="e">
        <f t="shared" si="535"/>
        <v>#N/A</v>
      </c>
      <c r="FC389" s="16" t="e">
        <f t="shared" si="535"/>
        <v>#N/A</v>
      </c>
      <c r="FD389" s="16" t="e">
        <f t="shared" si="535"/>
        <v>#N/A</v>
      </c>
      <c r="FE389" s="16" t="e">
        <f t="shared" si="535"/>
        <v>#N/A</v>
      </c>
      <c r="FF389" s="16" t="e">
        <f t="shared" si="535"/>
        <v>#N/A</v>
      </c>
      <c r="FG389" s="16" t="e">
        <f t="shared" si="535"/>
        <v>#N/A</v>
      </c>
      <c r="FH389" s="16" t="e">
        <f t="shared" si="535"/>
        <v>#N/A</v>
      </c>
      <c r="FI389" s="16">
        <f t="shared" si="535"/>
        <v>14347.00352766353</v>
      </c>
      <c r="FJ389" s="16">
        <f t="shared" si="535"/>
        <v>15377.955696046018</v>
      </c>
      <c r="FK389" s="16">
        <f t="shared" si="535"/>
        <v>15408.488648990115</v>
      </c>
      <c r="FL389" s="16">
        <f t="shared" si="535"/>
        <v>16837.235865884162</v>
      </c>
      <c r="FM389" s="16">
        <f t="shared" si="535"/>
        <v>15915.350598732082</v>
      </c>
      <c r="FN389" s="16">
        <f t="shared" si="535"/>
        <v>14721.826238225971</v>
      </c>
      <c r="FO389" s="16">
        <f t="shared" si="535"/>
        <v>16104.649286066944</v>
      </c>
      <c r="FP389" s="16">
        <f t="shared" si="535"/>
        <v>16316.845721637212</v>
      </c>
      <c r="FQ389" s="16">
        <f t="shared" si="535"/>
        <v>15967.238629443302</v>
      </c>
      <c r="FR389" s="16">
        <f t="shared" si="535"/>
        <v>15953.042158505776</v>
      </c>
      <c r="FS389" s="16">
        <f t="shared" si="535"/>
        <v>15387.879128586848</v>
      </c>
      <c r="FT389" s="16">
        <f t="shared" si="535"/>
        <v>14945.024085409477</v>
      </c>
      <c r="FU389" s="16">
        <f t="shared" si="535"/>
        <v>14984.552498448465</v>
      </c>
      <c r="FV389" s="16">
        <f t="shared" si="535"/>
        <v>16078.920516812603</v>
      </c>
      <c r="FW389" s="16" t="e">
        <f t="shared" si="535"/>
        <v>#N/A</v>
      </c>
      <c r="FX389" s="16" t="e">
        <f t="shared" si="535"/>
        <v>#N/A</v>
      </c>
      <c r="FY389" s="16" t="e">
        <f t="shared" si="535"/>
        <v>#N/A</v>
      </c>
      <c r="FZ389" s="16" t="e">
        <f t="shared" si="535"/>
        <v>#N/A</v>
      </c>
      <c r="GA389" s="16" t="e">
        <f t="shared" si="535"/>
        <v>#N/A</v>
      </c>
      <c r="GB389" s="16" t="e">
        <f t="shared" si="535"/>
        <v>#N/A</v>
      </c>
      <c r="GC389" s="16" t="e">
        <f t="shared" si="535"/>
        <v>#N/A</v>
      </c>
      <c r="GD389" s="16" t="e">
        <f t="shared" si="535"/>
        <v>#N/A</v>
      </c>
      <c r="GE389" s="16" t="e">
        <f t="shared" si="535"/>
        <v>#N/A</v>
      </c>
      <c r="GF389" s="16" t="e">
        <f t="shared" si="535"/>
        <v>#N/A</v>
      </c>
      <c r="GG389" s="16" t="e">
        <f t="shared" si="535"/>
        <v>#N/A</v>
      </c>
      <c r="GH389" s="16" t="e">
        <f t="shared" si="535"/>
        <v>#N/A</v>
      </c>
      <c r="GI389" s="16" t="e">
        <f t="shared" si="535"/>
        <v>#N/A</v>
      </c>
      <c r="GJ389" s="16" t="e">
        <f t="shared" si="535"/>
        <v>#N/A</v>
      </c>
      <c r="GK389" s="16" t="e">
        <f t="shared" si="535"/>
        <v>#N/A</v>
      </c>
      <c r="GL389" s="16" t="e">
        <f t="shared" si="535"/>
        <v>#N/A</v>
      </c>
      <c r="GM389" s="16" t="e">
        <f t="shared" si="535"/>
        <v>#N/A</v>
      </c>
      <c r="GN389" s="16" t="e">
        <f t="shared" si="535"/>
        <v>#N/A</v>
      </c>
      <c r="GO389" s="16" t="e">
        <f t="shared" ref="GO389:HS389" si="536">IF(GO167="",NA(),SUM(GO167,GO185))</f>
        <v>#N/A</v>
      </c>
      <c r="GP389" s="16" t="e">
        <f t="shared" si="536"/>
        <v>#N/A</v>
      </c>
      <c r="GQ389" s="16" t="e">
        <f t="shared" si="536"/>
        <v>#N/A</v>
      </c>
      <c r="GR389" s="16" t="e">
        <f t="shared" si="536"/>
        <v>#N/A</v>
      </c>
      <c r="GS389" s="16" t="e">
        <f t="shared" si="536"/>
        <v>#N/A</v>
      </c>
      <c r="GT389" s="16" t="e">
        <f t="shared" si="536"/>
        <v>#N/A</v>
      </c>
      <c r="GU389" s="16" t="e">
        <f t="shared" si="536"/>
        <v>#N/A</v>
      </c>
      <c r="GV389" s="16" t="e">
        <f t="shared" si="536"/>
        <v>#N/A</v>
      </c>
      <c r="GW389" s="16" t="e">
        <f t="shared" si="536"/>
        <v>#N/A</v>
      </c>
      <c r="GX389" s="16" t="e">
        <f t="shared" si="536"/>
        <v>#N/A</v>
      </c>
      <c r="GY389" s="16" t="e">
        <f t="shared" si="536"/>
        <v>#N/A</v>
      </c>
      <c r="GZ389" s="16" t="e">
        <f t="shared" si="536"/>
        <v>#N/A</v>
      </c>
      <c r="HA389" s="16" t="e">
        <f t="shared" si="536"/>
        <v>#N/A</v>
      </c>
      <c r="HB389" s="16" t="e">
        <f t="shared" si="536"/>
        <v>#N/A</v>
      </c>
      <c r="HC389" s="16" t="e">
        <f t="shared" si="536"/>
        <v>#N/A</v>
      </c>
      <c r="HD389" s="16" t="e">
        <f t="shared" si="536"/>
        <v>#N/A</v>
      </c>
      <c r="HE389" s="16" t="e">
        <f t="shared" si="536"/>
        <v>#N/A</v>
      </c>
      <c r="HF389" s="16" t="e">
        <f t="shared" si="536"/>
        <v>#N/A</v>
      </c>
      <c r="HG389" s="16" t="e">
        <f t="shared" si="536"/>
        <v>#N/A</v>
      </c>
      <c r="HH389" s="16" t="e">
        <f t="shared" si="536"/>
        <v>#N/A</v>
      </c>
      <c r="HI389" s="16" t="e">
        <f t="shared" si="536"/>
        <v>#N/A</v>
      </c>
      <c r="HJ389" s="16" t="e">
        <f t="shared" si="536"/>
        <v>#N/A</v>
      </c>
      <c r="HK389" s="16" t="e">
        <f t="shared" si="536"/>
        <v>#N/A</v>
      </c>
      <c r="HL389" s="16" t="e">
        <f t="shared" si="536"/>
        <v>#N/A</v>
      </c>
      <c r="HM389" s="16" t="e">
        <f t="shared" si="536"/>
        <v>#N/A</v>
      </c>
      <c r="HN389" s="16" t="e">
        <f t="shared" si="536"/>
        <v>#N/A</v>
      </c>
      <c r="HO389" s="16" t="e">
        <f t="shared" si="536"/>
        <v>#N/A</v>
      </c>
      <c r="HP389" s="16" t="e">
        <f t="shared" si="536"/>
        <v>#N/A</v>
      </c>
      <c r="HQ389" s="16" t="e">
        <f t="shared" si="536"/>
        <v>#N/A</v>
      </c>
      <c r="HR389" s="16" t="e">
        <f t="shared" si="536"/>
        <v>#N/A</v>
      </c>
      <c r="HS389" s="16" t="e">
        <f t="shared" si="536"/>
        <v>#N/A</v>
      </c>
      <c r="HT389" s="16" t="e">
        <f t="shared" ref="HT389:IH389" si="537">IF(HT167="",NA(),SUM(HT167,HT185))</f>
        <v>#N/A</v>
      </c>
      <c r="HU389" s="16" t="e">
        <f t="shared" si="537"/>
        <v>#N/A</v>
      </c>
      <c r="HV389" s="16" t="e">
        <f t="shared" si="537"/>
        <v>#N/A</v>
      </c>
      <c r="HW389" s="16" t="e">
        <f t="shared" si="537"/>
        <v>#N/A</v>
      </c>
      <c r="HX389" s="16" t="e">
        <f t="shared" si="537"/>
        <v>#N/A</v>
      </c>
      <c r="HY389" s="16" t="e">
        <f t="shared" si="537"/>
        <v>#N/A</v>
      </c>
      <c r="HZ389" s="16" t="e">
        <f t="shared" si="537"/>
        <v>#N/A</v>
      </c>
      <c r="IA389" s="16" t="e">
        <f t="shared" si="537"/>
        <v>#N/A</v>
      </c>
      <c r="IB389" s="16" t="e">
        <f t="shared" si="537"/>
        <v>#N/A</v>
      </c>
      <c r="IC389" s="16" t="e">
        <f t="shared" si="537"/>
        <v>#N/A</v>
      </c>
      <c r="ID389" s="16" t="e">
        <f t="shared" si="537"/>
        <v>#N/A</v>
      </c>
      <c r="IE389" s="16" t="e">
        <f t="shared" si="537"/>
        <v>#N/A</v>
      </c>
      <c r="IF389" s="16" t="e">
        <f t="shared" si="537"/>
        <v>#N/A</v>
      </c>
      <c r="IG389" s="16" t="e">
        <f t="shared" si="537"/>
        <v>#N/A</v>
      </c>
      <c r="IH389" s="16" t="e">
        <f t="shared" si="537"/>
        <v>#N/A</v>
      </c>
    </row>
    <row r="390" spans="1:242">
      <c r="A390" s="168" t="s">
        <v>652</v>
      </c>
      <c r="B390" s="19"/>
      <c r="C390" s="16" t="e">
        <f t="shared" ref="C390:BP390" si="538">IF(C168="",NA(),SUM(C168,C186))</f>
        <v>#N/A</v>
      </c>
      <c r="D390" s="16" t="e">
        <f t="shared" si="538"/>
        <v>#N/A</v>
      </c>
      <c r="E390" s="16" t="e">
        <f t="shared" si="538"/>
        <v>#N/A</v>
      </c>
      <c r="F390" s="16" t="e">
        <f t="shared" si="538"/>
        <v>#N/A</v>
      </c>
      <c r="G390" s="16" t="e">
        <f t="shared" si="538"/>
        <v>#N/A</v>
      </c>
      <c r="H390" s="16" t="e">
        <f t="shared" si="538"/>
        <v>#N/A</v>
      </c>
      <c r="I390" s="16" t="e">
        <f t="shared" si="538"/>
        <v>#N/A</v>
      </c>
      <c r="J390" s="16" t="e">
        <f t="shared" si="538"/>
        <v>#N/A</v>
      </c>
      <c r="K390" s="16" t="e">
        <f t="shared" si="538"/>
        <v>#N/A</v>
      </c>
      <c r="L390" s="16" t="e">
        <f t="shared" si="538"/>
        <v>#N/A</v>
      </c>
      <c r="M390" s="16" t="e">
        <f t="shared" si="538"/>
        <v>#N/A</v>
      </c>
      <c r="N390" s="16" t="e">
        <f t="shared" si="538"/>
        <v>#N/A</v>
      </c>
      <c r="O390" s="16" t="e">
        <f t="shared" si="538"/>
        <v>#N/A</v>
      </c>
      <c r="P390" s="16" t="e">
        <f t="shared" si="538"/>
        <v>#N/A</v>
      </c>
      <c r="Q390" s="16"/>
      <c r="R390" s="16"/>
      <c r="S390" s="16" t="e">
        <f t="shared" si="538"/>
        <v>#N/A</v>
      </c>
      <c r="T390" s="16" t="e">
        <f t="shared" si="538"/>
        <v>#N/A</v>
      </c>
      <c r="U390" s="16" t="e">
        <f t="shared" si="538"/>
        <v>#N/A</v>
      </c>
      <c r="V390" s="16" t="e">
        <f t="shared" si="538"/>
        <v>#N/A</v>
      </c>
      <c r="W390" s="16" t="e">
        <f t="shared" si="538"/>
        <v>#N/A</v>
      </c>
      <c r="X390" s="16" t="e">
        <f t="shared" si="538"/>
        <v>#N/A</v>
      </c>
      <c r="Y390" s="16" t="e">
        <f t="shared" si="538"/>
        <v>#N/A</v>
      </c>
      <c r="Z390" s="16" t="e">
        <f t="shared" si="538"/>
        <v>#N/A</v>
      </c>
      <c r="AA390" s="16" t="e">
        <f t="shared" si="538"/>
        <v>#N/A</v>
      </c>
      <c r="AB390" s="16" t="e">
        <f t="shared" si="538"/>
        <v>#N/A</v>
      </c>
      <c r="AC390" s="16" t="e">
        <f t="shared" si="538"/>
        <v>#N/A</v>
      </c>
      <c r="AD390" s="16" t="e">
        <f t="shared" si="538"/>
        <v>#N/A</v>
      </c>
      <c r="AE390" s="16" t="e">
        <f t="shared" si="538"/>
        <v>#N/A</v>
      </c>
      <c r="AF390" s="16" t="e">
        <f t="shared" si="538"/>
        <v>#N/A</v>
      </c>
      <c r="AG390" s="16" t="e">
        <f t="shared" si="538"/>
        <v>#N/A</v>
      </c>
      <c r="AH390" s="16" t="e">
        <f t="shared" si="538"/>
        <v>#N/A</v>
      </c>
      <c r="AI390" s="16" t="e">
        <f t="shared" si="538"/>
        <v>#N/A</v>
      </c>
      <c r="AJ390" s="16" t="e">
        <f t="shared" si="538"/>
        <v>#N/A</v>
      </c>
      <c r="AK390" s="16" t="e">
        <f t="shared" si="538"/>
        <v>#N/A</v>
      </c>
      <c r="AL390" s="16" t="e">
        <f t="shared" si="538"/>
        <v>#N/A</v>
      </c>
      <c r="AM390" s="16" t="e">
        <f t="shared" si="538"/>
        <v>#N/A</v>
      </c>
      <c r="AN390" s="16" t="e">
        <f t="shared" si="538"/>
        <v>#N/A</v>
      </c>
      <c r="AO390" s="16" t="e">
        <f t="shared" si="538"/>
        <v>#N/A</v>
      </c>
      <c r="AP390" s="16" t="e">
        <f t="shared" si="538"/>
        <v>#N/A</v>
      </c>
      <c r="AQ390" s="16" t="e">
        <f t="shared" si="538"/>
        <v>#N/A</v>
      </c>
      <c r="AR390" s="16" t="e">
        <f t="shared" si="538"/>
        <v>#N/A</v>
      </c>
      <c r="AS390" s="16" t="e">
        <f t="shared" si="538"/>
        <v>#N/A</v>
      </c>
      <c r="AT390" s="16" t="e">
        <f t="shared" si="538"/>
        <v>#N/A</v>
      </c>
      <c r="AU390" s="16" t="e">
        <f t="shared" si="538"/>
        <v>#N/A</v>
      </c>
      <c r="AV390" s="16" t="e">
        <f t="shared" si="538"/>
        <v>#N/A</v>
      </c>
      <c r="AW390" s="16" t="e">
        <f t="shared" si="538"/>
        <v>#N/A</v>
      </c>
      <c r="AX390" s="16" t="e">
        <f t="shared" si="538"/>
        <v>#N/A</v>
      </c>
      <c r="AY390" s="16" t="e">
        <f t="shared" si="538"/>
        <v>#N/A</v>
      </c>
      <c r="AZ390" s="16" t="e">
        <f t="shared" si="538"/>
        <v>#N/A</v>
      </c>
      <c r="BA390" s="16" t="e">
        <f t="shared" si="538"/>
        <v>#N/A</v>
      </c>
      <c r="BB390" s="16" t="e">
        <f t="shared" si="538"/>
        <v>#N/A</v>
      </c>
      <c r="BC390" s="16" t="e">
        <f t="shared" si="538"/>
        <v>#N/A</v>
      </c>
      <c r="BD390" s="16" t="e">
        <f t="shared" si="538"/>
        <v>#N/A</v>
      </c>
      <c r="BE390" s="16" t="e">
        <f t="shared" si="538"/>
        <v>#N/A</v>
      </c>
      <c r="BF390" s="16" t="e">
        <f t="shared" si="538"/>
        <v>#N/A</v>
      </c>
      <c r="BG390" s="16" t="e">
        <f t="shared" si="538"/>
        <v>#N/A</v>
      </c>
      <c r="BH390" s="16" t="e">
        <f t="shared" si="538"/>
        <v>#N/A</v>
      </c>
      <c r="BI390" s="16" t="e">
        <f t="shared" si="538"/>
        <v>#N/A</v>
      </c>
      <c r="BJ390" s="16" t="e">
        <f t="shared" si="538"/>
        <v>#N/A</v>
      </c>
      <c r="BK390" s="16" t="e">
        <f t="shared" si="538"/>
        <v>#N/A</v>
      </c>
      <c r="BL390" s="16" t="e">
        <f t="shared" si="538"/>
        <v>#N/A</v>
      </c>
      <c r="BM390" s="16" t="e">
        <f t="shared" si="538"/>
        <v>#N/A</v>
      </c>
      <c r="BN390" s="16" t="e">
        <f t="shared" si="538"/>
        <v>#N/A</v>
      </c>
      <c r="BO390" s="16" t="e">
        <f t="shared" si="538"/>
        <v>#N/A</v>
      </c>
      <c r="BP390" s="16" t="e">
        <f t="shared" si="538"/>
        <v>#N/A</v>
      </c>
      <c r="BQ390" s="16" t="e">
        <f t="shared" ref="BQ390:EB390" si="539">IF(BQ168="",NA(),SUM(BQ168,BQ186))</f>
        <v>#N/A</v>
      </c>
      <c r="BR390" s="16" t="e">
        <f t="shared" si="539"/>
        <v>#N/A</v>
      </c>
      <c r="BS390" s="16" t="e">
        <f t="shared" si="539"/>
        <v>#N/A</v>
      </c>
      <c r="BT390" s="16" t="e">
        <f t="shared" si="539"/>
        <v>#N/A</v>
      </c>
      <c r="BU390" s="16" t="e">
        <f t="shared" si="539"/>
        <v>#N/A</v>
      </c>
      <c r="BV390" s="16" t="e">
        <f t="shared" si="539"/>
        <v>#N/A</v>
      </c>
      <c r="BW390" s="16" t="e">
        <f t="shared" si="539"/>
        <v>#N/A</v>
      </c>
      <c r="BX390" s="16" t="e">
        <f t="shared" si="539"/>
        <v>#N/A</v>
      </c>
      <c r="BY390" s="16" t="e">
        <f t="shared" si="539"/>
        <v>#N/A</v>
      </c>
      <c r="BZ390" s="16" t="e">
        <f t="shared" si="539"/>
        <v>#N/A</v>
      </c>
      <c r="CA390" s="16" t="e">
        <f t="shared" si="539"/>
        <v>#N/A</v>
      </c>
      <c r="CB390" s="16" t="e">
        <f t="shared" si="539"/>
        <v>#N/A</v>
      </c>
      <c r="CC390" s="16" t="e">
        <f t="shared" si="539"/>
        <v>#N/A</v>
      </c>
      <c r="CD390" s="16" t="e">
        <f t="shared" si="539"/>
        <v>#N/A</v>
      </c>
      <c r="CE390" s="16" t="e">
        <f t="shared" si="539"/>
        <v>#N/A</v>
      </c>
      <c r="CF390" s="16" t="e">
        <f t="shared" si="539"/>
        <v>#N/A</v>
      </c>
      <c r="CG390" s="16" t="e">
        <f t="shared" si="539"/>
        <v>#N/A</v>
      </c>
      <c r="CH390" s="16" t="e">
        <f t="shared" si="539"/>
        <v>#N/A</v>
      </c>
      <c r="CI390" s="16" t="e">
        <f t="shared" si="539"/>
        <v>#N/A</v>
      </c>
      <c r="CJ390" s="16" t="e">
        <f t="shared" si="539"/>
        <v>#N/A</v>
      </c>
      <c r="CK390" s="16" t="e">
        <f t="shared" si="539"/>
        <v>#N/A</v>
      </c>
      <c r="CL390" s="16" t="e">
        <f t="shared" si="539"/>
        <v>#N/A</v>
      </c>
      <c r="CM390" s="16" t="e">
        <f t="shared" si="539"/>
        <v>#N/A</v>
      </c>
      <c r="CN390" s="16" t="e">
        <f t="shared" si="539"/>
        <v>#N/A</v>
      </c>
      <c r="CO390" s="16" t="e">
        <f t="shared" si="539"/>
        <v>#N/A</v>
      </c>
      <c r="CP390" s="16" t="e">
        <f t="shared" si="539"/>
        <v>#N/A</v>
      </c>
      <c r="CQ390" s="16" t="e">
        <f t="shared" si="539"/>
        <v>#N/A</v>
      </c>
      <c r="CR390" s="16" t="e">
        <f t="shared" si="539"/>
        <v>#N/A</v>
      </c>
      <c r="CS390" s="16" t="e">
        <f t="shared" si="539"/>
        <v>#N/A</v>
      </c>
      <c r="CT390" s="16" t="e">
        <f t="shared" si="539"/>
        <v>#N/A</v>
      </c>
      <c r="CU390" s="16" t="e">
        <f t="shared" si="539"/>
        <v>#N/A</v>
      </c>
      <c r="CV390" s="16" t="e">
        <f t="shared" si="539"/>
        <v>#N/A</v>
      </c>
      <c r="CW390" s="16" t="e">
        <f t="shared" si="539"/>
        <v>#N/A</v>
      </c>
      <c r="CX390" s="16" t="e">
        <f t="shared" si="539"/>
        <v>#N/A</v>
      </c>
      <c r="CY390" s="16" t="e">
        <f t="shared" si="539"/>
        <v>#N/A</v>
      </c>
      <c r="CZ390" s="16" t="e">
        <f t="shared" si="539"/>
        <v>#N/A</v>
      </c>
      <c r="DA390" s="16" t="e">
        <f t="shared" si="539"/>
        <v>#N/A</v>
      </c>
      <c r="DB390" s="16" t="e">
        <f t="shared" si="539"/>
        <v>#N/A</v>
      </c>
      <c r="DC390" s="16" t="e">
        <f t="shared" si="539"/>
        <v>#N/A</v>
      </c>
      <c r="DD390" s="16" t="e">
        <f t="shared" si="539"/>
        <v>#N/A</v>
      </c>
      <c r="DE390" s="16" t="e">
        <f t="shared" si="539"/>
        <v>#N/A</v>
      </c>
      <c r="DF390" s="16" t="e">
        <f t="shared" si="539"/>
        <v>#N/A</v>
      </c>
      <c r="DG390" s="16" t="e">
        <f t="shared" si="539"/>
        <v>#N/A</v>
      </c>
      <c r="DH390" s="16" t="e">
        <f t="shared" si="539"/>
        <v>#N/A</v>
      </c>
      <c r="DI390" s="16" t="e">
        <f t="shared" si="539"/>
        <v>#N/A</v>
      </c>
      <c r="DJ390" s="16" t="e">
        <f t="shared" si="539"/>
        <v>#N/A</v>
      </c>
      <c r="DK390" s="16" t="e">
        <f t="shared" si="539"/>
        <v>#N/A</v>
      </c>
      <c r="DL390" s="16" t="e">
        <f t="shared" si="539"/>
        <v>#N/A</v>
      </c>
      <c r="DM390" s="16" t="e">
        <f t="shared" si="539"/>
        <v>#N/A</v>
      </c>
      <c r="DN390" s="16" t="e">
        <f t="shared" si="539"/>
        <v>#N/A</v>
      </c>
      <c r="DO390" s="16" t="e">
        <f t="shared" si="539"/>
        <v>#N/A</v>
      </c>
      <c r="DP390" s="16" t="e">
        <f t="shared" si="539"/>
        <v>#N/A</v>
      </c>
      <c r="DQ390" s="16" t="e">
        <f t="shared" si="539"/>
        <v>#N/A</v>
      </c>
      <c r="DR390" s="16" t="e">
        <f t="shared" si="539"/>
        <v>#N/A</v>
      </c>
      <c r="DS390" s="16" t="e">
        <f t="shared" si="539"/>
        <v>#N/A</v>
      </c>
      <c r="DT390" s="16" t="e">
        <f t="shared" si="539"/>
        <v>#N/A</v>
      </c>
      <c r="DU390" s="16" t="e">
        <f t="shared" si="539"/>
        <v>#N/A</v>
      </c>
      <c r="DV390" s="16" t="e">
        <f t="shared" si="539"/>
        <v>#N/A</v>
      </c>
      <c r="DW390" s="16" t="e">
        <f t="shared" si="539"/>
        <v>#N/A</v>
      </c>
      <c r="DX390" s="16" t="e">
        <f t="shared" si="539"/>
        <v>#N/A</v>
      </c>
      <c r="DY390" s="16" t="e">
        <f t="shared" si="539"/>
        <v>#N/A</v>
      </c>
      <c r="DZ390" s="16" t="e">
        <f t="shared" si="539"/>
        <v>#N/A</v>
      </c>
      <c r="EA390" s="16" t="e">
        <f t="shared" si="539"/>
        <v>#N/A</v>
      </c>
      <c r="EB390" s="16" t="e">
        <f t="shared" si="539"/>
        <v>#N/A</v>
      </c>
      <c r="EC390" s="16" t="e">
        <f t="shared" ref="EC390:GN390" si="540">IF(EC168="",NA(),SUM(EC168,EC186))</f>
        <v>#N/A</v>
      </c>
      <c r="ED390" s="16" t="e">
        <f t="shared" si="540"/>
        <v>#N/A</v>
      </c>
      <c r="EE390" s="16" t="e">
        <f t="shared" si="540"/>
        <v>#N/A</v>
      </c>
      <c r="EF390" s="16" t="e">
        <f t="shared" si="540"/>
        <v>#N/A</v>
      </c>
      <c r="EG390" s="16" t="e">
        <f t="shared" si="540"/>
        <v>#N/A</v>
      </c>
      <c r="EH390" s="16" t="e">
        <f t="shared" si="540"/>
        <v>#N/A</v>
      </c>
      <c r="EI390" s="16" t="e">
        <f t="shared" si="540"/>
        <v>#N/A</v>
      </c>
      <c r="EJ390" s="16" t="e">
        <f t="shared" si="540"/>
        <v>#N/A</v>
      </c>
      <c r="EK390" s="16" t="e">
        <f t="shared" si="540"/>
        <v>#N/A</v>
      </c>
      <c r="EL390" s="16" t="e">
        <f t="shared" si="540"/>
        <v>#N/A</v>
      </c>
      <c r="EM390" s="16" t="e">
        <f t="shared" si="540"/>
        <v>#N/A</v>
      </c>
      <c r="EN390" s="16" t="e">
        <f t="shared" si="540"/>
        <v>#N/A</v>
      </c>
      <c r="EO390" s="16" t="e">
        <f t="shared" si="540"/>
        <v>#N/A</v>
      </c>
      <c r="EP390" s="16" t="e">
        <f t="shared" si="540"/>
        <v>#N/A</v>
      </c>
      <c r="EQ390" s="16" t="e">
        <f t="shared" si="540"/>
        <v>#N/A</v>
      </c>
      <c r="ER390" s="16" t="e">
        <f t="shared" si="540"/>
        <v>#N/A</v>
      </c>
      <c r="ES390" s="16" t="e">
        <f t="shared" si="540"/>
        <v>#N/A</v>
      </c>
      <c r="ET390" s="16" t="e">
        <f t="shared" si="540"/>
        <v>#N/A</v>
      </c>
      <c r="EU390" s="16" t="e">
        <f t="shared" si="540"/>
        <v>#N/A</v>
      </c>
      <c r="EV390" s="16" t="e">
        <f t="shared" si="540"/>
        <v>#N/A</v>
      </c>
      <c r="EW390" s="16" t="e">
        <f t="shared" si="540"/>
        <v>#N/A</v>
      </c>
      <c r="EX390" s="16" t="e">
        <f t="shared" si="540"/>
        <v>#N/A</v>
      </c>
      <c r="EY390" s="16" t="e">
        <f t="shared" si="540"/>
        <v>#N/A</v>
      </c>
      <c r="EZ390" s="16" t="e">
        <f t="shared" si="540"/>
        <v>#N/A</v>
      </c>
      <c r="FA390" s="16" t="e">
        <f t="shared" si="540"/>
        <v>#N/A</v>
      </c>
      <c r="FB390" s="16" t="e">
        <f t="shared" si="540"/>
        <v>#N/A</v>
      </c>
      <c r="FC390" s="16" t="e">
        <f t="shared" si="540"/>
        <v>#N/A</v>
      </c>
      <c r="FD390" s="16" t="e">
        <f t="shared" si="540"/>
        <v>#N/A</v>
      </c>
      <c r="FE390" s="16" t="e">
        <f t="shared" si="540"/>
        <v>#N/A</v>
      </c>
      <c r="FF390" s="16" t="e">
        <f t="shared" si="540"/>
        <v>#N/A</v>
      </c>
      <c r="FG390" s="16" t="e">
        <f t="shared" si="540"/>
        <v>#N/A</v>
      </c>
      <c r="FH390" s="16" t="e">
        <f t="shared" si="540"/>
        <v>#N/A</v>
      </c>
      <c r="FI390" s="16" t="e">
        <f t="shared" si="540"/>
        <v>#N/A</v>
      </c>
      <c r="FJ390" s="16" t="e">
        <f t="shared" si="540"/>
        <v>#N/A</v>
      </c>
      <c r="FK390" s="16" t="e">
        <f t="shared" si="540"/>
        <v>#N/A</v>
      </c>
      <c r="FL390" s="16" t="e">
        <f t="shared" si="540"/>
        <v>#N/A</v>
      </c>
      <c r="FM390" s="16" t="e">
        <f t="shared" si="540"/>
        <v>#N/A</v>
      </c>
      <c r="FN390" s="16" t="e">
        <f t="shared" si="540"/>
        <v>#N/A</v>
      </c>
      <c r="FO390" s="16" t="e">
        <f t="shared" si="540"/>
        <v>#N/A</v>
      </c>
      <c r="FP390" s="16" t="e">
        <f t="shared" si="540"/>
        <v>#N/A</v>
      </c>
      <c r="FQ390" s="16" t="e">
        <f t="shared" si="540"/>
        <v>#N/A</v>
      </c>
      <c r="FR390" s="16" t="e">
        <f t="shared" si="540"/>
        <v>#N/A</v>
      </c>
      <c r="FS390" s="16" t="e">
        <f t="shared" si="540"/>
        <v>#N/A</v>
      </c>
      <c r="FT390" s="16" t="e">
        <f t="shared" si="540"/>
        <v>#N/A</v>
      </c>
      <c r="FU390" s="16" t="e">
        <f t="shared" si="540"/>
        <v>#N/A</v>
      </c>
      <c r="FV390" s="16" t="e">
        <f t="shared" si="540"/>
        <v>#N/A</v>
      </c>
      <c r="FW390" s="16" t="e">
        <f t="shared" si="540"/>
        <v>#N/A</v>
      </c>
      <c r="FX390" s="16" t="e">
        <f t="shared" si="540"/>
        <v>#N/A</v>
      </c>
      <c r="FY390" s="16">
        <f t="shared" si="540"/>
        <v>9256.3057549952791</v>
      </c>
      <c r="FZ390" s="16">
        <f t="shared" si="540"/>
        <v>9853.953588247954</v>
      </c>
      <c r="GA390" s="16">
        <f t="shared" si="540"/>
        <v>9534.1705294763306</v>
      </c>
      <c r="GB390" s="16">
        <f t="shared" si="540"/>
        <v>9820.4332375031445</v>
      </c>
      <c r="GC390" s="16">
        <f t="shared" si="540"/>
        <v>9492.3022893242905</v>
      </c>
      <c r="GD390" s="16">
        <f t="shared" si="540"/>
        <v>9661.4020024386882</v>
      </c>
      <c r="GE390" s="16">
        <f t="shared" si="540"/>
        <v>9508.3563818371076</v>
      </c>
      <c r="GF390" s="16">
        <f t="shared" si="540"/>
        <v>9283.109212504487</v>
      </c>
      <c r="GG390" s="16">
        <f t="shared" si="540"/>
        <v>9138.7850773050686</v>
      </c>
      <c r="GH390" s="16">
        <f t="shared" si="540"/>
        <v>9217.5613298476201</v>
      </c>
      <c r="GI390" s="16">
        <f t="shared" si="540"/>
        <v>9305.5378473290093</v>
      </c>
      <c r="GJ390" s="16">
        <f t="shared" si="540"/>
        <v>9432.9792634452151</v>
      </c>
      <c r="GK390" s="16">
        <f t="shared" si="540"/>
        <v>9812.6213151447628</v>
      </c>
      <c r="GL390" s="16">
        <f t="shared" si="540"/>
        <v>10089.214510470674</v>
      </c>
      <c r="GM390" s="16" t="e">
        <f t="shared" si="540"/>
        <v>#N/A</v>
      </c>
      <c r="GN390" s="16" t="e">
        <f t="shared" si="540"/>
        <v>#N/A</v>
      </c>
      <c r="GO390" s="16" t="e">
        <f t="shared" ref="GO390:HS390" si="541">IF(GO168="",NA(),SUM(GO168,GO186))</f>
        <v>#N/A</v>
      </c>
      <c r="GP390" s="16" t="e">
        <f t="shared" si="541"/>
        <v>#N/A</v>
      </c>
      <c r="GQ390" s="16" t="e">
        <f t="shared" si="541"/>
        <v>#N/A</v>
      </c>
      <c r="GR390" s="16" t="e">
        <f t="shared" si="541"/>
        <v>#N/A</v>
      </c>
      <c r="GS390" s="16" t="e">
        <f t="shared" si="541"/>
        <v>#N/A</v>
      </c>
      <c r="GT390" s="16" t="e">
        <f t="shared" si="541"/>
        <v>#N/A</v>
      </c>
      <c r="GU390" s="16" t="e">
        <f t="shared" si="541"/>
        <v>#N/A</v>
      </c>
      <c r="GV390" s="16" t="e">
        <f t="shared" si="541"/>
        <v>#N/A</v>
      </c>
      <c r="GW390" s="16" t="e">
        <f t="shared" si="541"/>
        <v>#N/A</v>
      </c>
      <c r="GX390" s="16" t="e">
        <f t="shared" si="541"/>
        <v>#N/A</v>
      </c>
      <c r="GY390" s="16" t="e">
        <f t="shared" si="541"/>
        <v>#N/A</v>
      </c>
      <c r="GZ390" s="16" t="e">
        <f t="shared" si="541"/>
        <v>#N/A</v>
      </c>
      <c r="HA390" s="16" t="e">
        <f t="shared" si="541"/>
        <v>#N/A</v>
      </c>
      <c r="HB390" s="16" t="e">
        <f t="shared" si="541"/>
        <v>#N/A</v>
      </c>
      <c r="HC390" s="16" t="e">
        <f t="shared" si="541"/>
        <v>#N/A</v>
      </c>
      <c r="HD390" s="16" t="e">
        <f t="shared" si="541"/>
        <v>#N/A</v>
      </c>
      <c r="HE390" s="16" t="e">
        <f t="shared" si="541"/>
        <v>#N/A</v>
      </c>
      <c r="HF390" s="16" t="e">
        <f t="shared" si="541"/>
        <v>#N/A</v>
      </c>
      <c r="HG390" s="16" t="e">
        <f t="shared" si="541"/>
        <v>#N/A</v>
      </c>
      <c r="HH390" s="16" t="e">
        <f t="shared" si="541"/>
        <v>#N/A</v>
      </c>
      <c r="HI390" s="16" t="e">
        <f t="shared" si="541"/>
        <v>#N/A</v>
      </c>
      <c r="HJ390" s="16" t="e">
        <f t="shared" si="541"/>
        <v>#N/A</v>
      </c>
      <c r="HK390" s="16" t="e">
        <f t="shared" si="541"/>
        <v>#N/A</v>
      </c>
      <c r="HL390" s="16" t="e">
        <f t="shared" si="541"/>
        <v>#N/A</v>
      </c>
      <c r="HM390" s="16" t="e">
        <f t="shared" si="541"/>
        <v>#N/A</v>
      </c>
      <c r="HN390" s="16" t="e">
        <f t="shared" si="541"/>
        <v>#N/A</v>
      </c>
      <c r="HO390" s="16" t="e">
        <f t="shared" si="541"/>
        <v>#N/A</v>
      </c>
      <c r="HP390" s="16" t="e">
        <f t="shared" si="541"/>
        <v>#N/A</v>
      </c>
      <c r="HQ390" s="16" t="e">
        <f t="shared" si="541"/>
        <v>#N/A</v>
      </c>
      <c r="HR390" s="16" t="e">
        <f t="shared" si="541"/>
        <v>#N/A</v>
      </c>
      <c r="HS390" s="16" t="e">
        <f t="shared" si="541"/>
        <v>#N/A</v>
      </c>
      <c r="HT390" s="16" t="e">
        <f t="shared" ref="HT390:IH390" si="542">IF(HT168="",NA(),SUM(HT168,HT186))</f>
        <v>#N/A</v>
      </c>
      <c r="HU390" s="16" t="e">
        <f t="shared" si="542"/>
        <v>#N/A</v>
      </c>
      <c r="HV390" s="16" t="e">
        <f t="shared" si="542"/>
        <v>#N/A</v>
      </c>
      <c r="HW390" s="16" t="e">
        <f t="shared" si="542"/>
        <v>#N/A</v>
      </c>
      <c r="HX390" s="16" t="e">
        <f t="shared" si="542"/>
        <v>#N/A</v>
      </c>
      <c r="HY390" s="16" t="e">
        <f t="shared" si="542"/>
        <v>#N/A</v>
      </c>
      <c r="HZ390" s="16" t="e">
        <f t="shared" si="542"/>
        <v>#N/A</v>
      </c>
      <c r="IA390" s="16" t="e">
        <f t="shared" si="542"/>
        <v>#N/A</v>
      </c>
      <c r="IB390" s="16" t="e">
        <f t="shared" si="542"/>
        <v>#N/A</v>
      </c>
      <c r="IC390" s="16" t="e">
        <f t="shared" si="542"/>
        <v>#N/A</v>
      </c>
      <c r="ID390" s="16" t="e">
        <f t="shared" si="542"/>
        <v>#N/A</v>
      </c>
      <c r="IE390" s="16" t="e">
        <f t="shared" si="542"/>
        <v>#N/A</v>
      </c>
      <c r="IF390" s="16" t="e">
        <f t="shared" si="542"/>
        <v>#N/A</v>
      </c>
      <c r="IG390" s="16" t="e">
        <f t="shared" si="542"/>
        <v>#N/A</v>
      </c>
      <c r="IH390" s="16" t="e">
        <f t="shared" si="542"/>
        <v>#N/A</v>
      </c>
    </row>
    <row r="391" spans="1:242">
      <c r="A391" s="45" t="s">
        <v>654</v>
      </c>
      <c r="B391" s="19"/>
      <c r="C391" s="16" t="e">
        <f t="shared" ref="C391:BP391" si="543">IF(C169="",NA(),SUM(C169,C187))</f>
        <v>#N/A</v>
      </c>
      <c r="D391" s="16" t="e">
        <f t="shared" si="543"/>
        <v>#N/A</v>
      </c>
      <c r="E391" s="16" t="e">
        <f t="shared" si="543"/>
        <v>#N/A</v>
      </c>
      <c r="F391" s="16" t="e">
        <f t="shared" si="543"/>
        <v>#N/A</v>
      </c>
      <c r="G391" s="16" t="e">
        <f t="shared" si="543"/>
        <v>#N/A</v>
      </c>
      <c r="H391" s="16" t="e">
        <f t="shared" si="543"/>
        <v>#N/A</v>
      </c>
      <c r="I391" s="16" t="e">
        <f t="shared" si="543"/>
        <v>#N/A</v>
      </c>
      <c r="J391" s="16" t="e">
        <f t="shared" si="543"/>
        <v>#N/A</v>
      </c>
      <c r="K391" s="16" t="e">
        <f t="shared" si="543"/>
        <v>#N/A</v>
      </c>
      <c r="L391" s="16" t="e">
        <f t="shared" si="543"/>
        <v>#N/A</v>
      </c>
      <c r="M391" s="16" t="e">
        <f t="shared" si="543"/>
        <v>#N/A</v>
      </c>
      <c r="N391" s="16" t="e">
        <f t="shared" si="543"/>
        <v>#N/A</v>
      </c>
      <c r="O391" s="16" t="e">
        <f t="shared" si="543"/>
        <v>#N/A</v>
      </c>
      <c r="P391" s="16" t="e">
        <f t="shared" si="543"/>
        <v>#N/A</v>
      </c>
      <c r="Q391" s="16"/>
      <c r="R391" s="16"/>
      <c r="S391" s="16" t="e">
        <f t="shared" si="543"/>
        <v>#N/A</v>
      </c>
      <c r="T391" s="16" t="e">
        <f t="shared" si="543"/>
        <v>#N/A</v>
      </c>
      <c r="U391" s="16" t="e">
        <f t="shared" si="543"/>
        <v>#N/A</v>
      </c>
      <c r="V391" s="16" t="e">
        <f t="shared" si="543"/>
        <v>#N/A</v>
      </c>
      <c r="W391" s="16" t="e">
        <f t="shared" si="543"/>
        <v>#N/A</v>
      </c>
      <c r="X391" s="16" t="e">
        <f t="shared" si="543"/>
        <v>#N/A</v>
      </c>
      <c r="Y391" s="16" t="e">
        <f t="shared" si="543"/>
        <v>#N/A</v>
      </c>
      <c r="Z391" s="16" t="e">
        <f t="shared" si="543"/>
        <v>#N/A</v>
      </c>
      <c r="AA391" s="16" t="e">
        <f t="shared" si="543"/>
        <v>#N/A</v>
      </c>
      <c r="AB391" s="16" t="e">
        <f t="shared" si="543"/>
        <v>#N/A</v>
      </c>
      <c r="AC391" s="16" t="e">
        <f t="shared" si="543"/>
        <v>#N/A</v>
      </c>
      <c r="AD391" s="16" t="e">
        <f t="shared" si="543"/>
        <v>#N/A</v>
      </c>
      <c r="AE391" s="16" t="e">
        <f t="shared" si="543"/>
        <v>#N/A</v>
      </c>
      <c r="AF391" s="16" t="e">
        <f t="shared" si="543"/>
        <v>#N/A</v>
      </c>
      <c r="AG391" s="16" t="e">
        <f t="shared" si="543"/>
        <v>#N/A</v>
      </c>
      <c r="AH391" s="16" t="e">
        <f t="shared" si="543"/>
        <v>#N/A</v>
      </c>
      <c r="AI391" s="16" t="e">
        <f t="shared" si="543"/>
        <v>#N/A</v>
      </c>
      <c r="AJ391" s="16" t="e">
        <f t="shared" si="543"/>
        <v>#N/A</v>
      </c>
      <c r="AK391" s="16" t="e">
        <f t="shared" si="543"/>
        <v>#N/A</v>
      </c>
      <c r="AL391" s="16" t="e">
        <f t="shared" si="543"/>
        <v>#N/A</v>
      </c>
      <c r="AM391" s="16" t="e">
        <f t="shared" si="543"/>
        <v>#N/A</v>
      </c>
      <c r="AN391" s="16" t="e">
        <f t="shared" si="543"/>
        <v>#N/A</v>
      </c>
      <c r="AO391" s="16" t="e">
        <f t="shared" si="543"/>
        <v>#N/A</v>
      </c>
      <c r="AP391" s="16" t="e">
        <f t="shared" si="543"/>
        <v>#N/A</v>
      </c>
      <c r="AQ391" s="16" t="e">
        <f t="shared" si="543"/>
        <v>#N/A</v>
      </c>
      <c r="AR391" s="16" t="e">
        <f t="shared" si="543"/>
        <v>#N/A</v>
      </c>
      <c r="AS391" s="16" t="e">
        <f t="shared" si="543"/>
        <v>#N/A</v>
      </c>
      <c r="AT391" s="16" t="e">
        <f t="shared" si="543"/>
        <v>#N/A</v>
      </c>
      <c r="AU391" s="16" t="e">
        <f t="shared" si="543"/>
        <v>#N/A</v>
      </c>
      <c r="AV391" s="16" t="e">
        <f t="shared" si="543"/>
        <v>#N/A</v>
      </c>
      <c r="AW391" s="16" t="e">
        <f t="shared" si="543"/>
        <v>#N/A</v>
      </c>
      <c r="AX391" s="16" t="e">
        <f t="shared" si="543"/>
        <v>#N/A</v>
      </c>
      <c r="AY391" s="16" t="e">
        <f t="shared" si="543"/>
        <v>#N/A</v>
      </c>
      <c r="AZ391" s="16" t="e">
        <f t="shared" si="543"/>
        <v>#N/A</v>
      </c>
      <c r="BA391" s="16" t="e">
        <f t="shared" si="543"/>
        <v>#N/A</v>
      </c>
      <c r="BB391" s="16" t="e">
        <f t="shared" si="543"/>
        <v>#N/A</v>
      </c>
      <c r="BC391" s="16" t="e">
        <f t="shared" si="543"/>
        <v>#N/A</v>
      </c>
      <c r="BD391" s="16" t="e">
        <f t="shared" si="543"/>
        <v>#N/A</v>
      </c>
      <c r="BE391" s="16" t="e">
        <f t="shared" si="543"/>
        <v>#N/A</v>
      </c>
      <c r="BF391" s="16" t="e">
        <f t="shared" si="543"/>
        <v>#N/A</v>
      </c>
      <c r="BG391" s="16" t="e">
        <f t="shared" si="543"/>
        <v>#N/A</v>
      </c>
      <c r="BH391" s="16" t="e">
        <f t="shared" si="543"/>
        <v>#N/A</v>
      </c>
      <c r="BI391" s="16" t="e">
        <f t="shared" si="543"/>
        <v>#N/A</v>
      </c>
      <c r="BJ391" s="16" t="e">
        <f t="shared" si="543"/>
        <v>#N/A</v>
      </c>
      <c r="BK391" s="16" t="e">
        <f t="shared" si="543"/>
        <v>#N/A</v>
      </c>
      <c r="BL391" s="16" t="e">
        <f t="shared" si="543"/>
        <v>#N/A</v>
      </c>
      <c r="BM391" s="16" t="e">
        <f t="shared" si="543"/>
        <v>#N/A</v>
      </c>
      <c r="BN391" s="16" t="e">
        <f t="shared" si="543"/>
        <v>#N/A</v>
      </c>
      <c r="BO391" s="16" t="e">
        <f t="shared" si="543"/>
        <v>#N/A</v>
      </c>
      <c r="BP391" s="16" t="e">
        <f t="shared" si="543"/>
        <v>#N/A</v>
      </c>
      <c r="BQ391" s="16" t="e">
        <f t="shared" ref="BQ391:EB391" si="544">IF(BQ169="",NA(),SUM(BQ169,BQ187))</f>
        <v>#N/A</v>
      </c>
      <c r="BR391" s="16" t="e">
        <f t="shared" si="544"/>
        <v>#N/A</v>
      </c>
      <c r="BS391" s="16" t="e">
        <f t="shared" si="544"/>
        <v>#N/A</v>
      </c>
      <c r="BT391" s="16" t="e">
        <f t="shared" si="544"/>
        <v>#N/A</v>
      </c>
      <c r="BU391" s="16" t="e">
        <f t="shared" si="544"/>
        <v>#N/A</v>
      </c>
      <c r="BV391" s="16" t="e">
        <f t="shared" si="544"/>
        <v>#N/A</v>
      </c>
      <c r="BW391" s="16" t="e">
        <f t="shared" si="544"/>
        <v>#N/A</v>
      </c>
      <c r="BX391" s="16" t="e">
        <f t="shared" si="544"/>
        <v>#N/A</v>
      </c>
      <c r="BY391" s="16" t="e">
        <f t="shared" si="544"/>
        <v>#N/A</v>
      </c>
      <c r="BZ391" s="16" t="e">
        <f t="shared" si="544"/>
        <v>#N/A</v>
      </c>
      <c r="CA391" s="16" t="e">
        <f t="shared" si="544"/>
        <v>#N/A</v>
      </c>
      <c r="CB391" s="16" t="e">
        <f t="shared" si="544"/>
        <v>#N/A</v>
      </c>
      <c r="CC391" s="16" t="e">
        <f t="shared" si="544"/>
        <v>#N/A</v>
      </c>
      <c r="CD391" s="16" t="e">
        <f t="shared" si="544"/>
        <v>#N/A</v>
      </c>
      <c r="CE391" s="16" t="e">
        <f t="shared" si="544"/>
        <v>#N/A</v>
      </c>
      <c r="CF391" s="16" t="e">
        <f t="shared" si="544"/>
        <v>#N/A</v>
      </c>
      <c r="CG391" s="16" t="e">
        <f t="shared" si="544"/>
        <v>#N/A</v>
      </c>
      <c r="CH391" s="16" t="e">
        <f t="shared" si="544"/>
        <v>#N/A</v>
      </c>
      <c r="CI391" s="16" t="e">
        <f t="shared" si="544"/>
        <v>#N/A</v>
      </c>
      <c r="CJ391" s="16" t="e">
        <f t="shared" si="544"/>
        <v>#N/A</v>
      </c>
      <c r="CK391" s="16" t="e">
        <f t="shared" si="544"/>
        <v>#N/A</v>
      </c>
      <c r="CL391" s="16" t="e">
        <f t="shared" si="544"/>
        <v>#N/A</v>
      </c>
      <c r="CM391" s="16" t="e">
        <f t="shared" si="544"/>
        <v>#N/A</v>
      </c>
      <c r="CN391" s="16" t="e">
        <f t="shared" si="544"/>
        <v>#N/A</v>
      </c>
      <c r="CO391" s="16" t="e">
        <f t="shared" si="544"/>
        <v>#N/A</v>
      </c>
      <c r="CP391" s="16" t="e">
        <f t="shared" si="544"/>
        <v>#N/A</v>
      </c>
      <c r="CQ391" s="16" t="e">
        <f t="shared" si="544"/>
        <v>#N/A</v>
      </c>
      <c r="CR391" s="16" t="e">
        <f t="shared" si="544"/>
        <v>#N/A</v>
      </c>
      <c r="CS391" s="16" t="e">
        <f t="shared" si="544"/>
        <v>#N/A</v>
      </c>
      <c r="CT391" s="16" t="e">
        <f t="shared" si="544"/>
        <v>#N/A</v>
      </c>
      <c r="CU391" s="16" t="e">
        <f t="shared" si="544"/>
        <v>#N/A</v>
      </c>
      <c r="CV391" s="16" t="e">
        <f t="shared" si="544"/>
        <v>#N/A</v>
      </c>
      <c r="CW391" s="16" t="e">
        <f t="shared" si="544"/>
        <v>#N/A</v>
      </c>
      <c r="CX391" s="16" t="e">
        <f t="shared" si="544"/>
        <v>#N/A</v>
      </c>
      <c r="CY391" s="16" t="e">
        <f t="shared" si="544"/>
        <v>#N/A</v>
      </c>
      <c r="CZ391" s="16" t="e">
        <f t="shared" si="544"/>
        <v>#N/A</v>
      </c>
      <c r="DA391" s="16" t="e">
        <f t="shared" si="544"/>
        <v>#N/A</v>
      </c>
      <c r="DB391" s="16" t="e">
        <f t="shared" si="544"/>
        <v>#N/A</v>
      </c>
      <c r="DC391" s="16" t="e">
        <f t="shared" si="544"/>
        <v>#N/A</v>
      </c>
      <c r="DD391" s="16" t="e">
        <f t="shared" si="544"/>
        <v>#N/A</v>
      </c>
      <c r="DE391" s="16" t="e">
        <f t="shared" si="544"/>
        <v>#N/A</v>
      </c>
      <c r="DF391" s="16" t="e">
        <f t="shared" si="544"/>
        <v>#N/A</v>
      </c>
      <c r="DG391" s="16" t="e">
        <f t="shared" si="544"/>
        <v>#N/A</v>
      </c>
      <c r="DH391" s="16" t="e">
        <f t="shared" si="544"/>
        <v>#N/A</v>
      </c>
      <c r="DI391" s="16" t="e">
        <f t="shared" si="544"/>
        <v>#N/A</v>
      </c>
      <c r="DJ391" s="16" t="e">
        <f t="shared" si="544"/>
        <v>#N/A</v>
      </c>
      <c r="DK391" s="16" t="e">
        <f t="shared" si="544"/>
        <v>#N/A</v>
      </c>
      <c r="DL391" s="16" t="e">
        <f t="shared" si="544"/>
        <v>#N/A</v>
      </c>
      <c r="DM391" s="16" t="e">
        <f t="shared" si="544"/>
        <v>#N/A</v>
      </c>
      <c r="DN391" s="16" t="e">
        <f t="shared" si="544"/>
        <v>#N/A</v>
      </c>
      <c r="DO391" s="16" t="e">
        <f t="shared" si="544"/>
        <v>#N/A</v>
      </c>
      <c r="DP391" s="16" t="e">
        <f t="shared" si="544"/>
        <v>#N/A</v>
      </c>
      <c r="DQ391" s="16" t="e">
        <f t="shared" si="544"/>
        <v>#N/A</v>
      </c>
      <c r="DR391" s="16" t="e">
        <f t="shared" si="544"/>
        <v>#N/A</v>
      </c>
      <c r="DS391" s="16" t="e">
        <f t="shared" si="544"/>
        <v>#N/A</v>
      </c>
      <c r="DT391" s="16" t="e">
        <f t="shared" si="544"/>
        <v>#N/A</v>
      </c>
      <c r="DU391" s="16" t="e">
        <f t="shared" si="544"/>
        <v>#N/A</v>
      </c>
      <c r="DV391" s="16" t="e">
        <f t="shared" si="544"/>
        <v>#N/A</v>
      </c>
      <c r="DW391" s="16" t="e">
        <f t="shared" si="544"/>
        <v>#N/A</v>
      </c>
      <c r="DX391" s="16" t="e">
        <f t="shared" si="544"/>
        <v>#N/A</v>
      </c>
      <c r="DY391" s="16" t="e">
        <f t="shared" si="544"/>
        <v>#N/A</v>
      </c>
      <c r="DZ391" s="16" t="e">
        <f t="shared" si="544"/>
        <v>#N/A</v>
      </c>
      <c r="EA391" s="16" t="e">
        <f t="shared" si="544"/>
        <v>#N/A</v>
      </c>
      <c r="EB391" s="16" t="e">
        <f t="shared" si="544"/>
        <v>#N/A</v>
      </c>
      <c r="EC391" s="16" t="e">
        <f t="shared" ref="EC391:GN391" si="545">IF(EC169="",NA(),SUM(EC169,EC187))</f>
        <v>#N/A</v>
      </c>
      <c r="ED391" s="16" t="e">
        <f t="shared" si="545"/>
        <v>#N/A</v>
      </c>
      <c r="EE391" s="16" t="e">
        <f t="shared" si="545"/>
        <v>#N/A</v>
      </c>
      <c r="EF391" s="16" t="e">
        <f t="shared" si="545"/>
        <v>#N/A</v>
      </c>
      <c r="EG391" s="16" t="e">
        <f t="shared" si="545"/>
        <v>#N/A</v>
      </c>
      <c r="EH391" s="16" t="e">
        <f t="shared" si="545"/>
        <v>#N/A</v>
      </c>
      <c r="EI391" s="16" t="e">
        <f t="shared" si="545"/>
        <v>#N/A</v>
      </c>
      <c r="EJ391" s="16" t="e">
        <f t="shared" si="545"/>
        <v>#N/A</v>
      </c>
      <c r="EK391" s="16" t="e">
        <f t="shared" si="545"/>
        <v>#N/A</v>
      </c>
      <c r="EL391" s="16" t="e">
        <f t="shared" si="545"/>
        <v>#N/A</v>
      </c>
      <c r="EM391" s="16" t="e">
        <f t="shared" si="545"/>
        <v>#N/A</v>
      </c>
      <c r="EN391" s="16" t="e">
        <f t="shared" si="545"/>
        <v>#N/A</v>
      </c>
      <c r="EO391" s="16" t="e">
        <f t="shared" si="545"/>
        <v>#N/A</v>
      </c>
      <c r="EP391" s="16" t="e">
        <f t="shared" si="545"/>
        <v>#N/A</v>
      </c>
      <c r="EQ391" s="16" t="e">
        <f t="shared" si="545"/>
        <v>#N/A</v>
      </c>
      <c r="ER391" s="16" t="e">
        <f t="shared" si="545"/>
        <v>#N/A</v>
      </c>
      <c r="ES391" s="16" t="e">
        <f t="shared" si="545"/>
        <v>#N/A</v>
      </c>
      <c r="ET391" s="16" t="e">
        <f t="shared" si="545"/>
        <v>#N/A</v>
      </c>
      <c r="EU391" s="16" t="e">
        <f t="shared" si="545"/>
        <v>#N/A</v>
      </c>
      <c r="EV391" s="16" t="e">
        <f t="shared" si="545"/>
        <v>#N/A</v>
      </c>
      <c r="EW391" s="16" t="e">
        <f t="shared" si="545"/>
        <v>#N/A</v>
      </c>
      <c r="EX391" s="16" t="e">
        <f t="shared" si="545"/>
        <v>#N/A</v>
      </c>
      <c r="EY391" s="16" t="e">
        <f t="shared" si="545"/>
        <v>#N/A</v>
      </c>
      <c r="EZ391" s="16" t="e">
        <f t="shared" si="545"/>
        <v>#N/A</v>
      </c>
      <c r="FA391" s="16" t="e">
        <f t="shared" si="545"/>
        <v>#N/A</v>
      </c>
      <c r="FB391" s="16" t="e">
        <f t="shared" si="545"/>
        <v>#N/A</v>
      </c>
      <c r="FC391" s="16" t="e">
        <f t="shared" si="545"/>
        <v>#N/A</v>
      </c>
      <c r="FD391" s="16" t="e">
        <f t="shared" si="545"/>
        <v>#N/A</v>
      </c>
      <c r="FE391" s="16" t="e">
        <f t="shared" si="545"/>
        <v>#N/A</v>
      </c>
      <c r="FF391" s="16" t="e">
        <f t="shared" si="545"/>
        <v>#N/A</v>
      </c>
      <c r="FG391" s="16" t="e">
        <f t="shared" si="545"/>
        <v>#N/A</v>
      </c>
      <c r="FH391" s="16" t="e">
        <f t="shared" si="545"/>
        <v>#N/A</v>
      </c>
      <c r="FI391" s="16" t="e">
        <f t="shared" si="545"/>
        <v>#N/A</v>
      </c>
      <c r="FJ391" s="16" t="e">
        <f t="shared" si="545"/>
        <v>#N/A</v>
      </c>
      <c r="FK391" s="16" t="e">
        <f t="shared" si="545"/>
        <v>#N/A</v>
      </c>
      <c r="FL391" s="16" t="e">
        <f t="shared" si="545"/>
        <v>#N/A</v>
      </c>
      <c r="FM391" s="16" t="e">
        <f t="shared" si="545"/>
        <v>#N/A</v>
      </c>
      <c r="FN391" s="16" t="e">
        <f t="shared" si="545"/>
        <v>#N/A</v>
      </c>
      <c r="FO391" s="16" t="e">
        <f t="shared" si="545"/>
        <v>#N/A</v>
      </c>
      <c r="FP391" s="16" t="e">
        <f t="shared" si="545"/>
        <v>#N/A</v>
      </c>
      <c r="FQ391" s="16" t="e">
        <f t="shared" si="545"/>
        <v>#N/A</v>
      </c>
      <c r="FR391" s="16" t="e">
        <f t="shared" si="545"/>
        <v>#N/A</v>
      </c>
      <c r="FS391" s="16" t="e">
        <f t="shared" si="545"/>
        <v>#N/A</v>
      </c>
      <c r="FT391" s="16" t="e">
        <f t="shared" si="545"/>
        <v>#N/A</v>
      </c>
      <c r="FU391" s="16" t="e">
        <f t="shared" si="545"/>
        <v>#N/A</v>
      </c>
      <c r="FV391" s="16" t="e">
        <f t="shared" si="545"/>
        <v>#N/A</v>
      </c>
      <c r="FW391" s="16" t="e">
        <f t="shared" si="545"/>
        <v>#N/A</v>
      </c>
      <c r="FX391" s="16" t="e">
        <f t="shared" si="545"/>
        <v>#N/A</v>
      </c>
      <c r="FY391" s="16" t="e">
        <f t="shared" si="545"/>
        <v>#N/A</v>
      </c>
      <c r="FZ391" s="16" t="e">
        <f t="shared" si="545"/>
        <v>#N/A</v>
      </c>
      <c r="GA391" s="16" t="e">
        <f t="shared" si="545"/>
        <v>#N/A</v>
      </c>
      <c r="GB391" s="16" t="e">
        <f t="shared" si="545"/>
        <v>#N/A</v>
      </c>
      <c r="GC391" s="16" t="e">
        <f t="shared" si="545"/>
        <v>#N/A</v>
      </c>
      <c r="GD391" s="16" t="e">
        <f t="shared" si="545"/>
        <v>#N/A</v>
      </c>
      <c r="GE391" s="16" t="e">
        <f t="shared" si="545"/>
        <v>#N/A</v>
      </c>
      <c r="GF391" s="16" t="e">
        <f t="shared" si="545"/>
        <v>#N/A</v>
      </c>
      <c r="GG391" s="16" t="e">
        <f t="shared" si="545"/>
        <v>#N/A</v>
      </c>
      <c r="GH391" s="16" t="e">
        <f t="shared" si="545"/>
        <v>#N/A</v>
      </c>
      <c r="GI391" s="16" t="e">
        <f t="shared" si="545"/>
        <v>#N/A</v>
      </c>
      <c r="GJ391" s="16" t="e">
        <f t="shared" si="545"/>
        <v>#N/A</v>
      </c>
      <c r="GK391" s="16" t="e">
        <f t="shared" si="545"/>
        <v>#N/A</v>
      </c>
      <c r="GL391" s="16" t="e">
        <f t="shared" si="545"/>
        <v>#N/A</v>
      </c>
      <c r="GM391" s="16" t="e">
        <f t="shared" si="545"/>
        <v>#N/A</v>
      </c>
      <c r="GN391" s="16" t="e">
        <f t="shared" si="545"/>
        <v>#N/A</v>
      </c>
      <c r="GO391" s="16">
        <f t="shared" ref="GO391:HS391" si="546">IF(GO169="",NA(),SUM(GO169,GO187))</f>
        <v>10122.468379271431</v>
      </c>
      <c r="GP391" s="16">
        <f t="shared" si="546"/>
        <v>10871.821782871833</v>
      </c>
      <c r="GQ391" s="16">
        <f t="shared" si="546"/>
        <v>10452.288155074206</v>
      </c>
      <c r="GR391" s="16">
        <f t="shared" si="546"/>
        <v>10964.599411190986</v>
      </c>
      <c r="GS391" s="16">
        <f t="shared" si="546"/>
        <v>10971.894058838188</v>
      </c>
      <c r="GT391" s="16">
        <f t="shared" si="546"/>
        <v>10917.429886506048</v>
      </c>
      <c r="GU391" s="16">
        <f t="shared" si="546"/>
        <v>10901.61396146136</v>
      </c>
      <c r="GV391" s="16">
        <f t="shared" si="546"/>
        <v>10628.196360401205</v>
      </c>
      <c r="GW391" s="16">
        <f t="shared" si="546"/>
        <v>10746.593411030797</v>
      </c>
      <c r="GX391" s="16">
        <f t="shared" si="546"/>
        <v>10543.328538375677</v>
      </c>
      <c r="GY391" s="16">
        <f t="shared" si="546"/>
        <v>10281.522499062805</v>
      </c>
      <c r="GZ391" s="16">
        <f t="shared" si="546"/>
        <v>10233.058930538376</v>
      </c>
      <c r="HA391" s="16">
        <f t="shared" si="546"/>
        <v>10489.23902731901</v>
      </c>
      <c r="HB391" s="16">
        <f t="shared" si="546"/>
        <v>10480.046624366092</v>
      </c>
      <c r="HC391" s="16" t="e">
        <f t="shared" si="546"/>
        <v>#N/A</v>
      </c>
      <c r="HD391" s="16" t="e">
        <f t="shared" si="546"/>
        <v>#N/A</v>
      </c>
      <c r="HE391" s="16" t="e">
        <f t="shared" si="546"/>
        <v>#N/A</v>
      </c>
      <c r="HF391" s="16" t="e">
        <f t="shared" si="546"/>
        <v>#N/A</v>
      </c>
      <c r="HG391" s="16" t="e">
        <f t="shared" si="546"/>
        <v>#N/A</v>
      </c>
      <c r="HH391" s="16" t="e">
        <f t="shared" si="546"/>
        <v>#N/A</v>
      </c>
      <c r="HI391" s="16" t="e">
        <f t="shared" si="546"/>
        <v>#N/A</v>
      </c>
      <c r="HJ391" s="16" t="e">
        <f t="shared" si="546"/>
        <v>#N/A</v>
      </c>
      <c r="HK391" s="16" t="e">
        <f t="shared" si="546"/>
        <v>#N/A</v>
      </c>
      <c r="HL391" s="16" t="e">
        <f t="shared" si="546"/>
        <v>#N/A</v>
      </c>
      <c r="HM391" s="16" t="e">
        <f t="shared" si="546"/>
        <v>#N/A</v>
      </c>
      <c r="HN391" s="16" t="e">
        <f t="shared" si="546"/>
        <v>#N/A</v>
      </c>
      <c r="HO391" s="16" t="e">
        <f t="shared" si="546"/>
        <v>#N/A</v>
      </c>
      <c r="HP391" s="16" t="e">
        <f t="shared" si="546"/>
        <v>#N/A</v>
      </c>
      <c r="HQ391" s="16" t="e">
        <f t="shared" si="546"/>
        <v>#N/A</v>
      </c>
      <c r="HR391" s="16" t="e">
        <f t="shared" si="546"/>
        <v>#N/A</v>
      </c>
      <c r="HS391" s="16" t="e">
        <f t="shared" si="546"/>
        <v>#N/A</v>
      </c>
      <c r="HT391" s="16" t="e">
        <f t="shared" ref="HT391:IH391" si="547">IF(HT169="",NA(),SUM(HT169,HT187))</f>
        <v>#N/A</v>
      </c>
      <c r="HU391" s="16" t="e">
        <f t="shared" si="547"/>
        <v>#N/A</v>
      </c>
      <c r="HV391" s="16" t="e">
        <f t="shared" si="547"/>
        <v>#N/A</v>
      </c>
      <c r="HW391" s="16" t="e">
        <f t="shared" si="547"/>
        <v>#N/A</v>
      </c>
      <c r="HX391" s="16" t="e">
        <f t="shared" si="547"/>
        <v>#N/A</v>
      </c>
      <c r="HY391" s="16" t="e">
        <f t="shared" si="547"/>
        <v>#N/A</v>
      </c>
      <c r="HZ391" s="16" t="e">
        <f t="shared" si="547"/>
        <v>#N/A</v>
      </c>
      <c r="IA391" s="16" t="e">
        <f t="shared" si="547"/>
        <v>#N/A</v>
      </c>
      <c r="IB391" s="16" t="e">
        <f t="shared" si="547"/>
        <v>#N/A</v>
      </c>
      <c r="IC391" s="16" t="e">
        <f t="shared" si="547"/>
        <v>#N/A</v>
      </c>
      <c r="ID391" s="16" t="e">
        <f t="shared" si="547"/>
        <v>#N/A</v>
      </c>
      <c r="IE391" s="16" t="e">
        <f t="shared" si="547"/>
        <v>#N/A</v>
      </c>
      <c r="IF391" s="16" t="e">
        <f t="shared" si="547"/>
        <v>#N/A</v>
      </c>
      <c r="IG391" s="16" t="e">
        <f t="shared" si="547"/>
        <v>#N/A</v>
      </c>
      <c r="IH391" s="16" t="e">
        <f t="shared" si="547"/>
        <v>#N/A</v>
      </c>
    </row>
    <row r="392" spans="1:242">
      <c r="A392" s="45" t="s">
        <v>655</v>
      </c>
      <c r="B392" s="19"/>
      <c r="C392" s="16" t="e">
        <f t="shared" ref="C392:BP392" si="548">IF(C170="",NA(),SUM(C170,C188))</f>
        <v>#N/A</v>
      </c>
      <c r="D392" s="16" t="e">
        <f t="shared" si="548"/>
        <v>#N/A</v>
      </c>
      <c r="E392" s="16" t="e">
        <f t="shared" si="548"/>
        <v>#N/A</v>
      </c>
      <c r="F392" s="16" t="e">
        <f t="shared" si="548"/>
        <v>#N/A</v>
      </c>
      <c r="G392" s="16" t="e">
        <f t="shared" si="548"/>
        <v>#N/A</v>
      </c>
      <c r="H392" s="16" t="e">
        <f t="shared" si="548"/>
        <v>#N/A</v>
      </c>
      <c r="I392" s="16" t="e">
        <f t="shared" si="548"/>
        <v>#N/A</v>
      </c>
      <c r="J392" s="16" t="e">
        <f t="shared" si="548"/>
        <v>#N/A</v>
      </c>
      <c r="K392" s="16" t="e">
        <f t="shared" si="548"/>
        <v>#N/A</v>
      </c>
      <c r="L392" s="16" t="e">
        <f t="shared" si="548"/>
        <v>#N/A</v>
      </c>
      <c r="M392" s="16" t="e">
        <f t="shared" si="548"/>
        <v>#N/A</v>
      </c>
      <c r="N392" s="16" t="e">
        <f t="shared" si="548"/>
        <v>#N/A</v>
      </c>
      <c r="O392" s="16" t="e">
        <f t="shared" si="548"/>
        <v>#N/A</v>
      </c>
      <c r="P392" s="16" t="e">
        <f t="shared" si="548"/>
        <v>#N/A</v>
      </c>
      <c r="Q392" s="16"/>
      <c r="R392" s="16"/>
      <c r="S392" s="16" t="e">
        <f t="shared" si="548"/>
        <v>#N/A</v>
      </c>
      <c r="T392" s="16" t="e">
        <f t="shared" si="548"/>
        <v>#N/A</v>
      </c>
      <c r="U392" s="16" t="e">
        <f t="shared" si="548"/>
        <v>#N/A</v>
      </c>
      <c r="V392" s="16" t="e">
        <f t="shared" si="548"/>
        <v>#N/A</v>
      </c>
      <c r="W392" s="16" t="e">
        <f t="shared" si="548"/>
        <v>#N/A</v>
      </c>
      <c r="X392" s="16" t="e">
        <f t="shared" si="548"/>
        <v>#N/A</v>
      </c>
      <c r="Y392" s="16" t="e">
        <f t="shared" si="548"/>
        <v>#N/A</v>
      </c>
      <c r="Z392" s="16" t="e">
        <f t="shared" si="548"/>
        <v>#N/A</v>
      </c>
      <c r="AA392" s="16" t="e">
        <f t="shared" si="548"/>
        <v>#N/A</v>
      </c>
      <c r="AB392" s="16" t="e">
        <f t="shared" si="548"/>
        <v>#N/A</v>
      </c>
      <c r="AC392" s="16" t="e">
        <f t="shared" si="548"/>
        <v>#N/A</v>
      </c>
      <c r="AD392" s="16" t="e">
        <f t="shared" si="548"/>
        <v>#N/A</v>
      </c>
      <c r="AE392" s="16" t="e">
        <f t="shared" si="548"/>
        <v>#N/A</v>
      </c>
      <c r="AF392" s="16" t="e">
        <f t="shared" si="548"/>
        <v>#N/A</v>
      </c>
      <c r="AG392" s="16" t="e">
        <f t="shared" si="548"/>
        <v>#N/A</v>
      </c>
      <c r="AH392" s="16" t="e">
        <f t="shared" si="548"/>
        <v>#N/A</v>
      </c>
      <c r="AI392" s="16" t="e">
        <f t="shared" si="548"/>
        <v>#N/A</v>
      </c>
      <c r="AJ392" s="16" t="e">
        <f t="shared" si="548"/>
        <v>#N/A</v>
      </c>
      <c r="AK392" s="16" t="e">
        <f t="shared" si="548"/>
        <v>#N/A</v>
      </c>
      <c r="AL392" s="16" t="e">
        <f t="shared" si="548"/>
        <v>#N/A</v>
      </c>
      <c r="AM392" s="16" t="e">
        <f t="shared" si="548"/>
        <v>#N/A</v>
      </c>
      <c r="AN392" s="16" t="e">
        <f t="shared" si="548"/>
        <v>#N/A</v>
      </c>
      <c r="AO392" s="16" t="e">
        <f t="shared" si="548"/>
        <v>#N/A</v>
      </c>
      <c r="AP392" s="16" t="e">
        <f t="shared" si="548"/>
        <v>#N/A</v>
      </c>
      <c r="AQ392" s="16" t="e">
        <f t="shared" si="548"/>
        <v>#N/A</v>
      </c>
      <c r="AR392" s="16" t="e">
        <f t="shared" si="548"/>
        <v>#N/A</v>
      </c>
      <c r="AS392" s="16" t="e">
        <f t="shared" si="548"/>
        <v>#N/A</v>
      </c>
      <c r="AT392" s="16" t="e">
        <f t="shared" si="548"/>
        <v>#N/A</v>
      </c>
      <c r="AU392" s="16" t="e">
        <f t="shared" si="548"/>
        <v>#N/A</v>
      </c>
      <c r="AV392" s="16" t="e">
        <f t="shared" si="548"/>
        <v>#N/A</v>
      </c>
      <c r="AW392" s="16" t="e">
        <f t="shared" si="548"/>
        <v>#N/A</v>
      </c>
      <c r="AX392" s="16" t="e">
        <f t="shared" si="548"/>
        <v>#N/A</v>
      </c>
      <c r="AY392" s="16" t="e">
        <f t="shared" si="548"/>
        <v>#N/A</v>
      </c>
      <c r="AZ392" s="16" t="e">
        <f t="shared" si="548"/>
        <v>#N/A</v>
      </c>
      <c r="BA392" s="16" t="e">
        <f t="shared" si="548"/>
        <v>#N/A</v>
      </c>
      <c r="BB392" s="16" t="e">
        <f t="shared" si="548"/>
        <v>#N/A</v>
      </c>
      <c r="BC392" s="16" t="e">
        <f t="shared" si="548"/>
        <v>#N/A</v>
      </c>
      <c r="BD392" s="16" t="e">
        <f t="shared" si="548"/>
        <v>#N/A</v>
      </c>
      <c r="BE392" s="16" t="e">
        <f t="shared" si="548"/>
        <v>#N/A</v>
      </c>
      <c r="BF392" s="16" t="e">
        <f t="shared" si="548"/>
        <v>#N/A</v>
      </c>
      <c r="BG392" s="16" t="e">
        <f t="shared" si="548"/>
        <v>#N/A</v>
      </c>
      <c r="BH392" s="16" t="e">
        <f t="shared" si="548"/>
        <v>#N/A</v>
      </c>
      <c r="BI392" s="16" t="e">
        <f t="shared" si="548"/>
        <v>#N/A</v>
      </c>
      <c r="BJ392" s="16" t="e">
        <f t="shared" si="548"/>
        <v>#N/A</v>
      </c>
      <c r="BK392" s="16" t="e">
        <f t="shared" si="548"/>
        <v>#N/A</v>
      </c>
      <c r="BL392" s="16" t="e">
        <f t="shared" si="548"/>
        <v>#N/A</v>
      </c>
      <c r="BM392" s="16" t="e">
        <f t="shared" si="548"/>
        <v>#N/A</v>
      </c>
      <c r="BN392" s="16" t="e">
        <f t="shared" si="548"/>
        <v>#N/A</v>
      </c>
      <c r="BO392" s="16" t="e">
        <f t="shared" si="548"/>
        <v>#N/A</v>
      </c>
      <c r="BP392" s="16" t="e">
        <f t="shared" si="548"/>
        <v>#N/A</v>
      </c>
      <c r="BQ392" s="16" t="e">
        <f t="shared" ref="BQ392:EB392" si="549">IF(BQ170="",NA(),SUM(BQ170,BQ188))</f>
        <v>#N/A</v>
      </c>
      <c r="BR392" s="16" t="e">
        <f t="shared" si="549"/>
        <v>#N/A</v>
      </c>
      <c r="BS392" s="16" t="e">
        <f t="shared" si="549"/>
        <v>#N/A</v>
      </c>
      <c r="BT392" s="16" t="e">
        <f t="shared" si="549"/>
        <v>#N/A</v>
      </c>
      <c r="BU392" s="16" t="e">
        <f t="shared" si="549"/>
        <v>#N/A</v>
      </c>
      <c r="BV392" s="16" t="e">
        <f t="shared" si="549"/>
        <v>#N/A</v>
      </c>
      <c r="BW392" s="16" t="e">
        <f t="shared" si="549"/>
        <v>#N/A</v>
      </c>
      <c r="BX392" s="16" t="e">
        <f t="shared" si="549"/>
        <v>#N/A</v>
      </c>
      <c r="BY392" s="16" t="e">
        <f t="shared" si="549"/>
        <v>#N/A</v>
      </c>
      <c r="BZ392" s="16" t="e">
        <f t="shared" si="549"/>
        <v>#N/A</v>
      </c>
      <c r="CA392" s="16" t="e">
        <f t="shared" si="549"/>
        <v>#N/A</v>
      </c>
      <c r="CB392" s="16" t="e">
        <f t="shared" si="549"/>
        <v>#N/A</v>
      </c>
      <c r="CC392" s="16" t="e">
        <f t="shared" si="549"/>
        <v>#N/A</v>
      </c>
      <c r="CD392" s="16" t="e">
        <f t="shared" si="549"/>
        <v>#N/A</v>
      </c>
      <c r="CE392" s="16" t="e">
        <f t="shared" si="549"/>
        <v>#N/A</v>
      </c>
      <c r="CF392" s="16" t="e">
        <f t="shared" si="549"/>
        <v>#N/A</v>
      </c>
      <c r="CG392" s="16" t="e">
        <f t="shared" si="549"/>
        <v>#N/A</v>
      </c>
      <c r="CH392" s="16" t="e">
        <f t="shared" si="549"/>
        <v>#N/A</v>
      </c>
      <c r="CI392" s="16" t="e">
        <f t="shared" si="549"/>
        <v>#N/A</v>
      </c>
      <c r="CJ392" s="16" t="e">
        <f t="shared" si="549"/>
        <v>#N/A</v>
      </c>
      <c r="CK392" s="16" t="e">
        <f t="shared" si="549"/>
        <v>#N/A</v>
      </c>
      <c r="CL392" s="16" t="e">
        <f t="shared" si="549"/>
        <v>#N/A</v>
      </c>
      <c r="CM392" s="16" t="e">
        <f t="shared" si="549"/>
        <v>#N/A</v>
      </c>
      <c r="CN392" s="16" t="e">
        <f t="shared" si="549"/>
        <v>#N/A</v>
      </c>
      <c r="CO392" s="16" t="e">
        <f t="shared" si="549"/>
        <v>#N/A</v>
      </c>
      <c r="CP392" s="16" t="e">
        <f t="shared" si="549"/>
        <v>#N/A</v>
      </c>
      <c r="CQ392" s="16" t="e">
        <f t="shared" si="549"/>
        <v>#N/A</v>
      </c>
      <c r="CR392" s="16" t="e">
        <f t="shared" si="549"/>
        <v>#N/A</v>
      </c>
      <c r="CS392" s="16" t="e">
        <f t="shared" si="549"/>
        <v>#N/A</v>
      </c>
      <c r="CT392" s="16" t="e">
        <f t="shared" si="549"/>
        <v>#N/A</v>
      </c>
      <c r="CU392" s="16" t="e">
        <f t="shared" si="549"/>
        <v>#N/A</v>
      </c>
      <c r="CV392" s="16" t="e">
        <f t="shared" si="549"/>
        <v>#N/A</v>
      </c>
      <c r="CW392" s="16" t="e">
        <f t="shared" si="549"/>
        <v>#N/A</v>
      </c>
      <c r="CX392" s="16" t="e">
        <f t="shared" si="549"/>
        <v>#N/A</v>
      </c>
      <c r="CY392" s="16" t="e">
        <f t="shared" si="549"/>
        <v>#N/A</v>
      </c>
      <c r="CZ392" s="16" t="e">
        <f t="shared" si="549"/>
        <v>#N/A</v>
      </c>
      <c r="DA392" s="16" t="e">
        <f t="shared" si="549"/>
        <v>#N/A</v>
      </c>
      <c r="DB392" s="16" t="e">
        <f t="shared" si="549"/>
        <v>#N/A</v>
      </c>
      <c r="DC392" s="16" t="e">
        <f t="shared" si="549"/>
        <v>#N/A</v>
      </c>
      <c r="DD392" s="16" t="e">
        <f t="shared" si="549"/>
        <v>#N/A</v>
      </c>
      <c r="DE392" s="16" t="e">
        <f t="shared" si="549"/>
        <v>#N/A</v>
      </c>
      <c r="DF392" s="16" t="e">
        <f t="shared" si="549"/>
        <v>#N/A</v>
      </c>
      <c r="DG392" s="16" t="e">
        <f t="shared" si="549"/>
        <v>#N/A</v>
      </c>
      <c r="DH392" s="16" t="e">
        <f t="shared" si="549"/>
        <v>#N/A</v>
      </c>
      <c r="DI392" s="16" t="e">
        <f t="shared" si="549"/>
        <v>#N/A</v>
      </c>
      <c r="DJ392" s="16" t="e">
        <f t="shared" si="549"/>
        <v>#N/A</v>
      </c>
      <c r="DK392" s="16" t="e">
        <f t="shared" si="549"/>
        <v>#N/A</v>
      </c>
      <c r="DL392" s="16" t="e">
        <f t="shared" si="549"/>
        <v>#N/A</v>
      </c>
      <c r="DM392" s="16" t="e">
        <f t="shared" si="549"/>
        <v>#N/A</v>
      </c>
      <c r="DN392" s="16" t="e">
        <f t="shared" si="549"/>
        <v>#N/A</v>
      </c>
      <c r="DO392" s="16" t="e">
        <f t="shared" si="549"/>
        <v>#N/A</v>
      </c>
      <c r="DP392" s="16" t="e">
        <f t="shared" si="549"/>
        <v>#N/A</v>
      </c>
      <c r="DQ392" s="16" t="e">
        <f t="shared" si="549"/>
        <v>#N/A</v>
      </c>
      <c r="DR392" s="16" t="e">
        <f t="shared" si="549"/>
        <v>#N/A</v>
      </c>
      <c r="DS392" s="16" t="e">
        <f t="shared" si="549"/>
        <v>#N/A</v>
      </c>
      <c r="DT392" s="16" t="e">
        <f t="shared" si="549"/>
        <v>#N/A</v>
      </c>
      <c r="DU392" s="16" t="e">
        <f t="shared" si="549"/>
        <v>#N/A</v>
      </c>
      <c r="DV392" s="16" t="e">
        <f t="shared" si="549"/>
        <v>#N/A</v>
      </c>
      <c r="DW392" s="16" t="e">
        <f t="shared" si="549"/>
        <v>#N/A</v>
      </c>
      <c r="DX392" s="16" t="e">
        <f t="shared" si="549"/>
        <v>#N/A</v>
      </c>
      <c r="DY392" s="16" t="e">
        <f t="shared" si="549"/>
        <v>#N/A</v>
      </c>
      <c r="DZ392" s="16" t="e">
        <f t="shared" si="549"/>
        <v>#N/A</v>
      </c>
      <c r="EA392" s="16" t="e">
        <f t="shared" si="549"/>
        <v>#N/A</v>
      </c>
      <c r="EB392" s="16" t="e">
        <f t="shared" si="549"/>
        <v>#N/A</v>
      </c>
      <c r="EC392" s="16" t="e">
        <f t="shared" ref="EC392:GN392" si="550">IF(EC170="",NA(),SUM(EC170,EC188))</f>
        <v>#N/A</v>
      </c>
      <c r="ED392" s="16" t="e">
        <f t="shared" si="550"/>
        <v>#N/A</v>
      </c>
      <c r="EE392" s="16" t="e">
        <f t="shared" si="550"/>
        <v>#N/A</v>
      </c>
      <c r="EF392" s="16" t="e">
        <f t="shared" si="550"/>
        <v>#N/A</v>
      </c>
      <c r="EG392" s="16" t="e">
        <f t="shared" si="550"/>
        <v>#N/A</v>
      </c>
      <c r="EH392" s="16" t="e">
        <f t="shared" si="550"/>
        <v>#N/A</v>
      </c>
      <c r="EI392" s="16" t="e">
        <f t="shared" si="550"/>
        <v>#N/A</v>
      </c>
      <c r="EJ392" s="16" t="e">
        <f t="shared" si="550"/>
        <v>#N/A</v>
      </c>
      <c r="EK392" s="16" t="e">
        <f t="shared" si="550"/>
        <v>#N/A</v>
      </c>
      <c r="EL392" s="16" t="e">
        <f t="shared" si="550"/>
        <v>#N/A</v>
      </c>
      <c r="EM392" s="16" t="e">
        <f t="shared" si="550"/>
        <v>#N/A</v>
      </c>
      <c r="EN392" s="16" t="e">
        <f t="shared" si="550"/>
        <v>#N/A</v>
      </c>
      <c r="EO392" s="16" t="e">
        <f t="shared" si="550"/>
        <v>#N/A</v>
      </c>
      <c r="EP392" s="16" t="e">
        <f t="shared" si="550"/>
        <v>#N/A</v>
      </c>
      <c r="EQ392" s="16" t="e">
        <f t="shared" si="550"/>
        <v>#N/A</v>
      </c>
      <c r="ER392" s="16" t="e">
        <f t="shared" si="550"/>
        <v>#N/A</v>
      </c>
      <c r="ES392" s="16" t="e">
        <f t="shared" si="550"/>
        <v>#N/A</v>
      </c>
      <c r="ET392" s="16" t="e">
        <f t="shared" si="550"/>
        <v>#N/A</v>
      </c>
      <c r="EU392" s="16" t="e">
        <f t="shared" si="550"/>
        <v>#N/A</v>
      </c>
      <c r="EV392" s="16" t="e">
        <f t="shared" si="550"/>
        <v>#N/A</v>
      </c>
      <c r="EW392" s="16" t="e">
        <f t="shared" si="550"/>
        <v>#N/A</v>
      </c>
      <c r="EX392" s="16" t="e">
        <f t="shared" si="550"/>
        <v>#N/A</v>
      </c>
      <c r="EY392" s="16" t="e">
        <f t="shared" si="550"/>
        <v>#N/A</v>
      </c>
      <c r="EZ392" s="16" t="e">
        <f t="shared" si="550"/>
        <v>#N/A</v>
      </c>
      <c r="FA392" s="16" t="e">
        <f t="shared" si="550"/>
        <v>#N/A</v>
      </c>
      <c r="FB392" s="16" t="e">
        <f t="shared" si="550"/>
        <v>#N/A</v>
      </c>
      <c r="FC392" s="16" t="e">
        <f t="shared" si="550"/>
        <v>#N/A</v>
      </c>
      <c r="FD392" s="16" t="e">
        <f t="shared" si="550"/>
        <v>#N/A</v>
      </c>
      <c r="FE392" s="16" t="e">
        <f t="shared" si="550"/>
        <v>#N/A</v>
      </c>
      <c r="FF392" s="16" t="e">
        <f t="shared" si="550"/>
        <v>#N/A</v>
      </c>
      <c r="FG392" s="16" t="e">
        <f t="shared" si="550"/>
        <v>#N/A</v>
      </c>
      <c r="FH392" s="16" t="e">
        <f t="shared" si="550"/>
        <v>#N/A</v>
      </c>
      <c r="FI392" s="16" t="e">
        <f t="shared" si="550"/>
        <v>#N/A</v>
      </c>
      <c r="FJ392" s="16" t="e">
        <f t="shared" si="550"/>
        <v>#N/A</v>
      </c>
      <c r="FK392" s="16" t="e">
        <f t="shared" si="550"/>
        <v>#N/A</v>
      </c>
      <c r="FL392" s="16" t="e">
        <f t="shared" si="550"/>
        <v>#N/A</v>
      </c>
      <c r="FM392" s="16" t="e">
        <f t="shared" si="550"/>
        <v>#N/A</v>
      </c>
      <c r="FN392" s="16" t="e">
        <f t="shared" si="550"/>
        <v>#N/A</v>
      </c>
      <c r="FO392" s="16" t="e">
        <f t="shared" si="550"/>
        <v>#N/A</v>
      </c>
      <c r="FP392" s="16" t="e">
        <f t="shared" si="550"/>
        <v>#N/A</v>
      </c>
      <c r="FQ392" s="16" t="e">
        <f t="shared" si="550"/>
        <v>#N/A</v>
      </c>
      <c r="FR392" s="16" t="e">
        <f t="shared" si="550"/>
        <v>#N/A</v>
      </c>
      <c r="FS392" s="16" t="e">
        <f t="shared" si="550"/>
        <v>#N/A</v>
      </c>
      <c r="FT392" s="16" t="e">
        <f t="shared" si="550"/>
        <v>#N/A</v>
      </c>
      <c r="FU392" s="16" t="e">
        <f t="shared" si="550"/>
        <v>#N/A</v>
      </c>
      <c r="FV392" s="16" t="e">
        <f t="shared" si="550"/>
        <v>#N/A</v>
      </c>
      <c r="FW392" s="16" t="e">
        <f t="shared" si="550"/>
        <v>#N/A</v>
      </c>
      <c r="FX392" s="16" t="e">
        <f t="shared" si="550"/>
        <v>#N/A</v>
      </c>
      <c r="FY392" s="16" t="e">
        <f t="shared" si="550"/>
        <v>#N/A</v>
      </c>
      <c r="FZ392" s="16" t="e">
        <f t="shared" si="550"/>
        <v>#N/A</v>
      </c>
      <c r="GA392" s="16" t="e">
        <f t="shared" si="550"/>
        <v>#N/A</v>
      </c>
      <c r="GB392" s="16" t="e">
        <f t="shared" si="550"/>
        <v>#N/A</v>
      </c>
      <c r="GC392" s="16" t="e">
        <f t="shared" si="550"/>
        <v>#N/A</v>
      </c>
      <c r="GD392" s="16" t="e">
        <f t="shared" si="550"/>
        <v>#N/A</v>
      </c>
      <c r="GE392" s="16" t="e">
        <f t="shared" si="550"/>
        <v>#N/A</v>
      </c>
      <c r="GF392" s="16" t="e">
        <f t="shared" si="550"/>
        <v>#N/A</v>
      </c>
      <c r="GG392" s="16" t="e">
        <f t="shared" si="550"/>
        <v>#N/A</v>
      </c>
      <c r="GH392" s="16" t="e">
        <f t="shared" si="550"/>
        <v>#N/A</v>
      </c>
      <c r="GI392" s="16" t="e">
        <f t="shared" si="550"/>
        <v>#N/A</v>
      </c>
      <c r="GJ392" s="16" t="e">
        <f t="shared" si="550"/>
        <v>#N/A</v>
      </c>
      <c r="GK392" s="16" t="e">
        <f t="shared" si="550"/>
        <v>#N/A</v>
      </c>
      <c r="GL392" s="16" t="e">
        <f t="shared" si="550"/>
        <v>#N/A</v>
      </c>
      <c r="GM392" s="16" t="e">
        <f t="shared" si="550"/>
        <v>#N/A</v>
      </c>
      <c r="GN392" s="16" t="e">
        <f t="shared" si="550"/>
        <v>#N/A</v>
      </c>
      <c r="GO392" s="16" t="e">
        <f t="shared" ref="GO392:HS392" si="551">IF(GO170="",NA(),SUM(GO170,GO188))</f>
        <v>#N/A</v>
      </c>
      <c r="GP392" s="16" t="e">
        <f t="shared" si="551"/>
        <v>#N/A</v>
      </c>
      <c r="GQ392" s="16" t="e">
        <f t="shared" si="551"/>
        <v>#N/A</v>
      </c>
      <c r="GR392" s="16" t="e">
        <f t="shared" si="551"/>
        <v>#N/A</v>
      </c>
      <c r="GS392" s="16" t="e">
        <f t="shared" si="551"/>
        <v>#N/A</v>
      </c>
      <c r="GT392" s="16" t="e">
        <f t="shared" si="551"/>
        <v>#N/A</v>
      </c>
      <c r="GU392" s="16" t="e">
        <f t="shared" si="551"/>
        <v>#N/A</v>
      </c>
      <c r="GV392" s="16" t="e">
        <f t="shared" si="551"/>
        <v>#N/A</v>
      </c>
      <c r="GW392" s="16" t="e">
        <f t="shared" si="551"/>
        <v>#N/A</v>
      </c>
      <c r="GX392" s="16" t="e">
        <f t="shared" si="551"/>
        <v>#N/A</v>
      </c>
      <c r="GY392" s="16" t="e">
        <f t="shared" si="551"/>
        <v>#N/A</v>
      </c>
      <c r="GZ392" s="16" t="e">
        <f t="shared" si="551"/>
        <v>#N/A</v>
      </c>
      <c r="HA392" s="16" t="e">
        <f t="shared" si="551"/>
        <v>#N/A</v>
      </c>
      <c r="HB392" s="16" t="e">
        <f t="shared" si="551"/>
        <v>#N/A</v>
      </c>
      <c r="HC392" s="16" t="e">
        <f t="shared" si="551"/>
        <v>#N/A</v>
      </c>
      <c r="HD392" s="16" t="e">
        <f t="shared" si="551"/>
        <v>#N/A</v>
      </c>
      <c r="HE392" s="16">
        <f t="shared" si="551"/>
        <v>10696.917076317495</v>
      </c>
      <c r="HF392" s="16">
        <f t="shared" si="551"/>
        <v>11150.479870510477</v>
      </c>
      <c r="HG392" s="16">
        <f t="shared" si="551"/>
        <v>10895.043900960567</v>
      </c>
      <c r="HH392" s="16">
        <f t="shared" si="551"/>
        <v>11231.789891881468</v>
      </c>
      <c r="HI392" s="16">
        <f t="shared" si="551"/>
        <v>11451.381900169476</v>
      </c>
      <c r="HJ392" s="16">
        <f t="shared" si="551"/>
        <v>11360.720186666495</v>
      </c>
      <c r="HK392" s="16">
        <f t="shared" si="551"/>
        <v>11312.042826197518</v>
      </c>
      <c r="HL392" s="16">
        <f t="shared" si="551"/>
        <v>11305.962533565025</v>
      </c>
      <c r="HM392" s="16">
        <f t="shared" si="551"/>
        <v>11708.277575180306</v>
      </c>
      <c r="HN392" s="16">
        <f t="shared" si="551"/>
        <v>11793.925244317277</v>
      </c>
      <c r="HO392" s="16">
        <f t="shared" si="551"/>
        <v>11555.449070954861</v>
      </c>
      <c r="HP392" s="16">
        <f t="shared" si="551"/>
        <v>11437.946544680275</v>
      </c>
      <c r="HQ392" s="16">
        <f t="shared" si="551"/>
        <v>11723.835977583298</v>
      </c>
      <c r="HR392" s="16">
        <f t="shared" si="551"/>
        <v>12111.307062664666</v>
      </c>
      <c r="HS392" s="16" t="e">
        <f t="shared" si="551"/>
        <v>#N/A</v>
      </c>
      <c r="HT392" s="16" t="e">
        <f t="shared" ref="HT392:IH392" si="552">IF(HT170="",NA(),SUM(HT170,HT188))</f>
        <v>#N/A</v>
      </c>
      <c r="HU392" s="16" t="e">
        <f t="shared" si="552"/>
        <v>#N/A</v>
      </c>
      <c r="HV392" s="16" t="e">
        <f t="shared" si="552"/>
        <v>#N/A</v>
      </c>
      <c r="HW392" s="16" t="e">
        <f t="shared" si="552"/>
        <v>#N/A</v>
      </c>
      <c r="HX392" s="16" t="e">
        <f t="shared" si="552"/>
        <v>#N/A</v>
      </c>
      <c r="HY392" s="16" t="e">
        <f t="shared" si="552"/>
        <v>#N/A</v>
      </c>
      <c r="HZ392" s="16" t="e">
        <f t="shared" si="552"/>
        <v>#N/A</v>
      </c>
      <c r="IA392" s="16" t="e">
        <f t="shared" si="552"/>
        <v>#N/A</v>
      </c>
      <c r="IB392" s="16" t="e">
        <f t="shared" si="552"/>
        <v>#N/A</v>
      </c>
      <c r="IC392" s="16" t="e">
        <f t="shared" si="552"/>
        <v>#N/A</v>
      </c>
      <c r="ID392" s="16" t="e">
        <f t="shared" si="552"/>
        <v>#N/A</v>
      </c>
      <c r="IE392" s="16" t="e">
        <f t="shared" si="552"/>
        <v>#N/A</v>
      </c>
      <c r="IF392" s="16" t="e">
        <f t="shared" si="552"/>
        <v>#N/A</v>
      </c>
      <c r="IG392" s="16" t="e">
        <f t="shared" si="552"/>
        <v>#N/A</v>
      </c>
      <c r="IH392" s="16" t="e">
        <f t="shared" si="552"/>
        <v>#N/A</v>
      </c>
    </row>
    <row r="393" spans="1:242">
      <c r="A393" s="44" t="s">
        <v>632</v>
      </c>
      <c r="B393" s="19"/>
      <c r="C393" s="16" t="e">
        <f>IF(C171="",NA(),SUM(C171,C189))</f>
        <v>#N/A</v>
      </c>
      <c r="D393" s="16" t="e">
        <f t="shared" ref="D393:BQ393" si="553">IF(D171="",NA(),SUM(D171,D189))</f>
        <v>#N/A</v>
      </c>
      <c r="E393" s="16" t="e">
        <f t="shared" si="553"/>
        <v>#N/A</v>
      </c>
      <c r="F393" s="16" t="e">
        <f t="shared" si="553"/>
        <v>#N/A</v>
      </c>
      <c r="G393" s="16" t="e">
        <f t="shared" si="553"/>
        <v>#N/A</v>
      </c>
      <c r="H393" s="16" t="e">
        <f t="shared" si="553"/>
        <v>#N/A</v>
      </c>
      <c r="I393" s="16" t="e">
        <f t="shared" si="553"/>
        <v>#N/A</v>
      </c>
      <c r="J393" s="16" t="e">
        <f t="shared" si="553"/>
        <v>#N/A</v>
      </c>
      <c r="K393" s="16" t="e">
        <f t="shared" si="553"/>
        <v>#N/A</v>
      </c>
      <c r="L393" s="16" t="e">
        <f t="shared" si="553"/>
        <v>#N/A</v>
      </c>
      <c r="M393" s="16" t="e">
        <f t="shared" si="553"/>
        <v>#N/A</v>
      </c>
      <c r="N393" s="16" t="e">
        <f t="shared" si="553"/>
        <v>#N/A</v>
      </c>
      <c r="O393" s="16" t="e">
        <f t="shared" si="553"/>
        <v>#N/A</v>
      </c>
      <c r="P393" s="16" t="e">
        <f t="shared" si="553"/>
        <v>#N/A</v>
      </c>
      <c r="Q393" s="16"/>
      <c r="R393" s="16"/>
      <c r="S393" s="16" t="e">
        <f t="shared" si="553"/>
        <v>#N/A</v>
      </c>
      <c r="T393" s="16" t="e">
        <f t="shared" si="553"/>
        <v>#N/A</v>
      </c>
      <c r="U393" s="16" t="e">
        <f t="shared" si="553"/>
        <v>#N/A</v>
      </c>
      <c r="V393" s="16" t="e">
        <f t="shared" si="553"/>
        <v>#N/A</v>
      </c>
      <c r="W393" s="16" t="e">
        <f t="shared" si="553"/>
        <v>#N/A</v>
      </c>
      <c r="X393" s="16" t="e">
        <f t="shared" si="553"/>
        <v>#N/A</v>
      </c>
      <c r="Y393" s="16" t="e">
        <f t="shared" si="553"/>
        <v>#N/A</v>
      </c>
      <c r="Z393" s="16" t="e">
        <f t="shared" si="553"/>
        <v>#N/A</v>
      </c>
      <c r="AA393" s="16" t="e">
        <f t="shared" si="553"/>
        <v>#N/A</v>
      </c>
      <c r="AB393" s="16" t="e">
        <f t="shared" si="553"/>
        <v>#N/A</v>
      </c>
      <c r="AC393" s="16" t="e">
        <f t="shared" si="553"/>
        <v>#N/A</v>
      </c>
      <c r="AD393" s="16" t="e">
        <f t="shared" si="553"/>
        <v>#N/A</v>
      </c>
      <c r="AE393" s="16" t="e">
        <f t="shared" si="553"/>
        <v>#N/A</v>
      </c>
      <c r="AF393" s="16" t="e">
        <f t="shared" si="553"/>
        <v>#N/A</v>
      </c>
      <c r="AG393" s="16" t="e">
        <f t="shared" si="553"/>
        <v>#N/A</v>
      </c>
      <c r="AH393" s="16" t="e">
        <f t="shared" si="553"/>
        <v>#N/A</v>
      </c>
      <c r="AI393" s="16" t="e">
        <f t="shared" si="553"/>
        <v>#N/A</v>
      </c>
      <c r="AJ393" s="16" t="e">
        <f t="shared" si="553"/>
        <v>#N/A</v>
      </c>
      <c r="AK393" s="16" t="e">
        <f t="shared" si="553"/>
        <v>#N/A</v>
      </c>
      <c r="AL393" s="16" t="e">
        <f t="shared" si="553"/>
        <v>#N/A</v>
      </c>
      <c r="AM393" s="16" t="e">
        <f t="shared" si="553"/>
        <v>#N/A</v>
      </c>
      <c r="AN393" s="16" t="e">
        <f t="shared" si="553"/>
        <v>#N/A</v>
      </c>
      <c r="AO393" s="16" t="e">
        <f t="shared" si="553"/>
        <v>#N/A</v>
      </c>
      <c r="AP393" s="16" t="e">
        <f t="shared" si="553"/>
        <v>#N/A</v>
      </c>
      <c r="AQ393" s="16" t="e">
        <f t="shared" si="553"/>
        <v>#N/A</v>
      </c>
      <c r="AR393" s="16" t="e">
        <f t="shared" si="553"/>
        <v>#N/A</v>
      </c>
      <c r="AS393" s="16" t="e">
        <f t="shared" si="553"/>
        <v>#N/A</v>
      </c>
      <c r="AT393" s="16" t="e">
        <f t="shared" si="553"/>
        <v>#N/A</v>
      </c>
      <c r="AU393" s="16" t="e">
        <f t="shared" si="553"/>
        <v>#N/A</v>
      </c>
      <c r="AV393" s="16" t="e">
        <f t="shared" si="553"/>
        <v>#N/A</v>
      </c>
      <c r="AW393" s="16" t="e">
        <f t="shared" si="553"/>
        <v>#N/A</v>
      </c>
      <c r="AX393" s="16" t="e">
        <f t="shared" si="553"/>
        <v>#N/A</v>
      </c>
      <c r="AY393" s="16" t="e">
        <f t="shared" si="553"/>
        <v>#N/A</v>
      </c>
      <c r="AZ393" s="16" t="e">
        <f t="shared" si="553"/>
        <v>#N/A</v>
      </c>
      <c r="BA393" s="16" t="e">
        <f t="shared" si="553"/>
        <v>#N/A</v>
      </c>
      <c r="BB393" s="16" t="e">
        <f t="shared" si="553"/>
        <v>#N/A</v>
      </c>
      <c r="BC393" s="16" t="e">
        <f t="shared" si="553"/>
        <v>#N/A</v>
      </c>
      <c r="BD393" s="16" t="e">
        <f t="shared" si="553"/>
        <v>#N/A</v>
      </c>
      <c r="BE393" s="16" t="e">
        <f t="shared" si="553"/>
        <v>#N/A</v>
      </c>
      <c r="BF393" s="16" t="e">
        <f t="shared" si="553"/>
        <v>#N/A</v>
      </c>
      <c r="BG393" s="16" t="e">
        <f t="shared" si="553"/>
        <v>#N/A</v>
      </c>
      <c r="BH393" s="16" t="e">
        <f t="shared" si="553"/>
        <v>#N/A</v>
      </c>
      <c r="BI393" s="16" t="e">
        <f t="shared" si="553"/>
        <v>#N/A</v>
      </c>
      <c r="BJ393" s="16" t="e">
        <f t="shared" si="553"/>
        <v>#N/A</v>
      </c>
      <c r="BK393" s="16" t="e">
        <f t="shared" si="553"/>
        <v>#N/A</v>
      </c>
      <c r="BL393" s="16" t="e">
        <f t="shared" si="553"/>
        <v>#N/A</v>
      </c>
      <c r="BM393" s="16" t="e">
        <f t="shared" si="553"/>
        <v>#N/A</v>
      </c>
      <c r="BN393" s="16" t="e">
        <f t="shared" si="553"/>
        <v>#N/A</v>
      </c>
      <c r="BO393" s="16" t="e">
        <f t="shared" si="553"/>
        <v>#N/A</v>
      </c>
      <c r="BP393" s="16" t="e">
        <f t="shared" si="553"/>
        <v>#N/A</v>
      </c>
      <c r="BQ393" s="16" t="e">
        <f t="shared" si="553"/>
        <v>#N/A</v>
      </c>
      <c r="BR393" s="16" t="e">
        <f t="shared" ref="BR393:CW393" si="554">IF(BR171="",NA(),SUM(BR171,BR189))</f>
        <v>#N/A</v>
      </c>
      <c r="BS393" s="16" t="e">
        <f t="shared" si="554"/>
        <v>#N/A</v>
      </c>
      <c r="BT393" s="16" t="e">
        <f t="shared" si="554"/>
        <v>#N/A</v>
      </c>
      <c r="BU393" s="16" t="e">
        <f t="shared" si="554"/>
        <v>#N/A</v>
      </c>
      <c r="BV393" s="16" t="e">
        <f t="shared" si="554"/>
        <v>#N/A</v>
      </c>
      <c r="BW393" s="16" t="e">
        <f t="shared" si="554"/>
        <v>#N/A</v>
      </c>
      <c r="BX393" s="16" t="e">
        <f t="shared" si="554"/>
        <v>#N/A</v>
      </c>
      <c r="BY393" s="16" t="e">
        <f t="shared" si="554"/>
        <v>#N/A</v>
      </c>
      <c r="BZ393" s="16" t="e">
        <f t="shared" si="554"/>
        <v>#N/A</v>
      </c>
      <c r="CA393" s="16" t="e">
        <f t="shared" si="554"/>
        <v>#N/A</v>
      </c>
      <c r="CB393" s="16" t="e">
        <f t="shared" si="554"/>
        <v>#N/A</v>
      </c>
      <c r="CC393" s="16" t="e">
        <f t="shared" si="554"/>
        <v>#N/A</v>
      </c>
      <c r="CD393" s="16" t="e">
        <f t="shared" si="554"/>
        <v>#N/A</v>
      </c>
      <c r="CE393" s="16" t="e">
        <f t="shared" si="554"/>
        <v>#N/A</v>
      </c>
      <c r="CF393" s="16" t="e">
        <f t="shared" si="554"/>
        <v>#N/A</v>
      </c>
      <c r="CG393" s="16" t="e">
        <f t="shared" si="554"/>
        <v>#N/A</v>
      </c>
      <c r="CH393" s="16" t="e">
        <f t="shared" si="554"/>
        <v>#N/A</v>
      </c>
      <c r="CI393" s="16" t="e">
        <f t="shared" si="554"/>
        <v>#N/A</v>
      </c>
      <c r="CJ393" s="16" t="e">
        <f t="shared" si="554"/>
        <v>#N/A</v>
      </c>
      <c r="CK393" s="16" t="e">
        <f t="shared" si="554"/>
        <v>#N/A</v>
      </c>
      <c r="CL393" s="16" t="e">
        <f t="shared" si="554"/>
        <v>#N/A</v>
      </c>
      <c r="CM393" s="16" t="e">
        <f t="shared" si="554"/>
        <v>#N/A</v>
      </c>
      <c r="CN393" s="16" t="e">
        <f t="shared" si="554"/>
        <v>#N/A</v>
      </c>
      <c r="CO393" s="16" t="e">
        <f t="shared" si="554"/>
        <v>#N/A</v>
      </c>
      <c r="CP393" s="16" t="e">
        <f t="shared" si="554"/>
        <v>#N/A</v>
      </c>
      <c r="CQ393" s="16" t="e">
        <f t="shared" si="554"/>
        <v>#N/A</v>
      </c>
      <c r="CR393" s="16" t="e">
        <f t="shared" si="554"/>
        <v>#N/A</v>
      </c>
      <c r="CS393" s="16" t="e">
        <f t="shared" si="554"/>
        <v>#N/A</v>
      </c>
      <c r="CT393" s="16" t="e">
        <f t="shared" si="554"/>
        <v>#N/A</v>
      </c>
      <c r="CU393" s="16" t="e">
        <f t="shared" si="554"/>
        <v>#N/A</v>
      </c>
      <c r="CV393" s="16" t="e">
        <f t="shared" si="554"/>
        <v>#N/A</v>
      </c>
      <c r="CW393" s="16" t="e">
        <f t="shared" si="554"/>
        <v>#N/A</v>
      </c>
      <c r="CX393" s="16" t="e">
        <f t="shared" ref="CX393:EC393" si="555">IF(CX171="",NA(),SUM(CX171,CX189))</f>
        <v>#N/A</v>
      </c>
      <c r="CY393" s="16" t="e">
        <f t="shared" si="555"/>
        <v>#N/A</v>
      </c>
      <c r="CZ393" s="16" t="e">
        <f t="shared" si="555"/>
        <v>#N/A</v>
      </c>
      <c r="DA393" s="16" t="e">
        <f t="shared" si="555"/>
        <v>#N/A</v>
      </c>
      <c r="DB393" s="16" t="e">
        <f t="shared" si="555"/>
        <v>#N/A</v>
      </c>
      <c r="DC393" s="16" t="e">
        <f t="shared" si="555"/>
        <v>#N/A</v>
      </c>
      <c r="DD393" s="16" t="e">
        <f t="shared" si="555"/>
        <v>#N/A</v>
      </c>
      <c r="DE393" s="16" t="e">
        <f t="shared" si="555"/>
        <v>#N/A</v>
      </c>
      <c r="DF393" s="16" t="e">
        <f t="shared" si="555"/>
        <v>#N/A</v>
      </c>
      <c r="DG393" s="16" t="e">
        <f t="shared" si="555"/>
        <v>#N/A</v>
      </c>
      <c r="DH393" s="16" t="e">
        <f t="shared" si="555"/>
        <v>#N/A</v>
      </c>
      <c r="DI393" s="16" t="e">
        <f t="shared" si="555"/>
        <v>#N/A</v>
      </c>
      <c r="DJ393" s="16" t="e">
        <f t="shared" si="555"/>
        <v>#N/A</v>
      </c>
      <c r="DK393" s="16" t="e">
        <f t="shared" si="555"/>
        <v>#N/A</v>
      </c>
      <c r="DL393" s="16" t="e">
        <f t="shared" si="555"/>
        <v>#N/A</v>
      </c>
      <c r="DM393" s="16" t="e">
        <f t="shared" si="555"/>
        <v>#N/A</v>
      </c>
      <c r="DN393" s="16" t="e">
        <f t="shared" si="555"/>
        <v>#N/A</v>
      </c>
      <c r="DO393" s="16" t="e">
        <f t="shared" si="555"/>
        <v>#N/A</v>
      </c>
      <c r="DP393" s="16" t="e">
        <f t="shared" si="555"/>
        <v>#N/A</v>
      </c>
      <c r="DQ393" s="16" t="e">
        <f t="shared" si="555"/>
        <v>#N/A</v>
      </c>
      <c r="DR393" s="16" t="e">
        <f t="shared" si="555"/>
        <v>#N/A</v>
      </c>
      <c r="DS393" s="16" t="e">
        <f t="shared" si="555"/>
        <v>#N/A</v>
      </c>
      <c r="DT393" s="16" t="e">
        <f t="shared" si="555"/>
        <v>#N/A</v>
      </c>
      <c r="DU393" s="16" t="e">
        <f t="shared" si="555"/>
        <v>#N/A</v>
      </c>
      <c r="DV393" s="16" t="e">
        <f t="shared" si="555"/>
        <v>#N/A</v>
      </c>
      <c r="DW393" s="16" t="e">
        <f t="shared" si="555"/>
        <v>#N/A</v>
      </c>
      <c r="DX393" s="16" t="e">
        <f t="shared" si="555"/>
        <v>#N/A</v>
      </c>
      <c r="DY393" s="16" t="e">
        <f t="shared" si="555"/>
        <v>#N/A</v>
      </c>
      <c r="DZ393" s="16" t="e">
        <f t="shared" si="555"/>
        <v>#N/A</v>
      </c>
      <c r="EA393" s="16" t="e">
        <f t="shared" si="555"/>
        <v>#N/A</v>
      </c>
      <c r="EB393" s="16" t="e">
        <f t="shared" si="555"/>
        <v>#N/A</v>
      </c>
      <c r="EC393" s="16" t="e">
        <f t="shared" si="555"/>
        <v>#N/A</v>
      </c>
      <c r="ED393" s="16" t="e">
        <f t="shared" ref="ED393:FI393" si="556">IF(ED171="",NA(),SUM(ED171,ED189))</f>
        <v>#N/A</v>
      </c>
      <c r="EE393" s="16" t="e">
        <f t="shared" si="556"/>
        <v>#N/A</v>
      </c>
      <c r="EF393" s="16" t="e">
        <f t="shared" si="556"/>
        <v>#N/A</v>
      </c>
      <c r="EG393" s="16" t="e">
        <f t="shared" si="556"/>
        <v>#N/A</v>
      </c>
      <c r="EH393" s="16" t="e">
        <f t="shared" si="556"/>
        <v>#N/A</v>
      </c>
      <c r="EI393" s="16" t="e">
        <f t="shared" si="556"/>
        <v>#N/A</v>
      </c>
      <c r="EJ393" s="16" t="e">
        <f t="shared" si="556"/>
        <v>#N/A</v>
      </c>
      <c r="EK393" s="16" t="e">
        <f t="shared" si="556"/>
        <v>#N/A</v>
      </c>
      <c r="EL393" s="16" t="e">
        <f t="shared" si="556"/>
        <v>#N/A</v>
      </c>
      <c r="EM393" s="16" t="e">
        <f t="shared" si="556"/>
        <v>#N/A</v>
      </c>
      <c r="EN393" s="16" t="e">
        <f t="shared" si="556"/>
        <v>#N/A</v>
      </c>
      <c r="EO393" s="16" t="e">
        <f t="shared" si="556"/>
        <v>#N/A</v>
      </c>
      <c r="EP393" s="16" t="e">
        <f t="shared" si="556"/>
        <v>#N/A</v>
      </c>
      <c r="EQ393" s="16" t="e">
        <f t="shared" si="556"/>
        <v>#N/A</v>
      </c>
      <c r="ER393" s="16" t="e">
        <f t="shared" si="556"/>
        <v>#N/A</v>
      </c>
      <c r="ES393" s="16" t="e">
        <f t="shared" si="556"/>
        <v>#N/A</v>
      </c>
      <c r="ET393" s="16" t="e">
        <f t="shared" si="556"/>
        <v>#N/A</v>
      </c>
      <c r="EU393" s="16" t="e">
        <f t="shared" si="556"/>
        <v>#N/A</v>
      </c>
      <c r="EV393" s="16" t="e">
        <f t="shared" si="556"/>
        <v>#N/A</v>
      </c>
      <c r="EW393" s="16" t="e">
        <f t="shared" si="556"/>
        <v>#N/A</v>
      </c>
      <c r="EX393" s="16" t="e">
        <f t="shared" si="556"/>
        <v>#N/A</v>
      </c>
      <c r="EY393" s="16" t="e">
        <f t="shared" si="556"/>
        <v>#N/A</v>
      </c>
      <c r="EZ393" s="16" t="e">
        <f t="shared" si="556"/>
        <v>#N/A</v>
      </c>
      <c r="FA393" s="16" t="e">
        <f t="shared" si="556"/>
        <v>#N/A</v>
      </c>
      <c r="FB393" s="16" t="e">
        <f t="shared" si="556"/>
        <v>#N/A</v>
      </c>
      <c r="FC393" s="16" t="e">
        <f t="shared" si="556"/>
        <v>#N/A</v>
      </c>
      <c r="FD393" s="16" t="e">
        <f t="shared" si="556"/>
        <v>#N/A</v>
      </c>
      <c r="FE393" s="16" t="e">
        <f t="shared" si="556"/>
        <v>#N/A</v>
      </c>
      <c r="FF393" s="16" t="e">
        <f t="shared" si="556"/>
        <v>#N/A</v>
      </c>
      <c r="FG393" s="16" t="e">
        <f t="shared" si="556"/>
        <v>#N/A</v>
      </c>
      <c r="FH393" s="16" t="e">
        <f t="shared" si="556"/>
        <v>#N/A</v>
      </c>
      <c r="FI393" s="16" t="e">
        <f t="shared" si="556"/>
        <v>#N/A</v>
      </c>
      <c r="FJ393" s="16" t="e">
        <f t="shared" ref="FJ393:GO393" si="557">IF(FJ171="",NA(),SUM(FJ171,FJ189))</f>
        <v>#N/A</v>
      </c>
      <c r="FK393" s="16" t="e">
        <f t="shared" si="557"/>
        <v>#N/A</v>
      </c>
      <c r="FL393" s="16" t="e">
        <f t="shared" si="557"/>
        <v>#N/A</v>
      </c>
      <c r="FM393" s="16" t="e">
        <f t="shared" si="557"/>
        <v>#N/A</v>
      </c>
      <c r="FN393" s="16" t="e">
        <f t="shared" si="557"/>
        <v>#N/A</v>
      </c>
      <c r="FO393" s="16" t="e">
        <f t="shared" si="557"/>
        <v>#N/A</v>
      </c>
      <c r="FP393" s="16" t="e">
        <f t="shared" si="557"/>
        <v>#N/A</v>
      </c>
      <c r="FQ393" s="16" t="e">
        <f t="shared" si="557"/>
        <v>#N/A</v>
      </c>
      <c r="FR393" s="16" t="e">
        <f t="shared" si="557"/>
        <v>#N/A</v>
      </c>
      <c r="FS393" s="16" t="e">
        <f t="shared" si="557"/>
        <v>#N/A</v>
      </c>
      <c r="FT393" s="16" t="e">
        <f t="shared" si="557"/>
        <v>#N/A</v>
      </c>
      <c r="FU393" s="16" t="e">
        <f t="shared" si="557"/>
        <v>#N/A</v>
      </c>
      <c r="FV393" s="16" t="e">
        <f t="shared" si="557"/>
        <v>#N/A</v>
      </c>
      <c r="FW393" s="16" t="e">
        <f t="shared" si="557"/>
        <v>#N/A</v>
      </c>
      <c r="FX393" s="16" t="e">
        <f t="shared" si="557"/>
        <v>#N/A</v>
      </c>
      <c r="FY393" s="16" t="e">
        <f t="shared" si="557"/>
        <v>#N/A</v>
      </c>
      <c r="FZ393" s="16" t="e">
        <f t="shared" si="557"/>
        <v>#N/A</v>
      </c>
      <c r="GA393" s="16" t="e">
        <f t="shared" si="557"/>
        <v>#N/A</v>
      </c>
      <c r="GB393" s="16" t="e">
        <f t="shared" si="557"/>
        <v>#N/A</v>
      </c>
      <c r="GC393" s="16" t="e">
        <f t="shared" si="557"/>
        <v>#N/A</v>
      </c>
      <c r="GD393" s="16" t="e">
        <f t="shared" si="557"/>
        <v>#N/A</v>
      </c>
      <c r="GE393" s="16" t="e">
        <f t="shared" si="557"/>
        <v>#N/A</v>
      </c>
      <c r="GF393" s="16" t="e">
        <f t="shared" si="557"/>
        <v>#N/A</v>
      </c>
      <c r="GG393" s="16" t="e">
        <f t="shared" si="557"/>
        <v>#N/A</v>
      </c>
      <c r="GH393" s="16" t="e">
        <f t="shared" si="557"/>
        <v>#N/A</v>
      </c>
      <c r="GI393" s="16" t="e">
        <f t="shared" si="557"/>
        <v>#N/A</v>
      </c>
      <c r="GJ393" s="16" t="e">
        <f t="shared" si="557"/>
        <v>#N/A</v>
      </c>
      <c r="GK393" s="16" t="e">
        <f t="shared" si="557"/>
        <v>#N/A</v>
      </c>
      <c r="GL393" s="16" t="e">
        <f t="shared" si="557"/>
        <v>#N/A</v>
      </c>
      <c r="GM393" s="16" t="e">
        <f t="shared" si="557"/>
        <v>#N/A</v>
      </c>
      <c r="GN393" s="16" t="e">
        <f t="shared" si="557"/>
        <v>#N/A</v>
      </c>
      <c r="GO393" s="16" t="e">
        <f t="shared" si="557"/>
        <v>#N/A</v>
      </c>
      <c r="GP393" s="16" t="e">
        <f t="shared" ref="GP393:HS393" si="558">IF(GP171="",NA(),SUM(GP171,GP189))</f>
        <v>#N/A</v>
      </c>
      <c r="GQ393" s="16" t="e">
        <f t="shared" si="558"/>
        <v>#N/A</v>
      </c>
      <c r="GR393" s="16" t="e">
        <f t="shared" si="558"/>
        <v>#N/A</v>
      </c>
      <c r="GS393" s="16" t="e">
        <f t="shared" si="558"/>
        <v>#N/A</v>
      </c>
      <c r="GT393" s="16" t="e">
        <f t="shared" si="558"/>
        <v>#N/A</v>
      </c>
      <c r="GU393" s="16" t="e">
        <f t="shared" si="558"/>
        <v>#N/A</v>
      </c>
      <c r="GV393" s="16" t="e">
        <f t="shared" si="558"/>
        <v>#N/A</v>
      </c>
      <c r="GW393" s="16" t="e">
        <f t="shared" si="558"/>
        <v>#N/A</v>
      </c>
      <c r="GX393" s="16" t="e">
        <f t="shared" si="558"/>
        <v>#N/A</v>
      </c>
      <c r="GY393" s="16" t="e">
        <f t="shared" si="558"/>
        <v>#N/A</v>
      </c>
      <c r="GZ393" s="16" t="e">
        <f t="shared" si="558"/>
        <v>#N/A</v>
      </c>
      <c r="HA393" s="16" t="e">
        <f t="shared" si="558"/>
        <v>#N/A</v>
      </c>
      <c r="HB393" s="16" t="e">
        <f t="shared" si="558"/>
        <v>#N/A</v>
      </c>
      <c r="HC393" s="16" t="e">
        <f t="shared" si="558"/>
        <v>#N/A</v>
      </c>
      <c r="HD393" s="16" t="e">
        <f t="shared" si="558"/>
        <v>#N/A</v>
      </c>
      <c r="HE393" s="16" t="e">
        <f t="shared" si="558"/>
        <v>#N/A</v>
      </c>
      <c r="HF393" s="16" t="e">
        <f t="shared" si="558"/>
        <v>#N/A</v>
      </c>
      <c r="HG393" s="16" t="e">
        <f t="shared" si="558"/>
        <v>#N/A</v>
      </c>
      <c r="HH393" s="16" t="e">
        <f t="shared" si="558"/>
        <v>#N/A</v>
      </c>
      <c r="HI393" s="16" t="e">
        <f t="shared" si="558"/>
        <v>#N/A</v>
      </c>
      <c r="HJ393" s="16" t="e">
        <f t="shared" si="558"/>
        <v>#N/A</v>
      </c>
      <c r="HK393" s="16" t="e">
        <f t="shared" si="558"/>
        <v>#N/A</v>
      </c>
      <c r="HL393" s="16" t="e">
        <f t="shared" si="558"/>
        <v>#N/A</v>
      </c>
      <c r="HM393" s="16" t="e">
        <f t="shared" si="558"/>
        <v>#N/A</v>
      </c>
      <c r="HN393" s="16" t="e">
        <f t="shared" si="558"/>
        <v>#N/A</v>
      </c>
      <c r="HO393" s="16" t="e">
        <f t="shared" si="558"/>
        <v>#N/A</v>
      </c>
      <c r="HP393" s="16" t="e">
        <f t="shared" si="558"/>
        <v>#N/A</v>
      </c>
      <c r="HQ393" s="16" t="e">
        <f t="shared" si="558"/>
        <v>#N/A</v>
      </c>
      <c r="HR393" s="16" t="e">
        <f t="shared" si="558"/>
        <v>#N/A</v>
      </c>
      <c r="HS393" s="16" t="e">
        <f t="shared" si="558"/>
        <v>#N/A</v>
      </c>
      <c r="HT393" s="16" t="e">
        <f t="shared" ref="HT393:IH393" si="559">IF(HT171="",NA(),SUM(HT171,HT189))</f>
        <v>#N/A</v>
      </c>
      <c r="HU393" s="16">
        <f t="shared" si="559"/>
        <v>9608.890024268745</v>
      </c>
      <c r="HV393" s="16">
        <f t="shared" si="559"/>
        <v>9654.3250122246336</v>
      </c>
      <c r="HW393" s="16">
        <f t="shared" si="559"/>
        <v>9813.548251937842</v>
      </c>
      <c r="HX393" s="16">
        <f t="shared" si="559"/>
        <v>9866.9326392098665</v>
      </c>
      <c r="HY393" s="16">
        <f t="shared" si="559"/>
        <v>9755.8454048205822</v>
      </c>
      <c r="HZ393" s="16">
        <f t="shared" si="559"/>
        <v>9750.9633223918936</v>
      </c>
      <c r="IA393" s="16">
        <f t="shared" si="559"/>
        <v>9702.4847941911466</v>
      </c>
      <c r="IB393" s="16">
        <f t="shared" si="559"/>
        <v>9452.7235354573477</v>
      </c>
      <c r="IC393" s="16">
        <f t="shared" si="559"/>
        <v>9410.2827822911495</v>
      </c>
      <c r="ID393" s="16">
        <f t="shared" si="559"/>
        <v>9255.0402417942241</v>
      </c>
      <c r="IE393" s="16">
        <f t="shared" si="559"/>
        <v>9134.1090296971161</v>
      </c>
      <c r="IF393" s="16">
        <f t="shared" si="559"/>
        <v>9143.0702131025282</v>
      </c>
      <c r="IG393" s="16">
        <f t="shared" si="559"/>
        <v>9251.5471748698583</v>
      </c>
      <c r="IH393" s="16">
        <f t="shared" si="559"/>
        <v>9364.9922024293264</v>
      </c>
    </row>
    <row r="396" spans="1:242">
      <c r="A396" s="19"/>
      <c r="B396" s="19"/>
      <c r="C396" s="19">
        <v>3</v>
      </c>
      <c r="D396" s="19">
        <v>4</v>
      </c>
      <c r="E396" s="19">
        <v>5</v>
      </c>
      <c r="F396" s="19">
        <v>6</v>
      </c>
      <c r="G396" s="19">
        <v>7</v>
      </c>
      <c r="H396" s="19">
        <v>8</v>
      </c>
      <c r="I396" s="19">
        <v>9</v>
      </c>
      <c r="J396" s="19">
        <v>10</v>
      </c>
      <c r="K396" s="19">
        <v>11</v>
      </c>
      <c r="L396" s="19">
        <v>12</v>
      </c>
      <c r="M396" s="19">
        <v>13</v>
      </c>
      <c r="N396" s="19">
        <v>14</v>
      </c>
      <c r="O396" s="19">
        <v>15</v>
      </c>
      <c r="P396" s="19">
        <v>16</v>
      </c>
      <c r="S396" s="19"/>
      <c r="T396" s="19"/>
      <c r="U396" s="19">
        <v>3</v>
      </c>
      <c r="V396" s="19">
        <v>4</v>
      </c>
      <c r="W396" s="19">
        <v>5</v>
      </c>
      <c r="X396" s="19">
        <v>6</v>
      </c>
      <c r="Y396" s="19">
        <v>7</v>
      </c>
      <c r="Z396" s="19">
        <v>8</v>
      </c>
      <c r="AA396" s="19">
        <v>9</v>
      </c>
      <c r="AB396" s="19">
        <v>10</v>
      </c>
      <c r="AC396" s="19">
        <v>11</v>
      </c>
      <c r="AD396" s="19">
        <v>12</v>
      </c>
      <c r="AE396" s="19">
        <v>13</v>
      </c>
      <c r="AF396" s="19">
        <v>14</v>
      </c>
      <c r="AG396" s="19">
        <v>15</v>
      </c>
      <c r="AH396" s="19">
        <v>16</v>
      </c>
      <c r="AI396" s="19"/>
      <c r="AJ396" s="19"/>
      <c r="AK396" s="19">
        <v>3</v>
      </c>
      <c r="AL396" s="19">
        <v>4</v>
      </c>
      <c r="AM396" s="19">
        <v>5</v>
      </c>
      <c r="AN396" s="19">
        <v>6</v>
      </c>
      <c r="AO396" s="19">
        <v>7</v>
      </c>
      <c r="AP396" s="19">
        <v>8</v>
      </c>
      <c r="AQ396" s="19">
        <v>9</v>
      </c>
      <c r="AR396" s="19">
        <v>10</v>
      </c>
      <c r="AS396" s="19">
        <v>11</v>
      </c>
      <c r="AT396" s="19">
        <v>12</v>
      </c>
      <c r="AU396" s="19">
        <v>13</v>
      </c>
      <c r="AV396" s="19">
        <v>14</v>
      </c>
      <c r="AW396" s="19">
        <v>15</v>
      </c>
      <c r="AX396" s="19">
        <v>16</v>
      </c>
      <c r="AY396" s="19"/>
      <c r="AZ396" s="19"/>
      <c r="BA396" s="19">
        <v>3</v>
      </c>
      <c r="BB396" s="19">
        <v>4</v>
      </c>
      <c r="BC396" s="19">
        <v>5</v>
      </c>
      <c r="BD396" s="19">
        <v>6</v>
      </c>
      <c r="BE396" s="19">
        <v>7</v>
      </c>
      <c r="BF396" s="19">
        <v>8</v>
      </c>
      <c r="BG396" s="19">
        <v>9</v>
      </c>
      <c r="BH396" s="19">
        <v>10</v>
      </c>
      <c r="BI396" s="19">
        <v>11</v>
      </c>
      <c r="BJ396" s="19">
        <v>12</v>
      </c>
      <c r="BK396" s="19">
        <v>13</v>
      </c>
      <c r="BL396" s="19">
        <v>14</v>
      </c>
      <c r="BM396" s="19">
        <v>15</v>
      </c>
      <c r="BN396" s="19">
        <v>16</v>
      </c>
      <c r="BO396" s="19"/>
      <c r="BP396" s="19"/>
      <c r="BQ396" s="19">
        <v>3</v>
      </c>
      <c r="BR396" s="19">
        <v>4</v>
      </c>
      <c r="BS396" s="19">
        <v>5</v>
      </c>
      <c r="BT396" s="19">
        <v>6</v>
      </c>
      <c r="BU396" s="19">
        <v>7</v>
      </c>
      <c r="BV396" s="19">
        <v>8</v>
      </c>
      <c r="BW396" s="19">
        <v>9</v>
      </c>
      <c r="BX396" s="19">
        <v>10</v>
      </c>
      <c r="BY396" s="19">
        <v>11</v>
      </c>
      <c r="BZ396" s="19">
        <v>12</v>
      </c>
      <c r="CA396" s="19">
        <v>13</v>
      </c>
      <c r="CB396" s="19">
        <v>14</v>
      </c>
      <c r="CC396" s="19">
        <v>15</v>
      </c>
      <c r="CD396" s="19">
        <v>16</v>
      </c>
      <c r="CE396" s="19"/>
      <c r="CF396" s="19"/>
      <c r="CG396" s="19">
        <v>3</v>
      </c>
      <c r="CH396" s="19">
        <v>4</v>
      </c>
      <c r="CI396" s="19">
        <v>5</v>
      </c>
      <c r="CJ396" s="19">
        <v>6</v>
      </c>
      <c r="CK396" s="19">
        <v>7</v>
      </c>
      <c r="CL396" s="19">
        <v>8</v>
      </c>
      <c r="CM396" s="19">
        <v>9</v>
      </c>
      <c r="CN396" s="19">
        <v>10</v>
      </c>
      <c r="CO396" s="19">
        <v>11</v>
      </c>
      <c r="CP396" s="19">
        <v>12</v>
      </c>
      <c r="CQ396" s="19">
        <v>13</v>
      </c>
      <c r="CR396" s="19">
        <v>14</v>
      </c>
      <c r="CS396" s="19">
        <v>15</v>
      </c>
      <c r="CT396" s="19">
        <v>16</v>
      </c>
      <c r="CU396" s="19"/>
      <c r="CV396" s="19"/>
      <c r="CW396" s="19">
        <v>3</v>
      </c>
      <c r="CX396" s="19">
        <v>4</v>
      </c>
      <c r="CY396" s="19">
        <v>5</v>
      </c>
      <c r="CZ396" s="19">
        <v>6</v>
      </c>
      <c r="DA396" s="19">
        <v>7</v>
      </c>
      <c r="DB396" s="19">
        <v>8</v>
      </c>
      <c r="DC396" s="19">
        <v>9</v>
      </c>
      <c r="DD396" s="19">
        <v>10</v>
      </c>
      <c r="DE396" s="19">
        <v>11</v>
      </c>
      <c r="DF396" s="19">
        <v>12</v>
      </c>
      <c r="DG396" s="19">
        <v>13</v>
      </c>
      <c r="DH396" s="19">
        <v>14</v>
      </c>
      <c r="DI396" s="19">
        <v>15</v>
      </c>
      <c r="DJ396" s="19">
        <v>16</v>
      </c>
      <c r="DK396" s="19"/>
      <c r="DL396" s="19"/>
      <c r="DM396" s="19">
        <v>3</v>
      </c>
      <c r="DN396" s="19">
        <v>4</v>
      </c>
      <c r="DO396" s="19">
        <v>5</v>
      </c>
      <c r="DP396" s="19">
        <v>6</v>
      </c>
      <c r="DQ396" s="19">
        <v>7</v>
      </c>
      <c r="DR396" s="19">
        <v>8</v>
      </c>
      <c r="DS396" s="19">
        <v>9</v>
      </c>
      <c r="DT396" s="19">
        <v>10</v>
      </c>
      <c r="DU396" s="19">
        <v>11</v>
      </c>
      <c r="DV396" s="19">
        <v>12</v>
      </c>
      <c r="DW396" s="19">
        <v>13</v>
      </c>
      <c r="DX396" s="19">
        <v>14</v>
      </c>
      <c r="DY396" s="19">
        <v>15</v>
      </c>
      <c r="DZ396" s="19">
        <v>16</v>
      </c>
      <c r="EA396" s="19"/>
      <c r="EB396" s="19"/>
      <c r="EC396" s="19">
        <v>3</v>
      </c>
      <c r="ED396" s="19">
        <v>4</v>
      </c>
      <c r="EE396" s="19">
        <v>5</v>
      </c>
      <c r="EF396" s="19">
        <v>6</v>
      </c>
      <c r="EG396" s="19">
        <v>7</v>
      </c>
      <c r="EH396" s="19">
        <v>8</v>
      </c>
      <c r="EI396" s="19">
        <v>9</v>
      </c>
      <c r="EJ396" s="19">
        <v>10</v>
      </c>
      <c r="EK396" s="19">
        <v>11</v>
      </c>
      <c r="EL396" s="19">
        <v>12</v>
      </c>
      <c r="EM396" s="19">
        <v>13</v>
      </c>
      <c r="EN396" s="19">
        <v>14</v>
      </c>
      <c r="EO396" s="19">
        <v>15</v>
      </c>
      <c r="EP396" s="19">
        <v>16</v>
      </c>
      <c r="EQ396" s="19"/>
      <c r="ER396" s="19"/>
      <c r="ES396" s="19">
        <v>3</v>
      </c>
      <c r="ET396" s="19">
        <v>4</v>
      </c>
      <c r="EU396" s="19">
        <v>5</v>
      </c>
      <c r="EV396" s="19">
        <v>6</v>
      </c>
      <c r="EW396" s="19">
        <v>7</v>
      </c>
      <c r="EX396" s="19">
        <v>8</v>
      </c>
      <c r="EY396" s="19">
        <v>9</v>
      </c>
      <c r="EZ396" s="19">
        <v>10</v>
      </c>
      <c r="FA396" s="19">
        <v>11</v>
      </c>
      <c r="FB396" s="19">
        <v>12</v>
      </c>
      <c r="FC396" s="19">
        <v>13</v>
      </c>
      <c r="FD396" s="19">
        <v>14</v>
      </c>
      <c r="FE396" s="19">
        <v>15</v>
      </c>
      <c r="FF396" s="19">
        <v>16</v>
      </c>
      <c r="FG396" s="19"/>
      <c r="FH396" s="19"/>
      <c r="FI396" s="19">
        <v>3</v>
      </c>
      <c r="FJ396" s="19">
        <v>4</v>
      </c>
      <c r="FK396" s="19">
        <v>5</v>
      </c>
      <c r="FL396" s="19">
        <v>6</v>
      </c>
      <c r="FM396" s="19">
        <v>7</v>
      </c>
      <c r="FN396" s="19">
        <v>8</v>
      </c>
      <c r="FO396" s="19">
        <v>9</v>
      </c>
      <c r="FP396" s="19">
        <v>10</v>
      </c>
      <c r="FQ396" s="19">
        <v>11</v>
      </c>
      <c r="FR396" s="19">
        <v>12</v>
      </c>
      <c r="FS396" s="19">
        <v>13</v>
      </c>
      <c r="FT396" s="19">
        <v>14</v>
      </c>
      <c r="FU396" s="19">
        <v>15</v>
      </c>
      <c r="FV396" s="19">
        <v>16</v>
      </c>
      <c r="FW396" s="19"/>
      <c r="FX396" s="19"/>
      <c r="FY396" s="19">
        <v>3</v>
      </c>
      <c r="FZ396" s="19">
        <v>4</v>
      </c>
      <c r="GA396" s="19">
        <v>5</v>
      </c>
      <c r="GB396" s="19">
        <v>6</v>
      </c>
      <c r="GC396" s="19">
        <v>7</v>
      </c>
      <c r="GD396" s="19">
        <v>8</v>
      </c>
      <c r="GE396" s="19">
        <v>9</v>
      </c>
      <c r="GF396" s="19">
        <v>10</v>
      </c>
      <c r="GG396" s="19">
        <v>11</v>
      </c>
      <c r="GH396" s="19">
        <v>12</v>
      </c>
      <c r="GI396" s="19">
        <v>13</v>
      </c>
      <c r="GJ396" s="19">
        <v>14</v>
      </c>
      <c r="GK396" s="19">
        <v>15</v>
      </c>
      <c r="GL396" s="19">
        <v>16</v>
      </c>
      <c r="GM396" s="19"/>
      <c r="GN396" s="19"/>
      <c r="GO396" s="19">
        <v>3</v>
      </c>
      <c r="GP396" s="19">
        <v>4</v>
      </c>
      <c r="GQ396" s="19">
        <v>5</v>
      </c>
      <c r="GR396" s="19">
        <v>6</v>
      </c>
      <c r="GS396" s="19">
        <v>7</v>
      </c>
      <c r="GT396" s="19">
        <v>8</v>
      </c>
      <c r="GU396" s="19">
        <v>9</v>
      </c>
      <c r="GV396" s="19">
        <v>10</v>
      </c>
      <c r="GW396" s="19">
        <v>11</v>
      </c>
      <c r="GX396" s="19">
        <v>12</v>
      </c>
      <c r="GY396" s="19">
        <v>13</v>
      </c>
      <c r="GZ396" s="19">
        <v>14</v>
      </c>
      <c r="HA396" s="19">
        <v>15</v>
      </c>
      <c r="HB396" s="19">
        <v>16</v>
      </c>
      <c r="HC396" s="19"/>
      <c r="HD396" s="19"/>
      <c r="HE396" s="19">
        <v>3</v>
      </c>
      <c r="HF396" s="19">
        <v>4</v>
      </c>
      <c r="HG396" s="19">
        <v>5</v>
      </c>
      <c r="HH396" s="19">
        <v>6</v>
      </c>
      <c r="HI396" s="19">
        <v>7</v>
      </c>
      <c r="HJ396" s="19">
        <v>8</v>
      </c>
      <c r="HK396" s="19">
        <v>9</v>
      </c>
      <c r="HL396" s="19">
        <v>10</v>
      </c>
      <c r="HM396" s="19">
        <v>11</v>
      </c>
      <c r="HN396" s="19">
        <v>12</v>
      </c>
      <c r="HO396" s="19">
        <v>13</v>
      </c>
      <c r="HP396" s="19">
        <v>14</v>
      </c>
      <c r="HQ396" s="19">
        <v>15</v>
      </c>
      <c r="HR396" s="19">
        <v>16</v>
      </c>
      <c r="HS396" s="19"/>
      <c r="HT396" s="19"/>
      <c r="HU396" s="19">
        <v>3</v>
      </c>
      <c r="HV396" s="19">
        <v>4</v>
      </c>
      <c r="HW396" s="19">
        <v>5</v>
      </c>
      <c r="HX396" s="19">
        <v>6</v>
      </c>
      <c r="HY396" s="19">
        <v>7</v>
      </c>
      <c r="HZ396" s="19">
        <v>8</v>
      </c>
      <c r="IA396" s="19">
        <v>9</v>
      </c>
      <c r="IB396" s="19">
        <v>10</v>
      </c>
      <c r="IC396" s="19">
        <v>11</v>
      </c>
      <c r="ID396" s="19">
        <v>12</v>
      </c>
      <c r="IE396" s="19">
        <v>13</v>
      </c>
      <c r="IF396" s="19">
        <v>14</v>
      </c>
      <c r="IG396" s="19">
        <v>15</v>
      </c>
      <c r="IH396" s="19">
        <v>16</v>
      </c>
    </row>
    <row r="397" spans="1:242">
      <c r="A397" s="19"/>
      <c r="B397" s="45"/>
      <c r="C397" s="45" t="s">
        <v>294</v>
      </c>
      <c r="D397" s="45" t="s">
        <v>295</v>
      </c>
      <c r="E397" s="45" t="s">
        <v>296</v>
      </c>
      <c r="F397" s="150" t="s">
        <v>297</v>
      </c>
      <c r="G397" s="45" t="s">
        <v>264</v>
      </c>
      <c r="H397" s="45" t="s">
        <v>265</v>
      </c>
      <c r="I397" s="45" t="s">
        <v>266</v>
      </c>
      <c r="J397" s="45" t="s">
        <v>267</v>
      </c>
      <c r="K397" s="45" t="s">
        <v>268</v>
      </c>
      <c r="L397" s="45" t="s">
        <v>269</v>
      </c>
      <c r="M397" s="45" t="s">
        <v>270</v>
      </c>
      <c r="N397" s="45" t="s">
        <v>271</v>
      </c>
      <c r="O397" s="45" t="s">
        <v>272</v>
      </c>
      <c r="P397" s="44" t="s">
        <v>273</v>
      </c>
      <c r="Q397" s="44"/>
      <c r="R397" s="44"/>
      <c r="S397" s="44"/>
      <c r="T397" s="45"/>
      <c r="U397" s="45" t="s">
        <v>294</v>
      </c>
      <c r="V397" s="45" t="s">
        <v>295</v>
      </c>
      <c r="W397" s="45" t="s">
        <v>296</v>
      </c>
      <c r="X397" s="150" t="s">
        <v>297</v>
      </c>
      <c r="Y397" s="45" t="s">
        <v>264</v>
      </c>
      <c r="Z397" s="45" t="s">
        <v>265</v>
      </c>
      <c r="AA397" s="45" t="s">
        <v>266</v>
      </c>
      <c r="AB397" s="45" t="s">
        <v>267</v>
      </c>
      <c r="AC397" s="45" t="s">
        <v>268</v>
      </c>
      <c r="AD397" s="45" t="s">
        <v>269</v>
      </c>
      <c r="AE397" s="45" t="s">
        <v>270</v>
      </c>
      <c r="AF397" s="45" t="s">
        <v>271</v>
      </c>
      <c r="AG397" s="45" t="s">
        <v>272</v>
      </c>
      <c r="AH397" s="44" t="s">
        <v>273</v>
      </c>
      <c r="AI397" s="44"/>
      <c r="AJ397" s="45"/>
      <c r="AK397" s="45" t="s">
        <v>294</v>
      </c>
      <c r="AL397" s="45" t="s">
        <v>295</v>
      </c>
      <c r="AM397" s="45" t="s">
        <v>296</v>
      </c>
      <c r="AN397" s="150" t="s">
        <v>297</v>
      </c>
      <c r="AO397" s="45" t="s">
        <v>264</v>
      </c>
      <c r="AP397" s="45" t="s">
        <v>265</v>
      </c>
      <c r="AQ397" s="45" t="s">
        <v>266</v>
      </c>
      <c r="AR397" s="45" t="s">
        <v>267</v>
      </c>
      <c r="AS397" s="45" t="s">
        <v>268</v>
      </c>
      <c r="AT397" s="45" t="s">
        <v>269</v>
      </c>
      <c r="AU397" s="45" t="s">
        <v>270</v>
      </c>
      <c r="AV397" s="45" t="s">
        <v>271</v>
      </c>
      <c r="AW397" s="45" t="s">
        <v>272</v>
      </c>
      <c r="AX397" s="44" t="s">
        <v>273</v>
      </c>
      <c r="AY397" s="44"/>
      <c r="AZ397" s="45"/>
      <c r="BA397" s="45" t="s">
        <v>294</v>
      </c>
      <c r="BB397" s="45" t="s">
        <v>295</v>
      </c>
      <c r="BC397" s="45" t="s">
        <v>296</v>
      </c>
      <c r="BD397" s="150" t="s">
        <v>297</v>
      </c>
      <c r="BE397" s="45" t="s">
        <v>264</v>
      </c>
      <c r="BF397" s="45" t="s">
        <v>265</v>
      </c>
      <c r="BG397" s="45" t="s">
        <v>266</v>
      </c>
      <c r="BH397" s="45" t="s">
        <v>267</v>
      </c>
      <c r="BI397" s="45" t="s">
        <v>268</v>
      </c>
      <c r="BJ397" s="45" t="s">
        <v>269</v>
      </c>
      <c r="BK397" s="45" t="s">
        <v>270</v>
      </c>
      <c r="BL397" s="45" t="s">
        <v>271</v>
      </c>
      <c r="BM397" s="45" t="s">
        <v>272</v>
      </c>
      <c r="BN397" s="44" t="s">
        <v>273</v>
      </c>
      <c r="BO397" s="44"/>
      <c r="BP397" s="45"/>
      <c r="BQ397" s="45" t="s">
        <v>294</v>
      </c>
      <c r="BR397" s="45" t="s">
        <v>295</v>
      </c>
      <c r="BS397" s="45" t="s">
        <v>296</v>
      </c>
      <c r="BT397" s="150" t="s">
        <v>297</v>
      </c>
      <c r="BU397" s="45" t="s">
        <v>264</v>
      </c>
      <c r="BV397" s="45" t="s">
        <v>265</v>
      </c>
      <c r="BW397" s="45" t="s">
        <v>266</v>
      </c>
      <c r="BX397" s="45" t="s">
        <v>267</v>
      </c>
      <c r="BY397" s="45" t="s">
        <v>268</v>
      </c>
      <c r="BZ397" s="45" t="s">
        <v>269</v>
      </c>
      <c r="CA397" s="45" t="s">
        <v>270</v>
      </c>
      <c r="CB397" s="45" t="s">
        <v>271</v>
      </c>
      <c r="CC397" s="45" t="s">
        <v>272</v>
      </c>
      <c r="CD397" s="44" t="s">
        <v>273</v>
      </c>
      <c r="CE397" s="44"/>
      <c r="CF397" s="45"/>
      <c r="CG397" s="45" t="s">
        <v>294</v>
      </c>
      <c r="CH397" s="45" t="s">
        <v>295</v>
      </c>
      <c r="CI397" s="45" t="s">
        <v>296</v>
      </c>
      <c r="CJ397" s="150" t="s">
        <v>297</v>
      </c>
      <c r="CK397" s="45" t="s">
        <v>264</v>
      </c>
      <c r="CL397" s="45" t="s">
        <v>265</v>
      </c>
      <c r="CM397" s="45" t="s">
        <v>266</v>
      </c>
      <c r="CN397" s="45" t="s">
        <v>267</v>
      </c>
      <c r="CO397" s="45" t="s">
        <v>268</v>
      </c>
      <c r="CP397" s="45" t="s">
        <v>269</v>
      </c>
      <c r="CQ397" s="45" t="s">
        <v>270</v>
      </c>
      <c r="CR397" s="45" t="s">
        <v>271</v>
      </c>
      <c r="CS397" s="45" t="s">
        <v>272</v>
      </c>
      <c r="CT397" s="44" t="s">
        <v>273</v>
      </c>
      <c r="CU397" s="44"/>
      <c r="CV397" s="45"/>
      <c r="CW397" s="45" t="s">
        <v>294</v>
      </c>
      <c r="CX397" s="45" t="s">
        <v>295</v>
      </c>
      <c r="CY397" s="45" t="s">
        <v>296</v>
      </c>
      <c r="CZ397" s="150" t="s">
        <v>297</v>
      </c>
      <c r="DA397" s="45" t="s">
        <v>264</v>
      </c>
      <c r="DB397" s="45" t="s">
        <v>265</v>
      </c>
      <c r="DC397" s="45" t="s">
        <v>266</v>
      </c>
      <c r="DD397" s="45" t="s">
        <v>267</v>
      </c>
      <c r="DE397" s="45" t="s">
        <v>268</v>
      </c>
      <c r="DF397" s="45" t="s">
        <v>269</v>
      </c>
      <c r="DG397" s="45" t="s">
        <v>270</v>
      </c>
      <c r="DH397" s="45" t="s">
        <v>271</v>
      </c>
      <c r="DI397" s="45" t="s">
        <v>272</v>
      </c>
      <c r="DJ397" s="44" t="s">
        <v>273</v>
      </c>
      <c r="DK397" s="44"/>
      <c r="DL397" s="45"/>
      <c r="DM397" s="45" t="s">
        <v>294</v>
      </c>
      <c r="DN397" s="45" t="s">
        <v>295</v>
      </c>
      <c r="DO397" s="45" t="s">
        <v>296</v>
      </c>
      <c r="DP397" s="150" t="s">
        <v>297</v>
      </c>
      <c r="DQ397" s="45" t="s">
        <v>264</v>
      </c>
      <c r="DR397" s="45" t="s">
        <v>265</v>
      </c>
      <c r="DS397" s="45" t="s">
        <v>266</v>
      </c>
      <c r="DT397" s="45" t="s">
        <v>267</v>
      </c>
      <c r="DU397" s="45" t="s">
        <v>268</v>
      </c>
      <c r="DV397" s="45" t="s">
        <v>269</v>
      </c>
      <c r="DW397" s="45" t="s">
        <v>270</v>
      </c>
      <c r="DX397" s="45" t="s">
        <v>271</v>
      </c>
      <c r="DY397" s="45" t="s">
        <v>272</v>
      </c>
      <c r="DZ397" s="44" t="s">
        <v>273</v>
      </c>
      <c r="EA397" s="44"/>
      <c r="EB397" s="45"/>
      <c r="EC397" s="45" t="s">
        <v>294</v>
      </c>
      <c r="ED397" s="45" t="s">
        <v>295</v>
      </c>
      <c r="EE397" s="45" t="s">
        <v>296</v>
      </c>
      <c r="EF397" s="150" t="s">
        <v>297</v>
      </c>
      <c r="EG397" s="45" t="s">
        <v>264</v>
      </c>
      <c r="EH397" s="45" t="s">
        <v>265</v>
      </c>
      <c r="EI397" s="45" t="s">
        <v>266</v>
      </c>
      <c r="EJ397" s="45" t="s">
        <v>267</v>
      </c>
      <c r="EK397" s="45" t="s">
        <v>268</v>
      </c>
      <c r="EL397" s="45" t="s">
        <v>269</v>
      </c>
      <c r="EM397" s="45" t="s">
        <v>270</v>
      </c>
      <c r="EN397" s="45" t="s">
        <v>271</v>
      </c>
      <c r="EO397" s="45" t="s">
        <v>272</v>
      </c>
      <c r="EP397" s="44" t="s">
        <v>273</v>
      </c>
      <c r="EQ397" s="44"/>
      <c r="ER397" s="45"/>
      <c r="ES397" s="45" t="s">
        <v>294</v>
      </c>
      <c r="ET397" s="45" t="s">
        <v>295</v>
      </c>
      <c r="EU397" s="45" t="s">
        <v>296</v>
      </c>
      <c r="EV397" s="150" t="s">
        <v>297</v>
      </c>
      <c r="EW397" s="45" t="s">
        <v>264</v>
      </c>
      <c r="EX397" s="45" t="s">
        <v>265</v>
      </c>
      <c r="EY397" s="45" t="s">
        <v>266</v>
      </c>
      <c r="EZ397" s="45" t="s">
        <v>267</v>
      </c>
      <c r="FA397" s="45" t="s">
        <v>268</v>
      </c>
      <c r="FB397" s="45" t="s">
        <v>269</v>
      </c>
      <c r="FC397" s="45" t="s">
        <v>270</v>
      </c>
      <c r="FD397" s="45" t="s">
        <v>271</v>
      </c>
      <c r="FE397" s="45" t="s">
        <v>272</v>
      </c>
      <c r="FF397" s="44" t="s">
        <v>273</v>
      </c>
      <c r="FG397" s="44"/>
      <c r="FH397" s="45"/>
      <c r="FI397" s="45" t="s">
        <v>294</v>
      </c>
      <c r="FJ397" s="45" t="s">
        <v>295</v>
      </c>
      <c r="FK397" s="45" t="s">
        <v>296</v>
      </c>
      <c r="FL397" s="150" t="s">
        <v>297</v>
      </c>
      <c r="FM397" s="45" t="s">
        <v>264</v>
      </c>
      <c r="FN397" s="45" t="s">
        <v>265</v>
      </c>
      <c r="FO397" s="45" t="s">
        <v>266</v>
      </c>
      <c r="FP397" s="45" t="s">
        <v>267</v>
      </c>
      <c r="FQ397" s="45" t="s">
        <v>268</v>
      </c>
      <c r="FR397" s="45" t="s">
        <v>269</v>
      </c>
      <c r="FS397" s="45" t="s">
        <v>270</v>
      </c>
      <c r="FT397" s="45" t="s">
        <v>271</v>
      </c>
      <c r="FU397" s="45" t="s">
        <v>272</v>
      </c>
      <c r="FV397" s="44" t="s">
        <v>273</v>
      </c>
      <c r="FW397" s="44"/>
      <c r="FX397" s="45"/>
      <c r="FY397" s="45" t="s">
        <v>294</v>
      </c>
      <c r="FZ397" s="45" t="s">
        <v>295</v>
      </c>
      <c r="GA397" s="45" t="s">
        <v>296</v>
      </c>
      <c r="GB397" s="150" t="s">
        <v>297</v>
      </c>
      <c r="GC397" s="45" t="s">
        <v>264</v>
      </c>
      <c r="GD397" s="45" t="s">
        <v>265</v>
      </c>
      <c r="GE397" s="45" t="s">
        <v>266</v>
      </c>
      <c r="GF397" s="45" t="s">
        <v>267</v>
      </c>
      <c r="GG397" s="45" t="s">
        <v>268</v>
      </c>
      <c r="GH397" s="45" t="s">
        <v>269</v>
      </c>
      <c r="GI397" s="45" t="s">
        <v>270</v>
      </c>
      <c r="GJ397" s="45" t="s">
        <v>271</v>
      </c>
      <c r="GK397" s="45" t="s">
        <v>272</v>
      </c>
      <c r="GL397" s="44" t="s">
        <v>273</v>
      </c>
      <c r="GM397" s="44"/>
      <c r="GN397" s="45"/>
      <c r="GO397" s="45" t="s">
        <v>294</v>
      </c>
      <c r="GP397" s="45" t="s">
        <v>295</v>
      </c>
      <c r="GQ397" s="45" t="s">
        <v>296</v>
      </c>
      <c r="GR397" s="150" t="s">
        <v>297</v>
      </c>
      <c r="GS397" s="45" t="s">
        <v>264</v>
      </c>
      <c r="GT397" s="45" t="s">
        <v>265</v>
      </c>
      <c r="GU397" s="45" t="s">
        <v>266</v>
      </c>
      <c r="GV397" s="45" t="s">
        <v>267</v>
      </c>
      <c r="GW397" s="45" t="s">
        <v>268</v>
      </c>
      <c r="GX397" s="45" t="s">
        <v>269</v>
      </c>
      <c r="GY397" s="45" t="s">
        <v>270</v>
      </c>
      <c r="GZ397" s="45" t="s">
        <v>271</v>
      </c>
      <c r="HA397" s="45" t="s">
        <v>272</v>
      </c>
      <c r="HB397" s="44" t="s">
        <v>273</v>
      </c>
      <c r="HC397" s="44"/>
      <c r="HD397" s="45"/>
      <c r="HE397" s="45" t="s">
        <v>294</v>
      </c>
      <c r="HF397" s="45" t="s">
        <v>295</v>
      </c>
      <c r="HG397" s="45" t="s">
        <v>296</v>
      </c>
      <c r="HH397" s="150" t="s">
        <v>297</v>
      </c>
      <c r="HI397" s="45" t="s">
        <v>264</v>
      </c>
      <c r="HJ397" s="45" t="s">
        <v>265</v>
      </c>
      <c r="HK397" s="45" t="s">
        <v>266</v>
      </c>
      <c r="HL397" s="45" t="s">
        <v>267</v>
      </c>
      <c r="HM397" s="45" t="s">
        <v>268</v>
      </c>
      <c r="HN397" s="45" t="s">
        <v>269</v>
      </c>
      <c r="HO397" s="45" t="s">
        <v>270</v>
      </c>
      <c r="HP397" s="45" t="s">
        <v>271</v>
      </c>
      <c r="HQ397" s="45" t="s">
        <v>272</v>
      </c>
      <c r="HR397" s="44" t="s">
        <v>273</v>
      </c>
      <c r="HS397" s="44"/>
      <c r="HT397" s="45"/>
      <c r="HU397" s="45" t="s">
        <v>294</v>
      </c>
      <c r="HV397" s="45" t="s">
        <v>295</v>
      </c>
      <c r="HW397" s="45" t="s">
        <v>296</v>
      </c>
      <c r="HX397" s="150" t="s">
        <v>297</v>
      </c>
      <c r="HY397" s="45" t="s">
        <v>264</v>
      </c>
      <c r="HZ397" s="45" t="s">
        <v>265</v>
      </c>
      <c r="IA397" s="45" t="s">
        <v>266</v>
      </c>
      <c r="IB397" s="45" t="s">
        <v>267</v>
      </c>
      <c r="IC397" s="45" t="s">
        <v>268</v>
      </c>
      <c r="ID397" s="45" t="s">
        <v>269</v>
      </c>
      <c r="IE397" s="45" t="s">
        <v>270</v>
      </c>
      <c r="IF397" s="45" t="s">
        <v>271</v>
      </c>
      <c r="IG397" s="45" t="s">
        <v>272</v>
      </c>
      <c r="IH397" s="44" t="s">
        <v>273</v>
      </c>
    </row>
    <row r="398" spans="1:242">
      <c r="A398" s="45" t="s">
        <v>643</v>
      </c>
      <c r="B398" s="19"/>
      <c r="C398" s="104">
        <f>C379/$C379-1</f>
        <v>0</v>
      </c>
      <c r="D398" s="104">
        <f t="shared" ref="D398:P398" si="560">D379/$C379-1</f>
        <v>-2.7648481820813919E-2</v>
      </c>
      <c r="E398" s="104">
        <f t="shared" si="560"/>
        <v>7.3782243994515717E-3</v>
      </c>
      <c r="F398" s="104">
        <f t="shared" si="560"/>
        <v>1.3594249249617496E-2</v>
      </c>
      <c r="G398" s="104">
        <f t="shared" si="560"/>
        <v>6.1922592514841668E-2</v>
      </c>
      <c r="H398" s="104">
        <f t="shared" si="560"/>
        <v>5.4378885693477264E-2</v>
      </c>
      <c r="I398" s="104">
        <f t="shared" si="560"/>
        <v>6.409620737169397E-2</v>
      </c>
      <c r="J398" s="104">
        <f t="shared" si="560"/>
        <v>5.4731300138743277E-2</v>
      </c>
      <c r="K398" s="104">
        <f t="shared" si="560"/>
        <v>3.0721478320842488E-2</v>
      </c>
      <c r="L398" s="104">
        <f t="shared" si="560"/>
        <v>1.428153268930199E-3</v>
      </c>
      <c r="M398" s="104">
        <f t="shared" si="560"/>
        <v>-2.8695900663033846E-2</v>
      </c>
      <c r="N398" s="104">
        <f t="shared" si="560"/>
        <v>-5.636166520895447E-2</v>
      </c>
      <c r="O398" s="104">
        <f t="shared" si="560"/>
        <v>-1.411104480568437E-2</v>
      </c>
      <c r="P398" s="104">
        <f t="shared" si="560"/>
        <v>6.146254370665627E-3</v>
      </c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  <c r="AA398" s="104"/>
      <c r="AB398" s="104"/>
      <c r="AC398" s="104"/>
      <c r="AD398" s="104"/>
      <c r="AE398" s="104"/>
      <c r="AF398" s="104"/>
      <c r="AG398" s="104"/>
      <c r="AH398" s="104"/>
      <c r="AI398" s="104"/>
      <c r="AJ398" s="104"/>
      <c r="AK398" s="104"/>
      <c r="AL398" s="104"/>
      <c r="AM398" s="104"/>
      <c r="AN398" s="104"/>
      <c r="AO398" s="104"/>
      <c r="AP398" s="104"/>
      <c r="AQ398" s="104"/>
      <c r="AR398" s="104"/>
      <c r="AS398" s="104"/>
      <c r="AT398" s="104"/>
      <c r="AU398" s="104"/>
      <c r="AV398" s="104"/>
      <c r="AW398" s="104"/>
      <c r="AX398" s="104"/>
      <c r="AY398" s="104"/>
      <c r="AZ398" s="104"/>
      <c r="BA398" s="104"/>
      <c r="BB398" s="104"/>
      <c r="BC398" s="104"/>
      <c r="BD398" s="104"/>
      <c r="BE398" s="104"/>
      <c r="BF398" s="104"/>
      <c r="BG398" s="104"/>
      <c r="BH398" s="104"/>
      <c r="BI398" s="104"/>
      <c r="BJ398" s="104"/>
      <c r="BK398" s="104"/>
      <c r="BL398" s="104"/>
      <c r="BM398" s="104"/>
      <c r="BN398" s="104"/>
      <c r="BO398" s="104"/>
      <c r="BP398" s="104"/>
      <c r="BQ398" s="104"/>
      <c r="BR398" s="104"/>
      <c r="BS398" s="104"/>
      <c r="BT398" s="104"/>
      <c r="BU398" s="104"/>
      <c r="BV398" s="104"/>
      <c r="BW398" s="104"/>
      <c r="BX398" s="104"/>
      <c r="BY398" s="104"/>
      <c r="BZ398" s="104"/>
      <c r="CA398" s="104"/>
      <c r="CB398" s="104"/>
      <c r="CC398" s="104"/>
      <c r="CD398" s="104"/>
      <c r="CE398" s="104"/>
      <c r="CF398" s="104"/>
      <c r="CG398" s="104"/>
      <c r="CH398" s="104"/>
      <c r="CI398" s="104"/>
      <c r="CJ398" s="104"/>
      <c r="CK398" s="104"/>
      <c r="CL398" s="104"/>
      <c r="CM398" s="104"/>
      <c r="CN398" s="104"/>
      <c r="CO398" s="104"/>
      <c r="CP398" s="104"/>
      <c r="CQ398" s="104"/>
      <c r="CR398" s="104"/>
      <c r="CS398" s="104"/>
      <c r="CT398" s="104"/>
      <c r="CU398" s="104"/>
      <c r="CV398" s="104"/>
      <c r="CW398" s="104"/>
      <c r="CX398" s="104"/>
      <c r="CY398" s="104"/>
      <c r="CZ398" s="104"/>
      <c r="DA398" s="104"/>
      <c r="DB398" s="104"/>
      <c r="DC398" s="104"/>
      <c r="DD398" s="104"/>
      <c r="DE398" s="104"/>
      <c r="DF398" s="104"/>
      <c r="DG398" s="104"/>
      <c r="DH398" s="104"/>
      <c r="DI398" s="104"/>
      <c r="DJ398" s="104"/>
      <c r="DK398" s="104"/>
      <c r="DL398" s="104"/>
      <c r="DM398" s="104"/>
      <c r="DN398" s="104"/>
      <c r="DO398" s="104"/>
      <c r="DP398" s="104"/>
      <c r="DQ398" s="104"/>
      <c r="DR398" s="104"/>
      <c r="DS398" s="104"/>
      <c r="DT398" s="104"/>
      <c r="DU398" s="104"/>
      <c r="DV398" s="104"/>
      <c r="DW398" s="104"/>
      <c r="DX398" s="104"/>
      <c r="DY398" s="104"/>
      <c r="DZ398" s="104"/>
      <c r="EA398" s="104"/>
      <c r="EB398" s="104"/>
      <c r="EC398" s="104"/>
      <c r="ED398" s="104"/>
      <c r="EE398" s="104"/>
      <c r="EF398" s="104"/>
      <c r="EG398" s="104"/>
      <c r="EH398" s="104"/>
      <c r="EI398" s="104"/>
      <c r="EJ398" s="104"/>
      <c r="EK398" s="104"/>
      <c r="EL398" s="104"/>
      <c r="EM398" s="104"/>
      <c r="EN398" s="104"/>
      <c r="EO398" s="104"/>
      <c r="EP398" s="104"/>
      <c r="EQ398" s="104"/>
      <c r="ER398" s="104"/>
      <c r="ES398" s="104"/>
      <c r="ET398" s="104"/>
      <c r="EU398" s="104"/>
      <c r="EV398" s="104"/>
      <c r="EW398" s="104"/>
      <c r="EX398" s="104"/>
      <c r="EY398" s="104"/>
      <c r="EZ398" s="104"/>
      <c r="FA398" s="104"/>
      <c r="FB398" s="104"/>
      <c r="FC398" s="104"/>
      <c r="FD398" s="104"/>
      <c r="FE398" s="104"/>
      <c r="FF398" s="104"/>
      <c r="FG398" s="104"/>
      <c r="FH398" s="104"/>
      <c r="FI398" s="104"/>
      <c r="FJ398" s="104"/>
      <c r="FK398" s="104"/>
      <c r="FL398" s="104"/>
      <c r="FM398" s="104"/>
      <c r="FN398" s="104"/>
      <c r="FO398" s="104"/>
      <c r="FP398" s="104"/>
      <c r="FQ398" s="104"/>
      <c r="FR398" s="104"/>
      <c r="FS398" s="104"/>
      <c r="FT398" s="104"/>
      <c r="FU398" s="104"/>
      <c r="FV398" s="104"/>
      <c r="FW398" s="104"/>
      <c r="FX398" s="104"/>
      <c r="FY398" s="104"/>
      <c r="FZ398" s="104"/>
      <c r="GA398" s="104"/>
      <c r="GB398" s="104"/>
      <c r="GC398" s="104"/>
      <c r="GD398" s="104"/>
      <c r="GE398" s="104"/>
      <c r="GF398" s="104"/>
      <c r="GG398" s="104"/>
      <c r="GH398" s="104"/>
      <c r="GI398" s="104"/>
      <c r="GJ398" s="104"/>
      <c r="GK398" s="104"/>
      <c r="GL398" s="104"/>
      <c r="GM398" s="104"/>
      <c r="GN398" s="104"/>
      <c r="GO398" s="104"/>
      <c r="GP398" s="104"/>
      <c r="GQ398" s="104"/>
      <c r="GR398" s="104"/>
      <c r="GS398" s="104"/>
      <c r="GT398" s="104"/>
      <c r="GU398" s="104"/>
      <c r="GV398" s="104"/>
      <c r="GW398" s="104"/>
      <c r="GX398" s="104"/>
      <c r="GY398" s="104"/>
      <c r="GZ398" s="104"/>
      <c r="HA398" s="104"/>
      <c r="HB398" s="104"/>
      <c r="HC398" s="104"/>
      <c r="HD398" s="104"/>
      <c r="HE398" s="104"/>
      <c r="HF398" s="104"/>
      <c r="HG398" s="104"/>
      <c r="HH398" s="104"/>
      <c r="HI398" s="104"/>
      <c r="HJ398" s="104"/>
      <c r="HK398" s="104"/>
      <c r="HL398" s="104"/>
      <c r="HM398" s="104"/>
      <c r="HN398" s="104"/>
      <c r="HO398" s="104"/>
      <c r="HP398" s="104"/>
      <c r="HQ398" s="104"/>
      <c r="HR398" s="104"/>
      <c r="HS398" s="104"/>
      <c r="HT398" s="104"/>
      <c r="HU398" s="104"/>
      <c r="HV398" s="104"/>
      <c r="HW398" s="104"/>
      <c r="HX398" s="104"/>
      <c r="HY398" s="104"/>
      <c r="HZ398" s="104"/>
      <c r="IA398" s="104"/>
      <c r="IB398" s="104"/>
      <c r="IC398" s="104"/>
      <c r="ID398" s="104"/>
      <c r="IE398" s="104"/>
      <c r="IF398" s="104"/>
      <c r="IG398" s="104"/>
      <c r="IH398" s="104"/>
    </row>
    <row r="399" spans="1:242">
      <c r="A399" s="45" t="s">
        <v>657</v>
      </c>
      <c r="B399" s="19"/>
      <c r="C399" s="104"/>
      <c r="D399" s="104"/>
      <c r="E399" s="104"/>
      <c r="F399" s="104"/>
      <c r="G399" s="104"/>
      <c r="H399" s="104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>
        <f>U380/$U380-1</f>
        <v>0</v>
      </c>
      <c r="V399" s="104">
        <f t="shared" ref="V399:AH399" si="561">V380/$U380-1</f>
        <v>-1.0983402377917839E-2</v>
      </c>
      <c r="W399" s="104">
        <f t="shared" si="561"/>
        <v>2.7547971319529907E-2</v>
      </c>
      <c r="X399" s="104">
        <f t="shared" si="561"/>
        <v>-4.5830090345948538E-3</v>
      </c>
      <c r="Y399" s="104">
        <f t="shared" si="561"/>
        <v>-4.4109343023487346E-3</v>
      </c>
      <c r="Z399" s="104">
        <f t="shared" si="561"/>
        <v>-3.2652562991446477E-3</v>
      </c>
      <c r="AA399" s="104">
        <f t="shared" si="561"/>
        <v>-1.8438309264979469E-2</v>
      </c>
      <c r="AB399" s="104">
        <f t="shared" si="561"/>
        <v>-3.8647328878765208E-2</v>
      </c>
      <c r="AC399" s="104">
        <f t="shared" si="561"/>
        <v>-5.485243769738446E-2</v>
      </c>
      <c r="AD399" s="104">
        <f t="shared" si="561"/>
        <v>-7.2178653066341192E-2</v>
      </c>
      <c r="AE399" s="104">
        <f t="shared" si="561"/>
        <v>-7.086185657449473E-2</v>
      </c>
      <c r="AF399" s="104">
        <f t="shared" si="561"/>
        <v>-7.2708839768987454E-2</v>
      </c>
      <c r="AG399" s="104">
        <f t="shared" si="561"/>
        <v>-7.2127270348508188E-2</v>
      </c>
      <c r="AH399" s="104">
        <f t="shared" si="561"/>
        <v>-7.8037720444823266E-2</v>
      </c>
      <c r="AI399" s="104"/>
      <c r="AJ399" s="104"/>
      <c r="AK399" s="104"/>
      <c r="AL399" s="104"/>
      <c r="AM399" s="104"/>
      <c r="AN399" s="104"/>
      <c r="AO399" s="104"/>
      <c r="AP399" s="104"/>
      <c r="AQ399" s="104"/>
      <c r="AR399" s="104"/>
      <c r="AS399" s="104"/>
      <c r="AT399" s="104"/>
      <c r="AU399" s="104"/>
      <c r="AV399" s="104"/>
      <c r="AW399" s="104"/>
      <c r="AX399" s="104"/>
      <c r="AY399" s="104"/>
      <c r="AZ399" s="104"/>
      <c r="BA399" s="104"/>
      <c r="BB399" s="104"/>
      <c r="BC399" s="104"/>
      <c r="BD399" s="104"/>
      <c r="BE399" s="104"/>
      <c r="BF399" s="104"/>
      <c r="BG399" s="104"/>
      <c r="BH399" s="104"/>
      <c r="BI399" s="104"/>
      <c r="BJ399" s="104"/>
      <c r="BK399" s="104"/>
      <c r="BL399" s="104"/>
      <c r="BM399" s="104"/>
      <c r="BN399" s="104"/>
      <c r="BO399" s="104"/>
      <c r="BP399" s="104"/>
      <c r="BQ399" s="104"/>
      <c r="BR399" s="104"/>
      <c r="BS399" s="104"/>
      <c r="BT399" s="104"/>
      <c r="BU399" s="104"/>
      <c r="BV399" s="104"/>
      <c r="BW399" s="104"/>
      <c r="BX399" s="104"/>
      <c r="BY399" s="104"/>
      <c r="BZ399" s="104"/>
      <c r="CA399" s="104"/>
      <c r="CB399" s="104"/>
      <c r="CC399" s="104"/>
      <c r="CD399" s="104"/>
      <c r="CE399" s="104"/>
      <c r="CF399" s="104"/>
      <c r="CG399" s="104"/>
      <c r="CH399" s="104"/>
      <c r="CI399" s="104"/>
      <c r="CJ399" s="104"/>
      <c r="CK399" s="104"/>
      <c r="CL399" s="104"/>
      <c r="CM399" s="104"/>
      <c r="CN399" s="104"/>
      <c r="CO399" s="104"/>
      <c r="CP399" s="104"/>
      <c r="CQ399" s="104"/>
      <c r="CR399" s="104"/>
      <c r="CS399" s="104"/>
      <c r="CT399" s="104"/>
      <c r="CU399" s="104"/>
      <c r="CV399" s="104"/>
      <c r="CW399" s="104"/>
      <c r="CX399" s="104"/>
      <c r="CY399" s="104"/>
      <c r="CZ399" s="104"/>
      <c r="DA399" s="104"/>
      <c r="DB399" s="104"/>
      <c r="DC399" s="104"/>
      <c r="DD399" s="104"/>
      <c r="DE399" s="104"/>
      <c r="DF399" s="104"/>
      <c r="DG399" s="104"/>
      <c r="DH399" s="104"/>
      <c r="DI399" s="104"/>
      <c r="DJ399" s="104"/>
      <c r="DK399" s="104"/>
      <c r="DL399" s="104"/>
      <c r="DM399" s="104"/>
      <c r="DN399" s="104"/>
      <c r="DO399" s="104"/>
      <c r="DP399" s="104"/>
      <c r="DQ399" s="104"/>
      <c r="DR399" s="104"/>
      <c r="DS399" s="104"/>
      <c r="DT399" s="104"/>
      <c r="DU399" s="104"/>
      <c r="DV399" s="104"/>
      <c r="DW399" s="104"/>
      <c r="DX399" s="104"/>
      <c r="DY399" s="104"/>
      <c r="DZ399" s="104"/>
      <c r="EA399" s="104"/>
      <c r="EB399" s="104"/>
      <c r="EC399" s="104"/>
      <c r="ED399" s="104"/>
      <c r="EE399" s="104"/>
      <c r="EF399" s="104"/>
      <c r="EG399" s="104"/>
      <c r="EH399" s="104"/>
      <c r="EI399" s="104"/>
      <c r="EJ399" s="104"/>
      <c r="EK399" s="104"/>
      <c r="EL399" s="104"/>
      <c r="EM399" s="104"/>
      <c r="EN399" s="104"/>
      <c r="EO399" s="104"/>
      <c r="EP399" s="104"/>
      <c r="EQ399" s="104"/>
      <c r="ER399" s="104"/>
      <c r="ES399" s="104"/>
      <c r="ET399" s="104"/>
      <c r="EU399" s="104"/>
      <c r="EV399" s="104"/>
      <c r="EW399" s="104"/>
      <c r="EX399" s="104"/>
      <c r="EY399" s="104"/>
      <c r="EZ399" s="104"/>
      <c r="FA399" s="104"/>
      <c r="FB399" s="104"/>
      <c r="FC399" s="104"/>
      <c r="FD399" s="104"/>
      <c r="FE399" s="104"/>
      <c r="FF399" s="104"/>
      <c r="FG399" s="104"/>
      <c r="FH399" s="104"/>
      <c r="FI399" s="104"/>
      <c r="FJ399" s="104"/>
      <c r="FK399" s="104"/>
      <c r="FL399" s="104"/>
      <c r="FM399" s="104"/>
      <c r="FN399" s="104"/>
      <c r="FO399" s="104"/>
      <c r="FP399" s="104"/>
      <c r="FQ399" s="104"/>
      <c r="FR399" s="104"/>
      <c r="FS399" s="104"/>
      <c r="FT399" s="104"/>
      <c r="FU399" s="104"/>
      <c r="FV399" s="104"/>
      <c r="FW399" s="104"/>
      <c r="FX399" s="104"/>
      <c r="FY399" s="104"/>
      <c r="FZ399" s="104"/>
      <c r="GA399" s="104"/>
      <c r="GB399" s="104"/>
      <c r="GC399" s="104"/>
      <c r="GD399" s="104"/>
      <c r="GE399" s="104"/>
      <c r="GF399" s="104"/>
      <c r="GG399" s="104"/>
      <c r="GH399" s="104"/>
      <c r="GI399" s="104"/>
      <c r="GJ399" s="104"/>
      <c r="GK399" s="104"/>
      <c r="GL399" s="104"/>
      <c r="GM399" s="104"/>
      <c r="GN399" s="104"/>
      <c r="GO399" s="104"/>
      <c r="GP399" s="104"/>
      <c r="GQ399" s="104"/>
      <c r="GR399" s="104"/>
      <c r="GS399" s="104"/>
      <c r="GT399" s="104"/>
      <c r="GU399" s="104"/>
      <c r="GV399" s="104"/>
      <c r="GW399" s="104"/>
      <c r="GX399" s="104"/>
      <c r="GY399" s="104"/>
      <c r="GZ399" s="104"/>
      <c r="HA399" s="104"/>
      <c r="HB399" s="104"/>
      <c r="HC399" s="104"/>
      <c r="HD399" s="104"/>
      <c r="HE399" s="104"/>
      <c r="HF399" s="104"/>
      <c r="HG399" s="104"/>
      <c r="HH399" s="104"/>
      <c r="HI399" s="104"/>
      <c r="HJ399" s="104"/>
      <c r="HK399" s="104"/>
      <c r="HL399" s="104"/>
      <c r="HM399" s="104"/>
      <c r="HN399" s="104"/>
      <c r="HO399" s="104"/>
      <c r="HP399" s="104"/>
      <c r="HQ399" s="104"/>
      <c r="HR399" s="104"/>
      <c r="HS399" s="104"/>
      <c r="HT399" s="104"/>
      <c r="HU399" s="104"/>
      <c r="HV399" s="104"/>
      <c r="HW399" s="104"/>
      <c r="HX399" s="104"/>
      <c r="HY399" s="104"/>
      <c r="HZ399" s="104"/>
      <c r="IA399" s="104"/>
      <c r="IB399" s="104"/>
      <c r="IC399" s="104"/>
      <c r="ID399" s="104"/>
      <c r="IE399" s="104"/>
      <c r="IF399" s="104"/>
      <c r="IG399" s="104"/>
      <c r="IH399" s="104"/>
    </row>
    <row r="400" spans="1:242">
      <c r="A400" s="45" t="s">
        <v>644</v>
      </c>
      <c r="B400" s="19"/>
      <c r="C400" s="104"/>
      <c r="D400" s="104"/>
      <c r="E400" s="104"/>
      <c r="F400" s="104"/>
      <c r="G400" s="104"/>
      <c r="H400" s="104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  <c r="AA400" s="104"/>
      <c r="AB400" s="104"/>
      <c r="AC400" s="104"/>
      <c r="AD400" s="104"/>
      <c r="AE400" s="104"/>
      <c r="AF400" s="104"/>
      <c r="AG400" s="104"/>
      <c r="AH400" s="104"/>
      <c r="AI400" s="104"/>
      <c r="AJ400" s="104"/>
      <c r="AK400" s="104">
        <f>AK381/$AK381-1</f>
        <v>0</v>
      </c>
      <c r="AL400" s="104">
        <f t="shared" ref="AL400:AX400" si="562">AL381/$AK381-1</f>
        <v>-1.5892627808342663E-2</v>
      </c>
      <c r="AM400" s="104">
        <f t="shared" si="562"/>
        <v>1.5964529549906903E-2</v>
      </c>
      <c r="AN400" s="104">
        <f t="shared" si="562"/>
        <v>1.9833528895952579E-2</v>
      </c>
      <c r="AO400" s="104">
        <f t="shared" si="562"/>
        <v>4.5704884920596545E-3</v>
      </c>
      <c r="AP400" s="104">
        <f t="shared" si="562"/>
        <v>1.5867638514228677E-3</v>
      </c>
      <c r="AQ400" s="104">
        <f t="shared" si="562"/>
        <v>-2.1295252485152849E-3</v>
      </c>
      <c r="AR400" s="104">
        <f t="shared" si="562"/>
        <v>-3.6740037628513078E-2</v>
      </c>
      <c r="AS400" s="104">
        <f t="shared" si="562"/>
        <v>-2.9771308579011779E-2</v>
      </c>
      <c r="AT400" s="104">
        <f t="shared" si="562"/>
        <v>-1.3655500251877006E-2</v>
      </c>
      <c r="AU400" s="104">
        <f t="shared" si="562"/>
        <v>-4.352911650647473E-2</v>
      </c>
      <c r="AV400" s="104">
        <f t="shared" si="562"/>
        <v>-2.9339482382042648E-2</v>
      </c>
      <c r="AW400" s="104">
        <f t="shared" si="562"/>
        <v>-4.6487169726678101E-2</v>
      </c>
      <c r="AX400" s="104">
        <f t="shared" si="562"/>
        <v>-2.3216275427506816E-2</v>
      </c>
      <c r="AY400" s="104"/>
      <c r="AZ400" s="104"/>
      <c r="BA400" s="104"/>
      <c r="BB400" s="104"/>
      <c r="BC400" s="104"/>
      <c r="BD400" s="104"/>
      <c r="BE400" s="104"/>
      <c r="BF400" s="104"/>
      <c r="BG400" s="104"/>
      <c r="BH400" s="104"/>
      <c r="BI400" s="104"/>
      <c r="BJ400" s="104"/>
      <c r="BK400" s="104"/>
      <c r="BL400" s="104"/>
      <c r="BM400" s="104"/>
      <c r="BN400" s="104"/>
      <c r="BO400" s="104"/>
      <c r="BP400" s="104"/>
      <c r="BQ400" s="104"/>
      <c r="BR400" s="104"/>
      <c r="BS400" s="104"/>
      <c r="BT400" s="104"/>
      <c r="BU400" s="104"/>
      <c r="BV400" s="104"/>
      <c r="BW400" s="104"/>
      <c r="BX400" s="104"/>
      <c r="BY400" s="104"/>
      <c r="BZ400" s="104"/>
      <c r="CA400" s="104"/>
      <c r="CB400" s="104"/>
      <c r="CC400" s="104"/>
      <c r="CD400" s="104"/>
      <c r="CE400" s="104"/>
      <c r="CF400" s="104"/>
      <c r="CG400" s="104"/>
      <c r="CH400" s="104"/>
      <c r="CI400" s="104"/>
      <c r="CJ400" s="104"/>
      <c r="CK400" s="104"/>
      <c r="CL400" s="104"/>
      <c r="CM400" s="104"/>
      <c r="CN400" s="104"/>
      <c r="CO400" s="104"/>
      <c r="CP400" s="104"/>
      <c r="CQ400" s="104"/>
      <c r="CR400" s="104"/>
      <c r="CS400" s="104"/>
      <c r="CT400" s="104"/>
      <c r="CU400" s="104"/>
      <c r="CV400" s="104"/>
      <c r="CW400" s="104"/>
      <c r="CX400" s="104"/>
      <c r="CY400" s="104"/>
      <c r="CZ400" s="104"/>
      <c r="DA400" s="104"/>
      <c r="DB400" s="104"/>
      <c r="DC400" s="104"/>
      <c r="DD400" s="104"/>
      <c r="DE400" s="104"/>
      <c r="DF400" s="104"/>
      <c r="DG400" s="104"/>
      <c r="DH400" s="104"/>
      <c r="DI400" s="104"/>
      <c r="DJ400" s="104"/>
      <c r="DK400" s="104"/>
      <c r="DL400" s="104"/>
      <c r="DM400" s="104"/>
      <c r="DN400" s="104"/>
      <c r="DO400" s="104"/>
      <c r="DP400" s="104"/>
      <c r="DQ400" s="104"/>
      <c r="DR400" s="104"/>
      <c r="DS400" s="104"/>
      <c r="DT400" s="104"/>
      <c r="DU400" s="104"/>
      <c r="DV400" s="104"/>
      <c r="DW400" s="104"/>
      <c r="DX400" s="104"/>
      <c r="DY400" s="104"/>
      <c r="DZ400" s="104"/>
      <c r="EA400" s="104"/>
      <c r="EB400" s="104"/>
      <c r="EC400" s="104"/>
      <c r="ED400" s="104"/>
      <c r="EE400" s="104"/>
      <c r="EF400" s="104"/>
      <c r="EG400" s="104"/>
      <c r="EH400" s="104"/>
      <c r="EI400" s="104"/>
      <c r="EJ400" s="104"/>
      <c r="EK400" s="104"/>
      <c r="EL400" s="104"/>
      <c r="EM400" s="104"/>
      <c r="EN400" s="104"/>
      <c r="EO400" s="104"/>
      <c r="EP400" s="104"/>
      <c r="EQ400" s="104"/>
      <c r="ER400" s="104"/>
      <c r="ES400" s="104"/>
      <c r="ET400" s="104"/>
      <c r="EU400" s="104"/>
      <c r="EV400" s="104"/>
      <c r="EW400" s="104"/>
      <c r="EX400" s="104"/>
      <c r="EY400" s="104"/>
      <c r="EZ400" s="104"/>
      <c r="FA400" s="104"/>
      <c r="FB400" s="104"/>
      <c r="FC400" s="104"/>
      <c r="FD400" s="104"/>
      <c r="FE400" s="104"/>
      <c r="FF400" s="104"/>
      <c r="FG400" s="104"/>
      <c r="FH400" s="104"/>
      <c r="FI400" s="104"/>
      <c r="FJ400" s="104"/>
      <c r="FK400" s="104"/>
      <c r="FL400" s="104"/>
      <c r="FM400" s="104"/>
      <c r="FN400" s="104"/>
      <c r="FO400" s="104"/>
      <c r="FP400" s="104"/>
      <c r="FQ400" s="104"/>
      <c r="FR400" s="104"/>
      <c r="FS400" s="104"/>
      <c r="FT400" s="104"/>
      <c r="FU400" s="104"/>
      <c r="FV400" s="104"/>
      <c r="FW400" s="104"/>
      <c r="FX400" s="104"/>
      <c r="FY400" s="104"/>
      <c r="FZ400" s="104"/>
      <c r="GA400" s="104"/>
      <c r="GB400" s="104"/>
      <c r="GC400" s="104"/>
      <c r="GD400" s="104"/>
      <c r="GE400" s="104"/>
      <c r="GF400" s="104"/>
      <c r="GG400" s="104"/>
      <c r="GH400" s="104"/>
      <c r="GI400" s="104"/>
      <c r="GJ400" s="104"/>
      <c r="GK400" s="104"/>
      <c r="GL400" s="104"/>
      <c r="GM400" s="104"/>
      <c r="GN400" s="104"/>
      <c r="GO400" s="104"/>
      <c r="GP400" s="104"/>
      <c r="GQ400" s="104"/>
      <c r="GR400" s="104"/>
      <c r="GS400" s="104"/>
      <c r="GT400" s="104"/>
      <c r="GU400" s="104"/>
      <c r="GV400" s="104"/>
      <c r="GW400" s="104"/>
      <c r="GX400" s="104"/>
      <c r="GY400" s="104"/>
      <c r="GZ400" s="104"/>
      <c r="HA400" s="104"/>
      <c r="HB400" s="104"/>
      <c r="HC400" s="104"/>
      <c r="HD400" s="104"/>
      <c r="HE400" s="104"/>
      <c r="HF400" s="104"/>
      <c r="HG400" s="104"/>
      <c r="HH400" s="104"/>
      <c r="HI400" s="104"/>
      <c r="HJ400" s="104"/>
      <c r="HK400" s="104"/>
      <c r="HL400" s="104"/>
      <c r="HM400" s="104"/>
      <c r="HN400" s="104"/>
      <c r="HO400" s="104"/>
      <c r="HP400" s="104"/>
      <c r="HQ400" s="104"/>
      <c r="HR400" s="104"/>
      <c r="HS400" s="104"/>
      <c r="HT400" s="104"/>
      <c r="HU400" s="104"/>
      <c r="HV400" s="104"/>
      <c r="HW400" s="104"/>
      <c r="HX400" s="104"/>
      <c r="HY400" s="104"/>
      <c r="HZ400" s="104"/>
      <c r="IA400" s="104"/>
      <c r="IB400" s="104"/>
      <c r="IC400" s="104"/>
      <c r="ID400" s="104"/>
      <c r="IE400" s="104"/>
      <c r="IF400" s="104"/>
      <c r="IG400" s="104"/>
      <c r="IH400" s="104"/>
    </row>
    <row r="401" spans="1:242">
      <c r="A401" s="45" t="s">
        <v>645</v>
      </c>
      <c r="B401" s="19"/>
      <c r="C401" s="104"/>
      <c r="D401" s="104"/>
      <c r="E401" s="104"/>
      <c r="F401" s="104"/>
      <c r="G401" s="104"/>
      <c r="H401" s="104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  <c r="AA401" s="104"/>
      <c r="AB401" s="104"/>
      <c r="AC401" s="104"/>
      <c r="AD401" s="104"/>
      <c r="AE401" s="104"/>
      <c r="AF401" s="104"/>
      <c r="AG401" s="104"/>
      <c r="AH401" s="104"/>
      <c r="AI401" s="104"/>
      <c r="AJ401" s="104"/>
      <c r="AK401" s="104"/>
      <c r="AL401" s="104"/>
      <c r="AM401" s="104"/>
      <c r="AN401" s="104"/>
      <c r="AO401" s="104"/>
      <c r="AP401" s="104"/>
      <c r="AQ401" s="104"/>
      <c r="AR401" s="104"/>
      <c r="AS401" s="104"/>
      <c r="AT401" s="104"/>
      <c r="AU401" s="104"/>
      <c r="AV401" s="104"/>
      <c r="AW401" s="104"/>
      <c r="AX401" s="104"/>
      <c r="AY401" s="104"/>
      <c r="AZ401" s="104"/>
      <c r="BA401" s="104">
        <f>BA382/$BA382-1</f>
        <v>0</v>
      </c>
      <c r="BB401" s="104">
        <f t="shared" ref="BB401:BN401" si="563">BB382/$BA382-1</f>
        <v>6.313234088636932E-3</v>
      </c>
      <c r="BC401" s="104">
        <f t="shared" si="563"/>
        <v>4.8642698053644073E-2</v>
      </c>
      <c r="BD401" s="104">
        <f t="shared" si="563"/>
        <v>0.11550272976889087</v>
      </c>
      <c r="BE401" s="104">
        <f t="shared" si="563"/>
        <v>9.5036056856440565E-2</v>
      </c>
      <c r="BF401" s="104">
        <f t="shared" si="563"/>
        <v>8.6692054029145593E-2</v>
      </c>
      <c r="BG401" s="104">
        <f t="shared" si="563"/>
        <v>9.6955025142679174E-2</v>
      </c>
      <c r="BH401" s="104">
        <f t="shared" si="563"/>
        <v>5.8085241419151501E-2</v>
      </c>
      <c r="BI401" s="104">
        <f t="shared" si="563"/>
        <v>6.8307955709847601E-2</v>
      </c>
      <c r="BJ401" s="104">
        <f t="shared" si="563"/>
        <v>3.790559287535733E-2</v>
      </c>
      <c r="BK401" s="104">
        <f t="shared" si="563"/>
        <v>4.0777137881816694E-2</v>
      </c>
      <c r="BL401" s="104">
        <f t="shared" si="563"/>
        <v>2.8834016361670489E-2</v>
      </c>
      <c r="BM401" s="104">
        <f t="shared" si="563"/>
        <v>6.2402310117733784E-2</v>
      </c>
      <c r="BN401" s="104">
        <f t="shared" si="563"/>
        <v>5.2442705025638636E-2</v>
      </c>
      <c r="BO401" s="104"/>
      <c r="BP401" s="104"/>
      <c r="BQ401" s="104"/>
      <c r="BR401" s="104"/>
      <c r="BS401" s="104"/>
      <c r="BT401" s="104"/>
      <c r="BU401" s="104"/>
      <c r="BV401" s="104"/>
      <c r="BW401" s="104"/>
      <c r="BX401" s="104"/>
      <c r="BY401" s="104"/>
      <c r="BZ401" s="104"/>
      <c r="CA401" s="104"/>
      <c r="CB401" s="104"/>
      <c r="CC401" s="104"/>
      <c r="CD401" s="104"/>
      <c r="CE401" s="104"/>
      <c r="CF401" s="104"/>
      <c r="CG401" s="104"/>
      <c r="CH401" s="104"/>
      <c r="CI401" s="104"/>
      <c r="CJ401" s="104"/>
      <c r="CK401" s="104"/>
      <c r="CL401" s="104"/>
      <c r="CM401" s="104"/>
      <c r="CN401" s="104"/>
      <c r="CO401" s="104"/>
      <c r="CP401" s="104"/>
      <c r="CQ401" s="104"/>
      <c r="CR401" s="104"/>
      <c r="CS401" s="104"/>
      <c r="CT401" s="104"/>
      <c r="CU401" s="104"/>
      <c r="CV401" s="104"/>
      <c r="CW401" s="104"/>
      <c r="CX401" s="104"/>
      <c r="CY401" s="104"/>
      <c r="CZ401" s="104"/>
      <c r="DA401" s="104"/>
      <c r="DB401" s="104"/>
      <c r="DC401" s="104"/>
      <c r="DD401" s="104"/>
      <c r="DE401" s="104"/>
      <c r="DF401" s="104"/>
      <c r="DG401" s="104"/>
      <c r="DH401" s="104"/>
      <c r="DI401" s="104"/>
      <c r="DJ401" s="104"/>
      <c r="DK401" s="104"/>
      <c r="DL401" s="104"/>
      <c r="DM401" s="104"/>
      <c r="DN401" s="104"/>
      <c r="DO401" s="104"/>
      <c r="DP401" s="104"/>
      <c r="DQ401" s="104"/>
      <c r="DR401" s="104"/>
      <c r="DS401" s="104"/>
      <c r="DT401" s="104"/>
      <c r="DU401" s="104"/>
      <c r="DV401" s="104"/>
      <c r="DW401" s="104"/>
      <c r="DX401" s="104"/>
      <c r="DY401" s="104"/>
      <c r="DZ401" s="104"/>
      <c r="EA401" s="104"/>
      <c r="EB401" s="104"/>
      <c r="EC401" s="104"/>
      <c r="ED401" s="104"/>
      <c r="EE401" s="104"/>
      <c r="EF401" s="104"/>
      <c r="EG401" s="104"/>
      <c r="EH401" s="104"/>
      <c r="EI401" s="104"/>
      <c r="EJ401" s="104"/>
      <c r="EK401" s="104"/>
      <c r="EL401" s="104"/>
      <c r="EM401" s="104"/>
      <c r="EN401" s="104"/>
      <c r="EO401" s="104"/>
      <c r="EP401" s="104"/>
      <c r="EQ401" s="104"/>
      <c r="ER401" s="104"/>
      <c r="ES401" s="104"/>
      <c r="ET401" s="104"/>
      <c r="EU401" s="104"/>
      <c r="EV401" s="104"/>
      <c r="EW401" s="104"/>
      <c r="EX401" s="104"/>
      <c r="EY401" s="104"/>
      <c r="EZ401" s="104"/>
      <c r="FA401" s="104"/>
      <c r="FB401" s="104"/>
      <c r="FC401" s="104"/>
      <c r="FD401" s="104"/>
      <c r="FE401" s="104"/>
      <c r="FF401" s="104"/>
      <c r="FG401" s="104"/>
      <c r="FH401" s="104"/>
      <c r="FI401" s="104"/>
      <c r="FJ401" s="104"/>
      <c r="FK401" s="104"/>
      <c r="FL401" s="104"/>
      <c r="FM401" s="104"/>
      <c r="FN401" s="104"/>
      <c r="FO401" s="104"/>
      <c r="FP401" s="104"/>
      <c r="FQ401" s="104"/>
      <c r="FR401" s="104"/>
      <c r="FS401" s="104"/>
      <c r="FT401" s="104"/>
      <c r="FU401" s="104"/>
      <c r="FV401" s="104"/>
      <c r="FW401" s="104"/>
      <c r="FX401" s="104"/>
      <c r="FY401" s="104"/>
      <c r="FZ401" s="104"/>
      <c r="GA401" s="104"/>
      <c r="GB401" s="104"/>
      <c r="GC401" s="104"/>
      <c r="GD401" s="104"/>
      <c r="GE401" s="104"/>
      <c r="GF401" s="104"/>
      <c r="GG401" s="104"/>
      <c r="GH401" s="104"/>
      <c r="GI401" s="104"/>
      <c r="GJ401" s="104"/>
      <c r="GK401" s="104"/>
      <c r="GL401" s="104"/>
      <c r="GM401" s="104"/>
      <c r="GN401" s="104"/>
      <c r="GO401" s="104"/>
      <c r="GP401" s="104"/>
      <c r="GQ401" s="104"/>
      <c r="GR401" s="104"/>
      <c r="GS401" s="104"/>
      <c r="GT401" s="104"/>
      <c r="GU401" s="104"/>
      <c r="GV401" s="104"/>
      <c r="GW401" s="104"/>
      <c r="GX401" s="104"/>
      <c r="GY401" s="104"/>
      <c r="GZ401" s="104"/>
      <c r="HA401" s="104"/>
      <c r="HB401" s="104"/>
      <c r="HC401" s="104"/>
      <c r="HD401" s="104"/>
      <c r="HE401" s="104"/>
      <c r="HF401" s="104"/>
      <c r="HG401" s="104"/>
      <c r="HH401" s="104"/>
      <c r="HI401" s="104"/>
      <c r="HJ401" s="104"/>
      <c r="HK401" s="104"/>
      <c r="HL401" s="104"/>
      <c r="HM401" s="104"/>
      <c r="HN401" s="104"/>
      <c r="HO401" s="104"/>
      <c r="HP401" s="104"/>
      <c r="HQ401" s="104"/>
      <c r="HR401" s="104"/>
      <c r="HS401" s="104"/>
      <c r="HT401" s="104"/>
      <c r="HU401" s="104"/>
      <c r="HV401" s="104"/>
      <c r="HW401" s="104"/>
      <c r="HX401" s="104"/>
      <c r="HY401" s="104"/>
      <c r="HZ401" s="104"/>
      <c r="IA401" s="104"/>
      <c r="IB401" s="104"/>
      <c r="IC401" s="104"/>
      <c r="ID401" s="104"/>
      <c r="IE401" s="104"/>
      <c r="IF401" s="104"/>
      <c r="IG401" s="104"/>
      <c r="IH401" s="104"/>
    </row>
    <row r="402" spans="1:242">
      <c r="A402" s="45" t="s">
        <v>646</v>
      </c>
      <c r="B402" s="19"/>
      <c r="C402" s="104"/>
      <c r="D402" s="104"/>
      <c r="E402" s="104"/>
      <c r="F402" s="104"/>
      <c r="G402" s="104"/>
      <c r="H402" s="104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  <c r="AA402" s="104"/>
      <c r="AB402" s="104"/>
      <c r="AC402" s="104"/>
      <c r="AD402" s="104"/>
      <c r="AE402" s="104"/>
      <c r="AF402" s="104"/>
      <c r="AG402" s="104"/>
      <c r="AH402" s="104"/>
      <c r="AI402" s="104"/>
      <c r="AJ402" s="104"/>
      <c r="AK402" s="104"/>
      <c r="AL402" s="104"/>
      <c r="AM402" s="104"/>
      <c r="AN402" s="104"/>
      <c r="AO402" s="104"/>
      <c r="AP402" s="104"/>
      <c r="AQ402" s="104"/>
      <c r="AR402" s="104"/>
      <c r="AS402" s="104"/>
      <c r="AT402" s="104"/>
      <c r="AU402" s="104"/>
      <c r="AV402" s="104"/>
      <c r="AW402" s="104"/>
      <c r="AX402" s="104"/>
      <c r="AY402" s="104"/>
      <c r="AZ402" s="104"/>
      <c r="BA402" s="104"/>
      <c r="BB402" s="104"/>
      <c r="BC402" s="104"/>
      <c r="BD402" s="104"/>
      <c r="BE402" s="104"/>
      <c r="BF402" s="104"/>
      <c r="BG402" s="104"/>
      <c r="BH402" s="104"/>
      <c r="BI402" s="104"/>
      <c r="BJ402" s="104"/>
      <c r="BK402" s="104"/>
      <c r="BL402" s="104"/>
      <c r="BM402" s="104"/>
      <c r="BN402" s="104"/>
      <c r="BO402" s="104"/>
      <c r="BP402" s="104"/>
      <c r="BQ402" s="104">
        <f>BQ383/$BQ383-1</f>
        <v>0</v>
      </c>
      <c r="BR402" s="104">
        <f t="shared" ref="BR402:CD402" si="564">BR383/$BQ383-1</f>
        <v>7.9647400608632513E-2</v>
      </c>
      <c r="BS402" s="104">
        <f t="shared" si="564"/>
        <v>0.14410395668996201</v>
      </c>
      <c r="BT402" s="104">
        <f t="shared" si="564"/>
        <v>0.36298206442645942</v>
      </c>
      <c r="BU402" s="104">
        <f t="shared" si="564"/>
        <v>0.33289133216929057</v>
      </c>
      <c r="BV402" s="104">
        <f t="shared" si="564"/>
        <v>0.28631681187982871</v>
      </c>
      <c r="BW402" s="104">
        <f t="shared" si="564"/>
        <v>0.30578513127613305</v>
      </c>
      <c r="BX402" s="104">
        <f t="shared" si="564"/>
        <v>0.42514367455272772</v>
      </c>
      <c r="BY402" s="104">
        <f t="shared" si="564"/>
        <v>0.228225940282065</v>
      </c>
      <c r="BZ402" s="104">
        <f t="shared" si="564"/>
        <v>0.20704648268183345</v>
      </c>
      <c r="CA402" s="104">
        <f t="shared" si="564"/>
        <v>0.18468248175141033</v>
      </c>
      <c r="CB402" s="104">
        <f t="shared" si="564"/>
        <v>0.19396393554164626</v>
      </c>
      <c r="CC402" s="104">
        <f t="shared" si="564"/>
        <v>0.21593302820095972</v>
      </c>
      <c r="CD402" s="104">
        <f t="shared" si="564"/>
        <v>0.26815421605247636</v>
      </c>
      <c r="CE402" s="104"/>
      <c r="CF402" s="104"/>
      <c r="CG402" s="104"/>
      <c r="CH402" s="104"/>
      <c r="CI402" s="104"/>
      <c r="CJ402" s="104"/>
      <c r="CK402" s="104"/>
      <c r="CL402" s="104"/>
      <c r="CM402" s="104"/>
      <c r="CN402" s="104"/>
      <c r="CO402" s="104"/>
      <c r="CP402" s="104"/>
      <c r="CQ402" s="104"/>
      <c r="CR402" s="104"/>
      <c r="CS402" s="104"/>
      <c r="CT402" s="104"/>
      <c r="CU402" s="104"/>
      <c r="CV402" s="104"/>
      <c r="CW402" s="104"/>
      <c r="CX402" s="104"/>
      <c r="CY402" s="104"/>
      <c r="CZ402" s="104"/>
      <c r="DA402" s="104"/>
      <c r="DB402" s="104"/>
      <c r="DC402" s="104"/>
      <c r="DD402" s="104"/>
      <c r="DE402" s="104"/>
      <c r="DF402" s="104"/>
      <c r="DG402" s="104"/>
      <c r="DH402" s="104"/>
      <c r="DI402" s="104"/>
      <c r="DJ402" s="104"/>
      <c r="DK402" s="104"/>
      <c r="DL402" s="104"/>
      <c r="DM402" s="104"/>
      <c r="DN402" s="104"/>
      <c r="DO402" s="104"/>
      <c r="DP402" s="104"/>
      <c r="DQ402" s="104"/>
      <c r="DR402" s="104"/>
      <c r="DS402" s="104"/>
      <c r="DT402" s="104"/>
      <c r="DU402" s="104"/>
      <c r="DV402" s="104"/>
      <c r="DW402" s="104"/>
      <c r="DX402" s="104"/>
      <c r="DY402" s="104"/>
      <c r="DZ402" s="104"/>
      <c r="EA402" s="104"/>
      <c r="EB402" s="104"/>
      <c r="EC402" s="104"/>
      <c r="ED402" s="104"/>
      <c r="EE402" s="104"/>
      <c r="EF402" s="104"/>
      <c r="EG402" s="104"/>
      <c r="EH402" s="104"/>
      <c r="EI402" s="104"/>
      <c r="EJ402" s="104"/>
      <c r="EK402" s="104"/>
      <c r="EL402" s="104"/>
      <c r="EM402" s="104"/>
      <c r="EN402" s="104"/>
      <c r="EO402" s="104"/>
      <c r="EP402" s="104"/>
      <c r="EQ402" s="104"/>
      <c r="ER402" s="104"/>
      <c r="ES402" s="104"/>
      <c r="ET402" s="104"/>
      <c r="EU402" s="104"/>
      <c r="EV402" s="104"/>
      <c r="EW402" s="104"/>
      <c r="EX402" s="104"/>
      <c r="EY402" s="104"/>
      <c r="EZ402" s="104"/>
      <c r="FA402" s="104"/>
      <c r="FB402" s="104"/>
      <c r="FC402" s="104"/>
      <c r="FD402" s="104"/>
      <c r="FE402" s="104"/>
      <c r="FF402" s="104"/>
      <c r="FG402" s="104"/>
      <c r="FH402" s="104"/>
      <c r="FI402" s="104"/>
      <c r="FJ402" s="104"/>
      <c r="FK402" s="104"/>
      <c r="FL402" s="104"/>
      <c r="FM402" s="104"/>
      <c r="FN402" s="104"/>
      <c r="FO402" s="104"/>
      <c r="FP402" s="104"/>
      <c r="FQ402" s="104"/>
      <c r="FR402" s="104"/>
      <c r="FS402" s="104"/>
      <c r="FT402" s="104"/>
      <c r="FU402" s="104"/>
      <c r="FV402" s="104"/>
      <c r="FW402" s="104"/>
      <c r="FX402" s="104"/>
      <c r="FY402" s="104"/>
      <c r="FZ402" s="104"/>
      <c r="GA402" s="104"/>
      <c r="GB402" s="104"/>
      <c r="GC402" s="104"/>
      <c r="GD402" s="104"/>
      <c r="GE402" s="104"/>
      <c r="GF402" s="104"/>
      <c r="GG402" s="104"/>
      <c r="GH402" s="104"/>
      <c r="GI402" s="104"/>
      <c r="GJ402" s="104"/>
      <c r="GK402" s="104"/>
      <c r="GL402" s="104"/>
      <c r="GM402" s="104"/>
      <c r="GN402" s="104"/>
      <c r="GO402" s="104"/>
      <c r="GP402" s="104"/>
      <c r="GQ402" s="104"/>
      <c r="GR402" s="104"/>
      <c r="GS402" s="104"/>
      <c r="GT402" s="104"/>
      <c r="GU402" s="104"/>
      <c r="GV402" s="104"/>
      <c r="GW402" s="104"/>
      <c r="GX402" s="104"/>
      <c r="GY402" s="104"/>
      <c r="GZ402" s="104"/>
      <c r="HA402" s="104"/>
      <c r="HB402" s="104"/>
      <c r="HC402" s="104"/>
      <c r="HD402" s="104"/>
      <c r="HE402" s="104"/>
      <c r="HF402" s="104"/>
      <c r="HG402" s="104"/>
      <c r="HH402" s="104"/>
      <c r="HI402" s="104"/>
      <c r="HJ402" s="104"/>
      <c r="HK402" s="104"/>
      <c r="HL402" s="104"/>
      <c r="HM402" s="104"/>
      <c r="HN402" s="104"/>
      <c r="HO402" s="104"/>
      <c r="HP402" s="104"/>
      <c r="HQ402" s="104"/>
      <c r="HR402" s="104"/>
      <c r="HS402" s="104"/>
      <c r="HT402" s="104"/>
      <c r="HU402" s="104"/>
      <c r="HV402" s="104"/>
      <c r="HW402" s="104"/>
      <c r="HX402" s="104"/>
      <c r="HY402" s="104"/>
      <c r="HZ402" s="104"/>
      <c r="IA402" s="104"/>
      <c r="IB402" s="104"/>
      <c r="IC402" s="104"/>
      <c r="ID402" s="104"/>
      <c r="IE402" s="104"/>
      <c r="IF402" s="104"/>
      <c r="IG402" s="104"/>
      <c r="IH402" s="104"/>
    </row>
    <row r="403" spans="1:242">
      <c r="A403" s="45" t="s">
        <v>647</v>
      </c>
      <c r="B403" s="19"/>
      <c r="C403" s="104"/>
      <c r="D403" s="104"/>
      <c r="E403" s="104"/>
      <c r="F403" s="104"/>
      <c r="G403" s="104"/>
      <c r="H403" s="104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  <c r="Z403" s="104"/>
      <c r="AA403" s="104"/>
      <c r="AB403" s="104"/>
      <c r="AC403" s="104"/>
      <c r="AD403" s="104"/>
      <c r="AE403" s="104"/>
      <c r="AF403" s="104"/>
      <c r="AG403" s="104"/>
      <c r="AH403" s="104"/>
      <c r="AI403" s="104"/>
      <c r="AJ403" s="104"/>
      <c r="AK403" s="104"/>
      <c r="AL403" s="104"/>
      <c r="AM403" s="104"/>
      <c r="AN403" s="104"/>
      <c r="AO403" s="104"/>
      <c r="AP403" s="104"/>
      <c r="AQ403" s="104"/>
      <c r="AR403" s="104"/>
      <c r="AS403" s="104"/>
      <c r="AT403" s="104"/>
      <c r="AU403" s="104"/>
      <c r="AV403" s="104"/>
      <c r="AW403" s="104"/>
      <c r="AX403" s="104"/>
      <c r="AY403" s="104"/>
      <c r="AZ403" s="104"/>
      <c r="BA403" s="104"/>
      <c r="BB403" s="104"/>
      <c r="BC403" s="104"/>
      <c r="BD403" s="104"/>
      <c r="BE403" s="104"/>
      <c r="BF403" s="104"/>
      <c r="BG403" s="104"/>
      <c r="BH403" s="104"/>
      <c r="BI403" s="104"/>
      <c r="BJ403" s="104"/>
      <c r="BK403" s="104"/>
      <c r="BL403" s="104"/>
      <c r="BM403" s="104"/>
      <c r="BN403" s="104"/>
      <c r="BO403" s="104"/>
      <c r="BP403" s="104"/>
      <c r="BQ403" s="104"/>
      <c r="BR403" s="104"/>
      <c r="BS403" s="104"/>
      <c r="BT403" s="104"/>
      <c r="BU403" s="104"/>
      <c r="BV403" s="104"/>
      <c r="BW403" s="104"/>
      <c r="BX403" s="104"/>
      <c r="BY403" s="104"/>
      <c r="BZ403" s="104"/>
      <c r="CA403" s="104"/>
      <c r="CB403" s="104"/>
      <c r="CC403" s="104"/>
      <c r="CD403" s="104"/>
      <c r="CE403" s="104"/>
      <c r="CF403" s="104"/>
      <c r="CG403" s="104">
        <f>CG384/$CG384-1</f>
        <v>0</v>
      </c>
      <c r="CH403" s="104">
        <f t="shared" ref="CH403:CT403" si="565">CH384/$CG384-1</f>
        <v>2.121976273657955E-2</v>
      </c>
      <c r="CI403" s="104">
        <f t="shared" si="565"/>
        <v>3.5419665065281603E-2</v>
      </c>
      <c r="CJ403" s="104">
        <f t="shared" si="565"/>
        <v>1.830224894972754E-2</v>
      </c>
      <c r="CK403" s="104">
        <f t="shared" si="565"/>
        <v>-2.053552944476511E-3</v>
      </c>
      <c r="CL403" s="104">
        <f t="shared" si="565"/>
        <v>2.9962095760253327E-2</v>
      </c>
      <c r="CM403" s="104">
        <f t="shared" si="565"/>
        <v>1.4628226304419067E-2</v>
      </c>
      <c r="CN403" s="104">
        <f t="shared" si="565"/>
        <v>-3.7926570941106519E-2</v>
      </c>
      <c r="CO403" s="104">
        <f t="shared" si="565"/>
        <v>-4.2007726123802103E-2</v>
      </c>
      <c r="CP403" s="104">
        <f t="shared" si="565"/>
        <v>-7.578720424687857E-2</v>
      </c>
      <c r="CQ403" s="104">
        <f t="shared" si="565"/>
        <v>-9.6081242776810516E-2</v>
      </c>
      <c r="CR403" s="104">
        <f t="shared" si="565"/>
        <v>-9.0453812135802392E-2</v>
      </c>
      <c r="CS403" s="104">
        <f t="shared" si="565"/>
        <v>-9.2759272465097076E-2</v>
      </c>
      <c r="CT403" s="104">
        <f t="shared" si="565"/>
        <v>-5.5909659592364158E-2</v>
      </c>
      <c r="CU403" s="104"/>
      <c r="CV403" s="104"/>
      <c r="CW403" s="104"/>
      <c r="CX403" s="104"/>
      <c r="CY403" s="104"/>
      <c r="CZ403" s="104"/>
      <c r="DA403" s="104"/>
      <c r="DB403" s="104"/>
      <c r="DC403" s="104"/>
      <c r="DD403" s="104"/>
      <c r="DE403" s="104"/>
      <c r="DF403" s="104"/>
      <c r="DG403" s="104"/>
      <c r="DH403" s="104"/>
      <c r="DI403" s="104"/>
      <c r="DJ403" s="104"/>
      <c r="DK403" s="104"/>
      <c r="DL403" s="104"/>
      <c r="DM403" s="104"/>
      <c r="DN403" s="104"/>
      <c r="DO403" s="104"/>
      <c r="DP403" s="104"/>
      <c r="DQ403" s="104"/>
      <c r="DR403" s="104"/>
      <c r="DS403" s="104"/>
      <c r="DT403" s="104"/>
      <c r="DU403" s="104"/>
      <c r="DV403" s="104"/>
      <c r="DW403" s="104"/>
      <c r="DX403" s="104"/>
      <c r="DY403" s="104"/>
      <c r="DZ403" s="104"/>
      <c r="EA403" s="104"/>
      <c r="EB403" s="104"/>
      <c r="EC403" s="104"/>
      <c r="ED403" s="104"/>
      <c r="EE403" s="104"/>
      <c r="EF403" s="104"/>
      <c r="EG403" s="104"/>
      <c r="EH403" s="104"/>
      <c r="EI403" s="104"/>
      <c r="EJ403" s="104"/>
      <c r="EK403" s="104"/>
      <c r="EL403" s="104"/>
      <c r="EM403" s="104"/>
      <c r="EN403" s="104"/>
      <c r="EO403" s="104"/>
      <c r="EP403" s="104"/>
      <c r="EQ403" s="104"/>
      <c r="ER403" s="104"/>
      <c r="ES403" s="104"/>
      <c r="ET403" s="104"/>
      <c r="EU403" s="104"/>
      <c r="EV403" s="104"/>
      <c r="EW403" s="104"/>
      <c r="EX403" s="104"/>
      <c r="EY403" s="104"/>
      <c r="EZ403" s="104"/>
      <c r="FA403" s="104"/>
      <c r="FB403" s="104"/>
      <c r="FC403" s="104"/>
      <c r="FD403" s="104"/>
      <c r="FE403" s="104"/>
      <c r="FF403" s="104"/>
      <c r="FG403" s="104"/>
      <c r="FH403" s="104"/>
      <c r="FI403" s="104"/>
      <c r="FJ403" s="104"/>
      <c r="FK403" s="104"/>
      <c r="FL403" s="104"/>
      <c r="FM403" s="104"/>
      <c r="FN403" s="104"/>
      <c r="FO403" s="104"/>
      <c r="FP403" s="104"/>
      <c r="FQ403" s="104"/>
      <c r="FR403" s="104"/>
      <c r="FS403" s="104"/>
      <c r="FT403" s="104"/>
      <c r="FU403" s="104"/>
      <c r="FV403" s="104"/>
      <c r="FW403" s="104"/>
      <c r="FX403" s="104"/>
      <c r="FY403" s="104"/>
      <c r="FZ403" s="104"/>
      <c r="GA403" s="104"/>
      <c r="GB403" s="104"/>
      <c r="GC403" s="104"/>
      <c r="GD403" s="104"/>
      <c r="GE403" s="104"/>
      <c r="GF403" s="104"/>
      <c r="GG403" s="104"/>
      <c r="GH403" s="104"/>
      <c r="GI403" s="104"/>
      <c r="GJ403" s="104"/>
      <c r="GK403" s="104"/>
      <c r="GL403" s="104"/>
      <c r="GM403" s="104"/>
      <c r="GN403" s="104"/>
      <c r="GO403" s="104"/>
      <c r="GP403" s="104"/>
      <c r="GQ403" s="104"/>
      <c r="GR403" s="104"/>
      <c r="GS403" s="104"/>
      <c r="GT403" s="104"/>
      <c r="GU403" s="104"/>
      <c r="GV403" s="104"/>
      <c r="GW403" s="104"/>
      <c r="GX403" s="104"/>
      <c r="GY403" s="104"/>
      <c r="GZ403" s="104"/>
      <c r="HA403" s="104"/>
      <c r="HB403" s="104"/>
      <c r="HC403" s="104"/>
      <c r="HD403" s="104"/>
      <c r="HE403" s="104"/>
      <c r="HF403" s="104"/>
      <c r="HG403" s="104"/>
      <c r="HH403" s="104"/>
      <c r="HI403" s="104"/>
      <c r="HJ403" s="104"/>
      <c r="HK403" s="104"/>
      <c r="HL403" s="104"/>
      <c r="HM403" s="104"/>
      <c r="HN403" s="104"/>
      <c r="HO403" s="104"/>
      <c r="HP403" s="104"/>
      <c r="HQ403" s="104"/>
      <c r="HR403" s="104"/>
      <c r="HS403" s="104"/>
      <c r="HT403" s="104"/>
      <c r="HU403" s="104"/>
      <c r="HV403" s="104"/>
      <c r="HW403" s="104"/>
      <c r="HX403" s="104"/>
      <c r="HY403" s="104"/>
      <c r="HZ403" s="104"/>
      <c r="IA403" s="104"/>
      <c r="IB403" s="104"/>
      <c r="IC403" s="104"/>
      <c r="ID403" s="104"/>
      <c r="IE403" s="104"/>
      <c r="IF403" s="104"/>
      <c r="IG403" s="104"/>
      <c r="IH403" s="104"/>
    </row>
    <row r="404" spans="1:242">
      <c r="A404" s="45" t="s">
        <v>648</v>
      </c>
      <c r="B404" s="19"/>
      <c r="C404" s="104"/>
      <c r="D404" s="104"/>
      <c r="E404" s="104"/>
      <c r="F404" s="104"/>
      <c r="G404" s="104"/>
      <c r="H404" s="1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  <c r="AA404" s="104"/>
      <c r="AB404" s="104"/>
      <c r="AC404" s="104"/>
      <c r="AD404" s="104"/>
      <c r="AE404" s="104"/>
      <c r="AF404" s="104"/>
      <c r="AG404" s="104"/>
      <c r="AH404" s="104"/>
      <c r="AI404" s="104"/>
      <c r="AJ404" s="104"/>
      <c r="AK404" s="104"/>
      <c r="AL404" s="104"/>
      <c r="AM404" s="104"/>
      <c r="AN404" s="104"/>
      <c r="AO404" s="104"/>
      <c r="AP404" s="104"/>
      <c r="AQ404" s="104"/>
      <c r="AR404" s="104"/>
      <c r="AS404" s="104"/>
      <c r="AT404" s="104"/>
      <c r="AU404" s="104"/>
      <c r="AV404" s="104"/>
      <c r="AW404" s="104"/>
      <c r="AX404" s="104"/>
      <c r="AY404" s="104"/>
      <c r="AZ404" s="104"/>
      <c r="BA404" s="104"/>
      <c r="BB404" s="104"/>
      <c r="BC404" s="104"/>
      <c r="BD404" s="104"/>
      <c r="BE404" s="104"/>
      <c r="BF404" s="104"/>
      <c r="BG404" s="104"/>
      <c r="BH404" s="104"/>
      <c r="BI404" s="104"/>
      <c r="BJ404" s="104"/>
      <c r="BK404" s="104"/>
      <c r="BL404" s="104"/>
      <c r="BM404" s="104"/>
      <c r="BN404" s="104"/>
      <c r="BO404" s="104"/>
      <c r="BP404" s="104"/>
      <c r="BQ404" s="104"/>
      <c r="BR404" s="104"/>
      <c r="BS404" s="104"/>
      <c r="BT404" s="104"/>
      <c r="BU404" s="104"/>
      <c r="BV404" s="104"/>
      <c r="BW404" s="104"/>
      <c r="BX404" s="104"/>
      <c r="BY404" s="104"/>
      <c r="BZ404" s="104"/>
      <c r="CA404" s="104"/>
      <c r="CB404" s="104"/>
      <c r="CC404" s="104"/>
      <c r="CD404" s="104"/>
      <c r="CE404" s="104"/>
      <c r="CF404" s="104"/>
      <c r="CG404" s="104"/>
      <c r="CH404" s="104"/>
      <c r="CI404" s="104"/>
      <c r="CJ404" s="104"/>
      <c r="CK404" s="104"/>
      <c r="CL404" s="104"/>
      <c r="CM404" s="104"/>
      <c r="CN404" s="104"/>
      <c r="CO404" s="104"/>
      <c r="CP404" s="104"/>
      <c r="CQ404" s="104"/>
      <c r="CR404" s="104"/>
      <c r="CS404" s="104"/>
      <c r="CT404" s="104"/>
      <c r="CU404" s="104"/>
      <c r="CV404" s="104"/>
      <c r="CW404" s="104">
        <f>CW385/$CW385-1</f>
        <v>0</v>
      </c>
      <c r="CX404" s="104">
        <f t="shared" ref="CX404:DJ404" si="566">CX385/$CW385-1</f>
        <v>-2.9256105659932974E-2</v>
      </c>
      <c r="CY404" s="104">
        <f t="shared" si="566"/>
        <v>5.3939034911212325E-3</v>
      </c>
      <c r="CZ404" s="104">
        <f t="shared" si="566"/>
        <v>2.9850280124010808E-3</v>
      </c>
      <c r="DA404" s="104">
        <f t="shared" si="566"/>
        <v>1.0840109726240055E-3</v>
      </c>
      <c r="DB404" s="104">
        <f t="shared" si="566"/>
        <v>7.5495264232119386E-3</v>
      </c>
      <c r="DC404" s="104">
        <f t="shared" si="566"/>
        <v>1.9776178192605132E-2</v>
      </c>
      <c r="DD404" s="104">
        <f t="shared" si="566"/>
        <v>-4.0032063916101146E-3</v>
      </c>
      <c r="DE404" s="104">
        <f t="shared" si="566"/>
        <v>-3.0596967847605905E-3</v>
      </c>
      <c r="DF404" s="104">
        <f t="shared" si="566"/>
        <v>-2.3078727418440192E-2</v>
      </c>
      <c r="DG404" s="104">
        <f t="shared" si="566"/>
        <v>-4.1064369970879144E-2</v>
      </c>
      <c r="DH404" s="104">
        <f t="shared" si="566"/>
        <v>-5.0035493792899399E-2</v>
      </c>
      <c r="DI404" s="104">
        <f t="shared" si="566"/>
        <v>-3.1477483705185771E-2</v>
      </c>
      <c r="DJ404" s="104">
        <f t="shared" si="566"/>
        <v>-3.7912033816515089E-3</v>
      </c>
      <c r="DK404" s="104"/>
      <c r="DL404" s="104"/>
      <c r="DM404" s="104"/>
      <c r="DN404" s="104"/>
      <c r="DO404" s="104"/>
      <c r="DP404" s="104"/>
      <c r="DQ404" s="104"/>
      <c r="DR404" s="104"/>
      <c r="DS404" s="104"/>
      <c r="DT404" s="104"/>
      <c r="DU404" s="104"/>
      <c r="DV404" s="104"/>
      <c r="DW404" s="104"/>
      <c r="DX404" s="104"/>
      <c r="DY404" s="104"/>
      <c r="DZ404" s="104"/>
      <c r="EA404" s="104"/>
      <c r="EB404" s="104"/>
      <c r="EC404" s="104"/>
      <c r="ED404" s="104"/>
      <c r="EE404" s="104"/>
      <c r="EF404" s="104"/>
      <c r="EG404" s="104"/>
      <c r="EH404" s="104"/>
      <c r="EI404" s="104"/>
      <c r="EJ404" s="104"/>
      <c r="EK404" s="104"/>
      <c r="EL404" s="104"/>
      <c r="EM404" s="104"/>
      <c r="EN404" s="104"/>
      <c r="EO404" s="104"/>
      <c r="EP404" s="104"/>
      <c r="EQ404" s="104"/>
      <c r="ER404" s="104"/>
      <c r="ES404" s="104"/>
      <c r="ET404" s="104"/>
      <c r="EU404" s="104"/>
      <c r="EV404" s="104"/>
      <c r="EW404" s="104"/>
      <c r="EX404" s="104"/>
      <c r="EY404" s="104"/>
      <c r="EZ404" s="104"/>
      <c r="FA404" s="104"/>
      <c r="FB404" s="104"/>
      <c r="FC404" s="104"/>
      <c r="FD404" s="104"/>
      <c r="FE404" s="104"/>
      <c r="FF404" s="104"/>
      <c r="FG404" s="104"/>
      <c r="FH404" s="104"/>
      <c r="FI404" s="104"/>
      <c r="FJ404" s="104"/>
      <c r="FK404" s="104"/>
      <c r="FL404" s="104"/>
      <c r="FM404" s="104"/>
      <c r="FN404" s="104"/>
      <c r="FO404" s="104"/>
      <c r="FP404" s="104"/>
      <c r="FQ404" s="104"/>
      <c r="FR404" s="104"/>
      <c r="FS404" s="104"/>
      <c r="FT404" s="104"/>
      <c r="FU404" s="104"/>
      <c r="FV404" s="104"/>
      <c r="FW404" s="104"/>
      <c r="FX404" s="104"/>
      <c r="FY404" s="104"/>
      <c r="FZ404" s="104"/>
      <c r="GA404" s="104"/>
      <c r="GB404" s="104"/>
      <c r="GC404" s="104"/>
      <c r="GD404" s="104"/>
      <c r="GE404" s="104"/>
      <c r="GF404" s="104"/>
      <c r="GG404" s="104"/>
      <c r="GH404" s="104"/>
      <c r="GI404" s="104"/>
      <c r="GJ404" s="104"/>
      <c r="GK404" s="104"/>
      <c r="GL404" s="104"/>
      <c r="GM404" s="104"/>
      <c r="GN404" s="104"/>
      <c r="GO404" s="104"/>
      <c r="GP404" s="104"/>
      <c r="GQ404" s="104"/>
      <c r="GR404" s="104"/>
      <c r="GS404" s="104"/>
      <c r="GT404" s="104"/>
      <c r="GU404" s="104"/>
      <c r="GV404" s="104"/>
      <c r="GW404" s="104"/>
      <c r="GX404" s="104"/>
      <c r="GY404" s="104"/>
      <c r="GZ404" s="104"/>
      <c r="HA404" s="104"/>
      <c r="HB404" s="104"/>
      <c r="HC404" s="104"/>
      <c r="HD404" s="104"/>
      <c r="HE404" s="104"/>
      <c r="HF404" s="104"/>
      <c r="HG404" s="104"/>
      <c r="HH404" s="104"/>
      <c r="HI404" s="104"/>
      <c r="HJ404" s="104"/>
      <c r="HK404" s="104"/>
      <c r="HL404" s="104"/>
      <c r="HM404" s="104"/>
      <c r="HN404" s="104"/>
      <c r="HO404" s="104"/>
      <c r="HP404" s="104"/>
      <c r="HQ404" s="104"/>
      <c r="HR404" s="104"/>
      <c r="HS404" s="104"/>
      <c r="HT404" s="104"/>
      <c r="HU404" s="104"/>
      <c r="HV404" s="104"/>
      <c r="HW404" s="104"/>
      <c r="HX404" s="104"/>
      <c r="HY404" s="104"/>
      <c r="HZ404" s="104"/>
      <c r="IA404" s="104"/>
      <c r="IB404" s="104"/>
      <c r="IC404" s="104"/>
      <c r="ID404" s="104"/>
      <c r="IE404" s="104"/>
      <c r="IF404" s="104"/>
      <c r="IG404" s="104"/>
      <c r="IH404" s="104"/>
    </row>
    <row r="405" spans="1:242">
      <c r="A405" s="45" t="s">
        <v>650</v>
      </c>
      <c r="B405" s="19"/>
      <c r="C405" s="104"/>
      <c r="D405" s="104"/>
      <c r="E405" s="104"/>
      <c r="F405" s="104"/>
      <c r="G405" s="104"/>
      <c r="H405" s="104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  <c r="AA405" s="104"/>
      <c r="AB405" s="104"/>
      <c r="AC405" s="104"/>
      <c r="AD405" s="104"/>
      <c r="AE405" s="104"/>
      <c r="AF405" s="104"/>
      <c r="AG405" s="104"/>
      <c r="AH405" s="104"/>
      <c r="AI405" s="104"/>
      <c r="AJ405" s="104"/>
      <c r="AK405" s="104"/>
      <c r="AL405" s="104"/>
      <c r="AM405" s="104"/>
      <c r="AN405" s="104"/>
      <c r="AO405" s="104"/>
      <c r="AP405" s="104"/>
      <c r="AQ405" s="104"/>
      <c r="AR405" s="104"/>
      <c r="AS405" s="104"/>
      <c r="AT405" s="104"/>
      <c r="AU405" s="104"/>
      <c r="AV405" s="104"/>
      <c r="AW405" s="104"/>
      <c r="AX405" s="104"/>
      <c r="AY405" s="104"/>
      <c r="AZ405" s="104"/>
      <c r="BA405" s="104"/>
      <c r="BB405" s="104"/>
      <c r="BC405" s="104"/>
      <c r="BD405" s="104"/>
      <c r="BE405" s="104"/>
      <c r="BF405" s="104"/>
      <c r="BG405" s="104"/>
      <c r="BH405" s="104"/>
      <c r="BI405" s="104"/>
      <c r="BJ405" s="104"/>
      <c r="BK405" s="104"/>
      <c r="BL405" s="104"/>
      <c r="BM405" s="104"/>
      <c r="BN405" s="104"/>
      <c r="BO405" s="104"/>
      <c r="BP405" s="104"/>
      <c r="BQ405" s="104"/>
      <c r="BR405" s="104"/>
      <c r="BS405" s="104"/>
      <c r="BT405" s="104"/>
      <c r="BU405" s="104"/>
      <c r="BV405" s="104"/>
      <c r="BW405" s="104"/>
      <c r="BX405" s="104"/>
      <c r="BY405" s="104"/>
      <c r="BZ405" s="104"/>
      <c r="CA405" s="104"/>
      <c r="CB405" s="104"/>
      <c r="CC405" s="104"/>
      <c r="CD405" s="104"/>
      <c r="CE405" s="104"/>
      <c r="CF405" s="104"/>
      <c r="CG405" s="104"/>
      <c r="CH405" s="104"/>
      <c r="CI405" s="104"/>
      <c r="CJ405" s="104"/>
      <c r="CK405" s="104"/>
      <c r="CL405" s="104"/>
      <c r="CM405" s="104"/>
      <c r="CN405" s="104"/>
      <c r="CO405" s="104"/>
      <c r="CP405" s="104"/>
      <c r="CQ405" s="104"/>
      <c r="CR405" s="104"/>
      <c r="CS405" s="104"/>
      <c r="CT405" s="104"/>
      <c r="CU405" s="104"/>
      <c r="CV405" s="104"/>
      <c r="CW405" s="104"/>
      <c r="CX405" s="104"/>
      <c r="CY405" s="104"/>
      <c r="CZ405" s="104"/>
      <c r="DA405" s="104"/>
      <c r="DB405" s="104"/>
      <c r="DC405" s="104"/>
      <c r="DD405" s="104"/>
      <c r="DE405" s="104"/>
      <c r="DF405" s="104"/>
      <c r="DG405" s="104"/>
      <c r="DH405" s="104"/>
      <c r="DI405" s="104"/>
      <c r="DJ405" s="104"/>
      <c r="DK405" s="104"/>
      <c r="DL405" s="104"/>
      <c r="DM405" s="104">
        <f>DM386/$DM386-1</f>
        <v>0</v>
      </c>
      <c r="DN405" s="104">
        <f t="shared" ref="DN405:DZ405" si="567">DN386/$DM386-1</f>
        <v>-2.00540467572764E-2</v>
      </c>
      <c r="DO405" s="104">
        <f t="shared" si="567"/>
        <v>-5.9479256750372134E-4</v>
      </c>
      <c r="DP405" s="104">
        <f t="shared" si="567"/>
        <v>2.1048125188150246E-2</v>
      </c>
      <c r="DQ405" s="104">
        <f t="shared" si="567"/>
        <v>1.5443772497224506E-2</v>
      </c>
      <c r="DR405" s="104">
        <f t="shared" si="567"/>
        <v>4.0856832358606709E-3</v>
      </c>
      <c r="DS405" s="104">
        <f t="shared" si="567"/>
        <v>-1.7424960717058458E-3</v>
      </c>
      <c r="DT405" s="104">
        <f t="shared" si="567"/>
        <v>-3.854361306791354E-2</v>
      </c>
      <c r="DU405" s="104">
        <f t="shared" si="567"/>
        <v>-3.8334671202984949E-2</v>
      </c>
      <c r="DV405" s="104">
        <f t="shared" si="567"/>
        <v>-7.6903654590746107E-2</v>
      </c>
      <c r="DW405" s="104">
        <f t="shared" si="567"/>
        <v>-9.7743524536849646E-2</v>
      </c>
      <c r="DX405" s="104">
        <f t="shared" si="567"/>
        <v>-9.54405975968452E-2</v>
      </c>
      <c r="DY405" s="104">
        <f t="shared" si="567"/>
        <v>-8.3633287378756305E-2</v>
      </c>
      <c r="DZ405" s="104">
        <f t="shared" si="567"/>
        <v>-7.1847688890032013E-2</v>
      </c>
      <c r="EA405" s="104"/>
      <c r="EB405" s="104"/>
      <c r="EC405" s="104"/>
      <c r="ED405" s="104"/>
      <c r="EE405" s="104"/>
      <c r="EF405" s="104"/>
      <c r="EG405" s="104"/>
      <c r="EH405" s="104"/>
      <c r="EI405" s="104"/>
      <c r="EJ405" s="104"/>
      <c r="EK405" s="104"/>
      <c r="EL405" s="104"/>
      <c r="EM405" s="104"/>
      <c r="EN405" s="104"/>
      <c r="EO405" s="104"/>
      <c r="EP405" s="104"/>
      <c r="EQ405" s="104"/>
      <c r="ER405" s="104"/>
      <c r="ES405" s="104"/>
      <c r="ET405" s="104"/>
      <c r="EU405" s="104"/>
      <c r="EV405" s="104"/>
      <c r="EW405" s="104"/>
      <c r="EX405" s="104"/>
      <c r="EY405" s="104"/>
      <c r="EZ405" s="104"/>
      <c r="FA405" s="104"/>
      <c r="FB405" s="104"/>
      <c r="FC405" s="104"/>
      <c r="FD405" s="104"/>
      <c r="FE405" s="104"/>
      <c r="FF405" s="104"/>
      <c r="FG405" s="104"/>
      <c r="FH405" s="104"/>
      <c r="FI405" s="104"/>
      <c r="FJ405" s="104"/>
      <c r="FK405" s="104"/>
      <c r="FL405" s="104"/>
      <c r="FM405" s="104"/>
      <c r="FN405" s="104"/>
      <c r="FO405" s="104"/>
      <c r="FP405" s="104"/>
      <c r="FQ405" s="104"/>
      <c r="FR405" s="104"/>
      <c r="FS405" s="104"/>
      <c r="FT405" s="104"/>
      <c r="FU405" s="104"/>
      <c r="FV405" s="104"/>
      <c r="FW405" s="104"/>
      <c r="FX405" s="104"/>
      <c r="FY405" s="104"/>
      <c r="FZ405" s="104"/>
      <c r="GA405" s="104"/>
      <c r="GB405" s="104"/>
      <c r="GC405" s="104"/>
      <c r="GD405" s="104"/>
      <c r="GE405" s="104"/>
      <c r="GF405" s="104"/>
      <c r="GG405" s="104"/>
      <c r="GH405" s="104"/>
      <c r="GI405" s="104"/>
      <c r="GJ405" s="104"/>
      <c r="GK405" s="104"/>
      <c r="GL405" s="104"/>
      <c r="GM405" s="104"/>
      <c r="GN405" s="104"/>
      <c r="GO405" s="104"/>
      <c r="GP405" s="104"/>
      <c r="GQ405" s="104"/>
      <c r="GR405" s="104"/>
      <c r="GS405" s="104"/>
      <c r="GT405" s="104"/>
      <c r="GU405" s="104"/>
      <c r="GV405" s="104"/>
      <c r="GW405" s="104"/>
      <c r="GX405" s="104"/>
      <c r="GY405" s="104"/>
      <c r="GZ405" s="104"/>
      <c r="HA405" s="104"/>
      <c r="HB405" s="104"/>
      <c r="HC405" s="104"/>
      <c r="HD405" s="104"/>
      <c r="HE405" s="104"/>
      <c r="HF405" s="104"/>
      <c r="HG405" s="104"/>
      <c r="HH405" s="104"/>
      <c r="HI405" s="104"/>
      <c r="HJ405" s="104"/>
      <c r="HK405" s="104"/>
      <c r="HL405" s="104"/>
      <c r="HM405" s="104"/>
      <c r="HN405" s="104"/>
      <c r="HO405" s="104"/>
      <c r="HP405" s="104"/>
      <c r="HQ405" s="104"/>
      <c r="HR405" s="104"/>
      <c r="HS405" s="104"/>
      <c r="HT405" s="104"/>
      <c r="HU405" s="104"/>
      <c r="HV405" s="104"/>
      <c r="HW405" s="104"/>
      <c r="HX405" s="104"/>
      <c r="HY405" s="104"/>
      <c r="HZ405" s="104"/>
      <c r="IA405" s="104"/>
      <c r="IB405" s="104"/>
      <c r="IC405" s="104"/>
      <c r="ID405" s="104"/>
      <c r="IE405" s="104"/>
      <c r="IF405" s="104"/>
      <c r="IG405" s="104"/>
      <c r="IH405" s="104"/>
    </row>
    <row r="406" spans="1:242">
      <c r="A406" s="45" t="s">
        <v>651</v>
      </c>
      <c r="B406" s="19"/>
      <c r="C406" s="104"/>
      <c r="D406" s="104"/>
      <c r="E406" s="104"/>
      <c r="F406" s="104"/>
      <c r="G406" s="104"/>
      <c r="H406" s="104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  <c r="AA406" s="104"/>
      <c r="AB406" s="104"/>
      <c r="AC406" s="104"/>
      <c r="AD406" s="104"/>
      <c r="AE406" s="104"/>
      <c r="AF406" s="104"/>
      <c r="AG406" s="104"/>
      <c r="AH406" s="104"/>
      <c r="AI406" s="104"/>
      <c r="AJ406" s="104"/>
      <c r="AK406" s="104"/>
      <c r="AL406" s="104"/>
      <c r="AM406" s="104"/>
      <c r="AN406" s="104"/>
      <c r="AO406" s="104"/>
      <c r="AP406" s="104"/>
      <c r="AQ406" s="104"/>
      <c r="AR406" s="104"/>
      <c r="AS406" s="104"/>
      <c r="AT406" s="104"/>
      <c r="AU406" s="104"/>
      <c r="AV406" s="104"/>
      <c r="AW406" s="104"/>
      <c r="AX406" s="104"/>
      <c r="AY406" s="104"/>
      <c r="AZ406" s="104"/>
      <c r="BA406" s="104"/>
      <c r="BB406" s="104"/>
      <c r="BC406" s="104"/>
      <c r="BD406" s="104"/>
      <c r="BE406" s="104"/>
      <c r="BF406" s="104"/>
      <c r="BG406" s="104"/>
      <c r="BH406" s="104"/>
      <c r="BI406" s="104"/>
      <c r="BJ406" s="104"/>
      <c r="BK406" s="104"/>
      <c r="BL406" s="104"/>
      <c r="BM406" s="104"/>
      <c r="BN406" s="104"/>
      <c r="BO406" s="104"/>
      <c r="BP406" s="104"/>
      <c r="BQ406" s="104"/>
      <c r="BR406" s="104"/>
      <c r="BS406" s="104"/>
      <c r="BT406" s="104"/>
      <c r="BU406" s="104"/>
      <c r="BV406" s="104"/>
      <c r="BW406" s="104"/>
      <c r="BX406" s="104"/>
      <c r="BY406" s="104"/>
      <c r="BZ406" s="104"/>
      <c r="CA406" s="104"/>
      <c r="CB406" s="104"/>
      <c r="CC406" s="104"/>
      <c r="CD406" s="104"/>
      <c r="CE406" s="104"/>
      <c r="CF406" s="104"/>
      <c r="CG406" s="104"/>
      <c r="CH406" s="104"/>
      <c r="CI406" s="104"/>
      <c r="CJ406" s="104"/>
      <c r="CK406" s="104"/>
      <c r="CL406" s="104"/>
      <c r="CM406" s="104"/>
      <c r="CN406" s="104"/>
      <c r="CO406" s="104"/>
      <c r="CP406" s="104"/>
      <c r="CQ406" s="104"/>
      <c r="CR406" s="104"/>
      <c r="CS406" s="104"/>
      <c r="CT406" s="104"/>
      <c r="CU406" s="104"/>
      <c r="CV406" s="104"/>
      <c r="CW406" s="104"/>
      <c r="CX406" s="104"/>
      <c r="CY406" s="104"/>
      <c r="CZ406" s="104"/>
      <c r="DA406" s="104"/>
      <c r="DB406" s="104"/>
      <c r="DC406" s="104"/>
      <c r="DD406" s="104"/>
      <c r="DE406" s="104"/>
      <c r="DF406" s="104"/>
      <c r="DG406" s="104"/>
      <c r="DH406" s="104"/>
      <c r="DI406" s="104"/>
      <c r="DJ406" s="104"/>
      <c r="DK406" s="104"/>
      <c r="DL406" s="104"/>
      <c r="DM406" s="104"/>
      <c r="DN406" s="104"/>
      <c r="DO406" s="104"/>
      <c r="DP406" s="104"/>
      <c r="DQ406" s="104"/>
      <c r="DR406" s="104"/>
      <c r="DS406" s="104"/>
      <c r="DT406" s="104"/>
      <c r="DU406" s="104"/>
      <c r="DV406" s="104"/>
      <c r="DW406" s="104"/>
      <c r="DX406" s="104"/>
      <c r="DY406" s="104"/>
      <c r="DZ406" s="104"/>
      <c r="EA406" s="104"/>
      <c r="EB406" s="104"/>
      <c r="EC406" s="104">
        <f>EC387/$EC387-1</f>
        <v>0</v>
      </c>
      <c r="ED406" s="104">
        <f t="shared" ref="ED406:EP406" si="568">ED387/$EC387-1</f>
        <v>-4.1799624050189221E-2</v>
      </c>
      <c r="EE406" s="104">
        <f t="shared" si="568"/>
        <v>-9.6637878471911298E-3</v>
      </c>
      <c r="EF406" s="104">
        <f t="shared" si="568"/>
        <v>-2.6590893231103974E-2</v>
      </c>
      <c r="EG406" s="104">
        <f t="shared" si="568"/>
        <v>-5.5230343341844623E-2</v>
      </c>
      <c r="EH406" s="104">
        <f t="shared" si="568"/>
        <v>-8.3585524655922949E-2</v>
      </c>
      <c r="EI406" s="104">
        <f t="shared" si="568"/>
        <v>-7.1077045551728557E-2</v>
      </c>
      <c r="EJ406" s="104">
        <f t="shared" si="568"/>
        <v>-0.10676482032270562</v>
      </c>
      <c r="EK406" s="104">
        <f t="shared" si="568"/>
        <v>-7.723908305829863E-2</v>
      </c>
      <c r="EL406" s="104">
        <f t="shared" si="568"/>
        <v>-0.13848397193091533</v>
      </c>
      <c r="EM406" s="104">
        <f t="shared" si="568"/>
        <v>-0.16329011700100349</v>
      </c>
      <c r="EN406" s="104">
        <f t="shared" si="568"/>
        <v>-0.15760386810536897</v>
      </c>
      <c r="EO406" s="104">
        <f t="shared" si="568"/>
        <v>-0.14471615853962294</v>
      </c>
      <c r="EP406" s="104">
        <f t="shared" si="568"/>
        <v>-0.13007947806353704</v>
      </c>
      <c r="EQ406" s="104"/>
      <c r="ER406" s="104"/>
      <c r="ES406" s="104"/>
      <c r="ET406" s="104"/>
      <c r="EU406" s="104"/>
      <c r="EV406" s="104"/>
      <c r="EW406" s="104"/>
      <c r="EX406" s="104"/>
      <c r="EY406" s="104"/>
      <c r="EZ406" s="104"/>
      <c r="FA406" s="104"/>
      <c r="FB406" s="104"/>
      <c r="FC406" s="104"/>
      <c r="FD406" s="104"/>
      <c r="FE406" s="104"/>
      <c r="FF406" s="104"/>
      <c r="FG406" s="104"/>
      <c r="FH406" s="104"/>
      <c r="FI406" s="104"/>
      <c r="FJ406" s="104"/>
      <c r="FK406" s="104"/>
      <c r="FL406" s="104"/>
      <c r="FM406" s="104"/>
      <c r="FN406" s="104"/>
      <c r="FO406" s="104"/>
      <c r="FP406" s="104"/>
      <c r="FQ406" s="104"/>
      <c r="FR406" s="104"/>
      <c r="FS406" s="104"/>
      <c r="FT406" s="104"/>
      <c r="FU406" s="104"/>
      <c r="FV406" s="104"/>
      <c r="FW406" s="104"/>
      <c r="FX406" s="104"/>
      <c r="FY406" s="104"/>
      <c r="FZ406" s="104"/>
      <c r="GA406" s="104"/>
      <c r="GB406" s="104"/>
      <c r="GC406" s="104"/>
      <c r="GD406" s="104"/>
      <c r="GE406" s="104"/>
      <c r="GF406" s="104"/>
      <c r="GG406" s="104"/>
      <c r="GH406" s="104"/>
      <c r="GI406" s="104"/>
      <c r="GJ406" s="104"/>
      <c r="GK406" s="104"/>
      <c r="GL406" s="104"/>
      <c r="GM406" s="104"/>
      <c r="GN406" s="104"/>
      <c r="GO406" s="104"/>
      <c r="GP406" s="104"/>
      <c r="GQ406" s="104"/>
      <c r="GR406" s="104"/>
      <c r="GS406" s="104"/>
      <c r="GT406" s="104"/>
      <c r="GU406" s="104"/>
      <c r="GV406" s="104"/>
      <c r="GW406" s="104"/>
      <c r="GX406" s="104"/>
      <c r="GY406" s="104"/>
      <c r="GZ406" s="104"/>
      <c r="HA406" s="104"/>
      <c r="HB406" s="104"/>
      <c r="HC406" s="104"/>
      <c r="HD406" s="104"/>
      <c r="HE406" s="104"/>
      <c r="HF406" s="104"/>
      <c r="HG406" s="104"/>
      <c r="HH406" s="104"/>
      <c r="HI406" s="104"/>
      <c r="HJ406" s="104"/>
      <c r="HK406" s="104"/>
      <c r="HL406" s="104"/>
      <c r="HM406" s="104"/>
      <c r="HN406" s="104"/>
      <c r="HO406" s="104"/>
      <c r="HP406" s="104"/>
      <c r="HQ406" s="104"/>
      <c r="HR406" s="104"/>
      <c r="HS406" s="104"/>
      <c r="HT406" s="104"/>
      <c r="HU406" s="104"/>
      <c r="HV406" s="104"/>
      <c r="HW406" s="104"/>
      <c r="HX406" s="104"/>
      <c r="HY406" s="104"/>
      <c r="HZ406" s="104"/>
      <c r="IA406" s="104"/>
      <c r="IB406" s="104"/>
      <c r="IC406" s="104"/>
      <c r="ID406" s="104"/>
      <c r="IE406" s="104"/>
      <c r="IF406" s="104"/>
      <c r="IG406" s="104"/>
      <c r="IH406" s="104"/>
    </row>
    <row r="407" spans="1:242">
      <c r="A407" s="45" t="s">
        <v>656</v>
      </c>
      <c r="B407" s="19"/>
      <c r="C407" s="104"/>
      <c r="D407" s="104"/>
      <c r="E407" s="104"/>
      <c r="F407" s="104"/>
      <c r="G407" s="104"/>
      <c r="H407" s="104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  <c r="AA407" s="104"/>
      <c r="AB407" s="104"/>
      <c r="AC407" s="104"/>
      <c r="AD407" s="104"/>
      <c r="AE407" s="104"/>
      <c r="AF407" s="104"/>
      <c r="AG407" s="104"/>
      <c r="AH407" s="104"/>
      <c r="AI407" s="104"/>
      <c r="AJ407" s="104"/>
      <c r="AK407" s="104"/>
      <c r="AL407" s="104"/>
      <c r="AM407" s="104"/>
      <c r="AN407" s="104"/>
      <c r="AO407" s="104"/>
      <c r="AP407" s="104"/>
      <c r="AQ407" s="104"/>
      <c r="AR407" s="104"/>
      <c r="AS407" s="104"/>
      <c r="AT407" s="104"/>
      <c r="AU407" s="104"/>
      <c r="AV407" s="104"/>
      <c r="AW407" s="104"/>
      <c r="AX407" s="104"/>
      <c r="AY407" s="104"/>
      <c r="AZ407" s="104"/>
      <c r="BA407" s="104"/>
      <c r="BB407" s="104"/>
      <c r="BC407" s="104"/>
      <c r="BD407" s="104"/>
      <c r="BE407" s="104"/>
      <c r="BF407" s="104"/>
      <c r="BG407" s="104"/>
      <c r="BH407" s="104"/>
      <c r="BI407" s="104"/>
      <c r="BJ407" s="104"/>
      <c r="BK407" s="104"/>
      <c r="BL407" s="104"/>
      <c r="BM407" s="104"/>
      <c r="BN407" s="104"/>
      <c r="BO407" s="104"/>
      <c r="BP407" s="104"/>
      <c r="BQ407" s="104"/>
      <c r="BR407" s="104"/>
      <c r="BS407" s="104"/>
      <c r="BT407" s="104"/>
      <c r="BU407" s="104"/>
      <c r="BV407" s="104"/>
      <c r="BW407" s="104"/>
      <c r="BX407" s="104"/>
      <c r="BY407" s="104"/>
      <c r="BZ407" s="104"/>
      <c r="CA407" s="104"/>
      <c r="CB407" s="104"/>
      <c r="CC407" s="104"/>
      <c r="CD407" s="104"/>
      <c r="CE407" s="104"/>
      <c r="CF407" s="104"/>
      <c r="CG407" s="104"/>
      <c r="CH407" s="104"/>
      <c r="CI407" s="104"/>
      <c r="CJ407" s="104"/>
      <c r="CK407" s="104"/>
      <c r="CL407" s="104"/>
      <c r="CM407" s="104"/>
      <c r="CN407" s="104"/>
      <c r="CO407" s="104"/>
      <c r="CP407" s="104"/>
      <c r="CQ407" s="104"/>
      <c r="CR407" s="104"/>
      <c r="CS407" s="104"/>
      <c r="CT407" s="104"/>
      <c r="CU407" s="104"/>
      <c r="CV407" s="104"/>
      <c r="CW407" s="104"/>
      <c r="CX407" s="104"/>
      <c r="CY407" s="104"/>
      <c r="CZ407" s="104"/>
      <c r="DA407" s="104"/>
      <c r="DB407" s="104"/>
      <c r="DC407" s="104"/>
      <c r="DD407" s="104"/>
      <c r="DE407" s="104"/>
      <c r="DF407" s="104"/>
      <c r="DG407" s="104"/>
      <c r="DH407" s="104"/>
      <c r="DI407" s="104"/>
      <c r="DJ407" s="104"/>
      <c r="DK407" s="104"/>
      <c r="DL407" s="104"/>
      <c r="DM407" s="104"/>
      <c r="DN407" s="104"/>
      <c r="DO407" s="104"/>
      <c r="DP407" s="104"/>
      <c r="DQ407" s="104"/>
      <c r="DR407" s="104"/>
      <c r="DS407" s="104"/>
      <c r="DT407" s="104"/>
      <c r="DU407" s="104"/>
      <c r="DV407" s="104"/>
      <c r="DW407" s="104"/>
      <c r="DX407" s="104"/>
      <c r="DY407" s="104"/>
      <c r="DZ407" s="104"/>
      <c r="EA407" s="104"/>
      <c r="EB407" s="104"/>
      <c r="EC407" s="104"/>
      <c r="ED407" s="104"/>
      <c r="EE407" s="104"/>
      <c r="EF407" s="104"/>
      <c r="EG407" s="104"/>
      <c r="EH407" s="104"/>
      <c r="EI407" s="104"/>
      <c r="EJ407" s="104"/>
      <c r="EK407" s="104"/>
      <c r="EL407" s="104"/>
      <c r="EM407" s="104"/>
      <c r="EN407" s="104"/>
      <c r="EO407" s="104"/>
      <c r="EP407" s="104"/>
      <c r="EQ407" s="104"/>
      <c r="ER407" s="104"/>
      <c r="ES407" s="104">
        <f>ES388/$ES388-1</f>
        <v>0</v>
      </c>
      <c r="ET407" s="104">
        <f t="shared" ref="ET407:FF407" si="569">ET388/$ES388-1</f>
        <v>7.1486836603178228E-2</v>
      </c>
      <c r="EU407" s="104">
        <f t="shared" si="569"/>
        <v>1.3861063270907525E-2</v>
      </c>
      <c r="EV407" s="104">
        <f t="shared" si="569"/>
        <v>6.7104644422090631E-2</v>
      </c>
      <c r="EW407" s="104">
        <f t="shared" si="569"/>
        <v>2.3472651649231402E-2</v>
      </c>
      <c r="EX407" s="104">
        <f t="shared" si="569"/>
        <v>9.1765265411988484E-2</v>
      </c>
      <c r="EY407" s="104">
        <f t="shared" si="569"/>
        <v>7.8108423450768294E-2</v>
      </c>
      <c r="EZ407" s="104">
        <f t="shared" si="569"/>
        <v>4.0693499781806031E-2</v>
      </c>
      <c r="FA407" s="104">
        <f t="shared" si="569"/>
        <v>2.6571868816078315E-2</v>
      </c>
      <c r="FB407" s="104">
        <f t="shared" si="569"/>
        <v>2.6585987141545475E-2</v>
      </c>
      <c r="FC407" s="104">
        <f t="shared" si="569"/>
        <v>-3.9562793424464227E-2</v>
      </c>
      <c r="FD407" s="104">
        <f t="shared" si="569"/>
        <v>-3.6281302990735398E-2</v>
      </c>
      <c r="FE407" s="104">
        <f t="shared" si="569"/>
        <v>-2.4433295925094023E-2</v>
      </c>
      <c r="FF407" s="104">
        <f t="shared" si="569"/>
        <v>1.1739132647277106E-2</v>
      </c>
      <c r="FG407" s="104"/>
      <c r="FH407" s="104"/>
      <c r="FI407" s="104"/>
      <c r="FJ407" s="104"/>
      <c r="FK407" s="104"/>
      <c r="FL407" s="104"/>
      <c r="FM407" s="104"/>
      <c r="FN407" s="104"/>
      <c r="FO407" s="104"/>
      <c r="FP407" s="104"/>
      <c r="FQ407" s="104"/>
      <c r="FR407" s="104"/>
      <c r="FS407" s="104"/>
      <c r="FT407" s="104"/>
      <c r="FU407" s="104"/>
      <c r="FV407" s="104"/>
      <c r="FW407" s="104"/>
      <c r="FX407" s="104"/>
      <c r="FY407" s="104"/>
      <c r="FZ407" s="104"/>
      <c r="GA407" s="104"/>
      <c r="GB407" s="104"/>
      <c r="GC407" s="104"/>
      <c r="GD407" s="104"/>
      <c r="GE407" s="104"/>
      <c r="GF407" s="104"/>
      <c r="GG407" s="104"/>
      <c r="GH407" s="104"/>
      <c r="GI407" s="104"/>
      <c r="GJ407" s="104"/>
      <c r="GK407" s="104"/>
      <c r="GL407" s="104"/>
      <c r="GM407" s="104"/>
      <c r="GN407" s="104"/>
      <c r="GO407" s="104"/>
      <c r="GP407" s="104"/>
      <c r="GQ407" s="104"/>
      <c r="GR407" s="104"/>
      <c r="GS407" s="104"/>
      <c r="GT407" s="104"/>
      <c r="GU407" s="104"/>
      <c r="GV407" s="104"/>
      <c r="GW407" s="104"/>
      <c r="GX407" s="104"/>
      <c r="GY407" s="104"/>
      <c r="GZ407" s="104"/>
      <c r="HA407" s="104"/>
      <c r="HB407" s="104"/>
      <c r="HC407" s="104"/>
      <c r="HD407" s="104"/>
      <c r="HE407" s="104"/>
      <c r="HF407" s="104"/>
      <c r="HG407" s="104"/>
      <c r="HH407" s="104"/>
      <c r="HI407" s="104"/>
      <c r="HJ407" s="104"/>
      <c r="HK407" s="104"/>
      <c r="HL407" s="104"/>
      <c r="HM407" s="104"/>
      <c r="HN407" s="104"/>
      <c r="HO407" s="104"/>
      <c r="HP407" s="104"/>
      <c r="HQ407" s="104"/>
      <c r="HR407" s="104"/>
      <c r="HS407" s="104"/>
      <c r="HT407" s="104"/>
      <c r="HU407" s="104"/>
      <c r="HV407" s="104"/>
      <c r="HW407" s="104"/>
      <c r="HX407" s="104"/>
      <c r="HY407" s="104"/>
      <c r="HZ407" s="104"/>
      <c r="IA407" s="104"/>
      <c r="IB407" s="104"/>
      <c r="IC407" s="104"/>
      <c r="ID407" s="104"/>
      <c r="IE407" s="104"/>
      <c r="IF407" s="104"/>
      <c r="IG407" s="104"/>
      <c r="IH407" s="104"/>
    </row>
    <row r="408" spans="1:242">
      <c r="A408" s="168" t="s">
        <v>653</v>
      </c>
      <c r="B408" s="19"/>
      <c r="C408" s="104"/>
      <c r="D408" s="104"/>
      <c r="E408" s="104"/>
      <c r="F408" s="104"/>
      <c r="G408" s="104"/>
      <c r="H408" s="104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  <c r="AA408" s="104"/>
      <c r="AB408" s="104"/>
      <c r="AC408" s="104"/>
      <c r="AD408" s="104"/>
      <c r="AE408" s="104"/>
      <c r="AF408" s="104"/>
      <c r="AG408" s="104"/>
      <c r="AH408" s="104"/>
      <c r="AI408" s="104"/>
      <c r="AJ408" s="104"/>
      <c r="AK408" s="104"/>
      <c r="AL408" s="104"/>
      <c r="AM408" s="104"/>
      <c r="AN408" s="104"/>
      <c r="AO408" s="104"/>
      <c r="AP408" s="104"/>
      <c r="AQ408" s="104"/>
      <c r="AR408" s="104"/>
      <c r="AS408" s="104"/>
      <c r="AT408" s="104"/>
      <c r="AU408" s="104"/>
      <c r="AV408" s="104"/>
      <c r="AW408" s="104"/>
      <c r="AX408" s="104"/>
      <c r="AY408" s="104"/>
      <c r="AZ408" s="104"/>
      <c r="BA408" s="104"/>
      <c r="BB408" s="104"/>
      <c r="BC408" s="104"/>
      <c r="BD408" s="104"/>
      <c r="BE408" s="104"/>
      <c r="BF408" s="104"/>
      <c r="BG408" s="104"/>
      <c r="BH408" s="104"/>
      <c r="BI408" s="104"/>
      <c r="BJ408" s="104"/>
      <c r="BK408" s="104"/>
      <c r="BL408" s="104"/>
      <c r="BM408" s="104"/>
      <c r="BN408" s="104"/>
      <c r="BO408" s="104"/>
      <c r="BP408" s="104"/>
      <c r="BQ408" s="104"/>
      <c r="BR408" s="104"/>
      <c r="BS408" s="104"/>
      <c r="BT408" s="104"/>
      <c r="BU408" s="104"/>
      <c r="BV408" s="104"/>
      <c r="BW408" s="104"/>
      <c r="BX408" s="104"/>
      <c r="BY408" s="104"/>
      <c r="BZ408" s="104"/>
      <c r="CA408" s="104"/>
      <c r="CB408" s="104"/>
      <c r="CC408" s="104"/>
      <c r="CD408" s="104"/>
      <c r="CE408" s="104"/>
      <c r="CF408" s="104"/>
      <c r="CG408" s="104"/>
      <c r="CH408" s="104"/>
      <c r="CI408" s="104"/>
      <c r="CJ408" s="104"/>
      <c r="CK408" s="104"/>
      <c r="CL408" s="104"/>
      <c r="CM408" s="104"/>
      <c r="CN408" s="104"/>
      <c r="CO408" s="104"/>
      <c r="CP408" s="104"/>
      <c r="CQ408" s="104"/>
      <c r="CR408" s="104"/>
      <c r="CS408" s="104"/>
      <c r="CT408" s="104"/>
      <c r="CU408" s="104"/>
      <c r="CV408" s="104"/>
      <c r="CW408" s="104"/>
      <c r="CX408" s="104"/>
      <c r="CY408" s="104"/>
      <c r="CZ408" s="104"/>
      <c r="DA408" s="104"/>
      <c r="DB408" s="104"/>
      <c r="DC408" s="104"/>
      <c r="DD408" s="104"/>
      <c r="DE408" s="104"/>
      <c r="DF408" s="104"/>
      <c r="DG408" s="104"/>
      <c r="DH408" s="104"/>
      <c r="DI408" s="104"/>
      <c r="DJ408" s="104"/>
      <c r="DK408" s="104"/>
      <c r="DL408" s="104"/>
      <c r="DM408" s="104"/>
      <c r="DN408" s="104"/>
      <c r="DO408" s="104"/>
      <c r="DP408" s="104"/>
      <c r="DQ408" s="104"/>
      <c r="DR408" s="104"/>
      <c r="DS408" s="104"/>
      <c r="DT408" s="104"/>
      <c r="DU408" s="104"/>
      <c r="DV408" s="104"/>
      <c r="DW408" s="104"/>
      <c r="DX408" s="104"/>
      <c r="DY408" s="104"/>
      <c r="DZ408" s="104"/>
      <c r="EA408" s="104"/>
      <c r="EB408" s="104"/>
      <c r="EC408" s="104"/>
      <c r="ED408" s="104"/>
      <c r="EE408" s="104"/>
      <c r="EF408" s="104"/>
      <c r="EG408" s="104"/>
      <c r="EH408" s="104"/>
      <c r="EI408" s="104"/>
      <c r="EJ408" s="104"/>
      <c r="EK408" s="104"/>
      <c r="EL408" s="104"/>
      <c r="EM408" s="104"/>
      <c r="EN408" s="104"/>
      <c r="EO408" s="104"/>
      <c r="EP408" s="104"/>
      <c r="EQ408" s="104"/>
      <c r="ER408" s="104"/>
      <c r="ES408" s="104"/>
      <c r="ET408" s="104"/>
      <c r="EU408" s="104"/>
      <c r="EV408" s="104"/>
      <c r="EW408" s="104"/>
      <c r="EX408" s="104"/>
      <c r="EY408" s="104"/>
      <c r="EZ408" s="104"/>
      <c r="FA408" s="104"/>
      <c r="FB408" s="104"/>
      <c r="FC408" s="104"/>
      <c r="FD408" s="104"/>
      <c r="FE408" s="104"/>
      <c r="FF408" s="104"/>
      <c r="FG408" s="104"/>
      <c r="FH408" s="104"/>
      <c r="FI408" s="104">
        <f>FI389/$FI389-1</f>
        <v>0</v>
      </c>
      <c r="FJ408" s="104">
        <f t="shared" ref="FJ408:FV408" si="570">FJ389/$FI389-1</f>
        <v>7.1858361670757986E-2</v>
      </c>
      <c r="FK408" s="104">
        <f t="shared" si="570"/>
        <v>7.3986537974975564E-2</v>
      </c>
      <c r="FL408" s="104">
        <f t="shared" si="570"/>
        <v>0.17357159865605598</v>
      </c>
      <c r="FM408" s="104">
        <f t="shared" si="570"/>
        <v>0.10931530532103828</v>
      </c>
      <c r="FN408" s="104">
        <f t="shared" si="570"/>
        <v>2.6125504872130056E-2</v>
      </c>
      <c r="FO408" s="104">
        <f t="shared" si="570"/>
        <v>0.12250960662373611</v>
      </c>
      <c r="FP408" s="104">
        <f t="shared" si="570"/>
        <v>0.1372999030895532</v>
      </c>
      <c r="FQ408" s="104">
        <f t="shared" si="570"/>
        <v>0.11293195116706256</v>
      </c>
      <c r="FR408" s="104">
        <f t="shared" si="570"/>
        <v>0.11194244343395621</v>
      </c>
      <c r="FS408" s="104">
        <f t="shared" si="570"/>
        <v>7.255003450137365E-2</v>
      </c>
      <c r="FT408" s="104">
        <f t="shared" si="570"/>
        <v>4.1682610350855409E-2</v>
      </c>
      <c r="FU408" s="104">
        <f t="shared" si="570"/>
        <v>4.4437778910113801E-2</v>
      </c>
      <c r="FV408" s="104">
        <f t="shared" si="570"/>
        <v>0.12071628656183386</v>
      </c>
      <c r="FW408" s="104"/>
      <c r="FX408" s="104"/>
      <c r="FY408" s="104"/>
      <c r="FZ408" s="104"/>
      <c r="GA408" s="104"/>
      <c r="GB408" s="104"/>
      <c r="GC408" s="104"/>
      <c r="GD408" s="104"/>
      <c r="GE408" s="104"/>
      <c r="GF408" s="104"/>
      <c r="GG408" s="104"/>
      <c r="GH408" s="104"/>
      <c r="GI408" s="104"/>
      <c r="GJ408" s="104"/>
      <c r="GK408" s="104"/>
      <c r="GL408" s="104"/>
      <c r="GM408" s="104"/>
      <c r="GN408" s="104"/>
      <c r="GO408" s="104"/>
      <c r="GP408" s="104"/>
      <c r="GQ408" s="104"/>
      <c r="GR408" s="104"/>
      <c r="GS408" s="104"/>
      <c r="GT408" s="104"/>
      <c r="GU408" s="104"/>
      <c r="GV408" s="104"/>
      <c r="GW408" s="104"/>
      <c r="GX408" s="104"/>
      <c r="GY408" s="104"/>
      <c r="GZ408" s="104"/>
      <c r="HA408" s="104"/>
      <c r="HB408" s="104"/>
      <c r="HC408" s="104"/>
      <c r="HD408" s="104"/>
      <c r="HE408" s="104"/>
      <c r="HF408" s="104"/>
      <c r="HG408" s="104"/>
      <c r="HH408" s="104"/>
      <c r="HI408" s="104"/>
      <c r="HJ408" s="104"/>
      <c r="HK408" s="104"/>
      <c r="HL408" s="104"/>
      <c r="HM408" s="104"/>
      <c r="HN408" s="104"/>
      <c r="HO408" s="104"/>
      <c r="HP408" s="104"/>
      <c r="HQ408" s="104"/>
      <c r="HR408" s="104"/>
      <c r="HS408" s="104"/>
      <c r="HT408" s="104"/>
      <c r="HU408" s="104"/>
      <c r="HV408" s="104"/>
      <c r="HW408" s="104"/>
      <c r="HX408" s="104"/>
      <c r="HY408" s="104"/>
      <c r="HZ408" s="104"/>
      <c r="IA408" s="104"/>
      <c r="IB408" s="104"/>
      <c r="IC408" s="104"/>
      <c r="ID408" s="104"/>
      <c r="IE408" s="104"/>
      <c r="IF408" s="104"/>
      <c r="IG408" s="104"/>
      <c r="IH408" s="104"/>
    </row>
    <row r="409" spans="1:242">
      <c r="A409" s="168" t="s">
        <v>652</v>
      </c>
      <c r="B409" s="19"/>
      <c r="C409" s="104"/>
      <c r="D409" s="104"/>
      <c r="E409" s="104"/>
      <c r="F409" s="104"/>
      <c r="G409" s="104"/>
      <c r="H409" s="104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  <c r="AA409" s="104"/>
      <c r="AB409" s="104"/>
      <c r="AC409" s="104"/>
      <c r="AD409" s="104"/>
      <c r="AE409" s="104"/>
      <c r="AF409" s="104"/>
      <c r="AG409" s="104"/>
      <c r="AH409" s="104"/>
      <c r="AI409" s="104"/>
      <c r="AJ409" s="104"/>
      <c r="AK409" s="104"/>
      <c r="AL409" s="104"/>
      <c r="AM409" s="104"/>
      <c r="AN409" s="104"/>
      <c r="AO409" s="104"/>
      <c r="AP409" s="104"/>
      <c r="AQ409" s="104"/>
      <c r="AR409" s="104"/>
      <c r="AS409" s="104"/>
      <c r="AT409" s="104"/>
      <c r="AU409" s="104"/>
      <c r="AV409" s="104"/>
      <c r="AW409" s="104"/>
      <c r="AX409" s="104"/>
      <c r="AY409" s="104"/>
      <c r="AZ409" s="104"/>
      <c r="BA409" s="104"/>
      <c r="BB409" s="104"/>
      <c r="BC409" s="104"/>
      <c r="BD409" s="104"/>
      <c r="BE409" s="104"/>
      <c r="BF409" s="104"/>
      <c r="BG409" s="104"/>
      <c r="BH409" s="104"/>
      <c r="BI409" s="104"/>
      <c r="BJ409" s="104"/>
      <c r="BK409" s="104"/>
      <c r="BL409" s="104"/>
      <c r="BM409" s="104"/>
      <c r="BN409" s="104"/>
      <c r="BO409" s="104"/>
      <c r="BP409" s="104"/>
      <c r="BQ409" s="104"/>
      <c r="BR409" s="104"/>
      <c r="BS409" s="104"/>
      <c r="BT409" s="104"/>
      <c r="BU409" s="104"/>
      <c r="BV409" s="104"/>
      <c r="BW409" s="104"/>
      <c r="BX409" s="104"/>
      <c r="BY409" s="104"/>
      <c r="BZ409" s="104"/>
      <c r="CA409" s="104"/>
      <c r="CB409" s="104"/>
      <c r="CC409" s="104"/>
      <c r="CD409" s="104"/>
      <c r="CE409" s="104"/>
      <c r="CF409" s="104"/>
      <c r="CG409" s="104"/>
      <c r="CH409" s="104"/>
      <c r="CI409" s="104"/>
      <c r="CJ409" s="104"/>
      <c r="CK409" s="104"/>
      <c r="CL409" s="104"/>
      <c r="CM409" s="104"/>
      <c r="CN409" s="104"/>
      <c r="CO409" s="104"/>
      <c r="CP409" s="104"/>
      <c r="CQ409" s="104"/>
      <c r="CR409" s="104"/>
      <c r="CS409" s="104"/>
      <c r="CT409" s="104"/>
      <c r="CU409" s="104"/>
      <c r="CV409" s="104"/>
      <c r="CW409" s="104"/>
      <c r="CX409" s="104"/>
      <c r="CY409" s="104"/>
      <c r="CZ409" s="104"/>
      <c r="DA409" s="104"/>
      <c r="DB409" s="104"/>
      <c r="DC409" s="104"/>
      <c r="DD409" s="104"/>
      <c r="DE409" s="104"/>
      <c r="DF409" s="104"/>
      <c r="DG409" s="104"/>
      <c r="DH409" s="104"/>
      <c r="DI409" s="104"/>
      <c r="DJ409" s="104"/>
      <c r="DK409" s="104"/>
      <c r="DL409" s="104"/>
      <c r="DM409" s="104"/>
      <c r="DN409" s="104"/>
      <c r="DO409" s="104"/>
      <c r="DP409" s="104"/>
      <c r="DQ409" s="104"/>
      <c r="DR409" s="104"/>
      <c r="DS409" s="104"/>
      <c r="DT409" s="104"/>
      <c r="DU409" s="104"/>
      <c r="DV409" s="104"/>
      <c r="DW409" s="104"/>
      <c r="DX409" s="104"/>
      <c r="DY409" s="104"/>
      <c r="DZ409" s="104"/>
      <c r="EA409" s="104"/>
      <c r="EB409" s="104"/>
      <c r="EC409" s="104"/>
      <c r="ED409" s="104"/>
      <c r="EE409" s="104"/>
      <c r="EF409" s="104"/>
      <c r="EG409" s="104"/>
      <c r="EH409" s="104"/>
      <c r="EI409" s="104"/>
      <c r="EJ409" s="104"/>
      <c r="EK409" s="104"/>
      <c r="EL409" s="104"/>
      <c r="EM409" s="104"/>
      <c r="EN409" s="104"/>
      <c r="EO409" s="104"/>
      <c r="EP409" s="104"/>
      <c r="EQ409" s="104"/>
      <c r="ER409" s="104"/>
      <c r="ES409" s="104"/>
      <c r="ET409" s="104"/>
      <c r="EU409" s="104"/>
      <c r="EV409" s="104"/>
      <c r="EW409" s="104"/>
      <c r="EX409" s="104"/>
      <c r="EY409" s="104"/>
      <c r="EZ409" s="104"/>
      <c r="FA409" s="104"/>
      <c r="FB409" s="104"/>
      <c r="FC409" s="104"/>
      <c r="FD409" s="104"/>
      <c r="FE409" s="104"/>
      <c r="FF409" s="104"/>
      <c r="FG409" s="104"/>
      <c r="FH409" s="104"/>
      <c r="FI409" s="104"/>
      <c r="FJ409" s="104"/>
      <c r="FK409" s="104"/>
      <c r="FL409" s="104"/>
      <c r="FM409" s="104"/>
      <c r="FN409" s="104"/>
      <c r="FO409" s="104"/>
      <c r="FP409" s="104"/>
      <c r="FQ409" s="104"/>
      <c r="FR409" s="104"/>
      <c r="FS409" s="104"/>
      <c r="FT409" s="104"/>
      <c r="FU409" s="104"/>
      <c r="FV409" s="104"/>
      <c r="FW409" s="104"/>
      <c r="FX409" s="104"/>
      <c r="FY409" s="104">
        <f>FY390/$FY390-1</f>
        <v>0</v>
      </c>
      <c r="FZ409" s="104">
        <f t="shared" ref="FZ409:GL409" si="571">FZ390/$FY390-1</f>
        <v>6.4566561333623484E-2</v>
      </c>
      <c r="GA409" s="104">
        <f t="shared" si="571"/>
        <v>3.0018971049124987E-2</v>
      </c>
      <c r="GB409" s="104">
        <f t="shared" si="571"/>
        <v>6.0945208319574729E-2</v>
      </c>
      <c r="GC409" s="104">
        <f t="shared" si="571"/>
        <v>2.5495758305267069E-2</v>
      </c>
      <c r="GD409" s="104">
        <f t="shared" si="571"/>
        <v>4.3764354610347E-2</v>
      </c>
      <c r="GE409" s="104">
        <f t="shared" si="571"/>
        <v>2.7230153531370371E-2</v>
      </c>
      <c r="GF409" s="104">
        <f t="shared" si="571"/>
        <v>2.8956970759899114E-3</v>
      </c>
      <c r="GG409" s="104">
        <f t="shared" si="571"/>
        <v>-1.269628303135828E-2</v>
      </c>
      <c r="GH409" s="104">
        <f t="shared" si="571"/>
        <v>-4.1857330746394306E-3</v>
      </c>
      <c r="GI409" s="104">
        <f t="shared" si="571"/>
        <v>5.3187625427304486E-3</v>
      </c>
      <c r="GJ409" s="104">
        <f t="shared" si="571"/>
        <v>1.9086827199349177E-2</v>
      </c>
      <c r="GK409" s="104">
        <f t="shared" si="571"/>
        <v>6.0101251500822572E-2</v>
      </c>
      <c r="GL409" s="104">
        <f t="shared" si="571"/>
        <v>8.998284818172797E-2</v>
      </c>
      <c r="GM409" s="104"/>
      <c r="GN409" s="104"/>
      <c r="GO409" s="104"/>
      <c r="GP409" s="104"/>
      <c r="GQ409" s="104"/>
      <c r="GR409" s="104"/>
      <c r="GS409" s="104"/>
      <c r="GT409" s="104"/>
      <c r="GU409" s="104"/>
      <c r="GV409" s="104"/>
      <c r="GW409" s="104"/>
      <c r="GX409" s="104"/>
      <c r="GY409" s="104"/>
      <c r="GZ409" s="104"/>
      <c r="HA409" s="104"/>
      <c r="HB409" s="104"/>
      <c r="HC409" s="104"/>
      <c r="HD409" s="104"/>
      <c r="HE409" s="104"/>
      <c r="HF409" s="104"/>
      <c r="HG409" s="104"/>
      <c r="HH409" s="104"/>
      <c r="HI409" s="104"/>
      <c r="HJ409" s="104"/>
      <c r="HK409" s="104"/>
      <c r="HL409" s="104"/>
      <c r="HM409" s="104"/>
      <c r="HN409" s="104"/>
      <c r="HO409" s="104"/>
      <c r="HP409" s="104"/>
      <c r="HQ409" s="104"/>
      <c r="HR409" s="104"/>
      <c r="HS409" s="104"/>
      <c r="HT409" s="104"/>
      <c r="HU409" s="104"/>
      <c r="HV409" s="104"/>
      <c r="HW409" s="104"/>
      <c r="HX409" s="104"/>
      <c r="HY409" s="104"/>
      <c r="HZ409" s="104"/>
      <c r="IA409" s="104"/>
      <c r="IB409" s="104"/>
      <c r="IC409" s="104"/>
      <c r="ID409" s="104"/>
      <c r="IE409" s="104"/>
      <c r="IF409" s="104"/>
      <c r="IG409" s="104"/>
      <c r="IH409" s="104"/>
    </row>
    <row r="410" spans="1:242">
      <c r="A410" s="45" t="s">
        <v>654</v>
      </c>
      <c r="B410" s="19"/>
      <c r="C410" s="104"/>
      <c r="D410" s="104"/>
      <c r="E410" s="104"/>
      <c r="F410" s="104"/>
      <c r="G410" s="104"/>
      <c r="H410" s="104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  <c r="AA410" s="104"/>
      <c r="AB410" s="104"/>
      <c r="AC410" s="104"/>
      <c r="AD410" s="104"/>
      <c r="AE410" s="104"/>
      <c r="AF410" s="104"/>
      <c r="AG410" s="104"/>
      <c r="AH410" s="104"/>
      <c r="AI410" s="104"/>
      <c r="AJ410" s="104"/>
      <c r="AK410" s="104"/>
      <c r="AL410" s="104"/>
      <c r="AM410" s="104"/>
      <c r="AN410" s="104"/>
      <c r="AO410" s="104"/>
      <c r="AP410" s="104"/>
      <c r="AQ410" s="104"/>
      <c r="AR410" s="104"/>
      <c r="AS410" s="104"/>
      <c r="AT410" s="104"/>
      <c r="AU410" s="104"/>
      <c r="AV410" s="104"/>
      <c r="AW410" s="104"/>
      <c r="AX410" s="104"/>
      <c r="AY410" s="104"/>
      <c r="AZ410" s="104"/>
      <c r="BA410" s="104"/>
      <c r="BB410" s="104"/>
      <c r="BC410" s="104"/>
      <c r="BD410" s="104"/>
      <c r="BE410" s="104"/>
      <c r="BF410" s="104"/>
      <c r="BG410" s="104"/>
      <c r="BH410" s="104"/>
      <c r="BI410" s="104"/>
      <c r="BJ410" s="104"/>
      <c r="BK410" s="104"/>
      <c r="BL410" s="104"/>
      <c r="BM410" s="104"/>
      <c r="BN410" s="104"/>
      <c r="BO410" s="104"/>
      <c r="BP410" s="104"/>
      <c r="BQ410" s="104"/>
      <c r="BR410" s="104"/>
      <c r="BS410" s="104"/>
      <c r="BT410" s="104"/>
      <c r="BU410" s="104"/>
      <c r="BV410" s="104"/>
      <c r="BW410" s="104"/>
      <c r="BX410" s="104"/>
      <c r="BY410" s="104"/>
      <c r="BZ410" s="104"/>
      <c r="CA410" s="104"/>
      <c r="CB410" s="104"/>
      <c r="CC410" s="104"/>
      <c r="CD410" s="104"/>
      <c r="CE410" s="104"/>
      <c r="CF410" s="104"/>
      <c r="CG410" s="104"/>
      <c r="CH410" s="104"/>
      <c r="CI410" s="104"/>
      <c r="CJ410" s="104"/>
      <c r="CK410" s="104"/>
      <c r="CL410" s="104"/>
      <c r="CM410" s="104"/>
      <c r="CN410" s="104"/>
      <c r="CO410" s="104"/>
      <c r="CP410" s="104"/>
      <c r="CQ410" s="104"/>
      <c r="CR410" s="104"/>
      <c r="CS410" s="104"/>
      <c r="CT410" s="104"/>
      <c r="CU410" s="104"/>
      <c r="CV410" s="104"/>
      <c r="CW410" s="104"/>
      <c r="CX410" s="104"/>
      <c r="CY410" s="104"/>
      <c r="CZ410" s="104"/>
      <c r="DA410" s="104"/>
      <c r="DB410" s="104"/>
      <c r="DC410" s="104"/>
      <c r="DD410" s="104"/>
      <c r="DE410" s="104"/>
      <c r="DF410" s="104"/>
      <c r="DG410" s="104"/>
      <c r="DH410" s="104"/>
      <c r="DI410" s="104"/>
      <c r="DJ410" s="104"/>
      <c r="DK410" s="104"/>
      <c r="DL410" s="104"/>
      <c r="DM410" s="104"/>
      <c r="DN410" s="104"/>
      <c r="DO410" s="104"/>
      <c r="DP410" s="104"/>
      <c r="DQ410" s="104"/>
      <c r="DR410" s="104"/>
      <c r="DS410" s="104"/>
      <c r="DT410" s="104"/>
      <c r="DU410" s="104"/>
      <c r="DV410" s="104"/>
      <c r="DW410" s="104"/>
      <c r="DX410" s="104"/>
      <c r="DY410" s="104"/>
      <c r="DZ410" s="104"/>
      <c r="EA410" s="104"/>
      <c r="EB410" s="104"/>
      <c r="EC410" s="104"/>
      <c r="ED410" s="104"/>
      <c r="EE410" s="104"/>
      <c r="EF410" s="104"/>
      <c r="EG410" s="104"/>
      <c r="EH410" s="104"/>
      <c r="EI410" s="104"/>
      <c r="EJ410" s="104"/>
      <c r="EK410" s="104"/>
      <c r="EL410" s="104"/>
      <c r="EM410" s="104"/>
      <c r="EN410" s="104"/>
      <c r="EO410" s="104"/>
      <c r="EP410" s="104"/>
      <c r="EQ410" s="104"/>
      <c r="ER410" s="104"/>
      <c r="ES410" s="104"/>
      <c r="ET410" s="104"/>
      <c r="EU410" s="104"/>
      <c r="EV410" s="104"/>
      <c r="EW410" s="104"/>
      <c r="EX410" s="104"/>
      <c r="EY410" s="104"/>
      <c r="EZ410" s="104"/>
      <c r="FA410" s="104"/>
      <c r="FB410" s="104"/>
      <c r="FC410" s="104"/>
      <c r="FD410" s="104"/>
      <c r="FE410" s="104"/>
      <c r="FF410" s="104"/>
      <c r="FG410" s="104"/>
      <c r="FH410" s="104"/>
      <c r="FI410" s="104"/>
      <c r="FJ410" s="104"/>
      <c r="FK410" s="104"/>
      <c r="FL410" s="104"/>
      <c r="FM410" s="104"/>
      <c r="FN410" s="104"/>
      <c r="FO410" s="104"/>
      <c r="FP410" s="104"/>
      <c r="FQ410" s="104"/>
      <c r="FR410" s="104"/>
      <c r="FS410" s="104"/>
      <c r="FT410" s="104"/>
      <c r="FU410" s="104"/>
      <c r="FV410" s="104"/>
      <c r="FW410" s="104"/>
      <c r="FX410" s="104"/>
      <c r="FY410" s="104"/>
      <c r="FZ410" s="104"/>
      <c r="GA410" s="104"/>
      <c r="GB410" s="104"/>
      <c r="GC410" s="104"/>
      <c r="GD410" s="104"/>
      <c r="GE410" s="104"/>
      <c r="GF410" s="104"/>
      <c r="GG410" s="104"/>
      <c r="GH410" s="104"/>
      <c r="GI410" s="104"/>
      <c r="GJ410" s="104"/>
      <c r="GK410" s="104"/>
      <c r="GL410" s="104"/>
      <c r="GM410" s="104"/>
      <c r="GN410" s="104"/>
      <c r="GO410" s="104">
        <f>GO391/$GO391-1</f>
        <v>0</v>
      </c>
      <c r="GP410" s="104">
        <f t="shared" ref="GP410:HB410" si="572">GP391/$GO391-1</f>
        <v>7.4028722592496488E-2</v>
      </c>
      <c r="GQ410" s="104">
        <f t="shared" si="572"/>
        <v>3.2582939599808736E-2</v>
      </c>
      <c r="GR410" s="104">
        <f t="shared" si="572"/>
        <v>8.3194236856699133E-2</v>
      </c>
      <c r="GS410" s="104">
        <f t="shared" si="572"/>
        <v>8.3914876069772992E-2</v>
      </c>
      <c r="GT410" s="104">
        <f t="shared" si="572"/>
        <v>7.853435322776825E-2</v>
      </c>
      <c r="GU410" s="104">
        <f t="shared" si="572"/>
        <v>7.6971895885142638E-2</v>
      </c>
      <c r="GV410" s="104">
        <f t="shared" si="572"/>
        <v>4.9960934643707322E-2</v>
      </c>
      <c r="GW410" s="104">
        <f t="shared" si="572"/>
        <v>6.1657395051728292E-2</v>
      </c>
      <c r="GX410" s="104">
        <f t="shared" si="572"/>
        <v>4.1576831197227992E-2</v>
      </c>
      <c r="GY410" s="104">
        <f t="shared" si="572"/>
        <v>1.5712977688039143E-2</v>
      </c>
      <c r="GZ410" s="104">
        <f t="shared" si="572"/>
        <v>1.0925255295774594E-2</v>
      </c>
      <c r="HA410" s="104">
        <f t="shared" si="572"/>
        <v>3.6233321192550516E-2</v>
      </c>
      <c r="HB410" s="104">
        <f t="shared" si="572"/>
        <v>3.5325202479950635E-2</v>
      </c>
      <c r="HC410" s="104"/>
      <c r="HD410" s="104"/>
      <c r="HE410" s="104"/>
      <c r="HF410" s="104"/>
      <c r="HG410" s="104"/>
      <c r="HH410" s="104"/>
      <c r="HI410" s="104"/>
      <c r="HJ410" s="104"/>
      <c r="HK410" s="104"/>
      <c r="HL410" s="104"/>
      <c r="HM410" s="104"/>
      <c r="HN410" s="104"/>
      <c r="HO410" s="104"/>
      <c r="HP410" s="104"/>
      <c r="HQ410" s="104"/>
      <c r="HR410" s="104"/>
      <c r="HS410" s="104"/>
      <c r="HT410" s="104"/>
      <c r="HU410" s="104"/>
      <c r="HV410" s="104"/>
      <c r="HW410" s="104"/>
      <c r="HX410" s="104"/>
      <c r="HY410" s="104"/>
      <c r="HZ410" s="104"/>
      <c r="IA410" s="104"/>
      <c r="IB410" s="104"/>
      <c r="IC410" s="104"/>
      <c r="ID410" s="104"/>
      <c r="IE410" s="104"/>
      <c r="IF410" s="104"/>
      <c r="IG410" s="104"/>
      <c r="IH410" s="104"/>
    </row>
    <row r="411" spans="1:242">
      <c r="A411" s="45" t="s">
        <v>655</v>
      </c>
      <c r="B411" s="19"/>
      <c r="C411" s="104"/>
      <c r="D411" s="104"/>
      <c r="E411" s="104"/>
      <c r="F411" s="104"/>
      <c r="G411" s="104"/>
      <c r="H411" s="104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  <c r="AA411" s="104"/>
      <c r="AB411" s="104"/>
      <c r="AC411" s="104"/>
      <c r="AD411" s="104"/>
      <c r="AE411" s="104"/>
      <c r="AF411" s="104"/>
      <c r="AG411" s="104"/>
      <c r="AH411" s="104"/>
      <c r="AI411" s="104"/>
      <c r="AJ411" s="104"/>
      <c r="AK411" s="104"/>
      <c r="AL411" s="104"/>
      <c r="AM411" s="104"/>
      <c r="AN411" s="104"/>
      <c r="AO411" s="104"/>
      <c r="AP411" s="104"/>
      <c r="AQ411" s="104"/>
      <c r="AR411" s="104"/>
      <c r="AS411" s="104"/>
      <c r="AT411" s="104"/>
      <c r="AU411" s="104"/>
      <c r="AV411" s="104"/>
      <c r="AW411" s="104"/>
      <c r="AX411" s="104"/>
      <c r="AY411" s="104"/>
      <c r="AZ411" s="104"/>
      <c r="BA411" s="104"/>
      <c r="BB411" s="104"/>
      <c r="BC411" s="104"/>
      <c r="BD411" s="104"/>
      <c r="BE411" s="104"/>
      <c r="BF411" s="104"/>
      <c r="BG411" s="104"/>
      <c r="BH411" s="104"/>
      <c r="BI411" s="104"/>
      <c r="BJ411" s="104"/>
      <c r="BK411" s="104"/>
      <c r="BL411" s="104"/>
      <c r="BM411" s="104"/>
      <c r="BN411" s="104"/>
      <c r="BO411" s="104"/>
      <c r="BP411" s="104"/>
      <c r="BQ411" s="104"/>
      <c r="BR411" s="104"/>
      <c r="BS411" s="104"/>
      <c r="BT411" s="104"/>
      <c r="BU411" s="104"/>
      <c r="BV411" s="104"/>
      <c r="BW411" s="104"/>
      <c r="BX411" s="104"/>
      <c r="BY411" s="104"/>
      <c r="BZ411" s="104"/>
      <c r="CA411" s="104"/>
      <c r="CB411" s="104"/>
      <c r="CC411" s="104"/>
      <c r="CD411" s="104"/>
      <c r="CE411" s="104"/>
      <c r="CF411" s="104"/>
      <c r="CG411" s="104"/>
      <c r="CH411" s="104"/>
      <c r="CI411" s="104"/>
      <c r="CJ411" s="104"/>
      <c r="CK411" s="104"/>
      <c r="CL411" s="104"/>
      <c r="CM411" s="104"/>
      <c r="CN411" s="104"/>
      <c r="CO411" s="104"/>
      <c r="CP411" s="104"/>
      <c r="CQ411" s="104"/>
      <c r="CR411" s="104"/>
      <c r="CS411" s="104"/>
      <c r="CT411" s="104"/>
      <c r="CU411" s="104"/>
      <c r="CV411" s="104"/>
      <c r="CW411" s="104"/>
      <c r="CX411" s="104"/>
      <c r="CY411" s="104"/>
      <c r="CZ411" s="104"/>
      <c r="DA411" s="104"/>
      <c r="DB411" s="104"/>
      <c r="DC411" s="104"/>
      <c r="DD411" s="104"/>
      <c r="DE411" s="104"/>
      <c r="DF411" s="104"/>
      <c r="DG411" s="104"/>
      <c r="DH411" s="104"/>
      <c r="DI411" s="104"/>
      <c r="DJ411" s="104"/>
      <c r="DK411" s="104"/>
      <c r="DL411" s="104"/>
      <c r="DM411" s="104"/>
      <c r="DN411" s="104"/>
      <c r="DO411" s="104"/>
      <c r="DP411" s="104"/>
      <c r="DQ411" s="104"/>
      <c r="DR411" s="104"/>
      <c r="DS411" s="104"/>
      <c r="DT411" s="104"/>
      <c r="DU411" s="104"/>
      <c r="DV411" s="104"/>
      <c r="DW411" s="104"/>
      <c r="DX411" s="104"/>
      <c r="DY411" s="104"/>
      <c r="DZ411" s="104"/>
      <c r="EA411" s="104"/>
      <c r="EB411" s="104"/>
      <c r="EC411" s="104"/>
      <c r="ED411" s="104"/>
      <c r="EE411" s="104"/>
      <c r="EF411" s="104"/>
      <c r="EG411" s="104"/>
      <c r="EH411" s="104"/>
      <c r="EI411" s="104"/>
      <c r="EJ411" s="104"/>
      <c r="EK411" s="104"/>
      <c r="EL411" s="104"/>
      <c r="EM411" s="104"/>
      <c r="EN411" s="104"/>
      <c r="EO411" s="104"/>
      <c r="EP411" s="104"/>
      <c r="EQ411" s="104"/>
      <c r="ER411" s="104"/>
      <c r="ES411" s="104"/>
      <c r="ET411" s="104"/>
      <c r="EU411" s="104"/>
      <c r="EV411" s="104"/>
      <c r="EW411" s="104"/>
      <c r="EX411" s="104"/>
      <c r="EY411" s="104"/>
      <c r="EZ411" s="104"/>
      <c r="FA411" s="104"/>
      <c r="FB411" s="104"/>
      <c r="FC411" s="104"/>
      <c r="FD411" s="104"/>
      <c r="FE411" s="104"/>
      <c r="FF411" s="104"/>
      <c r="FG411" s="104"/>
      <c r="FH411" s="104"/>
      <c r="FI411" s="104"/>
      <c r="FJ411" s="104"/>
      <c r="FK411" s="104"/>
      <c r="FL411" s="104"/>
      <c r="FM411" s="104"/>
      <c r="FN411" s="104"/>
      <c r="FO411" s="104"/>
      <c r="FP411" s="104"/>
      <c r="FQ411" s="104"/>
      <c r="FR411" s="104"/>
      <c r="FS411" s="104"/>
      <c r="FT411" s="104"/>
      <c r="FU411" s="104"/>
      <c r="FV411" s="104"/>
      <c r="FW411" s="104"/>
      <c r="FX411" s="104"/>
      <c r="FY411" s="104"/>
      <c r="FZ411" s="104"/>
      <c r="GA411" s="104"/>
      <c r="GB411" s="104"/>
      <c r="GC411" s="104"/>
      <c r="GD411" s="104"/>
      <c r="GE411" s="104"/>
      <c r="GF411" s="104"/>
      <c r="GG411" s="104"/>
      <c r="GH411" s="104"/>
      <c r="GI411" s="104"/>
      <c r="GJ411" s="104"/>
      <c r="GK411" s="104"/>
      <c r="GL411" s="104"/>
      <c r="GM411" s="104"/>
      <c r="GN411" s="104"/>
      <c r="GO411" s="104"/>
      <c r="GP411" s="104"/>
      <c r="GQ411" s="104"/>
      <c r="GR411" s="104"/>
      <c r="GS411" s="104"/>
      <c r="GT411" s="104"/>
      <c r="GU411" s="104"/>
      <c r="GV411" s="104"/>
      <c r="GW411" s="104"/>
      <c r="GX411" s="104"/>
      <c r="GY411" s="104"/>
      <c r="GZ411" s="104"/>
      <c r="HA411" s="104"/>
      <c r="HB411" s="104"/>
      <c r="HC411" s="104"/>
      <c r="HD411" s="104"/>
      <c r="HE411" s="104">
        <f>HE392/$HE392-1</f>
        <v>0</v>
      </c>
      <c r="HF411" s="104">
        <f t="shared" ref="HF411:HR411" si="573">HF392/$HE392-1</f>
        <v>4.2401262995405364E-2</v>
      </c>
      <c r="HG411" s="104">
        <f t="shared" si="573"/>
        <v>1.8521862255220789E-2</v>
      </c>
      <c r="HH411" s="104">
        <f t="shared" si="573"/>
        <v>5.000252051576215E-2</v>
      </c>
      <c r="HI411" s="104">
        <f t="shared" si="573"/>
        <v>7.0531052869647226E-2</v>
      </c>
      <c r="HJ411" s="104">
        <f t="shared" si="573"/>
        <v>6.2055553540620645E-2</v>
      </c>
      <c r="HK411" s="104">
        <f t="shared" si="573"/>
        <v>5.7504956380552308E-2</v>
      </c>
      <c r="HL411" s="104">
        <f t="shared" si="573"/>
        <v>5.693654095869638E-2</v>
      </c>
      <c r="HM411" s="104">
        <f t="shared" si="573"/>
        <v>9.4546913998418969E-2</v>
      </c>
      <c r="HN411" s="104">
        <f t="shared" si="573"/>
        <v>0.10255367599591003</v>
      </c>
      <c r="HO411" s="104">
        <f t="shared" si="573"/>
        <v>8.0259759752472792E-2</v>
      </c>
      <c r="HP411" s="104">
        <f t="shared" si="573"/>
        <v>6.9275050285599216E-2</v>
      </c>
      <c r="HQ411" s="104">
        <f t="shared" si="573"/>
        <v>9.6001389366601408E-2</v>
      </c>
      <c r="HR411" s="104">
        <f t="shared" si="573"/>
        <v>0.1322240769238614</v>
      </c>
      <c r="HS411" s="104"/>
      <c r="HT411" s="104"/>
      <c r="HU411" s="104"/>
      <c r="HV411" s="104"/>
      <c r="HW411" s="104"/>
      <c r="HX411" s="104"/>
      <c r="HY411" s="104"/>
      <c r="HZ411" s="104"/>
      <c r="IA411" s="104"/>
      <c r="IB411" s="104"/>
      <c r="IC411" s="104"/>
      <c r="ID411" s="104"/>
      <c r="IE411" s="104"/>
      <c r="IF411" s="104"/>
      <c r="IG411" s="104"/>
      <c r="IH411" s="104"/>
    </row>
    <row r="412" spans="1:242">
      <c r="A412" s="44" t="s">
        <v>632</v>
      </c>
      <c r="B412" s="19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/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/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/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/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/>
      <c r="EO412" s="16"/>
      <c r="EP412" s="16"/>
      <c r="EQ412" s="16"/>
      <c r="ER412" s="16"/>
      <c r="ES412" s="16"/>
      <c r="ET412" s="16"/>
      <c r="EU412" s="16"/>
      <c r="EV412" s="16"/>
      <c r="EW412" s="16"/>
      <c r="EX412" s="16"/>
      <c r="EY412" s="16"/>
      <c r="EZ412" s="16"/>
      <c r="FA412" s="16"/>
      <c r="FB412" s="16"/>
      <c r="FC412" s="16"/>
      <c r="FD412" s="16"/>
      <c r="FE412" s="16"/>
      <c r="FF412" s="16"/>
      <c r="FG412" s="16"/>
      <c r="FH412" s="16"/>
      <c r="FI412" s="16"/>
      <c r="FJ412" s="16"/>
      <c r="FK412" s="16"/>
      <c r="FL412" s="16"/>
      <c r="FM412" s="16"/>
      <c r="FN412" s="16"/>
      <c r="FO412" s="16"/>
      <c r="FP412" s="16"/>
      <c r="FQ412" s="16"/>
      <c r="FR412" s="16"/>
      <c r="FS412" s="16"/>
      <c r="FT412" s="16"/>
      <c r="FU412" s="16"/>
      <c r="FV412" s="16"/>
      <c r="FW412" s="16"/>
      <c r="FX412" s="16"/>
      <c r="FY412" s="16"/>
      <c r="FZ412" s="16"/>
      <c r="GA412" s="16"/>
      <c r="GB412" s="16"/>
      <c r="GC412" s="16"/>
      <c r="GD412" s="16"/>
      <c r="GE412" s="16"/>
      <c r="GF412" s="16"/>
      <c r="GG412" s="16"/>
      <c r="GH412" s="16"/>
      <c r="GI412" s="16"/>
      <c r="GJ412" s="16"/>
      <c r="GK412" s="16"/>
      <c r="GL412" s="16"/>
      <c r="GM412" s="16"/>
      <c r="GN412" s="16"/>
      <c r="GO412" s="16"/>
      <c r="GP412" s="16"/>
      <c r="GQ412" s="16"/>
      <c r="GR412" s="16"/>
      <c r="GS412" s="16"/>
      <c r="GT412" s="16"/>
      <c r="GU412" s="16"/>
      <c r="GV412" s="16"/>
      <c r="GW412" s="16"/>
      <c r="GX412" s="16"/>
      <c r="GY412" s="16"/>
      <c r="GZ412" s="16"/>
      <c r="HA412" s="16"/>
      <c r="HB412" s="16"/>
      <c r="HC412" s="16"/>
      <c r="HD412" s="16"/>
      <c r="HE412" s="16"/>
      <c r="HF412" s="16"/>
      <c r="HG412" s="16"/>
      <c r="HH412" s="16"/>
      <c r="HI412" s="16"/>
      <c r="HJ412" s="16"/>
      <c r="HK412" s="16"/>
      <c r="HL412" s="16"/>
      <c r="HM412" s="16"/>
      <c r="HN412" s="16"/>
      <c r="HO412" s="16"/>
      <c r="HP412" s="16"/>
      <c r="HQ412" s="16"/>
      <c r="HR412" s="16"/>
      <c r="HS412" s="16"/>
      <c r="HT412" s="16"/>
      <c r="HU412" s="104">
        <f>HU393/$HU393-1</f>
        <v>0</v>
      </c>
      <c r="HV412" s="104">
        <f t="shared" ref="HV412:IH412" si="574">HV393/$HU393-1</f>
        <v>4.7284325079313128E-3</v>
      </c>
      <c r="HW412" s="104">
        <f t="shared" si="574"/>
        <v>2.1298841713475847E-2</v>
      </c>
      <c r="HX412" s="104">
        <f t="shared" si="574"/>
        <v>2.6854570537220734E-2</v>
      </c>
      <c r="HY412" s="104">
        <f t="shared" si="574"/>
        <v>1.5293689508432129E-2</v>
      </c>
      <c r="HZ412" s="104">
        <f t="shared" si="574"/>
        <v>1.4785609759745411E-2</v>
      </c>
      <c r="IA412" s="104">
        <f t="shared" si="574"/>
        <v>9.7404351268475242E-3</v>
      </c>
      <c r="IB412" s="104">
        <f t="shared" si="574"/>
        <v>-1.6252292243638444E-2</v>
      </c>
      <c r="IC412" s="104">
        <f t="shared" si="574"/>
        <v>-2.0669113859767552E-2</v>
      </c>
      <c r="ID412" s="104">
        <f t="shared" si="574"/>
        <v>-3.6825250531624221E-2</v>
      </c>
      <c r="IE412" s="104">
        <f t="shared" si="574"/>
        <v>-4.941059720451535E-2</v>
      </c>
      <c r="IF412" s="104">
        <f t="shared" si="574"/>
        <v>-4.8478004222102244E-2</v>
      </c>
      <c r="IG412" s="104">
        <f t="shared" si="574"/>
        <v>-3.7188775029827759E-2</v>
      </c>
      <c r="IH412" s="104">
        <f t="shared" si="574"/>
        <v>-2.5382517775041302E-2</v>
      </c>
    </row>
  </sheetData>
  <mergeCells count="4">
    <mergeCell ref="T1:AG1"/>
    <mergeCell ref="AJ1:AR1"/>
    <mergeCell ref="B1:F1"/>
    <mergeCell ref="G1:O1"/>
  </mergeCell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R405"/>
  <sheetViews>
    <sheetView topLeftCell="S1" zoomScale="55" zoomScaleNormal="55" workbookViewId="0">
      <selection activeCell="AG29" sqref="AG29:AR42"/>
    </sheetView>
  </sheetViews>
  <sheetFormatPr defaultRowHeight="15"/>
  <cols>
    <col min="1" max="1" width="52.28515625" bestFit="1" customWidth="1"/>
    <col min="2" max="2" width="14.140625" bestFit="1" customWidth="1"/>
    <col min="3" max="12" width="15" bestFit="1" customWidth="1"/>
    <col min="13" max="13" width="15.42578125" bestFit="1" customWidth="1"/>
    <col min="14" max="14" width="15.7109375" bestFit="1" customWidth="1"/>
    <col min="15" max="16" width="15.7109375" style="19" customWidth="1"/>
    <col min="17" max="17" width="37.5703125" bestFit="1" customWidth="1"/>
    <col min="18" max="18" width="17.5703125" bestFit="1" customWidth="1"/>
    <col min="19" max="19" width="17" bestFit="1" customWidth="1"/>
    <col min="20" max="21" width="17.28515625" bestFit="1" customWidth="1"/>
    <col min="22" max="22" width="16.7109375" bestFit="1" customWidth="1"/>
    <col min="23" max="23" width="16.28515625" bestFit="1" customWidth="1"/>
    <col min="24" max="26" width="16.7109375" bestFit="1" customWidth="1"/>
    <col min="27" max="27" width="16.5703125" bestFit="1" customWidth="1"/>
    <col min="28" max="28" width="16.7109375" style="19" bestFit="1" customWidth="1"/>
    <col min="29" max="29" width="20.42578125" style="19" bestFit="1" customWidth="1"/>
    <col min="30" max="31" width="11.5703125" style="19" customWidth="1"/>
    <col min="32" max="885" width="13.140625" customWidth="1"/>
    <col min="886" max="894" width="18.140625" customWidth="1"/>
    <col min="895" max="895" width="22.85546875" customWidth="1"/>
    <col min="896" max="896" width="22.85546875" bestFit="1" customWidth="1"/>
    <col min="897" max="901" width="22.85546875" customWidth="1"/>
    <col min="902" max="909" width="13.140625" customWidth="1"/>
    <col min="910" max="917" width="22.85546875" customWidth="1"/>
    <col min="918" max="925" width="13.140625" customWidth="1"/>
    <col min="926" max="933" width="22.85546875" customWidth="1"/>
    <col min="934" max="941" width="13.140625" customWidth="1"/>
    <col min="942" max="949" width="22.85546875" customWidth="1"/>
    <col min="950" max="957" width="13.140625" customWidth="1"/>
    <col min="958" max="963" width="22.85546875" customWidth="1"/>
    <col min="964" max="965" width="22.85546875" bestFit="1" customWidth="1"/>
    <col min="966" max="973" width="13.140625" customWidth="1"/>
    <col min="974" max="976" width="22.85546875" customWidth="1"/>
    <col min="977" max="981" width="22.85546875" bestFit="1" customWidth="1"/>
    <col min="982" max="989" width="13.140625" customWidth="1"/>
    <col min="990" max="994" width="22.85546875" customWidth="1"/>
    <col min="995" max="996" width="22.85546875" bestFit="1" customWidth="1"/>
    <col min="997" max="997" width="22.85546875" customWidth="1"/>
    <col min="998" max="1005" width="13.140625" customWidth="1"/>
    <col min="1006" max="1013" width="22.85546875" customWidth="1"/>
    <col min="1014" max="1021" width="13.140625" customWidth="1"/>
    <col min="1022" max="1026" width="22.85546875" customWidth="1"/>
    <col min="1027" max="1029" width="22.85546875" bestFit="1" customWidth="1"/>
    <col min="1030" max="1037" width="13.140625" customWidth="1"/>
    <col min="1038" max="1042" width="22.85546875" customWidth="1"/>
    <col min="1043" max="1045" width="22.85546875" bestFit="1" customWidth="1"/>
    <col min="1046" max="1053" width="13.140625" customWidth="1"/>
    <col min="1054" max="1059" width="22.85546875" customWidth="1"/>
    <col min="1060" max="1061" width="22.85546875" bestFit="1" customWidth="1"/>
    <col min="1062" max="1069" width="13.140625" customWidth="1"/>
    <col min="1070" max="1071" width="22.85546875" bestFit="1" customWidth="1"/>
    <col min="1072" max="1077" width="22.85546875" customWidth="1"/>
    <col min="1078" max="1085" width="13.140625" customWidth="1"/>
    <col min="1086" max="1092" width="22.85546875" bestFit="1" customWidth="1"/>
    <col min="1093" max="1093" width="22.85546875" customWidth="1"/>
    <col min="1094" max="1101" width="13.140625" customWidth="1"/>
    <col min="1102" max="1107" width="22.85546875" customWidth="1"/>
    <col min="1108" max="1109" width="22.85546875" bestFit="1" customWidth="1"/>
    <col min="1110" max="1117" width="13.140625" customWidth="1"/>
    <col min="1118" max="1120" width="22.85546875" customWidth="1"/>
    <col min="1121" max="1121" width="22.85546875" bestFit="1" customWidth="1"/>
    <col min="1122" max="1125" width="22.85546875" customWidth="1"/>
    <col min="1126" max="1133" width="13.140625" customWidth="1"/>
    <col min="1134" max="1134" width="22.85546875" bestFit="1" customWidth="1"/>
    <col min="1135" max="1141" width="22.85546875" customWidth="1"/>
    <col min="1142" max="1149" width="13.140625" customWidth="1"/>
    <col min="1150" max="1157" width="22.85546875" customWidth="1"/>
    <col min="1158" max="1165" width="13.140625" customWidth="1"/>
    <col min="1166" max="1171" width="22.85546875" bestFit="1" customWidth="1"/>
    <col min="1172" max="1173" width="22.85546875" customWidth="1"/>
    <col min="1174" max="1181" width="13.140625" customWidth="1"/>
    <col min="1182" max="1183" width="22.85546875" customWidth="1"/>
    <col min="1184" max="1189" width="22.85546875" bestFit="1" customWidth="1"/>
    <col min="1190" max="1197" width="13.140625" customWidth="1"/>
    <col min="1198" max="1204" width="22.85546875" customWidth="1"/>
    <col min="1205" max="1205" width="22.85546875" bestFit="1" customWidth="1"/>
    <col min="1206" max="1213" width="13.140625" customWidth="1"/>
    <col min="1214" max="1218" width="22.85546875" bestFit="1" customWidth="1"/>
    <col min="1219" max="1221" width="22.85546875" customWidth="1"/>
    <col min="1222" max="1229" width="13.140625" customWidth="1"/>
    <col min="1230" max="1237" width="22.85546875" bestFit="1" customWidth="1"/>
    <col min="1238" max="1245" width="13.140625" customWidth="1"/>
    <col min="1246" max="1253" width="22.85546875" customWidth="1"/>
    <col min="1254" max="1261" width="13.140625" customWidth="1"/>
    <col min="1262" max="1267" width="22.85546875" customWidth="1"/>
    <col min="1268" max="1269" width="22.85546875" bestFit="1" customWidth="1"/>
    <col min="1270" max="1277" width="13.140625" customWidth="1"/>
    <col min="1278" max="1281" width="23.85546875" bestFit="1" customWidth="1"/>
    <col min="1282" max="1285" width="23.85546875" customWidth="1"/>
    <col min="1286" max="1293" width="13.140625" customWidth="1"/>
    <col min="1294" max="1301" width="23.85546875" customWidth="1"/>
    <col min="1302" max="1309" width="13.140625" customWidth="1"/>
    <col min="1310" max="1317" width="23.85546875" bestFit="1" customWidth="1"/>
    <col min="1318" max="1325" width="13.140625" customWidth="1"/>
    <col min="1326" max="1330" width="23.85546875" customWidth="1"/>
    <col min="1331" max="1333" width="23.85546875" bestFit="1" customWidth="1"/>
    <col min="1334" max="1341" width="13.140625" customWidth="1"/>
    <col min="1342" max="1349" width="23.85546875" customWidth="1"/>
    <col min="1350" max="1357" width="13.140625" customWidth="1"/>
    <col min="1358" max="1365" width="23.85546875" customWidth="1"/>
    <col min="1366" max="1373" width="13.140625" customWidth="1"/>
    <col min="1374" max="1381" width="23.85546875" customWidth="1"/>
    <col min="1382" max="1389" width="13.140625" customWidth="1"/>
    <col min="1390" max="1397" width="23.85546875" customWidth="1"/>
    <col min="1398" max="1405" width="13.140625" customWidth="1"/>
    <col min="1406" max="1413" width="23.85546875" customWidth="1"/>
    <col min="1414" max="1421" width="13.140625" customWidth="1"/>
    <col min="1422" max="1429" width="23.85546875" customWidth="1"/>
    <col min="1430" max="1437" width="13.140625" customWidth="1"/>
    <col min="1438" max="1445" width="23.85546875" customWidth="1"/>
    <col min="1446" max="1453" width="13.140625" customWidth="1"/>
    <col min="1454" max="1461" width="23.85546875" customWidth="1"/>
    <col min="1462" max="1469" width="13.140625" customWidth="1"/>
    <col min="1470" max="1477" width="23.85546875" customWidth="1"/>
    <col min="1478" max="1485" width="13.140625" customWidth="1"/>
    <col min="1486" max="1493" width="23.85546875" customWidth="1"/>
    <col min="1494" max="1494" width="13.85546875" customWidth="1"/>
    <col min="1495" max="1501" width="13.140625" customWidth="1"/>
    <col min="1502" max="1509" width="24.85546875" customWidth="1"/>
    <col min="1510" max="1510" width="13.85546875" customWidth="1"/>
    <col min="1511" max="1517" width="13.140625" customWidth="1"/>
    <col min="1518" max="1525" width="24.85546875" customWidth="1"/>
    <col min="1526" max="1533" width="13.140625" customWidth="1"/>
    <col min="1534" max="1541" width="14.28515625" customWidth="1"/>
    <col min="1542" max="1549" width="13.140625" customWidth="1"/>
    <col min="1550" max="1557" width="20" customWidth="1"/>
    <col min="1558" max="1565" width="18.140625" customWidth="1"/>
    <col min="1566" max="1575" width="22.85546875" customWidth="1"/>
    <col min="1576" max="1582" width="13.140625" customWidth="1"/>
    <col min="1583" max="1596" width="22.85546875" customWidth="1"/>
    <col min="1597" max="1603" width="13.140625" customWidth="1"/>
    <col min="1604" max="1617" width="22.85546875" customWidth="1"/>
    <col min="1618" max="1624" width="13.140625" customWidth="1"/>
    <col min="1625" max="1637" width="22.85546875" customWidth="1"/>
    <col min="1638" max="1638" width="22.85546875" bestFit="1" customWidth="1"/>
    <col min="1639" max="1645" width="13.140625" customWidth="1"/>
    <col min="1646" max="1646" width="22.85546875" bestFit="1" customWidth="1"/>
    <col min="1647" max="1651" width="22.85546875" customWidth="1"/>
    <col min="1652" max="1653" width="22.85546875" bestFit="1" customWidth="1"/>
    <col min="1654" max="1659" width="22.85546875" customWidth="1"/>
    <col min="1660" max="1666" width="13.140625" customWidth="1"/>
    <col min="1667" max="1671" width="23.85546875" bestFit="1" customWidth="1"/>
    <col min="1672" max="1676" width="23.85546875" customWidth="1"/>
    <col min="1677" max="1677" width="23.85546875" bestFit="1" customWidth="1"/>
    <col min="1678" max="1680" width="23.85546875" customWidth="1"/>
    <col min="1681" max="1687" width="13.140625" customWidth="1"/>
    <col min="1688" max="1696" width="23.85546875" bestFit="1" customWidth="1"/>
    <col min="1697" max="1701" width="23.85546875" customWidth="1"/>
    <col min="1702" max="1708" width="13.140625" customWidth="1"/>
    <col min="1709" max="1722" width="23.85546875" customWidth="1"/>
    <col min="1723" max="1729" width="13.140625" customWidth="1"/>
    <col min="1730" max="1731" width="23.85546875" customWidth="1"/>
    <col min="1732" max="1743" width="23.85546875" bestFit="1" customWidth="1"/>
    <col min="1744" max="1750" width="13.140625" customWidth="1"/>
    <col min="1751" max="1755" width="23.85546875" customWidth="1"/>
    <col min="1756" max="1764" width="23.85546875" bestFit="1" customWidth="1"/>
    <col min="1765" max="1771" width="13.140625" customWidth="1"/>
    <col min="1772" max="1785" width="23.85546875" customWidth="1"/>
    <col min="1786" max="1792" width="13.140625" customWidth="1"/>
    <col min="1793" max="1806" width="23.85546875" customWidth="1"/>
    <col min="1807" max="1813" width="13.140625" customWidth="1"/>
    <col min="1814" max="1827" width="23.85546875" customWidth="1"/>
    <col min="1828" max="1834" width="13.140625" customWidth="1"/>
    <col min="1835" max="1848" width="23.85546875" customWidth="1"/>
    <col min="1849" max="1849" width="13.140625" bestFit="1" customWidth="1"/>
    <col min="1850" max="1855" width="13.140625" customWidth="1"/>
    <col min="1856" max="1869" width="23.85546875" customWidth="1"/>
    <col min="1870" max="1871" width="13.140625" customWidth="1"/>
    <col min="1872" max="1872" width="13.140625" bestFit="1" customWidth="1"/>
    <col min="1873" max="1876" width="13.140625" customWidth="1"/>
    <col min="1877" max="1890" width="23.85546875" customWidth="1"/>
    <col min="1891" max="1897" width="13.140625" customWidth="1"/>
    <col min="1898" max="1901" width="23.85546875" customWidth="1"/>
    <col min="1902" max="1905" width="23.85546875" bestFit="1" customWidth="1"/>
    <col min="1906" max="1911" width="23.85546875" customWidth="1"/>
    <col min="1912" max="1918" width="13.140625" customWidth="1"/>
    <col min="1919" max="1932" width="23.85546875" customWidth="1"/>
    <col min="1933" max="1939" width="13.140625" customWidth="1"/>
    <col min="1940" max="1953" width="23.85546875" customWidth="1"/>
    <col min="1954" max="1954" width="13.85546875" customWidth="1"/>
    <col min="1955" max="1960" width="13.140625" customWidth="1"/>
    <col min="1961" max="1974" width="24.85546875" customWidth="1"/>
    <col min="1975" max="1975" width="13.85546875" customWidth="1"/>
    <col min="1976" max="1981" width="13.140625" customWidth="1"/>
    <col min="1982" max="1995" width="24.85546875" customWidth="1"/>
    <col min="1996" max="2002" width="13.140625" customWidth="1"/>
    <col min="2003" max="2016" width="14.28515625" customWidth="1"/>
    <col min="2017" max="2023" width="13.140625" customWidth="1"/>
    <col min="2024" max="2037" width="20" customWidth="1"/>
    <col min="2038" max="2044" width="18.140625" customWidth="1"/>
    <col min="2045" max="2046" width="23.85546875" bestFit="1" customWidth="1"/>
    <col min="2047" max="2051" width="23.85546875" customWidth="1"/>
    <col min="2052" max="2061" width="23.85546875" bestFit="1" customWidth="1"/>
    <col min="2062" max="2067" width="13.140625" customWidth="1"/>
    <col min="2068" max="2071" width="23.85546875" bestFit="1" customWidth="1"/>
    <col min="2072" max="2076" width="23.85546875" customWidth="1"/>
    <col min="2077" max="2085" width="23.85546875" bestFit="1" customWidth="1"/>
    <col min="2086" max="2091" width="13.140625" customWidth="1"/>
    <col min="2092" max="2096" width="23.85546875" bestFit="1" customWidth="1"/>
    <col min="2097" max="2101" width="23.85546875" customWidth="1"/>
    <col min="2102" max="2103" width="23.85546875" bestFit="1" customWidth="1"/>
    <col min="2104" max="2109" width="23.85546875" customWidth="1"/>
    <col min="2110" max="2115" width="13.140625" customWidth="1"/>
    <col min="2116" max="2133" width="23.85546875" customWidth="1"/>
    <col min="2134" max="2139" width="13.140625" customWidth="1"/>
    <col min="2140" max="2142" width="23.85546875" customWidth="1"/>
    <col min="2143" max="2146" width="23.85546875" bestFit="1" customWidth="1"/>
    <col min="2147" max="2151" width="23.85546875" customWidth="1"/>
    <col min="2152" max="2157" width="23.85546875" bestFit="1" customWidth="1"/>
    <col min="2158" max="2163" width="13.140625" customWidth="1"/>
    <col min="2164" max="2166" width="23.85546875" bestFit="1" customWidth="1"/>
    <col min="2167" max="2177" width="23.85546875" customWidth="1"/>
    <col min="2178" max="2181" width="23.85546875" bestFit="1" customWidth="1"/>
    <col min="2182" max="2187" width="13.140625" customWidth="1"/>
    <col min="2188" max="2196" width="23.85546875" bestFit="1" customWidth="1"/>
    <col min="2197" max="2201" width="23.85546875" customWidth="1"/>
    <col min="2202" max="2205" width="23.85546875" bestFit="1" customWidth="1"/>
    <col min="2206" max="2211" width="13.140625" customWidth="1"/>
    <col min="2212" max="2221" width="23.85546875" bestFit="1" customWidth="1"/>
    <col min="2222" max="2226" width="23.85546875" customWidth="1"/>
    <col min="2227" max="2229" width="23.85546875" bestFit="1" customWidth="1"/>
    <col min="2230" max="2230" width="13.85546875" customWidth="1"/>
    <col min="2231" max="2235" width="13.140625" customWidth="1"/>
    <col min="2236" max="2246" width="24.85546875" bestFit="1" customWidth="1"/>
    <col min="2247" max="2251" width="24.85546875" customWidth="1"/>
    <col min="2252" max="2253" width="24.85546875" bestFit="1" customWidth="1"/>
    <col min="2254" max="2254" width="13.85546875" customWidth="1"/>
    <col min="2255" max="2259" width="13.140625" customWidth="1"/>
    <col min="2260" max="2271" width="24.85546875" bestFit="1" customWidth="1"/>
    <col min="2272" max="2276" width="24.85546875" customWidth="1"/>
    <col min="2277" max="2277" width="24.85546875" bestFit="1" customWidth="1"/>
    <col min="2278" max="2283" width="13.140625" customWidth="1"/>
    <col min="2284" max="2301" width="14.28515625" customWidth="1"/>
    <col min="2302" max="2307" width="13.140625" customWidth="1"/>
    <col min="2308" max="2325" width="20" customWidth="1"/>
    <col min="2326" max="2326" width="18.140625" bestFit="1" customWidth="1"/>
    <col min="2327" max="2331" width="18.140625" customWidth="1"/>
    <col min="2332" max="2346" width="24.85546875" bestFit="1" customWidth="1"/>
    <col min="2347" max="2347" width="13.85546875" customWidth="1"/>
    <col min="2348" max="2349" width="13.140625" customWidth="1"/>
    <col min="2350" max="2351" width="13.140625" bestFit="1" customWidth="1"/>
    <col min="2352" max="2371" width="24.85546875" bestFit="1" customWidth="1"/>
    <col min="2372" max="2373" width="13.140625" customWidth="1"/>
    <col min="2374" max="2376" width="13.140625" bestFit="1" customWidth="1"/>
    <col min="2377" max="2377" width="14.28515625" bestFit="1" customWidth="1"/>
    <col min="2378" max="2396" width="14.28515625" customWidth="1"/>
    <col min="2397" max="2398" width="13.140625" customWidth="1"/>
    <col min="2399" max="2401" width="13.140625" bestFit="1" customWidth="1"/>
    <col min="2402" max="2421" width="20" customWidth="1"/>
    <col min="2422" max="2425" width="18.140625" bestFit="1" customWidth="1"/>
    <col min="2426" max="2426" width="18.140625" customWidth="1"/>
    <col min="2427" max="2445" width="24.85546875" bestFit="1" customWidth="1"/>
    <col min="2446" max="2449" width="13.140625" bestFit="1" customWidth="1"/>
    <col min="2450" max="2469" width="14.28515625" bestFit="1" customWidth="1"/>
    <col min="2470" max="2473" width="13.140625" bestFit="1" customWidth="1"/>
    <col min="2474" max="2493" width="20" bestFit="1" customWidth="1"/>
    <col min="2494" max="2497" width="18.140625" bestFit="1" customWidth="1"/>
  </cols>
  <sheetData>
    <row r="1" spans="1:44">
      <c r="A1" s="108" t="s">
        <v>467</v>
      </c>
      <c r="B1" s="108" t="s">
        <v>468</v>
      </c>
      <c r="C1" s="108" t="s">
        <v>469</v>
      </c>
      <c r="D1" s="108" t="s">
        <v>470</v>
      </c>
      <c r="E1" s="108" t="s">
        <v>471</v>
      </c>
      <c r="F1" s="108" t="s">
        <v>472</v>
      </c>
      <c r="G1" s="108" t="s">
        <v>473</v>
      </c>
      <c r="H1" s="108" t="s">
        <v>474</v>
      </c>
      <c r="I1" s="108" t="s">
        <v>475</v>
      </c>
      <c r="J1" s="108" t="s">
        <v>476</v>
      </c>
      <c r="K1" s="108" t="s">
        <v>477</v>
      </c>
      <c r="L1" s="108" t="s">
        <v>478</v>
      </c>
      <c r="M1">
        <v>2016</v>
      </c>
      <c r="N1" s="251" t="s">
        <v>747</v>
      </c>
      <c r="O1" s="251"/>
      <c r="P1" s="251"/>
      <c r="Q1" s="147" t="s">
        <v>468</v>
      </c>
      <c r="R1" s="19" t="s">
        <v>481</v>
      </c>
    </row>
    <row r="2" spans="1:44">
      <c r="A2" s="110" t="s">
        <v>479</v>
      </c>
      <c r="B2" s="110" t="s">
        <v>480</v>
      </c>
      <c r="C2" s="109">
        <f t="shared" ref="C2:C33" si="0">IFERROR(C205/1000000,"")</f>
        <v>20292.048795999999</v>
      </c>
      <c r="D2" s="109">
        <f t="shared" ref="D2:L2" si="1">IFERROR(D205/1000000,"")</f>
        <v>20681.075491</v>
      </c>
      <c r="E2" s="109">
        <f t="shared" si="1"/>
        <v>20869</v>
      </c>
      <c r="F2" s="109">
        <f t="shared" si="1"/>
        <v>21176</v>
      </c>
      <c r="G2" s="109">
        <f t="shared" si="1"/>
        <v>21560</v>
      </c>
      <c r="H2" s="109">
        <f t="shared" si="1"/>
        <v>21637</v>
      </c>
      <c r="I2" s="109">
        <f t="shared" si="1"/>
        <v>21468</v>
      </c>
      <c r="J2" s="109">
        <f t="shared" si="1"/>
        <v>21812</v>
      </c>
      <c r="K2" s="109">
        <f t="shared" si="1"/>
        <v>21716</v>
      </c>
      <c r="L2" s="109">
        <f t="shared" si="1"/>
        <v>21673</v>
      </c>
      <c r="M2" s="109">
        <f t="shared" ref="M2:N2" si="2">IFERROR(M205/1000000,"")</f>
        <v>21613</v>
      </c>
      <c r="N2" s="109">
        <f t="shared" si="2"/>
        <v>22665</v>
      </c>
      <c r="O2" s="109"/>
      <c r="P2" s="10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</row>
    <row r="3" spans="1:44">
      <c r="A3" s="110" t="s">
        <v>479</v>
      </c>
      <c r="B3" s="110" t="s">
        <v>481</v>
      </c>
      <c r="C3" s="109">
        <f t="shared" si="0"/>
        <v>19372.084999999999</v>
      </c>
      <c r="D3" s="109">
        <f t="shared" ref="D3:L3" si="3">IFERROR(D206/1000000,"")</f>
        <v>19166.315999999999</v>
      </c>
      <c r="E3" s="109">
        <f t="shared" si="3"/>
        <v>19855</v>
      </c>
      <c r="F3" s="109">
        <f t="shared" si="3"/>
        <v>19323</v>
      </c>
      <c r="G3" s="109">
        <f t="shared" si="3"/>
        <v>19730</v>
      </c>
      <c r="H3" s="109">
        <f t="shared" si="3"/>
        <v>19959</v>
      </c>
      <c r="I3" s="109">
        <f t="shared" si="3"/>
        <v>20221</v>
      </c>
      <c r="J3" s="109">
        <f t="shared" si="3"/>
        <v>20051</v>
      </c>
      <c r="K3" s="109">
        <f t="shared" si="3"/>
        <v>20397</v>
      </c>
      <c r="L3" s="109">
        <f t="shared" si="3"/>
        <v>20853</v>
      </c>
      <c r="M3" s="109">
        <f t="shared" ref="M3:N3" si="4">IFERROR(M206/1000000,"")</f>
        <v>21446</v>
      </c>
      <c r="N3" s="109">
        <f t="shared" si="4"/>
        <v>22572</v>
      </c>
      <c r="O3" s="109"/>
      <c r="P3" s="109"/>
      <c r="R3" s="147" t="s">
        <v>748</v>
      </c>
      <c r="AB3"/>
      <c r="AC3"/>
      <c r="AG3">
        <v>2</v>
      </c>
      <c r="AH3">
        <v>3</v>
      </c>
      <c r="AI3" s="19">
        <v>4</v>
      </c>
      <c r="AJ3" s="19">
        <v>5</v>
      </c>
      <c r="AK3" s="19">
        <v>6</v>
      </c>
      <c r="AL3" s="19">
        <v>7</v>
      </c>
      <c r="AM3" s="19">
        <v>8</v>
      </c>
      <c r="AN3" s="19">
        <v>9</v>
      </c>
      <c r="AO3" s="19">
        <v>10</v>
      </c>
      <c r="AP3" s="19">
        <v>11</v>
      </c>
      <c r="AQ3" s="19">
        <v>12</v>
      </c>
      <c r="AR3" s="19">
        <v>13</v>
      </c>
    </row>
    <row r="4" spans="1:44">
      <c r="A4" s="110" t="s">
        <v>300</v>
      </c>
      <c r="B4" s="110" t="s">
        <v>480</v>
      </c>
      <c r="C4" s="109">
        <f t="shared" si="0"/>
        <v>7644.4640849999996</v>
      </c>
      <c r="D4" s="109">
        <f t="shared" ref="D4:L4" si="5">IFERROR(D207/1000000,"")</f>
        <v>7767.2470229999999</v>
      </c>
      <c r="E4" s="109">
        <f t="shared" si="5"/>
        <v>7902.0759500000004</v>
      </c>
      <c r="F4" s="109">
        <f t="shared" si="5"/>
        <v>7984.1622390000002</v>
      </c>
      <c r="G4" s="109">
        <f t="shared" si="5"/>
        <v>8016.8778410000004</v>
      </c>
      <c r="H4" s="109">
        <f t="shared" si="5"/>
        <v>8065.5640000000003</v>
      </c>
      <c r="I4" s="109">
        <f t="shared" si="5"/>
        <v>7948.9418420000002</v>
      </c>
      <c r="J4" s="109">
        <f t="shared" si="5"/>
        <v>8234.7739999999994</v>
      </c>
      <c r="K4" s="109">
        <f t="shared" si="5"/>
        <v>8089.9898750000002</v>
      </c>
      <c r="L4" s="109">
        <f t="shared" si="5"/>
        <v>7904.3710000000001</v>
      </c>
      <c r="M4" s="109">
        <f t="shared" ref="M4:N4" si="6">IFERROR(M207/1000000,"")</f>
        <v>7791.5810000000001</v>
      </c>
      <c r="N4" s="109">
        <f t="shared" si="6"/>
        <v>8293.89</v>
      </c>
      <c r="O4" s="109"/>
      <c r="P4" s="109"/>
      <c r="Q4" s="147" t="s">
        <v>568</v>
      </c>
      <c r="R4" s="19" t="s">
        <v>569</v>
      </c>
      <c r="S4" s="19" t="s">
        <v>570</v>
      </c>
      <c r="T4" s="19" t="s">
        <v>571</v>
      </c>
      <c r="U4" s="19" t="s">
        <v>572</v>
      </c>
      <c r="V4" s="19" t="s">
        <v>573</v>
      </c>
      <c r="W4" s="19" t="s">
        <v>574</v>
      </c>
      <c r="X4" s="19" t="s">
        <v>575</v>
      </c>
      <c r="Y4" s="19" t="s">
        <v>576</v>
      </c>
      <c r="Z4" s="19" t="s">
        <v>577</v>
      </c>
      <c r="AA4" s="19" t="s">
        <v>578</v>
      </c>
      <c r="AB4" s="19" t="s">
        <v>749</v>
      </c>
      <c r="AC4" s="19" t="s">
        <v>750</v>
      </c>
      <c r="AD4" s="52"/>
      <c r="AE4" s="52"/>
      <c r="AG4">
        <v>2006</v>
      </c>
      <c r="AH4">
        <v>2007</v>
      </c>
      <c r="AI4" s="19">
        <v>2008</v>
      </c>
      <c r="AJ4" s="19">
        <v>2009</v>
      </c>
      <c r="AK4" s="19">
        <v>2010</v>
      </c>
      <c r="AL4" s="19">
        <v>2011</v>
      </c>
      <c r="AM4" s="19">
        <v>2012</v>
      </c>
      <c r="AN4" s="19">
        <v>2013</v>
      </c>
      <c r="AO4" s="19">
        <v>2014</v>
      </c>
      <c r="AP4" s="19">
        <v>2015</v>
      </c>
      <c r="AQ4">
        <v>2016</v>
      </c>
      <c r="AR4">
        <v>2017</v>
      </c>
    </row>
    <row r="5" spans="1:44">
      <c r="A5" s="110" t="s">
        <v>300</v>
      </c>
      <c r="B5" s="110" t="s">
        <v>481</v>
      </c>
      <c r="C5" s="109">
        <f t="shared" si="0"/>
        <v>4090.3939999999998</v>
      </c>
      <c r="D5" s="109">
        <f t="shared" ref="D5:L5" si="7">IFERROR(D208/1000000,"")</f>
        <v>4085.6709999999998</v>
      </c>
      <c r="E5" s="109">
        <f t="shared" si="7"/>
        <v>4147.3639999999996</v>
      </c>
      <c r="F5" s="109">
        <f t="shared" si="7"/>
        <v>4103.7839999999997</v>
      </c>
      <c r="G5" s="109">
        <f t="shared" si="7"/>
        <v>4193.1350000000002</v>
      </c>
      <c r="H5" s="109">
        <f t="shared" si="7"/>
        <v>4282.705766</v>
      </c>
      <c r="I5" s="109">
        <f t="shared" si="7"/>
        <v>4691.6274880000001</v>
      </c>
      <c r="J5" s="109">
        <f t="shared" si="7"/>
        <v>4481.9530269999996</v>
      </c>
      <c r="K5" s="109">
        <f t="shared" si="7"/>
        <v>4600.391807</v>
      </c>
      <c r="L5" s="109">
        <f t="shared" si="7"/>
        <v>4747.0472559999998</v>
      </c>
      <c r="M5" s="109">
        <f t="shared" ref="M5:N5" si="8">IFERROR(M208/1000000,"")</f>
        <v>4834.622601</v>
      </c>
      <c r="N5" s="109">
        <f t="shared" si="8"/>
        <v>5028.0951290000003</v>
      </c>
      <c r="O5" s="109"/>
      <c r="P5" s="109"/>
      <c r="Q5" s="148" t="s">
        <v>300</v>
      </c>
      <c r="R5" s="52">
        <v>4090.3939999999998</v>
      </c>
      <c r="S5" s="52">
        <v>4085.6709999999998</v>
      </c>
      <c r="T5" s="52">
        <v>4147.3639999999996</v>
      </c>
      <c r="U5" s="52">
        <v>4103.7839999999997</v>
      </c>
      <c r="V5" s="52">
        <v>4193.1350000000002</v>
      </c>
      <c r="W5" s="52">
        <v>4282.705766</v>
      </c>
      <c r="X5" s="52">
        <v>4691.6274880000001</v>
      </c>
      <c r="Y5" s="52">
        <v>4481.9530269999996</v>
      </c>
      <c r="Z5" s="52">
        <v>4600.391807</v>
      </c>
      <c r="AA5" s="52">
        <v>4747.0472559999998</v>
      </c>
      <c r="AB5" s="52">
        <v>4834.622601</v>
      </c>
      <c r="AC5" s="52">
        <v>5028.0951290000003</v>
      </c>
      <c r="AD5" s="52"/>
      <c r="AE5" s="52"/>
      <c r="AF5" s="45" t="s">
        <v>299</v>
      </c>
      <c r="AG5" s="52">
        <f>VLOOKUP($AF5,$Q$5:$AC$18,AG$3,FALSE)</f>
        <v>924.72900000000004</v>
      </c>
      <c r="AH5" s="52">
        <f t="shared" ref="AH5:AR5" si="9">VLOOKUP($AF5,$Q$5:$AC$18,AH$3,FALSE)</f>
        <v>923.64499999999998</v>
      </c>
      <c r="AI5" s="52">
        <f t="shared" si="9"/>
        <v>952.58199999999999</v>
      </c>
      <c r="AJ5" s="52">
        <f t="shared" si="9"/>
        <v>938.399</v>
      </c>
      <c r="AK5" s="52">
        <f t="shared" si="9"/>
        <v>947.27300000000002</v>
      </c>
      <c r="AL5" s="52">
        <f t="shared" si="9"/>
        <v>946.27597900000001</v>
      </c>
      <c r="AM5" s="52">
        <f t="shared" si="9"/>
        <v>926.13692400000002</v>
      </c>
      <c r="AN5" s="52">
        <f t="shared" si="9"/>
        <v>917.64629000000002</v>
      </c>
      <c r="AO5" s="52">
        <f t="shared" si="9"/>
        <v>930.00761999999997</v>
      </c>
      <c r="AP5" s="52">
        <f t="shared" si="9"/>
        <v>953.27146600000003</v>
      </c>
      <c r="AQ5" s="52">
        <f t="shared" si="9"/>
        <v>1018.30172</v>
      </c>
      <c r="AR5" s="52">
        <f t="shared" si="9"/>
        <v>1105.506063</v>
      </c>
    </row>
    <row r="6" spans="1:44">
      <c r="A6" s="110" t="s">
        <v>286</v>
      </c>
      <c r="B6" s="110" t="s">
        <v>480</v>
      </c>
      <c r="C6" s="109">
        <f t="shared" si="0"/>
        <v>1093.4023589999999</v>
      </c>
      <c r="D6" s="109">
        <f t="shared" ref="D6:L6" si="10">IFERROR(D209/1000000,"")</f>
        <v>1116.4076379999999</v>
      </c>
      <c r="E6" s="109">
        <f t="shared" si="10"/>
        <v>1106.3236380000001</v>
      </c>
      <c r="F6" s="109">
        <f t="shared" si="10"/>
        <v>1111.098279</v>
      </c>
      <c r="G6" s="109">
        <f t="shared" si="10"/>
        <v>1181.478208</v>
      </c>
      <c r="H6" s="109">
        <f t="shared" si="10"/>
        <v>1164.261465</v>
      </c>
      <c r="I6" s="109">
        <f t="shared" si="10"/>
        <v>1167.2412790000001</v>
      </c>
      <c r="J6" s="109">
        <f t="shared" si="10"/>
        <v>1156.9863640000001</v>
      </c>
      <c r="K6" s="109">
        <f t="shared" si="10"/>
        <v>1186.4802790000001</v>
      </c>
      <c r="L6" s="109">
        <f t="shared" si="10"/>
        <v>1106.394</v>
      </c>
      <c r="M6" s="109">
        <f t="shared" ref="M6:N6" si="11">IFERROR(M209/1000000,"")</f>
        <v>1142.7760000000001</v>
      </c>
      <c r="N6" s="109">
        <f t="shared" si="11"/>
        <v>1426.4382029999999</v>
      </c>
      <c r="O6" s="109"/>
      <c r="P6" s="109"/>
      <c r="Q6" s="148" t="s">
        <v>286</v>
      </c>
      <c r="R6" s="52">
        <v>1496.8430000000001</v>
      </c>
      <c r="S6" s="52">
        <v>1468.308</v>
      </c>
      <c r="T6" s="52">
        <v>1570.5150000000001</v>
      </c>
      <c r="U6" s="52">
        <v>1520.5709999999999</v>
      </c>
      <c r="V6" s="52">
        <v>1535.3820000000001</v>
      </c>
      <c r="W6" s="52">
        <v>1537.5119589999999</v>
      </c>
      <c r="X6" s="52">
        <v>1579.033287</v>
      </c>
      <c r="Y6" s="52">
        <v>1556.323386</v>
      </c>
      <c r="Z6" s="52">
        <v>1589.4810869999999</v>
      </c>
      <c r="AA6" s="52">
        <v>1630.9116059999999</v>
      </c>
      <c r="AB6" s="52">
        <v>1615.709376</v>
      </c>
      <c r="AC6" s="52">
        <v>1741.9349769999999</v>
      </c>
      <c r="AD6" s="52"/>
      <c r="AE6" s="52"/>
      <c r="AF6" s="45" t="s">
        <v>300</v>
      </c>
      <c r="AG6" s="52">
        <f t="shared" ref="AG6:AR18" si="12">VLOOKUP($AF6,$Q$5:$AC$18,AG$3,FALSE)</f>
        <v>4090.3939999999998</v>
      </c>
      <c r="AH6" s="52">
        <f t="shared" si="12"/>
        <v>4085.6709999999998</v>
      </c>
      <c r="AI6" s="52">
        <f t="shared" si="12"/>
        <v>4147.3639999999996</v>
      </c>
      <c r="AJ6" s="52">
        <f t="shared" si="12"/>
        <v>4103.7839999999997</v>
      </c>
      <c r="AK6" s="52">
        <f t="shared" si="12"/>
        <v>4193.1350000000002</v>
      </c>
      <c r="AL6" s="52">
        <f t="shared" si="12"/>
        <v>4282.705766</v>
      </c>
      <c r="AM6" s="52">
        <f t="shared" si="12"/>
        <v>4691.6274880000001</v>
      </c>
      <c r="AN6" s="52">
        <f t="shared" si="12"/>
        <v>4481.9530269999996</v>
      </c>
      <c r="AO6" s="52">
        <f t="shared" si="12"/>
        <v>4600.391807</v>
      </c>
      <c r="AP6" s="52">
        <f t="shared" si="12"/>
        <v>4747.0472559999998</v>
      </c>
      <c r="AQ6" s="52">
        <f t="shared" si="12"/>
        <v>4834.622601</v>
      </c>
      <c r="AR6" s="52">
        <f t="shared" si="12"/>
        <v>5028.0951290000003</v>
      </c>
    </row>
    <row r="7" spans="1:44">
      <c r="A7" s="110" t="s">
        <v>286</v>
      </c>
      <c r="B7" s="110" t="s">
        <v>481</v>
      </c>
      <c r="C7" s="109">
        <f t="shared" si="0"/>
        <v>1496.8430000000001</v>
      </c>
      <c r="D7" s="109">
        <f t="shared" ref="D7:L7" si="13">IFERROR(D210/1000000,"")</f>
        <v>1468.308</v>
      </c>
      <c r="E7" s="109">
        <f t="shared" si="13"/>
        <v>1570.5150000000001</v>
      </c>
      <c r="F7" s="109">
        <f t="shared" si="13"/>
        <v>1520.5709999999999</v>
      </c>
      <c r="G7" s="109">
        <f t="shared" si="13"/>
        <v>1535.3820000000001</v>
      </c>
      <c r="H7" s="109">
        <f t="shared" si="13"/>
        <v>1537.5119589999999</v>
      </c>
      <c r="I7" s="109">
        <f t="shared" si="13"/>
        <v>1579.033287</v>
      </c>
      <c r="J7" s="109">
        <f t="shared" si="13"/>
        <v>1556.323386</v>
      </c>
      <c r="K7" s="109">
        <f t="shared" si="13"/>
        <v>1589.4810869999999</v>
      </c>
      <c r="L7" s="109">
        <f t="shared" si="13"/>
        <v>1630.9116059999999</v>
      </c>
      <c r="M7" s="109">
        <f t="shared" ref="M7:N7" si="14">IFERROR(M210/1000000,"")</f>
        <v>1615.709376</v>
      </c>
      <c r="N7" s="109">
        <f t="shared" si="14"/>
        <v>1741.9349769999999</v>
      </c>
      <c r="O7" s="109"/>
      <c r="P7" s="109"/>
      <c r="Q7" s="148" t="s">
        <v>308</v>
      </c>
      <c r="R7" s="52">
        <v>2155.4650000000001</v>
      </c>
      <c r="S7" s="52">
        <v>2160.0430000000001</v>
      </c>
      <c r="T7" s="52">
        <v>2245.527</v>
      </c>
      <c r="U7" s="52">
        <v>2222.0430000000001</v>
      </c>
      <c r="V7" s="52">
        <v>2244.3229999999999</v>
      </c>
      <c r="W7" s="52">
        <v>2259.5376769999998</v>
      </c>
      <c r="X7" s="52">
        <v>2305.6076480000002</v>
      </c>
      <c r="Y7" s="52">
        <v>2319.3978809999999</v>
      </c>
      <c r="Z7" s="52">
        <v>2451.852492</v>
      </c>
      <c r="AA7" s="52">
        <v>2510.8374469999999</v>
      </c>
      <c r="AB7" s="52">
        <v>2607.8337230000002</v>
      </c>
      <c r="AC7" s="52">
        <v>2705.3508029999998</v>
      </c>
      <c r="AD7" s="52"/>
      <c r="AE7" s="52"/>
      <c r="AF7" s="45" t="s">
        <v>301</v>
      </c>
      <c r="AG7" s="52">
        <f t="shared" si="12"/>
        <v>3161.3290000000002</v>
      </c>
      <c r="AH7" s="52">
        <f t="shared" si="12"/>
        <v>3156.172</v>
      </c>
      <c r="AI7" s="52">
        <f t="shared" si="12"/>
        <v>3253.4920000000002</v>
      </c>
      <c r="AJ7" s="52">
        <f t="shared" si="12"/>
        <v>3068.1669999999999</v>
      </c>
      <c r="AK7" s="52">
        <f t="shared" si="12"/>
        <v>3185.7950000000001</v>
      </c>
      <c r="AL7" s="52">
        <f t="shared" si="12"/>
        <v>3233.1416199999999</v>
      </c>
      <c r="AM7" s="52">
        <f t="shared" si="12"/>
        <v>3201.7592679999998</v>
      </c>
      <c r="AN7" s="52">
        <f t="shared" si="12"/>
        <v>3269.6339130000001</v>
      </c>
      <c r="AO7" s="52">
        <f t="shared" si="12"/>
        <v>3232.8621710000002</v>
      </c>
      <c r="AP7" s="52">
        <f t="shared" si="12"/>
        <v>3242.01406</v>
      </c>
      <c r="AQ7" s="52">
        <f t="shared" si="12"/>
        <v>3382.2476449999999</v>
      </c>
      <c r="AR7" s="52">
        <f t="shared" si="12"/>
        <v>3598.7758250000002</v>
      </c>
    </row>
    <row r="8" spans="1:44">
      <c r="A8" s="110" t="s">
        <v>308</v>
      </c>
      <c r="B8" s="110" t="s">
        <v>480</v>
      </c>
      <c r="C8" s="109">
        <f t="shared" si="0"/>
        <v>2811.4690000000001</v>
      </c>
      <c r="D8" s="109">
        <f t="shared" ref="D8:L8" si="15">IFERROR(D211/1000000,"")</f>
        <v>2937.7910000000002</v>
      </c>
      <c r="E8" s="109">
        <f t="shared" si="15"/>
        <v>2931.9237859999998</v>
      </c>
      <c r="F8" s="109">
        <f t="shared" si="15"/>
        <v>2954.4325939999999</v>
      </c>
      <c r="G8" s="109">
        <f t="shared" si="15"/>
        <v>2987.6592220000002</v>
      </c>
      <c r="H8" s="109">
        <f t="shared" si="15"/>
        <v>3094.5255240000001</v>
      </c>
      <c r="I8" s="109">
        <f t="shared" si="15"/>
        <v>3093.7994760000001</v>
      </c>
      <c r="J8" s="109">
        <f t="shared" si="15"/>
        <v>3151.285476</v>
      </c>
      <c r="K8" s="109">
        <f t="shared" si="15"/>
        <v>3227.4754760000001</v>
      </c>
      <c r="L8" s="109">
        <f t="shared" si="15"/>
        <v>3328.5149999999999</v>
      </c>
      <c r="M8" s="109">
        <f t="shared" ref="M8:N8" si="16">IFERROR(M211/1000000,"")</f>
        <v>3401.895</v>
      </c>
      <c r="N8" s="109">
        <f t="shared" si="16"/>
        <v>3430.1199499999998</v>
      </c>
      <c r="O8" s="109"/>
      <c r="P8" s="109"/>
      <c r="Q8" s="148" t="s">
        <v>302</v>
      </c>
      <c r="R8" s="52">
        <v>184.28299999999999</v>
      </c>
      <c r="S8" s="52">
        <v>168.26599999999999</v>
      </c>
      <c r="T8" s="52">
        <v>180.333</v>
      </c>
      <c r="U8" s="52">
        <v>174.934</v>
      </c>
      <c r="V8" s="52">
        <v>179.20699999999999</v>
      </c>
      <c r="W8" s="52">
        <v>182.291866</v>
      </c>
      <c r="X8" s="52">
        <v>182.50724399999999</v>
      </c>
      <c r="Y8" s="52">
        <v>184.50741500000001</v>
      </c>
      <c r="Z8" s="52">
        <v>182.26243199999999</v>
      </c>
      <c r="AA8" s="52">
        <v>187.0813</v>
      </c>
      <c r="AB8" s="52">
        <v>186.13292000000001</v>
      </c>
      <c r="AC8" s="52">
        <v>187.24822</v>
      </c>
      <c r="AD8" s="52"/>
      <c r="AE8" s="52"/>
      <c r="AF8" s="45" t="s">
        <v>286</v>
      </c>
      <c r="AG8" s="52">
        <f t="shared" si="12"/>
        <v>1496.8430000000001</v>
      </c>
      <c r="AH8" s="52">
        <f t="shared" si="12"/>
        <v>1468.308</v>
      </c>
      <c r="AI8" s="52">
        <f t="shared" si="12"/>
        <v>1570.5150000000001</v>
      </c>
      <c r="AJ8" s="52">
        <f t="shared" si="12"/>
        <v>1520.5709999999999</v>
      </c>
      <c r="AK8" s="52">
        <f t="shared" si="12"/>
        <v>1535.3820000000001</v>
      </c>
      <c r="AL8" s="52">
        <f t="shared" si="12"/>
        <v>1537.5119589999999</v>
      </c>
      <c r="AM8" s="52">
        <f t="shared" si="12"/>
        <v>1579.033287</v>
      </c>
      <c r="AN8" s="52">
        <f t="shared" si="12"/>
        <v>1556.323386</v>
      </c>
      <c r="AO8" s="52">
        <f t="shared" si="12"/>
        <v>1589.4810869999999</v>
      </c>
      <c r="AP8" s="52">
        <f t="shared" si="12"/>
        <v>1630.9116059999999</v>
      </c>
      <c r="AQ8" s="52">
        <f t="shared" si="12"/>
        <v>1615.709376</v>
      </c>
      <c r="AR8" s="52">
        <f t="shared" si="12"/>
        <v>1741.9349769999999</v>
      </c>
    </row>
    <row r="9" spans="1:44">
      <c r="A9" s="110" t="s">
        <v>308</v>
      </c>
      <c r="B9" s="110" t="s">
        <v>481</v>
      </c>
      <c r="C9" s="109">
        <f t="shared" si="0"/>
        <v>2155.4650000000001</v>
      </c>
      <c r="D9" s="109">
        <f t="shared" ref="D9:L9" si="17">IFERROR(D212/1000000,"")</f>
        <v>2160.0430000000001</v>
      </c>
      <c r="E9" s="109">
        <f t="shared" si="17"/>
        <v>2245.527</v>
      </c>
      <c r="F9" s="109">
        <f t="shared" si="17"/>
        <v>2222.0430000000001</v>
      </c>
      <c r="G9" s="109">
        <f t="shared" si="17"/>
        <v>2244.3229999999999</v>
      </c>
      <c r="H9" s="109">
        <f t="shared" si="17"/>
        <v>2259.5376769999998</v>
      </c>
      <c r="I9" s="109">
        <f t="shared" si="17"/>
        <v>2305.6076480000002</v>
      </c>
      <c r="J9" s="109">
        <f t="shared" si="17"/>
        <v>2319.3978809999999</v>
      </c>
      <c r="K9" s="109">
        <f t="shared" si="17"/>
        <v>2451.852492</v>
      </c>
      <c r="L9" s="109">
        <f t="shared" si="17"/>
        <v>2510.8374469999999</v>
      </c>
      <c r="M9" s="109">
        <f t="shared" ref="M9:N9" si="18">IFERROR(M212/1000000,"")</f>
        <v>2607.8337230000002</v>
      </c>
      <c r="N9" s="109">
        <f t="shared" si="18"/>
        <v>2705.3508029999998</v>
      </c>
      <c r="O9" s="109"/>
      <c r="P9" s="109"/>
      <c r="Q9" s="148" t="s">
        <v>303</v>
      </c>
      <c r="R9" s="52">
        <v>669.82399999999996</v>
      </c>
      <c r="S9" s="52">
        <v>668.78099999999995</v>
      </c>
      <c r="T9" s="52">
        <v>679.16700000000003</v>
      </c>
      <c r="U9" s="52">
        <v>657.28099999999995</v>
      </c>
      <c r="V9" s="52">
        <v>667.70399999999995</v>
      </c>
      <c r="W9" s="52">
        <v>661.125766</v>
      </c>
      <c r="X9" s="52">
        <v>652.09852899999998</v>
      </c>
      <c r="Y9" s="52">
        <v>644.80484300000001</v>
      </c>
      <c r="Z9" s="52">
        <v>636.22786299999996</v>
      </c>
      <c r="AA9" s="52">
        <v>657.16790700000001</v>
      </c>
      <c r="AB9" s="52">
        <v>680.84036300000002</v>
      </c>
      <c r="AC9" s="52">
        <v>720.65642700000001</v>
      </c>
      <c r="AD9" s="52"/>
      <c r="AE9" s="52"/>
      <c r="AF9" s="45" t="s">
        <v>302</v>
      </c>
      <c r="AG9" s="52">
        <f t="shared" si="12"/>
        <v>184.28299999999999</v>
      </c>
      <c r="AH9" s="52">
        <f t="shared" si="12"/>
        <v>168.26599999999999</v>
      </c>
      <c r="AI9" s="52">
        <f t="shared" si="12"/>
        <v>180.333</v>
      </c>
      <c r="AJ9" s="52">
        <f t="shared" si="12"/>
        <v>174.934</v>
      </c>
      <c r="AK9" s="52">
        <f t="shared" si="12"/>
        <v>179.20699999999999</v>
      </c>
      <c r="AL9" s="52">
        <f t="shared" si="12"/>
        <v>182.291866</v>
      </c>
      <c r="AM9" s="52">
        <f t="shared" si="12"/>
        <v>182.50724399999999</v>
      </c>
      <c r="AN9" s="52">
        <f t="shared" si="12"/>
        <v>184.50741500000001</v>
      </c>
      <c r="AO9" s="52">
        <f t="shared" si="12"/>
        <v>182.26243199999999</v>
      </c>
      <c r="AP9" s="52">
        <f t="shared" si="12"/>
        <v>187.0813</v>
      </c>
      <c r="AQ9" s="52">
        <f t="shared" si="12"/>
        <v>186.13292000000001</v>
      </c>
      <c r="AR9" s="52">
        <f t="shared" si="12"/>
        <v>187.24822</v>
      </c>
    </row>
    <row r="10" spans="1:44">
      <c r="A10" s="110" t="s">
        <v>482</v>
      </c>
      <c r="B10" s="110" t="s">
        <v>480</v>
      </c>
      <c r="C10" s="109" t="str">
        <f t="shared" si="0"/>
        <v/>
      </c>
      <c r="D10" s="109" t="str">
        <f t="shared" ref="D10:L10" si="19">IFERROR(D213/1000000,"")</f>
        <v/>
      </c>
      <c r="E10" s="109" t="str">
        <f t="shared" si="19"/>
        <v/>
      </c>
      <c r="F10" s="109" t="str">
        <f t="shared" si="19"/>
        <v/>
      </c>
      <c r="G10" s="109" t="str">
        <f t="shared" si="19"/>
        <v/>
      </c>
      <c r="H10" s="109" t="str">
        <f t="shared" si="19"/>
        <v/>
      </c>
      <c r="I10" s="109" t="str">
        <f t="shared" si="19"/>
        <v/>
      </c>
      <c r="J10" s="109" t="str">
        <f t="shared" si="19"/>
        <v/>
      </c>
      <c r="K10" s="109" t="str">
        <f t="shared" si="19"/>
        <v/>
      </c>
      <c r="L10" s="109" t="str">
        <f t="shared" si="19"/>
        <v/>
      </c>
      <c r="M10" s="109" t="str">
        <f t="shared" ref="M10:N10" si="20">IFERROR(M213/1000000,"")</f>
        <v/>
      </c>
      <c r="N10" s="109" t="str">
        <f t="shared" si="20"/>
        <v/>
      </c>
      <c r="O10" s="109"/>
      <c r="P10" s="109"/>
      <c r="Q10" s="148" t="s">
        <v>305</v>
      </c>
      <c r="R10" s="52">
        <v>1426.8150000000001</v>
      </c>
      <c r="S10" s="52">
        <v>1392.9190000000001</v>
      </c>
      <c r="T10" s="52">
        <v>1422.498</v>
      </c>
      <c r="U10" s="52">
        <v>1357.836</v>
      </c>
      <c r="V10" s="52">
        <v>1377.2349999999999</v>
      </c>
      <c r="W10" s="52">
        <v>1370.360889</v>
      </c>
      <c r="X10" s="52">
        <v>1334.504183</v>
      </c>
      <c r="Y10" s="52">
        <v>1309.036936</v>
      </c>
      <c r="Z10" s="52">
        <v>1328.2314249999999</v>
      </c>
      <c r="AA10" s="52">
        <v>1368.844934</v>
      </c>
      <c r="AB10" s="52">
        <v>1429.1832509999999</v>
      </c>
      <c r="AC10" s="52">
        <v>1483.564218</v>
      </c>
      <c r="AD10" s="52"/>
      <c r="AE10" s="52"/>
      <c r="AF10" s="45" t="s">
        <v>303</v>
      </c>
      <c r="AG10" s="52">
        <f t="shared" si="12"/>
        <v>669.82399999999996</v>
      </c>
      <c r="AH10" s="52">
        <f t="shared" si="12"/>
        <v>668.78099999999995</v>
      </c>
      <c r="AI10" s="52">
        <f t="shared" si="12"/>
        <v>679.16700000000003</v>
      </c>
      <c r="AJ10" s="52">
        <f t="shared" si="12"/>
        <v>657.28099999999995</v>
      </c>
      <c r="AK10" s="52">
        <f t="shared" si="12"/>
        <v>667.70399999999995</v>
      </c>
      <c r="AL10" s="52">
        <f t="shared" si="12"/>
        <v>661.125766</v>
      </c>
      <c r="AM10" s="52">
        <f t="shared" si="12"/>
        <v>652.09852899999998</v>
      </c>
      <c r="AN10" s="52">
        <f t="shared" si="12"/>
        <v>644.80484300000001</v>
      </c>
      <c r="AO10" s="52">
        <f t="shared" si="12"/>
        <v>636.22786299999996</v>
      </c>
      <c r="AP10" s="52">
        <f t="shared" si="12"/>
        <v>657.16790700000001</v>
      </c>
      <c r="AQ10" s="52">
        <f t="shared" si="12"/>
        <v>680.84036300000002</v>
      </c>
      <c r="AR10" s="52">
        <f t="shared" si="12"/>
        <v>720.65642700000001</v>
      </c>
    </row>
    <row r="11" spans="1:44">
      <c r="A11" s="110" t="s">
        <v>482</v>
      </c>
      <c r="B11" s="110" t="s">
        <v>481</v>
      </c>
      <c r="C11" s="109" t="str">
        <f t="shared" si="0"/>
        <v/>
      </c>
      <c r="D11" s="109" t="str">
        <f t="shared" ref="D11:L11" si="21">IFERROR(D214/1000000,"")</f>
        <v/>
      </c>
      <c r="E11" s="109" t="str">
        <f t="shared" si="21"/>
        <v/>
      </c>
      <c r="F11" s="109" t="str">
        <f t="shared" si="21"/>
        <v/>
      </c>
      <c r="G11" s="109" t="str">
        <f t="shared" si="21"/>
        <v/>
      </c>
      <c r="H11" s="109" t="str">
        <f t="shared" si="21"/>
        <v/>
      </c>
      <c r="I11" s="109" t="str">
        <f t="shared" si="21"/>
        <v/>
      </c>
      <c r="J11" s="109" t="str">
        <f t="shared" si="21"/>
        <v/>
      </c>
      <c r="K11" s="109" t="str">
        <f t="shared" si="21"/>
        <v/>
      </c>
      <c r="L11" s="109" t="str">
        <f t="shared" si="21"/>
        <v/>
      </c>
      <c r="M11" s="109" t="str">
        <f t="shared" ref="M11:N11" si="22">IFERROR(M214/1000000,"")</f>
        <v/>
      </c>
      <c r="N11" s="109" t="str">
        <f t="shared" si="22"/>
        <v/>
      </c>
      <c r="O11" s="109"/>
      <c r="P11" s="109"/>
      <c r="Q11" s="148" t="s">
        <v>484</v>
      </c>
      <c r="R11" s="52">
        <v>770.25</v>
      </c>
      <c r="S11" s="52">
        <v>766.48800000000006</v>
      </c>
      <c r="T11" s="52">
        <v>793.58100000000002</v>
      </c>
      <c r="U11" s="52">
        <v>766.86900000000003</v>
      </c>
      <c r="V11" s="52">
        <v>775.64099999999996</v>
      </c>
      <c r="W11" s="52">
        <v>788.35914600000001</v>
      </c>
      <c r="X11" s="52">
        <v>732.87482399999999</v>
      </c>
      <c r="Y11" s="52">
        <v>736.51166999999998</v>
      </c>
      <c r="Z11" s="52">
        <v>757.91302800000005</v>
      </c>
      <c r="AA11" s="52">
        <v>777.08126600000003</v>
      </c>
      <c r="AB11" s="52">
        <v>803.15267600000004</v>
      </c>
      <c r="AC11" s="52">
        <v>857.14013199999999</v>
      </c>
      <c r="AD11" s="52"/>
      <c r="AE11" s="52"/>
      <c r="AF11" s="45" t="s">
        <v>304</v>
      </c>
      <c r="AG11" s="52">
        <f t="shared" si="12"/>
        <v>643.38199999999995</v>
      </c>
      <c r="AH11" s="52">
        <f t="shared" si="12"/>
        <v>643.03200000000004</v>
      </c>
      <c r="AI11" s="52">
        <f t="shared" si="12"/>
        <v>661.55499999999995</v>
      </c>
      <c r="AJ11" s="52">
        <f t="shared" si="12"/>
        <v>650.90700000000004</v>
      </c>
      <c r="AK11" s="52">
        <f t="shared" si="12"/>
        <v>677.452</v>
      </c>
      <c r="AL11" s="52">
        <f t="shared" si="12"/>
        <v>668.82493299999999</v>
      </c>
      <c r="AM11" s="52">
        <f t="shared" si="12"/>
        <v>668.53964399999995</v>
      </c>
      <c r="AN11" s="52">
        <f t="shared" si="12"/>
        <v>667.95429300000001</v>
      </c>
      <c r="AO11" s="52">
        <f t="shared" si="12"/>
        <v>677.74719600000003</v>
      </c>
      <c r="AP11" s="52">
        <f t="shared" si="12"/>
        <v>682.96103200000005</v>
      </c>
      <c r="AQ11" s="52">
        <f t="shared" si="12"/>
        <v>692.47082899999998</v>
      </c>
      <c r="AR11" s="52">
        <f t="shared" si="12"/>
        <v>725.64679899999999</v>
      </c>
    </row>
    <row r="12" spans="1:44">
      <c r="A12" s="110" t="s">
        <v>302</v>
      </c>
      <c r="B12" s="110" t="s">
        <v>480</v>
      </c>
      <c r="C12" s="109">
        <f t="shared" si="0"/>
        <v>216.88300000000001</v>
      </c>
      <c r="D12" s="109">
        <f t="shared" ref="D12:L12" si="23">IFERROR(D215/1000000,"")</f>
        <v>216.90600000000001</v>
      </c>
      <c r="E12" s="109">
        <f t="shared" si="23"/>
        <v>218.04499999999999</v>
      </c>
      <c r="F12" s="109">
        <f t="shared" si="23"/>
        <v>266.40899999999999</v>
      </c>
      <c r="G12" s="109">
        <f t="shared" si="23"/>
        <v>209.23500000000001</v>
      </c>
      <c r="H12" s="109">
        <f t="shared" si="23"/>
        <v>207.215</v>
      </c>
      <c r="I12" s="109">
        <f t="shared" si="23"/>
        <v>204.477</v>
      </c>
      <c r="J12" s="109">
        <f t="shared" si="23"/>
        <v>204.887</v>
      </c>
      <c r="K12" s="109">
        <f t="shared" si="23"/>
        <v>207.97</v>
      </c>
      <c r="L12" s="109">
        <f t="shared" si="23"/>
        <v>213.636</v>
      </c>
      <c r="M12" s="109">
        <f t="shared" ref="M12:N12" si="24">IFERROR(M215/1000000,"")</f>
        <v>213.791</v>
      </c>
      <c r="N12" s="109">
        <f t="shared" si="24"/>
        <v>212.86199999999999</v>
      </c>
      <c r="O12" s="109"/>
      <c r="P12" s="109"/>
      <c r="Q12" s="148" t="s">
        <v>299</v>
      </c>
      <c r="R12" s="52">
        <v>924.72900000000004</v>
      </c>
      <c r="S12" s="52">
        <v>923.64499999999998</v>
      </c>
      <c r="T12" s="52">
        <v>952.58199999999999</v>
      </c>
      <c r="U12" s="52">
        <v>938.399</v>
      </c>
      <c r="V12" s="52">
        <v>947.27300000000002</v>
      </c>
      <c r="W12" s="52">
        <v>946.27597900000001</v>
      </c>
      <c r="X12" s="52">
        <v>926.13692400000002</v>
      </c>
      <c r="Y12" s="52">
        <v>917.64629000000002</v>
      </c>
      <c r="Z12" s="52">
        <v>930.00761999999997</v>
      </c>
      <c r="AA12" s="52">
        <v>953.27146600000003</v>
      </c>
      <c r="AB12" s="52">
        <v>1018.30172</v>
      </c>
      <c r="AC12" s="52">
        <v>1105.506063</v>
      </c>
      <c r="AD12" s="52"/>
      <c r="AE12" s="52"/>
      <c r="AF12" s="45" t="s">
        <v>305</v>
      </c>
      <c r="AG12" s="52">
        <f t="shared" si="12"/>
        <v>1426.8150000000001</v>
      </c>
      <c r="AH12" s="52">
        <f t="shared" si="12"/>
        <v>1392.9190000000001</v>
      </c>
      <c r="AI12" s="52">
        <f t="shared" si="12"/>
        <v>1422.498</v>
      </c>
      <c r="AJ12" s="52">
        <f t="shared" si="12"/>
        <v>1357.836</v>
      </c>
      <c r="AK12" s="52">
        <f t="shared" si="12"/>
        <v>1377.2349999999999</v>
      </c>
      <c r="AL12" s="52">
        <f t="shared" si="12"/>
        <v>1370.360889</v>
      </c>
      <c r="AM12" s="52">
        <f t="shared" si="12"/>
        <v>1334.504183</v>
      </c>
      <c r="AN12" s="52">
        <f t="shared" si="12"/>
        <v>1309.036936</v>
      </c>
      <c r="AO12" s="52">
        <f t="shared" si="12"/>
        <v>1328.2314249999999</v>
      </c>
      <c r="AP12" s="52">
        <f t="shared" si="12"/>
        <v>1368.844934</v>
      </c>
      <c r="AQ12" s="52">
        <f t="shared" si="12"/>
        <v>1429.1832509999999</v>
      </c>
      <c r="AR12" s="52">
        <f t="shared" si="12"/>
        <v>1483.564218</v>
      </c>
    </row>
    <row r="13" spans="1:44">
      <c r="A13" s="110" t="s">
        <v>302</v>
      </c>
      <c r="B13" s="110" t="s">
        <v>481</v>
      </c>
      <c r="C13" s="109">
        <f t="shared" si="0"/>
        <v>184.28299999999999</v>
      </c>
      <c r="D13" s="109">
        <f t="shared" ref="D13:L13" si="25">IFERROR(D216/1000000,"")</f>
        <v>168.26599999999999</v>
      </c>
      <c r="E13" s="109">
        <f t="shared" si="25"/>
        <v>180.333</v>
      </c>
      <c r="F13" s="109">
        <f t="shared" si="25"/>
        <v>174.934</v>
      </c>
      <c r="G13" s="109">
        <f t="shared" si="25"/>
        <v>179.20699999999999</v>
      </c>
      <c r="H13" s="109">
        <f t="shared" si="25"/>
        <v>182.291866</v>
      </c>
      <c r="I13" s="109">
        <f t="shared" si="25"/>
        <v>182.50724399999999</v>
      </c>
      <c r="J13" s="109">
        <f t="shared" si="25"/>
        <v>184.50741500000001</v>
      </c>
      <c r="K13" s="109">
        <f t="shared" si="25"/>
        <v>182.26243199999999</v>
      </c>
      <c r="L13" s="109">
        <f t="shared" si="25"/>
        <v>187.0813</v>
      </c>
      <c r="M13" s="109">
        <f t="shared" ref="M13:N13" si="26">IFERROR(M216/1000000,"")</f>
        <v>186.13292000000001</v>
      </c>
      <c r="N13" s="109">
        <f t="shared" si="26"/>
        <v>187.24822</v>
      </c>
      <c r="O13" s="109"/>
      <c r="P13" s="109"/>
      <c r="Q13" s="148" t="s">
        <v>310</v>
      </c>
      <c r="R13" s="52">
        <v>1271.069</v>
      </c>
      <c r="S13" s="52">
        <v>1262.377</v>
      </c>
      <c r="T13" s="52">
        <v>1297.105</v>
      </c>
      <c r="U13" s="52">
        <v>1263.884</v>
      </c>
      <c r="V13" s="52">
        <v>1288.579</v>
      </c>
      <c r="W13" s="52">
        <v>1309.87426</v>
      </c>
      <c r="X13" s="52">
        <v>1291.2930260000001</v>
      </c>
      <c r="Y13" s="52">
        <v>1286.626671</v>
      </c>
      <c r="Z13" s="52">
        <v>1309.8400280000001</v>
      </c>
      <c r="AA13" s="52">
        <v>1337.384583</v>
      </c>
      <c r="AB13" s="52">
        <v>1401.5404450000001</v>
      </c>
      <c r="AC13" s="52">
        <v>1510.654313</v>
      </c>
      <c r="AD13" s="52"/>
      <c r="AE13" s="52"/>
      <c r="AF13" s="45" t="s">
        <v>306</v>
      </c>
      <c r="AG13" s="52">
        <f t="shared" si="12"/>
        <v>1634.43</v>
      </c>
      <c r="AH13" s="52">
        <f t="shared" si="12"/>
        <v>1582.855</v>
      </c>
      <c r="AI13" s="52">
        <f t="shared" si="12"/>
        <v>1698.5509999999999</v>
      </c>
      <c r="AJ13" s="52">
        <f t="shared" si="12"/>
        <v>1633.614</v>
      </c>
      <c r="AK13" s="52">
        <f t="shared" si="12"/>
        <v>1663.422</v>
      </c>
      <c r="AL13" s="52">
        <f t="shared" si="12"/>
        <v>1680.757762</v>
      </c>
      <c r="AM13" s="52">
        <f t="shared" si="12"/>
        <v>1635.407911</v>
      </c>
      <c r="AN13" s="52">
        <f t="shared" si="12"/>
        <v>1675.8375699999999</v>
      </c>
      <c r="AO13" s="52">
        <f t="shared" si="12"/>
        <v>1696.084521</v>
      </c>
      <c r="AP13" s="52">
        <f t="shared" si="12"/>
        <v>1717.289323</v>
      </c>
      <c r="AQ13" s="52">
        <f t="shared" si="12"/>
        <v>1751.7798069999999</v>
      </c>
      <c r="AR13" s="52">
        <f t="shared" si="12"/>
        <v>1803.3886869999999</v>
      </c>
    </row>
    <row r="14" spans="1:44">
      <c r="A14" s="110" t="s">
        <v>303</v>
      </c>
      <c r="B14" s="110" t="s">
        <v>480</v>
      </c>
      <c r="C14" s="109">
        <f t="shared" si="0"/>
        <v>795.562048</v>
      </c>
      <c r="D14" s="109">
        <f t="shared" ref="D14:L14" si="27">IFERROR(D217/1000000,"")</f>
        <v>842.99099999999999</v>
      </c>
      <c r="E14" s="109">
        <f t="shared" si="27"/>
        <v>844.81691999999998</v>
      </c>
      <c r="F14" s="109">
        <f t="shared" si="27"/>
        <v>812.45602799999995</v>
      </c>
      <c r="G14" s="109">
        <f t="shared" si="27"/>
        <v>829.49924299999998</v>
      </c>
      <c r="H14" s="109">
        <f t="shared" si="27"/>
        <v>818.56468400000006</v>
      </c>
      <c r="I14" s="109">
        <f t="shared" si="27"/>
        <v>814.375</v>
      </c>
      <c r="J14" s="109">
        <f t="shared" si="27"/>
        <v>828.90330600000004</v>
      </c>
      <c r="K14" s="109">
        <f t="shared" si="27"/>
        <v>814.06500000000005</v>
      </c>
      <c r="L14" s="109">
        <f t="shared" si="27"/>
        <v>831.01</v>
      </c>
      <c r="M14" s="109">
        <f t="shared" ref="M14:N14" si="28">IFERROR(M217/1000000,"")</f>
        <v>835.19382800000005</v>
      </c>
      <c r="N14" s="109">
        <f t="shared" si="28"/>
        <v>873.88072599999998</v>
      </c>
      <c r="O14" s="109"/>
      <c r="P14" s="109"/>
      <c r="Q14" s="148" t="s">
        <v>311</v>
      </c>
      <c r="R14" s="52">
        <v>569.18100000000004</v>
      </c>
      <c r="S14" s="52">
        <v>545.61900000000003</v>
      </c>
      <c r="T14" s="52">
        <v>557.58900000000006</v>
      </c>
      <c r="U14" s="52">
        <v>554.83500000000004</v>
      </c>
      <c r="V14" s="52">
        <v>589.053</v>
      </c>
      <c r="W14" s="52">
        <v>623.24347499999999</v>
      </c>
      <c r="X14" s="52">
        <v>616.85825399999999</v>
      </c>
      <c r="Y14" s="52">
        <v>614.75847099999999</v>
      </c>
      <c r="Z14" s="52">
        <v>625.03877299999999</v>
      </c>
      <c r="AA14" s="52">
        <v>648.86681099999998</v>
      </c>
      <c r="AB14" s="52">
        <v>639.63154999999995</v>
      </c>
      <c r="AC14" s="52">
        <v>677.79073600000004</v>
      </c>
      <c r="AD14" s="52"/>
      <c r="AE14" s="52"/>
      <c r="AF14" s="260" t="s">
        <v>484</v>
      </c>
      <c r="AG14" s="52">
        <f t="shared" si="12"/>
        <v>770.25</v>
      </c>
      <c r="AH14" s="52">
        <f t="shared" si="12"/>
        <v>766.48800000000006</v>
      </c>
      <c r="AI14" s="52">
        <f t="shared" si="12"/>
        <v>793.58100000000002</v>
      </c>
      <c r="AJ14" s="52">
        <f t="shared" si="12"/>
        <v>766.86900000000003</v>
      </c>
      <c r="AK14" s="52">
        <f t="shared" si="12"/>
        <v>775.64099999999996</v>
      </c>
      <c r="AL14" s="52">
        <f t="shared" si="12"/>
        <v>788.35914600000001</v>
      </c>
      <c r="AM14" s="52">
        <f t="shared" si="12"/>
        <v>732.87482399999999</v>
      </c>
      <c r="AN14" s="52">
        <f t="shared" si="12"/>
        <v>736.51166999999998</v>
      </c>
      <c r="AO14" s="52">
        <f t="shared" si="12"/>
        <v>757.91302800000005</v>
      </c>
      <c r="AP14" s="52">
        <f t="shared" si="12"/>
        <v>777.08126600000003</v>
      </c>
      <c r="AQ14" s="52">
        <f t="shared" si="12"/>
        <v>803.15267600000004</v>
      </c>
      <c r="AR14" s="52">
        <f t="shared" si="12"/>
        <v>857.14013199999999</v>
      </c>
    </row>
    <row r="15" spans="1:44">
      <c r="A15" s="110" t="s">
        <v>303</v>
      </c>
      <c r="B15" s="110" t="s">
        <v>481</v>
      </c>
      <c r="C15" s="109">
        <f t="shared" si="0"/>
        <v>669.82399999999996</v>
      </c>
      <c r="D15" s="109">
        <f t="shared" ref="D15:L15" si="29">IFERROR(D218/1000000,"")</f>
        <v>668.78099999999995</v>
      </c>
      <c r="E15" s="109">
        <f t="shared" si="29"/>
        <v>679.16700000000003</v>
      </c>
      <c r="F15" s="109">
        <f t="shared" si="29"/>
        <v>657.28099999999995</v>
      </c>
      <c r="G15" s="109">
        <f t="shared" si="29"/>
        <v>667.70399999999995</v>
      </c>
      <c r="H15" s="109">
        <f t="shared" si="29"/>
        <v>661.125766</v>
      </c>
      <c r="I15" s="109">
        <f t="shared" si="29"/>
        <v>652.09852899999998</v>
      </c>
      <c r="J15" s="109">
        <f t="shared" si="29"/>
        <v>644.80484300000001</v>
      </c>
      <c r="K15" s="109">
        <f t="shared" si="29"/>
        <v>636.22786299999996</v>
      </c>
      <c r="L15" s="109">
        <f t="shared" si="29"/>
        <v>657.16790700000001</v>
      </c>
      <c r="M15" s="109">
        <f t="shared" ref="M15:N15" si="30">IFERROR(M218/1000000,"")</f>
        <v>680.84036300000002</v>
      </c>
      <c r="N15" s="109">
        <f t="shared" si="30"/>
        <v>720.65642700000001</v>
      </c>
      <c r="O15" s="109"/>
      <c r="P15" s="109"/>
      <c r="Q15" s="148" t="s">
        <v>304</v>
      </c>
      <c r="R15" s="52">
        <v>643.38199999999995</v>
      </c>
      <c r="S15" s="52">
        <v>643.03200000000004</v>
      </c>
      <c r="T15" s="52">
        <v>661.55499999999995</v>
      </c>
      <c r="U15" s="52">
        <v>650.90700000000004</v>
      </c>
      <c r="V15" s="52">
        <v>677.452</v>
      </c>
      <c r="W15" s="52">
        <v>668.82493299999999</v>
      </c>
      <c r="X15" s="52">
        <v>668.53964399999995</v>
      </c>
      <c r="Y15" s="52">
        <v>667.95429300000001</v>
      </c>
      <c r="Z15" s="52">
        <v>677.74719600000003</v>
      </c>
      <c r="AA15" s="52">
        <v>682.96103200000005</v>
      </c>
      <c r="AB15" s="52">
        <v>692.47082899999998</v>
      </c>
      <c r="AC15" s="52">
        <v>725.64679899999999</v>
      </c>
      <c r="AD15" s="52"/>
      <c r="AE15" s="52"/>
      <c r="AF15" s="45" t="s">
        <v>308</v>
      </c>
      <c r="AG15" s="52">
        <f t="shared" si="12"/>
        <v>2155.4650000000001</v>
      </c>
      <c r="AH15" s="52">
        <f t="shared" si="12"/>
        <v>2160.0430000000001</v>
      </c>
      <c r="AI15" s="52">
        <f t="shared" si="12"/>
        <v>2245.527</v>
      </c>
      <c r="AJ15" s="52">
        <f t="shared" si="12"/>
        <v>2222.0430000000001</v>
      </c>
      <c r="AK15" s="52">
        <f t="shared" si="12"/>
        <v>2244.3229999999999</v>
      </c>
      <c r="AL15" s="52">
        <f t="shared" si="12"/>
        <v>2259.5376769999998</v>
      </c>
      <c r="AM15" s="52">
        <f t="shared" si="12"/>
        <v>2305.6076480000002</v>
      </c>
      <c r="AN15" s="52">
        <f t="shared" si="12"/>
        <v>2319.3978809999999</v>
      </c>
      <c r="AO15" s="52">
        <f t="shared" si="12"/>
        <v>2451.852492</v>
      </c>
      <c r="AP15" s="52">
        <f t="shared" si="12"/>
        <v>2510.8374469999999</v>
      </c>
      <c r="AQ15" s="52">
        <f t="shared" si="12"/>
        <v>2607.8337230000002</v>
      </c>
      <c r="AR15" s="52">
        <f t="shared" si="12"/>
        <v>2705.3508029999998</v>
      </c>
    </row>
    <row r="16" spans="1:44">
      <c r="A16" s="110" t="s">
        <v>305</v>
      </c>
      <c r="B16" s="110" t="s">
        <v>480</v>
      </c>
      <c r="C16" s="109">
        <f t="shared" si="0"/>
        <v>1110.1553590000001</v>
      </c>
      <c r="D16" s="109">
        <f t="shared" ref="D16:L16" si="31">IFERROR(D219/1000000,"")</f>
        <v>1101.6787469999999</v>
      </c>
      <c r="E16" s="109">
        <f t="shared" si="31"/>
        <v>1094.519988</v>
      </c>
      <c r="F16" s="109">
        <f t="shared" si="31"/>
        <v>1094.9960000000001</v>
      </c>
      <c r="G16" s="109">
        <f t="shared" si="31"/>
        <v>1116.314138</v>
      </c>
      <c r="H16" s="109">
        <f t="shared" si="31"/>
        <v>1065.863249</v>
      </c>
      <c r="I16" s="109">
        <f t="shared" si="31"/>
        <v>1071.3699999999999</v>
      </c>
      <c r="J16" s="109">
        <f t="shared" si="31"/>
        <v>1095.2370000000001</v>
      </c>
      <c r="K16" s="109">
        <f t="shared" si="31"/>
        <v>1075.0709999999999</v>
      </c>
      <c r="L16" s="109">
        <f t="shared" si="31"/>
        <v>1038.7460000000001</v>
      </c>
      <c r="M16" s="109">
        <f t="shared" ref="M16:N16" si="32">IFERROR(M219/1000000,"")</f>
        <v>1032.152</v>
      </c>
      <c r="N16" s="109">
        <f t="shared" si="32"/>
        <v>1071.942</v>
      </c>
      <c r="O16" s="109"/>
      <c r="P16" s="109"/>
      <c r="Q16" s="148" t="s">
        <v>301</v>
      </c>
      <c r="R16" s="52">
        <v>3161.3290000000002</v>
      </c>
      <c r="S16" s="52">
        <v>3156.172</v>
      </c>
      <c r="T16" s="52">
        <v>3253.4920000000002</v>
      </c>
      <c r="U16" s="52">
        <v>3068.1669999999999</v>
      </c>
      <c r="V16" s="52">
        <v>3185.7950000000001</v>
      </c>
      <c r="W16" s="52">
        <v>3233.1416199999999</v>
      </c>
      <c r="X16" s="52">
        <v>3201.7592679999998</v>
      </c>
      <c r="Y16" s="52">
        <v>3269.6339130000001</v>
      </c>
      <c r="Z16" s="52">
        <v>3232.8621710000002</v>
      </c>
      <c r="AA16" s="52">
        <v>3242.01406</v>
      </c>
      <c r="AB16" s="52">
        <v>3382.2476449999999</v>
      </c>
      <c r="AC16" s="52">
        <v>3598.7758250000002</v>
      </c>
      <c r="AD16" s="52"/>
      <c r="AE16" s="52"/>
      <c r="AF16" s="45" t="s">
        <v>309</v>
      </c>
      <c r="AG16" s="52">
        <f t="shared" si="12"/>
        <v>374.09100000000001</v>
      </c>
      <c r="AH16" s="52">
        <f t="shared" si="12"/>
        <v>342.14</v>
      </c>
      <c r="AI16" s="52">
        <f t="shared" si="12"/>
        <v>394.88200000000001</v>
      </c>
      <c r="AJ16" s="52">
        <f t="shared" si="12"/>
        <v>409.41699999999997</v>
      </c>
      <c r="AK16" s="52">
        <f t="shared" si="12"/>
        <v>406.09199999999998</v>
      </c>
      <c r="AL16" s="52">
        <f t="shared" si="12"/>
        <v>414.75758400000001</v>
      </c>
      <c r="AM16" s="52">
        <f t="shared" si="12"/>
        <v>402.34893499999998</v>
      </c>
      <c r="AN16" s="52">
        <f t="shared" si="12"/>
        <v>385.95133299999998</v>
      </c>
      <c r="AO16" s="52">
        <f t="shared" si="12"/>
        <v>378.82996400000002</v>
      </c>
      <c r="AP16" s="52">
        <f t="shared" si="12"/>
        <v>392.59705500000001</v>
      </c>
      <c r="AQ16" s="52">
        <f t="shared" si="12"/>
        <v>402.12530700000002</v>
      </c>
      <c r="AR16" s="52">
        <f t="shared" si="12"/>
        <v>425.85649799999999</v>
      </c>
    </row>
    <row r="17" spans="1:44">
      <c r="A17" s="110" t="s">
        <v>305</v>
      </c>
      <c r="B17" s="110" t="s">
        <v>481</v>
      </c>
      <c r="C17" s="109">
        <f t="shared" si="0"/>
        <v>1426.8150000000001</v>
      </c>
      <c r="D17" s="109">
        <f t="shared" ref="D17:L17" si="33">IFERROR(D220/1000000,"")</f>
        <v>1392.9190000000001</v>
      </c>
      <c r="E17" s="109">
        <f t="shared" si="33"/>
        <v>1422.498</v>
      </c>
      <c r="F17" s="109">
        <f t="shared" si="33"/>
        <v>1357.836</v>
      </c>
      <c r="G17" s="109">
        <f t="shared" si="33"/>
        <v>1377.2349999999999</v>
      </c>
      <c r="H17" s="109">
        <f t="shared" si="33"/>
        <v>1370.360889</v>
      </c>
      <c r="I17" s="109">
        <f t="shared" si="33"/>
        <v>1334.504183</v>
      </c>
      <c r="J17" s="109">
        <f t="shared" si="33"/>
        <v>1309.036936</v>
      </c>
      <c r="K17" s="109">
        <f t="shared" si="33"/>
        <v>1328.2314249999999</v>
      </c>
      <c r="L17" s="109">
        <f t="shared" si="33"/>
        <v>1368.844934</v>
      </c>
      <c r="M17" s="109">
        <f t="shared" ref="M17:N17" si="34">IFERROR(M220/1000000,"")</f>
        <v>1429.1832509999999</v>
      </c>
      <c r="N17" s="109">
        <f t="shared" si="34"/>
        <v>1483.564218</v>
      </c>
      <c r="O17" s="109"/>
      <c r="P17" s="109"/>
      <c r="Q17" s="148" t="s">
        <v>306</v>
      </c>
      <c r="R17" s="52">
        <v>1634.43</v>
      </c>
      <c r="S17" s="52">
        <v>1582.855</v>
      </c>
      <c r="T17" s="52">
        <v>1698.5509999999999</v>
      </c>
      <c r="U17" s="52">
        <v>1633.614</v>
      </c>
      <c r="V17" s="52">
        <v>1663.422</v>
      </c>
      <c r="W17" s="52">
        <v>1680.757762</v>
      </c>
      <c r="X17" s="52">
        <v>1635.407911</v>
      </c>
      <c r="Y17" s="52">
        <v>1675.8375699999999</v>
      </c>
      <c r="Z17" s="52">
        <v>1696.084521</v>
      </c>
      <c r="AA17" s="52">
        <v>1717.289323</v>
      </c>
      <c r="AB17" s="52">
        <v>1751.7798069999999</v>
      </c>
      <c r="AC17" s="52">
        <v>1803.3886869999999</v>
      </c>
      <c r="AD17" s="52"/>
      <c r="AE17" s="52"/>
      <c r="AF17" s="45" t="s">
        <v>310</v>
      </c>
      <c r="AG17" s="52">
        <f t="shared" si="12"/>
        <v>1271.069</v>
      </c>
      <c r="AH17" s="52">
        <f t="shared" si="12"/>
        <v>1262.377</v>
      </c>
      <c r="AI17" s="52">
        <f t="shared" si="12"/>
        <v>1297.105</v>
      </c>
      <c r="AJ17" s="52">
        <f t="shared" si="12"/>
        <v>1263.884</v>
      </c>
      <c r="AK17" s="52">
        <f t="shared" si="12"/>
        <v>1288.579</v>
      </c>
      <c r="AL17" s="52">
        <f t="shared" si="12"/>
        <v>1309.87426</v>
      </c>
      <c r="AM17" s="52">
        <f t="shared" si="12"/>
        <v>1291.2930260000001</v>
      </c>
      <c r="AN17" s="52">
        <f t="shared" si="12"/>
        <v>1286.626671</v>
      </c>
      <c r="AO17" s="52">
        <f t="shared" si="12"/>
        <v>1309.8400280000001</v>
      </c>
      <c r="AP17" s="52">
        <f t="shared" si="12"/>
        <v>1337.384583</v>
      </c>
      <c r="AQ17" s="52">
        <f t="shared" si="12"/>
        <v>1401.5404450000001</v>
      </c>
      <c r="AR17" s="52">
        <f t="shared" si="12"/>
        <v>1510.654313</v>
      </c>
    </row>
    <row r="18" spans="1:44">
      <c r="A18" s="110" t="s">
        <v>484</v>
      </c>
      <c r="B18" s="110" t="s">
        <v>480</v>
      </c>
      <c r="C18" s="109">
        <f t="shared" si="0"/>
        <v>476.06700000000001</v>
      </c>
      <c r="D18" s="109">
        <f t="shared" ref="D18:L18" si="35">IFERROR(D221/1000000,"")</f>
        <v>565.55499999999995</v>
      </c>
      <c r="E18" s="109">
        <f t="shared" si="35"/>
        <v>554.36400000000003</v>
      </c>
      <c r="F18" s="109">
        <f t="shared" si="35"/>
        <v>559.23800000000006</v>
      </c>
      <c r="G18" s="109">
        <f t="shared" si="35"/>
        <v>560.80999999999995</v>
      </c>
      <c r="H18" s="109">
        <f t="shared" si="35"/>
        <v>582.30393600000002</v>
      </c>
      <c r="I18" s="109">
        <f t="shared" si="35"/>
        <v>574.12533699999994</v>
      </c>
      <c r="J18" s="109">
        <f t="shared" si="35"/>
        <v>578.99099999999999</v>
      </c>
      <c r="K18" s="109">
        <f t="shared" si="35"/>
        <v>560.90899999999999</v>
      </c>
      <c r="L18" s="109">
        <f t="shared" si="35"/>
        <v>578.40499999999997</v>
      </c>
      <c r="M18" s="109">
        <f t="shared" ref="M18:N18" si="36">IFERROR(M221/1000000,"")</f>
        <v>591.30602099999999</v>
      </c>
      <c r="N18" s="109">
        <f t="shared" si="36"/>
        <v>611.55700000000002</v>
      </c>
      <c r="O18" s="109"/>
      <c r="P18" s="109"/>
      <c r="Q18" s="148" t="s">
        <v>309</v>
      </c>
      <c r="R18" s="52">
        <v>374.09100000000001</v>
      </c>
      <c r="S18" s="52">
        <v>342.14</v>
      </c>
      <c r="T18" s="52">
        <v>394.88200000000001</v>
      </c>
      <c r="U18" s="52">
        <v>409.41699999999997</v>
      </c>
      <c r="V18" s="52">
        <v>406.09199999999998</v>
      </c>
      <c r="W18" s="52">
        <v>414.75758400000001</v>
      </c>
      <c r="X18" s="52">
        <v>402.34893499999998</v>
      </c>
      <c r="Y18" s="52">
        <v>385.95133299999998</v>
      </c>
      <c r="Z18" s="52">
        <v>378.82996400000002</v>
      </c>
      <c r="AA18" s="52">
        <v>392.59705500000001</v>
      </c>
      <c r="AB18" s="52">
        <v>402.12530700000002</v>
      </c>
      <c r="AC18" s="52">
        <v>425.85649799999999</v>
      </c>
      <c r="AD18" s="52"/>
      <c r="AE18" s="52"/>
      <c r="AF18" s="45" t="s">
        <v>311</v>
      </c>
      <c r="AG18" s="52">
        <f t="shared" si="12"/>
        <v>569.18100000000004</v>
      </c>
      <c r="AH18" s="52">
        <f t="shared" si="12"/>
        <v>545.61900000000003</v>
      </c>
      <c r="AI18" s="52">
        <f t="shared" si="12"/>
        <v>557.58900000000006</v>
      </c>
      <c r="AJ18" s="52">
        <f t="shared" si="12"/>
        <v>554.83500000000004</v>
      </c>
      <c r="AK18" s="52">
        <f t="shared" si="12"/>
        <v>589.053</v>
      </c>
      <c r="AL18" s="52">
        <f t="shared" si="12"/>
        <v>623.24347499999999</v>
      </c>
      <c r="AM18" s="52">
        <f t="shared" si="12"/>
        <v>616.85825399999999</v>
      </c>
      <c r="AN18" s="52">
        <f t="shared" si="12"/>
        <v>614.75847099999999</v>
      </c>
      <c r="AO18" s="52">
        <f t="shared" si="12"/>
        <v>625.03877299999999</v>
      </c>
      <c r="AP18" s="52">
        <f t="shared" si="12"/>
        <v>648.86681099999998</v>
      </c>
      <c r="AQ18" s="52">
        <f t="shared" si="12"/>
        <v>639.63154999999995</v>
      </c>
      <c r="AR18" s="52">
        <f t="shared" si="12"/>
        <v>677.79073600000004</v>
      </c>
    </row>
    <row r="19" spans="1:44">
      <c r="A19" s="110" t="s">
        <v>484</v>
      </c>
      <c r="B19" s="110" t="s">
        <v>481</v>
      </c>
      <c r="C19" s="109">
        <f t="shared" si="0"/>
        <v>770.25</v>
      </c>
      <c r="D19" s="109">
        <f t="shared" ref="D19:L19" si="37">IFERROR(D222/1000000,"")</f>
        <v>766.48800000000006</v>
      </c>
      <c r="E19" s="109">
        <f t="shared" si="37"/>
        <v>793.58100000000002</v>
      </c>
      <c r="F19" s="109">
        <f t="shared" si="37"/>
        <v>766.86900000000003</v>
      </c>
      <c r="G19" s="109">
        <f t="shared" si="37"/>
        <v>775.64099999999996</v>
      </c>
      <c r="H19" s="109">
        <f t="shared" si="37"/>
        <v>788.35914600000001</v>
      </c>
      <c r="I19" s="109">
        <f t="shared" si="37"/>
        <v>732.87482399999999</v>
      </c>
      <c r="J19" s="109">
        <f t="shared" si="37"/>
        <v>736.51166999999998</v>
      </c>
      <c r="K19" s="109">
        <f t="shared" si="37"/>
        <v>757.91302800000005</v>
      </c>
      <c r="L19" s="109">
        <f t="shared" si="37"/>
        <v>777.08126600000003</v>
      </c>
      <c r="M19" s="109">
        <f t="shared" ref="M19:N19" si="38">IFERROR(M222/1000000,"")</f>
        <v>803.15267600000004</v>
      </c>
      <c r="N19" s="109">
        <f t="shared" si="38"/>
        <v>857.14013199999999</v>
      </c>
      <c r="O19" s="109"/>
      <c r="P19" s="109"/>
      <c r="Q19" s="148" t="s">
        <v>567</v>
      </c>
      <c r="R19" s="52">
        <v>19372.085000000003</v>
      </c>
      <c r="S19" s="52">
        <v>19166.315999999999</v>
      </c>
      <c r="T19" s="52">
        <v>19854.740999999998</v>
      </c>
      <c r="U19" s="52">
        <v>19322.541000000001</v>
      </c>
      <c r="V19" s="52">
        <v>19730.292999999998</v>
      </c>
      <c r="W19" s="52">
        <v>19958.768681999998</v>
      </c>
      <c r="X19" s="52">
        <v>20220.597164999999</v>
      </c>
      <c r="Y19" s="52">
        <v>20050.943699000003</v>
      </c>
      <c r="Z19" s="52">
        <v>20396.770407000004</v>
      </c>
      <c r="AA19" s="52">
        <v>20853.356045999997</v>
      </c>
      <c r="AB19" s="52">
        <v>21445.572212999996</v>
      </c>
      <c r="AC19" s="52">
        <v>22571.608827</v>
      </c>
      <c r="AF19" s="45" t="s">
        <v>312</v>
      </c>
      <c r="AG19" s="52">
        <f>SUM(AG5:AG18)</f>
        <v>19372.084999999999</v>
      </c>
      <c r="AH19" s="52">
        <f t="shared" ref="AH19:AR19" si="39">SUM(AH5:AH18)</f>
        <v>19166.315999999995</v>
      </c>
      <c r="AI19" s="52">
        <f t="shared" si="39"/>
        <v>19854.741000000002</v>
      </c>
      <c r="AJ19" s="52">
        <f t="shared" si="39"/>
        <v>19322.540999999997</v>
      </c>
      <c r="AK19" s="52">
        <f t="shared" si="39"/>
        <v>19730.293000000001</v>
      </c>
      <c r="AL19" s="52">
        <f t="shared" si="39"/>
        <v>19958.768681999994</v>
      </c>
      <c r="AM19" s="52">
        <f t="shared" si="39"/>
        <v>20220.597164999999</v>
      </c>
      <c r="AN19" s="52">
        <f t="shared" si="39"/>
        <v>20050.943699000003</v>
      </c>
      <c r="AO19" s="52">
        <f t="shared" si="39"/>
        <v>20396.770407</v>
      </c>
      <c r="AP19" s="52">
        <f t="shared" si="39"/>
        <v>20853.356045999997</v>
      </c>
      <c r="AQ19" s="52">
        <f t="shared" si="39"/>
        <v>21445.572212999996</v>
      </c>
      <c r="AR19" s="52">
        <f t="shared" si="39"/>
        <v>22571.608827</v>
      </c>
    </row>
    <row r="20" spans="1:44">
      <c r="A20" s="110" t="s">
        <v>299</v>
      </c>
      <c r="B20" s="110" t="s">
        <v>480</v>
      </c>
      <c r="C20" s="109">
        <f t="shared" si="0"/>
        <v>726.32899999999995</v>
      </c>
      <c r="D20" s="109">
        <f t="shared" ref="D20:L20" si="40">IFERROR(D223/1000000,"")</f>
        <v>727.255</v>
      </c>
      <c r="E20" s="109">
        <f t="shared" si="40"/>
        <v>760.90099999999995</v>
      </c>
      <c r="F20" s="109">
        <f t="shared" si="40"/>
        <v>797.28860999999995</v>
      </c>
      <c r="G20" s="109">
        <f t="shared" si="40"/>
        <v>793.59430399999997</v>
      </c>
      <c r="H20" s="109">
        <f t="shared" si="40"/>
        <v>791.63352299999997</v>
      </c>
      <c r="I20" s="109">
        <f t="shared" si="40"/>
        <v>789.33352300000001</v>
      </c>
      <c r="J20" s="109">
        <f t="shared" si="40"/>
        <v>754.00099999999998</v>
      </c>
      <c r="K20" s="109">
        <f t="shared" si="40"/>
        <v>802.26599999999996</v>
      </c>
      <c r="L20" s="109">
        <f t="shared" si="40"/>
        <v>801.23</v>
      </c>
      <c r="M20" s="109">
        <f t="shared" ref="M20:N20" si="41">IFERROR(M223/1000000,"")</f>
        <v>762.52499999999998</v>
      </c>
      <c r="N20" s="109">
        <f t="shared" si="41"/>
        <v>731.47900000000004</v>
      </c>
      <c r="O20" s="109"/>
      <c r="P20" s="109"/>
    </row>
    <row r="21" spans="1:44">
      <c r="A21" s="110" t="s">
        <v>299</v>
      </c>
      <c r="B21" s="110" t="s">
        <v>481</v>
      </c>
      <c r="C21" s="109">
        <f t="shared" si="0"/>
        <v>924.72900000000004</v>
      </c>
      <c r="D21" s="109">
        <f t="shared" ref="D21:L21" si="42">IFERROR(D224/1000000,"")</f>
        <v>923.64499999999998</v>
      </c>
      <c r="E21" s="109">
        <f t="shared" si="42"/>
        <v>952.58199999999999</v>
      </c>
      <c r="F21" s="109">
        <f t="shared" si="42"/>
        <v>938.399</v>
      </c>
      <c r="G21" s="109">
        <f t="shared" si="42"/>
        <v>947.27300000000002</v>
      </c>
      <c r="H21" s="109">
        <f t="shared" si="42"/>
        <v>946.27597900000001</v>
      </c>
      <c r="I21" s="109">
        <f t="shared" si="42"/>
        <v>926.13692400000002</v>
      </c>
      <c r="J21" s="109">
        <f t="shared" si="42"/>
        <v>917.64629000000002</v>
      </c>
      <c r="K21" s="109">
        <f t="shared" si="42"/>
        <v>930.00761999999997</v>
      </c>
      <c r="L21" s="109">
        <f t="shared" si="42"/>
        <v>953.27146600000003</v>
      </c>
      <c r="M21" s="109">
        <f t="shared" ref="M21:N21" si="43">IFERROR(M224/1000000,"")</f>
        <v>1018.30172</v>
      </c>
      <c r="N21" s="109">
        <f t="shared" si="43"/>
        <v>1105.506063</v>
      </c>
      <c r="O21" s="109"/>
      <c r="P21" s="109"/>
    </row>
    <row r="22" spans="1:44">
      <c r="A22" s="110" t="s">
        <v>310</v>
      </c>
      <c r="B22" s="110" t="s">
        <v>480</v>
      </c>
      <c r="C22" s="109">
        <f t="shared" si="0"/>
        <v>866.65700000000004</v>
      </c>
      <c r="D22" s="109">
        <f t="shared" ref="D22:L22" si="44">IFERROR(D225/1000000,"")</f>
        <v>870.72299999999996</v>
      </c>
      <c r="E22" s="109">
        <f t="shared" si="44"/>
        <v>879.495</v>
      </c>
      <c r="F22" s="109">
        <f t="shared" si="44"/>
        <v>891.84699999999998</v>
      </c>
      <c r="G22" s="109">
        <f t="shared" si="44"/>
        <v>930.98949200000004</v>
      </c>
      <c r="H22" s="109">
        <f t="shared" si="44"/>
        <v>913.98537599999997</v>
      </c>
      <c r="I22" s="109">
        <f t="shared" si="44"/>
        <v>909.91899999999998</v>
      </c>
      <c r="J22" s="109">
        <f t="shared" si="44"/>
        <v>908.79600000000005</v>
      </c>
      <c r="K22" s="109">
        <f t="shared" si="44"/>
        <v>928.71</v>
      </c>
      <c r="L22" s="109">
        <f t="shared" si="44"/>
        <v>892.89200000000005</v>
      </c>
      <c r="M22" s="109">
        <f t="shared" ref="M22:N22" si="45">IFERROR(M225/1000000,"")</f>
        <v>903.43600000000004</v>
      </c>
      <c r="N22" s="109">
        <f t="shared" si="45"/>
        <v>924.13099999999997</v>
      </c>
      <c r="O22" s="109"/>
      <c r="P22" s="109"/>
    </row>
    <row r="23" spans="1:44">
      <c r="A23" s="110" t="s">
        <v>310</v>
      </c>
      <c r="B23" s="110" t="s">
        <v>481</v>
      </c>
      <c r="C23" s="109">
        <f t="shared" si="0"/>
        <v>1271.069</v>
      </c>
      <c r="D23" s="109">
        <f t="shared" ref="D23:L23" si="46">IFERROR(D226/1000000,"")</f>
        <v>1262.377</v>
      </c>
      <c r="E23" s="109">
        <f t="shared" si="46"/>
        <v>1297.105</v>
      </c>
      <c r="F23" s="109">
        <f t="shared" si="46"/>
        <v>1263.884</v>
      </c>
      <c r="G23" s="109">
        <f t="shared" si="46"/>
        <v>1288.579</v>
      </c>
      <c r="H23" s="109">
        <f t="shared" si="46"/>
        <v>1309.87426</v>
      </c>
      <c r="I23" s="109">
        <f t="shared" si="46"/>
        <v>1291.2930260000001</v>
      </c>
      <c r="J23" s="109">
        <f t="shared" si="46"/>
        <v>1286.626671</v>
      </c>
      <c r="K23" s="109">
        <f t="shared" si="46"/>
        <v>1309.8400280000001</v>
      </c>
      <c r="L23" s="109">
        <f t="shared" si="46"/>
        <v>1337.384583</v>
      </c>
      <c r="M23" s="109">
        <f t="shared" ref="M23:N23" si="47">IFERROR(M226/1000000,"")</f>
        <v>1401.5404450000001</v>
      </c>
      <c r="N23" s="109">
        <f t="shared" si="47"/>
        <v>1510.654313</v>
      </c>
      <c r="O23" s="109"/>
      <c r="P23" s="109"/>
    </row>
    <row r="24" spans="1:44">
      <c r="A24" s="110" t="s">
        <v>311</v>
      </c>
      <c r="B24" s="110" t="s">
        <v>480</v>
      </c>
      <c r="C24" s="109">
        <f t="shared" si="0"/>
        <v>478.15800000000002</v>
      </c>
      <c r="D24" s="109">
        <f>IFERROR(D227/1000000,"")</f>
        <v>484.38645100000002</v>
      </c>
      <c r="E24" s="109">
        <f>IFERROR(E227/1000000,"")</f>
        <v>486.13077500000003</v>
      </c>
      <c r="F24" s="109">
        <f t="shared" ref="D24:L39" si="48">IFERROR(F227/1000000,"")</f>
        <v>504.13544300000001</v>
      </c>
      <c r="G24" s="109">
        <f t="shared" si="48"/>
        <v>529.87731699999995</v>
      </c>
      <c r="H24" s="109">
        <f t="shared" si="48"/>
        <v>530.21900000000005</v>
      </c>
      <c r="I24" s="109">
        <f t="shared" si="48"/>
        <v>530.19399999999996</v>
      </c>
      <c r="J24" s="109">
        <f t="shared" si="48"/>
        <v>518.35699999999997</v>
      </c>
      <c r="K24" s="109">
        <f t="shared" si="48"/>
        <v>521.399</v>
      </c>
      <c r="L24" s="109">
        <f t="shared" si="48"/>
        <v>521.89700000000005</v>
      </c>
      <c r="M24" s="109">
        <f t="shared" ref="M24:N24" si="49">IFERROR(M227/1000000,"")</f>
        <v>552.01800000000003</v>
      </c>
      <c r="N24" s="109">
        <f t="shared" si="49"/>
        <v>557.12900000000002</v>
      </c>
      <c r="O24" s="109"/>
      <c r="P24" s="109"/>
    </row>
    <row r="25" spans="1:44">
      <c r="A25" s="110" t="s">
        <v>311</v>
      </c>
      <c r="B25" s="110" t="s">
        <v>481</v>
      </c>
      <c r="C25" s="109">
        <f t="shared" si="0"/>
        <v>569.18100000000004</v>
      </c>
      <c r="D25" s="109">
        <f t="shared" si="48"/>
        <v>545.61900000000003</v>
      </c>
      <c r="E25" s="109">
        <f t="shared" si="48"/>
        <v>557.58900000000006</v>
      </c>
      <c r="F25" s="109">
        <f t="shared" si="48"/>
        <v>554.83500000000004</v>
      </c>
      <c r="G25" s="109">
        <f t="shared" si="48"/>
        <v>589.053</v>
      </c>
      <c r="H25" s="109">
        <f t="shared" si="48"/>
        <v>623.24347499999999</v>
      </c>
      <c r="I25" s="109">
        <f t="shared" si="48"/>
        <v>616.85825399999999</v>
      </c>
      <c r="J25" s="109">
        <f t="shared" si="48"/>
        <v>614.75847099999999</v>
      </c>
      <c r="K25" s="109">
        <f t="shared" si="48"/>
        <v>625.03877299999999</v>
      </c>
      <c r="L25" s="109">
        <f t="shared" si="48"/>
        <v>648.86681099999998</v>
      </c>
      <c r="M25" s="109">
        <f t="shared" ref="M25:N25" si="50">IFERROR(M228/1000000,"")</f>
        <v>639.63154999999995</v>
      </c>
      <c r="N25" s="109">
        <f t="shared" si="50"/>
        <v>677.79073600000004</v>
      </c>
      <c r="O25" s="109"/>
      <c r="P25" s="109"/>
      <c r="Q25" s="147" t="s">
        <v>468</v>
      </c>
      <c r="R25" s="19" t="s">
        <v>480</v>
      </c>
      <c r="S25" s="19"/>
      <c r="T25" s="19"/>
      <c r="U25" s="19"/>
      <c r="V25" s="19"/>
      <c r="W25" s="19"/>
      <c r="X25" s="19"/>
      <c r="Y25" s="19"/>
      <c r="Z25" s="19"/>
      <c r="AA25" s="19"/>
    </row>
    <row r="26" spans="1:44">
      <c r="A26" s="110" t="s">
        <v>304</v>
      </c>
      <c r="B26" s="110" t="s">
        <v>480</v>
      </c>
      <c r="C26" s="109">
        <f t="shared" si="0"/>
        <v>341.81700000000001</v>
      </c>
      <c r="D26" s="109">
        <f t="shared" si="48"/>
        <v>347.59</v>
      </c>
      <c r="E26" s="109">
        <f t="shared" si="48"/>
        <v>360.84</v>
      </c>
      <c r="F26" s="109">
        <f t="shared" si="48"/>
        <v>365.12400000000002</v>
      </c>
      <c r="G26" s="109">
        <f t="shared" si="48"/>
        <v>362.14671900000002</v>
      </c>
      <c r="H26" s="109">
        <f t="shared" si="48"/>
        <v>374.40198800000002</v>
      </c>
      <c r="I26" s="109">
        <f t="shared" si="48"/>
        <v>372.48500000000001</v>
      </c>
      <c r="J26" s="109">
        <f t="shared" si="48"/>
        <v>368.37700000000001</v>
      </c>
      <c r="K26" s="109">
        <f t="shared" si="48"/>
        <v>373.46199999999999</v>
      </c>
      <c r="L26" s="109">
        <f t="shared" si="48"/>
        <v>390.51400000000001</v>
      </c>
      <c r="M26" s="109">
        <f t="shared" ref="M26:N26" si="51">IFERROR(M229/1000000,"")</f>
        <v>390.245</v>
      </c>
      <c r="N26" s="109">
        <f t="shared" si="51"/>
        <v>395.67599999999999</v>
      </c>
      <c r="O26" s="109"/>
      <c r="P26" s="10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</row>
    <row r="27" spans="1:44">
      <c r="A27" s="110" t="s">
        <v>304</v>
      </c>
      <c r="B27" s="110" t="s">
        <v>481</v>
      </c>
      <c r="C27" s="109">
        <f t="shared" si="0"/>
        <v>643.38199999999995</v>
      </c>
      <c r="D27" s="109">
        <f t="shared" si="48"/>
        <v>643.03200000000004</v>
      </c>
      <c r="E27" s="109">
        <f t="shared" si="48"/>
        <v>661.55499999999995</v>
      </c>
      <c r="F27" s="109">
        <f t="shared" si="48"/>
        <v>650.90700000000004</v>
      </c>
      <c r="G27" s="109">
        <f t="shared" si="48"/>
        <v>677.452</v>
      </c>
      <c r="H27" s="109">
        <f t="shared" si="48"/>
        <v>668.82493299999999</v>
      </c>
      <c r="I27" s="109">
        <f t="shared" si="48"/>
        <v>668.53964399999995</v>
      </c>
      <c r="J27" s="109">
        <f t="shared" si="48"/>
        <v>667.95429300000001</v>
      </c>
      <c r="K27" s="109">
        <f t="shared" si="48"/>
        <v>677.74719600000003</v>
      </c>
      <c r="L27" s="109">
        <f t="shared" si="48"/>
        <v>682.96103200000005</v>
      </c>
      <c r="M27" s="109">
        <f t="shared" ref="M27:N27" si="52">IFERROR(M230/1000000,"")</f>
        <v>692.47082899999998</v>
      </c>
      <c r="N27" s="109">
        <f t="shared" si="52"/>
        <v>725.64679899999999</v>
      </c>
      <c r="O27" s="109"/>
      <c r="P27" s="109"/>
      <c r="R27" s="147" t="s">
        <v>748</v>
      </c>
      <c r="AB27"/>
      <c r="AC27"/>
    </row>
    <row r="28" spans="1:44">
      <c r="A28" s="110" t="s">
        <v>301</v>
      </c>
      <c r="B28" s="110" t="s">
        <v>480</v>
      </c>
      <c r="C28" s="109">
        <f t="shared" si="0"/>
        <v>1694.147594</v>
      </c>
      <c r="D28" s="109">
        <f t="shared" si="48"/>
        <v>1715.33449</v>
      </c>
      <c r="E28" s="109">
        <f t="shared" si="48"/>
        <v>1725.4731939999999</v>
      </c>
      <c r="F28" s="109">
        <f t="shared" si="48"/>
        <v>1840.2309009999999</v>
      </c>
      <c r="G28" s="109">
        <f t="shared" si="48"/>
        <v>1881.2129070000001</v>
      </c>
      <c r="H28" s="109">
        <f t="shared" si="48"/>
        <v>2053.5741389999998</v>
      </c>
      <c r="I28" s="109">
        <f t="shared" si="48"/>
        <v>2021.5195200000001</v>
      </c>
      <c r="J28" s="109">
        <f t="shared" si="48"/>
        <v>2060.4639999999999</v>
      </c>
      <c r="K28" s="109">
        <f t="shared" si="48"/>
        <v>1981.9833269999999</v>
      </c>
      <c r="L28" s="109">
        <f t="shared" si="48"/>
        <v>2099.797</v>
      </c>
      <c r="M28" s="109">
        <f t="shared" ref="M28:N28" si="53">IFERROR(M231/1000000,"")</f>
        <v>2087.879124</v>
      </c>
      <c r="N28" s="109">
        <f t="shared" si="53"/>
        <v>2245.9752119999998</v>
      </c>
      <c r="O28" s="109"/>
      <c r="P28" s="109"/>
      <c r="Q28" s="147" t="s">
        <v>568</v>
      </c>
      <c r="R28" s="19" t="s">
        <v>569</v>
      </c>
      <c r="S28" s="19" t="s">
        <v>570</v>
      </c>
      <c r="T28" s="19" t="s">
        <v>571</v>
      </c>
      <c r="U28" s="19" t="s">
        <v>572</v>
      </c>
      <c r="V28" s="19" t="s">
        <v>573</v>
      </c>
      <c r="W28" s="19" t="s">
        <v>574</v>
      </c>
      <c r="X28" s="19" t="s">
        <v>575</v>
      </c>
      <c r="Y28" s="19" t="s">
        <v>576</v>
      </c>
      <c r="Z28" s="19" t="s">
        <v>577</v>
      </c>
      <c r="AA28" s="19" t="s">
        <v>578</v>
      </c>
      <c r="AB28" s="19" t="s">
        <v>749</v>
      </c>
      <c r="AC28" s="19" t="s">
        <v>750</v>
      </c>
      <c r="AD28" s="52"/>
      <c r="AE28" s="52"/>
      <c r="AF28" s="19"/>
      <c r="AG28" s="19">
        <v>2006</v>
      </c>
      <c r="AH28" s="19">
        <v>2007</v>
      </c>
      <c r="AI28" s="19">
        <v>2008</v>
      </c>
      <c r="AJ28" s="19">
        <v>2009</v>
      </c>
      <c r="AK28" s="19">
        <v>2010</v>
      </c>
      <c r="AL28" s="19">
        <v>2011</v>
      </c>
      <c r="AM28" s="19">
        <v>2012</v>
      </c>
      <c r="AN28" s="19">
        <v>2013</v>
      </c>
      <c r="AO28" s="19">
        <v>2014</v>
      </c>
      <c r="AP28" s="19">
        <v>2015</v>
      </c>
      <c r="AQ28" s="19">
        <v>2016</v>
      </c>
      <c r="AR28" s="19">
        <v>2017</v>
      </c>
    </row>
    <row r="29" spans="1:44">
      <c r="A29" s="110" t="s">
        <v>301</v>
      </c>
      <c r="B29" s="110" t="s">
        <v>481</v>
      </c>
      <c r="C29" s="109">
        <f t="shared" si="0"/>
        <v>3161.3290000000002</v>
      </c>
      <c r="D29" s="109">
        <f t="shared" si="48"/>
        <v>3156.172</v>
      </c>
      <c r="E29" s="109">
        <f t="shared" si="48"/>
        <v>3253.4920000000002</v>
      </c>
      <c r="F29" s="109">
        <f t="shared" si="48"/>
        <v>3068.1669999999999</v>
      </c>
      <c r="G29" s="109">
        <f t="shared" si="48"/>
        <v>3185.7950000000001</v>
      </c>
      <c r="H29" s="109">
        <f t="shared" si="48"/>
        <v>3233.1416199999999</v>
      </c>
      <c r="I29" s="109">
        <f t="shared" si="48"/>
        <v>3201.7592679999998</v>
      </c>
      <c r="J29" s="109">
        <f t="shared" si="48"/>
        <v>3269.6339130000001</v>
      </c>
      <c r="K29" s="109">
        <f t="shared" si="48"/>
        <v>3232.8621710000002</v>
      </c>
      <c r="L29" s="109">
        <f t="shared" si="48"/>
        <v>3242.01406</v>
      </c>
      <c r="M29" s="109">
        <f t="shared" ref="M29:N29" si="54">IFERROR(M232/1000000,"")</f>
        <v>3382.2476449999999</v>
      </c>
      <c r="N29" s="109">
        <f t="shared" si="54"/>
        <v>3598.7758250000002</v>
      </c>
      <c r="O29" s="109"/>
      <c r="P29" s="109"/>
      <c r="Q29" s="148" t="s">
        <v>300</v>
      </c>
      <c r="R29" s="52">
        <v>7644.4640849999996</v>
      </c>
      <c r="S29" s="52">
        <v>7767.2470229999999</v>
      </c>
      <c r="T29" s="52">
        <v>7902.0759500000004</v>
      </c>
      <c r="U29" s="52">
        <v>7984.1622390000002</v>
      </c>
      <c r="V29" s="52">
        <v>8016.8778410000004</v>
      </c>
      <c r="W29" s="52">
        <v>8065.5640000000003</v>
      </c>
      <c r="X29" s="52">
        <v>7948.9418420000002</v>
      </c>
      <c r="Y29" s="52">
        <v>8234.7739999999994</v>
      </c>
      <c r="Z29" s="52">
        <v>8089.9898750000002</v>
      </c>
      <c r="AA29" s="52">
        <v>7904.3710000000001</v>
      </c>
      <c r="AB29" s="52">
        <v>7791.5810000000001</v>
      </c>
      <c r="AC29" s="52">
        <v>8293.89</v>
      </c>
      <c r="AD29" s="52"/>
      <c r="AE29" s="52"/>
      <c r="AF29" s="45" t="s">
        <v>299</v>
      </c>
      <c r="AG29" s="52">
        <f>VLOOKUP($AF29,$Q$29:$AC$42,AG$3,FALSE)</f>
        <v>726.32899999999995</v>
      </c>
      <c r="AH29" s="52">
        <f t="shared" ref="AH29:AR29" si="55">VLOOKUP($AF29,$Q$29:$AC$42,AH$3,FALSE)</f>
        <v>727.255</v>
      </c>
      <c r="AI29" s="52">
        <f t="shared" si="55"/>
        <v>760.90099999999995</v>
      </c>
      <c r="AJ29" s="52">
        <f t="shared" si="55"/>
        <v>797.28860999999995</v>
      </c>
      <c r="AK29" s="52">
        <f t="shared" si="55"/>
        <v>793.59430399999997</v>
      </c>
      <c r="AL29" s="52">
        <f t="shared" si="55"/>
        <v>791.63352299999997</v>
      </c>
      <c r="AM29" s="52">
        <f t="shared" si="55"/>
        <v>789.33352300000001</v>
      </c>
      <c r="AN29" s="52">
        <f t="shared" si="55"/>
        <v>754.00099999999998</v>
      </c>
      <c r="AO29" s="52">
        <f t="shared" si="55"/>
        <v>802.26599999999996</v>
      </c>
      <c r="AP29" s="52">
        <f t="shared" si="55"/>
        <v>801.23</v>
      </c>
      <c r="AQ29" s="52">
        <f t="shared" si="55"/>
        <v>762.52499999999998</v>
      </c>
      <c r="AR29" s="52">
        <f t="shared" si="55"/>
        <v>731.47900000000004</v>
      </c>
    </row>
    <row r="30" spans="1:44">
      <c r="A30" s="110" t="s">
        <v>306</v>
      </c>
      <c r="B30" s="110" t="s">
        <v>480</v>
      </c>
      <c r="C30" s="109">
        <f t="shared" si="0"/>
        <v>1911.083351</v>
      </c>
      <c r="D30" s="109">
        <f t="shared" si="48"/>
        <v>1865.310142</v>
      </c>
      <c r="E30" s="109">
        <f t="shared" si="48"/>
        <v>1882.178093</v>
      </c>
      <c r="F30" s="109">
        <f t="shared" si="48"/>
        <v>1872.420695</v>
      </c>
      <c r="G30" s="109">
        <f t="shared" si="48"/>
        <v>2037.8557189999999</v>
      </c>
      <c r="H30" s="109">
        <f t="shared" si="48"/>
        <v>1853.5797809999999</v>
      </c>
      <c r="I30" s="109">
        <f t="shared" si="48"/>
        <v>1849.7646130000001</v>
      </c>
      <c r="J30" s="109">
        <f t="shared" si="48"/>
        <v>1831.0908979999999</v>
      </c>
      <c r="K30" s="109">
        <f t="shared" si="48"/>
        <v>1826.2859020000001</v>
      </c>
      <c r="L30" s="109">
        <f t="shared" si="48"/>
        <v>1832.8364610000001</v>
      </c>
      <c r="M30" s="109">
        <f t="shared" ref="M30:N30" si="56">IFERROR(M233/1000000,"")</f>
        <v>1775.0379600000001</v>
      </c>
      <c r="N30" s="109">
        <f t="shared" si="56"/>
        <v>1757.279029</v>
      </c>
      <c r="O30" s="109"/>
      <c r="P30" s="109"/>
      <c r="Q30" s="148" t="s">
        <v>286</v>
      </c>
      <c r="R30" s="52">
        <v>1093.4023589999999</v>
      </c>
      <c r="S30" s="52">
        <v>1116.4076379999999</v>
      </c>
      <c r="T30" s="52">
        <v>1106.3236380000001</v>
      </c>
      <c r="U30" s="52">
        <v>1111.098279</v>
      </c>
      <c r="V30" s="52">
        <v>1181.478208</v>
      </c>
      <c r="W30" s="52">
        <v>1164.261465</v>
      </c>
      <c r="X30" s="52">
        <v>1167.2412790000001</v>
      </c>
      <c r="Y30" s="52">
        <v>1156.9863640000001</v>
      </c>
      <c r="Z30" s="52">
        <v>1186.4802790000001</v>
      </c>
      <c r="AA30" s="52">
        <v>1106.394</v>
      </c>
      <c r="AB30" s="52">
        <v>1142.7760000000001</v>
      </c>
      <c r="AC30" s="52">
        <v>1426.4382029999999</v>
      </c>
      <c r="AD30" s="52"/>
      <c r="AE30" s="52"/>
      <c r="AF30" s="45" t="s">
        <v>300</v>
      </c>
      <c r="AG30" s="52">
        <f t="shared" ref="AG30:AR42" si="57">VLOOKUP($AF30,$Q$29:$AC$42,AG$3,FALSE)</f>
        <v>7644.4640849999996</v>
      </c>
      <c r="AH30" s="52">
        <f t="shared" si="57"/>
        <v>7767.2470229999999</v>
      </c>
      <c r="AI30" s="52">
        <f t="shared" si="57"/>
        <v>7902.0759500000004</v>
      </c>
      <c r="AJ30" s="52">
        <f t="shared" si="57"/>
        <v>7984.1622390000002</v>
      </c>
      <c r="AK30" s="52">
        <f t="shared" si="57"/>
        <v>8016.8778410000004</v>
      </c>
      <c r="AL30" s="52">
        <f t="shared" si="57"/>
        <v>8065.5640000000003</v>
      </c>
      <c r="AM30" s="52">
        <f t="shared" si="57"/>
        <v>7948.9418420000002</v>
      </c>
      <c r="AN30" s="52">
        <f t="shared" si="57"/>
        <v>8234.7739999999994</v>
      </c>
      <c r="AO30" s="52">
        <f t="shared" si="57"/>
        <v>8089.9898750000002</v>
      </c>
      <c r="AP30" s="52">
        <f t="shared" si="57"/>
        <v>7904.3710000000001</v>
      </c>
      <c r="AQ30" s="52">
        <f t="shared" si="57"/>
        <v>7791.5810000000001</v>
      </c>
      <c r="AR30" s="52">
        <f t="shared" si="57"/>
        <v>8293.89</v>
      </c>
    </row>
    <row r="31" spans="1:44">
      <c r="A31" s="110" t="s">
        <v>306</v>
      </c>
      <c r="B31" s="110" t="s">
        <v>481</v>
      </c>
      <c r="C31" s="109">
        <f t="shared" si="0"/>
        <v>1634.43</v>
      </c>
      <c r="D31" s="109">
        <f t="shared" si="48"/>
        <v>1582.855</v>
      </c>
      <c r="E31" s="109">
        <f t="shared" si="48"/>
        <v>1698.5509999999999</v>
      </c>
      <c r="F31" s="109">
        <f t="shared" si="48"/>
        <v>1633.614</v>
      </c>
      <c r="G31" s="109">
        <f t="shared" si="48"/>
        <v>1663.422</v>
      </c>
      <c r="H31" s="109">
        <f t="shared" si="48"/>
        <v>1680.757762</v>
      </c>
      <c r="I31" s="109">
        <f t="shared" si="48"/>
        <v>1635.407911</v>
      </c>
      <c r="J31" s="109">
        <f t="shared" si="48"/>
        <v>1675.8375699999999</v>
      </c>
      <c r="K31" s="109">
        <f t="shared" si="48"/>
        <v>1696.084521</v>
      </c>
      <c r="L31" s="109">
        <f t="shared" si="48"/>
        <v>1717.289323</v>
      </c>
      <c r="M31" s="109">
        <f t="shared" ref="M31:N31" si="58">IFERROR(M234/1000000,"")</f>
        <v>1751.7798069999999</v>
      </c>
      <c r="N31" s="109">
        <f t="shared" si="58"/>
        <v>1803.3886869999999</v>
      </c>
      <c r="O31" s="109"/>
      <c r="P31" s="109"/>
      <c r="Q31" s="148" t="s">
        <v>308</v>
      </c>
      <c r="R31" s="52">
        <v>2811.4690000000001</v>
      </c>
      <c r="S31" s="52">
        <v>2937.7910000000002</v>
      </c>
      <c r="T31" s="52">
        <v>2931.9237859999998</v>
      </c>
      <c r="U31" s="52">
        <v>2954.4325939999999</v>
      </c>
      <c r="V31" s="52">
        <v>2987.6592220000002</v>
      </c>
      <c r="W31" s="52">
        <v>3094.5255240000001</v>
      </c>
      <c r="X31" s="52">
        <v>3093.7994760000001</v>
      </c>
      <c r="Y31" s="52">
        <v>3151.285476</v>
      </c>
      <c r="Z31" s="52">
        <v>3227.4754760000001</v>
      </c>
      <c r="AA31" s="52">
        <v>3328.5149999999999</v>
      </c>
      <c r="AB31" s="52">
        <v>3401.895</v>
      </c>
      <c r="AC31" s="52">
        <v>3430.1199499999998</v>
      </c>
      <c r="AD31" s="52"/>
      <c r="AE31" s="52"/>
      <c r="AF31" s="45" t="s">
        <v>301</v>
      </c>
      <c r="AG31" s="52">
        <f t="shared" si="57"/>
        <v>1694.147594</v>
      </c>
      <c r="AH31" s="52">
        <f t="shared" si="57"/>
        <v>1715.33449</v>
      </c>
      <c r="AI31" s="52">
        <f t="shared" si="57"/>
        <v>1725.4731939999999</v>
      </c>
      <c r="AJ31" s="52">
        <f t="shared" si="57"/>
        <v>1840.2309009999999</v>
      </c>
      <c r="AK31" s="52">
        <f t="shared" si="57"/>
        <v>1881.2129070000001</v>
      </c>
      <c r="AL31" s="52">
        <f t="shared" si="57"/>
        <v>2053.5741389999998</v>
      </c>
      <c r="AM31" s="52">
        <f t="shared" si="57"/>
        <v>2021.5195200000001</v>
      </c>
      <c r="AN31" s="52">
        <f t="shared" si="57"/>
        <v>2060.4639999999999</v>
      </c>
      <c r="AO31" s="52">
        <f t="shared" si="57"/>
        <v>1981.9833269999999</v>
      </c>
      <c r="AP31" s="52">
        <f t="shared" si="57"/>
        <v>2099.797</v>
      </c>
      <c r="AQ31" s="52">
        <f t="shared" si="57"/>
        <v>2087.879124</v>
      </c>
      <c r="AR31" s="52">
        <f t="shared" si="57"/>
        <v>2245.9752119999998</v>
      </c>
    </row>
    <row r="32" spans="1:44">
      <c r="A32" s="110" t="s">
        <v>309</v>
      </c>
      <c r="B32" s="110" t="s">
        <v>480</v>
      </c>
      <c r="C32" s="109">
        <f t="shared" si="0"/>
        <v>125.854</v>
      </c>
      <c r="D32" s="109">
        <f t="shared" si="48"/>
        <v>121.9</v>
      </c>
      <c r="E32" s="109">
        <f t="shared" si="48"/>
        <v>122.11499999999999</v>
      </c>
      <c r="F32" s="109">
        <f t="shared" si="48"/>
        <v>121.971</v>
      </c>
      <c r="G32" s="109">
        <f t="shared" si="48"/>
        <v>122.096</v>
      </c>
      <c r="H32" s="109">
        <f t="shared" si="48"/>
        <v>121.702732</v>
      </c>
      <c r="I32" s="109">
        <f t="shared" si="48"/>
        <v>120.86499999999999</v>
      </c>
      <c r="J32" s="109">
        <f t="shared" si="48"/>
        <v>120.247918</v>
      </c>
      <c r="K32" s="109">
        <f t="shared" si="48"/>
        <v>120.248918</v>
      </c>
      <c r="L32" s="109">
        <f t="shared" si="48"/>
        <v>132.97900000000001</v>
      </c>
      <c r="M32" s="109">
        <f t="shared" ref="M32:N32" si="59">IFERROR(M235/1000000,"")</f>
        <v>132.88399999999999</v>
      </c>
      <c r="N32" s="109">
        <f t="shared" si="59"/>
        <v>132.88399999999999</v>
      </c>
      <c r="O32" s="109"/>
      <c r="P32" s="109"/>
      <c r="Q32" s="148" t="s">
        <v>302</v>
      </c>
      <c r="R32" s="52">
        <v>216.88300000000001</v>
      </c>
      <c r="S32" s="52">
        <v>216.90600000000001</v>
      </c>
      <c r="T32" s="52">
        <v>218.04499999999999</v>
      </c>
      <c r="U32" s="52">
        <v>266.40899999999999</v>
      </c>
      <c r="V32" s="52">
        <v>209.23500000000001</v>
      </c>
      <c r="W32" s="52">
        <v>207.215</v>
      </c>
      <c r="X32" s="52">
        <v>204.477</v>
      </c>
      <c r="Y32" s="52">
        <v>204.887</v>
      </c>
      <c r="Z32" s="52">
        <v>207.97</v>
      </c>
      <c r="AA32" s="52">
        <v>213.636</v>
      </c>
      <c r="AB32" s="52">
        <v>213.791</v>
      </c>
      <c r="AC32" s="52">
        <v>212.86199999999999</v>
      </c>
      <c r="AD32" s="52"/>
      <c r="AE32" s="52"/>
      <c r="AF32" s="45" t="s">
        <v>286</v>
      </c>
      <c r="AG32" s="52">
        <f t="shared" si="57"/>
        <v>1093.4023589999999</v>
      </c>
      <c r="AH32" s="52">
        <f t="shared" si="57"/>
        <v>1116.4076379999999</v>
      </c>
      <c r="AI32" s="52">
        <f t="shared" si="57"/>
        <v>1106.3236380000001</v>
      </c>
      <c r="AJ32" s="52">
        <f t="shared" si="57"/>
        <v>1111.098279</v>
      </c>
      <c r="AK32" s="52">
        <f t="shared" si="57"/>
        <v>1181.478208</v>
      </c>
      <c r="AL32" s="52">
        <f t="shared" si="57"/>
        <v>1164.261465</v>
      </c>
      <c r="AM32" s="52">
        <f t="shared" si="57"/>
        <v>1167.2412790000001</v>
      </c>
      <c r="AN32" s="52">
        <f t="shared" si="57"/>
        <v>1156.9863640000001</v>
      </c>
      <c r="AO32" s="52">
        <f t="shared" si="57"/>
        <v>1186.4802790000001</v>
      </c>
      <c r="AP32" s="52">
        <f t="shared" si="57"/>
        <v>1106.394</v>
      </c>
      <c r="AQ32" s="52">
        <f t="shared" si="57"/>
        <v>1142.7760000000001</v>
      </c>
      <c r="AR32" s="52">
        <f t="shared" si="57"/>
        <v>1426.4382029999999</v>
      </c>
    </row>
    <row r="33" spans="1:44">
      <c r="A33" s="110" t="s">
        <v>309</v>
      </c>
      <c r="B33" s="110" t="s">
        <v>481</v>
      </c>
      <c r="C33" s="109">
        <f t="shared" si="0"/>
        <v>374.09100000000001</v>
      </c>
      <c r="D33" s="109">
        <f t="shared" si="48"/>
        <v>342.14</v>
      </c>
      <c r="E33" s="109">
        <f t="shared" si="48"/>
        <v>394.88200000000001</v>
      </c>
      <c r="F33" s="109">
        <f t="shared" si="48"/>
        <v>409.41699999999997</v>
      </c>
      <c r="G33" s="109">
        <f t="shared" si="48"/>
        <v>406.09199999999998</v>
      </c>
      <c r="H33" s="109">
        <f t="shared" si="48"/>
        <v>414.75758400000001</v>
      </c>
      <c r="I33" s="109">
        <f t="shared" si="48"/>
        <v>402.34893499999998</v>
      </c>
      <c r="J33" s="109">
        <f t="shared" si="48"/>
        <v>385.95133299999998</v>
      </c>
      <c r="K33" s="109">
        <f t="shared" si="48"/>
        <v>378.82996400000002</v>
      </c>
      <c r="L33" s="109">
        <f t="shared" si="48"/>
        <v>392.59705500000001</v>
      </c>
      <c r="M33" s="109">
        <f t="shared" ref="M33:N33" si="60">IFERROR(M236/1000000,"")</f>
        <v>402.12530700000002</v>
      </c>
      <c r="N33" s="109">
        <f t="shared" si="60"/>
        <v>425.85649799999999</v>
      </c>
      <c r="O33" s="109"/>
      <c r="P33" s="109"/>
      <c r="Q33" s="148" t="s">
        <v>303</v>
      </c>
      <c r="R33" s="52">
        <v>795.562048</v>
      </c>
      <c r="S33" s="52">
        <v>842.99099999999999</v>
      </c>
      <c r="T33" s="52">
        <v>844.81691999999998</v>
      </c>
      <c r="U33" s="52">
        <v>812.45602799999995</v>
      </c>
      <c r="V33" s="52">
        <v>829.49924299999998</v>
      </c>
      <c r="W33" s="52">
        <v>818.56468400000006</v>
      </c>
      <c r="X33" s="52">
        <v>814.375</v>
      </c>
      <c r="Y33" s="52">
        <v>828.90330600000004</v>
      </c>
      <c r="Z33" s="52">
        <v>814.06500000000005</v>
      </c>
      <c r="AA33" s="52">
        <v>831.01</v>
      </c>
      <c r="AB33" s="52">
        <v>835.19382800000005</v>
      </c>
      <c r="AC33" s="52">
        <v>873.88072599999998</v>
      </c>
      <c r="AD33" s="52"/>
      <c r="AE33" s="52"/>
      <c r="AF33" s="45" t="s">
        <v>302</v>
      </c>
      <c r="AG33" s="52">
        <f t="shared" si="57"/>
        <v>216.88300000000001</v>
      </c>
      <c r="AH33" s="52">
        <f t="shared" si="57"/>
        <v>216.90600000000001</v>
      </c>
      <c r="AI33" s="52">
        <f t="shared" si="57"/>
        <v>218.04499999999999</v>
      </c>
      <c r="AJ33" s="52">
        <f t="shared" si="57"/>
        <v>266.40899999999999</v>
      </c>
      <c r="AK33" s="52">
        <f t="shared" si="57"/>
        <v>209.23500000000001</v>
      </c>
      <c r="AL33" s="52">
        <f t="shared" si="57"/>
        <v>207.215</v>
      </c>
      <c r="AM33" s="52">
        <f t="shared" si="57"/>
        <v>204.477</v>
      </c>
      <c r="AN33" s="52">
        <f t="shared" si="57"/>
        <v>204.887</v>
      </c>
      <c r="AO33" s="52">
        <f t="shared" si="57"/>
        <v>207.97</v>
      </c>
      <c r="AP33" s="52">
        <f t="shared" si="57"/>
        <v>213.636</v>
      </c>
      <c r="AQ33" s="52">
        <f t="shared" si="57"/>
        <v>213.791</v>
      </c>
      <c r="AR33" s="52">
        <f t="shared" si="57"/>
        <v>212.86199999999999</v>
      </c>
    </row>
    <row r="34" spans="1:44">
      <c r="A34" s="110" t="s">
        <v>485</v>
      </c>
      <c r="B34" s="110" t="s">
        <v>480</v>
      </c>
      <c r="C34" s="109">
        <f t="shared" ref="C34:C65" si="61">IFERROR(C237/1000000,"")</f>
        <v>163.91</v>
      </c>
      <c r="D34" s="109">
        <f t="shared" si="48"/>
        <v>163.90899999999999</v>
      </c>
      <c r="E34" s="109">
        <f t="shared" si="48"/>
        <v>164.328</v>
      </c>
      <c r="F34" s="109">
        <f t="shared" si="48"/>
        <v>173.489</v>
      </c>
      <c r="G34" s="109">
        <f t="shared" si="48"/>
        <v>173.44900000000001</v>
      </c>
      <c r="H34" s="109">
        <f t="shared" si="48"/>
        <v>173.52347599999999</v>
      </c>
      <c r="I34" s="109">
        <f t="shared" si="48"/>
        <v>173.52347599999999</v>
      </c>
      <c r="J34" s="109">
        <f t="shared" si="48"/>
        <v>173.52347599999999</v>
      </c>
      <c r="K34" s="109">
        <f t="shared" si="48"/>
        <v>173.52347599999999</v>
      </c>
      <c r="L34" s="109">
        <f t="shared" si="48"/>
        <v>213.34200000000001</v>
      </c>
      <c r="M34" s="109">
        <f t="shared" ref="M34:N34" si="62">IFERROR(M237/1000000,"")</f>
        <v>217.23699999999999</v>
      </c>
      <c r="N34" s="109">
        <f t="shared" si="62"/>
        <v>220.16399999999999</v>
      </c>
      <c r="O34" s="109"/>
      <c r="P34" s="109"/>
      <c r="Q34" s="148" t="s">
        <v>305</v>
      </c>
      <c r="R34" s="52">
        <v>1110.1553590000001</v>
      </c>
      <c r="S34" s="52">
        <v>1101.6787469999999</v>
      </c>
      <c r="T34" s="52">
        <v>1094.519988</v>
      </c>
      <c r="U34" s="52">
        <v>1094.9960000000001</v>
      </c>
      <c r="V34" s="52">
        <v>1116.314138</v>
      </c>
      <c r="W34" s="52">
        <v>1065.863249</v>
      </c>
      <c r="X34" s="52">
        <v>1071.3699999999999</v>
      </c>
      <c r="Y34" s="52">
        <v>1095.2370000000001</v>
      </c>
      <c r="Z34" s="52">
        <v>1075.0709999999999</v>
      </c>
      <c r="AA34" s="52">
        <v>1038.7460000000001</v>
      </c>
      <c r="AB34" s="52">
        <v>1032.152</v>
      </c>
      <c r="AC34" s="52">
        <v>1071.942</v>
      </c>
      <c r="AD34" s="52"/>
      <c r="AE34" s="52"/>
      <c r="AF34" s="45" t="s">
        <v>303</v>
      </c>
      <c r="AG34" s="52">
        <f t="shared" si="57"/>
        <v>795.562048</v>
      </c>
      <c r="AH34" s="52">
        <f t="shared" si="57"/>
        <v>842.99099999999999</v>
      </c>
      <c r="AI34" s="52">
        <f t="shared" si="57"/>
        <v>844.81691999999998</v>
      </c>
      <c r="AJ34" s="52">
        <f t="shared" si="57"/>
        <v>812.45602799999995</v>
      </c>
      <c r="AK34" s="52">
        <f t="shared" si="57"/>
        <v>829.49924299999998</v>
      </c>
      <c r="AL34" s="52">
        <f t="shared" si="57"/>
        <v>818.56468400000006</v>
      </c>
      <c r="AM34" s="52">
        <f t="shared" si="57"/>
        <v>814.375</v>
      </c>
      <c r="AN34" s="52">
        <f t="shared" si="57"/>
        <v>828.90330600000004</v>
      </c>
      <c r="AO34" s="52">
        <f t="shared" si="57"/>
        <v>814.06500000000005</v>
      </c>
      <c r="AP34" s="52">
        <f t="shared" si="57"/>
        <v>831.01</v>
      </c>
      <c r="AQ34" s="52">
        <f t="shared" si="57"/>
        <v>835.19382800000005</v>
      </c>
      <c r="AR34" s="52">
        <f t="shared" si="57"/>
        <v>873.88072599999998</v>
      </c>
    </row>
    <row r="35" spans="1:44">
      <c r="A35" s="110" t="s">
        <v>485</v>
      </c>
      <c r="B35" s="110" t="s">
        <v>481</v>
      </c>
      <c r="C35" s="109" t="str">
        <f t="shared" si="61"/>
        <v/>
      </c>
      <c r="D35" s="109" t="str">
        <f t="shared" si="48"/>
        <v/>
      </c>
      <c r="E35" s="109" t="str">
        <f t="shared" si="48"/>
        <v/>
      </c>
      <c r="F35" s="109" t="str">
        <f t="shared" si="48"/>
        <v/>
      </c>
      <c r="G35" s="109" t="str">
        <f t="shared" si="48"/>
        <v/>
      </c>
      <c r="H35" s="109" t="str">
        <f t="shared" si="48"/>
        <v/>
      </c>
      <c r="I35" s="109" t="str">
        <f t="shared" si="48"/>
        <v/>
      </c>
      <c r="J35" s="109" t="str">
        <f t="shared" si="48"/>
        <v/>
      </c>
      <c r="K35" s="109" t="str">
        <f t="shared" si="48"/>
        <v/>
      </c>
      <c r="L35" s="109" t="str">
        <f t="shared" si="48"/>
        <v/>
      </c>
      <c r="M35" s="109" t="str">
        <f t="shared" ref="M35:N35" si="63">IFERROR(M238/1000000,"")</f>
        <v/>
      </c>
      <c r="N35" s="109" t="str">
        <f t="shared" si="63"/>
        <v/>
      </c>
      <c r="O35" s="109"/>
      <c r="P35" s="109"/>
      <c r="Q35" s="148" t="s">
        <v>484</v>
      </c>
      <c r="R35" s="52">
        <v>476.06700000000001</v>
      </c>
      <c r="S35" s="52">
        <v>565.55499999999995</v>
      </c>
      <c r="T35" s="52">
        <v>554.36400000000003</v>
      </c>
      <c r="U35" s="52">
        <v>559.23800000000006</v>
      </c>
      <c r="V35" s="52">
        <v>560.80999999999995</v>
      </c>
      <c r="W35" s="52">
        <v>582.30393600000002</v>
      </c>
      <c r="X35" s="52">
        <v>574.12533699999994</v>
      </c>
      <c r="Y35" s="52">
        <v>578.99099999999999</v>
      </c>
      <c r="Z35" s="52">
        <v>560.90899999999999</v>
      </c>
      <c r="AA35" s="52">
        <v>578.40499999999997</v>
      </c>
      <c r="AB35" s="52">
        <v>591.30602099999999</v>
      </c>
      <c r="AC35" s="52">
        <v>611.55700000000002</v>
      </c>
      <c r="AD35" s="52"/>
      <c r="AE35" s="52"/>
      <c r="AF35" s="45" t="s">
        <v>304</v>
      </c>
      <c r="AG35" s="52">
        <f t="shared" si="57"/>
        <v>341.81700000000001</v>
      </c>
      <c r="AH35" s="52">
        <f t="shared" si="57"/>
        <v>347.59</v>
      </c>
      <c r="AI35" s="52">
        <f t="shared" si="57"/>
        <v>360.84</v>
      </c>
      <c r="AJ35" s="52">
        <f t="shared" si="57"/>
        <v>365.12400000000002</v>
      </c>
      <c r="AK35" s="52">
        <f t="shared" si="57"/>
        <v>362.14671900000002</v>
      </c>
      <c r="AL35" s="52">
        <f t="shared" si="57"/>
        <v>374.40198800000002</v>
      </c>
      <c r="AM35" s="52">
        <f t="shared" si="57"/>
        <v>372.48500000000001</v>
      </c>
      <c r="AN35" s="52">
        <f t="shared" si="57"/>
        <v>368.37700000000001</v>
      </c>
      <c r="AO35" s="52">
        <f t="shared" si="57"/>
        <v>373.46199999999999</v>
      </c>
      <c r="AP35" s="52">
        <f t="shared" si="57"/>
        <v>390.51400000000001</v>
      </c>
      <c r="AQ35" s="52">
        <f t="shared" si="57"/>
        <v>390.245</v>
      </c>
      <c r="AR35" s="52">
        <f t="shared" si="57"/>
        <v>395.67599999999999</v>
      </c>
    </row>
    <row r="36" spans="1:44">
      <c r="A36" s="110" t="s">
        <v>486</v>
      </c>
      <c r="B36" s="110" t="s">
        <v>480</v>
      </c>
      <c r="C36" s="109">
        <f t="shared" si="61"/>
        <v>2783.4740000000002</v>
      </c>
      <c r="D36" s="109">
        <f t="shared" si="48"/>
        <v>2756.942</v>
      </c>
      <c r="E36" s="109">
        <f t="shared" si="48"/>
        <v>2765.607</v>
      </c>
      <c r="F36" s="109">
        <f t="shared" si="48"/>
        <v>2767.181646</v>
      </c>
      <c r="G36" s="109">
        <f t="shared" si="48"/>
        <v>2797.2045410000001</v>
      </c>
      <c r="H36" s="109">
        <f t="shared" si="48"/>
        <v>8065.5640000000003</v>
      </c>
      <c r="I36" s="109">
        <f t="shared" si="48"/>
        <v>7948.9418420000002</v>
      </c>
      <c r="J36" s="109">
        <f t="shared" si="48"/>
        <v>8234.7739999999994</v>
      </c>
      <c r="K36" s="109">
        <f t="shared" si="48"/>
        <v>8089.9898750000002</v>
      </c>
      <c r="L36" s="109">
        <f t="shared" si="48"/>
        <v>7904.3710000000001</v>
      </c>
      <c r="M36" s="109">
        <f t="shared" ref="M36:N36" si="64">IFERROR(M239/1000000,"")</f>
        <v>7791.5810000000001</v>
      </c>
      <c r="N36" s="109">
        <f t="shared" si="64"/>
        <v>8293.89</v>
      </c>
      <c r="O36" s="109"/>
      <c r="P36" s="109"/>
      <c r="Q36" s="148" t="s">
        <v>299</v>
      </c>
      <c r="R36" s="52">
        <v>726.32899999999995</v>
      </c>
      <c r="S36" s="52">
        <v>727.255</v>
      </c>
      <c r="T36" s="52">
        <v>760.90099999999995</v>
      </c>
      <c r="U36" s="52">
        <v>797.28860999999995</v>
      </c>
      <c r="V36" s="52">
        <v>793.59430399999997</v>
      </c>
      <c r="W36" s="52">
        <v>791.63352299999997</v>
      </c>
      <c r="X36" s="52">
        <v>789.33352300000001</v>
      </c>
      <c r="Y36" s="52">
        <v>754.00099999999998</v>
      </c>
      <c r="Z36" s="52">
        <v>802.26599999999996</v>
      </c>
      <c r="AA36" s="52">
        <v>801.23</v>
      </c>
      <c r="AB36" s="52">
        <v>762.52499999999998</v>
      </c>
      <c r="AC36" s="52">
        <v>731.47900000000004</v>
      </c>
      <c r="AD36" s="52"/>
      <c r="AE36" s="52"/>
      <c r="AF36" s="45" t="s">
        <v>305</v>
      </c>
      <c r="AG36" s="52">
        <f t="shared" si="57"/>
        <v>1110.1553590000001</v>
      </c>
      <c r="AH36" s="52">
        <f t="shared" si="57"/>
        <v>1101.6787469999999</v>
      </c>
      <c r="AI36" s="52">
        <f t="shared" si="57"/>
        <v>1094.519988</v>
      </c>
      <c r="AJ36" s="52">
        <f t="shared" si="57"/>
        <v>1094.9960000000001</v>
      </c>
      <c r="AK36" s="52">
        <f t="shared" si="57"/>
        <v>1116.314138</v>
      </c>
      <c r="AL36" s="52">
        <f t="shared" si="57"/>
        <v>1065.863249</v>
      </c>
      <c r="AM36" s="52">
        <f t="shared" si="57"/>
        <v>1071.3699999999999</v>
      </c>
      <c r="AN36" s="52">
        <f t="shared" si="57"/>
        <v>1095.2370000000001</v>
      </c>
      <c r="AO36" s="52">
        <f t="shared" si="57"/>
        <v>1075.0709999999999</v>
      </c>
      <c r="AP36" s="52">
        <f t="shared" si="57"/>
        <v>1038.7460000000001</v>
      </c>
      <c r="AQ36" s="52">
        <f t="shared" si="57"/>
        <v>1032.152</v>
      </c>
      <c r="AR36" s="52">
        <f t="shared" si="57"/>
        <v>1071.942</v>
      </c>
    </row>
    <row r="37" spans="1:44">
      <c r="A37" s="110" t="s">
        <v>486</v>
      </c>
      <c r="B37" s="110" t="s">
        <v>481</v>
      </c>
      <c r="C37" s="109" t="str">
        <f t="shared" si="61"/>
        <v/>
      </c>
      <c r="D37" s="109" t="str">
        <f t="shared" si="48"/>
        <v/>
      </c>
      <c r="E37" s="109" t="str">
        <f t="shared" si="48"/>
        <v/>
      </c>
      <c r="F37" s="109" t="str">
        <f t="shared" si="48"/>
        <v/>
      </c>
      <c r="G37" s="109" t="str">
        <f t="shared" si="48"/>
        <v/>
      </c>
      <c r="H37" s="109" t="str">
        <f t="shared" si="48"/>
        <v/>
      </c>
      <c r="I37" s="109" t="str">
        <f t="shared" si="48"/>
        <v/>
      </c>
      <c r="J37" s="109" t="str">
        <f t="shared" si="48"/>
        <v/>
      </c>
      <c r="K37" s="109" t="str">
        <f t="shared" si="48"/>
        <v/>
      </c>
      <c r="L37" s="109" t="str">
        <f t="shared" si="48"/>
        <v/>
      </c>
      <c r="M37" s="109" t="str">
        <f t="shared" ref="M37:N37" si="65">IFERROR(M240/1000000,"")</f>
        <v/>
      </c>
      <c r="N37" s="109" t="str">
        <f t="shared" si="65"/>
        <v/>
      </c>
      <c r="O37" s="109"/>
      <c r="P37" s="109"/>
      <c r="Q37" s="148" t="s">
        <v>310</v>
      </c>
      <c r="R37" s="52">
        <v>866.65700000000004</v>
      </c>
      <c r="S37" s="52">
        <v>870.72299999999996</v>
      </c>
      <c r="T37" s="52">
        <v>879.495</v>
      </c>
      <c r="U37" s="52">
        <v>891.84699999999998</v>
      </c>
      <c r="V37" s="52">
        <v>930.98949200000004</v>
      </c>
      <c r="W37" s="52">
        <v>913.98537599999997</v>
      </c>
      <c r="X37" s="52">
        <v>909.91899999999998</v>
      </c>
      <c r="Y37" s="52">
        <v>908.79600000000005</v>
      </c>
      <c r="Z37" s="52">
        <v>928.71</v>
      </c>
      <c r="AA37" s="52">
        <v>892.89200000000005</v>
      </c>
      <c r="AB37" s="52">
        <v>903.43600000000004</v>
      </c>
      <c r="AC37" s="52">
        <v>924.13099999999997</v>
      </c>
      <c r="AD37" s="52"/>
      <c r="AE37" s="52"/>
      <c r="AF37" s="45" t="s">
        <v>306</v>
      </c>
      <c r="AG37" s="52">
        <f t="shared" si="57"/>
        <v>1911.083351</v>
      </c>
      <c r="AH37" s="52">
        <f t="shared" si="57"/>
        <v>1865.310142</v>
      </c>
      <c r="AI37" s="52">
        <f t="shared" si="57"/>
        <v>1882.178093</v>
      </c>
      <c r="AJ37" s="52">
        <f t="shared" si="57"/>
        <v>1872.420695</v>
      </c>
      <c r="AK37" s="52">
        <f t="shared" si="57"/>
        <v>2037.8557189999999</v>
      </c>
      <c r="AL37" s="52">
        <f t="shared" si="57"/>
        <v>1853.5797809999999</v>
      </c>
      <c r="AM37" s="52">
        <f t="shared" si="57"/>
        <v>1849.7646130000001</v>
      </c>
      <c r="AN37" s="52">
        <f t="shared" si="57"/>
        <v>1831.0908979999999</v>
      </c>
      <c r="AO37" s="52">
        <f t="shared" si="57"/>
        <v>1826.2859020000001</v>
      </c>
      <c r="AP37" s="52">
        <f t="shared" si="57"/>
        <v>1832.8364610000001</v>
      </c>
      <c r="AQ37" s="52">
        <f t="shared" si="57"/>
        <v>1775.0379600000001</v>
      </c>
      <c r="AR37" s="52">
        <f t="shared" si="57"/>
        <v>1757.279029</v>
      </c>
    </row>
    <row r="38" spans="1:44">
      <c r="A38" s="110" t="s">
        <v>487</v>
      </c>
      <c r="B38" s="110" t="s">
        <v>480</v>
      </c>
      <c r="C38" s="109" t="str">
        <f t="shared" si="61"/>
        <v/>
      </c>
      <c r="D38" s="109" t="str">
        <f t="shared" si="48"/>
        <v/>
      </c>
      <c r="E38" s="109" t="str">
        <f t="shared" si="48"/>
        <v/>
      </c>
      <c r="F38" s="109" t="str">
        <f t="shared" si="48"/>
        <v/>
      </c>
      <c r="G38" s="109" t="str">
        <f t="shared" si="48"/>
        <v/>
      </c>
      <c r="H38" s="109" t="str">
        <f t="shared" si="48"/>
        <v/>
      </c>
      <c r="I38" s="109" t="str">
        <f t="shared" si="48"/>
        <v/>
      </c>
      <c r="J38" s="109" t="str">
        <f t="shared" si="48"/>
        <v/>
      </c>
      <c r="K38" s="109" t="str">
        <f t="shared" si="48"/>
        <v/>
      </c>
      <c r="L38" s="109" t="str">
        <f t="shared" si="48"/>
        <v/>
      </c>
      <c r="M38" s="109" t="str">
        <f t="shared" ref="M38:N38" si="66">IFERROR(M241/1000000,"")</f>
        <v/>
      </c>
      <c r="N38" s="109" t="str">
        <f t="shared" si="66"/>
        <v/>
      </c>
      <c r="O38" s="109"/>
      <c r="P38" s="109"/>
      <c r="Q38" s="148" t="s">
        <v>311</v>
      </c>
      <c r="R38" s="52">
        <v>478.15800000000002</v>
      </c>
      <c r="S38" s="52">
        <v>484.38645100000002</v>
      </c>
      <c r="T38" s="52">
        <v>486.13077500000003</v>
      </c>
      <c r="U38" s="52">
        <v>504.13544300000001</v>
      </c>
      <c r="V38" s="52">
        <v>529.87731699999995</v>
      </c>
      <c r="W38" s="52">
        <v>530.21900000000005</v>
      </c>
      <c r="X38" s="52">
        <v>530.19399999999996</v>
      </c>
      <c r="Y38" s="52">
        <v>518.35699999999997</v>
      </c>
      <c r="Z38" s="52">
        <v>521.399</v>
      </c>
      <c r="AA38" s="52">
        <v>521.89700000000005</v>
      </c>
      <c r="AB38" s="52">
        <v>552.01800000000003</v>
      </c>
      <c r="AC38" s="52">
        <v>557.12900000000002</v>
      </c>
      <c r="AD38" s="52"/>
      <c r="AE38" s="52"/>
      <c r="AF38" s="260" t="s">
        <v>484</v>
      </c>
      <c r="AG38" s="52">
        <f t="shared" si="57"/>
        <v>476.06700000000001</v>
      </c>
      <c r="AH38" s="52">
        <f t="shared" si="57"/>
        <v>565.55499999999995</v>
      </c>
      <c r="AI38" s="52">
        <f t="shared" si="57"/>
        <v>554.36400000000003</v>
      </c>
      <c r="AJ38" s="52">
        <f t="shared" si="57"/>
        <v>559.23800000000006</v>
      </c>
      <c r="AK38" s="52">
        <f t="shared" si="57"/>
        <v>560.80999999999995</v>
      </c>
      <c r="AL38" s="52">
        <f t="shared" si="57"/>
        <v>582.30393600000002</v>
      </c>
      <c r="AM38" s="52">
        <f t="shared" si="57"/>
        <v>574.12533699999994</v>
      </c>
      <c r="AN38" s="52">
        <f t="shared" si="57"/>
        <v>578.99099999999999</v>
      </c>
      <c r="AO38" s="52">
        <f t="shared" si="57"/>
        <v>560.90899999999999</v>
      </c>
      <c r="AP38" s="52">
        <f t="shared" si="57"/>
        <v>578.40499999999997</v>
      </c>
      <c r="AQ38" s="52">
        <f t="shared" si="57"/>
        <v>591.30602099999999</v>
      </c>
      <c r="AR38" s="52">
        <f t="shared" si="57"/>
        <v>611.55700000000002</v>
      </c>
    </row>
    <row r="39" spans="1:44">
      <c r="A39" s="110" t="s">
        <v>488</v>
      </c>
      <c r="B39" s="110" t="s">
        <v>480</v>
      </c>
      <c r="C39" s="109">
        <f t="shared" si="61"/>
        <v>37.496000000000002</v>
      </c>
      <c r="D39" s="109">
        <f t="shared" si="48"/>
        <v>37.494</v>
      </c>
      <c r="E39" s="109">
        <f t="shared" si="48"/>
        <v>37.658999999999999</v>
      </c>
      <c r="F39" s="109">
        <f t="shared" si="48"/>
        <v>37.505000000000003</v>
      </c>
      <c r="G39" s="109">
        <f t="shared" si="48"/>
        <v>37.631</v>
      </c>
      <c r="H39" s="109">
        <f t="shared" si="48"/>
        <v>37.633000000000003</v>
      </c>
      <c r="I39" s="109">
        <f t="shared" si="48"/>
        <v>37.633000000000003</v>
      </c>
      <c r="J39" s="109">
        <f t="shared" si="48"/>
        <v>37.610999999999997</v>
      </c>
      <c r="K39" s="109">
        <f t="shared" si="48"/>
        <v>37.61</v>
      </c>
      <c r="L39" s="109">
        <f t="shared" si="48"/>
        <v>37.463000000000001</v>
      </c>
      <c r="M39" s="109">
        <f t="shared" ref="M39:N39" si="67">IFERROR(M242/1000000,"")</f>
        <v>37.518999999999998</v>
      </c>
      <c r="N39" s="109">
        <f t="shared" si="67"/>
        <v>37.518999999999998</v>
      </c>
      <c r="O39" s="109"/>
      <c r="P39" s="109"/>
      <c r="Q39" s="148" t="s">
        <v>304</v>
      </c>
      <c r="R39" s="52">
        <v>341.81700000000001</v>
      </c>
      <c r="S39" s="52">
        <v>347.59</v>
      </c>
      <c r="T39" s="52">
        <v>360.84</v>
      </c>
      <c r="U39" s="52">
        <v>365.12400000000002</v>
      </c>
      <c r="V39" s="52">
        <v>362.14671900000002</v>
      </c>
      <c r="W39" s="52">
        <v>374.40198800000002</v>
      </c>
      <c r="X39" s="52">
        <v>372.48500000000001</v>
      </c>
      <c r="Y39" s="52">
        <v>368.37700000000001</v>
      </c>
      <c r="Z39" s="52">
        <v>373.46199999999999</v>
      </c>
      <c r="AA39" s="52">
        <v>390.51400000000001</v>
      </c>
      <c r="AB39" s="52">
        <v>390.245</v>
      </c>
      <c r="AC39" s="52">
        <v>395.67599999999999</v>
      </c>
      <c r="AD39" s="52"/>
      <c r="AE39" s="52"/>
      <c r="AF39" s="45" t="s">
        <v>308</v>
      </c>
      <c r="AG39" s="52">
        <f t="shared" si="57"/>
        <v>2811.4690000000001</v>
      </c>
      <c r="AH39" s="52">
        <f t="shared" si="57"/>
        <v>2937.7910000000002</v>
      </c>
      <c r="AI39" s="52">
        <f t="shared" si="57"/>
        <v>2931.9237859999998</v>
      </c>
      <c r="AJ39" s="52">
        <f t="shared" si="57"/>
        <v>2954.4325939999999</v>
      </c>
      <c r="AK39" s="52">
        <f t="shared" si="57"/>
        <v>2987.6592220000002</v>
      </c>
      <c r="AL39" s="52">
        <f t="shared" si="57"/>
        <v>3094.5255240000001</v>
      </c>
      <c r="AM39" s="52">
        <f t="shared" si="57"/>
        <v>3093.7994760000001</v>
      </c>
      <c r="AN39" s="52">
        <f t="shared" si="57"/>
        <v>3151.285476</v>
      </c>
      <c r="AO39" s="52">
        <f t="shared" si="57"/>
        <v>3227.4754760000001</v>
      </c>
      <c r="AP39" s="52">
        <f t="shared" si="57"/>
        <v>3328.5149999999999</v>
      </c>
      <c r="AQ39" s="52">
        <f t="shared" si="57"/>
        <v>3401.895</v>
      </c>
      <c r="AR39" s="52">
        <f t="shared" si="57"/>
        <v>3430.1199499999998</v>
      </c>
    </row>
    <row r="40" spans="1:44">
      <c r="A40" s="110" t="s">
        <v>488</v>
      </c>
      <c r="B40" s="110" t="s">
        <v>481</v>
      </c>
      <c r="C40" s="109" t="str">
        <f t="shared" si="61"/>
        <v/>
      </c>
      <c r="D40" s="109" t="str">
        <f t="shared" ref="D40:L55" si="68">IFERROR(D243/1000000,"")</f>
        <v/>
      </c>
      <c r="E40" s="109" t="str">
        <f t="shared" si="68"/>
        <v/>
      </c>
      <c r="F40" s="109" t="str">
        <f t="shared" si="68"/>
        <v/>
      </c>
      <c r="G40" s="109" t="str">
        <f t="shared" si="68"/>
        <v/>
      </c>
      <c r="H40" s="109" t="str">
        <f t="shared" si="68"/>
        <v/>
      </c>
      <c r="I40" s="109" t="str">
        <f t="shared" si="68"/>
        <v/>
      </c>
      <c r="J40" s="109" t="str">
        <f t="shared" si="68"/>
        <v/>
      </c>
      <c r="K40" s="109" t="str">
        <f t="shared" si="68"/>
        <v/>
      </c>
      <c r="L40" s="109" t="str">
        <f t="shared" si="68"/>
        <v/>
      </c>
      <c r="M40" s="109" t="str">
        <f t="shared" ref="M40:N40" si="69">IFERROR(M243/1000000,"")</f>
        <v/>
      </c>
      <c r="N40" s="109" t="str">
        <f t="shared" si="69"/>
        <v/>
      </c>
      <c r="O40" s="109"/>
      <c r="P40" s="109"/>
      <c r="Q40" s="148" t="s">
        <v>301</v>
      </c>
      <c r="R40" s="52">
        <v>1694.147594</v>
      </c>
      <c r="S40" s="52">
        <v>1715.33449</v>
      </c>
      <c r="T40" s="52">
        <v>1725.4731939999999</v>
      </c>
      <c r="U40" s="52">
        <v>1840.2309009999999</v>
      </c>
      <c r="V40" s="52">
        <v>1881.2129070000001</v>
      </c>
      <c r="W40" s="52">
        <v>2053.5741389999998</v>
      </c>
      <c r="X40" s="52">
        <v>2021.5195200000001</v>
      </c>
      <c r="Y40" s="52">
        <v>2060.4639999999999</v>
      </c>
      <c r="Z40" s="52">
        <v>1981.9833269999999</v>
      </c>
      <c r="AA40" s="52">
        <v>2099.797</v>
      </c>
      <c r="AB40" s="52">
        <v>2087.879124</v>
      </c>
      <c r="AC40" s="52">
        <v>2245.9752119999998</v>
      </c>
      <c r="AD40" s="52"/>
      <c r="AE40" s="52"/>
      <c r="AF40" s="45" t="s">
        <v>309</v>
      </c>
      <c r="AG40" s="52">
        <f t="shared" si="57"/>
        <v>125.854</v>
      </c>
      <c r="AH40" s="52">
        <f t="shared" si="57"/>
        <v>121.9</v>
      </c>
      <c r="AI40" s="52">
        <f t="shared" si="57"/>
        <v>122.11499999999999</v>
      </c>
      <c r="AJ40" s="52">
        <f t="shared" si="57"/>
        <v>121.971</v>
      </c>
      <c r="AK40" s="52">
        <f t="shared" si="57"/>
        <v>122.096</v>
      </c>
      <c r="AL40" s="52">
        <f t="shared" si="57"/>
        <v>121.702732</v>
      </c>
      <c r="AM40" s="52">
        <f t="shared" si="57"/>
        <v>120.86499999999999</v>
      </c>
      <c r="AN40" s="52">
        <f t="shared" si="57"/>
        <v>120.247918</v>
      </c>
      <c r="AO40" s="52">
        <f t="shared" si="57"/>
        <v>120.248918</v>
      </c>
      <c r="AP40" s="52">
        <f t="shared" si="57"/>
        <v>132.97900000000001</v>
      </c>
      <c r="AQ40" s="52">
        <f t="shared" si="57"/>
        <v>132.88399999999999</v>
      </c>
      <c r="AR40" s="52">
        <f t="shared" si="57"/>
        <v>132.88399999999999</v>
      </c>
    </row>
    <row r="41" spans="1:44">
      <c r="A41" s="110" t="s">
        <v>489</v>
      </c>
      <c r="B41" s="110" t="s">
        <v>480</v>
      </c>
      <c r="C41" s="109">
        <f t="shared" si="61"/>
        <v>32.993000000000002</v>
      </c>
      <c r="D41" s="109">
        <f t="shared" si="68"/>
        <v>34.167000000000002</v>
      </c>
      <c r="E41" s="109">
        <f t="shared" si="68"/>
        <v>34.906999999999996</v>
      </c>
      <c r="F41" s="109">
        <f t="shared" si="68"/>
        <v>34.840000000000003</v>
      </c>
      <c r="G41" s="109">
        <f t="shared" si="68"/>
        <v>34.85</v>
      </c>
      <c r="H41" s="109">
        <f t="shared" si="68"/>
        <v>34.969000000000001</v>
      </c>
      <c r="I41" s="109">
        <f t="shared" si="68"/>
        <v>34.573999999999998</v>
      </c>
      <c r="J41" s="109">
        <f t="shared" si="68"/>
        <v>35.008000000000003</v>
      </c>
      <c r="K41" s="109">
        <f t="shared" si="68"/>
        <v>33.085000000000001</v>
      </c>
      <c r="L41" s="109">
        <f t="shared" si="68"/>
        <v>44.73</v>
      </c>
      <c r="M41" s="109">
        <f t="shared" ref="M41:N41" si="70">IFERROR(M244/1000000,"")</f>
        <v>44.712000000000003</v>
      </c>
      <c r="N41" s="109">
        <f t="shared" si="70"/>
        <v>44.381</v>
      </c>
      <c r="O41" s="109"/>
      <c r="P41" s="109"/>
      <c r="Q41" s="148" t="s">
        <v>306</v>
      </c>
      <c r="R41" s="52">
        <v>1911.083351</v>
      </c>
      <c r="S41" s="52">
        <v>1865.310142</v>
      </c>
      <c r="T41" s="52">
        <v>1882.178093</v>
      </c>
      <c r="U41" s="52">
        <v>1872.420695</v>
      </c>
      <c r="V41" s="52">
        <v>2037.8557189999999</v>
      </c>
      <c r="W41" s="52">
        <v>1853.5797809999999</v>
      </c>
      <c r="X41" s="52">
        <v>1849.7646130000001</v>
      </c>
      <c r="Y41" s="52">
        <v>1831.0908979999999</v>
      </c>
      <c r="Z41" s="52">
        <v>1826.2859020000001</v>
      </c>
      <c r="AA41" s="52">
        <v>1832.8364610000001</v>
      </c>
      <c r="AB41" s="52">
        <v>1775.0379600000001</v>
      </c>
      <c r="AC41" s="52">
        <v>1757.279029</v>
      </c>
      <c r="AD41" s="52"/>
      <c r="AE41" s="52"/>
      <c r="AF41" s="45" t="s">
        <v>310</v>
      </c>
      <c r="AG41" s="52">
        <f t="shared" si="57"/>
        <v>866.65700000000004</v>
      </c>
      <c r="AH41" s="52">
        <f t="shared" si="57"/>
        <v>870.72299999999996</v>
      </c>
      <c r="AI41" s="52">
        <f t="shared" si="57"/>
        <v>879.495</v>
      </c>
      <c r="AJ41" s="52">
        <f t="shared" si="57"/>
        <v>891.84699999999998</v>
      </c>
      <c r="AK41" s="52">
        <f t="shared" si="57"/>
        <v>930.98949200000004</v>
      </c>
      <c r="AL41" s="52">
        <f t="shared" si="57"/>
        <v>913.98537599999997</v>
      </c>
      <c r="AM41" s="52">
        <f t="shared" si="57"/>
        <v>909.91899999999998</v>
      </c>
      <c r="AN41" s="52">
        <f t="shared" si="57"/>
        <v>908.79600000000005</v>
      </c>
      <c r="AO41" s="52">
        <f t="shared" si="57"/>
        <v>928.71</v>
      </c>
      <c r="AP41" s="52">
        <f t="shared" si="57"/>
        <v>892.89200000000005</v>
      </c>
      <c r="AQ41" s="52">
        <f t="shared" si="57"/>
        <v>903.43600000000004</v>
      </c>
      <c r="AR41" s="52">
        <f t="shared" si="57"/>
        <v>924.13099999999997</v>
      </c>
    </row>
    <row r="42" spans="1:44">
      <c r="A42" s="110" t="s">
        <v>489</v>
      </c>
      <c r="B42" s="110" t="s">
        <v>481</v>
      </c>
      <c r="C42" s="109" t="str">
        <f t="shared" si="61"/>
        <v/>
      </c>
      <c r="D42" s="109" t="str">
        <f t="shared" si="68"/>
        <v/>
      </c>
      <c r="E42" s="109" t="str">
        <f t="shared" si="68"/>
        <v/>
      </c>
      <c r="F42" s="109" t="str">
        <f t="shared" si="68"/>
        <v/>
      </c>
      <c r="G42" s="109" t="str">
        <f t="shared" si="68"/>
        <v/>
      </c>
      <c r="H42" s="109" t="str">
        <f t="shared" si="68"/>
        <v/>
      </c>
      <c r="I42" s="109" t="str">
        <f t="shared" si="68"/>
        <v/>
      </c>
      <c r="J42" s="109" t="str">
        <f t="shared" si="68"/>
        <v/>
      </c>
      <c r="K42" s="109" t="str">
        <f t="shared" si="68"/>
        <v/>
      </c>
      <c r="L42" s="109" t="str">
        <f t="shared" si="68"/>
        <v/>
      </c>
      <c r="M42" s="109" t="str">
        <f t="shared" ref="M42:N42" si="71">IFERROR(M245/1000000,"")</f>
        <v/>
      </c>
      <c r="N42" s="109" t="str">
        <f t="shared" si="71"/>
        <v/>
      </c>
      <c r="O42" s="109"/>
      <c r="P42" s="109"/>
      <c r="Q42" s="148" t="s">
        <v>309</v>
      </c>
      <c r="R42" s="52">
        <v>125.854</v>
      </c>
      <c r="S42" s="52">
        <v>121.9</v>
      </c>
      <c r="T42" s="52">
        <v>122.11499999999999</v>
      </c>
      <c r="U42" s="52">
        <v>121.971</v>
      </c>
      <c r="V42" s="52">
        <v>122.096</v>
      </c>
      <c r="W42" s="52">
        <v>121.702732</v>
      </c>
      <c r="X42" s="52">
        <v>120.86499999999999</v>
      </c>
      <c r="Y42" s="52">
        <v>120.247918</v>
      </c>
      <c r="Z42" s="52">
        <v>120.248918</v>
      </c>
      <c r="AA42" s="52">
        <v>132.97900000000001</v>
      </c>
      <c r="AB42" s="52">
        <v>132.88399999999999</v>
      </c>
      <c r="AC42" s="52">
        <v>132.88399999999999</v>
      </c>
      <c r="AD42" s="52"/>
      <c r="AE42" s="52"/>
      <c r="AF42" s="45" t="s">
        <v>311</v>
      </c>
      <c r="AG42" s="52">
        <f t="shared" si="57"/>
        <v>478.15800000000002</v>
      </c>
      <c r="AH42" s="52">
        <f t="shared" si="57"/>
        <v>484.38645100000002</v>
      </c>
      <c r="AI42" s="52">
        <f t="shared" si="57"/>
        <v>486.13077500000003</v>
      </c>
      <c r="AJ42" s="52">
        <f t="shared" si="57"/>
        <v>504.13544300000001</v>
      </c>
      <c r="AK42" s="52">
        <f t="shared" si="57"/>
        <v>529.87731699999995</v>
      </c>
      <c r="AL42" s="52">
        <f t="shared" si="57"/>
        <v>530.21900000000005</v>
      </c>
      <c r="AM42" s="52">
        <f t="shared" si="57"/>
        <v>530.19399999999996</v>
      </c>
      <c r="AN42" s="52">
        <f t="shared" si="57"/>
        <v>518.35699999999997</v>
      </c>
      <c r="AO42" s="52">
        <f t="shared" si="57"/>
        <v>521.399</v>
      </c>
      <c r="AP42" s="52">
        <f t="shared" si="57"/>
        <v>521.89700000000005</v>
      </c>
      <c r="AQ42" s="52">
        <f t="shared" si="57"/>
        <v>552.01800000000003</v>
      </c>
      <c r="AR42" s="52">
        <f t="shared" si="57"/>
        <v>557.12900000000002</v>
      </c>
    </row>
    <row r="43" spans="1:44">
      <c r="A43" s="110" t="s">
        <v>490</v>
      </c>
      <c r="B43" s="110" t="s">
        <v>480</v>
      </c>
      <c r="C43" s="109">
        <f t="shared" si="61"/>
        <v>58.279000000000003</v>
      </c>
      <c r="D43" s="109">
        <f t="shared" si="68"/>
        <v>73.111999999999995</v>
      </c>
      <c r="E43" s="109">
        <f t="shared" si="68"/>
        <v>73.519000000000005</v>
      </c>
      <c r="F43" s="109">
        <f t="shared" si="68"/>
        <v>73.519000000000005</v>
      </c>
      <c r="G43" s="109">
        <f t="shared" si="68"/>
        <v>74.994</v>
      </c>
      <c r="H43" s="109">
        <f t="shared" si="68"/>
        <v>74.988</v>
      </c>
      <c r="I43" s="109">
        <f t="shared" si="68"/>
        <v>72.486999999999995</v>
      </c>
      <c r="J43" s="109">
        <f t="shared" si="68"/>
        <v>72.001000000000005</v>
      </c>
      <c r="K43" s="109">
        <f t="shared" si="68"/>
        <v>72.477999999999994</v>
      </c>
      <c r="L43" s="109">
        <f t="shared" si="68"/>
        <v>72.501000000000005</v>
      </c>
      <c r="M43" s="109">
        <f t="shared" ref="M43:N43" si="72">IFERROR(M246/1000000,"")</f>
        <v>79.852000000000004</v>
      </c>
      <c r="N43" s="109">
        <f t="shared" si="72"/>
        <v>79.840999999999994</v>
      </c>
      <c r="O43" s="109"/>
      <c r="P43" s="109"/>
      <c r="Q43" s="148" t="s">
        <v>567</v>
      </c>
      <c r="R43" s="52">
        <v>20292.048796000003</v>
      </c>
      <c r="S43" s="52">
        <v>20681.075491000003</v>
      </c>
      <c r="T43" s="52">
        <v>20869.202343999998</v>
      </c>
      <c r="U43" s="52">
        <v>21175.809788999999</v>
      </c>
      <c r="V43" s="52">
        <v>21559.646110000001</v>
      </c>
      <c r="W43" s="52">
        <v>21637.394397000007</v>
      </c>
      <c r="X43" s="52">
        <v>21468.410590000003</v>
      </c>
      <c r="Y43" s="52">
        <v>21812.397961999999</v>
      </c>
      <c r="Z43" s="52">
        <v>21716.315777000003</v>
      </c>
      <c r="AA43" s="52">
        <v>21673.222460999998</v>
      </c>
      <c r="AB43" s="52">
        <v>21612.719932999997</v>
      </c>
      <c r="AC43" s="52">
        <v>22665.243119999999</v>
      </c>
      <c r="AF43" s="45" t="s">
        <v>312</v>
      </c>
      <c r="AG43" s="52">
        <f>SUM(AG29:AG42)</f>
        <v>20292.048795999999</v>
      </c>
      <c r="AH43" s="52">
        <f t="shared" ref="AH43" si="73">SUM(AH29:AH42)</f>
        <v>20681.075491000003</v>
      </c>
      <c r="AI43" s="52">
        <f t="shared" ref="AI43" si="74">SUM(AI29:AI42)</f>
        <v>20869.202344000001</v>
      </c>
      <c r="AJ43" s="52">
        <f t="shared" ref="AJ43" si="75">SUM(AJ29:AJ42)</f>
        <v>21175.809789000003</v>
      </c>
      <c r="AK43" s="52">
        <f t="shared" ref="AK43" si="76">SUM(AK29:AK42)</f>
        <v>21559.646110000005</v>
      </c>
      <c r="AL43" s="52">
        <f t="shared" ref="AL43" si="77">SUM(AL29:AL42)</f>
        <v>21637.394397000004</v>
      </c>
      <c r="AM43" s="52">
        <f t="shared" ref="AM43" si="78">SUM(AM29:AM42)</f>
        <v>21468.410590000003</v>
      </c>
      <c r="AN43" s="52">
        <f t="shared" ref="AN43" si="79">SUM(AN29:AN42)</f>
        <v>21812.397961999999</v>
      </c>
      <c r="AO43" s="52">
        <f t="shared" ref="AO43" si="80">SUM(AO29:AO42)</f>
        <v>21716.315777</v>
      </c>
      <c r="AP43" s="52">
        <f t="shared" ref="AP43" si="81">SUM(AP29:AP42)</f>
        <v>21673.222461000001</v>
      </c>
      <c r="AQ43" s="52">
        <f t="shared" ref="AQ43" si="82">SUM(AQ29:AQ42)</f>
        <v>21612.719932999997</v>
      </c>
      <c r="AR43" s="52">
        <f t="shared" ref="AR43" si="83">SUM(AR29:AR42)</f>
        <v>22665.243119999999</v>
      </c>
    </row>
    <row r="44" spans="1:44">
      <c r="A44" s="110" t="s">
        <v>490</v>
      </c>
      <c r="B44" s="110" t="s">
        <v>481</v>
      </c>
      <c r="C44" s="109" t="str">
        <f t="shared" si="61"/>
        <v/>
      </c>
      <c r="D44" s="109" t="str">
        <f t="shared" si="68"/>
        <v/>
      </c>
      <c r="E44" s="109" t="str">
        <f t="shared" si="68"/>
        <v/>
      </c>
      <c r="F44" s="109" t="str">
        <f t="shared" si="68"/>
        <v/>
      </c>
      <c r="G44" s="109" t="str">
        <f t="shared" si="68"/>
        <v/>
      </c>
      <c r="H44" s="109" t="str">
        <f t="shared" si="68"/>
        <v/>
      </c>
      <c r="I44" s="109" t="str">
        <f t="shared" si="68"/>
        <v/>
      </c>
      <c r="J44" s="109" t="str">
        <f t="shared" si="68"/>
        <v/>
      </c>
      <c r="K44" s="109" t="str">
        <f t="shared" si="68"/>
        <v/>
      </c>
      <c r="L44" s="109" t="str">
        <f t="shared" si="68"/>
        <v/>
      </c>
      <c r="M44" s="109" t="str">
        <f t="shared" ref="M44:N44" si="84">IFERROR(M247/1000000,"")</f>
        <v/>
      </c>
      <c r="N44" s="109" t="str">
        <f t="shared" si="84"/>
        <v/>
      </c>
      <c r="O44" s="109"/>
      <c r="P44" s="109"/>
    </row>
    <row r="45" spans="1:44">
      <c r="A45" s="110" t="s">
        <v>491</v>
      </c>
      <c r="B45" s="110" t="s">
        <v>480</v>
      </c>
      <c r="C45" s="109">
        <f t="shared" si="61"/>
        <v>70.212000000000003</v>
      </c>
      <c r="D45" s="109">
        <f t="shared" si="68"/>
        <v>69.923000000000002</v>
      </c>
      <c r="E45" s="109">
        <f t="shared" si="68"/>
        <v>74.701999999999998</v>
      </c>
      <c r="F45" s="109">
        <f t="shared" si="68"/>
        <v>71.811999999999998</v>
      </c>
      <c r="G45" s="109">
        <f t="shared" si="68"/>
        <v>71.899491999999995</v>
      </c>
      <c r="H45" s="109">
        <f t="shared" si="68"/>
        <v>71.324376000000001</v>
      </c>
      <c r="I45" s="109">
        <f t="shared" si="68"/>
        <v>71.296999999999997</v>
      </c>
      <c r="J45" s="109">
        <f t="shared" si="68"/>
        <v>71.28</v>
      </c>
      <c r="K45" s="109">
        <f t="shared" si="68"/>
        <v>91.363</v>
      </c>
      <c r="L45" s="109">
        <f t="shared" si="68"/>
        <v>49.61</v>
      </c>
      <c r="M45" s="109">
        <f t="shared" ref="M45:N45" si="85">IFERROR(M248/1000000,"")</f>
        <v>66.674999999999997</v>
      </c>
      <c r="N45" s="109">
        <f t="shared" si="85"/>
        <v>89.858999999999995</v>
      </c>
      <c r="O45" s="109"/>
      <c r="P45" s="109"/>
    </row>
    <row r="46" spans="1:44">
      <c r="A46" s="110" t="s">
        <v>491</v>
      </c>
      <c r="B46" s="110" t="s">
        <v>481</v>
      </c>
      <c r="C46" s="109" t="str">
        <f t="shared" si="61"/>
        <v/>
      </c>
      <c r="D46" s="109" t="str">
        <f t="shared" si="68"/>
        <v/>
      </c>
      <c r="E46" s="109" t="str">
        <f t="shared" si="68"/>
        <v/>
      </c>
      <c r="F46" s="109" t="str">
        <f t="shared" si="68"/>
        <v/>
      </c>
      <c r="G46" s="109" t="str">
        <f t="shared" si="68"/>
        <v/>
      </c>
      <c r="H46" s="109" t="str">
        <f t="shared" si="68"/>
        <v/>
      </c>
      <c r="I46" s="109" t="str">
        <f t="shared" si="68"/>
        <v/>
      </c>
      <c r="J46" s="109" t="str">
        <f t="shared" si="68"/>
        <v/>
      </c>
      <c r="K46" s="109" t="str">
        <f t="shared" si="68"/>
        <v/>
      </c>
      <c r="L46" s="109" t="str">
        <f t="shared" si="68"/>
        <v/>
      </c>
      <c r="M46" s="109" t="str">
        <f t="shared" ref="M46:N46" si="86">IFERROR(M249/1000000,"")</f>
        <v/>
      </c>
      <c r="N46" s="109" t="str">
        <f t="shared" si="86"/>
        <v/>
      </c>
      <c r="O46" s="109"/>
      <c r="P46" s="109"/>
    </row>
    <row r="47" spans="1:44">
      <c r="A47" s="110" t="s">
        <v>492</v>
      </c>
      <c r="B47" s="110" t="s">
        <v>480</v>
      </c>
      <c r="C47" s="109" t="str">
        <f t="shared" si="61"/>
        <v/>
      </c>
      <c r="D47" s="109" t="str">
        <f t="shared" si="68"/>
        <v/>
      </c>
      <c r="E47" s="109" t="str">
        <f t="shared" si="68"/>
        <v/>
      </c>
      <c r="F47" s="109" t="str">
        <f t="shared" si="68"/>
        <v/>
      </c>
      <c r="G47" s="109" t="str">
        <f t="shared" si="68"/>
        <v/>
      </c>
      <c r="H47" s="109" t="str">
        <f t="shared" si="68"/>
        <v/>
      </c>
      <c r="I47" s="109" t="str">
        <f t="shared" si="68"/>
        <v/>
      </c>
      <c r="J47" s="109" t="str">
        <f t="shared" si="68"/>
        <v/>
      </c>
      <c r="K47" s="109" t="str">
        <f t="shared" si="68"/>
        <v/>
      </c>
      <c r="L47" s="109" t="str">
        <f t="shared" si="68"/>
        <v/>
      </c>
      <c r="M47" s="109" t="str">
        <f t="shared" ref="M47:N47" si="87">IFERROR(M250/1000000,"")</f>
        <v/>
      </c>
      <c r="N47" s="109" t="str">
        <f t="shared" si="87"/>
        <v/>
      </c>
      <c r="O47" s="109"/>
      <c r="P47" s="109"/>
    </row>
    <row r="48" spans="1:44">
      <c r="A48" s="110" t="s">
        <v>492</v>
      </c>
      <c r="B48" s="110" t="s">
        <v>481</v>
      </c>
      <c r="C48" s="109" t="str">
        <f t="shared" si="61"/>
        <v/>
      </c>
      <c r="D48" s="109" t="str">
        <f t="shared" si="68"/>
        <v/>
      </c>
      <c r="E48" s="109" t="str">
        <f t="shared" si="68"/>
        <v/>
      </c>
      <c r="F48" s="109" t="str">
        <f t="shared" si="68"/>
        <v/>
      </c>
      <c r="G48" s="109" t="str">
        <f t="shared" si="68"/>
        <v/>
      </c>
      <c r="H48" s="109" t="str">
        <f t="shared" si="68"/>
        <v/>
      </c>
      <c r="I48" s="109" t="str">
        <f t="shared" si="68"/>
        <v/>
      </c>
      <c r="J48" s="109" t="str">
        <f t="shared" si="68"/>
        <v/>
      </c>
      <c r="K48" s="109" t="str">
        <f t="shared" si="68"/>
        <v/>
      </c>
      <c r="L48" s="109" t="str">
        <f t="shared" si="68"/>
        <v/>
      </c>
      <c r="M48" s="109" t="str">
        <f t="shared" ref="M48:N48" si="88">IFERROR(M251/1000000,"")</f>
        <v/>
      </c>
      <c r="N48" s="109" t="str">
        <f t="shared" si="88"/>
        <v/>
      </c>
      <c r="O48" s="109"/>
      <c r="P48" s="109"/>
    </row>
    <row r="49" spans="1:16">
      <c r="A49" s="110" t="s">
        <v>493</v>
      </c>
      <c r="B49" s="110" t="s">
        <v>480</v>
      </c>
      <c r="C49" s="109">
        <f t="shared" si="61"/>
        <v>1950.942</v>
      </c>
      <c r="D49" s="109">
        <f t="shared" si="68"/>
        <v>1974.4490000000001</v>
      </c>
      <c r="E49" s="109">
        <f t="shared" si="68"/>
        <v>1970.972</v>
      </c>
      <c r="F49" s="109">
        <f t="shared" si="68"/>
        <v>1981.0328930000001</v>
      </c>
      <c r="G49" s="109">
        <f t="shared" si="68"/>
        <v>1982.893521</v>
      </c>
      <c r="H49" s="109">
        <f t="shared" si="68"/>
        <v>1983.75</v>
      </c>
      <c r="I49" s="109">
        <f t="shared" si="68"/>
        <v>1984.3150000000001</v>
      </c>
      <c r="J49" s="109">
        <f t="shared" si="68"/>
        <v>2025.771</v>
      </c>
      <c r="K49" s="109">
        <f t="shared" si="68"/>
        <v>2022.3969999999999</v>
      </c>
      <c r="L49" s="109">
        <f t="shared" si="68"/>
        <v>2022.3630000000001</v>
      </c>
      <c r="M49" s="109">
        <f t="shared" ref="M49:N49" si="89">IFERROR(M252/1000000,"")</f>
        <v>2034.1310000000001</v>
      </c>
      <c r="N49" s="109">
        <f t="shared" si="89"/>
        <v>2040.5740000000001</v>
      </c>
      <c r="O49" s="109"/>
      <c r="P49" s="109"/>
    </row>
    <row r="50" spans="1:16">
      <c r="A50" s="110" t="s">
        <v>493</v>
      </c>
      <c r="B50" s="110" t="s">
        <v>481</v>
      </c>
      <c r="C50" s="109" t="str">
        <f t="shared" si="61"/>
        <v/>
      </c>
      <c r="D50" s="109" t="str">
        <f t="shared" si="68"/>
        <v/>
      </c>
      <c r="E50" s="109" t="str">
        <f t="shared" si="68"/>
        <v/>
      </c>
      <c r="F50" s="109" t="str">
        <f t="shared" si="68"/>
        <v/>
      </c>
      <c r="G50" s="109" t="str">
        <f t="shared" si="68"/>
        <v/>
      </c>
      <c r="H50" s="109" t="str">
        <f t="shared" si="68"/>
        <v/>
      </c>
      <c r="I50" s="109" t="str">
        <f t="shared" si="68"/>
        <v/>
      </c>
      <c r="J50" s="109" t="str">
        <f t="shared" si="68"/>
        <v/>
      </c>
      <c r="K50" s="109" t="str">
        <f t="shared" si="68"/>
        <v/>
      </c>
      <c r="L50" s="109" t="str">
        <f t="shared" si="68"/>
        <v/>
      </c>
      <c r="M50" s="109" t="str">
        <f t="shared" ref="M50:N50" si="90">IFERROR(M253/1000000,"")</f>
        <v/>
      </c>
      <c r="N50" s="109" t="str">
        <f t="shared" si="90"/>
        <v/>
      </c>
      <c r="O50" s="109"/>
      <c r="P50" s="109"/>
    </row>
    <row r="51" spans="1:16">
      <c r="A51" s="110" t="s">
        <v>494</v>
      </c>
      <c r="B51" s="110" t="s">
        <v>480</v>
      </c>
      <c r="C51" s="109">
        <f t="shared" si="61"/>
        <v>95.744</v>
      </c>
      <c r="D51" s="109">
        <f t="shared" si="68"/>
        <v>96.515000000000001</v>
      </c>
      <c r="E51" s="109">
        <f t="shared" si="68"/>
        <v>97.540999999999997</v>
      </c>
      <c r="F51" s="109">
        <f t="shared" si="68"/>
        <v>111.601</v>
      </c>
      <c r="G51" s="109">
        <f t="shared" si="68"/>
        <v>108.36499999999999</v>
      </c>
      <c r="H51" s="109">
        <f t="shared" si="68"/>
        <v>108.352</v>
      </c>
      <c r="I51" s="109">
        <f t="shared" si="68"/>
        <v>108.21899999999999</v>
      </c>
      <c r="J51" s="109">
        <f t="shared" si="68"/>
        <v>107.979</v>
      </c>
      <c r="K51" s="109">
        <f t="shared" si="68"/>
        <v>107.89100000000001</v>
      </c>
      <c r="L51" s="109">
        <f t="shared" si="68"/>
        <v>112.556</v>
      </c>
      <c r="M51" s="109">
        <f t="shared" ref="M51:N51" si="91">IFERROR(M254/1000000,"")</f>
        <v>112.557</v>
      </c>
      <c r="N51" s="109">
        <f t="shared" si="91"/>
        <v>109.319</v>
      </c>
      <c r="O51" s="109"/>
      <c r="P51" s="109"/>
    </row>
    <row r="52" spans="1:16">
      <c r="A52" s="110" t="s">
        <v>494</v>
      </c>
      <c r="B52" s="110" t="s">
        <v>481</v>
      </c>
      <c r="C52" s="109" t="str">
        <f t="shared" si="61"/>
        <v/>
      </c>
      <c r="D52" s="109" t="str">
        <f t="shared" si="68"/>
        <v/>
      </c>
      <c r="E52" s="109" t="str">
        <f t="shared" si="68"/>
        <v/>
      </c>
      <c r="F52" s="109" t="str">
        <f t="shared" si="68"/>
        <v/>
      </c>
      <c r="G52" s="109" t="str">
        <f t="shared" si="68"/>
        <v/>
      </c>
      <c r="H52" s="109" t="str">
        <f t="shared" si="68"/>
        <v/>
      </c>
      <c r="I52" s="109" t="str">
        <f t="shared" si="68"/>
        <v/>
      </c>
      <c r="J52" s="109" t="str">
        <f t="shared" si="68"/>
        <v/>
      </c>
      <c r="K52" s="109" t="str">
        <f t="shared" si="68"/>
        <v/>
      </c>
      <c r="L52" s="109" t="str">
        <f t="shared" si="68"/>
        <v/>
      </c>
      <c r="M52" s="109" t="str">
        <f t="shared" ref="M52:N52" si="92">IFERROR(M255/1000000,"")</f>
        <v/>
      </c>
      <c r="N52" s="109" t="str">
        <f t="shared" si="92"/>
        <v/>
      </c>
      <c r="O52" s="109"/>
      <c r="P52" s="109"/>
    </row>
    <row r="53" spans="1:16">
      <c r="A53" s="110" t="s">
        <v>495</v>
      </c>
      <c r="B53" s="110" t="s">
        <v>480</v>
      </c>
      <c r="C53" s="109">
        <f t="shared" si="61"/>
        <v>442.30799999999999</v>
      </c>
      <c r="D53" s="109">
        <f t="shared" si="68"/>
        <v>446.03</v>
      </c>
      <c r="E53" s="109">
        <f t="shared" si="68"/>
        <v>448.91199999999998</v>
      </c>
      <c r="F53" s="109">
        <f t="shared" si="68"/>
        <v>449.41399999999999</v>
      </c>
      <c r="G53" s="109">
        <f t="shared" si="68"/>
        <v>449.41500000000002</v>
      </c>
      <c r="H53" s="109">
        <f t="shared" si="68"/>
        <v>450.17700000000002</v>
      </c>
      <c r="I53" s="109">
        <f t="shared" si="68"/>
        <v>448.78699999999998</v>
      </c>
      <c r="J53" s="109">
        <f t="shared" si="68"/>
        <v>448.34500000000003</v>
      </c>
      <c r="K53" s="109">
        <f t="shared" si="68"/>
        <v>448.34500000000003</v>
      </c>
      <c r="L53" s="109">
        <f t="shared" si="68"/>
        <v>449.61500000000001</v>
      </c>
      <c r="M53" s="109">
        <f t="shared" ref="M53:N53" si="93">IFERROR(M256/1000000,"")</f>
        <v>451.35300000000001</v>
      </c>
      <c r="N53" s="109">
        <f t="shared" si="93"/>
        <v>451.34199999999998</v>
      </c>
      <c r="O53" s="109"/>
      <c r="P53" s="109"/>
    </row>
    <row r="54" spans="1:16">
      <c r="A54" s="110" t="s">
        <v>495</v>
      </c>
      <c r="B54" s="110" t="s">
        <v>481</v>
      </c>
      <c r="C54" s="109" t="str">
        <f t="shared" si="61"/>
        <v/>
      </c>
      <c r="D54" s="109" t="str">
        <f t="shared" si="68"/>
        <v/>
      </c>
      <c r="E54" s="109" t="str">
        <f t="shared" si="68"/>
        <v/>
      </c>
      <c r="F54" s="109" t="str">
        <f t="shared" si="68"/>
        <v/>
      </c>
      <c r="G54" s="109" t="str">
        <f t="shared" si="68"/>
        <v/>
      </c>
      <c r="H54" s="109" t="str">
        <f t="shared" si="68"/>
        <v/>
      </c>
      <c r="I54" s="109" t="str">
        <f t="shared" si="68"/>
        <v/>
      </c>
      <c r="J54" s="109" t="str">
        <f t="shared" si="68"/>
        <v/>
      </c>
      <c r="K54" s="109" t="str">
        <f t="shared" si="68"/>
        <v/>
      </c>
      <c r="L54" s="109" t="str">
        <f t="shared" si="68"/>
        <v/>
      </c>
      <c r="M54" s="109" t="str">
        <f t="shared" ref="M54:N54" si="94">IFERROR(M257/1000000,"")</f>
        <v/>
      </c>
      <c r="N54" s="109" t="str">
        <f t="shared" si="94"/>
        <v/>
      </c>
      <c r="O54" s="109"/>
      <c r="P54" s="109"/>
    </row>
    <row r="55" spans="1:16">
      <c r="A55" s="110" t="s">
        <v>496</v>
      </c>
      <c r="B55" s="110" t="s">
        <v>480</v>
      </c>
      <c r="C55" s="109">
        <f t="shared" si="61"/>
        <v>226.56299999999999</v>
      </c>
      <c r="D55" s="109">
        <f t="shared" si="68"/>
        <v>227.91</v>
      </c>
      <c r="E55" s="109">
        <f t="shared" si="68"/>
        <v>248.99</v>
      </c>
      <c r="F55" s="109">
        <f t="shared" si="68"/>
        <v>266.77499999999998</v>
      </c>
      <c r="G55" s="109">
        <f t="shared" si="68"/>
        <v>263.44400000000002</v>
      </c>
      <c r="H55" s="109">
        <f t="shared" si="68"/>
        <v>261.392</v>
      </c>
      <c r="I55" s="109">
        <f t="shared" si="68"/>
        <v>259.35599999999999</v>
      </c>
      <c r="J55" s="109">
        <f t="shared" si="68"/>
        <v>259.48899999999998</v>
      </c>
      <c r="K55" s="109">
        <f t="shared" si="68"/>
        <v>298.18700000000001</v>
      </c>
      <c r="L55" s="109">
        <f t="shared" si="68"/>
        <v>303.14100000000002</v>
      </c>
      <c r="M55" s="109">
        <f t="shared" ref="M55:N55" si="95">IFERROR(M258/1000000,"")</f>
        <v>258.51799999999997</v>
      </c>
      <c r="N55" s="109">
        <f t="shared" si="95"/>
        <v>246.05199999999999</v>
      </c>
      <c r="O55" s="109"/>
      <c r="P55" s="109"/>
    </row>
    <row r="56" spans="1:16">
      <c r="A56" s="110" t="s">
        <v>496</v>
      </c>
      <c r="B56" s="110" t="s">
        <v>481</v>
      </c>
      <c r="C56" s="109" t="str">
        <f t="shared" si="61"/>
        <v/>
      </c>
      <c r="D56" s="109" t="str">
        <f t="shared" ref="D56:L66" si="96">IFERROR(D259/1000000,"")</f>
        <v/>
      </c>
      <c r="E56" s="109" t="str">
        <f t="shared" si="96"/>
        <v/>
      </c>
      <c r="F56" s="109" t="str">
        <f t="shared" si="96"/>
        <v/>
      </c>
      <c r="G56" s="109" t="str">
        <f t="shared" si="96"/>
        <v/>
      </c>
      <c r="H56" s="109" t="str">
        <f t="shared" si="96"/>
        <v/>
      </c>
      <c r="I56" s="109" t="str">
        <f t="shared" si="96"/>
        <v/>
      </c>
      <c r="J56" s="109" t="str">
        <f t="shared" si="96"/>
        <v/>
      </c>
      <c r="K56" s="109" t="str">
        <f t="shared" si="96"/>
        <v/>
      </c>
      <c r="L56" s="109" t="str">
        <f t="shared" si="96"/>
        <v/>
      </c>
      <c r="M56" s="109" t="str">
        <f t="shared" ref="M56:N56" si="97">IFERROR(M259/1000000,"")</f>
        <v/>
      </c>
      <c r="N56" s="109" t="str">
        <f t="shared" si="97"/>
        <v/>
      </c>
      <c r="O56" s="109"/>
      <c r="P56" s="109"/>
    </row>
    <row r="57" spans="1:16">
      <c r="A57" s="110" t="s">
        <v>497</v>
      </c>
      <c r="B57" s="110" t="s">
        <v>480</v>
      </c>
      <c r="C57" s="109">
        <f t="shared" si="61"/>
        <v>473.68400000000003</v>
      </c>
      <c r="D57" s="109">
        <f t="shared" si="96"/>
        <v>494.86900000000003</v>
      </c>
      <c r="E57" s="109">
        <f t="shared" si="96"/>
        <v>486.04251199999999</v>
      </c>
      <c r="F57" s="109">
        <f t="shared" si="96"/>
        <v>486.64299999999997</v>
      </c>
      <c r="G57" s="109">
        <f t="shared" si="96"/>
        <v>486.58600000000001</v>
      </c>
      <c r="H57" s="109" t="str">
        <f t="shared" si="96"/>
        <v/>
      </c>
      <c r="I57" s="109" t="str">
        <f t="shared" si="96"/>
        <v/>
      </c>
      <c r="J57" s="109" t="str">
        <f t="shared" si="96"/>
        <v/>
      </c>
      <c r="K57" s="109" t="str">
        <f t="shared" si="96"/>
        <v/>
      </c>
      <c r="L57" s="109" t="str">
        <f t="shared" si="96"/>
        <v/>
      </c>
      <c r="M57" s="109" t="str">
        <f t="shared" ref="M57:N57" si="98">IFERROR(M260/1000000,"")</f>
        <v/>
      </c>
      <c r="N57" s="109" t="str">
        <f t="shared" si="98"/>
        <v/>
      </c>
      <c r="O57" s="109"/>
      <c r="P57" s="109"/>
    </row>
    <row r="58" spans="1:16">
      <c r="A58" s="110" t="s">
        <v>498</v>
      </c>
      <c r="B58" s="110" t="s">
        <v>480</v>
      </c>
      <c r="C58" s="109">
        <f t="shared" si="61"/>
        <v>216.88300000000001</v>
      </c>
      <c r="D58" s="109">
        <f t="shared" si="96"/>
        <v>216.90600000000001</v>
      </c>
      <c r="E58" s="109">
        <f t="shared" si="96"/>
        <v>218.04499999999999</v>
      </c>
      <c r="F58" s="109">
        <f t="shared" si="96"/>
        <v>266.40899999999999</v>
      </c>
      <c r="G58" s="109">
        <f t="shared" si="96"/>
        <v>209.23500000000001</v>
      </c>
      <c r="H58" s="109">
        <f t="shared" si="96"/>
        <v>207.215</v>
      </c>
      <c r="I58" s="109">
        <f t="shared" si="96"/>
        <v>204.477</v>
      </c>
      <c r="J58" s="109">
        <f t="shared" si="96"/>
        <v>204.887</v>
      </c>
      <c r="K58" s="109">
        <f t="shared" si="96"/>
        <v>207.97</v>
      </c>
      <c r="L58" s="109">
        <f t="shared" si="96"/>
        <v>213.636</v>
      </c>
      <c r="M58" s="109">
        <f t="shared" ref="M58:N58" si="99">IFERROR(M261/1000000,"")</f>
        <v>213.791</v>
      </c>
      <c r="N58" s="109">
        <f t="shared" si="99"/>
        <v>212.86199999999999</v>
      </c>
      <c r="O58" s="109"/>
      <c r="P58" s="109"/>
    </row>
    <row r="59" spans="1:16">
      <c r="A59" s="110" t="s">
        <v>498</v>
      </c>
      <c r="B59" s="110" t="s">
        <v>481</v>
      </c>
      <c r="C59" s="109" t="str">
        <f t="shared" si="61"/>
        <v/>
      </c>
      <c r="D59" s="109" t="str">
        <f t="shared" si="96"/>
        <v/>
      </c>
      <c r="E59" s="109" t="str">
        <f t="shared" si="96"/>
        <v/>
      </c>
      <c r="F59" s="109" t="str">
        <f t="shared" si="96"/>
        <v/>
      </c>
      <c r="G59" s="109" t="str">
        <f t="shared" si="96"/>
        <v/>
      </c>
      <c r="H59" s="109" t="str">
        <f t="shared" si="96"/>
        <v/>
      </c>
      <c r="I59" s="109" t="str">
        <f t="shared" si="96"/>
        <v/>
      </c>
      <c r="J59" s="109" t="str">
        <f t="shared" si="96"/>
        <v/>
      </c>
      <c r="K59" s="109" t="str">
        <f t="shared" si="96"/>
        <v/>
      </c>
      <c r="L59" s="109" t="str">
        <f t="shared" si="96"/>
        <v/>
      </c>
      <c r="M59" s="109" t="str">
        <f t="shared" ref="M59:N59" si="100">IFERROR(M262/1000000,"")</f>
        <v/>
      </c>
      <c r="N59" s="109" t="str">
        <f t="shared" si="100"/>
        <v/>
      </c>
      <c r="O59" s="109"/>
      <c r="P59" s="109"/>
    </row>
    <row r="60" spans="1:16">
      <c r="A60" s="110" t="s">
        <v>499</v>
      </c>
      <c r="B60" s="110" t="s">
        <v>480</v>
      </c>
      <c r="C60" s="109">
        <f t="shared" si="61"/>
        <v>55.103999999999999</v>
      </c>
      <c r="D60" s="109">
        <f t="shared" si="96"/>
        <v>55.101999999999997</v>
      </c>
      <c r="E60" s="109">
        <f t="shared" si="96"/>
        <v>53.786000000000001</v>
      </c>
      <c r="F60" s="109">
        <f t="shared" si="96"/>
        <v>53.787999999999997</v>
      </c>
      <c r="G60" s="109">
        <f t="shared" si="96"/>
        <v>53.597999999999999</v>
      </c>
      <c r="H60" s="109">
        <f t="shared" si="96"/>
        <v>53.591000000000001</v>
      </c>
      <c r="I60" s="109">
        <f t="shared" si="96"/>
        <v>53.993000000000002</v>
      </c>
      <c r="J60" s="109">
        <f t="shared" si="96"/>
        <v>53.972999999999999</v>
      </c>
      <c r="K60" s="109">
        <f t="shared" si="96"/>
        <v>53.237000000000002</v>
      </c>
      <c r="L60" s="109">
        <f t="shared" si="96"/>
        <v>53.747</v>
      </c>
      <c r="M60" s="109">
        <f t="shared" ref="M60:N60" si="101">IFERROR(M263/1000000,"")</f>
        <v>53.747</v>
      </c>
      <c r="N60" s="109">
        <f t="shared" si="101"/>
        <v>53.747</v>
      </c>
      <c r="O60" s="109"/>
      <c r="P60" s="109"/>
    </row>
    <row r="61" spans="1:16">
      <c r="A61" s="110" t="s">
        <v>499</v>
      </c>
      <c r="B61" s="110" t="s">
        <v>481</v>
      </c>
      <c r="C61" s="109" t="str">
        <f t="shared" si="61"/>
        <v/>
      </c>
      <c r="D61" s="109" t="str">
        <f t="shared" si="96"/>
        <v/>
      </c>
      <c r="E61" s="109" t="str">
        <f t="shared" si="96"/>
        <v/>
      </c>
      <c r="F61" s="109" t="str">
        <f t="shared" si="96"/>
        <v/>
      </c>
      <c r="G61" s="109" t="str">
        <f t="shared" si="96"/>
        <v/>
      </c>
      <c r="H61" s="109" t="str">
        <f t="shared" si="96"/>
        <v/>
      </c>
      <c r="I61" s="109" t="str">
        <f t="shared" si="96"/>
        <v/>
      </c>
      <c r="J61" s="109" t="str">
        <f t="shared" si="96"/>
        <v/>
      </c>
      <c r="K61" s="109" t="str">
        <f t="shared" si="96"/>
        <v/>
      </c>
      <c r="L61" s="109" t="str">
        <f t="shared" si="96"/>
        <v/>
      </c>
      <c r="M61" s="109" t="str">
        <f t="shared" ref="M61:N61" si="102">IFERROR(M264/1000000,"")</f>
        <v/>
      </c>
      <c r="N61" s="109" t="str">
        <f t="shared" si="102"/>
        <v/>
      </c>
      <c r="O61" s="109"/>
      <c r="P61" s="109"/>
    </row>
    <row r="62" spans="1:16">
      <c r="A62" s="110" t="s">
        <v>500</v>
      </c>
      <c r="B62" s="110" t="s">
        <v>480</v>
      </c>
      <c r="C62" s="109">
        <f t="shared" si="61"/>
        <v>46.801000000000002</v>
      </c>
      <c r="D62" s="109">
        <f t="shared" si="96"/>
        <v>46.801000000000002</v>
      </c>
      <c r="E62" s="109">
        <f t="shared" si="96"/>
        <v>46.851999999999997</v>
      </c>
      <c r="F62" s="109">
        <f t="shared" si="96"/>
        <v>46.853999999999999</v>
      </c>
      <c r="G62" s="109">
        <f t="shared" si="96"/>
        <v>46.854999999999997</v>
      </c>
      <c r="H62" s="109">
        <f t="shared" si="96"/>
        <v>47.127000000000002</v>
      </c>
      <c r="I62" s="109">
        <f t="shared" si="96"/>
        <v>46.796999999999997</v>
      </c>
      <c r="J62" s="109">
        <f t="shared" si="96"/>
        <v>46.205917999999997</v>
      </c>
      <c r="K62" s="109">
        <f t="shared" si="96"/>
        <v>46.205917999999997</v>
      </c>
      <c r="L62" s="109">
        <f t="shared" si="96"/>
        <v>59.100999999999999</v>
      </c>
      <c r="M62" s="109">
        <f t="shared" ref="M62:N62" si="103">IFERROR(M265/1000000,"")</f>
        <v>59.100999999999999</v>
      </c>
      <c r="N62" s="109">
        <f t="shared" si="103"/>
        <v>59.100999999999999</v>
      </c>
      <c r="O62" s="109"/>
      <c r="P62" s="109"/>
    </row>
    <row r="63" spans="1:16">
      <c r="A63" s="110" t="s">
        <v>500</v>
      </c>
      <c r="B63" s="110" t="s">
        <v>481</v>
      </c>
      <c r="C63" s="109" t="str">
        <f t="shared" si="61"/>
        <v/>
      </c>
      <c r="D63" s="109" t="str">
        <f t="shared" si="96"/>
        <v/>
      </c>
      <c r="E63" s="109" t="str">
        <f t="shared" si="96"/>
        <v/>
      </c>
      <c r="F63" s="109" t="str">
        <f t="shared" si="96"/>
        <v/>
      </c>
      <c r="G63" s="109" t="str">
        <f t="shared" si="96"/>
        <v/>
      </c>
      <c r="H63" s="109" t="str">
        <f t="shared" si="96"/>
        <v/>
      </c>
      <c r="I63" s="109" t="str">
        <f t="shared" si="96"/>
        <v/>
      </c>
      <c r="J63" s="109" t="str">
        <f t="shared" si="96"/>
        <v/>
      </c>
      <c r="K63" s="109" t="str">
        <f t="shared" si="96"/>
        <v/>
      </c>
      <c r="L63" s="109" t="str">
        <f t="shared" si="96"/>
        <v/>
      </c>
      <c r="M63" s="109" t="str">
        <f t="shared" ref="M63:N63" si="104">IFERROR(M266/1000000,"")</f>
        <v/>
      </c>
      <c r="N63" s="109" t="str">
        <f t="shared" si="104"/>
        <v/>
      </c>
      <c r="O63" s="109"/>
      <c r="P63" s="109"/>
    </row>
    <row r="64" spans="1:16">
      <c r="A64" s="110" t="s">
        <v>501</v>
      </c>
      <c r="B64" s="110" t="s">
        <v>480</v>
      </c>
      <c r="C64" s="109">
        <f t="shared" si="61"/>
        <v>617.64866199999994</v>
      </c>
      <c r="D64" s="109">
        <f t="shared" si="96"/>
        <v>617.67670199999998</v>
      </c>
      <c r="E64" s="109">
        <f t="shared" si="96"/>
        <v>633.46687699999995</v>
      </c>
      <c r="F64" s="109">
        <f t="shared" si="96"/>
        <v>656.48653899999999</v>
      </c>
      <c r="G64" s="109">
        <f t="shared" si="96"/>
        <v>660.68875200000002</v>
      </c>
      <c r="H64" s="109">
        <f t="shared" si="96"/>
        <v>666.36611300000004</v>
      </c>
      <c r="I64" s="109">
        <f t="shared" si="96"/>
        <v>666.36611300000004</v>
      </c>
      <c r="J64" s="109">
        <f t="shared" si="96"/>
        <v>707.00800000000004</v>
      </c>
      <c r="K64" s="109">
        <f t="shared" si="96"/>
        <v>678.82664299999999</v>
      </c>
      <c r="L64" s="109">
        <f t="shared" si="96"/>
        <v>696.03</v>
      </c>
      <c r="M64" s="109">
        <f t="shared" ref="M64:N64" si="105">IFERROR(M267/1000000,"")</f>
        <v>695.98800000000006</v>
      </c>
      <c r="N64" s="109">
        <f t="shared" si="105"/>
        <v>697.59400000000005</v>
      </c>
      <c r="O64" s="109"/>
      <c r="P64" s="109"/>
    </row>
    <row r="65" spans="1:16">
      <c r="A65" s="110" t="s">
        <v>501</v>
      </c>
      <c r="B65" s="110" t="s">
        <v>481</v>
      </c>
      <c r="C65" s="109" t="str">
        <f t="shared" si="61"/>
        <v/>
      </c>
      <c r="D65" s="109" t="str">
        <f t="shared" si="96"/>
        <v/>
      </c>
      <c r="E65" s="109" t="str">
        <f t="shared" si="96"/>
        <v/>
      </c>
      <c r="F65" s="109" t="str">
        <f t="shared" si="96"/>
        <v/>
      </c>
      <c r="G65" s="109" t="str">
        <f t="shared" si="96"/>
        <v/>
      </c>
      <c r="H65" s="109" t="str">
        <f t="shared" si="96"/>
        <v/>
      </c>
      <c r="I65" s="109" t="str">
        <f t="shared" si="96"/>
        <v/>
      </c>
      <c r="J65" s="109" t="str">
        <f t="shared" si="96"/>
        <v/>
      </c>
      <c r="K65" s="109" t="str">
        <f t="shared" si="96"/>
        <v/>
      </c>
      <c r="L65" s="109" t="str">
        <f t="shared" si="96"/>
        <v/>
      </c>
      <c r="M65" s="109" t="str">
        <f t="shared" ref="M65:N65" si="106">IFERROR(M268/1000000,"")</f>
        <v/>
      </c>
      <c r="N65" s="109" t="str">
        <f t="shared" si="106"/>
        <v/>
      </c>
      <c r="O65" s="109"/>
      <c r="P65" s="109"/>
    </row>
    <row r="66" spans="1:16">
      <c r="A66" s="110" t="s">
        <v>502</v>
      </c>
      <c r="B66" s="110" t="s">
        <v>480</v>
      </c>
      <c r="C66" s="109">
        <f t="shared" ref="C66:C97" si="107">IFERROR(C269/1000000,"")</f>
        <v>441.76799999999997</v>
      </c>
      <c r="D66" s="109">
        <f t="shared" si="96"/>
        <v>442.09399999999999</v>
      </c>
      <c r="E66" s="109">
        <f t="shared" si="96"/>
        <v>442.21699999999998</v>
      </c>
      <c r="F66" s="109">
        <f t="shared" si="96"/>
        <v>443.334</v>
      </c>
      <c r="G66" s="109">
        <f t="shared" si="96"/>
        <v>445.59899999999999</v>
      </c>
      <c r="H66" s="109">
        <f t="shared" si="96"/>
        <v>448.16770300000002</v>
      </c>
      <c r="I66" s="109">
        <f t="shared" si="96"/>
        <v>448.22399999999999</v>
      </c>
      <c r="J66" s="109">
        <f t="shared" si="96"/>
        <v>450.90499999999997</v>
      </c>
      <c r="K66" s="109">
        <f t="shared" si="96"/>
        <v>456.32499999999999</v>
      </c>
      <c r="L66" s="109">
        <f t="shared" si="96"/>
        <v>455.48099999999999</v>
      </c>
      <c r="M66" s="109">
        <f t="shared" ref="M66:N66" si="108">IFERROR(M269/1000000,"")</f>
        <v>454.072</v>
      </c>
      <c r="N66" s="109">
        <f t="shared" si="108"/>
        <v>461.441374</v>
      </c>
      <c r="O66" s="109"/>
      <c r="P66" s="109"/>
    </row>
    <row r="67" spans="1:16">
      <c r="A67" s="110" t="s">
        <v>502</v>
      </c>
      <c r="B67" s="110" t="s">
        <v>481</v>
      </c>
      <c r="C67" s="109" t="str">
        <f t="shared" si="107"/>
        <v/>
      </c>
      <c r="D67" s="109" t="str">
        <f t="shared" ref="D67:L67" si="109">IFERROR(D270/1000000,"")</f>
        <v/>
      </c>
      <c r="E67" s="109" t="str">
        <f t="shared" si="109"/>
        <v/>
      </c>
      <c r="F67" s="109" t="str">
        <f t="shared" si="109"/>
        <v/>
      </c>
      <c r="G67" s="109" t="str">
        <f t="shared" si="109"/>
        <v/>
      </c>
      <c r="H67" s="109" t="str">
        <f t="shared" si="109"/>
        <v/>
      </c>
      <c r="I67" s="109" t="str">
        <f t="shared" si="109"/>
        <v/>
      </c>
      <c r="J67" s="109" t="str">
        <f t="shared" si="109"/>
        <v/>
      </c>
      <c r="K67" s="109" t="str">
        <f t="shared" si="109"/>
        <v/>
      </c>
      <c r="L67" s="109" t="str">
        <f t="shared" si="109"/>
        <v/>
      </c>
      <c r="M67" s="109" t="str">
        <f t="shared" ref="M67:N67" si="110">IFERROR(M270/1000000,"")</f>
        <v/>
      </c>
      <c r="N67" s="109" t="str">
        <f t="shared" si="110"/>
        <v/>
      </c>
      <c r="O67" s="109"/>
      <c r="P67" s="109"/>
    </row>
    <row r="68" spans="1:16">
      <c r="A68" s="110" t="s">
        <v>503</v>
      </c>
      <c r="B68" s="110" t="s">
        <v>480</v>
      </c>
      <c r="C68" s="109">
        <f t="shared" si="107"/>
        <v>71.028000000000006</v>
      </c>
      <c r="D68" s="109">
        <f t="shared" ref="D68:L68" si="111">IFERROR(D271/1000000,"")</f>
        <v>71.122</v>
      </c>
      <c r="E68" s="109">
        <f t="shared" si="111"/>
        <v>71.198999999999998</v>
      </c>
      <c r="F68" s="109">
        <f t="shared" si="111"/>
        <v>71.198999999999998</v>
      </c>
      <c r="G68" s="109">
        <f t="shared" si="111"/>
        <v>71.203999999999994</v>
      </c>
      <c r="H68" s="109">
        <f t="shared" si="111"/>
        <v>83.128</v>
      </c>
      <c r="I68" s="109">
        <f t="shared" si="111"/>
        <v>83.128</v>
      </c>
      <c r="J68" s="109">
        <f t="shared" si="111"/>
        <v>83.013000000000005</v>
      </c>
      <c r="K68" s="109">
        <f t="shared" si="111"/>
        <v>84.813000000000002</v>
      </c>
      <c r="L68" s="109">
        <f t="shared" si="111"/>
        <v>82.533000000000001</v>
      </c>
      <c r="M68" s="109">
        <f t="shared" ref="M68:N68" si="112">IFERROR(M271/1000000,"")</f>
        <v>82.49</v>
      </c>
      <c r="N68" s="109">
        <f t="shared" si="112"/>
        <v>82.549000000000007</v>
      </c>
      <c r="O68" s="109"/>
      <c r="P68" s="109"/>
    </row>
    <row r="69" spans="1:16">
      <c r="A69" s="110" t="s">
        <v>503</v>
      </c>
      <c r="B69" s="110" t="s">
        <v>481</v>
      </c>
      <c r="C69" s="109" t="str">
        <f t="shared" si="107"/>
        <v/>
      </c>
      <c r="D69" s="109" t="str">
        <f t="shared" ref="D69:L69" si="113">IFERROR(D272/1000000,"")</f>
        <v/>
      </c>
      <c r="E69" s="109" t="str">
        <f t="shared" si="113"/>
        <v/>
      </c>
      <c r="F69" s="109" t="str">
        <f t="shared" si="113"/>
        <v/>
      </c>
      <c r="G69" s="109" t="str">
        <f t="shared" si="113"/>
        <v/>
      </c>
      <c r="H69" s="109" t="str">
        <f t="shared" si="113"/>
        <v/>
      </c>
      <c r="I69" s="109" t="str">
        <f t="shared" si="113"/>
        <v/>
      </c>
      <c r="J69" s="109" t="str">
        <f t="shared" si="113"/>
        <v/>
      </c>
      <c r="K69" s="109" t="str">
        <f t="shared" si="113"/>
        <v/>
      </c>
      <c r="L69" s="109" t="str">
        <f t="shared" si="113"/>
        <v/>
      </c>
      <c r="M69" s="109" t="str">
        <f t="shared" ref="M69:N69" si="114">IFERROR(M272/1000000,"")</f>
        <v/>
      </c>
      <c r="N69" s="109" t="str">
        <f t="shared" si="114"/>
        <v/>
      </c>
      <c r="O69" s="109"/>
      <c r="P69" s="109"/>
    </row>
    <row r="70" spans="1:16">
      <c r="A70" s="110" t="s">
        <v>504</v>
      </c>
      <c r="B70" s="110" t="s">
        <v>480</v>
      </c>
      <c r="C70" s="109" t="str">
        <f t="shared" si="107"/>
        <v/>
      </c>
      <c r="D70" s="109" t="str">
        <f t="shared" ref="D70:L70" si="115">IFERROR(D273/1000000,"")</f>
        <v/>
      </c>
      <c r="E70" s="109" t="str">
        <f t="shared" si="115"/>
        <v/>
      </c>
      <c r="F70" s="109" t="str">
        <f t="shared" si="115"/>
        <v/>
      </c>
      <c r="G70" s="109" t="str">
        <f t="shared" si="115"/>
        <v/>
      </c>
      <c r="H70" s="109" t="str">
        <f t="shared" si="115"/>
        <v/>
      </c>
      <c r="I70" s="109" t="str">
        <f t="shared" si="115"/>
        <v/>
      </c>
      <c r="J70" s="109" t="str">
        <f t="shared" si="115"/>
        <v/>
      </c>
      <c r="K70" s="109" t="str">
        <f t="shared" si="115"/>
        <v/>
      </c>
      <c r="L70" s="109" t="str">
        <f t="shared" si="115"/>
        <v/>
      </c>
      <c r="M70" s="109" t="str">
        <f t="shared" ref="M70:N70" si="116">IFERROR(M273/1000000,"")</f>
        <v/>
      </c>
      <c r="N70" s="109" t="str">
        <f t="shared" si="116"/>
        <v/>
      </c>
      <c r="O70" s="109"/>
      <c r="P70" s="109"/>
    </row>
    <row r="71" spans="1:16">
      <c r="A71" s="110" t="s">
        <v>504</v>
      </c>
      <c r="B71" s="110" t="s">
        <v>481</v>
      </c>
      <c r="C71" s="109">
        <f t="shared" si="107"/>
        <v>4090.3939999999998</v>
      </c>
      <c r="D71" s="109">
        <f t="shared" ref="D71:L71" si="117">IFERROR(D274/1000000,"")</f>
        <v>4085.6709999999998</v>
      </c>
      <c r="E71" s="109">
        <f t="shared" si="117"/>
        <v>4147.3639999999996</v>
      </c>
      <c r="F71" s="109">
        <f t="shared" si="117"/>
        <v>4103.7839999999997</v>
      </c>
      <c r="G71" s="109">
        <f t="shared" si="117"/>
        <v>4193.1350000000002</v>
      </c>
      <c r="H71" s="109">
        <f t="shared" si="117"/>
        <v>4282.705766</v>
      </c>
      <c r="I71" s="109">
        <f t="shared" si="117"/>
        <v>4691.6274880000001</v>
      </c>
      <c r="J71" s="109">
        <f t="shared" si="117"/>
        <v>4481.9530269999996</v>
      </c>
      <c r="K71" s="109">
        <f t="shared" si="117"/>
        <v>4600.391807</v>
      </c>
      <c r="L71" s="109">
        <f t="shared" si="117"/>
        <v>4747.0472559999998</v>
      </c>
      <c r="M71" s="109">
        <f t="shared" ref="M71:N71" si="118">IFERROR(M274/1000000,"")</f>
        <v>4834.622601</v>
      </c>
      <c r="N71" s="109">
        <f t="shared" si="118"/>
        <v>5028.0951290000003</v>
      </c>
      <c r="O71" s="109"/>
      <c r="P71" s="109"/>
    </row>
    <row r="72" spans="1:16">
      <c r="A72" s="110" t="s">
        <v>505</v>
      </c>
      <c r="B72" s="110" t="s">
        <v>480</v>
      </c>
      <c r="C72" s="109" t="str">
        <f t="shared" si="107"/>
        <v/>
      </c>
      <c r="D72" s="109" t="str">
        <f t="shared" ref="D72:L72" si="119">IFERROR(D275/1000000,"")</f>
        <v/>
      </c>
      <c r="E72" s="109" t="str">
        <f t="shared" si="119"/>
        <v/>
      </c>
      <c r="F72" s="109" t="str">
        <f t="shared" si="119"/>
        <v/>
      </c>
      <c r="G72" s="109" t="str">
        <f t="shared" si="119"/>
        <v/>
      </c>
      <c r="H72" s="109" t="str">
        <f t="shared" si="119"/>
        <v/>
      </c>
      <c r="I72" s="109" t="str">
        <f t="shared" si="119"/>
        <v/>
      </c>
      <c r="J72" s="109" t="str">
        <f t="shared" si="119"/>
        <v/>
      </c>
      <c r="K72" s="109" t="str">
        <f t="shared" si="119"/>
        <v/>
      </c>
      <c r="L72" s="109" t="str">
        <f t="shared" si="119"/>
        <v/>
      </c>
      <c r="M72" s="109" t="str">
        <f t="shared" ref="M72:N72" si="120">IFERROR(M275/1000000,"")</f>
        <v/>
      </c>
      <c r="N72" s="109" t="str">
        <f t="shared" si="120"/>
        <v/>
      </c>
      <c r="O72" s="109"/>
      <c r="P72" s="109"/>
    </row>
    <row r="73" spans="1:16">
      <c r="A73" s="110" t="s">
        <v>505</v>
      </c>
      <c r="B73" s="110" t="s">
        <v>481</v>
      </c>
      <c r="C73" s="109">
        <f t="shared" si="107"/>
        <v>1496.8430000000001</v>
      </c>
      <c r="D73" s="109">
        <f t="shared" ref="D73:L73" si="121">IFERROR(D276/1000000,"")</f>
        <v>1468.308</v>
      </c>
      <c r="E73" s="109">
        <f t="shared" si="121"/>
        <v>1570.5150000000001</v>
      </c>
      <c r="F73" s="109">
        <f t="shared" si="121"/>
        <v>1520.5709999999999</v>
      </c>
      <c r="G73" s="109">
        <f t="shared" si="121"/>
        <v>1535.3820000000001</v>
      </c>
      <c r="H73" s="109">
        <f t="shared" si="121"/>
        <v>1537.5119589999999</v>
      </c>
      <c r="I73" s="109">
        <f t="shared" si="121"/>
        <v>1579.033287</v>
      </c>
      <c r="J73" s="109">
        <f t="shared" si="121"/>
        <v>1556.323386</v>
      </c>
      <c r="K73" s="109">
        <f t="shared" si="121"/>
        <v>1589.4810869999999</v>
      </c>
      <c r="L73" s="109">
        <f t="shared" si="121"/>
        <v>1630.9116059999999</v>
      </c>
      <c r="M73" s="109">
        <f t="shared" ref="M73:N73" si="122">IFERROR(M276/1000000,"")</f>
        <v>1615.709376</v>
      </c>
      <c r="N73" s="109">
        <f t="shared" si="122"/>
        <v>1741.9349769999999</v>
      </c>
      <c r="O73" s="109"/>
      <c r="P73" s="109"/>
    </row>
    <row r="74" spans="1:16">
      <c r="A74" s="110" t="s">
        <v>506</v>
      </c>
      <c r="B74" s="110" t="s">
        <v>480</v>
      </c>
      <c r="C74" s="109" t="str">
        <f t="shared" si="107"/>
        <v/>
      </c>
      <c r="D74" s="109" t="str">
        <f t="shared" ref="D74:L74" si="123">IFERROR(D277/1000000,"")</f>
        <v/>
      </c>
      <c r="E74" s="109" t="str">
        <f t="shared" si="123"/>
        <v/>
      </c>
      <c r="F74" s="109" t="str">
        <f t="shared" si="123"/>
        <v/>
      </c>
      <c r="G74" s="109" t="str">
        <f t="shared" si="123"/>
        <v/>
      </c>
      <c r="H74" s="109" t="str">
        <f t="shared" si="123"/>
        <v/>
      </c>
      <c r="I74" s="109" t="str">
        <f t="shared" si="123"/>
        <v/>
      </c>
      <c r="J74" s="109" t="str">
        <f t="shared" si="123"/>
        <v/>
      </c>
      <c r="K74" s="109" t="str">
        <f t="shared" si="123"/>
        <v/>
      </c>
      <c r="L74" s="109" t="str">
        <f t="shared" si="123"/>
        <v/>
      </c>
      <c r="M74" s="109" t="str">
        <f t="shared" ref="M74:N74" si="124">IFERROR(M277/1000000,"")</f>
        <v/>
      </c>
      <c r="N74" s="109" t="str">
        <f t="shared" si="124"/>
        <v/>
      </c>
      <c r="O74" s="109"/>
      <c r="P74" s="109"/>
    </row>
    <row r="75" spans="1:16">
      <c r="A75" s="110" t="s">
        <v>506</v>
      </c>
      <c r="B75" s="110" t="s">
        <v>481</v>
      </c>
      <c r="C75" s="109">
        <f t="shared" si="107"/>
        <v>2155.4650000000001</v>
      </c>
      <c r="D75" s="109">
        <f t="shared" ref="D75:L75" si="125">IFERROR(D278/1000000,"")</f>
        <v>2160.0430000000001</v>
      </c>
      <c r="E75" s="109">
        <f t="shared" si="125"/>
        <v>2245.527</v>
      </c>
      <c r="F75" s="109">
        <f t="shared" si="125"/>
        <v>2222.0430000000001</v>
      </c>
      <c r="G75" s="109">
        <f t="shared" si="125"/>
        <v>2244.3229999999999</v>
      </c>
      <c r="H75" s="109">
        <f t="shared" si="125"/>
        <v>2259.5376769999998</v>
      </c>
      <c r="I75" s="109">
        <f t="shared" si="125"/>
        <v>2305.6076480000002</v>
      </c>
      <c r="J75" s="109">
        <f t="shared" si="125"/>
        <v>2319.3978809999999</v>
      </c>
      <c r="K75" s="109">
        <f t="shared" si="125"/>
        <v>2451.852492</v>
      </c>
      <c r="L75" s="109">
        <f t="shared" si="125"/>
        <v>2510.8374469999999</v>
      </c>
      <c r="M75" s="109">
        <f t="shared" ref="M75:N75" si="126">IFERROR(M278/1000000,"")</f>
        <v>2607.8337230000002</v>
      </c>
      <c r="N75" s="109">
        <f t="shared" si="126"/>
        <v>2705.3508029999998</v>
      </c>
      <c r="O75" s="109"/>
      <c r="P75" s="109"/>
    </row>
    <row r="76" spans="1:16">
      <c r="A76" s="110" t="s">
        <v>507</v>
      </c>
      <c r="B76" s="110" t="s">
        <v>480</v>
      </c>
      <c r="C76" s="109" t="str">
        <f t="shared" si="107"/>
        <v/>
      </c>
      <c r="D76" s="109" t="str">
        <f t="shared" ref="D76:L76" si="127">IFERROR(D279/1000000,"")</f>
        <v/>
      </c>
      <c r="E76" s="109" t="str">
        <f t="shared" si="127"/>
        <v/>
      </c>
      <c r="F76" s="109" t="str">
        <f t="shared" si="127"/>
        <v/>
      </c>
      <c r="G76" s="109" t="str">
        <f t="shared" si="127"/>
        <v/>
      </c>
      <c r="H76" s="109" t="str">
        <f t="shared" si="127"/>
        <v/>
      </c>
      <c r="I76" s="109" t="str">
        <f t="shared" si="127"/>
        <v/>
      </c>
      <c r="J76" s="109" t="str">
        <f t="shared" si="127"/>
        <v/>
      </c>
      <c r="K76" s="109" t="str">
        <f t="shared" si="127"/>
        <v/>
      </c>
      <c r="L76" s="109" t="str">
        <f t="shared" si="127"/>
        <v/>
      </c>
      <c r="M76" s="109" t="str">
        <f t="shared" ref="M76:N76" si="128">IFERROR(M279/1000000,"")</f>
        <v/>
      </c>
      <c r="N76" s="109" t="str">
        <f t="shared" si="128"/>
        <v/>
      </c>
      <c r="O76" s="109"/>
      <c r="P76" s="109"/>
    </row>
    <row r="77" spans="1:16">
      <c r="A77" s="110" t="s">
        <v>507</v>
      </c>
      <c r="B77" s="110" t="s">
        <v>481</v>
      </c>
      <c r="C77" s="109">
        <f t="shared" si="107"/>
        <v>184.28299999999999</v>
      </c>
      <c r="D77" s="109">
        <f t="shared" ref="D77:L77" si="129">IFERROR(D280/1000000,"")</f>
        <v>168.26599999999999</v>
      </c>
      <c r="E77" s="109">
        <f t="shared" si="129"/>
        <v>180.333</v>
      </c>
      <c r="F77" s="109">
        <f t="shared" si="129"/>
        <v>174.934</v>
      </c>
      <c r="G77" s="109">
        <f t="shared" si="129"/>
        <v>179.20699999999999</v>
      </c>
      <c r="H77" s="109">
        <f t="shared" si="129"/>
        <v>182.291866</v>
      </c>
      <c r="I77" s="109">
        <f t="shared" si="129"/>
        <v>182.50724399999999</v>
      </c>
      <c r="J77" s="109">
        <f t="shared" si="129"/>
        <v>184.50741500000001</v>
      </c>
      <c r="K77" s="109">
        <f t="shared" si="129"/>
        <v>182.26243199999999</v>
      </c>
      <c r="L77" s="109">
        <f t="shared" si="129"/>
        <v>187.0813</v>
      </c>
      <c r="M77" s="109">
        <f t="shared" ref="M77:N77" si="130">IFERROR(M280/1000000,"")</f>
        <v>186.13292000000001</v>
      </c>
      <c r="N77" s="109">
        <f t="shared" si="130"/>
        <v>187.24822</v>
      </c>
      <c r="O77" s="109"/>
      <c r="P77" s="109"/>
    </row>
    <row r="78" spans="1:16">
      <c r="A78" s="110" t="s">
        <v>508</v>
      </c>
      <c r="B78" s="110" t="s">
        <v>480</v>
      </c>
      <c r="C78" s="109" t="str">
        <f t="shared" si="107"/>
        <v/>
      </c>
      <c r="D78" s="109" t="str">
        <f t="shared" ref="D78:L78" si="131">IFERROR(D281/1000000,"")</f>
        <v/>
      </c>
      <c r="E78" s="109" t="str">
        <f t="shared" si="131"/>
        <v/>
      </c>
      <c r="F78" s="109" t="str">
        <f t="shared" si="131"/>
        <v/>
      </c>
      <c r="G78" s="109" t="str">
        <f t="shared" si="131"/>
        <v/>
      </c>
      <c r="H78" s="109" t="str">
        <f t="shared" si="131"/>
        <v/>
      </c>
      <c r="I78" s="109" t="str">
        <f t="shared" si="131"/>
        <v/>
      </c>
      <c r="J78" s="109" t="str">
        <f t="shared" si="131"/>
        <v/>
      </c>
      <c r="K78" s="109" t="str">
        <f t="shared" si="131"/>
        <v/>
      </c>
      <c r="L78" s="109" t="str">
        <f t="shared" si="131"/>
        <v/>
      </c>
      <c r="M78" s="109" t="str">
        <f t="shared" ref="M78:N78" si="132">IFERROR(M281/1000000,"")</f>
        <v/>
      </c>
      <c r="N78" s="109" t="str">
        <f t="shared" si="132"/>
        <v/>
      </c>
      <c r="O78" s="109"/>
      <c r="P78" s="109"/>
    </row>
    <row r="79" spans="1:16">
      <c r="A79" s="110" t="s">
        <v>508</v>
      </c>
      <c r="B79" s="110" t="s">
        <v>481</v>
      </c>
      <c r="C79" s="109">
        <f t="shared" si="107"/>
        <v>669.82399999999996</v>
      </c>
      <c r="D79" s="109">
        <f t="shared" ref="D79:L79" si="133">IFERROR(D282/1000000,"")</f>
        <v>668.78099999999995</v>
      </c>
      <c r="E79" s="109">
        <f t="shared" si="133"/>
        <v>679.16700000000003</v>
      </c>
      <c r="F79" s="109">
        <f t="shared" si="133"/>
        <v>657.28099999999995</v>
      </c>
      <c r="G79" s="109">
        <f t="shared" si="133"/>
        <v>667.70399999999995</v>
      </c>
      <c r="H79" s="109">
        <f t="shared" si="133"/>
        <v>661.125766</v>
      </c>
      <c r="I79" s="109">
        <f t="shared" si="133"/>
        <v>652.09852899999998</v>
      </c>
      <c r="J79" s="109">
        <f t="shared" si="133"/>
        <v>644.80484300000001</v>
      </c>
      <c r="K79" s="109">
        <f t="shared" si="133"/>
        <v>636.22786299999996</v>
      </c>
      <c r="L79" s="109">
        <f t="shared" si="133"/>
        <v>657.16790700000001</v>
      </c>
      <c r="M79" s="109">
        <f t="shared" ref="M79:N79" si="134">IFERROR(M282/1000000,"")</f>
        <v>680.84036300000002</v>
      </c>
      <c r="N79" s="109">
        <f t="shared" si="134"/>
        <v>720.65642700000001</v>
      </c>
      <c r="O79" s="109"/>
      <c r="P79" s="109"/>
    </row>
    <row r="80" spans="1:16">
      <c r="A80" s="110" t="s">
        <v>509</v>
      </c>
      <c r="B80" s="110" t="s">
        <v>480</v>
      </c>
      <c r="C80" s="109" t="str">
        <f t="shared" si="107"/>
        <v/>
      </c>
      <c r="D80" s="109" t="str">
        <f t="shared" ref="D80:L80" si="135">IFERROR(D283/1000000,"")</f>
        <v/>
      </c>
      <c r="E80" s="109" t="str">
        <f t="shared" si="135"/>
        <v/>
      </c>
      <c r="F80" s="109" t="str">
        <f t="shared" si="135"/>
        <v/>
      </c>
      <c r="G80" s="109" t="str">
        <f t="shared" si="135"/>
        <v/>
      </c>
      <c r="H80" s="109" t="str">
        <f t="shared" si="135"/>
        <v/>
      </c>
      <c r="I80" s="109" t="str">
        <f t="shared" si="135"/>
        <v/>
      </c>
      <c r="J80" s="109" t="str">
        <f t="shared" si="135"/>
        <v/>
      </c>
      <c r="K80" s="109" t="str">
        <f t="shared" si="135"/>
        <v/>
      </c>
      <c r="L80" s="109" t="str">
        <f t="shared" si="135"/>
        <v/>
      </c>
      <c r="M80" s="109" t="str">
        <f t="shared" ref="M80:N80" si="136">IFERROR(M283/1000000,"")</f>
        <v/>
      </c>
      <c r="N80" s="109" t="str">
        <f t="shared" si="136"/>
        <v/>
      </c>
      <c r="O80" s="109"/>
      <c r="P80" s="109"/>
    </row>
    <row r="81" spans="1:16">
      <c r="A81" s="110" t="s">
        <v>509</v>
      </c>
      <c r="B81" s="110" t="s">
        <v>481</v>
      </c>
      <c r="C81" s="109">
        <f t="shared" si="107"/>
        <v>1426.8150000000001</v>
      </c>
      <c r="D81" s="109">
        <f t="shared" ref="D81:L81" si="137">IFERROR(D284/1000000,"")</f>
        <v>1392.9190000000001</v>
      </c>
      <c r="E81" s="109">
        <f t="shared" si="137"/>
        <v>1422.498</v>
      </c>
      <c r="F81" s="109">
        <f t="shared" si="137"/>
        <v>1357.836</v>
      </c>
      <c r="G81" s="109">
        <f t="shared" si="137"/>
        <v>1377.2349999999999</v>
      </c>
      <c r="H81" s="109">
        <f t="shared" si="137"/>
        <v>1370.360889</v>
      </c>
      <c r="I81" s="109">
        <f t="shared" si="137"/>
        <v>1334.504183</v>
      </c>
      <c r="J81" s="109">
        <f t="shared" si="137"/>
        <v>1309.036936</v>
      </c>
      <c r="K81" s="109">
        <f t="shared" si="137"/>
        <v>1328.2314249999999</v>
      </c>
      <c r="L81" s="109">
        <f t="shared" si="137"/>
        <v>1368.844934</v>
      </c>
      <c r="M81" s="109">
        <f t="shared" ref="M81:N81" si="138">IFERROR(M284/1000000,"")</f>
        <v>1429.1832509999999</v>
      </c>
      <c r="N81" s="109">
        <f t="shared" si="138"/>
        <v>1483.564218</v>
      </c>
      <c r="O81" s="109"/>
      <c r="P81" s="109"/>
    </row>
    <row r="82" spans="1:16">
      <c r="A82" s="110" t="s">
        <v>510</v>
      </c>
      <c r="B82" s="110" t="s">
        <v>480</v>
      </c>
      <c r="C82" s="109" t="str">
        <f t="shared" si="107"/>
        <v/>
      </c>
      <c r="D82" s="109" t="str">
        <f t="shared" ref="D82:L82" si="139">IFERROR(D285/1000000,"")</f>
        <v/>
      </c>
      <c r="E82" s="109" t="str">
        <f t="shared" si="139"/>
        <v/>
      </c>
      <c r="F82" s="109" t="str">
        <f t="shared" si="139"/>
        <v/>
      </c>
      <c r="G82" s="109" t="str">
        <f t="shared" si="139"/>
        <v/>
      </c>
      <c r="H82" s="109" t="str">
        <f t="shared" si="139"/>
        <v/>
      </c>
      <c r="I82" s="109" t="str">
        <f t="shared" si="139"/>
        <v/>
      </c>
      <c r="J82" s="109" t="str">
        <f t="shared" si="139"/>
        <v/>
      </c>
      <c r="K82" s="109" t="str">
        <f t="shared" si="139"/>
        <v/>
      </c>
      <c r="L82" s="109" t="str">
        <f t="shared" si="139"/>
        <v/>
      </c>
      <c r="M82" s="109" t="str">
        <f t="shared" ref="M82:N82" si="140">IFERROR(M285/1000000,"")</f>
        <v/>
      </c>
      <c r="N82" s="109" t="str">
        <f t="shared" si="140"/>
        <v/>
      </c>
      <c r="O82" s="109"/>
      <c r="P82" s="109"/>
    </row>
    <row r="83" spans="1:16">
      <c r="A83" s="110" t="s">
        <v>510</v>
      </c>
      <c r="B83" s="110" t="s">
        <v>481</v>
      </c>
      <c r="C83" s="109">
        <f t="shared" si="107"/>
        <v>770.25</v>
      </c>
      <c r="D83" s="109">
        <f t="shared" ref="D83:L83" si="141">IFERROR(D286/1000000,"")</f>
        <v>766.48800000000006</v>
      </c>
      <c r="E83" s="109">
        <f t="shared" si="141"/>
        <v>793.58100000000002</v>
      </c>
      <c r="F83" s="109">
        <f t="shared" si="141"/>
        <v>766.86900000000003</v>
      </c>
      <c r="G83" s="109">
        <f t="shared" si="141"/>
        <v>775.64099999999996</v>
      </c>
      <c r="H83" s="109">
        <f t="shared" si="141"/>
        <v>788.35914600000001</v>
      </c>
      <c r="I83" s="109">
        <f t="shared" si="141"/>
        <v>732.87482399999999</v>
      </c>
      <c r="J83" s="109">
        <f t="shared" si="141"/>
        <v>736.51166999999998</v>
      </c>
      <c r="K83" s="109">
        <f t="shared" si="141"/>
        <v>757.91302800000005</v>
      </c>
      <c r="L83" s="109">
        <f t="shared" si="141"/>
        <v>777.08126600000003</v>
      </c>
      <c r="M83" s="109">
        <f t="shared" ref="M83:N83" si="142">IFERROR(M286/1000000,"")</f>
        <v>803.15267600000004</v>
      </c>
      <c r="N83" s="109">
        <f t="shared" si="142"/>
        <v>857.14013199999999</v>
      </c>
      <c r="O83" s="109"/>
      <c r="P83" s="109"/>
    </row>
    <row r="84" spans="1:16">
      <c r="A84" s="110" t="s">
        <v>511</v>
      </c>
      <c r="B84" s="110" t="s">
        <v>480</v>
      </c>
      <c r="C84" s="109" t="str">
        <f t="shared" si="107"/>
        <v/>
      </c>
      <c r="D84" s="109" t="str">
        <f t="shared" ref="D84:L84" si="143">IFERROR(D287/1000000,"")</f>
        <v/>
      </c>
      <c r="E84" s="109" t="str">
        <f t="shared" si="143"/>
        <v/>
      </c>
      <c r="F84" s="109" t="str">
        <f t="shared" si="143"/>
        <v/>
      </c>
      <c r="G84" s="109" t="str">
        <f t="shared" si="143"/>
        <v/>
      </c>
      <c r="H84" s="109" t="str">
        <f t="shared" si="143"/>
        <v/>
      </c>
      <c r="I84" s="109" t="str">
        <f t="shared" si="143"/>
        <v/>
      </c>
      <c r="J84" s="109" t="str">
        <f t="shared" si="143"/>
        <v/>
      </c>
      <c r="K84" s="109" t="str">
        <f t="shared" si="143"/>
        <v/>
      </c>
      <c r="L84" s="109" t="str">
        <f t="shared" si="143"/>
        <v/>
      </c>
      <c r="M84" s="109" t="str">
        <f t="shared" ref="M84:N84" si="144">IFERROR(M287/1000000,"")</f>
        <v/>
      </c>
      <c r="N84" s="109" t="str">
        <f t="shared" si="144"/>
        <v/>
      </c>
      <c r="O84" s="109"/>
      <c r="P84" s="109"/>
    </row>
    <row r="85" spans="1:16">
      <c r="A85" s="110" t="s">
        <v>511</v>
      </c>
      <c r="B85" s="110" t="s">
        <v>481</v>
      </c>
      <c r="C85" s="109">
        <f t="shared" si="107"/>
        <v>924.72900000000004</v>
      </c>
      <c r="D85" s="109">
        <f t="shared" ref="D85:L85" si="145">IFERROR(D288/1000000,"")</f>
        <v>923.64499999999998</v>
      </c>
      <c r="E85" s="109">
        <f t="shared" si="145"/>
        <v>952.58199999999999</v>
      </c>
      <c r="F85" s="109">
        <f t="shared" si="145"/>
        <v>938.399</v>
      </c>
      <c r="G85" s="109">
        <f t="shared" si="145"/>
        <v>947.27300000000002</v>
      </c>
      <c r="H85" s="109">
        <f t="shared" si="145"/>
        <v>946.27597900000001</v>
      </c>
      <c r="I85" s="109">
        <f t="shared" si="145"/>
        <v>926.13692400000002</v>
      </c>
      <c r="J85" s="109">
        <f t="shared" si="145"/>
        <v>917.64629000000002</v>
      </c>
      <c r="K85" s="109">
        <f t="shared" si="145"/>
        <v>930.00761999999997</v>
      </c>
      <c r="L85" s="109">
        <f t="shared" si="145"/>
        <v>953.27146600000003</v>
      </c>
      <c r="M85" s="109">
        <f t="shared" ref="M85:N85" si="146">IFERROR(M288/1000000,"")</f>
        <v>1018.30172</v>
      </c>
      <c r="N85" s="109">
        <f t="shared" si="146"/>
        <v>1105.506063</v>
      </c>
      <c r="O85" s="109"/>
      <c r="P85" s="109"/>
    </row>
    <row r="86" spans="1:16">
      <c r="A86" s="110" t="s">
        <v>512</v>
      </c>
      <c r="B86" s="110" t="s">
        <v>480</v>
      </c>
      <c r="C86" s="109" t="str">
        <f t="shared" si="107"/>
        <v/>
      </c>
      <c r="D86" s="109" t="str">
        <f t="shared" ref="D86:L86" si="147">IFERROR(D289/1000000,"")</f>
        <v/>
      </c>
      <c r="E86" s="109" t="str">
        <f t="shared" si="147"/>
        <v/>
      </c>
      <c r="F86" s="109" t="str">
        <f t="shared" si="147"/>
        <v/>
      </c>
      <c r="G86" s="109" t="str">
        <f t="shared" si="147"/>
        <v/>
      </c>
      <c r="H86" s="109" t="str">
        <f t="shared" si="147"/>
        <v/>
      </c>
      <c r="I86" s="109" t="str">
        <f t="shared" si="147"/>
        <v/>
      </c>
      <c r="J86" s="109" t="str">
        <f t="shared" si="147"/>
        <v/>
      </c>
      <c r="K86" s="109" t="str">
        <f t="shared" si="147"/>
        <v/>
      </c>
      <c r="L86" s="109" t="str">
        <f t="shared" si="147"/>
        <v/>
      </c>
      <c r="M86" s="109" t="str">
        <f t="shared" ref="M86:N86" si="148">IFERROR(M289/1000000,"")</f>
        <v/>
      </c>
      <c r="N86" s="109" t="str">
        <f t="shared" si="148"/>
        <v/>
      </c>
      <c r="O86" s="109"/>
      <c r="P86" s="109"/>
    </row>
    <row r="87" spans="1:16">
      <c r="A87" s="110" t="s">
        <v>512</v>
      </c>
      <c r="B87" s="110" t="s">
        <v>481</v>
      </c>
      <c r="C87" s="109">
        <f t="shared" si="107"/>
        <v>1271.069</v>
      </c>
      <c r="D87" s="109">
        <f t="shared" ref="D87:L87" si="149">IFERROR(D290/1000000,"")</f>
        <v>1262.377</v>
      </c>
      <c r="E87" s="109">
        <f t="shared" si="149"/>
        <v>1297.105</v>
      </c>
      <c r="F87" s="109">
        <f t="shared" si="149"/>
        <v>1263.884</v>
      </c>
      <c r="G87" s="109">
        <f t="shared" si="149"/>
        <v>1288.579</v>
      </c>
      <c r="H87" s="109">
        <f t="shared" si="149"/>
        <v>1309.87426</v>
      </c>
      <c r="I87" s="109">
        <f t="shared" si="149"/>
        <v>1291.2930260000001</v>
      </c>
      <c r="J87" s="109">
        <f t="shared" si="149"/>
        <v>1286.626671</v>
      </c>
      <c r="K87" s="109">
        <f t="shared" si="149"/>
        <v>1309.8400280000001</v>
      </c>
      <c r="L87" s="109">
        <f t="shared" si="149"/>
        <v>1337.384583</v>
      </c>
      <c r="M87" s="109">
        <f t="shared" ref="M87:N87" si="150">IFERROR(M290/1000000,"")</f>
        <v>1401.5404450000001</v>
      </c>
      <c r="N87" s="109">
        <f t="shared" si="150"/>
        <v>1510.654313</v>
      </c>
      <c r="O87" s="109"/>
      <c r="P87" s="109"/>
    </row>
    <row r="88" spans="1:16">
      <c r="A88" s="110" t="s">
        <v>513</v>
      </c>
      <c r="B88" s="110" t="s">
        <v>480</v>
      </c>
      <c r="C88" s="109" t="str">
        <f t="shared" si="107"/>
        <v/>
      </c>
      <c r="D88" s="109" t="str">
        <f>IFERROR(D291/1000000,"")</f>
        <v/>
      </c>
      <c r="E88" s="109" t="str">
        <f>IFERROR(E291/1000000,"")</f>
        <v/>
      </c>
      <c r="F88" s="109" t="str">
        <f t="shared" ref="D88:L103" si="151">IFERROR(F291/1000000,"")</f>
        <v/>
      </c>
      <c r="G88" s="109" t="str">
        <f t="shared" si="151"/>
        <v/>
      </c>
      <c r="H88" s="109" t="str">
        <f t="shared" si="151"/>
        <v/>
      </c>
      <c r="I88" s="109" t="str">
        <f t="shared" si="151"/>
        <v/>
      </c>
      <c r="J88" s="109" t="str">
        <f t="shared" si="151"/>
        <v/>
      </c>
      <c r="K88" s="109" t="str">
        <f t="shared" si="151"/>
        <v/>
      </c>
      <c r="L88" s="109" t="str">
        <f t="shared" si="151"/>
        <v/>
      </c>
      <c r="M88" s="109" t="str">
        <f t="shared" ref="M88:N88" si="152">IFERROR(M291/1000000,"")</f>
        <v/>
      </c>
      <c r="N88" s="109" t="str">
        <f t="shared" si="152"/>
        <v/>
      </c>
      <c r="O88" s="109"/>
      <c r="P88" s="109"/>
    </row>
    <row r="89" spans="1:16">
      <c r="A89" s="110" t="s">
        <v>513</v>
      </c>
      <c r="B89" s="110" t="s">
        <v>481</v>
      </c>
      <c r="C89" s="109">
        <f t="shared" si="107"/>
        <v>569.18100000000004</v>
      </c>
      <c r="D89" s="109">
        <f t="shared" si="151"/>
        <v>545.61900000000003</v>
      </c>
      <c r="E89" s="109">
        <f t="shared" si="151"/>
        <v>557.58900000000006</v>
      </c>
      <c r="F89" s="109">
        <f t="shared" si="151"/>
        <v>554.83500000000004</v>
      </c>
      <c r="G89" s="109">
        <f t="shared" si="151"/>
        <v>589.053</v>
      </c>
      <c r="H89" s="109">
        <f t="shared" si="151"/>
        <v>623.24347499999999</v>
      </c>
      <c r="I89" s="109">
        <f t="shared" si="151"/>
        <v>616.85825399999999</v>
      </c>
      <c r="J89" s="109">
        <f t="shared" si="151"/>
        <v>614.75847099999999</v>
      </c>
      <c r="K89" s="109">
        <f t="shared" si="151"/>
        <v>625.03877299999999</v>
      </c>
      <c r="L89" s="109">
        <f t="shared" si="151"/>
        <v>648.86681099999998</v>
      </c>
      <c r="M89" s="109">
        <f t="shared" ref="M89:N89" si="153">IFERROR(M292/1000000,"")</f>
        <v>639.63154999999995</v>
      </c>
      <c r="N89" s="109">
        <f t="shared" si="153"/>
        <v>677.79073600000004</v>
      </c>
      <c r="O89" s="109"/>
      <c r="P89" s="109"/>
    </row>
    <row r="90" spans="1:16">
      <c r="A90" s="110" t="s">
        <v>514</v>
      </c>
      <c r="B90" s="110" t="s">
        <v>480</v>
      </c>
      <c r="C90" s="109" t="str">
        <f t="shared" si="107"/>
        <v/>
      </c>
      <c r="D90" s="109" t="str">
        <f t="shared" si="151"/>
        <v/>
      </c>
      <c r="E90" s="109" t="str">
        <f t="shared" si="151"/>
        <v/>
      </c>
      <c r="F90" s="109" t="str">
        <f t="shared" si="151"/>
        <v/>
      </c>
      <c r="G90" s="109" t="str">
        <f t="shared" si="151"/>
        <v/>
      </c>
      <c r="H90" s="109" t="str">
        <f t="shared" si="151"/>
        <v/>
      </c>
      <c r="I90" s="109" t="str">
        <f t="shared" si="151"/>
        <v/>
      </c>
      <c r="J90" s="109" t="str">
        <f t="shared" si="151"/>
        <v/>
      </c>
      <c r="K90" s="109" t="str">
        <f t="shared" si="151"/>
        <v/>
      </c>
      <c r="L90" s="109" t="str">
        <f t="shared" si="151"/>
        <v/>
      </c>
      <c r="M90" s="109" t="str">
        <f t="shared" ref="M90:N90" si="154">IFERROR(M293/1000000,"")</f>
        <v/>
      </c>
      <c r="N90" s="109" t="str">
        <f t="shared" si="154"/>
        <v/>
      </c>
      <c r="O90" s="109"/>
      <c r="P90" s="109"/>
    </row>
    <row r="91" spans="1:16">
      <c r="A91" s="110" t="s">
        <v>514</v>
      </c>
      <c r="B91" s="110" t="s">
        <v>481</v>
      </c>
      <c r="C91" s="109">
        <f t="shared" si="107"/>
        <v>643.38199999999995</v>
      </c>
      <c r="D91" s="109">
        <f t="shared" si="151"/>
        <v>643.03200000000004</v>
      </c>
      <c r="E91" s="109">
        <f t="shared" si="151"/>
        <v>661.55499999999995</v>
      </c>
      <c r="F91" s="109">
        <f t="shared" si="151"/>
        <v>650.90700000000004</v>
      </c>
      <c r="G91" s="109">
        <f t="shared" si="151"/>
        <v>677.452</v>
      </c>
      <c r="H91" s="109">
        <f t="shared" si="151"/>
        <v>668.82493299999999</v>
      </c>
      <c r="I91" s="109">
        <f t="shared" si="151"/>
        <v>668.53964399999995</v>
      </c>
      <c r="J91" s="109">
        <f t="shared" si="151"/>
        <v>667.95429300000001</v>
      </c>
      <c r="K91" s="109">
        <f t="shared" si="151"/>
        <v>677.74719600000003</v>
      </c>
      <c r="L91" s="109">
        <f t="shared" si="151"/>
        <v>682.96103200000005</v>
      </c>
      <c r="M91" s="109">
        <f t="shared" ref="M91:N91" si="155">IFERROR(M294/1000000,"")</f>
        <v>692.47082899999998</v>
      </c>
      <c r="N91" s="109">
        <f t="shared" si="155"/>
        <v>725.64679899999999</v>
      </c>
      <c r="O91" s="109"/>
      <c r="P91" s="109"/>
    </row>
    <row r="92" spans="1:16">
      <c r="A92" s="110" t="s">
        <v>515</v>
      </c>
      <c r="B92" s="110" t="s">
        <v>480</v>
      </c>
      <c r="C92" s="109" t="str">
        <f t="shared" si="107"/>
        <v/>
      </c>
      <c r="D92" s="109" t="str">
        <f t="shared" si="151"/>
        <v/>
      </c>
      <c r="E92" s="109" t="str">
        <f t="shared" si="151"/>
        <v/>
      </c>
      <c r="F92" s="109" t="str">
        <f t="shared" si="151"/>
        <v/>
      </c>
      <c r="G92" s="109" t="str">
        <f t="shared" si="151"/>
        <v/>
      </c>
      <c r="H92" s="109" t="str">
        <f t="shared" si="151"/>
        <v/>
      </c>
      <c r="I92" s="109" t="str">
        <f t="shared" si="151"/>
        <v/>
      </c>
      <c r="J92" s="109" t="str">
        <f t="shared" si="151"/>
        <v/>
      </c>
      <c r="K92" s="109" t="str">
        <f t="shared" si="151"/>
        <v/>
      </c>
      <c r="L92" s="109" t="str">
        <f t="shared" si="151"/>
        <v/>
      </c>
      <c r="M92" s="109" t="str">
        <f t="shared" ref="M92:N92" si="156">IFERROR(M295/1000000,"")</f>
        <v/>
      </c>
      <c r="N92" s="109" t="str">
        <f t="shared" si="156"/>
        <v/>
      </c>
      <c r="O92" s="109"/>
      <c r="P92" s="109"/>
    </row>
    <row r="93" spans="1:16">
      <c r="A93" s="110" t="s">
        <v>515</v>
      </c>
      <c r="B93" s="110" t="s">
        <v>481</v>
      </c>
      <c r="C93" s="109">
        <f t="shared" si="107"/>
        <v>3161.3290000000002</v>
      </c>
      <c r="D93" s="109">
        <f t="shared" si="151"/>
        <v>3156.172</v>
      </c>
      <c r="E93" s="109">
        <f t="shared" si="151"/>
        <v>3253.4920000000002</v>
      </c>
      <c r="F93" s="109">
        <f t="shared" si="151"/>
        <v>3068.1669999999999</v>
      </c>
      <c r="G93" s="109">
        <f t="shared" si="151"/>
        <v>3185.7950000000001</v>
      </c>
      <c r="H93" s="109">
        <f t="shared" si="151"/>
        <v>3233.1416199999999</v>
      </c>
      <c r="I93" s="109">
        <f t="shared" si="151"/>
        <v>3201.7592679999998</v>
      </c>
      <c r="J93" s="109">
        <f t="shared" si="151"/>
        <v>3269.6339130000001</v>
      </c>
      <c r="K93" s="109">
        <f t="shared" si="151"/>
        <v>3232.8621710000002</v>
      </c>
      <c r="L93" s="109">
        <f t="shared" si="151"/>
        <v>3242.01406</v>
      </c>
      <c r="M93" s="109">
        <f t="shared" ref="M93:N93" si="157">IFERROR(M296/1000000,"")</f>
        <v>3382.2476449999999</v>
      </c>
      <c r="N93" s="109">
        <f t="shared" si="157"/>
        <v>3598.7758250000002</v>
      </c>
      <c r="O93" s="109"/>
      <c r="P93" s="109"/>
    </row>
    <row r="94" spans="1:16">
      <c r="A94" s="110" t="s">
        <v>516</v>
      </c>
      <c r="B94" s="110" t="s">
        <v>480</v>
      </c>
      <c r="C94" s="109" t="str">
        <f t="shared" si="107"/>
        <v/>
      </c>
      <c r="D94" s="109" t="str">
        <f t="shared" si="151"/>
        <v/>
      </c>
      <c r="E94" s="109" t="str">
        <f t="shared" si="151"/>
        <v/>
      </c>
      <c r="F94" s="109" t="str">
        <f t="shared" si="151"/>
        <v/>
      </c>
      <c r="G94" s="109" t="str">
        <f t="shared" si="151"/>
        <v/>
      </c>
      <c r="H94" s="109" t="str">
        <f t="shared" si="151"/>
        <v/>
      </c>
      <c r="I94" s="109" t="str">
        <f t="shared" si="151"/>
        <v/>
      </c>
      <c r="J94" s="109" t="str">
        <f t="shared" si="151"/>
        <v/>
      </c>
      <c r="K94" s="109" t="str">
        <f t="shared" si="151"/>
        <v/>
      </c>
      <c r="L94" s="109" t="str">
        <f t="shared" si="151"/>
        <v/>
      </c>
      <c r="M94" s="109" t="str">
        <f t="shared" ref="M94:N94" si="158">IFERROR(M297/1000000,"")</f>
        <v/>
      </c>
      <c r="N94" s="109" t="str">
        <f t="shared" si="158"/>
        <v/>
      </c>
      <c r="O94" s="109"/>
      <c r="P94" s="109"/>
    </row>
    <row r="95" spans="1:16">
      <c r="A95" s="110" t="s">
        <v>516</v>
      </c>
      <c r="B95" s="110" t="s">
        <v>481</v>
      </c>
      <c r="C95" s="109">
        <f t="shared" si="107"/>
        <v>1634.43</v>
      </c>
      <c r="D95" s="109">
        <f t="shared" si="151"/>
        <v>1582.855</v>
      </c>
      <c r="E95" s="109">
        <f t="shared" si="151"/>
        <v>1698.5509999999999</v>
      </c>
      <c r="F95" s="109">
        <f t="shared" si="151"/>
        <v>1633.614</v>
      </c>
      <c r="G95" s="109">
        <f t="shared" si="151"/>
        <v>1663.422</v>
      </c>
      <c r="H95" s="109">
        <f t="shared" si="151"/>
        <v>1680.757762</v>
      </c>
      <c r="I95" s="109">
        <f t="shared" si="151"/>
        <v>1635.407911</v>
      </c>
      <c r="J95" s="109">
        <f t="shared" si="151"/>
        <v>1675.8375699999999</v>
      </c>
      <c r="K95" s="109">
        <f t="shared" si="151"/>
        <v>1696.084521</v>
      </c>
      <c r="L95" s="109">
        <f t="shared" si="151"/>
        <v>1717.289323</v>
      </c>
      <c r="M95" s="109">
        <f t="shared" ref="M95:N95" si="159">IFERROR(M298/1000000,"")</f>
        <v>1751.7798069999999</v>
      </c>
      <c r="N95" s="109">
        <f t="shared" si="159"/>
        <v>1803.3886869999999</v>
      </c>
      <c r="O95" s="109"/>
      <c r="P95" s="109"/>
    </row>
    <row r="96" spans="1:16">
      <c r="A96" s="110" t="s">
        <v>517</v>
      </c>
      <c r="B96" s="110" t="s">
        <v>480</v>
      </c>
      <c r="C96" s="109" t="str">
        <f t="shared" si="107"/>
        <v/>
      </c>
      <c r="D96" s="109" t="str">
        <f t="shared" si="151"/>
        <v/>
      </c>
      <c r="E96" s="109" t="str">
        <f t="shared" si="151"/>
        <v/>
      </c>
      <c r="F96" s="109" t="str">
        <f t="shared" si="151"/>
        <v/>
      </c>
      <c r="G96" s="109" t="str">
        <f t="shared" si="151"/>
        <v/>
      </c>
      <c r="H96" s="109" t="str">
        <f t="shared" si="151"/>
        <v/>
      </c>
      <c r="I96" s="109" t="str">
        <f t="shared" si="151"/>
        <v/>
      </c>
      <c r="J96" s="109" t="str">
        <f t="shared" si="151"/>
        <v/>
      </c>
      <c r="K96" s="109" t="str">
        <f t="shared" si="151"/>
        <v/>
      </c>
      <c r="L96" s="109" t="str">
        <f t="shared" si="151"/>
        <v/>
      </c>
      <c r="M96" s="109" t="str">
        <f t="shared" ref="M96:N96" si="160">IFERROR(M299/1000000,"")</f>
        <v/>
      </c>
      <c r="N96" s="109" t="str">
        <f t="shared" si="160"/>
        <v/>
      </c>
      <c r="O96" s="109"/>
      <c r="P96" s="109"/>
    </row>
    <row r="97" spans="1:16">
      <c r="A97" s="110" t="s">
        <v>517</v>
      </c>
      <c r="B97" s="110" t="s">
        <v>481</v>
      </c>
      <c r="C97" s="109">
        <f t="shared" si="107"/>
        <v>374.09100000000001</v>
      </c>
      <c r="D97" s="109">
        <f t="shared" si="151"/>
        <v>342.14</v>
      </c>
      <c r="E97" s="109">
        <f t="shared" si="151"/>
        <v>394.88200000000001</v>
      </c>
      <c r="F97" s="109">
        <f t="shared" si="151"/>
        <v>409.41699999999997</v>
      </c>
      <c r="G97" s="109">
        <f t="shared" si="151"/>
        <v>406.09199999999998</v>
      </c>
      <c r="H97" s="109">
        <f t="shared" si="151"/>
        <v>414.75758400000001</v>
      </c>
      <c r="I97" s="109">
        <f t="shared" si="151"/>
        <v>402.34893499999998</v>
      </c>
      <c r="J97" s="109">
        <f t="shared" si="151"/>
        <v>385.95133299999998</v>
      </c>
      <c r="K97" s="109">
        <f t="shared" si="151"/>
        <v>378.82996400000002</v>
      </c>
      <c r="L97" s="109">
        <f t="shared" si="151"/>
        <v>392.59705500000001</v>
      </c>
      <c r="M97" s="109">
        <f t="shared" ref="M97:N97" si="161">IFERROR(M300/1000000,"")</f>
        <v>402.12530700000002</v>
      </c>
      <c r="N97" s="109">
        <f t="shared" si="161"/>
        <v>425.85649799999999</v>
      </c>
      <c r="O97" s="109"/>
      <c r="P97" s="109"/>
    </row>
    <row r="98" spans="1:16">
      <c r="A98" s="110" t="s">
        <v>518</v>
      </c>
      <c r="B98" s="110" t="s">
        <v>480</v>
      </c>
      <c r="C98" s="109">
        <f t="shared" ref="C98:C129" si="162">IFERROR(C301/1000000,"")</f>
        <v>211.745</v>
      </c>
      <c r="D98" s="109">
        <f t="shared" si="151"/>
        <v>196.89699999999999</v>
      </c>
      <c r="E98" s="109">
        <f t="shared" si="151"/>
        <v>185.319188</v>
      </c>
      <c r="F98" s="109">
        <f t="shared" si="151"/>
        <v>184.82300000000001</v>
      </c>
      <c r="G98" s="109">
        <f t="shared" si="151"/>
        <v>164.98081199999999</v>
      </c>
      <c r="H98" s="109">
        <f t="shared" si="151"/>
        <v>132.86975699999999</v>
      </c>
      <c r="I98" s="109">
        <f t="shared" si="151"/>
        <v>131.78</v>
      </c>
      <c r="J98" s="109">
        <f t="shared" si="151"/>
        <v>130.815</v>
      </c>
      <c r="K98" s="109">
        <f t="shared" si="151"/>
        <v>130.71600000000001</v>
      </c>
      <c r="L98" s="109">
        <f t="shared" si="151"/>
        <v>91.125</v>
      </c>
      <c r="M98" s="109">
        <f t="shared" ref="M98:N98" si="163">IFERROR(M301/1000000,"")</f>
        <v>91.055999999999997</v>
      </c>
      <c r="N98" s="109">
        <f t="shared" si="163"/>
        <v>91.055999999999997</v>
      </c>
      <c r="O98" s="109"/>
      <c r="P98" s="109"/>
    </row>
    <row r="99" spans="1:16">
      <c r="A99" s="110" t="s">
        <v>518</v>
      </c>
      <c r="B99" s="110" t="s">
        <v>481</v>
      </c>
      <c r="C99" s="109" t="str">
        <f t="shared" si="162"/>
        <v/>
      </c>
      <c r="D99" s="109" t="str">
        <f t="shared" si="151"/>
        <v/>
      </c>
      <c r="E99" s="109" t="str">
        <f t="shared" si="151"/>
        <v/>
      </c>
      <c r="F99" s="109" t="str">
        <f t="shared" si="151"/>
        <v/>
      </c>
      <c r="G99" s="109" t="str">
        <f t="shared" si="151"/>
        <v/>
      </c>
      <c r="H99" s="109" t="str">
        <f t="shared" si="151"/>
        <v/>
      </c>
      <c r="I99" s="109" t="str">
        <f t="shared" si="151"/>
        <v/>
      </c>
      <c r="J99" s="109" t="str">
        <f t="shared" si="151"/>
        <v/>
      </c>
      <c r="K99" s="109" t="str">
        <f t="shared" si="151"/>
        <v/>
      </c>
      <c r="L99" s="109" t="str">
        <f t="shared" si="151"/>
        <v/>
      </c>
      <c r="M99" s="109" t="str">
        <f t="shared" ref="M99:N99" si="164">IFERROR(M302/1000000,"")</f>
        <v/>
      </c>
      <c r="N99" s="109" t="str">
        <f t="shared" si="164"/>
        <v/>
      </c>
      <c r="O99" s="109"/>
      <c r="P99" s="109"/>
    </row>
    <row r="100" spans="1:16">
      <c r="A100" s="110" t="s">
        <v>519</v>
      </c>
      <c r="B100" s="110" t="s">
        <v>480</v>
      </c>
      <c r="C100" s="109">
        <f t="shared" si="162"/>
        <v>61.582999999999998</v>
      </c>
      <c r="D100" s="109">
        <f t="shared" si="151"/>
        <v>65.718999999999994</v>
      </c>
      <c r="E100" s="109">
        <f t="shared" si="151"/>
        <v>66.936999999999998</v>
      </c>
      <c r="F100" s="109">
        <f t="shared" si="151"/>
        <v>66.918000000000006</v>
      </c>
      <c r="G100" s="109">
        <f t="shared" si="151"/>
        <v>71.504000000000005</v>
      </c>
      <c r="H100" s="109">
        <f t="shared" si="151"/>
        <v>71.498000000000005</v>
      </c>
      <c r="I100" s="109">
        <f t="shared" si="151"/>
        <v>71.498000000000005</v>
      </c>
      <c r="J100" s="109">
        <f t="shared" si="151"/>
        <v>72.001999999999995</v>
      </c>
      <c r="K100" s="109">
        <f t="shared" si="151"/>
        <v>72.91</v>
      </c>
      <c r="L100" s="109">
        <f t="shared" si="151"/>
        <v>82.41</v>
      </c>
      <c r="M100" s="109">
        <f t="shared" ref="M100:N100" si="165">IFERROR(M303/1000000,"")</f>
        <v>82.382000000000005</v>
      </c>
      <c r="N100" s="109">
        <f t="shared" si="165"/>
        <v>82.051000000000002</v>
      </c>
      <c r="O100" s="109"/>
      <c r="P100" s="109"/>
    </row>
    <row r="101" spans="1:16">
      <c r="A101" s="110" t="s">
        <v>519</v>
      </c>
      <c r="B101" s="110" t="s">
        <v>481</v>
      </c>
      <c r="C101" s="109" t="str">
        <f t="shared" si="162"/>
        <v/>
      </c>
      <c r="D101" s="109" t="str">
        <f t="shared" si="151"/>
        <v/>
      </c>
      <c r="E101" s="109" t="str">
        <f t="shared" si="151"/>
        <v/>
      </c>
      <c r="F101" s="109" t="str">
        <f t="shared" si="151"/>
        <v/>
      </c>
      <c r="G101" s="109" t="str">
        <f t="shared" si="151"/>
        <v/>
      </c>
      <c r="H101" s="109" t="str">
        <f t="shared" si="151"/>
        <v/>
      </c>
      <c r="I101" s="109" t="str">
        <f t="shared" si="151"/>
        <v/>
      </c>
      <c r="J101" s="109" t="str">
        <f t="shared" si="151"/>
        <v/>
      </c>
      <c r="K101" s="109" t="str">
        <f t="shared" si="151"/>
        <v/>
      </c>
      <c r="L101" s="109" t="str">
        <f t="shared" si="151"/>
        <v/>
      </c>
      <c r="M101" s="109" t="str">
        <f t="shared" ref="M101:N101" si="166">IFERROR(M304/1000000,"")</f>
        <v/>
      </c>
      <c r="N101" s="109" t="str">
        <f t="shared" si="166"/>
        <v/>
      </c>
      <c r="O101" s="109"/>
      <c r="P101" s="109"/>
    </row>
    <row r="102" spans="1:16">
      <c r="A102" s="110" t="s">
        <v>520</v>
      </c>
      <c r="B102" s="110" t="s">
        <v>480</v>
      </c>
      <c r="C102" s="109">
        <f t="shared" si="162"/>
        <v>498.15446300000002</v>
      </c>
      <c r="D102" s="109">
        <f t="shared" si="151"/>
        <v>498.20246300000002</v>
      </c>
      <c r="E102" s="109">
        <f t="shared" si="151"/>
        <v>501.243337</v>
      </c>
      <c r="F102" s="109">
        <f t="shared" si="151"/>
        <v>502.01933700000001</v>
      </c>
      <c r="G102" s="109">
        <f t="shared" si="151"/>
        <v>656.61169199999995</v>
      </c>
      <c r="H102" s="109">
        <f t="shared" si="151"/>
        <v>486.78729099999998</v>
      </c>
      <c r="I102" s="109">
        <f t="shared" si="151"/>
        <v>486.78729099999998</v>
      </c>
      <c r="J102" s="109">
        <f t="shared" si="151"/>
        <v>477.172461</v>
      </c>
      <c r="K102" s="109">
        <f t="shared" si="151"/>
        <v>477.172461</v>
      </c>
      <c r="L102" s="109">
        <f t="shared" si="151"/>
        <v>477.172461</v>
      </c>
      <c r="M102" s="109">
        <f t="shared" ref="M102:N102" si="167">IFERROR(M305/1000000,"")</f>
        <v>421.94299999999998</v>
      </c>
      <c r="N102" s="109">
        <f t="shared" si="167"/>
        <v>391.66048699999999</v>
      </c>
      <c r="O102" s="109"/>
      <c r="P102" s="109"/>
    </row>
    <row r="103" spans="1:16">
      <c r="A103" s="110" t="s">
        <v>520</v>
      </c>
      <c r="B103" s="110" t="s">
        <v>481</v>
      </c>
      <c r="C103" s="109" t="str">
        <f t="shared" si="162"/>
        <v/>
      </c>
      <c r="D103" s="109" t="str">
        <f t="shared" si="151"/>
        <v/>
      </c>
      <c r="E103" s="109" t="str">
        <f t="shared" si="151"/>
        <v/>
      </c>
      <c r="F103" s="109" t="str">
        <f t="shared" si="151"/>
        <v/>
      </c>
      <c r="G103" s="109" t="str">
        <f t="shared" si="151"/>
        <v/>
      </c>
      <c r="H103" s="109" t="str">
        <f t="shared" si="151"/>
        <v/>
      </c>
      <c r="I103" s="109" t="str">
        <f t="shared" si="151"/>
        <v/>
      </c>
      <c r="J103" s="109" t="str">
        <f t="shared" si="151"/>
        <v/>
      </c>
      <c r="K103" s="109" t="str">
        <f t="shared" si="151"/>
        <v/>
      </c>
      <c r="L103" s="109" t="str">
        <f t="shared" si="151"/>
        <v/>
      </c>
      <c r="M103" s="109" t="str">
        <f t="shared" ref="M103:N103" si="168">IFERROR(M306/1000000,"")</f>
        <v/>
      </c>
      <c r="N103" s="109" t="str">
        <f t="shared" si="168"/>
        <v/>
      </c>
      <c r="O103" s="109"/>
      <c r="P103" s="109"/>
    </row>
    <row r="104" spans="1:16">
      <c r="A104" s="110" t="s">
        <v>521</v>
      </c>
      <c r="B104" s="110" t="s">
        <v>480</v>
      </c>
      <c r="C104" s="109">
        <f t="shared" si="162"/>
        <v>206.87700000000001</v>
      </c>
      <c r="D104" s="109">
        <f t="shared" ref="D104:L119" si="169">IFERROR(D307/1000000,"")</f>
        <v>212.76645099999999</v>
      </c>
      <c r="E104" s="109">
        <f t="shared" si="169"/>
        <v>215.80477500000001</v>
      </c>
      <c r="F104" s="109">
        <f t="shared" si="169"/>
        <v>233.71444299999999</v>
      </c>
      <c r="G104" s="109">
        <f t="shared" si="169"/>
        <v>238.691317</v>
      </c>
      <c r="H104" s="109">
        <f t="shared" si="169"/>
        <v>239.01</v>
      </c>
      <c r="I104" s="109">
        <f t="shared" si="169"/>
        <v>239.01</v>
      </c>
      <c r="J104" s="109">
        <f t="shared" si="169"/>
        <v>227.47800000000001</v>
      </c>
      <c r="K104" s="109">
        <f t="shared" si="169"/>
        <v>227.47800000000001</v>
      </c>
      <c r="L104" s="109">
        <f t="shared" si="169"/>
        <v>227.47800000000001</v>
      </c>
      <c r="M104" s="109">
        <f t="shared" ref="M104:N104" si="170">IFERROR(M307/1000000,"")</f>
        <v>257.62299999999999</v>
      </c>
      <c r="N104" s="109">
        <f t="shared" si="170"/>
        <v>237.37100000000001</v>
      </c>
      <c r="O104" s="109"/>
      <c r="P104" s="109"/>
    </row>
    <row r="105" spans="1:16">
      <c r="A105" s="110" t="s">
        <v>521</v>
      </c>
      <c r="B105" s="110" t="s">
        <v>481</v>
      </c>
      <c r="C105" s="109" t="str">
        <f t="shared" si="162"/>
        <v/>
      </c>
      <c r="D105" s="109" t="str">
        <f t="shared" si="169"/>
        <v/>
      </c>
      <c r="E105" s="109" t="str">
        <f t="shared" si="169"/>
        <v/>
      </c>
      <c r="F105" s="109" t="str">
        <f t="shared" si="169"/>
        <v/>
      </c>
      <c r="G105" s="109" t="str">
        <f t="shared" si="169"/>
        <v/>
      </c>
      <c r="H105" s="109" t="str">
        <f t="shared" si="169"/>
        <v/>
      </c>
      <c r="I105" s="109" t="str">
        <f t="shared" si="169"/>
        <v/>
      </c>
      <c r="J105" s="109" t="str">
        <f t="shared" si="169"/>
        <v/>
      </c>
      <c r="K105" s="109" t="str">
        <f t="shared" si="169"/>
        <v/>
      </c>
      <c r="L105" s="109" t="str">
        <f t="shared" si="169"/>
        <v/>
      </c>
      <c r="M105" s="109" t="str">
        <f t="shared" ref="M105:N105" si="171">IFERROR(M308/1000000,"")</f>
        <v/>
      </c>
      <c r="N105" s="109" t="str">
        <f t="shared" si="171"/>
        <v/>
      </c>
      <c r="O105" s="109"/>
      <c r="P105" s="109"/>
    </row>
    <row r="106" spans="1:16">
      <c r="A106" s="110" t="s">
        <v>522</v>
      </c>
      <c r="B106" s="110" t="s">
        <v>480</v>
      </c>
      <c r="C106" s="109">
        <f t="shared" si="162"/>
        <v>14.004</v>
      </c>
      <c r="D106" s="109">
        <f t="shared" si="169"/>
        <v>14.311999999999999</v>
      </c>
      <c r="E106" s="109">
        <f t="shared" si="169"/>
        <v>10.156000000000001</v>
      </c>
      <c r="F106" s="109">
        <f t="shared" si="169"/>
        <v>13.677701000000001</v>
      </c>
      <c r="G106" s="109">
        <f t="shared" si="169"/>
        <v>13.677701000000001</v>
      </c>
      <c r="H106" s="109">
        <f t="shared" si="169"/>
        <v>13.523</v>
      </c>
      <c r="I106" s="109">
        <f t="shared" si="169"/>
        <v>12.906000000000001</v>
      </c>
      <c r="J106" s="109">
        <f t="shared" si="169"/>
        <v>12.906000000000001</v>
      </c>
      <c r="K106" s="109">
        <f t="shared" si="169"/>
        <v>12.906000000000001</v>
      </c>
      <c r="L106" s="109">
        <f t="shared" si="169"/>
        <v>24.164000000000001</v>
      </c>
      <c r="M106" s="109">
        <f t="shared" ref="M106:N106" si="172">IFERROR(M309/1000000,"")</f>
        <v>29.905000000000001</v>
      </c>
      <c r="N106" s="109">
        <f t="shared" si="172"/>
        <v>33.844999999999999</v>
      </c>
      <c r="O106" s="109"/>
      <c r="P106" s="109"/>
    </row>
    <row r="107" spans="1:16">
      <c r="A107" s="110" t="s">
        <v>522</v>
      </c>
      <c r="B107" s="110" t="s">
        <v>481</v>
      </c>
      <c r="C107" s="109" t="str">
        <f t="shared" si="162"/>
        <v/>
      </c>
      <c r="D107" s="109" t="str">
        <f t="shared" si="169"/>
        <v/>
      </c>
      <c r="E107" s="109" t="str">
        <f t="shared" si="169"/>
        <v/>
      </c>
      <c r="F107" s="109" t="str">
        <f t="shared" si="169"/>
        <v/>
      </c>
      <c r="G107" s="109" t="str">
        <f t="shared" si="169"/>
        <v/>
      </c>
      <c r="H107" s="109" t="str">
        <f t="shared" si="169"/>
        <v/>
      </c>
      <c r="I107" s="109" t="str">
        <f t="shared" si="169"/>
        <v/>
      </c>
      <c r="J107" s="109" t="str">
        <f t="shared" si="169"/>
        <v/>
      </c>
      <c r="K107" s="109" t="str">
        <f t="shared" si="169"/>
        <v/>
      </c>
      <c r="L107" s="109" t="str">
        <f t="shared" si="169"/>
        <v/>
      </c>
      <c r="M107" s="109" t="str">
        <f t="shared" ref="M107:N107" si="173">IFERROR(M310/1000000,"")</f>
        <v/>
      </c>
      <c r="N107" s="109" t="str">
        <f t="shared" si="173"/>
        <v/>
      </c>
      <c r="O107" s="109"/>
      <c r="P107" s="109"/>
    </row>
    <row r="108" spans="1:16">
      <c r="A108" s="110" t="s">
        <v>523</v>
      </c>
      <c r="B108" s="110" t="s">
        <v>480</v>
      </c>
      <c r="C108" s="109">
        <f t="shared" si="162"/>
        <v>81.191999999999993</v>
      </c>
      <c r="D108" s="109">
        <f t="shared" si="169"/>
        <v>81.188000000000002</v>
      </c>
      <c r="E108" s="109">
        <f t="shared" si="169"/>
        <v>92.313999999999993</v>
      </c>
      <c r="F108" s="109">
        <f t="shared" si="169"/>
        <v>92.144999999999996</v>
      </c>
      <c r="G108" s="109">
        <f t="shared" si="169"/>
        <v>92.141000000000005</v>
      </c>
      <c r="H108" s="109">
        <f t="shared" si="169"/>
        <v>92.067999999999998</v>
      </c>
      <c r="I108" s="109">
        <f t="shared" si="169"/>
        <v>91.804000000000002</v>
      </c>
      <c r="J108" s="109">
        <f t="shared" si="169"/>
        <v>78.206000000000003</v>
      </c>
      <c r="K108" s="109">
        <f t="shared" si="169"/>
        <v>88.876000000000005</v>
      </c>
      <c r="L108" s="109">
        <f t="shared" si="169"/>
        <v>89.962999999999994</v>
      </c>
      <c r="M108" s="109">
        <f t="shared" ref="M108:N108" si="174">IFERROR(M311/1000000,"")</f>
        <v>92.774000000000001</v>
      </c>
      <c r="N108" s="109">
        <f t="shared" si="174"/>
        <v>92.634</v>
      </c>
      <c r="O108" s="109"/>
      <c r="P108" s="109"/>
    </row>
    <row r="109" spans="1:16">
      <c r="A109" s="110" t="s">
        <v>523</v>
      </c>
      <c r="B109" s="110" t="s">
        <v>481</v>
      </c>
      <c r="C109" s="109" t="str">
        <f t="shared" si="162"/>
        <v/>
      </c>
      <c r="D109" s="109" t="str">
        <f t="shared" si="169"/>
        <v/>
      </c>
      <c r="E109" s="109" t="str">
        <f t="shared" si="169"/>
        <v/>
      </c>
      <c r="F109" s="109" t="str">
        <f t="shared" si="169"/>
        <v/>
      </c>
      <c r="G109" s="109" t="str">
        <f t="shared" si="169"/>
        <v/>
      </c>
      <c r="H109" s="109" t="str">
        <f t="shared" si="169"/>
        <v/>
      </c>
      <c r="I109" s="109" t="str">
        <f t="shared" si="169"/>
        <v/>
      </c>
      <c r="J109" s="109" t="str">
        <f t="shared" si="169"/>
        <v/>
      </c>
      <c r="K109" s="109" t="str">
        <f t="shared" si="169"/>
        <v/>
      </c>
      <c r="L109" s="109" t="str">
        <f t="shared" si="169"/>
        <v/>
      </c>
      <c r="M109" s="109" t="str">
        <f t="shared" ref="M109:N109" si="175">IFERROR(M312/1000000,"")</f>
        <v/>
      </c>
      <c r="N109" s="109" t="str">
        <f t="shared" si="175"/>
        <v/>
      </c>
      <c r="O109" s="109"/>
      <c r="P109" s="109"/>
    </row>
    <row r="110" spans="1:16">
      <c r="A110" s="110" t="s">
        <v>524</v>
      </c>
      <c r="B110" s="110" t="s">
        <v>480</v>
      </c>
      <c r="C110" s="109">
        <f t="shared" si="162"/>
        <v>145.85400000000001</v>
      </c>
      <c r="D110" s="109">
        <f t="shared" si="169"/>
        <v>145.85400000000001</v>
      </c>
      <c r="E110" s="109">
        <f t="shared" si="169"/>
        <v>147.57900000000001</v>
      </c>
      <c r="F110" s="109">
        <f t="shared" si="169"/>
        <v>147.602</v>
      </c>
      <c r="G110" s="109">
        <f t="shared" si="169"/>
        <v>157.84899999999999</v>
      </c>
      <c r="H110" s="109">
        <f t="shared" si="169"/>
        <v>157.858</v>
      </c>
      <c r="I110" s="109">
        <f t="shared" si="169"/>
        <v>157.858</v>
      </c>
      <c r="J110" s="109">
        <f t="shared" si="169"/>
        <v>157.858</v>
      </c>
      <c r="K110" s="109">
        <f t="shared" si="169"/>
        <v>156.994</v>
      </c>
      <c r="L110" s="109">
        <f t="shared" si="169"/>
        <v>148.56800000000001</v>
      </c>
      <c r="M110" s="109">
        <f t="shared" ref="M110:N110" si="176">IFERROR(M313/1000000,"")</f>
        <v>152.97800000000001</v>
      </c>
      <c r="N110" s="109">
        <f t="shared" si="176"/>
        <v>152.86600000000001</v>
      </c>
      <c r="O110" s="109"/>
      <c r="P110" s="109"/>
    </row>
    <row r="111" spans="1:16">
      <c r="A111" s="110" t="s">
        <v>524</v>
      </c>
      <c r="B111" s="110" t="s">
        <v>481</v>
      </c>
      <c r="C111" s="109" t="str">
        <f t="shared" si="162"/>
        <v/>
      </c>
      <c r="D111" s="109" t="str">
        <f t="shared" si="169"/>
        <v/>
      </c>
      <c r="E111" s="109" t="str">
        <f t="shared" si="169"/>
        <v/>
      </c>
      <c r="F111" s="109" t="str">
        <f t="shared" si="169"/>
        <v/>
      </c>
      <c r="G111" s="109" t="str">
        <f t="shared" si="169"/>
        <v/>
      </c>
      <c r="H111" s="109" t="str">
        <f t="shared" si="169"/>
        <v/>
      </c>
      <c r="I111" s="109" t="str">
        <f t="shared" si="169"/>
        <v/>
      </c>
      <c r="J111" s="109" t="str">
        <f t="shared" si="169"/>
        <v/>
      </c>
      <c r="K111" s="109" t="str">
        <f t="shared" si="169"/>
        <v/>
      </c>
      <c r="L111" s="109" t="str">
        <f t="shared" si="169"/>
        <v/>
      </c>
      <c r="M111" s="109" t="str">
        <f t="shared" ref="M111:N111" si="177">IFERROR(M314/1000000,"")</f>
        <v/>
      </c>
      <c r="N111" s="109" t="str">
        <f t="shared" si="177"/>
        <v/>
      </c>
      <c r="O111" s="109"/>
      <c r="P111" s="109"/>
    </row>
    <row r="112" spans="1:16">
      <c r="A112" s="110" t="s">
        <v>280</v>
      </c>
      <c r="B112" s="110" t="s">
        <v>480</v>
      </c>
      <c r="C112" s="109">
        <f t="shared" si="162"/>
        <v>13.566000000000001</v>
      </c>
      <c r="D112" s="109">
        <f t="shared" si="169"/>
        <v>12.098279</v>
      </c>
      <c r="E112" s="109">
        <f t="shared" si="169"/>
        <v>12.098279</v>
      </c>
      <c r="F112" s="109">
        <f t="shared" si="169"/>
        <v>12.098279</v>
      </c>
      <c r="G112" s="109">
        <f t="shared" si="169"/>
        <v>12.098279</v>
      </c>
      <c r="H112" s="109">
        <f t="shared" si="169"/>
        <v>12.098279</v>
      </c>
      <c r="I112" s="109">
        <f t="shared" si="169"/>
        <v>12.098279</v>
      </c>
      <c r="J112" s="109">
        <f t="shared" si="169"/>
        <v>12.098279</v>
      </c>
      <c r="K112" s="109">
        <f t="shared" si="169"/>
        <v>12.098279</v>
      </c>
      <c r="L112" s="109">
        <f t="shared" si="169"/>
        <v>15.945</v>
      </c>
      <c r="M112" s="109">
        <f t="shared" ref="M112:N112" si="178">IFERROR(M315/1000000,"")</f>
        <v>15.945</v>
      </c>
      <c r="N112" s="109">
        <f t="shared" si="178"/>
        <v>15.945</v>
      </c>
      <c r="O112" s="109"/>
      <c r="P112" s="109"/>
    </row>
    <row r="113" spans="1:16">
      <c r="A113" s="110" t="s">
        <v>280</v>
      </c>
      <c r="B113" s="110" t="s">
        <v>481</v>
      </c>
      <c r="C113" s="109" t="str">
        <f t="shared" si="162"/>
        <v/>
      </c>
      <c r="D113" s="109" t="str">
        <f t="shared" si="169"/>
        <v/>
      </c>
      <c r="E113" s="109" t="str">
        <f t="shared" si="169"/>
        <v/>
      </c>
      <c r="F113" s="109" t="str">
        <f t="shared" si="169"/>
        <v/>
      </c>
      <c r="G113" s="109" t="str">
        <f t="shared" si="169"/>
        <v/>
      </c>
      <c r="H113" s="109" t="str">
        <f t="shared" si="169"/>
        <v/>
      </c>
      <c r="I113" s="109" t="str">
        <f t="shared" si="169"/>
        <v/>
      </c>
      <c r="J113" s="109" t="str">
        <f t="shared" si="169"/>
        <v/>
      </c>
      <c r="K113" s="109" t="str">
        <f t="shared" si="169"/>
        <v/>
      </c>
      <c r="L113" s="109" t="str">
        <f t="shared" si="169"/>
        <v/>
      </c>
      <c r="M113" s="109" t="str">
        <f t="shared" ref="M113:N113" si="179">IFERROR(M316/1000000,"")</f>
        <v/>
      </c>
      <c r="N113" s="109" t="str">
        <f t="shared" si="179"/>
        <v/>
      </c>
      <c r="O113" s="109"/>
      <c r="P113" s="109"/>
    </row>
    <row r="114" spans="1:16">
      <c r="A114" s="110" t="s">
        <v>525</v>
      </c>
      <c r="B114" s="110" t="s">
        <v>480</v>
      </c>
      <c r="C114" s="109">
        <f t="shared" si="162"/>
        <v>18.544</v>
      </c>
      <c r="D114" s="109">
        <f t="shared" si="169"/>
        <v>18.552</v>
      </c>
      <c r="E114" s="109">
        <f t="shared" si="169"/>
        <v>18.552</v>
      </c>
      <c r="F114" s="109">
        <f t="shared" si="169"/>
        <v>18.552</v>
      </c>
      <c r="G114" s="109">
        <f t="shared" si="169"/>
        <v>18.552</v>
      </c>
      <c r="H114" s="109">
        <f t="shared" si="169"/>
        <v>18.552</v>
      </c>
      <c r="I114" s="109">
        <f t="shared" si="169"/>
        <v>18.552</v>
      </c>
      <c r="J114" s="109">
        <f t="shared" si="169"/>
        <v>18.552</v>
      </c>
      <c r="K114" s="109">
        <f t="shared" si="169"/>
        <v>18.552</v>
      </c>
      <c r="L114" s="109">
        <f t="shared" si="169"/>
        <v>20.111000000000001</v>
      </c>
      <c r="M114" s="109">
        <f t="shared" ref="M114:N114" si="180">IFERROR(M317/1000000,"")</f>
        <v>23.155999999999999</v>
      </c>
      <c r="N114" s="109">
        <f t="shared" si="180"/>
        <v>23.19</v>
      </c>
      <c r="O114" s="109"/>
      <c r="P114" s="109"/>
    </row>
    <row r="115" spans="1:16">
      <c r="A115" s="110" t="s">
        <v>525</v>
      </c>
      <c r="B115" s="110" t="s">
        <v>481</v>
      </c>
      <c r="C115" s="109" t="str">
        <f t="shared" si="162"/>
        <v/>
      </c>
      <c r="D115" s="109" t="str">
        <f t="shared" si="169"/>
        <v/>
      </c>
      <c r="E115" s="109" t="str">
        <f t="shared" si="169"/>
        <v/>
      </c>
      <c r="F115" s="109" t="str">
        <f t="shared" si="169"/>
        <v/>
      </c>
      <c r="G115" s="109" t="str">
        <f t="shared" si="169"/>
        <v/>
      </c>
      <c r="H115" s="109" t="str">
        <f t="shared" si="169"/>
        <v/>
      </c>
      <c r="I115" s="109" t="str">
        <f t="shared" si="169"/>
        <v/>
      </c>
      <c r="J115" s="109" t="str">
        <f t="shared" si="169"/>
        <v/>
      </c>
      <c r="K115" s="109" t="str">
        <f t="shared" si="169"/>
        <v/>
      </c>
      <c r="L115" s="109" t="str">
        <f t="shared" si="169"/>
        <v/>
      </c>
      <c r="M115" s="109" t="str">
        <f t="shared" ref="M115:N115" si="181">IFERROR(M318/1000000,"")</f>
        <v/>
      </c>
      <c r="N115" s="109" t="str">
        <f t="shared" si="181"/>
        <v/>
      </c>
      <c r="O115" s="109"/>
      <c r="P115" s="109"/>
    </row>
    <row r="116" spans="1:16">
      <c r="A116" s="110" t="s">
        <v>526</v>
      </c>
      <c r="B116" s="110" t="s">
        <v>480</v>
      </c>
      <c r="C116" s="109">
        <f t="shared" si="162"/>
        <v>215.6</v>
      </c>
      <c r="D116" s="109">
        <f t="shared" si="169"/>
        <v>215.679</v>
      </c>
      <c r="E116" s="109">
        <f t="shared" si="169"/>
        <v>215.727</v>
      </c>
      <c r="F116" s="109">
        <f t="shared" si="169"/>
        <v>215.60300000000001</v>
      </c>
      <c r="G116" s="109">
        <f t="shared" si="169"/>
        <v>215.59200000000001</v>
      </c>
      <c r="H116" s="109">
        <f t="shared" si="169"/>
        <v>215.59200000000001</v>
      </c>
      <c r="I116" s="109">
        <f t="shared" si="169"/>
        <v>214.559</v>
      </c>
      <c r="J116" s="109">
        <f t="shared" si="169"/>
        <v>183.02799999999999</v>
      </c>
      <c r="K116" s="109">
        <f t="shared" si="169"/>
        <v>181.24600000000001</v>
      </c>
      <c r="L116" s="109">
        <f t="shared" si="169"/>
        <v>180.58600000000001</v>
      </c>
      <c r="M116" s="109">
        <f t="shared" ref="M116:N116" si="182">IFERROR(M319/1000000,"")</f>
        <v>180.46100000000001</v>
      </c>
      <c r="N116" s="109">
        <f t="shared" si="182"/>
        <v>189.28</v>
      </c>
      <c r="O116" s="109"/>
      <c r="P116" s="109"/>
    </row>
    <row r="117" spans="1:16">
      <c r="A117" s="110" t="s">
        <v>526</v>
      </c>
      <c r="B117" s="110" t="s">
        <v>481</v>
      </c>
      <c r="C117" s="109" t="str">
        <f t="shared" si="162"/>
        <v/>
      </c>
      <c r="D117" s="109" t="str">
        <f t="shared" si="169"/>
        <v/>
      </c>
      <c r="E117" s="109" t="str">
        <f t="shared" si="169"/>
        <v/>
      </c>
      <c r="F117" s="109" t="str">
        <f t="shared" si="169"/>
        <v/>
      </c>
      <c r="G117" s="109" t="str">
        <f t="shared" si="169"/>
        <v/>
      </c>
      <c r="H117" s="109" t="str">
        <f t="shared" si="169"/>
        <v/>
      </c>
      <c r="I117" s="109" t="str">
        <f t="shared" si="169"/>
        <v/>
      </c>
      <c r="J117" s="109" t="str">
        <f t="shared" si="169"/>
        <v/>
      </c>
      <c r="K117" s="109" t="str">
        <f t="shared" si="169"/>
        <v/>
      </c>
      <c r="L117" s="109" t="str">
        <f t="shared" si="169"/>
        <v/>
      </c>
      <c r="M117" s="109" t="str">
        <f t="shared" ref="M117:N117" si="183">IFERROR(M320/1000000,"")</f>
        <v/>
      </c>
      <c r="N117" s="109" t="str">
        <f t="shared" si="183"/>
        <v/>
      </c>
      <c r="O117" s="109"/>
      <c r="P117" s="109"/>
    </row>
    <row r="118" spans="1:16">
      <c r="A118" s="110" t="s">
        <v>527</v>
      </c>
      <c r="B118" s="110" t="s">
        <v>480</v>
      </c>
      <c r="C118" s="109">
        <f t="shared" si="162"/>
        <v>1689.6320000000001</v>
      </c>
      <c r="D118" s="109">
        <f t="shared" si="169"/>
        <v>1696.5909999999999</v>
      </c>
      <c r="E118" s="109">
        <f t="shared" si="169"/>
        <v>1776.14096</v>
      </c>
      <c r="F118" s="109">
        <f t="shared" si="169"/>
        <v>1821.1151110000001</v>
      </c>
      <c r="G118" s="109">
        <f t="shared" si="169"/>
        <v>1823.594261</v>
      </c>
      <c r="H118" s="109" t="str">
        <f t="shared" si="169"/>
        <v/>
      </c>
      <c r="I118" s="109" t="str">
        <f t="shared" si="169"/>
        <v/>
      </c>
      <c r="J118" s="109" t="str">
        <f t="shared" si="169"/>
        <v/>
      </c>
      <c r="K118" s="109" t="str">
        <f t="shared" si="169"/>
        <v/>
      </c>
      <c r="L118" s="109" t="str">
        <f t="shared" si="169"/>
        <v/>
      </c>
      <c r="M118" s="109" t="str">
        <f t="shared" ref="M118:N118" si="184">IFERROR(M321/1000000,"")</f>
        <v/>
      </c>
      <c r="N118" s="109" t="str">
        <f t="shared" si="184"/>
        <v/>
      </c>
      <c r="O118" s="109"/>
      <c r="P118" s="109"/>
    </row>
    <row r="119" spans="1:16">
      <c r="A119" s="110" t="s">
        <v>528</v>
      </c>
      <c r="B119" s="110" t="s">
        <v>480</v>
      </c>
      <c r="C119" s="109">
        <f t="shared" si="162"/>
        <v>137.33600000000001</v>
      </c>
      <c r="D119" s="109">
        <f t="shared" si="169"/>
        <v>137.49700000000001</v>
      </c>
      <c r="E119" s="109">
        <f t="shared" si="169"/>
        <v>138.50399999999999</v>
      </c>
      <c r="F119" s="109">
        <f t="shared" si="169"/>
        <v>138.536</v>
      </c>
      <c r="G119" s="109">
        <f t="shared" si="169"/>
        <v>138.553</v>
      </c>
      <c r="H119" s="109">
        <f t="shared" si="169"/>
        <v>138.55099999999999</v>
      </c>
      <c r="I119" s="109">
        <f t="shared" si="169"/>
        <v>138.55099999999999</v>
      </c>
      <c r="J119" s="109">
        <f t="shared" si="169"/>
        <v>138.55099999999999</v>
      </c>
      <c r="K119" s="109">
        <f t="shared" si="169"/>
        <v>138.55099999999999</v>
      </c>
      <c r="L119" s="109">
        <f t="shared" si="169"/>
        <v>164.673</v>
      </c>
      <c r="M119" s="109">
        <f t="shared" ref="M119:N119" si="185">IFERROR(M322/1000000,"")</f>
        <v>164.231021</v>
      </c>
      <c r="N119" s="109">
        <f t="shared" si="185"/>
        <v>178.20400000000001</v>
      </c>
      <c r="O119" s="109"/>
      <c r="P119" s="109"/>
    </row>
    <row r="120" spans="1:16">
      <c r="A120" s="110" t="s">
        <v>528</v>
      </c>
      <c r="B120" s="110" t="s">
        <v>481</v>
      </c>
      <c r="C120" s="109" t="str">
        <f t="shared" si="162"/>
        <v/>
      </c>
      <c r="D120" s="109" t="str">
        <f t="shared" ref="D120:L130" si="186">IFERROR(D323/1000000,"")</f>
        <v/>
      </c>
      <c r="E120" s="109" t="str">
        <f t="shared" si="186"/>
        <v/>
      </c>
      <c r="F120" s="109" t="str">
        <f t="shared" si="186"/>
        <v/>
      </c>
      <c r="G120" s="109" t="str">
        <f t="shared" si="186"/>
        <v/>
      </c>
      <c r="H120" s="109" t="str">
        <f t="shared" si="186"/>
        <v/>
      </c>
      <c r="I120" s="109" t="str">
        <f t="shared" si="186"/>
        <v/>
      </c>
      <c r="J120" s="109" t="str">
        <f t="shared" si="186"/>
        <v/>
      </c>
      <c r="K120" s="109" t="str">
        <f t="shared" si="186"/>
        <v/>
      </c>
      <c r="L120" s="109" t="str">
        <f t="shared" si="186"/>
        <v/>
      </c>
      <c r="M120" s="109" t="str">
        <f t="shared" ref="M120:N120" si="187">IFERROR(M323/1000000,"")</f>
        <v/>
      </c>
      <c r="N120" s="109" t="str">
        <f t="shared" si="187"/>
        <v/>
      </c>
      <c r="O120" s="109"/>
      <c r="P120" s="109"/>
    </row>
    <row r="121" spans="1:16">
      <c r="A121" s="110" t="s">
        <v>529</v>
      </c>
      <c r="B121" s="110" t="s">
        <v>480</v>
      </c>
      <c r="C121" s="109">
        <f t="shared" si="162"/>
        <v>132.05199999999999</v>
      </c>
      <c r="D121" s="109">
        <f t="shared" si="186"/>
        <v>132.12799999999999</v>
      </c>
      <c r="E121" s="109">
        <f t="shared" si="186"/>
        <v>132.12799999999999</v>
      </c>
      <c r="F121" s="109">
        <f t="shared" si="186"/>
        <v>132.12799999999999</v>
      </c>
      <c r="G121" s="109">
        <f t="shared" si="186"/>
        <v>132.13499999999999</v>
      </c>
      <c r="H121" s="109">
        <f t="shared" si="186"/>
        <v>121.297</v>
      </c>
      <c r="I121" s="109">
        <f t="shared" si="186"/>
        <v>121.297</v>
      </c>
      <c r="J121" s="109">
        <f t="shared" si="186"/>
        <v>113.816</v>
      </c>
      <c r="K121" s="109">
        <f t="shared" si="186"/>
        <v>113.815</v>
      </c>
      <c r="L121" s="109">
        <f t="shared" si="186"/>
        <v>114.295</v>
      </c>
      <c r="M121" s="109">
        <f t="shared" ref="M121:N121" si="188">IFERROR(M324/1000000,"")</f>
        <v>114.324</v>
      </c>
      <c r="N121" s="109">
        <f t="shared" si="188"/>
        <v>114.268</v>
      </c>
      <c r="O121" s="109"/>
      <c r="P121" s="109"/>
    </row>
    <row r="122" spans="1:16">
      <c r="A122" s="110" t="s">
        <v>529</v>
      </c>
      <c r="B122" s="110" t="s">
        <v>481</v>
      </c>
      <c r="C122" s="109" t="str">
        <f t="shared" si="162"/>
        <v/>
      </c>
      <c r="D122" s="109" t="str">
        <f t="shared" si="186"/>
        <v/>
      </c>
      <c r="E122" s="109" t="str">
        <f t="shared" si="186"/>
        <v/>
      </c>
      <c r="F122" s="109" t="str">
        <f t="shared" si="186"/>
        <v/>
      </c>
      <c r="G122" s="109" t="str">
        <f t="shared" si="186"/>
        <v/>
      </c>
      <c r="H122" s="109" t="str">
        <f t="shared" si="186"/>
        <v/>
      </c>
      <c r="I122" s="109" t="str">
        <f t="shared" si="186"/>
        <v/>
      </c>
      <c r="J122" s="109" t="str">
        <f t="shared" si="186"/>
        <v/>
      </c>
      <c r="K122" s="109" t="str">
        <f t="shared" si="186"/>
        <v/>
      </c>
      <c r="L122" s="109" t="str">
        <f t="shared" si="186"/>
        <v/>
      </c>
      <c r="M122" s="109" t="str">
        <f t="shared" ref="M122:N122" si="189">IFERROR(M325/1000000,"")</f>
        <v/>
      </c>
      <c r="N122" s="109" t="str">
        <f t="shared" si="189"/>
        <v/>
      </c>
      <c r="O122" s="109"/>
      <c r="P122" s="109"/>
    </row>
    <row r="123" spans="1:16">
      <c r="A123" s="110" t="s">
        <v>530</v>
      </c>
      <c r="B123" s="110" t="s">
        <v>480</v>
      </c>
      <c r="C123" s="109">
        <f t="shared" si="162"/>
        <v>144.548</v>
      </c>
      <c r="D123" s="109">
        <f t="shared" si="186"/>
        <v>144.55199999999999</v>
      </c>
      <c r="E123" s="109">
        <f t="shared" si="186"/>
        <v>144.531948</v>
      </c>
      <c r="F123" s="109">
        <f t="shared" si="186"/>
        <v>144.531948</v>
      </c>
      <c r="G123" s="109">
        <f t="shared" si="186"/>
        <v>168.65706599999999</v>
      </c>
      <c r="H123" s="109">
        <f t="shared" si="186"/>
        <v>196.46763899999999</v>
      </c>
      <c r="I123" s="109">
        <f t="shared" si="186"/>
        <v>180.232</v>
      </c>
      <c r="J123" s="109">
        <f t="shared" si="186"/>
        <v>194.214</v>
      </c>
      <c r="K123" s="109">
        <f t="shared" si="186"/>
        <v>188.207582</v>
      </c>
      <c r="L123" s="109">
        <f t="shared" si="186"/>
        <v>173.83500000000001</v>
      </c>
      <c r="M123" s="109">
        <f t="shared" ref="M123:N123" si="190">IFERROR(M326/1000000,"")</f>
        <v>173.83500000000001</v>
      </c>
      <c r="N123" s="109">
        <f t="shared" si="190"/>
        <v>132.66499999999999</v>
      </c>
      <c r="O123" s="109"/>
      <c r="P123" s="109"/>
    </row>
    <row r="124" spans="1:16">
      <c r="A124" s="110" t="s">
        <v>530</v>
      </c>
      <c r="B124" s="110" t="s">
        <v>481</v>
      </c>
      <c r="C124" s="109" t="str">
        <f t="shared" si="162"/>
        <v/>
      </c>
      <c r="D124" s="109" t="str">
        <f t="shared" si="186"/>
        <v/>
      </c>
      <c r="E124" s="109" t="str">
        <f t="shared" si="186"/>
        <v/>
      </c>
      <c r="F124" s="109" t="str">
        <f t="shared" si="186"/>
        <v/>
      </c>
      <c r="G124" s="109" t="str">
        <f t="shared" si="186"/>
        <v/>
      </c>
      <c r="H124" s="109" t="str">
        <f t="shared" si="186"/>
        <v/>
      </c>
      <c r="I124" s="109" t="str">
        <f t="shared" si="186"/>
        <v/>
      </c>
      <c r="J124" s="109" t="str">
        <f t="shared" si="186"/>
        <v/>
      </c>
      <c r="K124" s="109" t="str">
        <f t="shared" si="186"/>
        <v/>
      </c>
      <c r="L124" s="109" t="str">
        <f t="shared" si="186"/>
        <v/>
      </c>
      <c r="M124" s="109" t="str">
        <f t="shared" ref="M124:N124" si="191">IFERROR(M327/1000000,"")</f>
        <v/>
      </c>
      <c r="N124" s="109" t="str">
        <f t="shared" si="191"/>
        <v/>
      </c>
      <c r="O124" s="109"/>
      <c r="P124" s="109"/>
    </row>
    <row r="125" spans="1:16">
      <c r="A125" s="110" t="s">
        <v>531</v>
      </c>
      <c r="B125" s="110" t="s">
        <v>480</v>
      </c>
      <c r="C125" s="109">
        <f t="shared" si="162"/>
        <v>255.34904800000001</v>
      </c>
      <c r="D125" s="109">
        <f t="shared" si="186"/>
        <v>286.42399999999998</v>
      </c>
      <c r="E125" s="109">
        <f t="shared" si="186"/>
        <v>287.73692</v>
      </c>
      <c r="F125" s="109">
        <f t="shared" si="186"/>
        <v>254.450028</v>
      </c>
      <c r="G125" s="109">
        <f t="shared" si="186"/>
        <v>263.13824299999999</v>
      </c>
      <c r="H125" s="109">
        <f t="shared" si="186"/>
        <v>249.64198099999999</v>
      </c>
      <c r="I125" s="109">
        <f t="shared" si="186"/>
        <v>249.40899999999999</v>
      </c>
      <c r="J125" s="109">
        <f t="shared" si="186"/>
        <v>262.17130600000002</v>
      </c>
      <c r="K125" s="109">
        <f t="shared" si="186"/>
        <v>241.85</v>
      </c>
      <c r="L125" s="109">
        <f t="shared" si="186"/>
        <v>257.935</v>
      </c>
      <c r="M125" s="109">
        <f t="shared" ref="M125:N125" si="192">IFERROR(M328/1000000,"")</f>
        <v>256.17382800000001</v>
      </c>
      <c r="N125" s="109">
        <f t="shared" si="192"/>
        <v>287.590352</v>
      </c>
      <c r="O125" s="109"/>
      <c r="P125" s="109"/>
    </row>
    <row r="126" spans="1:16">
      <c r="A126" s="110" t="s">
        <v>531</v>
      </c>
      <c r="B126" s="110" t="s">
        <v>481</v>
      </c>
      <c r="C126" s="109" t="str">
        <f t="shared" si="162"/>
        <v/>
      </c>
      <c r="D126" s="109" t="str">
        <f t="shared" si="186"/>
        <v/>
      </c>
      <c r="E126" s="109" t="str">
        <f t="shared" si="186"/>
        <v/>
      </c>
      <c r="F126" s="109" t="str">
        <f t="shared" si="186"/>
        <v/>
      </c>
      <c r="G126" s="109" t="str">
        <f t="shared" si="186"/>
        <v/>
      </c>
      <c r="H126" s="109" t="str">
        <f t="shared" si="186"/>
        <v/>
      </c>
      <c r="I126" s="109" t="str">
        <f t="shared" si="186"/>
        <v/>
      </c>
      <c r="J126" s="109" t="str">
        <f t="shared" si="186"/>
        <v/>
      </c>
      <c r="K126" s="109" t="str">
        <f t="shared" si="186"/>
        <v/>
      </c>
      <c r="L126" s="109" t="str">
        <f t="shared" si="186"/>
        <v/>
      </c>
      <c r="M126" s="109" t="str">
        <f t="shared" ref="M126:N126" si="193">IFERROR(M329/1000000,"")</f>
        <v/>
      </c>
      <c r="N126" s="109" t="str">
        <f t="shared" si="193"/>
        <v/>
      </c>
      <c r="O126" s="109"/>
      <c r="P126" s="109"/>
    </row>
    <row r="127" spans="1:16">
      <c r="A127" s="110" t="s">
        <v>532</v>
      </c>
      <c r="B127" s="110" t="s">
        <v>480</v>
      </c>
      <c r="C127" s="109">
        <f t="shared" si="162"/>
        <v>123.14700000000001</v>
      </c>
      <c r="D127" s="109">
        <f t="shared" si="186"/>
        <v>212.53299999999999</v>
      </c>
      <c r="E127" s="109">
        <f t="shared" si="186"/>
        <v>200.31800000000001</v>
      </c>
      <c r="F127" s="109">
        <f t="shared" si="186"/>
        <v>205.18600000000001</v>
      </c>
      <c r="G127" s="109">
        <f t="shared" si="186"/>
        <v>206.63900000000001</v>
      </c>
      <c r="H127" s="109">
        <f t="shared" si="186"/>
        <v>201.54</v>
      </c>
      <c r="I127" s="109">
        <f t="shared" si="186"/>
        <v>192.89533700000001</v>
      </c>
      <c r="J127" s="109">
        <f t="shared" si="186"/>
        <v>196.68700000000001</v>
      </c>
      <c r="K127" s="109">
        <f t="shared" si="186"/>
        <v>196.68700000000001</v>
      </c>
      <c r="L127" s="109">
        <f t="shared" si="186"/>
        <v>188.06100000000001</v>
      </c>
      <c r="M127" s="109">
        <f t="shared" ref="M127:N127" si="194">IFERROR(M330/1000000,"")</f>
        <v>193.566</v>
      </c>
      <c r="N127" s="109">
        <f t="shared" si="194"/>
        <v>197.066</v>
      </c>
      <c r="O127" s="109"/>
      <c r="P127" s="109"/>
    </row>
    <row r="128" spans="1:16">
      <c r="A128" s="110" t="s">
        <v>532</v>
      </c>
      <c r="B128" s="110" t="s">
        <v>481</v>
      </c>
      <c r="C128" s="109" t="str">
        <f t="shared" si="162"/>
        <v/>
      </c>
      <c r="D128" s="109" t="str">
        <f t="shared" si="186"/>
        <v/>
      </c>
      <c r="E128" s="109" t="str">
        <f t="shared" si="186"/>
        <v/>
      </c>
      <c r="F128" s="109" t="str">
        <f t="shared" si="186"/>
        <v/>
      </c>
      <c r="G128" s="109" t="str">
        <f t="shared" si="186"/>
        <v/>
      </c>
      <c r="H128" s="109" t="str">
        <f t="shared" si="186"/>
        <v/>
      </c>
      <c r="I128" s="109" t="str">
        <f t="shared" si="186"/>
        <v/>
      </c>
      <c r="J128" s="109" t="str">
        <f t="shared" si="186"/>
        <v/>
      </c>
      <c r="K128" s="109" t="str">
        <f t="shared" si="186"/>
        <v/>
      </c>
      <c r="L128" s="109" t="str">
        <f t="shared" si="186"/>
        <v/>
      </c>
      <c r="M128" s="109" t="str">
        <f t="shared" ref="M128:N128" si="195">IFERROR(M331/1000000,"")</f>
        <v/>
      </c>
      <c r="N128" s="109" t="str">
        <f t="shared" si="195"/>
        <v/>
      </c>
      <c r="O128" s="109"/>
      <c r="P128" s="109"/>
    </row>
    <row r="129" spans="1:16">
      <c r="A129" s="110" t="s">
        <v>533</v>
      </c>
      <c r="B129" s="110" t="s">
        <v>480</v>
      </c>
      <c r="C129" s="109">
        <f t="shared" si="162"/>
        <v>201.49700000000001</v>
      </c>
      <c r="D129" s="109">
        <f t="shared" si="186"/>
        <v>206.934</v>
      </c>
      <c r="E129" s="109">
        <f t="shared" si="186"/>
        <v>217.75800000000001</v>
      </c>
      <c r="F129" s="109">
        <f t="shared" si="186"/>
        <v>222.09800000000001</v>
      </c>
      <c r="G129" s="109">
        <f t="shared" si="186"/>
        <v>222.44971899999999</v>
      </c>
      <c r="H129" s="109">
        <f t="shared" si="186"/>
        <v>234.694988</v>
      </c>
      <c r="I129" s="109">
        <f t="shared" si="186"/>
        <v>233.39699999999999</v>
      </c>
      <c r="J129" s="109">
        <f t="shared" si="186"/>
        <v>233.39699999999999</v>
      </c>
      <c r="K129" s="109">
        <f t="shared" si="186"/>
        <v>240.184</v>
      </c>
      <c r="L129" s="109">
        <f t="shared" si="186"/>
        <v>244.76400000000001</v>
      </c>
      <c r="M129" s="109">
        <f t="shared" ref="M129:N129" si="196">IFERROR(M332/1000000,"")</f>
        <v>244.60400000000001</v>
      </c>
      <c r="N129" s="109">
        <f t="shared" si="196"/>
        <v>250.04499999999999</v>
      </c>
      <c r="O129" s="109"/>
      <c r="P129" s="109"/>
    </row>
    <row r="130" spans="1:16">
      <c r="A130" s="110" t="s">
        <v>533</v>
      </c>
      <c r="B130" s="110" t="s">
        <v>481</v>
      </c>
      <c r="C130" s="109" t="str">
        <f t="shared" ref="C130:C161" si="197">IFERROR(C333/1000000,"")</f>
        <v/>
      </c>
      <c r="D130" s="109" t="str">
        <f t="shared" si="186"/>
        <v/>
      </c>
      <c r="E130" s="109" t="str">
        <f t="shared" si="186"/>
        <v/>
      </c>
      <c r="F130" s="109" t="str">
        <f t="shared" si="186"/>
        <v/>
      </c>
      <c r="G130" s="109" t="str">
        <f t="shared" si="186"/>
        <v/>
      </c>
      <c r="H130" s="109" t="str">
        <f t="shared" si="186"/>
        <v/>
      </c>
      <c r="I130" s="109" t="str">
        <f t="shared" si="186"/>
        <v/>
      </c>
      <c r="J130" s="109" t="str">
        <f t="shared" si="186"/>
        <v/>
      </c>
      <c r="K130" s="109" t="str">
        <f t="shared" si="186"/>
        <v/>
      </c>
      <c r="L130" s="109" t="str">
        <f t="shared" si="186"/>
        <v/>
      </c>
      <c r="M130" s="109" t="str">
        <f t="shared" ref="M130:N130" si="198">IFERROR(M333/1000000,"")</f>
        <v/>
      </c>
      <c r="N130" s="109" t="str">
        <f t="shared" si="198"/>
        <v/>
      </c>
      <c r="O130" s="109"/>
      <c r="P130" s="109"/>
    </row>
    <row r="131" spans="1:16">
      <c r="A131" s="110" t="s">
        <v>534</v>
      </c>
      <c r="B131" s="110" t="s">
        <v>480</v>
      </c>
      <c r="C131" s="109">
        <f t="shared" si="197"/>
        <v>927.13499999999999</v>
      </c>
      <c r="D131" s="109">
        <f t="shared" ref="D131:L131" si="199">IFERROR(D334/1000000,"")</f>
        <v>996.55799999999999</v>
      </c>
      <c r="E131" s="109">
        <f t="shared" si="199"/>
        <v>1047.727189</v>
      </c>
      <c r="F131" s="109">
        <f t="shared" si="199"/>
        <v>1088.2300700000001</v>
      </c>
      <c r="G131" s="109">
        <f t="shared" si="199"/>
        <v>1084.6725939999999</v>
      </c>
      <c r="H131" s="109" t="str">
        <f t="shared" si="199"/>
        <v/>
      </c>
      <c r="I131" s="109" t="str">
        <f t="shared" si="199"/>
        <v/>
      </c>
      <c r="J131" s="109" t="str">
        <f t="shared" si="199"/>
        <v/>
      </c>
      <c r="K131" s="109" t="str">
        <f t="shared" si="199"/>
        <v/>
      </c>
      <c r="L131" s="109" t="str">
        <f t="shared" si="199"/>
        <v/>
      </c>
      <c r="M131" s="109" t="str">
        <f t="shared" ref="M131:N131" si="200">IFERROR(M334/1000000,"")</f>
        <v/>
      </c>
      <c r="N131" s="109" t="str">
        <f t="shared" si="200"/>
        <v/>
      </c>
      <c r="O131" s="109"/>
      <c r="P131" s="109"/>
    </row>
    <row r="132" spans="1:16">
      <c r="A132" s="110" t="s">
        <v>281</v>
      </c>
      <c r="B132" s="110" t="s">
        <v>480</v>
      </c>
      <c r="C132" s="109">
        <f t="shared" si="197"/>
        <v>16.891359000000001</v>
      </c>
      <c r="D132" s="109">
        <f t="shared" ref="D132:L132" si="201">IFERROR(D335/1000000,"")</f>
        <v>17.141359000000001</v>
      </c>
      <c r="E132" s="109">
        <f t="shared" si="201"/>
        <v>17.141359000000001</v>
      </c>
      <c r="F132" s="109">
        <f t="shared" si="201"/>
        <v>18.047000000000001</v>
      </c>
      <c r="G132" s="109">
        <f t="shared" si="201"/>
        <v>18.047000000000001</v>
      </c>
      <c r="H132" s="109">
        <f t="shared" si="201"/>
        <v>22.059000000000001</v>
      </c>
      <c r="I132" s="109">
        <f t="shared" si="201"/>
        <v>21.962</v>
      </c>
      <c r="J132" s="109">
        <f t="shared" si="201"/>
        <v>21.96</v>
      </c>
      <c r="K132" s="109">
        <f t="shared" si="201"/>
        <v>21.96</v>
      </c>
      <c r="L132" s="109">
        <f t="shared" si="201"/>
        <v>23.850999999999999</v>
      </c>
      <c r="M132" s="109">
        <f t="shared" ref="M132:N132" si="202">IFERROR(M335/1000000,"")</f>
        <v>23.850999999999999</v>
      </c>
      <c r="N132" s="109">
        <f t="shared" si="202"/>
        <v>23.852</v>
      </c>
      <c r="O132" s="109"/>
      <c r="P132" s="109"/>
    </row>
    <row r="133" spans="1:16">
      <c r="A133" s="110" t="s">
        <v>281</v>
      </c>
      <c r="B133" s="110" t="s">
        <v>481</v>
      </c>
      <c r="C133" s="109" t="str">
        <f t="shared" si="197"/>
        <v/>
      </c>
      <c r="D133" s="109" t="str">
        <f t="shared" ref="D133:L133" si="203">IFERROR(D336/1000000,"")</f>
        <v/>
      </c>
      <c r="E133" s="109" t="str">
        <f t="shared" si="203"/>
        <v/>
      </c>
      <c r="F133" s="109" t="str">
        <f t="shared" si="203"/>
        <v/>
      </c>
      <c r="G133" s="109" t="str">
        <f t="shared" si="203"/>
        <v/>
      </c>
      <c r="H133" s="109" t="str">
        <f t="shared" si="203"/>
        <v/>
      </c>
      <c r="I133" s="109" t="str">
        <f t="shared" si="203"/>
        <v/>
      </c>
      <c r="J133" s="109" t="str">
        <f t="shared" si="203"/>
        <v/>
      </c>
      <c r="K133" s="109" t="str">
        <f t="shared" si="203"/>
        <v/>
      </c>
      <c r="L133" s="109" t="str">
        <f t="shared" si="203"/>
        <v/>
      </c>
      <c r="M133" s="109" t="str">
        <f t="shared" ref="M133:N133" si="204">IFERROR(M336/1000000,"")</f>
        <v/>
      </c>
      <c r="N133" s="109" t="str">
        <f t="shared" si="204"/>
        <v/>
      </c>
      <c r="O133" s="109"/>
      <c r="P133" s="109"/>
    </row>
    <row r="134" spans="1:16">
      <c r="A134" s="110" t="s">
        <v>535</v>
      </c>
      <c r="B134" s="110" t="s">
        <v>480</v>
      </c>
      <c r="C134" s="109">
        <f t="shared" si="197"/>
        <v>57.255000000000003</v>
      </c>
      <c r="D134" s="109">
        <f t="shared" ref="D134:L134" si="205">IFERROR(D337/1000000,"")</f>
        <v>57.188000000000002</v>
      </c>
      <c r="E134" s="109">
        <f t="shared" si="205"/>
        <v>56.904000000000003</v>
      </c>
      <c r="F134" s="109">
        <f t="shared" si="205"/>
        <v>56.854999999999997</v>
      </c>
      <c r="G134" s="109">
        <f t="shared" si="205"/>
        <v>56.847000000000001</v>
      </c>
      <c r="H134" s="109">
        <f t="shared" si="205"/>
        <v>56.83</v>
      </c>
      <c r="I134" s="109">
        <f t="shared" si="205"/>
        <v>56.83</v>
      </c>
      <c r="J134" s="109">
        <f t="shared" si="205"/>
        <v>55.43</v>
      </c>
      <c r="K134" s="109">
        <f t="shared" si="205"/>
        <v>55.424923</v>
      </c>
      <c r="L134" s="109">
        <f t="shared" si="205"/>
        <v>50.213999999999999</v>
      </c>
      <c r="M134" s="109">
        <f t="shared" ref="M134:N134" si="206">IFERROR(M337/1000000,"")</f>
        <v>49.245123999999997</v>
      </c>
      <c r="N134" s="109">
        <f t="shared" si="206"/>
        <v>51.019212000000003</v>
      </c>
      <c r="O134" s="109"/>
      <c r="P134" s="109"/>
    </row>
    <row r="135" spans="1:16">
      <c r="A135" s="110" t="s">
        <v>535</v>
      </c>
      <c r="B135" s="110" t="s">
        <v>481</v>
      </c>
      <c r="C135" s="109" t="str">
        <f t="shared" si="197"/>
        <v/>
      </c>
      <c r="D135" s="109" t="str">
        <f t="shared" ref="D135:L135" si="207">IFERROR(D338/1000000,"")</f>
        <v/>
      </c>
      <c r="E135" s="109" t="str">
        <f t="shared" si="207"/>
        <v/>
      </c>
      <c r="F135" s="109" t="str">
        <f t="shared" si="207"/>
        <v/>
      </c>
      <c r="G135" s="109" t="str">
        <f t="shared" si="207"/>
        <v/>
      </c>
      <c r="H135" s="109" t="str">
        <f t="shared" si="207"/>
        <v/>
      </c>
      <c r="I135" s="109" t="str">
        <f t="shared" si="207"/>
        <v/>
      </c>
      <c r="J135" s="109" t="str">
        <f t="shared" si="207"/>
        <v/>
      </c>
      <c r="K135" s="109" t="str">
        <f t="shared" si="207"/>
        <v/>
      </c>
      <c r="L135" s="109" t="str">
        <f t="shared" si="207"/>
        <v/>
      </c>
      <c r="M135" s="109" t="str">
        <f t="shared" ref="M135:N135" si="208">IFERROR(M338/1000000,"")</f>
        <v/>
      </c>
      <c r="N135" s="109" t="str">
        <f t="shared" si="208"/>
        <v/>
      </c>
      <c r="O135" s="109"/>
      <c r="P135" s="109"/>
    </row>
    <row r="136" spans="1:16">
      <c r="A136" s="110" t="s">
        <v>536</v>
      </c>
      <c r="B136" s="110" t="s">
        <v>480</v>
      </c>
      <c r="C136" s="109">
        <f t="shared" si="197"/>
        <v>307.16935899999999</v>
      </c>
      <c r="D136" s="109">
        <f t="shared" ref="D136:L136" si="209">IFERROR(D339/1000000,"")</f>
        <v>306.61474700000002</v>
      </c>
      <c r="E136" s="109">
        <f t="shared" si="209"/>
        <v>306.68979999999999</v>
      </c>
      <c r="F136" s="109">
        <f t="shared" si="209"/>
        <v>309.19200000000001</v>
      </c>
      <c r="G136" s="109">
        <f t="shared" si="209"/>
        <v>309.73099999999999</v>
      </c>
      <c r="H136" s="109">
        <f t="shared" si="209"/>
        <v>338.01100000000002</v>
      </c>
      <c r="I136" s="109">
        <f t="shared" si="209"/>
        <v>345.733</v>
      </c>
      <c r="J136" s="109">
        <f t="shared" si="209"/>
        <v>401.49400000000003</v>
      </c>
      <c r="K136" s="109">
        <f t="shared" si="209"/>
        <v>382.13799999999998</v>
      </c>
      <c r="L136" s="109">
        <f t="shared" si="209"/>
        <v>386.51499999999999</v>
      </c>
      <c r="M136" s="109">
        <f t="shared" ref="M136:N136" si="210">IFERROR(M339/1000000,"")</f>
        <v>387.76600000000002</v>
      </c>
      <c r="N136" s="109">
        <f t="shared" si="210"/>
        <v>408.52600000000001</v>
      </c>
      <c r="O136" s="109"/>
      <c r="P136" s="109"/>
    </row>
    <row r="137" spans="1:16">
      <c r="A137" s="110" t="s">
        <v>536</v>
      </c>
      <c r="B137" s="110" t="s">
        <v>481</v>
      </c>
      <c r="C137" s="109" t="str">
        <f t="shared" si="197"/>
        <v/>
      </c>
      <c r="D137" s="109" t="str">
        <f t="shared" ref="D137:L137" si="211">IFERROR(D340/1000000,"")</f>
        <v/>
      </c>
      <c r="E137" s="109" t="str">
        <f t="shared" si="211"/>
        <v/>
      </c>
      <c r="F137" s="109" t="str">
        <f t="shared" si="211"/>
        <v/>
      </c>
      <c r="G137" s="109" t="str">
        <f t="shared" si="211"/>
        <v/>
      </c>
      <c r="H137" s="109" t="str">
        <f t="shared" si="211"/>
        <v/>
      </c>
      <c r="I137" s="109" t="str">
        <f t="shared" si="211"/>
        <v/>
      </c>
      <c r="J137" s="109" t="str">
        <f t="shared" si="211"/>
        <v/>
      </c>
      <c r="K137" s="109" t="str">
        <f t="shared" si="211"/>
        <v/>
      </c>
      <c r="L137" s="109" t="str">
        <f t="shared" si="211"/>
        <v/>
      </c>
      <c r="M137" s="109" t="str">
        <f t="shared" ref="M137:N137" si="212">IFERROR(M340/1000000,"")</f>
        <v/>
      </c>
      <c r="N137" s="109" t="str">
        <f t="shared" si="212"/>
        <v/>
      </c>
      <c r="O137" s="109"/>
      <c r="P137" s="109"/>
    </row>
    <row r="138" spans="1:16">
      <c r="A138" s="110" t="s">
        <v>537</v>
      </c>
      <c r="B138" s="110" t="s">
        <v>480</v>
      </c>
      <c r="C138" s="109">
        <f t="shared" si="197"/>
        <v>275.022085</v>
      </c>
      <c r="D138" s="109">
        <f t="shared" ref="D138:L138" si="213">IFERROR(D341/1000000,"")</f>
        <v>270.23102299999999</v>
      </c>
      <c r="E138" s="109">
        <f t="shared" si="213"/>
        <v>276.423</v>
      </c>
      <c r="F138" s="109">
        <f t="shared" si="213"/>
        <v>274.85399999999998</v>
      </c>
      <c r="G138" s="109">
        <f t="shared" si="213"/>
        <v>275.15404100000001</v>
      </c>
      <c r="H138" s="109" t="str">
        <f t="shared" si="213"/>
        <v/>
      </c>
      <c r="I138" s="109" t="str">
        <f t="shared" si="213"/>
        <v/>
      </c>
      <c r="J138" s="109" t="str">
        <f t="shared" si="213"/>
        <v/>
      </c>
      <c r="K138" s="109" t="str">
        <f t="shared" si="213"/>
        <v/>
      </c>
      <c r="L138" s="109" t="str">
        <f t="shared" si="213"/>
        <v/>
      </c>
      <c r="M138" s="109" t="str">
        <f t="shared" ref="M138:N138" si="214">IFERROR(M341/1000000,"")</f>
        <v/>
      </c>
      <c r="N138" s="109" t="str">
        <f t="shared" si="214"/>
        <v/>
      </c>
      <c r="O138" s="109"/>
      <c r="P138" s="109"/>
    </row>
    <row r="139" spans="1:16">
      <c r="A139" s="110" t="s">
        <v>538</v>
      </c>
      <c r="B139" s="110" t="s">
        <v>480</v>
      </c>
      <c r="C139" s="109">
        <f t="shared" si="197"/>
        <v>195.93540899999999</v>
      </c>
      <c r="D139" s="109">
        <f t="shared" ref="D139:L139" si="215">IFERROR(D342/1000000,"")</f>
        <v>199.929</v>
      </c>
      <c r="E139" s="109">
        <f t="shared" si="215"/>
        <v>200.08500000000001</v>
      </c>
      <c r="F139" s="109">
        <f t="shared" si="215"/>
        <v>189.05943099999999</v>
      </c>
      <c r="G139" s="109">
        <f t="shared" si="215"/>
        <v>189.06399999999999</v>
      </c>
      <c r="H139" s="109">
        <f t="shared" si="215"/>
        <v>188.74315200000001</v>
      </c>
      <c r="I139" s="109">
        <f t="shared" si="215"/>
        <v>188.74514500000001</v>
      </c>
      <c r="J139" s="109">
        <f t="shared" si="215"/>
        <v>188.751</v>
      </c>
      <c r="K139" s="109">
        <f t="shared" si="215"/>
        <v>188.751</v>
      </c>
      <c r="L139" s="109">
        <f t="shared" si="215"/>
        <v>188.86699999999999</v>
      </c>
      <c r="M139" s="109">
        <f t="shared" ref="M139:N139" si="216">IFERROR(M342/1000000,"")</f>
        <v>189.284479</v>
      </c>
      <c r="N139" s="109">
        <f t="shared" si="216"/>
        <v>191.73832300000001</v>
      </c>
      <c r="O139" s="109"/>
      <c r="P139" s="109"/>
    </row>
    <row r="140" spans="1:16">
      <c r="A140" s="110" t="s">
        <v>538</v>
      </c>
      <c r="B140" s="110" t="s">
        <v>481</v>
      </c>
      <c r="C140" s="109" t="str">
        <f t="shared" si="197"/>
        <v/>
      </c>
      <c r="D140" s="109" t="str">
        <f t="shared" ref="D140:L140" si="217">IFERROR(D343/1000000,"")</f>
        <v/>
      </c>
      <c r="E140" s="109" t="str">
        <f t="shared" si="217"/>
        <v/>
      </c>
      <c r="F140" s="109" t="str">
        <f t="shared" si="217"/>
        <v/>
      </c>
      <c r="G140" s="109" t="str">
        <f t="shared" si="217"/>
        <v/>
      </c>
      <c r="H140" s="109" t="str">
        <f t="shared" si="217"/>
        <v/>
      </c>
      <c r="I140" s="109" t="str">
        <f t="shared" si="217"/>
        <v/>
      </c>
      <c r="J140" s="109" t="str">
        <f t="shared" si="217"/>
        <v/>
      </c>
      <c r="K140" s="109" t="str">
        <f t="shared" si="217"/>
        <v/>
      </c>
      <c r="L140" s="109" t="str">
        <f t="shared" si="217"/>
        <v/>
      </c>
      <c r="M140" s="109" t="str">
        <f t="shared" ref="M140:N140" si="218">IFERROR(M343/1000000,"")</f>
        <v/>
      </c>
      <c r="N140" s="109" t="str">
        <f t="shared" si="218"/>
        <v/>
      </c>
      <c r="O140" s="109"/>
      <c r="P140" s="109"/>
    </row>
    <row r="141" spans="1:16">
      <c r="A141" s="110" t="s">
        <v>539</v>
      </c>
      <c r="B141" s="110" t="s">
        <v>480</v>
      </c>
      <c r="C141" s="109">
        <f t="shared" si="197"/>
        <v>166.161</v>
      </c>
      <c r="D141" s="109">
        <f t="shared" ref="D141:L141" si="219">IFERROR(D344/1000000,"")</f>
        <v>166.023</v>
      </c>
      <c r="E141" s="109">
        <f t="shared" si="219"/>
        <v>166.286</v>
      </c>
      <c r="F141" s="109">
        <f t="shared" si="219"/>
        <v>166.97300000000001</v>
      </c>
      <c r="G141" s="109">
        <f t="shared" si="219"/>
        <v>166.97300000000001</v>
      </c>
      <c r="H141" s="109">
        <f t="shared" si="219"/>
        <v>167.24299999999999</v>
      </c>
      <c r="I141" s="109">
        <f t="shared" si="219"/>
        <v>164.727</v>
      </c>
      <c r="J141" s="109">
        <f t="shared" si="219"/>
        <v>164.303</v>
      </c>
      <c r="K141" s="109">
        <f t="shared" si="219"/>
        <v>164.22200000000001</v>
      </c>
      <c r="L141" s="109">
        <f t="shared" si="219"/>
        <v>164.22200000000001</v>
      </c>
      <c r="M141" s="109">
        <f t="shared" ref="M141:N141" si="220">IFERROR(M344/1000000,"")</f>
        <v>181.59399999999999</v>
      </c>
      <c r="N141" s="109">
        <f t="shared" si="220"/>
        <v>181.59399999999999</v>
      </c>
      <c r="O141" s="109"/>
      <c r="P141" s="109"/>
    </row>
    <row r="142" spans="1:16">
      <c r="A142" s="110" t="s">
        <v>539</v>
      </c>
      <c r="B142" s="110" t="s">
        <v>481</v>
      </c>
      <c r="C142" s="109" t="str">
        <f t="shared" si="197"/>
        <v/>
      </c>
      <c r="D142" s="109" t="str">
        <f t="shared" ref="D142:L142" si="221">IFERROR(D345/1000000,"")</f>
        <v/>
      </c>
      <c r="E142" s="109" t="str">
        <f t="shared" si="221"/>
        <v/>
      </c>
      <c r="F142" s="109" t="str">
        <f t="shared" si="221"/>
        <v/>
      </c>
      <c r="G142" s="109" t="str">
        <f t="shared" si="221"/>
        <v/>
      </c>
      <c r="H142" s="109" t="str">
        <f t="shared" si="221"/>
        <v/>
      </c>
      <c r="I142" s="109" t="str">
        <f t="shared" si="221"/>
        <v/>
      </c>
      <c r="J142" s="109" t="str">
        <f t="shared" si="221"/>
        <v/>
      </c>
      <c r="K142" s="109" t="str">
        <f t="shared" si="221"/>
        <v/>
      </c>
      <c r="L142" s="109" t="str">
        <f t="shared" si="221"/>
        <v/>
      </c>
      <c r="M142" s="109" t="str">
        <f t="shared" ref="M142:N142" si="222">IFERROR(M345/1000000,"")</f>
        <v/>
      </c>
      <c r="N142" s="109" t="str">
        <f t="shared" si="222"/>
        <v/>
      </c>
      <c r="O142" s="109"/>
      <c r="P142" s="109"/>
    </row>
    <row r="143" spans="1:16">
      <c r="A143" s="110" t="s">
        <v>540</v>
      </c>
      <c r="B143" s="110" t="s">
        <v>480</v>
      </c>
      <c r="C143" s="109">
        <f t="shared" si="197"/>
        <v>71.138000000000005</v>
      </c>
      <c r="D143" s="109">
        <f t="shared" ref="D143:L143" si="223">IFERROR(D346/1000000,"")</f>
        <v>71.161000000000001</v>
      </c>
      <c r="E143" s="109">
        <f t="shared" si="223"/>
        <v>71.138000000000005</v>
      </c>
      <c r="F143" s="109">
        <f t="shared" si="223"/>
        <v>71.081000000000003</v>
      </c>
      <c r="G143" s="109">
        <f t="shared" si="223"/>
        <v>71.062805999999995</v>
      </c>
      <c r="H143" s="109">
        <f t="shared" si="223"/>
        <v>71.061492000000001</v>
      </c>
      <c r="I143" s="109">
        <f t="shared" si="223"/>
        <v>70.992999999999995</v>
      </c>
      <c r="J143" s="109">
        <f t="shared" si="223"/>
        <v>70.941000000000003</v>
      </c>
      <c r="K143" s="109">
        <f t="shared" si="223"/>
        <v>71.78</v>
      </c>
      <c r="L143" s="109">
        <f t="shared" si="223"/>
        <v>70.664000000000001</v>
      </c>
      <c r="M143" s="109">
        <f t="shared" ref="M143:N143" si="224">IFERROR(M346/1000000,"")</f>
        <v>70.762</v>
      </c>
      <c r="N143" s="109">
        <f t="shared" si="224"/>
        <v>76.582999999999998</v>
      </c>
      <c r="O143" s="109"/>
      <c r="P143" s="109"/>
    </row>
    <row r="144" spans="1:16">
      <c r="A144" s="110" t="s">
        <v>540</v>
      </c>
      <c r="B144" s="110" t="s">
        <v>481</v>
      </c>
      <c r="C144" s="109" t="str">
        <f t="shared" si="197"/>
        <v/>
      </c>
      <c r="D144" s="109" t="str">
        <f t="shared" ref="D144:L144" si="225">IFERROR(D347/1000000,"")</f>
        <v/>
      </c>
      <c r="E144" s="109" t="str">
        <f t="shared" si="225"/>
        <v/>
      </c>
      <c r="F144" s="109" t="str">
        <f t="shared" si="225"/>
        <v/>
      </c>
      <c r="G144" s="109" t="str">
        <f t="shared" si="225"/>
        <v/>
      </c>
      <c r="H144" s="109" t="str">
        <f t="shared" si="225"/>
        <v/>
      </c>
      <c r="I144" s="109" t="str">
        <f t="shared" si="225"/>
        <v/>
      </c>
      <c r="J144" s="109" t="str">
        <f t="shared" si="225"/>
        <v/>
      </c>
      <c r="K144" s="109" t="str">
        <f t="shared" si="225"/>
        <v/>
      </c>
      <c r="L144" s="109" t="str">
        <f t="shared" si="225"/>
        <v/>
      </c>
      <c r="M144" s="109" t="str">
        <f t="shared" ref="M144:N144" si="226">IFERROR(M347/1000000,"")</f>
        <v/>
      </c>
      <c r="N144" s="109" t="str">
        <f t="shared" si="226"/>
        <v/>
      </c>
      <c r="O144" s="109"/>
      <c r="P144" s="109"/>
    </row>
    <row r="145" spans="1:16">
      <c r="A145" s="110" t="s">
        <v>541</v>
      </c>
      <c r="B145" s="110" t="s">
        <v>480</v>
      </c>
      <c r="C145" s="109">
        <f t="shared" si="197"/>
        <v>521.51599999999996</v>
      </c>
      <c r="D145" s="109">
        <f t="shared" ref="D145:L145" si="227">IFERROR(D348/1000000,"")</f>
        <v>581.11900000000003</v>
      </c>
      <c r="E145" s="109">
        <f t="shared" si="227"/>
        <v>585.62599999999998</v>
      </c>
      <c r="F145" s="109">
        <f t="shared" si="227"/>
        <v>581.43499999999995</v>
      </c>
      <c r="G145" s="109">
        <f t="shared" si="227"/>
        <v>580.548404</v>
      </c>
      <c r="H145" s="109" t="str">
        <f t="shared" si="227"/>
        <v/>
      </c>
      <c r="I145" s="109" t="str">
        <f t="shared" si="227"/>
        <v/>
      </c>
      <c r="J145" s="109" t="str">
        <f t="shared" si="227"/>
        <v/>
      </c>
      <c r="K145" s="109" t="str">
        <f t="shared" si="227"/>
        <v/>
      </c>
      <c r="L145" s="109" t="str">
        <f t="shared" si="227"/>
        <v/>
      </c>
      <c r="M145" s="109" t="str">
        <f t="shared" ref="M145:N145" si="228">IFERROR(M348/1000000,"")</f>
        <v/>
      </c>
      <c r="N145" s="109" t="str">
        <f t="shared" si="228"/>
        <v/>
      </c>
      <c r="O145" s="109"/>
      <c r="P145" s="109"/>
    </row>
    <row r="146" spans="1:16">
      <c r="A146" s="110" t="s">
        <v>282</v>
      </c>
      <c r="B146" s="110" t="s">
        <v>480</v>
      </c>
      <c r="C146" s="109">
        <f t="shared" si="197"/>
        <v>216.875</v>
      </c>
      <c r="D146" s="109">
        <f t="shared" ref="D146:L146" si="229">IFERROR(D349/1000000,"")</f>
        <v>214.953</v>
      </c>
      <c r="E146" s="109">
        <f t="shared" si="229"/>
        <v>215.047</v>
      </c>
      <c r="F146" s="109">
        <f t="shared" si="229"/>
        <v>215.04400000000001</v>
      </c>
      <c r="G146" s="109">
        <f t="shared" si="229"/>
        <v>215.15001599999999</v>
      </c>
      <c r="H146" s="109">
        <f t="shared" si="229"/>
        <v>215.277186</v>
      </c>
      <c r="I146" s="109">
        <f t="shared" si="229"/>
        <v>215.18700000000001</v>
      </c>
      <c r="J146" s="109">
        <f t="shared" si="229"/>
        <v>215.113</v>
      </c>
      <c r="K146" s="109">
        <f t="shared" si="229"/>
        <v>214.91499999999999</v>
      </c>
      <c r="L146" s="109">
        <f t="shared" si="229"/>
        <v>214.536</v>
      </c>
      <c r="M146" s="109">
        <f t="shared" ref="M146:N146" si="230">IFERROR(M349/1000000,"")</f>
        <v>214.37899999999999</v>
      </c>
      <c r="N146" s="109">
        <f t="shared" si="230"/>
        <v>214.38200000000001</v>
      </c>
      <c r="O146" s="109"/>
      <c r="P146" s="109"/>
    </row>
    <row r="147" spans="1:16">
      <c r="A147" s="110" t="s">
        <v>282</v>
      </c>
      <c r="B147" s="110" t="s">
        <v>481</v>
      </c>
      <c r="C147" s="109" t="str">
        <f t="shared" si="197"/>
        <v/>
      </c>
      <c r="D147" s="109" t="str">
        <f t="shared" ref="D147:L147" si="231">IFERROR(D350/1000000,"")</f>
        <v/>
      </c>
      <c r="E147" s="109" t="str">
        <f t="shared" si="231"/>
        <v/>
      </c>
      <c r="F147" s="109" t="str">
        <f t="shared" si="231"/>
        <v/>
      </c>
      <c r="G147" s="109" t="str">
        <f t="shared" si="231"/>
        <v/>
      </c>
      <c r="H147" s="109" t="str">
        <f t="shared" si="231"/>
        <v/>
      </c>
      <c r="I147" s="109" t="str">
        <f t="shared" si="231"/>
        <v/>
      </c>
      <c r="J147" s="109" t="str">
        <f t="shared" si="231"/>
        <v/>
      </c>
      <c r="K147" s="109" t="str">
        <f t="shared" si="231"/>
        <v/>
      </c>
      <c r="L147" s="109" t="str">
        <f t="shared" si="231"/>
        <v/>
      </c>
      <c r="M147" s="109" t="str">
        <f t="shared" ref="M147:N147" si="232">IFERROR(M350/1000000,"")</f>
        <v/>
      </c>
      <c r="N147" s="109" t="str">
        <f t="shared" si="232"/>
        <v/>
      </c>
      <c r="O147" s="109"/>
      <c r="P147" s="109"/>
    </row>
    <row r="148" spans="1:16">
      <c r="A148" s="110" t="s">
        <v>542</v>
      </c>
      <c r="B148" s="110" t="s">
        <v>480</v>
      </c>
      <c r="C148" s="109">
        <f t="shared" si="197"/>
        <v>55.863999999999997</v>
      </c>
      <c r="D148" s="109">
        <f t="shared" ref="D148:L148" si="233">IFERROR(D351/1000000,"")</f>
        <v>55.973999999999997</v>
      </c>
      <c r="E148" s="109">
        <f t="shared" si="233"/>
        <v>59.206000000000003</v>
      </c>
      <c r="F148" s="109">
        <f t="shared" si="233"/>
        <v>57.128</v>
      </c>
      <c r="G148" s="109">
        <f t="shared" si="233"/>
        <v>97.046108000000004</v>
      </c>
      <c r="H148" s="109">
        <f t="shared" si="233"/>
        <v>50.661000000000001</v>
      </c>
      <c r="I148" s="109">
        <f t="shared" si="233"/>
        <v>50.661000000000001</v>
      </c>
      <c r="J148" s="109">
        <f t="shared" si="233"/>
        <v>50.661000000000001</v>
      </c>
      <c r="K148" s="109">
        <f t="shared" si="233"/>
        <v>50.661000000000001</v>
      </c>
      <c r="L148" s="109">
        <f t="shared" si="233"/>
        <v>34.844999999999999</v>
      </c>
      <c r="M148" s="109">
        <f t="shared" ref="M148:N148" si="234">IFERROR(M351/1000000,"")</f>
        <v>33.712000000000003</v>
      </c>
      <c r="N148" s="109">
        <f t="shared" si="234"/>
        <v>34.813000000000002</v>
      </c>
      <c r="O148" s="109"/>
      <c r="P148" s="109"/>
    </row>
    <row r="149" spans="1:16">
      <c r="A149" s="110" t="s">
        <v>542</v>
      </c>
      <c r="B149" s="110" t="s">
        <v>481</v>
      </c>
      <c r="C149" s="109" t="str">
        <f t="shared" si="197"/>
        <v/>
      </c>
      <c r="D149" s="109" t="str">
        <f t="shared" ref="D149:L149" si="235">IFERROR(D352/1000000,"")</f>
        <v/>
      </c>
      <c r="E149" s="109" t="str">
        <f t="shared" si="235"/>
        <v/>
      </c>
      <c r="F149" s="109" t="str">
        <f t="shared" si="235"/>
        <v/>
      </c>
      <c r="G149" s="109" t="str">
        <f t="shared" si="235"/>
        <v/>
      </c>
      <c r="H149" s="109" t="str">
        <f t="shared" si="235"/>
        <v/>
      </c>
      <c r="I149" s="109" t="str">
        <f t="shared" si="235"/>
        <v/>
      </c>
      <c r="J149" s="109" t="str">
        <f t="shared" si="235"/>
        <v/>
      </c>
      <c r="K149" s="109" t="str">
        <f t="shared" si="235"/>
        <v/>
      </c>
      <c r="L149" s="109" t="str">
        <f t="shared" si="235"/>
        <v/>
      </c>
      <c r="M149" s="109" t="str">
        <f t="shared" ref="M149:N149" si="236">IFERROR(M352/1000000,"")</f>
        <v/>
      </c>
      <c r="N149" s="109" t="str">
        <f t="shared" si="236"/>
        <v/>
      </c>
      <c r="O149" s="109"/>
      <c r="P149" s="109"/>
    </row>
    <row r="150" spans="1:16">
      <c r="A150" s="110" t="s">
        <v>543</v>
      </c>
      <c r="B150" s="110" t="s">
        <v>480</v>
      </c>
      <c r="C150" s="109">
        <f t="shared" si="197"/>
        <v>174.27600000000001</v>
      </c>
      <c r="D150" s="109">
        <f t="shared" ref="D150:L150" si="237">IFERROR(D353/1000000,"")</f>
        <v>271.15899999999999</v>
      </c>
      <c r="E150" s="109">
        <f t="shared" si="237"/>
        <v>264.42399999999998</v>
      </c>
      <c r="F150" s="109">
        <f t="shared" si="237"/>
        <v>272.762</v>
      </c>
      <c r="G150" s="109">
        <f t="shared" si="237"/>
        <v>295.51600000000002</v>
      </c>
      <c r="H150" s="109">
        <f t="shared" si="237"/>
        <v>304.83504799999997</v>
      </c>
      <c r="I150" s="109">
        <f t="shared" si="237"/>
        <v>304.38200000000001</v>
      </c>
      <c r="J150" s="109">
        <f t="shared" si="237"/>
        <v>320.52</v>
      </c>
      <c r="K150" s="109">
        <f t="shared" si="237"/>
        <v>323.57400000000001</v>
      </c>
      <c r="L150" s="109">
        <f t="shared" si="237"/>
        <v>361.36099999999999</v>
      </c>
      <c r="M150" s="109">
        <f t="shared" ref="M150:N150" si="238">IFERROR(M353/1000000,"")</f>
        <v>374.80200000000002</v>
      </c>
      <c r="N150" s="109">
        <f t="shared" si="238"/>
        <v>384.185</v>
      </c>
      <c r="O150" s="109"/>
      <c r="P150" s="109"/>
    </row>
    <row r="151" spans="1:16">
      <c r="A151" s="110" t="s">
        <v>543</v>
      </c>
      <c r="B151" s="110" t="s">
        <v>481</v>
      </c>
      <c r="C151" s="109" t="str">
        <f t="shared" si="197"/>
        <v/>
      </c>
      <c r="D151" s="109" t="str">
        <f t="shared" ref="D151:L151" si="239">IFERROR(D354/1000000,"")</f>
        <v/>
      </c>
      <c r="E151" s="109" t="str">
        <f t="shared" si="239"/>
        <v/>
      </c>
      <c r="F151" s="109" t="str">
        <f t="shared" si="239"/>
        <v/>
      </c>
      <c r="G151" s="109" t="str">
        <f t="shared" si="239"/>
        <v/>
      </c>
      <c r="H151" s="109" t="str">
        <f t="shared" si="239"/>
        <v/>
      </c>
      <c r="I151" s="109" t="str">
        <f t="shared" si="239"/>
        <v/>
      </c>
      <c r="J151" s="109" t="str">
        <f t="shared" si="239"/>
        <v/>
      </c>
      <c r="K151" s="109" t="str">
        <f t="shared" si="239"/>
        <v/>
      </c>
      <c r="L151" s="109" t="str">
        <f t="shared" si="239"/>
        <v/>
      </c>
      <c r="M151" s="109" t="str">
        <f t="shared" ref="M151:N151" si="240">IFERROR(M354/1000000,"")</f>
        <v/>
      </c>
      <c r="N151" s="109" t="str">
        <f t="shared" si="240"/>
        <v/>
      </c>
      <c r="O151" s="109"/>
      <c r="P151" s="109"/>
    </row>
    <row r="152" spans="1:16">
      <c r="A152" s="110" t="s">
        <v>544</v>
      </c>
      <c r="B152" s="110" t="s">
        <v>480</v>
      </c>
      <c r="C152" s="109">
        <f t="shared" si="197"/>
        <v>216.17699999999999</v>
      </c>
      <c r="D152" s="109">
        <f>IFERROR(D355/1000000,"")</f>
        <v>216.518</v>
      </c>
      <c r="E152" s="109">
        <f>IFERROR(E355/1000000,"")</f>
        <v>216.54</v>
      </c>
      <c r="F152" s="109">
        <f t="shared" ref="D152:L167" si="241">IFERROR(F355/1000000,"")</f>
        <v>216.63300000000001</v>
      </c>
      <c r="G152" s="109">
        <f t="shared" si="241"/>
        <v>237.58799999999999</v>
      </c>
      <c r="H152" s="109">
        <f t="shared" si="241"/>
        <v>237.61799999999999</v>
      </c>
      <c r="I152" s="109">
        <f t="shared" si="241"/>
        <v>237.191</v>
      </c>
      <c r="J152" s="109">
        <f t="shared" si="241"/>
        <v>236.90600000000001</v>
      </c>
      <c r="K152" s="109">
        <f t="shared" si="241"/>
        <v>240.684</v>
      </c>
      <c r="L152" s="109">
        <f t="shared" si="241"/>
        <v>240.672</v>
      </c>
      <c r="M152" s="109">
        <f t="shared" ref="M152:N152" si="242">IFERROR(M355/1000000,"")</f>
        <v>240.648</v>
      </c>
      <c r="N152" s="109">
        <f t="shared" si="242"/>
        <v>266.01100000000002</v>
      </c>
      <c r="O152" s="109"/>
      <c r="P152" s="109"/>
    </row>
    <row r="153" spans="1:16">
      <c r="A153" s="110" t="s">
        <v>544</v>
      </c>
      <c r="B153" s="110" t="s">
        <v>481</v>
      </c>
      <c r="C153" s="109" t="str">
        <f t="shared" si="197"/>
        <v/>
      </c>
      <c r="D153" s="109" t="str">
        <f t="shared" si="241"/>
        <v/>
      </c>
      <c r="E153" s="109" t="str">
        <f t="shared" si="241"/>
        <v/>
      </c>
      <c r="F153" s="109" t="str">
        <f t="shared" si="241"/>
        <v/>
      </c>
      <c r="G153" s="109" t="str">
        <f t="shared" si="241"/>
        <v/>
      </c>
      <c r="H153" s="109" t="str">
        <f t="shared" si="241"/>
        <v/>
      </c>
      <c r="I153" s="109" t="str">
        <f t="shared" si="241"/>
        <v/>
      </c>
      <c r="J153" s="109" t="str">
        <f t="shared" si="241"/>
        <v/>
      </c>
      <c r="K153" s="109" t="str">
        <f t="shared" si="241"/>
        <v/>
      </c>
      <c r="L153" s="109" t="str">
        <f t="shared" si="241"/>
        <v/>
      </c>
      <c r="M153" s="109" t="str">
        <f t="shared" ref="M153:N153" si="243">IFERROR(M356/1000000,"")</f>
        <v/>
      </c>
      <c r="N153" s="109" t="str">
        <f t="shared" si="243"/>
        <v/>
      </c>
      <c r="O153" s="109"/>
      <c r="P153" s="109"/>
    </row>
    <row r="154" spans="1:16">
      <c r="A154" s="110" t="s">
        <v>545</v>
      </c>
      <c r="B154" s="110" t="s">
        <v>480</v>
      </c>
      <c r="C154" s="109">
        <f t="shared" si="197"/>
        <v>108.504</v>
      </c>
      <c r="D154" s="109">
        <f t="shared" si="241"/>
        <v>108.84099999999999</v>
      </c>
      <c r="E154" s="109">
        <f t="shared" si="241"/>
        <v>111.267</v>
      </c>
      <c r="F154" s="109">
        <f t="shared" si="241"/>
        <v>111.211</v>
      </c>
      <c r="G154" s="109">
        <f t="shared" si="241"/>
        <v>107.848</v>
      </c>
      <c r="H154" s="109">
        <f t="shared" si="241"/>
        <v>107.858</v>
      </c>
      <c r="I154" s="109">
        <f t="shared" si="241"/>
        <v>107.239</v>
      </c>
      <c r="J154" s="109">
        <f t="shared" si="241"/>
        <v>103.199</v>
      </c>
      <c r="K154" s="109">
        <f t="shared" si="241"/>
        <v>101.49</v>
      </c>
      <c r="L154" s="109">
        <f t="shared" si="241"/>
        <v>114.06699999999999</v>
      </c>
      <c r="M154" s="109">
        <f t="shared" ref="M154:N154" si="244">IFERROR(M357/1000000,"")</f>
        <v>113.974</v>
      </c>
      <c r="N154" s="109">
        <f t="shared" si="244"/>
        <v>113.964</v>
      </c>
      <c r="O154" s="109"/>
      <c r="P154" s="109"/>
    </row>
    <row r="155" spans="1:16">
      <c r="A155" s="110" t="s">
        <v>545</v>
      </c>
      <c r="B155" s="110" t="s">
        <v>481</v>
      </c>
      <c r="C155" s="109" t="str">
        <f t="shared" si="197"/>
        <v/>
      </c>
      <c r="D155" s="109" t="str">
        <f t="shared" si="241"/>
        <v/>
      </c>
      <c r="E155" s="109" t="str">
        <f t="shared" si="241"/>
        <v/>
      </c>
      <c r="F155" s="109" t="str">
        <f t="shared" si="241"/>
        <v/>
      </c>
      <c r="G155" s="109" t="str">
        <f t="shared" si="241"/>
        <v/>
      </c>
      <c r="H155" s="109" t="str">
        <f t="shared" si="241"/>
        <v/>
      </c>
      <c r="I155" s="109" t="str">
        <f t="shared" si="241"/>
        <v/>
      </c>
      <c r="J155" s="109" t="str">
        <f t="shared" si="241"/>
        <v/>
      </c>
      <c r="K155" s="109" t="str">
        <f t="shared" si="241"/>
        <v/>
      </c>
      <c r="L155" s="109" t="str">
        <f t="shared" si="241"/>
        <v/>
      </c>
      <c r="M155" s="109" t="str">
        <f t="shared" ref="M155:N155" si="245">IFERROR(M358/1000000,"")</f>
        <v/>
      </c>
      <c r="N155" s="109" t="str">
        <f t="shared" si="245"/>
        <v/>
      </c>
      <c r="O155" s="109"/>
      <c r="P155" s="109"/>
    </row>
    <row r="156" spans="1:16">
      <c r="A156" s="110" t="s">
        <v>546</v>
      </c>
      <c r="B156" s="110" t="s">
        <v>480</v>
      </c>
      <c r="C156" s="109">
        <f t="shared" si="197"/>
        <v>68.456000000000003</v>
      </c>
      <c r="D156" s="109">
        <f t="shared" si="241"/>
        <v>78.419195999999999</v>
      </c>
      <c r="E156" s="109">
        <f t="shared" si="241"/>
        <v>72.177999999999997</v>
      </c>
      <c r="F156" s="109">
        <f t="shared" si="241"/>
        <v>73.55</v>
      </c>
      <c r="G156" s="109">
        <f t="shared" si="241"/>
        <v>73.521000000000001</v>
      </c>
      <c r="H156" s="109">
        <f t="shared" si="241"/>
        <v>73.995000000000005</v>
      </c>
      <c r="I156" s="109">
        <f t="shared" si="241"/>
        <v>73.42</v>
      </c>
      <c r="J156" s="109">
        <f t="shared" si="241"/>
        <v>73.42</v>
      </c>
      <c r="K156" s="109">
        <f t="shared" si="241"/>
        <v>73.42</v>
      </c>
      <c r="L156" s="109">
        <f t="shared" si="241"/>
        <v>71.227000000000004</v>
      </c>
      <c r="M156" s="109">
        <f t="shared" ref="M156:N156" si="246">IFERROR(M359/1000000,"")</f>
        <v>72.388000000000005</v>
      </c>
      <c r="N156" s="109">
        <f t="shared" si="246"/>
        <v>72.376000000000005</v>
      </c>
      <c r="O156" s="109"/>
      <c r="P156" s="109"/>
    </row>
    <row r="157" spans="1:16">
      <c r="A157" s="110" t="s">
        <v>546</v>
      </c>
      <c r="B157" s="110" t="s">
        <v>481</v>
      </c>
      <c r="C157" s="109" t="str">
        <f t="shared" si="197"/>
        <v/>
      </c>
      <c r="D157" s="109" t="str">
        <f t="shared" si="241"/>
        <v/>
      </c>
      <c r="E157" s="109" t="str">
        <f t="shared" si="241"/>
        <v/>
      </c>
      <c r="F157" s="109" t="str">
        <f t="shared" si="241"/>
        <v/>
      </c>
      <c r="G157" s="109" t="str">
        <f t="shared" si="241"/>
        <v/>
      </c>
      <c r="H157" s="109" t="str">
        <f t="shared" si="241"/>
        <v/>
      </c>
      <c r="I157" s="109" t="str">
        <f t="shared" si="241"/>
        <v/>
      </c>
      <c r="J157" s="109" t="str">
        <f t="shared" si="241"/>
        <v/>
      </c>
      <c r="K157" s="109" t="str">
        <f t="shared" si="241"/>
        <v/>
      </c>
      <c r="L157" s="109" t="str">
        <f t="shared" si="241"/>
        <v/>
      </c>
      <c r="M157" s="109" t="str">
        <f t="shared" ref="M157:N157" si="247">IFERROR(M360/1000000,"")</f>
        <v/>
      </c>
      <c r="N157" s="109" t="str">
        <f t="shared" si="247"/>
        <v/>
      </c>
      <c r="O157" s="109"/>
      <c r="P157" s="109"/>
    </row>
    <row r="158" spans="1:16">
      <c r="A158" s="110" t="s">
        <v>547</v>
      </c>
      <c r="B158" s="110" t="s">
        <v>480</v>
      </c>
      <c r="C158" s="109">
        <f t="shared" si="197"/>
        <v>44.298237</v>
      </c>
      <c r="D158" s="109">
        <f t="shared" si="241"/>
        <v>44.260236999999996</v>
      </c>
      <c r="E158" s="109">
        <f t="shared" si="241"/>
        <v>44.260236999999996</v>
      </c>
      <c r="F158" s="109">
        <f t="shared" si="241"/>
        <v>44.258237000000001</v>
      </c>
      <c r="G158" s="109">
        <f t="shared" si="241"/>
        <v>44.242176999999998</v>
      </c>
      <c r="H158" s="109">
        <f t="shared" si="241"/>
        <v>41.284999999999997</v>
      </c>
      <c r="I158" s="109">
        <f t="shared" si="241"/>
        <v>39.24</v>
      </c>
      <c r="J158" s="109">
        <f t="shared" si="241"/>
        <v>38.933</v>
      </c>
      <c r="K158" s="109">
        <f t="shared" si="241"/>
        <v>38.451000000000001</v>
      </c>
      <c r="L158" s="109">
        <f t="shared" si="241"/>
        <v>38.408999999999999</v>
      </c>
      <c r="M158" s="109">
        <f t="shared" ref="M158:N158" si="248">IFERROR(M361/1000000,"")</f>
        <v>38.459000000000003</v>
      </c>
      <c r="N158" s="109">
        <f t="shared" si="248"/>
        <v>38.454999999999998</v>
      </c>
      <c r="O158" s="109"/>
      <c r="P158" s="109"/>
    </row>
    <row r="159" spans="1:16">
      <c r="A159" s="110" t="s">
        <v>547</v>
      </c>
      <c r="B159" s="110" t="s">
        <v>481</v>
      </c>
      <c r="C159" s="109" t="str">
        <f t="shared" si="197"/>
        <v/>
      </c>
      <c r="D159" s="109" t="str">
        <f t="shared" si="241"/>
        <v/>
      </c>
      <c r="E159" s="109" t="str">
        <f t="shared" si="241"/>
        <v/>
      </c>
      <c r="F159" s="109" t="str">
        <f t="shared" si="241"/>
        <v/>
      </c>
      <c r="G159" s="109" t="str">
        <f t="shared" si="241"/>
        <v/>
      </c>
      <c r="H159" s="109" t="str">
        <f t="shared" si="241"/>
        <v/>
      </c>
      <c r="I159" s="109" t="str">
        <f t="shared" si="241"/>
        <v/>
      </c>
      <c r="J159" s="109" t="str">
        <f t="shared" si="241"/>
        <v/>
      </c>
      <c r="K159" s="109" t="str">
        <f t="shared" si="241"/>
        <v/>
      </c>
      <c r="L159" s="109" t="str">
        <f t="shared" si="241"/>
        <v/>
      </c>
      <c r="M159" s="109" t="str">
        <f t="shared" ref="M159:N159" si="249">IFERROR(M362/1000000,"")</f>
        <v/>
      </c>
      <c r="N159" s="109" t="str">
        <f t="shared" si="249"/>
        <v/>
      </c>
      <c r="O159" s="109"/>
      <c r="P159" s="109"/>
    </row>
    <row r="160" spans="1:16">
      <c r="A160" s="110" t="s">
        <v>548</v>
      </c>
      <c r="B160" s="110" t="s">
        <v>480</v>
      </c>
      <c r="C160" s="109">
        <f t="shared" si="197"/>
        <v>31.815999999999999</v>
      </c>
      <c r="D160" s="109">
        <f t="shared" si="241"/>
        <v>31.815000000000001</v>
      </c>
      <c r="E160" s="109">
        <f t="shared" si="241"/>
        <v>31.815000000000001</v>
      </c>
      <c r="F160" s="109">
        <f t="shared" si="241"/>
        <v>31.815000000000001</v>
      </c>
      <c r="G160" s="109">
        <f t="shared" si="241"/>
        <v>31.849</v>
      </c>
      <c r="H160" s="109">
        <f t="shared" si="241"/>
        <v>31.849</v>
      </c>
      <c r="I160" s="109">
        <f t="shared" si="241"/>
        <v>31.849</v>
      </c>
      <c r="J160" s="109">
        <f t="shared" si="241"/>
        <v>31.780999999999999</v>
      </c>
      <c r="K160" s="109">
        <f t="shared" si="241"/>
        <v>31.788</v>
      </c>
      <c r="L160" s="109">
        <f t="shared" si="241"/>
        <v>31.683</v>
      </c>
      <c r="M160" s="109">
        <f t="shared" ref="M160:N160" si="250">IFERROR(M363/1000000,"")</f>
        <v>31.667000000000002</v>
      </c>
      <c r="N160" s="109">
        <f t="shared" si="250"/>
        <v>31.667000000000002</v>
      </c>
      <c r="O160" s="109"/>
      <c r="P160" s="109"/>
    </row>
    <row r="161" spans="1:16">
      <c r="A161" s="110" t="s">
        <v>548</v>
      </c>
      <c r="B161" s="110" t="s">
        <v>481</v>
      </c>
      <c r="C161" s="109" t="str">
        <f t="shared" si="197"/>
        <v/>
      </c>
      <c r="D161" s="109" t="str">
        <f t="shared" si="241"/>
        <v/>
      </c>
      <c r="E161" s="109" t="str">
        <f t="shared" si="241"/>
        <v/>
      </c>
      <c r="F161" s="109" t="str">
        <f t="shared" si="241"/>
        <v/>
      </c>
      <c r="G161" s="109" t="str">
        <f t="shared" si="241"/>
        <v/>
      </c>
      <c r="H161" s="109" t="str">
        <f t="shared" si="241"/>
        <v/>
      </c>
      <c r="I161" s="109" t="str">
        <f t="shared" si="241"/>
        <v/>
      </c>
      <c r="J161" s="109" t="str">
        <f t="shared" si="241"/>
        <v/>
      </c>
      <c r="K161" s="109" t="str">
        <f t="shared" si="241"/>
        <v/>
      </c>
      <c r="L161" s="109" t="str">
        <f t="shared" si="241"/>
        <v/>
      </c>
      <c r="M161" s="109" t="str">
        <f t="shared" ref="M161:N161" si="251">IFERROR(M364/1000000,"")</f>
        <v/>
      </c>
      <c r="N161" s="109" t="str">
        <f t="shared" si="251"/>
        <v/>
      </c>
      <c r="O161" s="109"/>
      <c r="P161" s="109"/>
    </row>
    <row r="162" spans="1:16">
      <c r="A162" s="110" t="s">
        <v>549</v>
      </c>
      <c r="B162" s="110" t="s">
        <v>480</v>
      </c>
      <c r="C162" s="109">
        <f t="shared" ref="C162:C193" si="252">IFERROR(C365/1000000,"")</f>
        <v>86.137</v>
      </c>
      <c r="D162" s="109">
        <f t="shared" si="241"/>
        <v>86.153999999999996</v>
      </c>
      <c r="E162" s="109">
        <f t="shared" si="241"/>
        <v>84.929000000000002</v>
      </c>
      <c r="F162" s="109">
        <f t="shared" si="241"/>
        <v>85.534999999999997</v>
      </c>
      <c r="G162" s="109">
        <f t="shared" si="241"/>
        <v>86.248000000000005</v>
      </c>
      <c r="H162" s="109">
        <f t="shared" si="241"/>
        <v>86.034999999999997</v>
      </c>
      <c r="I162" s="109">
        <f t="shared" si="241"/>
        <v>86.006</v>
      </c>
      <c r="J162" s="109">
        <f t="shared" si="241"/>
        <v>86.245999999999995</v>
      </c>
      <c r="K162" s="109">
        <f t="shared" si="241"/>
        <v>88.959000000000003</v>
      </c>
      <c r="L162" s="109">
        <f t="shared" si="241"/>
        <v>101.523</v>
      </c>
      <c r="M162" s="109">
        <f t="shared" ref="M162:N162" si="253">IFERROR(M365/1000000,"")</f>
        <v>96.456999999999994</v>
      </c>
      <c r="N162" s="109">
        <f t="shared" si="253"/>
        <v>98.477000000000004</v>
      </c>
      <c r="O162" s="109"/>
      <c r="P162" s="109"/>
    </row>
    <row r="163" spans="1:16">
      <c r="A163" s="110" t="s">
        <v>549</v>
      </c>
      <c r="B163" s="110" t="s">
        <v>481</v>
      </c>
      <c r="C163" s="109" t="str">
        <f t="shared" si="252"/>
        <v/>
      </c>
      <c r="D163" s="109" t="str">
        <f t="shared" si="241"/>
        <v/>
      </c>
      <c r="E163" s="109" t="str">
        <f t="shared" si="241"/>
        <v/>
      </c>
      <c r="F163" s="109" t="str">
        <f t="shared" si="241"/>
        <v/>
      </c>
      <c r="G163" s="109" t="str">
        <f t="shared" si="241"/>
        <v/>
      </c>
      <c r="H163" s="109" t="str">
        <f t="shared" si="241"/>
        <v/>
      </c>
      <c r="I163" s="109" t="str">
        <f t="shared" si="241"/>
        <v/>
      </c>
      <c r="J163" s="109" t="str">
        <f t="shared" si="241"/>
        <v/>
      </c>
      <c r="K163" s="109" t="str">
        <f t="shared" si="241"/>
        <v/>
      </c>
      <c r="L163" s="109" t="str">
        <f t="shared" si="241"/>
        <v/>
      </c>
      <c r="M163" s="109" t="str">
        <f t="shared" ref="M163:N163" si="254">IFERROR(M366/1000000,"")</f>
        <v/>
      </c>
      <c r="N163" s="109" t="str">
        <f t="shared" si="254"/>
        <v/>
      </c>
      <c r="O163" s="109"/>
      <c r="P163" s="109"/>
    </row>
    <row r="164" spans="1:16">
      <c r="A164" s="110" t="s">
        <v>550</v>
      </c>
      <c r="B164" s="110" t="s">
        <v>480</v>
      </c>
      <c r="C164" s="109">
        <f t="shared" si="252"/>
        <v>215.584</v>
      </c>
      <c r="D164" s="109">
        <f t="shared" si="241"/>
        <v>215.52500000000001</v>
      </c>
      <c r="E164" s="109">
        <f t="shared" si="241"/>
        <v>215.542</v>
      </c>
      <c r="F164" s="109">
        <f t="shared" si="241"/>
        <v>215.51599999999999</v>
      </c>
      <c r="G164" s="109">
        <f t="shared" si="241"/>
        <v>215.61799999999999</v>
      </c>
      <c r="H164" s="109">
        <f t="shared" si="241"/>
        <v>242.21293600000001</v>
      </c>
      <c r="I164" s="109">
        <f t="shared" si="241"/>
        <v>242.679</v>
      </c>
      <c r="J164" s="109">
        <f t="shared" si="241"/>
        <v>243.75299999999999</v>
      </c>
      <c r="K164" s="109">
        <f t="shared" si="241"/>
        <v>225.67099999999999</v>
      </c>
      <c r="L164" s="109">
        <f t="shared" si="241"/>
        <v>225.67099999999999</v>
      </c>
      <c r="M164" s="109">
        <f t="shared" ref="M164:N164" si="255">IFERROR(M367/1000000,"")</f>
        <v>233.50899999999999</v>
      </c>
      <c r="N164" s="109">
        <f t="shared" si="255"/>
        <v>236.28700000000001</v>
      </c>
      <c r="O164" s="109"/>
      <c r="P164" s="109"/>
    </row>
    <row r="165" spans="1:16">
      <c r="A165" s="110" t="s">
        <v>550</v>
      </c>
      <c r="B165" s="110" t="s">
        <v>481</v>
      </c>
      <c r="C165" s="109" t="str">
        <f t="shared" si="252"/>
        <v/>
      </c>
      <c r="D165" s="109" t="str">
        <f t="shared" si="241"/>
        <v/>
      </c>
      <c r="E165" s="109" t="str">
        <f t="shared" si="241"/>
        <v/>
      </c>
      <c r="F165" s="109" t="str">
        <f t="shared" si="241"/>
        <v/>
      </c>
      <c r="G165" s="109" t="str">
        <f t="shared" si="241"/>
        <v/>
      </c>
      <c r="H165" s="109" t="str">
        <f t="shared" si="241"/>
        <v/>
      </c>
      <c r="I165" s="109" t="str">
        <f t="shared" si="241"/>
        <v/>
      </c>
      <c r="J165" s="109" t="str">
        <f t="shared" si="241"/>
        <v/>
      </c>
      <c r="K165" s="109" t="str">
        <f t="shared" si="241"/>
        <v/>
      </c>
      <c r="L165" s="109" t="str">
        <f t="shared" si="241"/>
        <v/>
      </c>
      <c r="M165" s="109" t="str">
        <f t="shared" ref="M165:N165" si="256">IFERROR(M368/1000000,"")</f>
        <v/>
      </c>
      <c r="N165" s="109" t="str">
        <f t="shared" si="256"/>
        <v/>
      </c>
      <c r="O165" s="109"/>
      <c r="P165" s="109"/>
    </row>
    <row r="166" spans="1:16">
      <c r="A166" s="110" t="s">
        <v>551</v>
      </c>
      <c r="B166" s="110" t="s">
        <v>480</v>
      </c>
      <c r="C166" s="109">
        <f t="shared" si="252"/>
        <v>147.11693199999999</v>
      </c>
      <c r="D166" s="109">
        <f t="shared" si="241"/>
        <v>149.236592</v>
      </c>
      <c r="E166" s="109">
        <f t="shared" si="241"/>
        <v>149.201369</v>
      </c>
      <c r="F166" s="109">
        <f t="shared" si="241"/>
        <v>169.417</v>
      </c>
      <c r="G166" s="109">
        <f t="shared" si="241"/>
        <v>168.952</v>
      </c>
      <c r="H166" s="109">
        <f t="shared" si="241"/>
        <v>158.840149</v>
      </c>
      <c r="I166" s="109">
        <f t="shared" si="241"/>
        <v>142.69399999999999</v>
      </c>
      <c r="J166" s="109">
        <f t="shared" si="241"/>
        <v>125.259</v>
      </c>
      <c r="K166" s="109">
        <f t="shared" si="241"/>
        <v>115.402179</v>
      </c>
      <c r="L166" s="109">
        <f t="shared" si="241"/>
        <v>108.00700000000001</v>
      </c>
      <c r="M166" s="109">
        <f t="shared" ref="M166:N166" si="257">IFERROR(M369/1000000,"")</f>
        <v>108.00700000000001</v>
      </c>
      <c r="N166" s="109">
        <f t="shared" si="257"/>
        <v>188.01300000000001</v>
      </c>
      <c r="O166" s="109"/>
      <c r="P166" s="109"/>
    </row>
    <row r="167" spans="1:16">
      <c r="A167" s="110" t="s">
        <v>551</v>
      </c>
      <c r="B167" s="110" t="s">
        <v>481</v>
      </c>
      <c r="C167" s="109" t="str">
        <f t="shared" si="252"/>
        <v/>
      </c>
      <c r="D167" s="109" t="str">
        <f t="shared" si="241"/>
        <v/>
      </c>
      <c r="E167" s="109" t="str">
        <f t="shared" si="241"/>
        <v/>
      </c>
      <c r="F167" s="109" t="str">
        <f t="shared" si="241"/>
        <v/>
      </c>
      <c r="G167" s="109" t="str">
        <f t="shared" si="241"/>
        <v/>
      </c>
      <c r="H167" s="109" t="str">
        <f t="shared" si="241"/>
        <v/>
      </c>
      <c r="I167" s="109" t="str">
        <f t="shared" si="241"/>
        <v/>
      </c>
      <c r="J167" s="109" t="str">
        <f t="shared" si="241"/>
        <v/>
      </c>
      <c r="K167" s="109" t="str">
        <f t="shared" si="241"/>
        <v/>
      </c>
      <c r="L167" s="109" t="str">
        <f t="shared" si="241"/>
        <v/>
      </c>
      <c r="M167" s="109" t="str">
        <f t="shared" ref="M167:N167" si="258">IFERROR(M370/1000000,"")</f>
        <v/>
      </c>
      <c r="N167" s="109" t="str">
        <f t="shared" si="258"/>
        <v/>
      </c>
      <c r="O167" s="109"/>
      <c r="P167" s="109"/>
    </row>
    <row r="168" spans="1:16">
      <c r="A168" s="110" t="s">
        <v>283</v>
      </c>
      <c r="B168" s="110" t="s">
        <v>480</v>
      </c>
      <c r="C168" s="109">
        <f t="shared" si="252"/>
        <v>521.39200000000005</v>
      </c>
      <c r="D168" s="109">
        <f t="shared" ref="D168:L183" si="259">IFERROR(D371/1000000,"")</f>
        <v>522.12900000000002</v>
      </c>
      <c r="E168" s="109">
        <f t="shared" si="259"/>
        <v>496.41899999999998</v>
      </c>
      <c r="F168" s="109">
        <f t="shared" si="259"/>
        <v>498.82100000000003</v>
      </c>
      <c r="G168" s="109">
        <f t="shared" si="259"/>
        <v>567.92091300000004</v>
      </c>
      <c r="H168" s="109">
        <f t="shared" si="259"/>
        <v>547.21600000000001</v>
      </c>
      <c r="I168" s="109">
        <f t="shared" si="259"/>
        <v>547.21600000000001</v>
      </c>
      <c r="J168" s="109">
        <f t="shared" si="259"/>
        <v>537.99708499999997</v>
      </c>
      <c r="K168" s="109">
        <f t="shared" si="259"/>
        <v>569.59799999999996</v>
      </c>
      <c r="L168" s="109">
        <f t="shared" si="259"/>
        <v>481.58800000000002</v>
      </c>
      <c r="M168" s="109">
        <f t="shared" ref="M168:N168" si="260">IFERROR(M371/1000000,"")</f>
        <v>524.03599999999994</v>
      </c>
      <c r="N168" s="109">
        <f t="shared" si="260"/>
        <v>697.66320299999995</v>
      </c>
      <c r="O168" s="109"/>
      <c r="P168" s="109"/>
    </row>
    <row r="169" spans="1:16">
      <c r="A169" s="110" t="s">
        <v>283</v>
      </c>
      <c r="B169" s="110" t="s">
        <v>481</v>
      </c>
      <c r="C169" s="109" t="str">
        <f t="shared" si="252"/>
        <v/>
      </c>
      <c r="D169" s="109" t="str">
        <f t="shared" si="259"/>
        <v/>
      </c>
      <c r="E169" s="109" t="str">
        <f t="shared" si="259"/>
        <v/>
      </c>
      <c r="F169" s="109" t="str">
        <f t="shared" si="259"/>
        <v/>
      </c>
      <c r="G169" s="109" t="str">
        <f t="shared" si="259"/>
        <v/>
      </c>
      <c r="H169" s="109" t="str">
        <f t="shared" si="259"/>
        <v/>
      </c>
      <c r="I169" s="109" t="str">
        <f t="shared" si="259"/>
        <v/>
      </c>
      <c r="J169" s="109" t="str">
        <f t="shared" si="259"/>
        <v/>
      </c>
      <c r="K169" s="109" t="str">
        <f t="shared" si="259"/>
        <v/>
      </c>
      <c r="L169" s="109" t="str">
        <f t="shared" si="259"/>
        <v/>
      </c>
      <c r="M169" s="109" t="str">
        <f t="shared" ref="M169:N169" si="261">IFERROR(M372/1000000,"")</f>
        <v/>
      </c>
      <c r="N169" s="109" t="str">
        <f t="shared" si="261"/>
        <v/>
      </c>
      <c r="O169" s="109"/>
      <c r="P169" s="109"/>
    </row>
    <row r="170" spans="1:16">
      <c r="A170" s="110" t="s">
        <v>552</v>
      </c>
      <c r="B170" s="110" t="s">
        <v>480</v>
      </c>
      <c r="C170" s="109">
        <f t="shared" si="252"/>
        <v>77.009</v>
      </c>
      <c r="D170" s="109">
        <f t="shared" si="259"/>
        <v>87.128</v>
      </c>
      <c r="E170" s="109">
        <f t="shared" si="259"/>
        <v>87.122</v>
      </c>
      <c r="F170" s="109">
        <f t="shared" si="259"/>
        <v>87.741</v>
      </c>
      <c r="G170" s="109">
        <f t="shared" si="259"/>
        <v>87.650999999999996</v>
      </c>
      <c r="H170" s="109">
        <f t="shared" si="259"/>
        <v>87.763999999999996</v>
      </c>
      <c r="I170" s="109">
        <f t="shared" si="259"/>
        <v>89.019000000000005</v>
      </c>
      <c r="J170" s="109">
        <f t="shared" si="259"/>
        <v>89.02</v>
      </c>
      <c r="K170" s="109">
        <f t="shared" si="259"/>
        <v>88.688999999999993</v>
      </c>
      <c r="L170" s="109">
        <f t="shared" si="259"/>
        <v>87.94</v>
      </c>
      <c r="M170" s="109">
        <f t="shared" ref="M170:N170" si="262">IFERROR(M373/1000000,"")</f>
        <v>87.546000000000006</v>
      </c>
      <c r="N170" s="109">
        <f t="shared" si="262"/>
        <v>87.073999999999998</v>
      </c>
      <c r="O170" s="109"/>
      <c r="P170" s="109"/>
    </row>
    <row r="171" spans="1:16">
      <c r="A171" s="110" t="s">
        <v>552</v>
      </c>
      <c r="B171" s="110" t="s">
        <v>481</v>
      </c>
      <c r="C171" s="109" t="str">
        <f t="shared" si="252"/>
        <v/>
      </c>
      <c r="D171" s="109" t="str">
        <f t="shared" si="259"/>
        <v/>
      </c>
      <c r="E171" s="109" t="str">
        <f t="shared" si="259"/>
        <v/>
      </c>
      <c r="F171" s="109" t="str">
        <f t="shared" si="259"/>
        <v/>
      </c>
      <c r="G171" s="109" t="str">
        <f t="shared" si="259"/>
        <v/>
      </c>
      <c r="H171" s="109" t="str">
        <f t="shared" si="259"/>
        <v/>
      </c>
      <c r="I171" s="109" t="str">
        <f t="shared" si="259"/>
        <v/>
      </c>
      <c r="J171" s="109" t="str">
        <f t="shared" si="259"/>
        <v/>
      </c>
      <c r="K171" s="109" t="str">
        <f t="shared" si="259"/>
        <v/>
      </c>
      <c r="L171" s="109" t="str">
        <f t="shared" si="259"/>
        <v/>
      </c>
      <c r="M171" s="109" t="str">
        <f t="shared" ref="M171:N171" si="263">IFERROR(M374/1000000,"")</f>
        <v/>
      </c>
      <c r="N171" s="109" t="str">
        <f t="shared" si="263"/>
        <v/>
      </c>
      <c r="O171" s="109"/>
      <c r="P171" s="109"/>
    </row>
    <row r="172" spans="1:16">
      <c r="A172" s="110" t="s">
        <v>553</v>
      </c>
      <c r="B172" s="110" t="s">
        <v>480</v>
      </c>
      <c r="C172" s="109">
        <f t="shared" si="252"/>
        <v>180.1</v>
      </c>
      <c r="D172" s="109">
        <f t="shared" si="259"/>
        <v>181.23599999999999</v>
      </c>
      <c r="E172" s="109">
        <f t="shared" si="259"/>
        <v>186.93178599999999</v>
      </c>
      <c r="F172" s="109">
        <f t="shared" si="259"/>
        <v>178.44800000000001</v>
      </c>
      <c r="G172" s="109">
        <f t="shared" si="259"/>
        <v>181.27799999999999</v>
      </c>
      <c r="H172" s="109">
        <f t="shared" si="259"/>
        <v>183.88900000000001</v>
      </c>
      <c r="I172" s="109">
        <f t="shared" si="259"/>
        <v>183.88900000000001</v>
      </c>
      <c r="J172" s="109">
        <f t="shared" si="259"/>
        <v>183.88900000000001</v>
      </c>
      <c r="K172" s="109">
        <f t="shared" si="259"/>
        <v>202.524</v>
      </c>
      <c r="L172" s="109">
        <f t="shared" si="259"/>
        <v>194.60400000000001</v>
      </c>
      <c r="M172" s="109">
        <f t="shared" ref="M172:N172" si="264">IFERROR(M375/1000000,"")</f>
        <v>215.08199999999999</v>
      </c>
      <c r="N172" s="109">
        <f t="shared" si="264"/>
        <v>223.946</v>
      </c>
      <c r="O172" s="109"/>
      <c r="P172" s="109"/>
    </row>
    <row r="173" spans="1:16">
      <c r="A173" s="110" t="s">
        <v>553</v>
      </c>
      <c r="B173" s="110" t="s">
        <v>481</v>
      </c>
      <c r="C173" s="109" t="str">
        <f t="shared" si="252"/>
        <v/>
      </c>
      <c r="D173" s="109" t="str">
        <f t="shared" si="259"/>
        <v/>
      </c>
      <c r="E173" s="109" t="str">
        <f t="shared" si="259"/>
        <v/>
      </c>
      <c r="F173" s="109" t="str">
        <f t="shared" si="259"/>
        <v/>
      </c>
      <c r="G173" s="109" t="str">
        <f t="shared" si="259"/>
        <v/>
      </c>
      <c r="H173" s="109" t="str">
        <f t="shared" si="259"/>
        <v/>
      </c>
      <c r="I173" s="109" t="str">
        <f t="shared" si="259"/>
        <v/>
      </c>
      <c r="J173" s="109" t="str">
        <f t="shared" si="259"/>
        <v/>
      </c>
      <c r="K173" s="109" t="str">
        <f t="shared" si="259"/>
        <v/>
      </c>
      <c r="L173" s="109" t="str">
        <f t="shared" si="259"/>
        <v/>
      </c>
      <c r="M173" s="109" t="str">
        <f t="shared" ref="M173:N173" si="265">IFERROR(M376/1000000,"")</f>
        <v/>
      </c>
      <c r="N173" s="109" t="str">
        <f t="shared" si="265"/>
        <v/>
      </c>
      <c r="O173" s="109"/>
      <c r="P173" s="109"/>
    </row>
    <row r="174" spans="1:16">
      <c r="A174" s="110" t="s">
        <v>554</v>
      </c>
      <c r="B174" s="110" t="s">
        <v>480</v>
      </c>
      <c r="C174" s="109">
        <f t="shared" si="252"/>
        <v>128.80199999999999</v>
      </c>
      <c r="D174" s="109">
        <f t="shared" si="259"/>
        <v>128.98418599999999</v>
      </c>
      <c r="E174" s="109">
        <f t="shared" si="259"/>
        <v>128.977519</v>
      </c>
      <c r="F174" s="109">
        <f t="shared" si="259"/>
        <v>142.761</v>
      </c>
      <c r="G174" s="109">
        <f t="shared" si="259"/>
        <v>143.26732000000001</v>
      </c>
      <c r="H174" s="109">
        <f t="shared" si="259"/>
        <v>142.92400000000001</v>
      </c>
      <c r="I174" s="109">
        <f t="shared" si="259"/>
        <v>142.04317699999999</v>
      </c>
      <c r="J174" s="109">
        <f t="shared" si="259"/>
        <v>140.322</v>
      </c>
      <c r="K174" s="109">
        <f t="shared" si="259"/>
        <v>139.06104099999999</v>
      </c>
      <c r="L174" s="109">
        <f t="shared" si="259"/>
        <v>141.886</v>
      </c>
      <c r="M174" s="109">
        <f t="shared" ref="M174:N174" si="266">IFERROR(M377/1000000,"")</f>
        <v>141.85538</v>
      </c>
      <c r="N174" s="109">
        <f t="shared" si="266"/>
        <v>141.249</v>
      </c>
      <c r="O174" s="109"/>
      <c r="P174" s="109"/>
    </row>
    <row r="175" spans="1:16">
      <c r="A175" s="110" t="s">
        <v>554</v>
      </c>
      <c r="B175" s="110" t="s">
        <v>481</v>
      </c>
      <c r="C175" s="109" t="str">
        <f t="shared" si="252"/>
        <v/>
      </c>
      <c r="D175" s="109" t="str">
        <f t="shared" si="259"/>
        <v/>
      </c>
      <c r="E175" s="109" t="str">
        <f t="shared" si="259"/>
        <v/>
      </c>
      <c r="F175" s="109" t="str">
        <f t="shared" si="259"/>
        <v/>
      </c>
      <c r="G175" s="109" t="str">
        <f t="shared" si="259"/>
        <v/>
      </c>
      <c r="H175" s="109" t="str">
        <f t="shared" si="259"/>
        <v/>
      </c>
      <c r="I175" s="109" t="str">
        <f t="shared" si="259"/>
        <v/>
      </c>
      <c r="J175" s="109" t="str">
        <f t="shared" si="259"/>
        <v/>
      </c>
      <c r="K175" s="109" t="str">
        <f t="shared" si="259"/>
        <v/>
      </c>
      <c r="L175" s="109" t="str">
        <f t="shared" si="259"/>
        <v/>
      </c>
      <c r="M175" s="109" t="str">
        <f t="shared" ref="M175:N175" si="267">IFERROR(M378/1000000,"")</f>
        <v/>
      </c>
      <c r="N175" s="109" t="str">
        <f t="shared" si="267"/>
        <v/>
      </c>
      <c r="O175" s="109"/>
      <c r="P175" s="109"/>
    </row>
    <row r="176" spans="1:16">
      <c r="A176" s="110" t="s">
        <v>555</v>
      </c>
      <c r="B176" s="110" t="s">
        <v>480</v>
      </c>
      <c r="C176" s="109">
        <f t="shared" si="252"/>
        <v>237.07300000000001</v>
      </c>
      <c r="D176" s="109">
        <f t="shared" si="259"/>
        <v>237.13499999999999</v>
      </c>
      <c r="E176" s="109">
        <f t="shared" si="259"/>
        <v>237.601</v>
      </c>
      <c r="F176" s="109">
        <f t="shared" si="259"/>
        <v>307.184414</v>
      </c>
      <c r="G176" s="109">
        <f t="shared" si="259"/>
        <v>318.94708900000001</v>
      </c>
      <c r="H176" s="109">
        <f t="shared" si="259"/>
        <v>450.36200000000002</v>
      </c>
      <c r="I176" s="109">
        <f t="shared" si="259"/>
        <v>450.36200000000002</v>
      </c>
      <c r="J176" s="109">
        <f t="shared" si="259"/>
        <v>444.00400000000002</v>
      </c>
      <c r="K176" s="109">
        <f t="shared" si="259"/>
        <v>408.13099999999997</v>
      </c>
      <c r="L176" s="109">
        <f t="shared" si="259"/>
        <v>529.65899999999999</v>
      </c>
      <c r="M176" s="109">
        <f t="shared" ref="M176:N176" si="268">IFERROR(M379/1000000,"")</f>
        <v>515.476</v>
      </c>
      <c r="N176" s="109">
        <f t="shared" si="268"/>
        <v>550.01199999999994</v>
      </c>
      <c r="O176" s="109"/>
      <c r="P176" s="109"/>
    </row>
    <row r="177" spans="1:16">
      <c r="A177" s="110" t="s">
        <v>555</v>
      </c>
      <c r="B177" s="110" t="s">
        <v>481</v>
      </c>
      <c r="C177" s="109" t="str">
        <f t="shared" si="252"/>
        <v/>
      </c>
      <c r="D177" s="109" t="str">
        <f t="shared" si="259"/>
        <v/>
      </c>
      <c r="E177" s="109" t="str">
        <f t="shared" si="259"/>
        <v/>
      </c>
      <c r="F177" s="109" t="str">
        <f t="shared" si="259"/>
        <v/>
      </c>
      <c r="G177" s="109" t="str">
        <f t="shared" si="259"/>
        <v/>
      </c>
      <c r="H177" s="109" t="str">
        <f t="shared" si="259"/>
        <v/>
      </c>
      <c r="I177" s="109" t="str">
        <f t="shared" si="259"/>
        <v/>
      </c>
      <c r="J177" s="109" t="str">
        <f t="shared" si="259"/>
        <v/>
      </c>
      <c r="K177" s="109" t="str">
        <f t="shared" si="259"/>
        <v/>
      </c>
      <c r="L177" s="109" t="str">
        <f t="shared" si="259"/>
        <v/>
      </c>
      <c r="M177" s="109" t="str">
        <f t="shared" ref="M177:N177" si="269">IFERROR(M380/1000000,"")</f>
        <v/>
      </c>
      <c r="N177" s="109" t="str">
        <f t="shared" si="269"/>
        <v/>
      </c>
      <c r="O177" s="109"/>
      <c r="P177" s="109"/>
    </row>
    <row r="178" spans="1:16">
      <c r="A178" s="110" t="s">
        <v>556</v>
      </c>
      <c r="B178" s="110" t="s">
        <v>480</v>
      </c>
      <c r="C178" s="109">
        <f t="shared" si="252"/>
        <v>211.934</v>
      </c>
      <c r="D178" s="109">
        <f t="shared" si="259"/>
        <v>211.93299999999999</v>
      </c>
      <c r="E178" s="109">
        <f t="shared" si="259"/>
        <v>213.959</v>
      </c>
      <c r="F178" s="109">
        <f t="shared" si="259"/>
        <v>213.649</v>
      </c>
      <c r="G178" s="109">
        <f t="shared" si="259"/>
        <v>214.929</v>
      </c>
      <c r="H178" s="109">
        <f t="shared" si="259"/>
        <v>309.12299999999999</v>
      </c>
      <c r="I178" s="109">
        <f t="shared" si="259"/>
        <v>308.93099999999998</v>
      </c>
      <c r="J178" s="109">
        <f t="shared" si="259"/>
        <v>308.31900000000002</v>
      </c>
      <c r="K178" s="109">
        <f t="shared" si="259"/>
        <v>365.202</v>
      </c>
      <c r="L178" s="109">
        <f t="shared" si="259"/>
        <v>369.26400000000001</v>
      </c>
      <c r="M178" s="109">
        <f t="shared" ref="M178:N178" si="270">IFERROR(M381/1000000,"")</f>
        <v>384.077</v>
      </c>
      <c r="N178" s="109">
        <f t="shared" si="270"/>
        <v>381.34095000000002</v>
      </c>
      <c r="O178" s="109"/>
      <c r="P178" s="109"/>
    </row>
    <row r="179" spans="1:16">
      <c r="A179" s="110" t="s">
        <v>556</v>
      </c>
      <c r="B179" s="110" t="s">
        <v>481</v>
      </c>
      <c r="C179" s="109" t="str">
        <f t="shared" si="252"/>
        <v/>
      </c>
      <c r="D179" s="109" t="str">
        <f t="shared" si="259"/>
        <v/>
      </c>
      <c r="E179" s="109" t="str">
        <f t="shared" si="259"/>
        <v/>
      </c>
      <c r="F179" s="109" t="str">
        <f t="shared" si="259"/>
        <v/>
      </c>
      <c r="G179" s="109" t="str">
        <f t="shared" si="259"/>
        <v/>
      </c>
      <c r="H179" s="109" t="str">
        <f t="shared" si="259"/>
        <v/>
      </c>
      <c r="I179" s="109" t="str">
        <f t="shared" si="259"/>
        <v/>
      </c>
      <c r="J179" s="109" t="str">
        <f t="shared" si="259"/>
        <v/>
      </c>
      <c r="K179" s="109" t="str">
        <f t="shared" si="259"/>
        <v/>
      </c>
      <c r="L179" s="109" t="str">
        <f t="shared" si="259"/>
        <v/>
      </c>
      <c r="M179" s="109" t="str">
        <f t="shared" ref="M179:N179" si="271">IFERROR(M382/1000000,"")</f>
        <v/>
      </c>
      <c r="N179" s="109" t="str">
        <f t="shared" si="271"/>
        <v/>
      </c>
      <c r="O179" s="109"/>
      <c r="P179" s="109"/>
    </row>
    <row r="180" spans="1:16">
      <c r="A180" s="110" t="s">
        <v>557</v>
      </c>
      <c r="B180" s="110" t="s">
        <v>480</v>
      </c>
      <c r="C180" s="109">
        <f t="shared" si="252"/>
        <v>36.176000000000002</v>
      </c>
      <c r="D180" s="109">
        <f t="shared" si="259"/>
        <v>36.521999999999998</v>
      </c>
      <c r="E180" s="109">
        <f t="shared" si="259"/>
        <v>35.664000000000001</v>
      </c>
      <c r="F180" s="109">
        <f t="shared" si="259"/>
        <v>35.904000000000003</v>
      </c>
      <c r="G180" s="109">
        <f t="shared" si="259"/>
        <v>35.86</v>
      </c>
      <c r="H180" s="109">
        <f t="shared" si="259"/>
        <v>35.832000000000001</v>
      </c>
      <c r="I180" s="109">
        <f t="shared" si="259"/>
        <v>35.802999999999997</v>
      </c>
      <c r="J180" s="109">
        <f t="shared" si="259"/>
        <v>35.802999999999997</v>
      </c>
      <c r="K180" s="109">
        <f t="shared" si="259"/>
        <v>35.887</v>
      </c>
      <c r="L180" s="109">
        <f t="shared" si="259"/>
        <v>40.896000000000001</v>
      </c>
      <c r="M180" s="109">
        <f t="shared" ref="M180:N180" si="272">IFERROR(M383/1000000,"")</f>
        <v>41.122999999999998</v>
      </c>
      <c r="N180" s="109">
        <f t="shared" si="272"/>
        <v>40.823999999999998</v>
      </c>
      <c r="O180" s="109"/>
      <c r="P180" s="109"/>
    </row>
    <row r="181" spans="1:16">
      <c r="A181" s="110" t="s">
        <v>557</v>
      </c>
      <c r="B181" s="110" t="s">
        <v>481</v>
      </c>
      <c r="C181" s="109" t="str">
        <f t="shared" si="252"/>
        <v/>
      </c>
      <c r="D181" s="109" t="str">
        <f t="shared" si="259"/>
        <v/>
      </c>
      <c r="E181" s="109" t="str">
        <f t="shared" si="259"/>
        <v/>
      </c>
      <c r="F181" s="109" t="str">
        <f t="shared" si="259"/>
        <v/>
      </c>
      <c r="G181" s="109" t="str">
        <f t="shared" si="259"/>
        <v/>
      </c>
      <c r="H181" s="109" t="str">
        <f t="shared" si="259"/>
        <v/>
      </c>
      <c r="I181" s="109" t="str">
        <f t="shared" si="259"/>
        <v/>
      </c>
      <c r="J181" s="109" t="str">
        <f t="shared" si="259"/>
        <v/>
      </c>
      <c r="K181" s="109" t="str">
        <f t="shared" si="259"/>
        <v/>
      </c>
      <c r="L181" s="109" t="str">
        <f t="shared" si="259"/>
        <v/>
      </c>
      <c r="M181" s="109" t="str">
        <f t="shared" ref="M181:N181" si="273">IFERROR(M384/1000000,"")</f>
        <v/>
      </c>
      <c r="N181" s="109" t="str">
        <f t="shared" si="273"/>
        <v/>
      </c>
      <c r="O181" s="109"/>
      <c r="P181" s="109"/>
    </row>
    <row r="182" spans="1:16">
      <c r="A182" s="110" t="s">
        <v>558</v>
      </c>
      <c r="B182" s="110" t="s">
        <v>480</v>
      </c>
      <c r="C182" s="109">
        <f t="shared" si="252"/>
        <v>231.54</v>
      </c>
      <c r="D182" s="109">
        <f t="shared" si="259"/>
        <v>231.71199999999999</v>
      </c>
      <c r="E182" s="109">
        <f t="shared" si="259"/>
        <v>231.62</v>
      </c>
      <c r="F182" s="109">
        <f t="shared" si="259"/>
        <v>231.61699999999999</v>
      </c>
      <c r="G182" s="109">
        <f t="shared" si="259"/>
        <v>231.61500000000001</v>
      </c>
      <c r="H182" s="109">
        <f t="shared" si="259"/>
        <v>237.05500000000001</v>
      </c>
      <c r="I182" s="109">
        <f t="shared" si="259"/>
        <v>237.05500000000001</v>
      </c>
      <c r="J182" s="109">
        <f t="shared" si="259"/>
        <v>242.87899999999999</v>
      </c>
      <c r="K182" s="109">
        <f t="shared" si="259"/>
        <v>242.852</v>
      </c>
      <c r="L182" s="109">
        <f t="shared" si="259"/>
        <v>257.38900000000001</v>
      </c>
      <c r="M182" s="109">
        <f t="shared" ref="M182:N182" si="274">IFERROR(M385/1000000,"")</f>
        <v>255.91800000000001</v>
      </c>
      <c r="N182" s="109">
        <f t="shared" si="274"/>
        <v>339.27</v>
      </c>
      <c r="O182" s="109"/>
      <c r="P182" s="109"/>
    </row>
    <row r="183" spans="1:16">
      <c r="A183" s="110" t="s">
        <v>558</v>
      </c>
      <c r="B183" s="110" t="s">
        <v>481</v>
      </c>
      <c r="C183" s="109" t="str">
        <f t="shared" si="252"/>
        <v/>
      </c>
      <c r="D183" s="109" t="str">
        <f t="shared" si="259"/>
        <v/>
      </c>
      <c r="E183" s="109" t="str">
        <f t="shared" si="259"/>
        <v/>
      </c>
      <c r="F183" s="109" t="str">
        <f t="shared" si="259"/>
        <v/>
      </c>
      <c r="G183" s="109" t="str">
        <f t="shared" si="259"/>
        <v/>
      </c>
      <c r="H183" s="109" t="str">
        <f t="shared" si="259"/>
        <v/>
      </c>
      <c r="I183" s="109" t="str">
        <f t="shared" si="259"/>
        <v/>
      </c>
      <c r="J183" s="109" t="str">
        <f t="shared" si="259"/>
        <v/>
      </c>
      <c r="K183" s="109" t="str">
        <f t="shared" si="259"/>
        <v/>
      </c>
      <c r="L183" s="109" t="str">
        <f t="shared" si="259"/>
        <v/>
      </c>
      <c r="M183" s="109" t="str">
        <f t="shared" ref="M183:N183" si="275">IFERROR(M386/1000000,"")</f>
        <v/>
      </c>
      <c r="N183" s="109" t="str">
        <f t="shared" si="275"/>
        <v/>
      </c>
      <c r="O183" s="109"/>
      <c r="P183" s="109"/>
    </row>
    <row r="184" spans="1:16">
      <c r="A184" s="110" t="s">
        <v>559</v>
      </c>
      <c r="B184" s="110" t="s">
        <v>480</v>
      </c>
      <c r="C184" s="109">
        <f t="shared" si="252"/>
        <v>40.165999999999997</v>
      </c>
      <c r="D184" s="109">
        <f t="shared" ref="D184:L194" si="276">IFERROR(D387/1000000,"")</f>
        <v>41.360999999999997</v>
      </c>
      <c r="E184" s="109">
        <f t="shared" si="276"/>
        <v>41.344000000000001</v>
      </c>
      <c r="F184" s="109">
        <f t="shared" si="276"/>
        <v>41.152999999999999</v>
      </c>
      <c r="G184" s="109">
        <f t="shared" si="276"/>
        <v>45.768000000000001</v>
      </c>
      <c r="H184" s="109">
        <f t="shared" si="276"/>
        <v>45.767000000000003</v>
      </c>
      <c r="I184" s="109">
        <f t="shared" si="276"/>
        <v>44.255000000000003</v>
      </c>
      <c r="J184" s="109">
        <f t="shared" si="276"/>
        <v>43.826000000000001</v>
      </c>
      <c r="K184" s="109">
        <f t="shared" si="276"/>
        <v>43.411999999999999</v>
      </c>
      <c r="L184" s="109">
        <f t="shared" si="276"/>
        <v>45.093000000000004</v>
      </c>
      <c r="M184" s="109">
        <f t="shared" ref="M184:N184" si="277">IFERROR(M387/1000000,"")</f>
        <v>45.095999999999997</v>
      </c>
      <c r="N184" s="109">
        <f t="shared" si="277"/>
        <v>45.008000000000003</v>
      </c>
      <c r="O184" s="109"/>
      <c r="P184" s="109"/>
    </row>
    <row r="185" spans="1:16">
      <c r="A185" s="110" t="s">
        <v>559</v>
      </c>
      <c r="B185" s="110" t="s">
        <v>481</v>
      </c>
      <c r="C185" s="109" t="str">
        <f t="shared" si="252"/>
        <v/>
      </c>
      <c r="D185" s="109" t="str">
        <f t="shared" si="276"/>
        <v/>
      </c>
      <c r="E185" s="109" t="str">
        <f t="shared" si="276"/>
        <v/>
      </c>
      <c r="F185" s="109" t="str">
        <f t="shared" si="276"/>
        <v/>
      </c>
      <c r="G185" s="109" t="str">
        <f t="shared" si="276"/>
        <v/>
      </c>
      <c r="H185" s="109" t="str">
        <f t="shared" si="276"/>
        <v/>
      </c>
      <c r="I185" s="109" t="str">
        <f t="shared" si="276"/>
        <v/>
      </c>
      <c r="J185" s="109" t="str">
        <f t="shared" si="276"/>
        <v/>
      </c>
      <c r="K185" s="109" t="str">
        <f t="shared" si="276"/>
        <v/>
      </c>
      <c r="L185" s="109" t="str">
        <f t="shared" si="276"/>
        <v/>
      </c>
      <c r="M185" s="109" t="str">
        <f t="shared" ref="M185:N185" si="278">IFERROR(M388/1000000,"")</f>
        <v/>
      </c>
      <c r="N185" s="109" t="str">
        <f t="shared" si="278"/>
        <v/>
      </c>
      <c r="O185" s="109"/>
      <c r="P185" s="109"/>
    </row>
    <row r="186" spans="1:16">
      <c r="A186" s="110" t="s">
        <v>560</v>
      </c>
      <c r="B186" s="110" t="s">
        <v>480</v>
      </c>
      <c r="C186" s="109">
        <f t="shared" si="252"/>
        <v>974.00099999999998</v>
      </c>
      <c r="D186" s="109">
        <f t="shared" si="276"/>
        <v>970.93700000000001</v>
      </c>
      <c r="E186" s="109">
        <f t="shared" si="276"/>
        <v>964.50928899999997</v>
      </c>
      <c r="F186" s="109">
        <f t="shared" si="276"/>
        <v>964.70341199999996</v>
      </c>
      <c r="G186" s="109">
        <f t="shared" si="276"/>
        <v>969.11800000000005</v>
      </c>
      <c r="H186" s="109" t="str">
        <f t="shared" si="276"/>
        <v/>
      </c>
      <c r="I186" s="109" t="str">
        <f t="shared" si="276"/>
        <v/>
      </c>
      <c r="J186" s="109" t="str">
        <f t="shared" si="276"/>
        <v/>
      </c>
      <c r="K186" s="109" t="str">
        <f t="shared" si="276"/>
        <v/>
      </c>
      <c r="L186" s="109" t="str">
        <f t="shared" si="276"/>
        <v/>
      </c>
      <c r="M186" s="109" t="str">
        <f t="shared" ref="M186:N186" si="279">IFERROR(M389/1000000,"")</f>
        <v/>
      </c>
      <c r="N186" s="109" t="str">
        <f t="shared" si="279"/>
        <v/>
      </c>
      <c r="O186" s="109"/>
      <c r="P186" s="109"/>
    </row>
    <row r="187" spans="1:16">
      <c r="A187" s="110" t="s">
        <v>561</v>
      </c>
      <c r="B187" s="110" t="s">
        <v>480</v>
      </c>
      <c r="C187" s="109">
        <f t="shared" si="252"/>
        <v>92.231999999999999</v>
      </c>
      <c r="D187" s="109">
        <f t="shared" si="276"/>
        <v>92.231999999999999</v>
      </c>
      <c r="E187" s="109">
        <f t="shared" si="276"/>
        <v>92.054000000000002</v>
      </c>
      <c r="F187" s="109">
        <f t="shared" si="276"/>
        <v>92.046999999999997</v>
      </c>
      <c r="G187" s="109">
        <f t="shared" si="276"/>
        <v>134.33699999999999</v>
      </c>
      <c r="H187" s="109">
        <f t="shared" si="276"/>
        <v>116.889</v>
      </c>
      <c r="I187" s="109">
        <f t="shared" si="276"/>
        <v>116.889</v>
      </c>
      <c r="J187" s="109">
        <f t="shared" si="276"/>
        <v>116.889</v>
      </c>
      <c r="K187" s="109">
        <f t="shared" si="276"/>
        <v>116.889</v>
      </c>
      <c r="L187" s="109">
        <f t="shared" si="276"/>
        <v>116.889</v>
      </c>
      <c r="M187" s="109">
        <f t="shared" ref="M187:N187" si="280">IFERROR(M390/1000000,"")</f>
        <v>91.257000000000005</v>
      </c>
      <c r="N187" s="109">
        <f t="shared" si="280"/>
        <v>92.016999999999996</v>
      </c>
      <c r="O187" s="109"/>
      <c r="P187" s="109"/>
    </row>
    <row r="188" spans="1:16">
      <c r="A188" s="110" t="s">
        <v>561</v>
      </c>
      <c r="B188" s="110" t="s">
        <v>481</v>
      </c>
      <c r="C188" s="109" t="str">
        <f t="shared" si="252"/>
        <v/>
      </c>
      <c r="D188" s="109" t="str">
        <f t="shared" si="276"/>
        <v/>
      </c>
      <c r="E188" s="109" t="str">
        <f t="shared" si="276"/>
        <v/>
      </c>
      <c r="F188" s="109" t="str">
        <f t="shared" si="276"/>
        <v/>
      </c>
      <c r="G188" s="109" t="str">
        <f t="shared" si="276"/>
        <v/>
      </c>
      <c r="H188" s="109" t="str">
        <f t="shared" si="276"/>
        <v/>
      </c>
      <c r="I188" s="109" t="str">
        <f t="shared" si="276"/>
        <v/>
      </c>
      <c r="J188" s="109" t="str">
        <f t="shared" si="276"/>
        <v/>
      </c>
      <c r="K188" s="109" t="str">
        <f t="shared" si="276"/>
        <v/>
      </c>
      <c r="L188" s="109" t="str">
        <f t="shared" si="276"/>
        <v/>
      </c>
      <c r="M188" s="109" t="str">
        <f t="shared" ref="M188:N188" si="281">IFERROR(M391/1000000,"")</f>
        <v/>
      </c>
      <c r="N188" s="109" t="str">
        <f t="shared" si="281"/>
        <v/>
      </c>
      <c r="O188" s="109"/>
      <c r="P188" s="109"/>
    </row>
    <row r="189" spans="1:16">
      <c r="A189" s="110" t="s">
        <v>562</v>
      </c>
      <c r="B189" s="110" t="s">
        <v>480</v>
      </c>
      <c r="C189" s="109">
        <f t="shared" si="252"/>
        <v>42.472999999999999</v>
      </c>
      <c r="D189" s="109">
        <f t="shared" si="276"/>
        <v>41.164999999999999</v>
      </c>
      <c r="E189" s="109">
        <f t="shared" si="276"/>
        <v>41.649000000000001</v>
      </c>
      <c r="F189" s="109">
        <f t="shared" si="276"/>
        <v>41.649000000000001</v>
      </c>
      <c r="G189" s="109">
        <f t="shared" si="276"/>
        <v>43.13</v>
      </c>
      <c r="H189" s="109">
        <f t="shared" si="276"/>
        <v>42.766238000000001</v>
      </c>
      <c r="I189" s="109">
        <f t="shared" si="276"/>
        <v>42.413406999999999</v>
      </c>
      <c r="J189" s="109">
        <f t="shared" si="276"/>
        <v>46.216999999999999</v>
      </c>
      <c r="K189" s="109">
        <f t="shared" si="276"/>
        <v>46.216999999999999</v>
      </c>
      <c r="L189" s="109">
        <f t="shared" si="276"/>
        <v>42.963000000000001</v>
      </c>
      <c r="M189" s="109">
        <f t="shared" ref="M189:N189" si="282">IFERROR(M392/1000000,"")</f>
        <v>46.985999999999997</v>
      </c>
      <c r="N189" s="109">
        <f t="shared" si="282"/>
        <v>45.402999999999999</v>
      </c>
      <c r="O189" s="109"/>
      <c r="P189" s="109"/>
    </row>
    <row r="190" spans="1:16">
      <c r="A190" s="110" t="s">
        <v>562</v>
      </c>
      <c r="B190" s="110" t="s">
        <v>481</v>
      </c>
      <c r="C190" s="109" t="str">
        <f t="shared" si="252"/>
        <v/>
      </c>
      <c r="D190" s="109" t="str">
        <f t="shared" si="276"/>
        <v/>
      </c>
      <c r="E190" s="109" t="str">
        <f t="shared" si="276"/>
        <v/>
      </c>
      <c r="F190" s="109" t="str">
        <f t="shared" si="276"/>
        <v/>
      </c>
      <c r="G190" s="109" t="str">
        <f t="shared" si="276"/>
        <v/>
      </c>
      <c r="H190" s="109" t="str">
        <f t="shared" si="276"/>
        <v/>
      </c>
      <c r="I190" s="109" t="str">
        <f t="shared" si="276"/>
        <v/>
      </c>
      <c r="J190" s="109" t="str">
        <f t="shared" si="276"/>
        <v/>
      </c>
      <c r="K190" s="109" t="str">
        <f t="shared" si="276"/>
        <v/>
      </c>
      <c r="L190" s="109" t="str">
        <f t="shared" si="276"/>
        <v/>
      </c>
      <c r="M190" s="109" t="str">
        <f t="shared" ref="M190:N190" si="283">IFERROR(M393/1000000,"")</f>
        <v/>
      </c>
      <c r="N190" s="109" t="str">
        <f t="shared" si="283"/>
        <v/>
      </c>
      <c r="O190" s="109"/>
      <c r="P190" s="109"/>
    </row>
    <row r="191" spans="1:16">
      <c r="A191" s="110" t="s">
        <v>563</v>
      </c>
      <c r="B191" s="110" t="s">
        <v>480</v>
      </c>
      <c r="C191" s="109">
        <f t="shared" si="252"/>
        <v>162.50200000000001</v>
      </c>
      <c r="D191" s="109">
        <f t="shared" si="276"/>
        <v>169.19900000000001</v>
      </c>
      <c r="E191" s="109">
        <f t="shared" si="276"/>
        <v>171.511</v>
      </c>
      <c r="F191" s="109">
        <f t="shared" si="276"/>
        <v>171.63399999999999</v>
      </c>
      <c r="G191" s="109">
        <f t="shared" si="276"/>
        <v>171.653412</v>
      </c>
      <c r="H191" s="109">
        <f t="shared" si="276"/>
        <v>171.63300000000001</v>
      </c>
      <c r="I191" s="109">
        <f t="shared" si="276"/>
        <v>171.63800000000001</v>
      </c>
      <c r="J191" s="109">
        <f t="shared" si="276"/>
        <v>172.05199999999999</v>
      </c>
      <c r="K191" s="109">
        <f t="shared" si="276"/>
        <v>169.571</v>
      </c>
      <c r="L191" s="109">
        <f t="shared" si="276"/>
        <v>173.488</v>
      </c>
      <c r="M191" s="109">
        <f t="shared" ref="M191:N191" si="284">IFERROR(M394/1000000,"")</f>
        <v>171.93799999999999</v>
      </c>
      <c r="N191" s="109">
        <f t="shared" si="284"/>
        <v>173.20699999999999</v>
      </c>
      <c r="O191" s="109"/>
      <c r="P191" s="109"/>
    </row>
    <row r="192" spans="1:16">
      <c r="A192" s="110" t="s">
        <v>563</v>
      </c>
      <c r="B192" s="110" t="s">
        <v>481</v>
      </c>
      <c r="C192" s="109" t="str">
        <f t="shared" si="252"/>
        <v/>
      </c>
      <c r="D192" s="109" t="str">
        <f t="shared" si="276"/>
        <v/>
      </c>
      <c r="E192" s="109" t="str">
        <f t="shared" si="276"/>
        <v/>
      </c>
      <c r="F192" s="109" t="str">
        <f t="shared" si="276"/>
        <v/>
      </c>
      <c r="G192" s="109" t="str">
        <f t="shared" si="276"/>
        <v/>
      </c>
      <c r="H192" s="109" t="str">
        <f t="shared" si="276"/>
        <v/>
      </c>
      <c r="I192" s="109" t="str">
        <f t="shared" si="276"/>
        <v/>
      </c>
      <c r="J192" s="109" t="str">
        <f t="shared" si="276"/>
        <v/>
      </c>
      <c r="K192" s="109" t="str">
        <f t="shared" si="276"/>
        <v/>
      </c>
      <c r="L192" s="109" t="str">
        <f t="shared" si="276"/>
        <v/>
      </c>
      <c r="M192" s="109" t="str">
        <f t="shared" ref="M192:N192" si="285">IFERROR(M395/1000000,"")</f>
        <v/>
      </c>
      <c r="N192" s="109" t="str">
        <f t="shared" si="285"/>
        <v/>
      </c>
      <c r="O192" s="109"/>
      <c r="P192" s="109"/>
    </row>
    <row r="193" spans="1:16">
      <c r="A193" s="110" t="s">
        <v>564</v>
      </c>
      <c r="B193" s="110" t="s">
        <v>480</v>
      </c>
      <c r="C193" s="109">
        <f t="shared" si="252"/>
        <v>732.99424199999999</v>
      </c>
      <c r="D193" s="109">
        <f t="shared" si="276"/>
        <v>681.785256</v>
      </c>
      <c r="E193" s="109">
        <f t="shared" si="276"/>
        <v>692.99800000000005</v>
      </c>
      <c r="F193" s="109">
        <f t="shared" si="276"/>
        <v>679.75269000000003</v>
      </c>
      <c r="G193" s="109">
        <f t="shared" si="276"/>
        <v>679.83653000000004</v>
      </c>
      <c r="H193" s="109">
        <f t="shared" si="276"/>
        <v>679.71633799999995</v>
      </c>
      <c r="I193" s="109">
        <f t="shared" si="276"/>
        <v>679.22</v>
      </c>
      <c r="J193" s="109">
        <f t="shared" si="276"/>
        <v>679.23043700000005</v>
      </c>
      <c r="K193" s="109">
        <f t="shared" si="276"/>
        <v>678.95640000000003</v>
      </c>
      <c r="L193" s="109">
        <f t="shared" si="276"/>
        <v>678.90899999999999</v>
      </c>
      <c r="M193" s="109">
        <f t="shared" ref="M193:N193" si="286">IFERROR(M396/1000000,"")</f>
        <v>671.48210099999994</v>
      </c>
      <c r="N193" s="109">
        <f t="shared" si="286"/>
        <v>682.66121899999996</v>
      </c>
      <c r="O193" s="109"/>
      <c r="P193" s="109"/>
    </row>
    <row r="194" spans="1:16">
      <c r="A194" s="110" t="s">
        <v>564</v>
      </c>
      <c r="B194" s="110" t="s">
        <v>481</v>
      </c>
      <c r="C194" s="109" t="str">
        <f t="shared" ref="C194" si="287">IFERROR(C397/1000000,"")</f>
        <v/>
      </c>
      <c r="D194" s="109" t="str">
        <f t="shared" si="276"/>
        <v/>
      </c>
      <c r="E194" s="109" t="str">
        <f t="shared" si="276"/>
        <v/>
      </c>
      <c r="F194" s="109" t="str">
        <f t="shared" si="276"/>
        <v/>
      </c>
      <c r="G194" s="109" t="str">
        <f t="shared" si="276"/>
        <v/>
      </c>
      <c r="H194" s="109" t="str">
        <f t="shared" si="276"/>
        <v/>
      </c>
      <c r="I194" s="109" t="str">
        <f t="shared" si="276"/>
        <v/>
      </c>
      <c r="J194" s="109" t="str">
        <f t="shared" si="276"/>
        <v/>
      </c>
      <c r="K194" s="109" t="str">
        <f t="shared" si="276"/>
        <v/>
      </c>
      <c r="L194" s="109" t="str">
        <f t="shared" si="276"/>
        <v/>
      </c>
      <c r="M194" s="109" t="str">
        <f t="shared" ref="M194:N194" si="288">IFERROR(M397/1000000,"")</f>
        <v/>
      </c>
      <c r="N194" s="109" t="str">
        <f t="shared" si="288"/>
        <v/>
      </c>
      <c r="O194" s="109"/>
      <c r="P194" s="109"/>
    </row>
    <row r="195" spans="1:16">
      <c r="A195" s="110" t="s">
        <v>284</v>
      </c>
      <c r="B195" s="110" t="s">
        <v>480</v>
      </c>
      <c r="C195" s="109">
        <f t="shared" ref="C195:L202" si="289">IFERROR(C398/1000000,"")</f>
        <v>149.499</v>
      </c>
      <c r="D195" s="109">
        <f t="shared" si="289"/>
        <v>156.38800000000001</v>
      </c>
      <c r="E195" s="109">
        <f t="shared" si="289"/>
        <v>164.291</v>
      </c>
      <c r="F195" s="109">
        <f t="shared" si="289"/>
        <v>165.20699999999999</v>
      </c>
      <c r="G195" s="109">
        <f t="shared" si="289"/>
        <v>162.40899999999999</v>
      </c>
      <c r="H195" s="109">
        <f t="shared" si="289"/>
        <v>159.91399999999999</v>
      </c>
      <c r="I195" s="109">
        <f t="shared" si="289"/>
        <v>163.81100000000001</v>
      </c>
      <c r="J195" s="109">
        <f t="shared" si="289"/>
        <v>162.02699999999999</v>
      </c>
      <c r="K195" s="109">
        <f t="shared" si="289"/>
        <v>160.12899999999999</v>
      </c>
      <c r="L195" s="109">
        <f t="shared" si="289"/>
        <v>153.946</v>
      </c>
      <c r="M195" s="109">
        <f t="shared" ref="M195:N195" si="290">IFERROR(M398/1000000,"")</f>
        <v>153.946</v>
      </c>
      <c r="N195" s="109">
        <f t="shared" si="290"/>
        <v>267.17</v>
      </c>
      <c r="O195" s="109"/>
      <c r="P195" s="109"/>
    </row>
    <row r="196" spans="1:16">
      <c r="A196" s="110" t="s">
        <v>284</v>
      </c>
      <c r="B196" s="110" t="s">
        <v>481</v>
      </c>
      <c r="C196" s="109" t="str">
        <f t="shared" si="289"/>
        <v/>
      </c>
      <c r="D196" s="109" t="str">
        <f t="shared" si="289"/>
        <v/>
      </c>
      <c r="E196" s="109" t="str">
        <f t="shared" si="289"/>
        <v/>
      </c>
      <c r="F196" s="109" t="str">
        <f t="shared" si="289"/>
        <v/>
      </c>
      <c r="G196" s="109" t="str">
        <f t="shared" si="289"/>
        <v/>
      </c>
      <c r="H196" s="109" t="str">
        <f t="shared" si="289"/>
        <v/>
      </c>
      <c r="I196" s="109" t="str">
        <f t="shared" si="289"/>
        <v/>
      </c>
      <c r="J196" s="109" t="str">
        <f t="shared" si="289"/>
        <v/>
      </c>
      <c r="K196" s="109" t="str">
        <f t="shared" si="289"/>
        <v/>
      </c>
      <c r="L196" s="109" t="str">
        <f t="shared" si="289"/>
        <v/>
      </c>
      <c r="M196" s="109" t="str">
        <f t="shared" ref="M196:N196" si="291">IFERROR(M399/1000000,"")</f>
        <v/>
      </c>
      <c r="N196" s="109" t="str">
        <f t="shared" si="291"/>
        <v/>
      </c>
      <c r="O196" s="109"/>
      <c r="P196" s="109"/>
    </row>
    <row r="197" spans="1:16">
      <c r="A197" s="110" t="s">
        <v>565</v>
      </c>
      <c r="B197" s="110" t="s">
        <v>480</v>
      </c>
      <c r="C197" s="109">
        <f t="shared" si="289"/>
        <v>41.557000000000002</v>
      </c>
      <c r="D197" s="109">
        <f t="shared" si="289"/>
        <v>37.604999999999997</v>
      </c>
      <c r="E197" s="109">
        <f t="shared" si="289"/>
        <v>37.603999999999999</v>
      </c>
      <c r="F197" s="109">
        <f t="shared" si="289"/>
        <v>37.612000000000002</v>
      </c>
      <c r="G197" s="109">
        <f t="shared" si="289"/>
        <v>37.61</v>
      </c>
      <c r="H197" s="109">
        <f t="shared" si="289"/>
        <v>36.942731999999999</v>
      </c>
      <c r="I197" s="109">
        <f t="shared" si="289"/>
        <v>36.435000000000002</v>
      </c>
      <c r="J197" s="109">
        <f t="shared" si="289"/>
        <v>36.430999999999997</v>
      </c>
      <c r="K197" s="109">
        <f t="shared" si="289"/>
        <v>36.433</v>
      </c>
      <c r="L197" s="109">
        <f t="shared" si="289"/>
        <v>36.414999999999999</v>
      </c>
      <c r="M197" s="109">
        <f t="shared" ref="M197:N197" si="292">IFERROR(M400/1000000,"")</f>
        <v>36.264000000000003</v>
      </c>
      <c r="N197" s="109">
        <f t="shared" si="292"/>
        <v>36.264000000000003</v>
      </c>
      <c r="O197" s="109"/>
      <c r="P197" s="109"/>
    </row>
    <row r="198" spans="1:16">
      <c r="A198" s="110" t="s">
        <v>565</v>
      </c>
      <c r="B198" s="110" t="s">
        <v>481</v>
      </c>
      <c r="C198" s="109" t="str">
        <f t="shared" si="289"/>
        <v/>
      </c>
      <c r="D198" s="109" t="str">
        <f t="shared" si="289"/>
        <v/>
      </c>
      <c r="E198" s="109" t="str">
        <f t="shared" si="289"/>
        <v/>
      </c>
      <c r="F198" s="109" t="str">
        <f t="shared" si="289"/>
        <v/>
      </c>
      <c r="G198" s="109" t="str">
        <f t="shared" si="289"/>
        <v/>
      </c>
      <c r="H198" s="109" t="str">
        <f t="shared" si="289"/>
        <v/>
      </c>
      <c r="I198" s="109" t="str">
        <f t="shared" si="289"/>
        <v/>
      </c>
      <c r="J198" s="109" t="str">
        <f t="shared" si="289"/>
        <v/>
      </c>
      <c r="K198" s="109" t="str">
        <f t="shared" si="289"/>
        <v/>
      </c>
      <c r="L198" s="109" t="str">
        <f t="shared" si="289"/>
        <v/>
      </c>
      <c r="M198" s="109" t="str">
        <f t="shared" ref="M198:N198" si="293">IFERROR(M401/1000000,"")</f>
        <v/>
      </c>
      <c r="N198" s="109" t="str">
        <f t="shared" si="293"/>
        <v/>
      </c>
      <c r="O198" s="109"/>
      <c r="P198" s="109"/>
    </row>
    <row r="199" spans="1:16">
      <c r="A199" s="110" t="s">
        <v>285</v>
      </c>
      <c r="B199" s="110" t="s">
        <v>480</v>
      </c>
      <c r="C199" s="109">
        <f t="shared" si="289"/>
        <v>175.179</v>
      </c>
      <c r="D199" s="109">
        <f t="shared" si="289"/>
        <v>193.69800000000001</v>
      </c>
      <c r="E199" s="109">
        <f t="shared" si="289"/>
        <v>201.327</v>
      </c>
      <c r="F199" s="109">
        <f t="shared" si="289"/>
        <v>201.881</v>
      </c>
      <c r="G199" s="109">
        <f t="shared" si="289"/>
        <v>205.85300000000001</v>
      </c>
      <c r="H199" s="109">
        <f t="shared" si="289"/>
        <v>207.697</v>
      </c>
      <c r="I199" s="109">
        <f t="shared" si="289"/>
        <v>206.96700000000001</v>
      </c>
      <c r="J199" s="109">
        <f t="shared" si="289"/>
        <v>207.791</v>
      </c>
      <c r="K199" s="109">
        <f t="shared" si="289"/>
        <v>207.78</v>
      </c>
      <c r="L199" s="109">
        <f t="shared" si="289"/>
        <v>216.52799999999999</v>
      </c>
      <c r="M199" s="109">
        <f t="shared" ref="M199:N199" si="294">IFERROR(M402/1000000,"")</f>
        <v>210.619</v>
      </c>
      <c r="N199" s="109">
        <f t="shared" si="294"/>
        <v>207.42599999999999</v>
      </c>
      <c r="O199" s="109"/>
      <c r="P199" s="109"/>
    </row>
    <row r="200" spans="1:16">
      <c r="A200" s="110" t="s">
        <v>285</v>
      </c>
      <c r="B200" s="110" t="s">
        <v>481</v>
      </c>
      <c r="C200" s="109" t="str">
        <f t="shared" si="289"/>
        <v/>
      </c>
      <c r="D200" s="109" t="str">
        <f t="shared" si="289"/>
        <v/>
      </c>
      <c r="E200" s="109" t="str">
        <f t="shared" si="289"/>
        <v/>
      </c>
      <c r="F200" s="109" t="str">
        <f t="shared" si="289"/>
        <v/>
      </c>
      <c r="G200" s="109" t="str">
        <f t="shared" si="289"/>
        <v/>
      </c>
      <c r="H200" s="109" t="str">
        <f t="shared" si="289"/>
        <v/>
      </c>
      <c r="I200" s="109" t="str">
        <f t="shared" si="289"/>
        <v/>
      </c>
      <c r="J200" s="109" t="str">
        <f t="shared" si="289"/>
        <v/>
      </c>
      <c r="K200" s="109" t="str">
        <f t="shared" si="289"/>
        <v/>
      </c>
      <c r="L200" s="109" t="str">
        <f t="shared" si="289"/>
        <v/>
      </c>
      <c r="M200" s="109" t="str">
        <f t="shared" ref="M200:N200" si="295">IFERROR(M403/1000000,"")</f>
        <v/>
      </c>
      <c r="N200" s="109" t="str">
        <f t="shared" si="295"/>
        <v/>
      </c>
      <c r="O200" s="109"/>
      <c r="P200" s="109"/>
    </row>
    <row r="201" spans="1:16">
      <c r="A201" s="110" t="s">
        <v>566</v>
      </c>
      <c r="B201" s="110" t="s">
        <v>480</v>
      </c>
      <c r="C201" s="109">
        <f t="shared" si="289"/>
        <v>418.57400000000001</v>
      </c>
      <c r="D201" s="109">
        <f t="shared" si="289"/>
        <v>418.15699999999998</v>
      </c>
      <c r="E201" s="109">
        <f t="shared" si="289"/>
        <v>419.59699999999998</v>
      </c>
      <c r="F201" s="109">
        <f t="shared" si="289"/>
        <v>438.36860999999999</v>
      </c>
      <c r="G201" s="109">
        <f t="shared" si="289"/>
        <v>438.00930399999999</v>
      </c>
      <c r="H201" s="109">
        <f t="shared" si="289"/>
        <v>438.17352299999999</v>
      </c>
      <c r="I201" s="109">
        <f t="shared" si="289"/>
        <v>438.17352299999999</v>
      </c>
      <c r="J201" s="109">
        <f t="shared" si="289"/>
        <v>416.30599999999998</v>
      </c>
      <c r="K201" s="109">
        <f t="shared" si="289"/>
        <v>415.20299999999997</v>
      </c>
      <c r="L201" s="109">
        <f t="shared" si="289"/>
        <v>408.12599999999998</v>
      </c>
      <c r="M201" s="109">
        <f t="shared" ref="M201:N201" si="296">IFERROR(M404/1000000,"")</f>
        <v>411.233</v>
      </c>
      <c r="N201" s="109">
        <f t="shared" si="296"/>
        <v>392.79300000000001</v>
      </c>
      <c r="O201" s="109"/>
      <c r="P201" s="109"/>
    </row>
    <row r="202" spans="1:16">
      <c r="A202" s="110" t="s">
        <v>566</v>
      </c>
      <c r="B202" s="110" t="s">
        <v>481</v>
      </c>
      <c r="C202" s="109" t="str">
        <f t="shared" si="289"/>
        <v/>
      </c>
      <c r="D202" s="109" t="str">
        <f t="shared" si="289"/>
        <v/>
      </c>
      <c r="E202" s="109" t="str">
        <f t="shared" si="289"/>
        <v/>
      </c>
      <c r="F202" s="109" t="str">
        <f t="shared" si="289"/>
        <v/>
      </c>
      <c r="G202" s="109" t="str">
        <f t="shared" si="289"/>
        <v/>
      </c>
      <c r="H202" s="109" t="str">
        <f t="shared" si="289"/>
        <v/>
      </c>
      <c r="I202" s="109" t="str">
        <f t="shared" si="289"/>
        <v/>
      </c>
      <c r="J202" s="109" t="str">
        <f t="shared" si="289"/>
        <v/>
      </c>
      <c r="K202" s="109" t="str">
        <f t="shared" si="289"/>
        <v/>
      </c>
      <c r="L202" s="109" t="str">
        <f t="shared" si="289"/>
        <v/>
      </c>
      <c r="M202" s="109" t="str">
        <f t="shared" ref="M202:N202" si="297">IFERROR(M405/1000000,"")</f>
        <v/>
      </c>
      <c r="N202" s="109" t="str">
        <f t="shared" si="297"/>
        <v/>
      </c>
      <c r="O202" s="109"/>
      <c r="P202" s="109"/>
    </row>
    <row r="205" spans="1:16">
      <c r="C205" s="109">
        <v>20292048796</v>
      </c>
      <c r="D205" s="109">
        <v>20681075491</v>
      </c>
      <c r="E205" s="259">
        <v>20869000000</v>
      </c>
      <c r="F205" s="259">
        <v>21176000000</v>
      </c>
      <c r="G205" s="259">
        <v>21560000000</v>
      </c>
      <c r="H205" s="259">
        <v>21637000000</v>
      </c>
      <c r="I205" s="259">
        <v>21468000000</v>
      </c>
      <c r="J205" s="259">
        <v>21812000000</v>
      </c>
      <c r="K205" s="259">
        <v>21716000000</v>
      </c>
      <c r="L205" s="259">
        <v>21673000000</v>
      </c>
      <c r="M205" s="259">
        <v>21613000000</v>
      </c>
      <c r="N205" s="259">
        <v>22665000000</v>
      </c>
      <c r="O205" s="259"/>
      <c r="P205" s="259"/>
    </row>
    <row r="206" spans="1:16">
      <c r="C206" s="109">
        <v>19372085000</v>
      </c>
      <c r="D206" s="109">
        <v>19166316000</v>
      </c>
      <c r="E206" s="259">
        <v>19855000000</v>
      </c>
      <c r="F206" s="259">
        <v>19323000000</v>
      </c>
      <c r="G206" s="259">
        <v>19730000000</v>
      </c>
      <c r="H206" s="259">
        <v>19959000000</v>
      </c>
      <c r="I206" s="259">
        <v>20221000000</v>
      </c>
      <c r="J206" s="259">
        <v>20051000000</v>
      </c>
      <c r="K206" s="259">
        <v>20397000000</v>
      </c>
      <c r="L206" s="259">
        <v>20853000000</v>
      </c>
      <c r="M206" s="259">
        <v>21446000000</v>
      </c>
      <c r="N206" s="259">
        <v>22572000000</v>
      </c>
      <c r="O206" s="259"/>
      <c r="P206" s="259"/>
    </row>
    <row r="207" spans="1:16">
      <c r="C207" s="109">
        <v>7644464085</v>
      </c>
      <c r="D207" s="109">
        <v>7767247023</v>
      </c>
      <c r="E207" s="259">
        <v>7902075950</v>
      </c>
      <c r="F207" s="259">
        <v>7984162239</v>
      </c>
      <c r="G207" s="259">
        <v>8016877841</v>
      </c>
      <c r="H207" s="259">
        <v>8065564000</v>
      </c>
      <c r="I207" s="259">
        <v>7948941842</v>
      </c>
      <c r="J207" s="259">
        <v>8234774000</v>
      </c>
      <c r="K207" s="259">
        <v>8089989875</v>
      </c>
      <c r="L207" s="259">
        <v>7904371000</v>
      </c>
      <c r="M207" s="259">
        <v>7791581000</v>
      </c>
      <c r="N207" s="259">
        <v>8293890000</v>
      </c>
      <c r="O207" s="259"/>
      <c r="P207" s="259"/>
    </row>
    <row r="208" spans="1:16">
      <c r="C208" s="109">
        <v>4090394000</v>
      </c>
      <c r="D208" s="109">
        <v>4085671000</v>
      </c>
      <c r="E208" s="259">
        <v>4147364000</v>
      </c>
      <c r="F208" s="259">
        <v>4103784000</v>
      </c>
      <c r="G208" s="259">
        <v>4193135000</v>
      </c>
      <c r="H208" s="259">
        <v>4282705766</v>
      </c>
      <c r="I208" s="259">
        <v>4691627488</v>
      </c>
      <c r="J208" s="259">
        <v>4481953027</v>
      </c>
      <c r="K208" s="259">
        <v>4600391807</v>
      </c>
      <c r="L208" s="259">
        <v>4747047256</v>
      </c>
      <c r="M208" s="259">
        <v>4834622601</v>
      </c>
      <c r="N208" s="259">
        <v>5028095129</v>
      </c>
      <c r="O208" s="259"/>
      <c r="P208" s="259"/>
    </row>
    <row r="209" spans="3:16">
      <c r="C209" s="109">
        <v>1093402359</v>
      </c>
      <c r="D209" s="109">
        <v>1116407638</v>
      </c>
      <c r="E209" s="259">
        <v>1106323638</v>
      </c>
      <c r="F209" s="259">
        <v>1111098279</v>
      </c>
      <c r="G209" s="259">
        <v>1181478208</v>
      </c>
      <c r="H209" s="259">
        <v>1164261465</v>
      </c>
      <c r="I209" s="259">
        <v>1167241279</v>
      </c>
      <c r="J209" s="259">
        <v>1156986364</v>
      </c>
      <c r="K209" s="259">
        <v>1186480279</v>
      </c>
      <c r="L209" s="259">
        <v>1106394000</v>
      </c>
      <c r="M209" s="259">
        <v>1142776000</v>
      </c>
      <c r="N209" s="259">
        <v>1426438203</v>
      </c>
      <c r="O209" s="259"/>
      <c r="P209" s="259"/>
    </row>
    <row r="210" spans="3:16">
      <c r="C210" s="109">
        <v>1496843000</v>
      </c>
      <c r="D210" s="109">
        <v>1468308000</v>
      </c>
      <c r="E210" s="259">
        <v>1570515000</v>
      </c>
      <c r="F210" s="259">
        <v>1520571000</v>
      </c>
      <c r="G210" s="259">
        <v>1535382000</v>
      </c>
      <c r="H210" s="259">
        <v>1537511959</v>
      </c>
      <c r="I210" s="259">
        <v>1579033287</v>
      </c>
      <c r="J210" s="259">
        <v>1556323386</v>
      </c>
      <c r="K210" s="259">
        <v>1589481087</v>
      </c>
      <c r="L210" s="259">
        <v>1630911606</v>
      </c>
      <c r="M210" s="259">
        <v>1615709376</v>
      </c>
      <c r="N210" s="259">
        <v>1741934977</v>
      </c>
      <c r="O210" s="259"/>
      <c r="P210" s="259"/>
    </row>
    <row r="211" spans="3:16">
      <c r="C211" s="109">
        <v>2811469000</v>
      </c>
      <c r="D211" s="109">
        <v>2937791000</v>
      </c>
      <c r="E211" s="259">
        <v>2931923786</v>
      </c>
      <c r="F211" s="259">
        <v>2954432594</v>
      </c>
      <c r="G211" s="259">
        <v>2987659222</v>
      </c>
      <c r="H211" s="259">
        <v>3094525524</v>
      </c>
      <c r="I211" s="259">
        <v>3093799476</v>
      </c>
      <c r="J211" s="259">
        <v>3151285476</v>
      </c>
      <c r="K211" s="259">
        <v>3227475476</v>
      </c>
      <c r="L211" s="259">
        <v>3328515000</v>
      </c>
      <c r="M211" s="259">
        <v>3401895000</v>
      </c>
      <c r="N211" s="259">
        <v>3430119950</v>
      </c>
      <c r="O211" s="259"/>
      <c r="P211" s="259"/>
    </row>
    <row r="212" spans="3:16">
      <c r="C212" s="109">
        <v>2155465000</v>
      </c>
      <c r="D212" s="109">
        <v>2160043000</v>
      </c>
      <c r="E212" s="259">
        <v>2245527000</v>
      </c>
      <c r="F212" s="259">
        <v>2222043000</v>
      </c>
      <c r="G212" s="259">
        <v>2244323000</v>
      </c>
      <c r="H212" s="259">
        <v>2259537677</v>
      </c>
      <c r="I212" s="259">
        <v>2305607648</v>
      </c>
      <c r="J212" s="259">
        <v>2319397881</v>
      </c>
      <c r="K212" s="259">
        <v>2451852492</v>
      </c>
      <c r="L212" s="259">
        <v>2510837447</v>
      </c>
      <c r="M212" s="259">
        <v>2607833723</v>
      </c>
      <c r="N212" s="259">
        <v>2705350803</v>
      </c>
      <c r="O212" s="259"/>
      <c r="P212" s="259"/>
    </row>
    <row r="213" spans="3:16">
      <c r="C213" s="109" t="s">
        <v>483</v>
      </c>
      <c r="D213" s="109" t="s">
        <v>483</v>
      </c>
      <c r="E213" s="259" t="s">
        <v>483</v>
      </c>
      <c r="F213" s="259" t="s">
        <v>483</v>
      </c>
      <c r="G213" s="259" t="s">
        <v>483</v>
      </c>
      <c r="H213" s="259" t="s">
        <v>483</v>
      </c>
      <c r="I213" s="259" t="s">
        <v>483</v>
      </c>
      <c r="J213" s="259" t="s">
        <v>483</v>
      </c>
      <c r="K213" s="259" t="s">
        <v>483</v>
      </c>
      <c r="L213" s="259" t="s">
        <v>483</v>
      </c>
      <c r="M213" s="259" t="s">
        <v>483</v>
      </c>
      <c r="N213" s="259" t="s">
        <v>483</v>
      </c>
      <c r="O213" s="259"/>
      <c r="P213" s="259"/>
    </row>
    <row r="214" spans="3:16">
      <c r="C214" s="109" t="s">
        <v>483</v>
      </c>
      <c r="D214" s="109" t="s">
        <v>483</v>
      </c>
      <c r="E214" s="259" t="s">
        <v>483</v>
      </c>
      <c r="F214" s="259" t="s">
        <v>483</v>
      </c>
      <c r="G214" s="259" t="s">
        <v>483</v>
      </c>
      <c r="H214" s="259" t="s">
        <v>483</v>
      </c>
      <c r="I214" s="259" t="s">
        <v>483</v>
      </c>
      <c r="J214" s="259" t="s">
        <v>483</v>
      </c>
      <c r="K214" s="259" t="s">
        <v>483</v>
      </c>
      <c r="L214" s="259" t="s">
        <v>483</v>
      </c>
      <c r="M214" s="259" t="s">
        <v>483</v>
      </c>
      <c r="N214" s="259" t="s">
        <v>483</v>
      </c>
      <c r="O214" s="259"/>
      <c r="P214" s="259"/>
    </row>
    <row r="215" spans="3:16">
      <c r="C215" s="109">
        <v>216883000</v>
      </c>
      <c r="D215" s="109">
        <v>216906000</v>
      </c>
      <c r="E215" s="259">
        <v>218045000</v>
      </c>
      <c r="F215" s="259">
        <v>266409000</v>
      </c>
      <c r="G215" s="259">
        <v>209235000</v>
      </c>
      <c r="H215" s="259">
        <v>207215000</v>
      </c>
      <c r="I215" s="259">
        <v>204477000</v>
      </c>
      <c r="J215" s="259">
        <v>204887000</v>
      </c>
      <c r="K215" s="259">
        <v>207970000</v>
      </c>
      <c r="L215" s="259">
        <v>213636000</v>
      </c>
      <c r="M215" s="259">
        <v>213791000</v>
      </c>
      <c r="N215" s="259">
        <v>212862000</v>
      </c>
      <c r="O215" s="259"/>
      <c r="P215" s="259"/>
    </row>
    <row r="216" spans="3:16">
      <c r="C216" s="109">
        <v>184283000</v>
      </c>
      <c r="D216" s="109">
        <v>168266000</v>
      </c>
      <c r="E216" s="259">
        <v>180333000</v>
      </c>
      <c r="F216" s="259">
        <v>174934000</v>
      </c>
      <c r="G216" s="259">
        <v>179207000</v>
      </c>
      <c r="H216" s="259">
        <v>182291866</v>
      </c>
      <c r="I216" s="259">
        <v>182507244</v>
      </c>
      <c r="J216" s="259">
        <v>184507415</v>
      </c>
      <c r="K216" s="259">
        <v>182262432</v>
      </c>
      <c r="L216" s="259">
        <v>187081300</v>
      </c>
      <c r="M216" s="259">
        <v>186132920</v>
      </c>
      <c r="N216" s="259">
        <v>187248220</v>
      </c>
      <c r="O216" s="259"/>
      <c r="P216" s="259"/>
    </row>
    <row r="217" spans="3:16">
      <c r="C217" s="109">
        <v>795562048</v>
      </c>
      <c r="D217" s="109">
        <v>842991000</v>
      </c>
      <c r="E217" s="259">
        <v>844816920</v>
      </c>
      <c r="F217" s="259">
        <v>812456028</v>
      </c>
      <c r="G217" s="259">
        <v>829499243</v>
      </c>
      <c r="H217" s="259">
        <v>818564684</v>
      </c>
      <c r="I217" s="259">
        <v>814375000</v>
      </c>
      <c r="J217" s="259">
        <v>828903306</v>
      </c>
      <c r="K217" s="259">
        <v>814065000</v>
      </c>
      <c r="L217" s="259">
        <v>831010000</v>
      </c>
      <c r="M217" s="259">
        <v>835193828</v>
      </c>
      <c r="N217" s="259">
        <v>873880726</v>
      </c>
      <c r="O217" s="259"/>
      <c r="P217" s="259"/>
    </row>
    <row r="218" spans="3:16">
      <c r="C218" s="109">
        <v>669824000</v>
      </c>
      <c r="D218" s="109">
        <v>668781000</v>
      </c>
      <c r="E218" s="259">
        <v>679167000</v>
      </c>
      <c r="F218" s="259">
        <v>657281000</v>
      </c>
      <c r="G218" s="259">
        <v>667704000</v>
      </c>
      <c r="H218" s="259">
        <v>661125766</v>
      </c>
      <c r="I218" s="259">
        <v>652098529</v>
      </c>
      <c r="J218" s="259">
        <v>644804843</v>
      </c>
      <c r="K218" s="259">
        <v>636227863</v>
      </c>
      <c r="L218" s="259">
        <v>657167907</v>
      </c>
      <c r="M218" s="259">
        <v>680840363</v>
      </c>
      <c r="N218" s="259">
        <v>720656427</v>
      </c>
      <c r="O218" s="259"/>
      <c r="P218" s="259"/>
    </row>
    <row r="219" spans="3:16">
      <c r="C219" s="109">
        <v>1110155359</v>
      </c>
      <c r="D219" s="109">
        <v>1101678747</v>
      </c>
      <c r="E219" s="259">
        <v>1094519988</v>
      </c>
      <c r="F219" s="259">
        <v>1094996000</v>
      </c>
      <c r="G219" s="259">
        <v>1116314138</v>
      </c>
      <c r="H219" s="259">
        <v>1065863249</v>
      </c>
      <c r="I219" s="259">
        <v>1071370000</v>
      </c>
      <c r="J219" s="259">
        <v>1095237000</v>
      </c>
      <c r="K219" s="259">
        <v>1075071000</v>
      </c>
      <c r="L219" s="259">
        <v>1038746000</v>
      </c>
      <c r="M219" s="259">
        <v>1032152000</v>
      </c>
      <c r="N219" s="259">
        <v>1071942000</v>
      </c>
      <c r="O219" s="259"/>
      <c r="P219" s="259"/>
    </row>
    <row r="220" spans="3:16">
      <c r="C220" s="109">
        <v>1426815000</v>
      </c>
      <c r="D220" s="109">
        <v>1392919000</v>
      </c>
      <c r="E220" s="259">
        <v>1422498000</v>
      </c>
      <c r="F220" s="259">
        <v>1357836000</v>
      </c>
      <c r="G220" s="259">
        <v>1377235000</v>
      </c>
      <c r="H220" s="259">
        <v>1370360889</v>
      </c>
      <c r="I220" s="259">
        <v>1334504183</v>
      </c>
      <c r="J220" s="259">
        <v>1309036936</v>
      </c>
      <c r="K220" s="259">
        <v>1328231425</v>
      </c>
      <c r="L220" s="259">
        <v>1368844934</v>
      </c>
      <c r="M220" s="259">
        <v>1429183251</v>
      </c>
      <c r="N220" s="259">
        <v>1483564218</v>
      </c>
      <c r="O220" s="259"/>
      <c r="P220" s="259"/>
    </row>
    <row r="221" spans="3:16">
      <c r="C221" s="109">
        <v>476067000</v>
      </c>
      <c r="D221" s="109">
        <v>565555000</v>
      </c>
      <c r="E221" s="259">
        <v>554364000</v>
      </c>
      <c r="F221" s="259">
        <v>559238000</v>
      </c>
      <c r="G221" s="259">
        <v>560810000</v>
      </c>
      <c r="H221" s="259">
        <v>582303936</v>
      </c>
      <c r="I221" s="259">
        <v>574125337</v>
      </c>
      <c r="J221" s="259">
        <v>578991000</v>
      </c>
      <c r="K221" s="259">
        <v>560909000</v>
      </c>
      <c r="L221" s="259">
        <v>578405000</v>
      </c>
      <c r="M221" s="259">
        <v>591306021</v>
      </c>
      <c r="N221" s="259">
        <v>611557000</v>
      </c>
      <c r="O221" s="259"/>
      <c r="P221" s="259"/>
    </row>
    <row r="222" spans="3:16">
      <c r="C222" s="109">
        <v>770250000</v>
      </c>
      <c r="D222" s="109">
        <v>766488000</v>
      </c>
      <c r="E222" s="259">
        <v>793581000</v>
      </c>
      <c r="F222" s="259">
        <v>766869000</v>
      </c>
      <c r="G222" s="259">
        <v>775641000</v>
      </c>
      <c r="H222" s="259">
        <v>788359146</v>
      </c>
      <c r="I222" s="259">
        <v>732874824</v>
      </c>
      <c r="J222" s="259">
        <v>736511670</v>
      </c>
      <c r="K222" s="259">
        <v>757913028</v>
      </c>
      <c r="L222" s="259">
        <v>777081266</v>
      </c>
      <c r="M222" s="259">
        <v>803152676</v>
      </c>
      <c r="N222" s="259">
        <v>857140132</v>
      </c>
      <c r="O222" s="259"/>
      <c r="P222" s="259"/>
    </row>
    <row r="223" spans="3:16">
      <c r="C223" s="109">
        <v>726329000</v>
      </c>
      <c r="D223" s="109">
        <v>727255000</v>
      </c>
      <c r="E223" s="259">
        <v>760901000</v>
      </c>
      <c r="F223" s="259">
        <v>797288610</v>
      </c>
      <c r="G223" s="259">
        <v>793594304</v>
      </c>
      <c r="H223" s="259">
        <v>791633523</v>
      </c>
      <c r="I223" s="259">
        <v>789333523</v>
      </c>
      <c r="J223" s="259">
        <v>754001000</v>
      </c>
      <c r="K223" s="259">
        <v>802266000</v>
      </c>
      <c r="L223" s="259">
        <v>801230000</v>
      </c>
      <c r="M223" s="259">
        <v>762525000</v>
      </c>
      <c r="N223" s="259">
        <v>731479000</v>
      </c>
      <c r="O223" s="259"/>
      <c r="P223" s="259"/>
    </row>
    <row r="224" spans="3:16">
      <c r="C224" s="109">
        <v>924729000</v>
      </c>
      <c r="D224" s="109">
        <v>923645000</v>
      </c>
      <c r="E224" s="259">
        <v>952582000</v>
      </c>
      <c r="F224" s="259">
        <v>938399000</v>
      </c>
      <c r="G224" s="259">
        <v>947273000</v>
      </c>
      <c r="H224" s="259">
        <v>946275979</v>
      </c>
      <c r="I224" s="259">
        <v>926136924</v>
      </c>
      <c r="J224" s="259">
        <v>917646290</v>
      </c>
      <c r="K224" s="259">
        <v>930007620</v>
      </c>
      <c r="L224" s="259">
        <v>953271466</v>
      </c>
      <c r="M224" s="259">
        <v>1018301720</v>
      </c>
      <c r="N224" s="259">
        <v>1105506063</v>
      </c>
      <c r="O224" s="259"/>
      <c r="P224" s="259"/>
    </row>
    <row r="225" spans="3:16">
      <c r="C225" s="109">
        <v>866657000</v>
      </c>
      <c r="D225" s="109">
        <v>870723000</v>
      </c>
      <c r="E225" s="259">
        <v>879495000</v>
      </c>
      <c r="F225" s="259">
        <v>891847000</v>
      </c>
      <c r="G225" s="259">
        <v>930989492</v>
      </c>
      <c r="H225" s="259">
        <v>913985376</v>
      </c>
      <c r="I225" s="259">
        <v>909919000</v>
      </c>
      <c r="J225" s="259">
        <v>908796000</v>
      </c>
      <c r="K225" s="259">
        <v>928710000</v>
      </c>
      <c r="L225" s="259">
        <v>892892000</v>
      </c>
      <c r="M225" s="259">
        <v>903436000</v>
      </c>
      <c r="N225" s="259">
        <v>924131000</v>
      </c>
      <c r="O225" s="259"/>
      <c r="P225" s="259"/>
    </row>
    <row r="226" spans="3:16">
      <c r="C226" s="109">
        <v>1271069000</v>
      </c>
      <c r="D226" s="109">
        <v>1262377000</v>
      </c>
      <c r="E226" s="259">
        <v>1297105000</v>
      </c>
      <c r="F226" s="259">
        <v>1263884000</v>
      </c>
      <c r="G226" s="259">
        <v>1288579000</v>
      </c>
      <c r="H226" s="259">
        <v>1309874260</v>
      </c>
      <c r="I226" s="259">
        <v>1291293026</v>
      </c>
      <c r="J226" s="259">
        <v>1286626671</v>
      </c>
      <c r="K226" s="259">
        <v>1309840028</v>
      </c>
      <c r="L226" s="259">
        <v>1337384583</v>
      </c>
      <c r="M226" s="259">
        <v>1401540445</v>
      </c>
      <c r="N226" s="259">
        <v>1510654313</v>
      </c>
      <c r="O226" s="259"/>
      <c r="P226" s="259"/>
    </row>
    <row r="227" spans="3:16">
      <c r="C227" s="109">
        <v>478158000</v>
      </c>
      <c r="D227" s="109">
        <v>484386451</v>
      </c>
      <c r="E227" s="259">
        <v>486130775</v>
      </c>
      <c r="F227" s="259">
        <v>504135443</v>
      </c>
      <c r="G227" s="259">
        <v>529877317</v>
      </c>
      <c r="H227" s="259">
        <v>530219000</v>
      </c>
      <c r="I227" s="259">
        <v>530194000</v>
      </c>
      <c r="J227" s="259">
        <v>518357000</v>
      </c>
      <c r="K227" s="259">
        <v>521399000</v>
      </c>
      <c r="L227" s="259">
        <v>521897000</v>
      </c>
      <c r="M227" s="259">
        <v>552018000</v>
      </c>
      <c r="N227" s="259">
        <v>557129000</v>
      </c>
      <c r="O227" s="259"/>
      <c r="P227" s="259"/>
    </row>
    <row r="228" spans="3:16">
      <c r="C228" s="109">
        <v>569181000</v>
      </c>
      <c r="D228" s="109">
        <v>545619000</v>
      </c>
      <c r="E228" s="259">
        <v>557589000</v>
      </c>
      <c r="F228" s="259">
        <v>554835000</v>
      </c>
      <c r="G228" s="259">
        <v>589053000</v>
      </c>
      <c r="H228" s="259">
        <v>623243475</v>
      </c>
      <c r="I228" s="259">
        <v>616858254</v>
      </c>
      <c r="J228" s="259">
        <v>614758471</v>
      </c>
      <c r="K228" s="259">
        <v>625038773</v>
      </c>
      <c r="L228" s="259">
        <v>648866811</v>
      </c>
      <c r="M228" s="259">
        <v>639631550</v>
      </c>
      <c r="N228" s="259">
        <v>677790736</v>
      </c>
      <c r="O228" s="259"/>
      <c r="P228" s="259"/>
    </row>
    <row r="229" spans="3:16">
      <c r="C229" s="109">
        <v>341817000</v>
      </c>
      <c r="D229" s="109">
        <v>347590000</v>
      </c>
      <c r="E229" s="259">
        <v>360840000</v>
      </c>
      <c r="F229" s="259">
        <v>365124000</v>
      </c>
      <c r="G229" s="259">
        <v>362146719</v>
      </c>
      <c r="H229" s="259">
        <v>374401988</v>
      </c>
      <c r="I229" s="259">
        <v>372485000</v>
      </c>
      <c r="J229" s="259">
        <v>368377000</v>
      </c>
      <c r="K229" s="259">
        <v>373462000</v>
      </c>
      <c r="L229" s="259">
        <v>390514000</v>
      </c>
      <c r="M229" s="259">
        <v>390245000</v>
      </c>
      <c r="N229" s="259">
        <v>395676000</v>
      </c>
      <c r="O229" s="259"/>
      <c r="P229" s="259"/>
    </row>
    <row r="230" spans="3:16">
      <c r="C230" s="109">
        <v>643382000</v>
      </c>
      <c r="D230" s="109">
        <v>643032000</v>
      </c>
      <c r="E230" s="259">
        <v>661555000</v>
      </c>
      <c r="F230" s="259">
        <v>650907000</v>
      </c>
      <c r="G230" s="259">
        <v>677452000</v>
      </c>
      <c r="H230" s="259">
        <v>668824933</v>
      </c>
      <c r="I230" s="259">
        <v>668539644</v>
      </c>
      <c r="J230" s="259">
        <v>667954293</v>
      </c>
      <c r="K230" s="259">
        <v>677747196</v>
      </c>
      <c r="L230" s="259">
        <v>682961032</v>
      </c>
      <c r="M230" s="259">
        <v>692470829</v>
      </c>
      <c r="N230" s="259">
        <v>725646799</v>
      </c>
      <c r="O230" s="259"/>
      <c r="P230" s="259"/>
    </row>
    <row r="231" spans="3:16">
      <c r="C231" s="109">
        <v>1694147594</v>
      </c>
      <c r="D231" s="109">
        <v>1715334490</v>
      </c>
      <c r="E231" s="259">
        <v>1725473194</v>
      </c>
      <c r="F231" s="259">
        <v>1840230901</v>
      </c>
      <c r="G231" s="259">
        <v>1881212907</v>
      </c>
      <c r="H231" s="259">
        <v>2053574139</v>
      </c>
      <c r="I231" s="259">
        <v>2021519520</v>
      </c>
      <c r="J231" s="259">
        <v>2060464000</v>
      </c>
      <c r="K231" s="259">
        <v>1981983327</v>
      </c>
      <c r="L231" s="259">
        <v>2099797000</v>
      </c>
      <c r="M231" s="259">
        <v>2087879124</v>
      </c>
      <c r="N231" s="259">
        <v>2245975212</v>
      </c>
      <c r="O231" s="259"/>
      <c r="P231" s="259"/>
    </row>
    <row r="232" spans="3:16">
      <c r="C232" s="109">
        <v>3161329000</v>
      </c>
      <c r="D232" s="109">
        <v>3156172000</v>
      </c>
      <c r="E232" s="259">
        <v>3253492000</v>
      </c>
      <c r="F232" s="259">
        <v>3068167000</v>
      </c>
      <c r="G232" s="259">
        <v>3185795000</v>
      </c>
      <c r="H232" s="259">
        <v>3233141620</v>
      </c>
      <c r="I232" s="259">
        <v>3201759268</v>
      </c>
      <c r="J232" s="259">
        <v>3269633913</v>
      </c>
      <c r="K232" s="259">
        <v>3232862171</v>
      </c>
      <c r="L232" s="259">
        <v>3242014060</v>
      </c>
      <c r="M232" s="259">
        <v>3382247645</v>
      </c>
      <c r="N232" s="259">
        <v>3598775825</v>
      </c>
      <c r="O232" s="259"/>
      <c r="P232" s="259"/>
    </row>
    <row r="233" spans="3:16">
      <c r="C233" s="109">
        <v>1911083351</v>
      </c>
      <c r="D233" s="109">
        <v>1865310142</v>
      </c>
      <c r="E233" s="259">
        <v>1882178093</v>
      </c>
      <c r="F233" s="259">
        <v>1872420695</v>
      </c>
      <c r="G233" s="259">
        <v>2037855719</v>
      </c>
      <c r="H233" s="259">
        <v>1853579781</v>
      </c>
      <c r="I233" s="259">
        <v>1849764613</v>
      </c>
      <c r="J233" s="259">
        <v>1831090898</v>
      </c>
      <c r="K233" s="259">
        <v>1826285902</v>
      </c>
      <c r="L233" s="259">
        <v>1832836461</v>
      </c>
      <c r="M233" s="259">
        <v>1775037960</v>
      </c>
      <c r="N233" s="259">
        <v>1757279029</v>
      </c>
      <c r="O233" s="259"/>
      <c r="P233" s="259"/>
    </row>
    <row r="234" spans="3:16">
      <c r="C234" s="109">
        <v>1634430000</v>
      </c>
      <c r="D234" s="109">
        <v>1582855000</v>
      </c>
      <c r="E234" s="259">
        <v>1698551000</v>
      </c>
      <c r="F234" s="259">
        <v>1633614000</v>
      </c>
      <c r="G234" s="259">
        <v>1663422000</v>
      </c>
      <c r="H234" s="259">
        <v>1680757762</v>
      </c>
      <c r="I234" s="259">
        <v>1635407911</v>
      </c>
      <c r="J234" s="259">
        <v>1675837570</v>
      </c>
      <c r="K234" s="259">
        <v>1696084521</v>
      </c>
      <c r="L234" s="259">
        <v>1717289323</v>
      </c>
      <c r="M234" s="259">
        <v>1751779807</v>
      </c>
      <c r="N234" s="259">
        <v>1803388687</v>
      </c>
      <c r="O234" s="259"/>
      <c r="P234" s="259"/>
    </row>
    <row r="235" spans="3:16">
      <c r="C235" s="109">
        <v>125854000</v>
      </c>
      <c r="D235" s="109">
        <v>121900000</v>
      </c>
      <c r="E235" s="259">
        <v>122115000</v>
      </c>
      <c r="F235" s="259">
        <v>121971000</v>
      </c>
      <c r="G235" s="259">
        <v>122096000</v>
      </c>
      <c r="H235" s="259">
        <v>121702732</v>
      </c>
      <c r="I235" s="259">
        <v>120865000</v>
      </c>
      <c r="J235" s="259">
        <v>120247918</v>
      </c>
      <c r="K235" s="259">
        <v>120248918</v>
      </c>
      <c r="L235" s="259">
        <v>132979000</v>
      </c>
      <c r="M235" s="259">
        <v>132884000</v>
      </c>
      <c r="N235" s="259">
        <v>132884000</v>
      </c>
      <c r="O235" s="259"/>
      <c r="P235" s="259"/>
    </row>
    <row r="236" spans="3:16">
      <c r="C236" s="109">
        <v>374091000</v>
      </c>
      <c r="D236" s="109">
        <v>342140000</v>
      </c>
      <c r="E236" s="259">
        <v>394882000</v>
      </c>
      <c r="F236" s="259">
        <v>409417000</v>
      </c>
      <c r="G236" s="259">
        <v>406092000</v>
      </c>
      <c r="H236" s="259">
        <v>414757584</v>
      </c>
      <c r="I236" s="259">
        <v>402348935</v>
      </c>
      <c r="J236" s="259">
        <v>385951333</v>
      </c>
      <c r="K236" s="259">
        <v>378829964</v>
      </c>
      <c r="L236" s="259">
        <v>392597055</v>
      </c>
      <c r="M236" s="259">
        <v>402125307</v>
      </c>
      <c r="N236" s="259">
        <v>425856498</v>
      </c>
      <c r="O236" s="259"/>
      <c r="P236" s="259"/>
    </row>
    <row r="237" spans="3:16">
      <c r="C237" s="109">
        <v>163910000</v>
      </c>
      <c r="D237" s="109">
        <v>163909000</v>
      </c>
      <c r="E237" s="259">
        <v>164328000</v>
      </c>
      <c r="F237" s="259">
        <v>173489000</v>
      </c>
      <c r="G237" s="259">
        <v>173449000</v>
      </c>
      <c r="H237" s="259">
        <v>173523476</v>
      </c>
      <c r="I237" s="259">
        <v>173523476</v>
      </c>
      <c r="J237" s="259">
        <v>173523476</v>
      </c>
      <c r="K237" s="259">
        <v>173523476</v>
      </c>
      <c r="L237" s="259">
        <v>213342000</v>
      </c>
      <c r="M237" s="259">
        <v>217237000</v>
      </c>
      <c r="N237" s="259">
        <v>220164000</v>
      </c>
      <c r="O237" s="259"/>
      <c r="P237" s="259"/>
    </row>
    <row r="238" spans="3:16">
      <c r="C238" s="109" t="s">
        <v>483</v>
      </c>
      <c r="D238" s="109" t="s">
        <v>483</v>
      </c>
      <c r="E238" s="259" t="s">
        <v>483</v>
      </c>
      <c r="F238" s="259" t="s">
        <v>483</v>
      </c>
      <c r="G238" s="259" t="s">
        <v>483</v>
      </c>
      <c r="H238" s="259" t="s">
        <v>483</v>
      </c>
      <c r="I238" s="259" t="s">
        <v>483</v>
      </c>
      <c r="J238" s="259" t="s">
        <v>483</v>
      </c>
      <c r="K238" s="259" t="s">
        <v>483</v>
      </c>
      <c r="L238" s="259" t="s">
        <v>483</v>
      </c>
      <c r="M238" s="259" t="s">
        <v>483</v>
      </c>
      <c r="N238" s="259" t="s">
        <v>483</v>
      </c>
      <c r="O238" s="259"/>
      <c r="P238" s="259"/>
    </row>
    <row r="239" spans="3:16">
      <c r="C239" s="109">
        <v>2783474000</v>
      </c>
      <c r="D239" s="109">
        <v>2756942000</v>
      </c>
      <c r="E239" s="259">
        <v>2765607000</v>
      </c>
      <c r="F239" s="259">
        <v>2767181646</v>
      </c>
      <c r="G239" s="259">
        <v>2797204541</v>
      </c>
      <c r="H239" s="259">
        <v>8065564000</v>
      </c>
      <c r="I239" s="259">
        <v>7948941842</v>
      </c>
      <c r="J239" s="259">
        <v>8234774000</v>
      </c>
      <c r="K239" s="259">
        <v>8089989875</v>
      </c>
      <c r="L239" s="259">
        <v>7904371000</v>
      </c>
      <c r="M239" s="259">
        <v>7791581000</v>
      </c>
      <c r="N239" s="259">
        <v>8293890000</v>
      </c>
      <c r="O239" s="259"/>
      <c r="P239" s="259"/>
    </row>
    <row r="240" spans="3:16">
      <c r="C240" s="109" t="s">
        <v>483</v>
      </c>
      <c r="D240" s="109" t="s">
        <v>483</v>
      </c>
      <c r="E240" s="259" t="s">
        <v>483</v>
      </c>
      <c r="F240" s="259" t="s">
        <v>483</v>
      </c>
      <c r="G240" s="259" t="s">
        <v>483</v>
      </c>
      <c r="H240" s="259" t="s">
        <v>483</v>
      </c>
      <c r="I240" s="259" t="s">
        <v>483</v>
      </c>
      <c r="J240" s="259" t="s">
        <v>483</v>
      </c>
      <c r="K240" s="259" t="s">
        <v>483</v>
      </c>
      <c r="L240" s="259" t="s">
        <v>483</v>
      </c>
      <c r="M240" s="259" t="s">
        <v>483</v>
      </c>
      <c r="N240" s="259" t="s">
        <v>483</v>
      </c>
      <c r="O240" s="259"/>
      <c r="P240" s="259"/>
    </row>
    <row r="241" spans="3:16">
      <c r="C241" s="109" t="s">
        <v>483</v>
      </c>
      <c r="D241" s="109" t="s">
        <v>483</v>
      </c>
      <c r="E241" s="259" t="s">
        <v>483</v>
      </c>
      <c r="F241" s="259" t="s">
        <v>483</v>
      </c>
      <c r="G241" s="259" t="s">
        <v>483</v>
      </c>
      <c r="H241" s="259" t="s">
        <v>483</v>
      </c>
      <c r="I241" s="259" t="s">
        <v>483</v>
      </c>
      <c r="J241" s="259" t="s">
        <v>483</v>
      </c>
      <c r="K241" s="259" t="s">
        <v>483</v>
      </c>
      <c r="L241" s="259" t="s">
        <v>483</v>
      </c>
      <c r="M241" s="259" t="s">
        <v>483</v>
      </c>
      <c r="N241" s="259" t="s">
        <v>483</v>
      </c>
      <c r="O241" s="259"/>
      <c r="P241" s="259"/>
    </row>
    <row r="242" spans="3:16">
      <c r="C242" s="109">
        <v>37496000</v>
      </c>
      <c r="D242" s="109">
        <v>37494000</v>
      </c>
      <c r="E242" s="259">
        <v>37659000</v>
      </c>
      <c r="F242" s="259">
        <v>37505000</v>
      </c>
      <c r="G242" s="259">
        <v>37631000</v>
      </c>
      <c r="H242" s="259">
        <v>37633000</v>
      </c>
      <c r="I242" s="259">
        <v>37633000</v>
      </c>
      <c r="J242" s="259">
        <v>37611000</v>
      </c>
      <c r="K242" s="259">
        <v>37610000</v>
      </c>
      <c r="L242" s="259">
        <v>37463000</v>
      </c>
      <c r="M242" s="259">
        <v>37519000</v>
      </c>
      <c r="N242" s="259">
        <v>37519000</v>
      </c>
      <c r="O242" s="259"/>
      <c r="P242" s="259"/>
    </row>
    <row r="243" spans="3:16">
      <c r="C243" s="109" t="s">
        <v>483</v>
      </c>
      <c r="D243" s="109" t="s">
        <v>483</v>
      </c>
      <c r="E243" s="259" t="s">
        <v>483</v>
      </c>
      <c r="F243" s="259" t="s">
        <v>483</v>
      </c>
      <c r="G243" s="259" t="s">
        <v>483</v>
      </c>
      <c r="H243" s="259" t="s">
        <v>483</v>
      </c>
      <c r="I243" s="259" t="s">
        <v>483</v>
      </c>
      <c r="J243" s="259" t="s">
        <v>483</v>
      </c>
      <c r="K243" s="259" t="s">
        <v>483</v>
      </c>
      <c r="L243" s="259" t="s">
        <v>483</v>
      </c>
      <c r="M243" s="259" t="s">
        <v>483</v>
      </c>
      <c r="N243" s="259" t="s">
        <v>483</v>
      </c>
      <c r="O243" s="259"/>
      <c r="P243" s="259"/>
    </row>
    <row r="244" spans="3:16">
      <c r="C244" s="109">
        <v>32993000</v>
      </c>
      <c r="D244" s="109">
        <v>34167000</v>
      </c>
      <c r="E244" s="259">
        <v>34907000</v>
      </c>
      <c r="F244" s="259">
        <v>34840000</v>
      </c>
      <c r="G244" s="259">
        <v>34850000</v>
      </c>
      <c r="H244" s="259">
        <v>34969000</v>
      </c>
      <c r="I244" s="259">
        <v>34574000</v>
      </c>
      <c r="J244" s="259">
        <v>35008000</v>
      </c>
      <c r="K244" s="259">
        <v>33085000</v>
      </c>
      <c r="L244" s="259">
        <v>44730000</v>
      </c>
      <c r="M244" s="259">
        <v>44712000</v>
      </c>
      <c r="N244" s="259">
        <v>44381000</v>
      </c>
      <c r="O244" s="259"/>
      <c r="P244" s="259"/>
    </row>
    <row r="245" spans="3:16">
      <c r="C245" s="109" t="s">
        <v>483</v>
      </c>
      <c r="D245" s="109" t="s">
        <v>483</v>
      </c>
      <c r="E245" s="259" t="s">
        <v>483</v>
      </c>
      <c r="F245" s="259" t="s">
        <v>483</v>
      </c>
      <c r="G245" s="259" t="s">
        <v>483</v>
      </c>
      <c r="H245" s="259" t="s">
        <v>483</v>
      </c>
      <c r="I245" s="259" t="s">
        <v>483</v>
      </c>
      <c r="J245" s="259" t="s">
        <v>483</v>
      </c>
      <c r="K245" s="259" t="s">
        <v>483</v>
      </c>
      <c r="L245" s="259" t="s">
        <v>483</v>
      </c>
      <c r="M245" s="259" t="s">
        <v>483</v>
      </c>
      <c r="N245" s="259" t="s">
        <v>483</v>
      </c>
      <c r="O245" s="259"/>
      <c r="P245" s="259"/>
    </row>
    <row r="246" spans="3:16">
      <c r="C246" s="109">
        <v>58279000</v>
      </c>
      <c r="D246" s="109">
        <v>73112000</v>
      </c>
      <c r="E246" s="259">
        <v>73519000</v>
      </c>
      <c r="F246" s="259">
        <v>73519000</v>
      </c>
      <c r="G246" s="259">
        <v>74994000</v>
      </c>
      <c r="H246" s="259">
        <v>74988000</v>
      </c>
      <c r="I246" s="259">
        <v>72487000</v>
      </c>
      <c r="J246" s="259">
        <v>72001000</v>
      </c>
      <c r="K246" s="259">
        <v>72478000</v>
      </c>
      <c r="L246" s="259">
        <v>72501000</v>
      </c>
      <c r="M246" s="259">
        <v>79852000</v>
      </c>
      <c r="N246" s="259">
        <v>79841000</v>
      </c>
      <c r="O246" s="259"/>
      <c r="P246" s="259"/>
    </row>
    <row r="247" spans="3:16">
      <c r="C247" s="109" t="s">
        <v>483</v>
      </c>
      <c r="D247" s="109" t="s">
        <v>483</v>
      </c>
      <c r="E247" s="259" t="s">
        <v>483</v>
      </c>
      <c r="F247" s="259" t="s">
        <v>483</v>
      </c>
      <c r="G247" s="259" t="s">
        <v>483</v>
      </c>
      <c r="H247" s="259" t="s">
        <v>483</v>
      </c>
      <c r="I247" s="259" t="s">
        <v>483</v>
      </c>
      <c r="J247" s="259" t="s">
        <v>483</v>
      </c>
      <c r="K247" s="259" t="s">
        <v>483</v>
      </c>
      <c r="L247" s="259" t="s">
        <v>483</v>
      </c>
      <c r="M247" s="259" t="s">
        <v>483</v>
      </c>
      <c r="N247" s="259" t="s">
        <v>483</v>
      </c>
      <c r="O247" s="259"/>
      <c r="P247" s="259"/>
    </row>
    <row r="248" spans="3:16">
      <c r="C248" s="109">
        <v>70212000</v>
      </c>
      <c r="D248" s="109">
        <v>69923000</v>
      </c>
      <c r="E248" s="259">
        <v>74702000</v>
      </c>
      <c r="F248" s="259">
        <v>71812000</v>
      </c>
      <c r="G248" s="259">
        <v>71899492</v>
      </c>
      <c r="H248" s="259">
        <v>71324376</v>
      </c>
      <c r="I248" s="259">
        <v>71297000</v>
      </c>
      <c r="J248" s="259">
        <v>71280000</v>
      </c>
      <c r="K248" s="259">
        <v>91363000</v>
      </c>
      <c r="L248" s="259">
        <v>49610000</v>
      </c>
      <c r="M248" s="259">
        <v>66675000</v>
      </c>
      <c r="N248" s="259">
        <v>89859000</v>
      </c>
      <c r="O248" s="259"/>
      <c r="P248" s="259"/>
    </row>
    <row r="249" spans="3:16">
      <c r="C249" s="109" t="s">
        <v>483</v>
      </c>
      <c r="D249" s="109" t="s">
        <v>483</v>
      </c>
      <c r="E249" s="259" t="s">
        <v>483</v>
      </c>
      <c r="F249" s="259" t="s">
        <v>483</v>
      </c>
      <c r="G249" s="259" t="s">
        <v>483</v>
      </c>
      <c r="H249" s="259" t="s">
        <v>483</v>
      </c>
      <c r="I249" s="259" t="s">
        <v>483</v>
      </c>
      <c r="J249" s="259" t="s">
        <v>483</v>
      </c>
      <c r="K249" s="259" t="s">
        <v>483</v>
      </c>
      <c r="L249" s="259" t="s">
        <v>483</v>
      </c>
      <c r="M249" s="259" t="s">
        <v>483</v>
      </c>
      <c r="N249" s="259" t="s">
        <v>483</v>
      </c>
      <c r="O249" s="259"/>
      <c r="P249" s="259"/>
    </row>
    <row r="250" spans="3:16">
      <c r="C250" s="109" t="s">
        <v>483</v>
      </c>
      <c r="D250" s="109" t="s">
        <v>483</v>
      </c>
      <c r="E250" s="259" t="s">
        <v>483</v>
      </c>
      <c r="F250" s="259" t="s">
        <v>483</v>
      </c>
      <c r="G250" s="259" t="s">
        <v>483</v>
      </c>
      <c r="H250" s="259" t="s">
        <v>483</v>
      </c>
      <c r="I250" s="259" t="s">
        <v>483</v>
      </c>
      <c r="J250" s="259" t="s">
        <v>483</v>
      </c>
      <c r="K250" s="259" t="s">
        <v>483</v>
      </c>
      <c r="L250" s="259" t="s">
        <v>483</v>
      </c>
      <c r="M250" s="259" t="s">
        <v>483</v>
      </c>
      <c r="N250" s="259" t="s">
        <v>483</v>
      </c>
      <c r="O250" s="259"/>
      <c r="P250" s="259"/>
    </row>
    <row r="251" spans="3:16">
      <c r="C251" s="109" t="s">
        <v>483</v>
      </c>
      <c r="D251" s="109" t="s">
        <v>483</v>
      </c>
      <c r="E251" s="259" t="s">
        <v>483</v>
      </c>
      <c r="F251" s="259" t="s">
        <v>483</v>
      </c>
      <c r="G251" s="259" t="s">
        <v>483</v>
      </c>
      <c r="H251" s="259" t="s">
        <v>483</v>
      </c>
      <c r="I251" s="259" t="s">
        <v>483</v>
      </c>
      <c r="J251" s="259" t="s">
        <v>483</v>
      </c>
      <c r="K251" s="259" t="s">
        <v>483</v>
      </c>
      <c r="L251" s="259" t="s">
        <v>483</v>
      </c>
      <c r="M251" s="259" t="s">
        <v>483</v>
      </c>
      <c r="N251" s="259" t="s">
        <v>483</v>
      </c>
      <c r="O251" s="259"/>
      <c r="P251" s="259"/>
    </row>
    <row r="252" spans="3:16">
      <c r="C252" s="109">
        <v>1950942000</v>
      </c>
      <c r="D252" s="109">
        <v>1974449000</v>
      </c>
      <c r="E252" s="259">
        <v>1970972000</v>
      </c>
      <c r="F252" s="259">
        <v>1981032893</v>
      </c>
      <c r="G252" s="259">
        <v>1982893521</v>
      </c>
      <c r="H252" s="259">
        <v>1983750000</v>
      </c>
      <c r="I252" s="259">
        <v>1984315000</v>
      </c>
      <c r="J252" s="259">
        <v>2025771000</v>
      </c>
      <c r="K252" s="259">
        <v>2022397000</v>
      </c>
      <c r="L252" s="259">
        <v>2022363000</v>
      </c>
      <c r="M252" s="259">
        <v>2034131000</v>
      </c>
      <c r="N252" s="259">
        <v>2040574000</v>
      </c>
      <c r="O252" s="259"/>
      <c r="P252" s="259"/>
    </row>
    <row r="253" spans="3:16">
      <c r="C253" s="109" t="s">
        <v>483</v>
      </c>
      <c r="D253" s="109" t="s">
        <v>483</v>
      </c>
      <c r="E253" s="259" t="s">
        <v>483</v>
      </c>
      <c r="F253" s="259" t="s">
        <v>483</v>
      </c>
      <c r="G253" s="259" t="s">
        <v>483</v>
      </c>
      <c r="H253" s="259" t="s">
        <v>483</v>
      </c>
      <c r="I253" s="259" t="s">
        <v>483</v>
      </c>
      <c r="J253" s="259" t="s">
        <v>483</v>
      </c>
      <c r="K253" s="259" t="s">
        <v>483</v>
      </c>
      <c r="L253" s="259" t="s">
        <v>483</v>
      </c>
      <c r="M253" s="259" t="s">
        <v>483</v>
      </c>
      <c r="N253" s="259" t="s">
        <v>483</v>
      </c>
      <c r="O253" s="259"/>
      <c r="P253" s="259"/>
    </row>
    <row r="254" spans="3:16">
      <c r="C254" s="109">
        <v>95744000</v>
      </c>
      <c r="D254" s="109">
        <v>96515000</v>
      </c>
      <c r="E254" s="259">
        <v>97541000</v>
      </c>
      <c r="F254" s="259">
        <v>111601000</v>
      </c>
      <c r="G254" s="259">
        <v>108365000</v>
      </c>
      <c r="H254" s="259">
        <v>108352000</v>
      </c>
      <c r="I254" s="259">
        <v>108219000</v>
      </c>
      <c r="J254" s="259">
        <v>107979000</v>
      </c>
      <c r="K254" s="259">
        <v>107891000</v>
      </c>
      <c r="L254" s="259">
        <v>112556000</v>
      </c>
      <c r="M254" s="259">
        <v>112557000</v>
      </c>
      <c r="N254" s="259">
        <v>109319000</v>
      </c>
      <c r="O254" s="259"/>
      <c r="P254" s="259"/>
    </row>
    <row r="255" spans="3:16">
      <c r="C255" s="109" t="s">
        <v>483</v>
      </c>
      <c r="D255" s="109" t="s">
        <v>483</v>
      </c>
      <c r="E255" s="259" t="s">
        <v>483</v>
      </c>
      <c r="F255" s="259" t="s">
        <v>483</v>
      </c>
      <c r="G255" s="259" t="s">
        <v>483</v>
      </c>
      <c r="H255" s="259" t="s">
        <v>483</v>
      </c>
      <c r="I255" s="259" t="s">
        <v>483</v>
      </c>
      <c r="J255" s="259" t="s">
        <v>483</v>
      </c>
      <c r="K255" s="259" t="s">
        <v>483</v>
      </c>
      <c r="L255" s="259" t="s">
        <v>483</v>
      </c>
      <c r="M255" s="259" t="s">
        <v>483</v>
      </c>
      <c r="N255" s="259" t="s">
        <v>483</v>
      </c>
      <c r="O255" s="259"/>
      <c r="P255" s="259"/>
    </row>
    <row r="256" spans="3:16">
      <c r="C256" s="109">
        <v>442308000</v>
      </c>
      <c r="D256" s="109">
        <v>446030000</v>
      </c>
      <c r="E256" s="259">
        <v>448912000</v>
      </c>
      <c r="F256" s="259">
        <v>449414000</v>
      </c>
      <c r="G256" s="259">
        <v>449415000</v>
      </c>
      <c r="H256" s="259">
        <v>450177000</v>
      </c>
      <c r="I256" s="259">
        <v>448787000</v>
      </c>
      <c r="J256" s="259">
        <v>448345000</v>
      </c>
      <c r="K256" s="259">
        <v>448345000</v>
      </c>
      <c r="L256" s="259">
        <v>449615000</v>
      </c>
      <c r="M256" s="259">
        <v>451353000</v>
      </c>
      <c r="N256" s="259">
        <v>451342000</v>
      </c>
      <c r="O256" s="259"/>
      <c r="P256" s="259"/>
    </row>
    <row r="257" spans="3:16">
      <c r="C257" s="109" t="s">
        <v>483</v>
      </c>
      <c r="D257" s="109" t="s">
        <v>483</v>
      </c>
      <c r="E257" s="259" t="s">
        <v>483</v>
      </c>
      <c r="F257" s="259" t="s">
        <v>483</v>
      </c>
      <c r="G257" s="259" t="s">
        <v>483</v>
      </c>
      <c r="H257" s="259" t="s">
        <v>483</v>
      </c>
      <c r="I257" s="259" t="s">
        <v>483</v>
      </c>
      <c r="J257" s="259" t="s">
        <v>483</v>
      </c>
      <c r="K257" s="259" t="s">
        <v>483</v>
      </c>
      <c r="L257" s="259" t="s">
        <v>483</v>
      </c>
      <c r="M257" s="259" t="s">
        <v>483</v>
      </c>
      <c r="N257" s="259" t="s">
        <v>483</v>
      </c>
      <c r="O257" s="259"/>
      <c r="P257" s="259"/>
    </row>
    <row r="258" spans="3:16">
      <c r="C258" s="109">
        <v>226563000</v>
      </c>
      <c r="D258" s="109">
        <v>227910000</v>
      </c>
      <c r="E258" s="259">
        <v>248990000</v>
      </c>
      <c r="F258" s="259">
        <v>266775000</v>
      </c>
      <c r="G258" s="259">
        <v>263444000</v>
      </c>
      <c r="H258" s="259">
        <v>261392000</v>
      </c>
      <c r="I258" s="259">
        <v>259356000</v>
      </c>
      <c r="J258" s="259">
        <v>259489000</v>
      </c>
      <c r="K258" s="259">
        <v>298187000</v>
      </c>
      <c r="L258" s="259">
        <v>303141000</v>
      </c>
      <c r="M258" s="259">
        <v>258518000</v>
      </c>
      <c r="N258" s="259">
        <v>246052000</v>
      </c>
      <c r="O258" s="259"/>
      <c r="P258" s="259"/>
    </row>
    <row r="259" spans="3:16">
      <c r="C259" s="109" t="s">
        <v>483</v>
      </c>
      <c r="D259" s="109" t="s">
        <v>483</v>
      </c>
      <c r="E259" s="259" t="s">
        <v>483</v>
      </c>
      <c r="F259" s="259" t="s">
        <v>483</v>
      </c>
      <c r="G259" s="259" t="s">
        <v>483</v>
      </c>
      <c r="H259" s="259" t="s">
        <v>483</v>
      </c>
      <c r="I259" s="259" t="s">
        <v>483</v>
      </c>
      <c r="J259" s="259" t="s">
        <v>483</v>
      </c>
      <c r="K259" s="259" t="s">
        <v>483</v>
      </c>
      <c r="L259" s="259" t="s">
        <v>483</v>
      </c>
      <c r="M259" s="259" t="s">
        <v>483</v>
      </c>
      <c r="N259" s="259" t="s">
        <v>483</v>
      </c>
      <c r="O259" s="259"/>
      <c r="P259" s="259"/>
    </row>
    <row r="260" spans="3:16">
      <c r="C260" s="109">
        <v>473684000</v>
      </c>
      <c r="D260" s="109">
        <v>494869000</v>
      </c>
      <c r="E260" s="259">
        <v>486042512</v>
      </c>
      <c r="F260" s="259">
        <v>486643000</v>
      </c>
      <c r="G260" s="259">
        <v>486586000</v>
      </c>
      <c r="H260" s="259" t="s">
        <v>483</v>
      </c>
      <c r="I260" s="259" t="s">
        <v>483</v>
      </c>
      <c r="J260" s="259" t="s">
        <v>483</v>
      </c>
      <c r="K260" s="259" t="s">
        <v>483</v>
      </c>
      <c r="L260" s="259" t="s">
        <v>483</v>
      </c>
      <c r="M260" s="259" t="s">
        <v>483</v>
      </c>
      <c r="N260" s="259" t="s">
        <v>483</v>
      </c>
      <c r="O260" s="259"/>
      <c r="P260" s="259"/>
    </row>
    <row r="261" spans="3:16">
      <c r="C261" s="109">
        <v>216883000</v>
      </c>
      <c r="D261" s="109">
        <v>216906000</v>
      </c>
      <c r="E261" s="259">
        <v>218045000</v>
      </c>
      <c r="F261" s="259">
        <v>266409000</v>
      </c>
      <c r="G261" s="259">
        <v>209235000</v>
      </c>
      <c r="H261" s="259">
        <v>207215000</v>
      </c>
      <c r="I261" s="259">
        <v>204477000</v>
      </c>
      <c r="J261" s="259">
        <v>204887000</v>
      </c>
      <c r="K261" s="259">
        <v>207970000</v>
      </c>
      <c r="L261" s="259">
        <v>213636000</v>
      </c>
      <c r="M261" s="259">
        <v>213791000</v>
      </c>
      <c r="N261" s="259">
        <v>212862000</v>
      </c>
      <c r="O261" s="259"/>
      <c r="P261" s="259"/>
    </row>
    <row r="262" spans="3:16">
      <c r="C262" s="109" t="s">
        <v>483</v>
      </c>
      <c r="D262" s="109" t="s">
        <v>483</v>
      </c>
      <c r="E262" s="259" t="s">
        <v>483</v>
      </c>
      <c r="F262" s="259" t="s">
        <v>483</v>
      </c>
      <c r="G262" s="259" t="s">
        <v>483</v>
      </c>
      <c r="H262" s="259" t="s">
        <v>483</v>
      </c>
      <c r="I262" s="259" t="s">
        <v>483</v>
      </c>
      <c r="J262" s="259" t="s">
        <v>483</v>
      </c>
      <c r="K262" s="259" t="s">
        <v>483</v>
      </c>
      <c r="L262" s="259" t="s">
        <v>483</v>
      </c>
      <c r="M262" s="259" t="s">
        <v>483</v>
      </c>
      <c r="N262" s="259" t="s">
        <v>483</v>
      </c>
      <c r="O262" s="259"/>
      <c r="P262" s="259"/>
    </row>
    <row r="263" spans="3:16">
      <c r="C263" s="109">
        <v>55104000</v>
      </c>
      <c r="D263" s="109">
        <v>55102000</v>
      </c>
      <c r="E263" s="259">
        <v>53786000</v>
      </c>
      <c r="F263" s="259">
        <v>53788000</v>
      </c>
      <c r="G263" s="259">
        <v>53598000</v>
      </c>
      <c r="H263" s="259">
        <v>53591000</v>
      </c>
      <c r="I263" s="259">
        <v>53993000</v>
      </c>
      <c r="J263" s="259">
        <v>53973000</v>
      </c>
      <c r="K263" s="259">
        <v>53237000</v>
      </c>
      <c r="L263" s="259">
        <v>53747000</v>
      </c>
      <c r="M263" s="259">
        <v>53747000</v>
      </c>
      <c r="N263" s="259">
        <v>53747000</v>
      </c>
      <c r="O263" s="259"/>
      <c r="P263" s="259"/>
    </row>
    <row r="264" spans="3:16">
      <c r="C264" s="109" t="s">
        <v>483</v>
      </c>
      <c r="D264" s="109" t="s">
        <v>483</v>
      </c>
      <c r="E264" s="259" t="s">
        <v>483</v>
      </c>
      <c r="F264" s="259" t="s">
        <v>483</v>
      </c>
      <c r="G264" s="259" t="s">
        <v>483</v>
      </c>
      <c r="H264" s="259" t="s">
        <v>483</v>
      </c>
      <c r="I264" s="259" t="s">
        <v>483</v>
      </c>
      <c r="J264" s="259" t="s">
        <v>483</v>
      </c>
      <c r="K264" s="259" t="s">
        <v>483</v>
      </c>
      <c r="L264" s="259" t="s">
        <v>483</v>
      </c>
      <c r="M264" s="259" t="s">
        <v>483</v>
      </c>
      <c r="N264" s="259" t="s">
        <v>483</v>
      </c>
      <c r="O264" s="259"/>
      <c r="P264" s="259"/>
    </row>
    <row r="265" spans="3:16">
      <c r="C265" s="109">
        <v>46801000</v>
      </c>
      <c r="D265" s="109">
        <v>46801000</v>
      </c>
      <c r="E265" s="259">
        <v>46852000</v>
      </c>
      <c r="F265" s="259">
        <v>46854000</v>
      </c>
      <c r="G265" s="259">
        <v>46855000</v>
      </c>
      <c r="H265" s="259">
        <v>47127000</v>
      </c>
      <c r="I265" s="259">
        <v>46797000</v>
      </c>
      <c r="J265" s="259">
        <v>46205918</v>
      </c>
      <c r="K265" s="259">
        <v>46205918</v>
      </c>
      <c r="L265" s="259">
        <v>59101000</v>
      </c>
      <c r="M265" s="259">
        <v>59101000</v>
      </c>
      <c r="N265" s="259">
        <v>59101000</v>
      </c>
      <c r="O265" s="259"/>
      <c r="P265" s="259"/>
    </row>
    <row r="266" spans="3:16">
      <c r="C266" s="109" t="s">
        <v>483</v>
      </c>
      <c r="D266" s="109" t="s">
        <v>483</v>
      </c>
      <c r="E266" s="259" t="s">
        <v>483</v>
      </c>
      <c r="F266" s="259" t="s">
        <v>483</v>
      </c>
      <c r="G266" s="259" t="s">
        <v>483</v>
      </c>
      <c r="H266" s="259" t="s">
        <v>483</v>
      </c>
      <c r="I266" s="259" t="s">
        <v>483</v>
      </c>
      <c r="J266" s="259" t="s">
        <v>483</v>
      </c>
      <c r="K266" s="259" t="s">
        <v>483</v>
      </c>
      <c r="L266" s="259" t="s">
        <v>483</v>
      </c>
      <c r="M266" s="259" t="s">
        <v>483</v>
      </c>
      <c r="N266" s="259" t="s">
        <v>483</v>
      </c>
      <c r="O266" s="259"/>
      <c r="P266" s="259"/>
    </row>
    <row r="267" spans="3:16">
      <c r="C267" s="109">
        <v>617648662</v>
      </c>
      <c r="D267" s="109">
        <v>617676702</v>
      </c>
      <c r="E267" s="259">
        <v>633466877</v>
      </c>
      <c r="F267" s="259">
        <v>656486539</v>
      </c>
      <c r="G267" s="259">
        <v>660688752</v>
      </c>
      <c r="H267" s="259">
        <v>666366113</v>
      </c>
      <c r="I267" s="259">
        <v>666366113</v>
      </c>
      <c r="J267" s="259">
        <v>707008000</v>
      </c>
      <c r="K267" s="259">
        <v>678826643</v>
      </c>
      <c r="L267" s="259">
        <v>696030000</v>
      </c>
      <c r="M267" s="259">
        <v>695988000</v>
      </c>
      <c r="N267" s="259">
        <v>697594000</v>
      </c>
      <c r="O267" s="259"/>
      <c r="P267" s="259"/>
    </row>
    <row r="268" spans="3:16">
      <c r="C268" s="109" t="s">
        <v>483</v>
      </c>
      <c r="D268" s="109" t="s">
        <v>483</v>
      </c>
      <c r="E268" s="259" t="s">
        <v>483</v>
      </c>
      <c r="F268" s="259" t="s">
        <v>483</v>
      </c>
      <c r="G268" s="259" t="s">
        <v>483</v>
      </c>
      <c r="H268" s="259" t="s">
        <v>483</v>
      </c>
      <c r="I268" s="259" t="s">
        <v>483</v>
      </c>
      <c r="J268" s="259" t="s">
        <v>483</v>
      </c>
      <c r="K268" s="259" t="s">
        <v>483</v>
      </c>
      <c r="L268" s="259" t="s">
        <v>483</v>
      </c>
      <c r="M268" s="259" t="s">
        <v>483</v>
      </c>
      <c r="N268" s="259" t="s">
        <v>483</v>
      </c>
      <c r="O268" s="259"/>
      <c r="P268" s="259"/>
    </row>
    <row r="269" spans="3:16">
      <c r="C269" s="109">
        <v>441768000</v>
      </c>
      <c r="D269" s="109">
        <v>442094000</v>
      </c>
      <c r="E269" s="259">
        <v>442217000</v>
      </c>
      <c r="F269" s="259">
        <v>443334000</v>
      </c>
      <c r="G269" s="259">
        <v>445599000</v>
      </c>
      <c r="H269" s="259">
        <v>448167703</v>
      </c>
      <c r="I269" s="259">
        <v>448224000</v>
      </c>
      <c r="J269" s="259">
        <v>450905000</v>
      </c>
      <c r="K269" s="259">
        <v>456325000</v>
      </c>
      <c r="L269" s="259">
        <v>455481000</v>
      </c>
      <c r="M269" s="259">
        <v>454072000</v>
      </c>
      <c r="N269" s="259">
        <v>461441374</v>
      </c>
      <c r="O269" s="259"/>
      <c r="P269" s="259"/>
    </row>
    <row r="270" spans="3:16">
      <c r="C270" s="109" t="s">
        <v>483</v>
      </c>
      <c r="D270" s="109" t="s">
        <v>483</v>
      </c>
      <c r="E270" s="259" t="s">
        <v>483</v>
      </c>
      <c r="F270" s="259" t="s">
        <v>483</v>
      </c>
      <c r="G270" s="259" t="s">
        <v>483</v>
      </c>
      <c r="H270" s="259" t="s">
        <v>483</v>
      </c>
      <c r="I270" s="259" t="s">
        <v>483</v>
      </c>
      <c r="J270" s="259" t="s">
        <v>483</v>
      </c>
      <c r="K270" s="259" t="s">
        <v>483</v>
      </c>
      <c r="L270" s="259" t="s">
        <v>483</v>
      </c>
      <c r="M270" s="259" t="s">
        <v>483</v>
      </c>
      <c r="N270" s="259" t="s">
        <v>483</v>
      </c>
      <c r="O270" s="259"/>
      <c r="P270" s="259"/>
    </row>
    <row r="271" spans="3:16">
      <c r="C271" s="109">
        <v>71028000</v>
      </c>
      <c r="D271" s="109">
        <v>71122000</v>
      </c>
      <c r="E271" s="259">
        <v>71199000</v>
      </c>
      <c r="F271" s="259">
        <v>71199000</v>
      </c>
      <c r="G271" s="259">
        <v>71204000</v>
      </c>
      <c r="H271" s="259">
        <v>83128000</v>
      </c>
      <c r="I271" s="259">
        <v>83128000</v>
      </c>
      <c r="J271" s="259">
        <v>83013000</v>
      </c>
      <c r="K271" s="259">
        <v>84813000</v>
      </c>
      <c r="L271" s="259">
        <v>82533000</v>
      </c>
      <c r="M271" s="259">
        <v>82490000</v>
      </c>
      <c r="N271" s="259">
        <v>82549000</v>
      </c>
      <c r="O271" s="259"/>
      <c r="P271" s="259"/>
    </row>
    <row r="272" spans="3:16">
      <c r="C272" s="109" t="s">
        <v>483</v>
      </c>
      <c r="D272" s="109" t="s">
        <v>483</v>
      </c>
      <c r="E272" s="259" t="s">
        <v>483</v>
      </c>
      <c r="F272" s="259" t="s">
        <v>483</v>
      </c>
      <c r="G272" s="259" t="s">
        <v>483</v>
      </c>
      <c r="H272" s="259" t="s">
        <v>483</v>
      </c>
      <c r="I272" s="259" t="s">
        <v>483</v>
      </c>
      <c r="J272" s="259" t="s">
        <v>483</v>
      </c>
      <c r="K272" s="259" t="s">
        <v>483</v>
      </c>
      <c r="L272" s="259" t="s">
        <v>483</v>
      </c>
      <c r="M272" s="259" t="s">
        <v>483</v>
      </c>
      <c r="N272" s="259" t="s">
        <v>483</v>
      </c>
      <c r="O272" s="259"/>
      <c r="P272" s="259"/>
    </row>
    <row r="273" spans="3:16">
      <c r="C273" s="109" t="s">
        <v>483</v>
      </c>
      <c r="D273" s="109" t="s">
        <v>483</v>
      </c>
      <c r="E273" s="259" t="s">
        <v>483</v>
      </c>
      <c r="F273" s="259" t="s">
        <v>483</v>
      </c>
      <c r="G273" s="259" t="s">
        <v>483</v>
      </c>
      <c r="H273" s="259" t="s">
        <v>483</v>
      </c>
      <c r="I273" s="259" t="s">
        <v>483</v>
      </c>
      <c r="J273" s="259" t="s">
        <v>483</v>
      </c>
      <c r="K273" s="259" t="s">
        <v>483</v>
      </c>
      <c r="L273" s="259" t="s">
        <v>483</v>
      </c>
      <c r="M273" s="259" t="s">
        <v>483</v>
      </c>
      <c r="N273" s="259" t="s">
        <v>483</v>
      </c>
      <c r="O273" s="259"/>
      <c r="P273" s="259"/>
    </row>
    <row r="274" spans="3:16">
      <c r="C274" s="109">
        <v>4090394000</v>
      </c>
      <c r="D274" s="109">
        <v>4085671000</v>
      </c>
      <c r="E274" s="259">
        <v>4147364000</v>
      </c>
      <c r="F274" s="259">
        <v>4103784000</v>
      </c>
      <c r="G274" s="259">
        <v>4193135000</v>
      </c>
      <c r="H274" s="259">
        <v>4282705766</v>
      </c>
      <c r="I274" s="259">
        <v>4691627488</v>
      </c>
      <c r="J274" s="259">
        <v>4481953027</v>
      </c>
      <c r="K274" s="259">
        <v>4600391807</v>
      </c>
      <c r="L274" s="259">
        <v>4747047256</v>
      </c>
      <c r="M274" s="259">
        <v>4834622601</v>
      </c>
      <c r="N274" s="259">
        <v>5028095129</v>
      </c>
      <c r="O274" s="259"/>
      <c r="P274" s="259"/>
    </row>
    <row r="275" spans="3:16">
      <c r="C275" s="109" t="s">
        <v>483</v>
      </c>
      <c r="D275" s="109" t="s">
        <v>483</v>
      </c>
      <c r="E275" s="259" t="s">
        <v>483</v>
      </c>
      <c r="F275" s="259" t="s">
        <v>483</v>
      </c>
      <c r="G275" s="259" t="s">
        <v>483</v>
      </c>
      <c r="H275" s="259" t="s">
        <v>483</v>
      </c>
      <c r="I275" s="259" t="s">
        <v>483</v>
      </c>
      <c r="J275" s="259" t="s">
        <v>483</v>
      </c>
      <c r="K275" s="259" t="s">
        <v>483</v>
      </c>
      <c r="L275" s="259" t="s">
        <v>483</v>
      </c>
      <c r="M275" s="259" t="s">
        <v>483</v>
      </c>
      <c r="N275" s="259" t="s">
        <v>483</v>
      </c>
      <c r="O275" s="259"/>
      <c r="P275" s="259"/>
    </row>
    <row r="276" spans="3:16">
      <c r="C276" s="109">
        <v>1496843000</v>
      </c>
      <c r="D276" s="109">
        <v>1468308000</v>
      </c>
      <c r="E276" s="259">
        <v>1570515000</v>
      </c>
      <c r="F276" s="259">
        <v>1520571000</v>
      </c>
      <c r="G276" s="259">
        <v>1535382000</v>
      </c>
      <c r="H276" s="259">
        <v>1537511959</v>
      </c>
      <c r="I276" s="259">
        <v>1579033287</v>
      </c>
      <c r="J276" s="259">
        <v>1556323386</v>
      </c>
      <c r="K276" s="259">
        <v>1589481087</v>
      </c>
      <c r="L276" s="259">
        <v>1630911606</v>
      </c>
      <c r="M276" s="259">
        <v>1615709376</v>
      </c>
      <c r="N276" s="259">
        <v>1741934977</v>
      </c>
      <c r="O276" s="259"/>
      <c r="P276" s="259"/>
    </row>
    <row r="277" spans="3:16">
      <c r="C277" s="109" t="s">
        <v>483</v>
      </c>
      <c r="D277" s="109" t="s">
        <v>483</v>
      </c>
      <c r="E277" s="259" t="s">
        <v>483</v>
      </c>
      <c r="F277" s="259" t="s">
        <v>483</v>
      </c>
      <c r="G277" s="259" t="s">
        <v>483</v>
      </c>
      <c r="H277" s="259" t="s">
        <v>483</v>
      </c>
      <c r="I277" s="259" t="s">
        <v>483</v>
      </c>
      <c r="J277" s="259" t="s">
        <v>483</v>
      </c>
      <c r="K277" s="259" t="s">
        <v>483</v>
      </c>
      <c r="L277" s="259" t="s">
        <v>483</v>
      </c>
      <c r="M277" s="259" t="s">
        <v>483</v>
      </c>
      <c r="N277" s="259" t="s">
        <v>483</v>
      </c>
      <c r="O277" s="259"/>
      <c r="P277" s="259"/>
    </row>
    <row r="278" spans="3:16">
      <c r="C278" s="109">
        <v>2155465000</v>
      </c>
      <c r="D278" s="109">
        <v>2160043000</v>
      </c>
      <c r="E278" s="259">
        <v>2245527000</v>
      </c>
      <c r="F278" s="259">
        <v>2222043000</v>
      </c>
      <c r="G278" s="259">
        <v>2244323000</v>
      </c>
      <c r="H278" s="259">
        <v>2259537677</v>
      </c>
      <c r="I278" s="259">
        <v>2305607648</v>
      </c>
      <c r="J278" s="259">
        <v>2319397881</v>
      </c>
      <c r="K278" s="259">
        <v>2451852492</v>
      </c>
      <c r="L278" s="259">
        <v>2510837447</v>
      </c>
      <c r="M278" s="259">
        <v>2607833723</v>
      </c>
      <c r="N278" s="259">
        <v>2705350803</v>
      </c>
      <c r="O278" s="259"/>
      <c r="P278" s="259"/>
    </row>
    <row r="279" spans="3:16">
      <c r="C279" s="109" t="s">
        <v>483</v>
      </c>
      <c r="D279" s="109" t="s">
        <v>483</v>
      </c>
      <c r="E279" s="259" t="s">
        <v>483</v>
      </c>
      <c r="F279" s="259" t="s">
        <v>483</v>
      </c>
      <c r="G279" s="259" t="s">
        <v>483</v>
      </c>
      <c r="H279" s="259" t="s">
        <v>483</v>
      </c>
      <c r="I279" s="259" t="s">
        <v>483</v>
      </c>
      <c r="J279" s="259" t="s">
        <v>483</v>
      </c>
      <c r="K279" s="259" t="s">
        <v>483</v>
      </c>
      <c r="L279" s="259" t="s">
        <v>483</v>
      </c>
      <c r="M279" s="259" t="s">
        <v>483</v>
      </c>
      <c r="N279" s="259" t="s">
        <v>483</v>
      </c>
      <c r="O279" s="259"/>
      <c r="P279" s="259"/>
    </row>
    <row r="280" spans="3:16">
      <c r="C280" s="109">
        <v>184283000</v>
      </c>
      <c r="D280" s="109">
        <v>168266000</v>
      </c>
      <c r="E280" s="259">
        <v>180333000</v>
      </c>
      <c r="F280" s="259">
        <v>174934000</v>
      </c>
      <c r="G280" s="259">
        <v>179207000</v>
      </c>
      <c r="H280" s="259">
        <v>182291866</v>
      </c>
      <c r="I280" s="259">
        <v>182507244</v>
      </c>
      <c r="J280" s="259">
        <v>184507415</v>
      </c>
      <c r="K280" s="259">
        <v>182262432</v>
      </c>
      <c r="L280" s="259">
        <v>187081300</v>
      </c>
      <c r="M280" s="259">
        <v>186132920</v>
      </c>
      <c r="N280" s="259">
        <v>187248220</v>
      </c>
      <c r="O280" s="259"/>
      <c r="P280" s="259"/>
    </row>
    <row r="281" spans="3:16">
      <c r="C281" s="109" t="s">
        <v>483</v>
      </c>
      <c r="D281" s="109" t="s">
        <v>483</v>
      </c>
      <c r="E281" s="259" t="s">
        <v>483</v>
      </c>
      <c r="F281" s="259" t="s">
        <v>483</v>
      </c>
      <c r="G281" s="259" t="s">
        <v>483</v>
      </c>
      <c r="H281" s="259" t="s">
        <v>483</v>
      </c>
      <c r="I281" s="259" t="s">
        <v>483</v>
      </c>
      <c r="J281" s="259" t="s">
        <v>483</v>
      </c>
      <c r="K281" s="259" t="s">
        <v>483</v>
      </c>
      <c r="L281" s="259" t="s">
        <v>483</v>
      </c>
      <c r="M281" s="259" t="s">
        <v>483</v>
      </c>
      <c r="N281" s="259" t="s">
        <v>483</v>
      </c>
      <c r="O281" s="259"/>
      <c r="P281" s="259"/>
    </row>
    <row r="282" spans="3:16">
      <c r="C282" s="109">
        <v>669824000</v>
      </c>
      <c r="D282" s="109">
        <v>668781000</v>
      </c>
      <c r="E282" s="259">
        <v>679167000</v>
      </c>
      <c r="F282" s="259">
        <v>657281000</v>
      </c>
      <c r="G282" s="259">
        <v>667704000</v>
      </c>
      <c r="H282" s="259">
        <v>661125766</v>
      </c>
      <c r="I282" s="259">
        <v>652098529</v>
      </c>
      <c r="J282" s="259">
        <v>644804843</v>
      </c>
      <c r="K282" s="259">
        <v>636227863</v>
      </c>
      <c r="L282" s="259">
        <v>657167907</v>
      </c>
      <c r="M282" s="259">
        <v>680840363</v>
      </c>
      <c r="N282" s="259">
        <v>720656427</v>
      </c>
      <c r="O282" s="259"/>
      <c r="P282" s="259"/>
    </row>
    <row r="283" spans="3:16">
      <c r="C283" s="109" t="s">
        <v>483</v>
      </c>
      <c r="D283" s="109" t="s">
        <v>483</v>
      </c>
      <c r="E283" s="259" t="s">
        <v>483</v>
      </c>
      <c r="F283" s="259" t="s">
        <v>483</v>
      </c>
      <c r="G283" s="259" t="s">
        <v>483</v>
      </c>
      <c r="H283" s="259" t="s">
        <v>483</v>
      </c>
      <c r="I283" s="259" t="s">
        <v>483</v>
      </c>
      <c r="J283" s="259" t="s">
        <v>483</v>
      </c>
      <c r="K283" s="259" t="s">
        <v>483</v>
      </c>
      <c r="L283" s="259" t="s">
        <v>483</v>
      </c>
      <c r="M283" s="259" t="s">
        <v>483</v>
      </c>
      <c r="N283" s="259" t="s">
        <v>483</v>
      </c>
      <c r="O283" s="259"/>
      <c r="P283" s="259"/>
    </row>
    <row r="284" spans="3:16">
      <c r="C284" s="109">
        <v>1426815000</v>
      </c>
      <c r="D284" s="109">
        <v>1392919000</v>
      </c>
      <c r="E284" s="259">
        <v>1422498000</v>
      </c>
      <c r="F284" s="259">
        <v>1357836000</v>
      </c>
      <c r="G284" s="259">
        <v>1377235000</v>
      </c>
      <c r="H284" s="259">
        <v>1370360889</v>
      </c>
      <c r="I284" s="259">
        <v>1334504183</v>
      </c>
      <c r="J284" s="259">
        <v>1309036936</v>
      </c>
      <c r="K284" s="259">
        <v>1328231425</v>
      </c>
      <c r="L284" s="259">
        <v>1368844934</v>
      </c>
      <c r="M284" s="259">
        <v>1429183251</v>
      </c>
      <c r="N284" s="259">
        <v>1483564218</v>
      </c>
      <c r="O284" s="259"/>
      <c r="P284" s="259"/>
    </row>
    <row r="285" spans="3:16">
      <c r="C285" s="109" t="s">
        <v>483</v>
      </c>
      <c r="D285" s="109" t="s">
        <v>483</v>
      </c>
      <c r="E285" s="259" t="s">
        <v>483</v>
      </c>
      <c r="F285" s="259" t="s">
        <v>483</v>
      </c>
      <c r="G285" s="259" t="s">
        <v>483</v>
      </c>
      <c r="H285" s="259" t="s">
        <v>483</v>
      </c>
      <c r="I285" s="259" t="s">
        <v>483</v>
      </c>
      <c r="J285" s="259" t="s">
        <v>483</v>
      </c>
      <c r="K285" s="259" t="s">
        <v>483</v>
      </c>
      <c r="L285" s="259" t="s">
        <v>483</v>
      </c>
      <c r="M285" s="259" t="s">
        <v>483</v>
      </c>
      <c r="N285" s="259" t="s">
        <v>483</v>
      </c>
      <c r="O285" s="259"/>
      <c r="P285" s="259"/>
    </row>
    <row r="286" spans="3:16">
      <c r="C286" s="109">
        <v>770250000</v>
      </c>
      <c r="D286" s="109">
        <v>766488000</v>
      </c>
      <c r="E286" s="259">
        <v>793581000</v>
      </c>
      <c r="F286" s="259">
        <v>766869000</v>
      </c>
      <c r="G286" s="259">
        <v>775641000</v>
      </c>
      <c r="H286" s="259">
        <v>788359146</v>
      </c>
      <c r="I286" s="259">
        <v>732874824</v>
      </c>
      <c r="J286" s="259">
        <v>736511670</v>
      </c>
      <c r="K286" s="259">
        <v>757913028</v>
      </c>
      <c r="L286" s="259">
        <v>777081266</v>
      </c>
      <c r="M286" s="259">
        <v>803152676</v>
      </c>
      <c r="N286" s="259">
        <v>857140132</v>
      </c>
      <c r="O286" s="259"/>
      <c r="P286" s="259"/>
    </row>
    <row r="287" spans="3:16">
      <c r="C287" s="109" t="s">
        <v>483</v>
      </c>
      <c r="D287" s="109" t="s">
        <v>483</v>
      </c>
      <c r="E287" s="259" t="s">
        <v>483</v>
      </c>
      <c r="F287" s="259" t="s">
        <v>483</v>
      </c>
      <c r="G287" s="259" t="s">
        <v>483</v>
      </c>
      <c r="H287" s="259" t="s">
        <v>483</v>
      </c>
      <c r="I287" s="259" t="s">
        <v>483</v>
      </c>
      <c r="J287" s="259" t="s">
        <v>483</v>
      </c>
      <c r="K287" s="259" t="s">
        <v>483</v>
      </c>
      <c r="L287" s="259" t="s">
        <v>483</v>
      </c>
      <c r="M287" s="259" t="s">
        <v>483</v>
      </c>
      <c r="N287" s="259" t="s">
        <v>483</v>
      </c>
      <c r="O287" s="259"/>
      <c r="P287" s="259"/>
    </row>
    <row r="288" spans="3:16">
      <c r="C288" s="109">
        <v>924729000</v>
      </c>
      <c r="D288" s="109">
        <v>923645000</v>
      </c>
      <c r="E288" s="259">
        <v>952582000</v>
      </c>
      <c r="F288" s="259">
        <v>938399000</v>
      </c>
      <c r="G288" s="259">
        <v>947273000</v>
      </c>
      <c r="H288" s="259">
        <v>946275979</v>
      </c>
      <c r="I288" s="259">
        <v>926136924</v>
      </c>
      <c r="J288" s="259">
        <v>917646290</v>
      </c>
      <c r="K288" s="259">
        <v>930007620</v>
      </c>
      <c r="L288" s="259">
        <v>953271466</v>
      </c>
      <c r="M288" s="259">
        <v>1018301720</v>
      </c>
      <c r="N288" s="259">
        <v>1105506063</v>
      </c>
      <c r="O288" s="259"/>
      <c r="P288" s="259"/>
    </row>
    <row r="289" spans="3:16">
      <c r="C289" s="109" t="s">
        <v>483</v>
      </c>
      <c r="D289" s="109" t="s">
        <v>483</v>
      </c>
      <c r="E289" s="259" t="s">
        <v>483</v>
      </c>
      <c r="F289" s="259" t="s">
        <v>483</v>
      </c>
      <c r="G289" s="259" t="s">
        <v>483</v>
      </c>
      <c r="H289" s="259" t="s">
        <v>483</v>
      </c>
      <c r="I289" s="259" t="s">
        <v>483</v>
      </c>
      <c r="J289" s="259" t="s">
        <v>483</v>
      </c>
      <c r="K289" s="259" t="s">
        <v>483</v>
      </c>
      <c r="L289" s="259" t="s">
        <v>483</v>
      </c>
      <c r="M289" s="259" t="s">
        <v>483</v>
      </c>
      <c r="N289" s="259" t="s">
        <v>483</v>
      </c>
      <c r="O289" s="259"/>
      <c r="P289" s="259"/>
    </row>
    <row r="290" spans="3:16">
      <c r="C290" s="109">
        <v>1271069000</v>
      </c>
      <c r="D290" s="109">
        <v>1262377000</v>
      </c>
      <c r="E290" s="259">
        <v>1297105000</v>
      </c>
      <c r="F290" s="259">
        <v>1263884000</v>
      </c>
      <c r="G290" s="259">
        <v>1288579000</v>
      </c>
      <c r="H290" s="259">
        <v>1309874260</v>
      </c>
      <c r="I290" s="259">
        <v>1291293026</v>
      </c>
      <c r="J290" s="259">
        <v>1286626671</v>
      </c>
      <c r="K290" s="259">
        <v>1309840028</v>
      </c>
      <c r="L290" s="259">
        <v>1337384583</v>
      </c>
      <c r="M290" s="259">
        <v>1401540445</v>
      </c>
      <c r="N290" s="259">
        <v>1510654313</v>
      </c>
      <c r="O290" s="259"/>
      <c r="P290" s="259"/>
    </row>
    <row r="291" spans="3:16">
      <c r="C291" s="109" t="s">
        <v>483</v>
      </c>
      <c r="D291" s="109" t="s">
        <v>483</v>
      </c>
      <c r="E291" s="259" t="s">
        <v>483</v>
      </c>
      <c r="F291" s="259" t="s">
        <v>483</v>
      </c>
      <c r="G291" s="259" t="s">
        <v>483</v>
      </c>
      <c r="H291" s="259" t="s">
        <v>483</v>
      </c>
      <c r="I291" s="259" t="s">
        <v>483</v>
      </c>
      <c r="J291" s="259" t="s">
        <v>483</v>
      </c>
      <c r="K291" s="259" t="s">
        <v>483</v>
      </c>
      <c r="L291" s="259" t="s">
        <v>483</v>
      </c>
      <c r="M291" s="259" t="s">
        <v>483</v>
      </c>
      <c r="N291" s="259" t="s">
        <v>483</v>
      </c>
      <c r="O291" s="259"/>
      <c r="P291" s="259"/>
    </row>
    <row r="292" spans="3:16">
      <c r="C292" s="109">
        <v>569181000</v>
      </c>
      <c r="D292" s="109">
        <v>545619000</v>
      </c>
      <c r="E292" s="259">
        <v>557589000</v>
      </c>
      <c r="F292" s="259">
        <v>554835000</v>
      </c>
      <c r="G292" s="259">
        <v>589053000</v>
      </c>
      <c r="H292" s="259">
        <v>623243475</v>
      </c>
      <c r="I292" s="259">
        <v>616858254</v>
      </c>
      <c r="J292" s="259">
        <v>614758471</v>
      </c>
      <c r="K292" s="259">
        <v>625038773</v>
      </c>
      <c r="L292" s="259">
        <v>648866811</v>
      </c>
      <c r="M292" s="259">
        <v>639631550</v>
      </c>
      <c r="N292" s="259">
        <v>677790736</v>
      </c>
      <c r="O292" s="259"/>
      <c r="P292" s="259"/>
    </row>
    <row r="293" spans="3:16">
      <c r="C293" s="109" t="s">
        <v>483</v>
      </c>
      <c r="D293" s="109" t="s">
        <v>483</v>
      </c>
      <c r="E293" s="259" t="s">
        <v>483</v>
      </c>
      <c r="F293" s="259" t="s">
        <v>483</v>
      </c>
      <c r="G293" s="259" t="s">
        <v>483</v>
      </c>
      <c r="H293" s="259" t="s">
        <v>483</v>
      </c>
      <c r="I293" s="259" t="s">
        <v>483</v>
      </c>
      <c r="J293" s="259" t="s">
        <v>483</v>
      </c>
      <c r="K293" s="259" t="s">
        <v>483</v>
      </c>
      <c r="L293" s="259" t="s">
        <v>483</v>
      </c>
      <c r="M293" s="259" t="s">
        <v>483</v>
      </c>
      <c r="N293" s="259" t="s">
        <v>483</v>
      </c>
      <c r="O293" s="259"/>
      <c r="P293" s="259"/>
    </row>
    <row r="294" spans="3:16">
      <c r="C294" s="109">
        <v>643382000</v>
      </c>
      <c r="D294" s="109">
        <v>643032000</v>
      </c>
      <c r="E294" s="259">
        <v>661555000</v>
      </c>
      <c r="F294" s="259">
        <v>650907000</v>
      </c>
      <c r="G294" s="259">
        <v>677452000</v>
      </c>
      <c r="H294" s="259">
        <v>668824933</v>
      </c>
      <c r="I294" s="259">
        <v>668539644</v>
      </c>
      <c r="J294" s="259">
        <v>667954293</v>
      </c>
      <c r="K294" s="259">
        <v>677747196</v>
      </c>
      <c r="L294" s="259">
        <v>682961032</v>
      </c>
      <c r="M294" s="259">
        <v>692470829</v>
      </c>
      <c r="N294" s="259">
        <v>725646799</v>
      </c>
      <c r="O294" s="259"/>
      <c r="P294" s="259"/>
    </row>
    <row r="295" spans="3:16">
      <c r="C295" s="109" t="s">
        <v>483</v>
      </c>
      <c r="D295" s="109" t="s">
        <v>483</v>
      </c>
      <c r="E295" s="259" t="s">
        <v>483</v>
      </c>
      <c r="F295" s="259" t="s">
        <v>483</v>
      </c>
      <c r="G295" s="259" t="s">
        <v>483</v>
      </c>
      <c r="H295" s="259" t="s">
        <v>483</v>
      </c>
      <c r="I295" s="259" t="s">
        <v>483</v>
      </c>
      <c r="J295" s="259" t="s">
        <v>483</v>
      </c>
      <c r="K295" s="259" t="s">
        <v>483</v>
      </c>
      <c r="L295" s="259" t="s">
        <v>483</v>
      </c>
      <c r="M295" s="259" t="s">
        <v>483</v>
      </c>
      <c r="N295" s="259" t="s">
        <v>483</v>
      </c>
      <c r="O295" s="259"/>
      <c r="P295" s="259"/>
    </row>
    <row r="296" spans="3:16">
      <c r="C296" s="109">
        <v>3161329000</v>
      </c>
      <c r="D296" s="109">
        <v>3156172000</v>
      </c>
      <c r="E296" s="259">
        <v>3253492000</v>
      </c>
      <c r="F296" s="259">
        <v>3068167000</v>
      </c>
      <c r="G296" s="259">
        <v>3185795000</v>
      </c>
      <c r="H296" s="259">
        <v>3233141620</v>
      </c>
      <c r="I296" s="259">
        <v>3201759268</v>
      </c>
      <c r="J296" s="259">
        <v>3269633913</v>
      </c>
      <c r="K296" s="259">
        <v>3232862171</v>
      </c>
      <c r="L296" s="259">
        <v>3242014060</v>
      </c>
      <c r="M296" s="259">
        <v>3382247645</v>
      </c>
      <c r="N296" s="259">
        <v>3598775825</v>
      </c>
      <c r="O296" s="259"/>
      <c r="P296" s="259"/>
    </row>
    <row r="297" spans="3:16">
      <c r="C297" s="109" t="s">
        <v>483</v>
      </c>
      <c r="D297" s="109" t="s">
        <v>483</v>
      </c>
      <c r="E297" s="259" t="s">
        <v>483</v>
      </c>
      <c r="F297" s="259" t="s">
        <v>483</v>
      </c>
      <c r="G297" s="259" t="s">
        <v>483</v>
      </c>
      <c r="H297" s="259" t="s">
        <v>483</v>
      </c>
      <c r="I297" s="259" t="s">
        <v>483</v>
      </c>
      <c r="J297" s="259" t="s">
        <v>483</v>
      </c>
      <c r="K297" s="259" t="s">
        <v>483</v>
      </c>
      <c r="L297" s="259" t="s">
        <v>483</v>
      </c>
      <c r="M297" s="259" t="s">
        <v>483</v>
      </c>
      <c r="N297" s="259" t="s">
        <v>483</v>
      </c>
      <c r="O297" s="259"/>
      <c r="P297" s="259"/>
    </row>
    <row r="298" spans="3:16">
      <c r="C298" s="109">
        <v>1634430000</v>
      </c>
      <c r="D298" s="109">
        <v>1582855000</v>
      </c>
      <c r="E298" s="259">
        <v>1698551000</v>
      </c>
      <c r="F298" s="259">
        <v>1633614000</v>
      </c>
      <c r="G298" s="259">
        <v>1663422000</v>
      </c>
      <c r="H298" s="259">
        <v>1680757762</v>
      </c>
      <c r="I298" s="259">
        <v>1635407911</v>
      </c>
      <c r="J298" s="259">
        <v>1675837570</v>
      </c>
      <c r="K298" s="259">
        <v>1696084521</v>
      </c>
      <c r="L298" s="259">
        <v>1717289323</v>
      </c>
      <c r="M298" s="259">
        <v>1751779807</v>
      </c>
      <c r="N298" s="259">
        <v>1803388687</v>
      </c>
      <c r="O298" s="259"/>
      <c r="P298" s="259"/>
    </row>
    <row r="299" spans="3:16">
      <c r="C299" s="109" t="s">
        <v>483</v>
      </c>
      <c r="D299" s="109" t="s">
        <v>483</v>
      </c>
      <c r="E299" s="259" t="s">
        <v>483</v>
      </c>
      <c r="F299" s="259" t="s">
        <v>483</v>
      </c>
      <c r="G299" s="259" t="s">
        <v>483</v>
      </c>
      <c r="H299" s="259" t="s">
        <v>483</v>
      </c>
      <c r="I299" s="259" t="s">
        <v>483</v>
      </c>
      <c r="J299" s="259" t="s">
        <v>483</v>
      </c>
      <c r="K299" s="259" t="s">
        <v>483</v>
      </c>
      <c r="L299" s="259" t="s">
        <v>483</v>
      </c>
      <c r="M299" s="259" t="s">
        <v>483</v>
      </c>
      <c r="N299" s="259" t="s">
        <v>483</v>
      </c>
      <c r="O299" s="259"/>
      <c r="P299" s="259"/>
    </row>
    <row r="300" spans="3:16">
      <c r="C300" s="109">
        <v>374091000</v>
      </c>
      <c r="D300" s="109">
        <v>342140000</v>
      </c>
      <c r="E300" s="259">
        <v>394882000</v>
      </c>
      <c r="F300" s="259">
        <v>409417000</v>
      </c>
      <c r="G300" s="259">
        <v>406092000</v>
      </c>
      <c r="H300" s="259">
        <v>414757584</v>
      </c>
      <c r="I300" s="259">
        <v>402348935</v>
      </c>
      <c r="J300" s="259">
        <v>385951333</v>
      </c>
      <c r="K300" s="259">
        <v>378829964</v>
      </c>
      <c r="L300" s="259">
        <v>392597055</v>
      </c>
      <c r="M300" s="259">
        <v>402125307</v>
      </c>
      <c r="N300" s="259">
        <v>425856498</v>
      </c>
      <c r="O300" s="259"/>
      <c r="P300" s="259"/>
    </row>
    <row r="301" spans="3:16">
      <c r="C301" s="109">
        <v>211745000</v>
      </c>
      <c r="D301" s="109">
        <v>196897000</v>
      </c>
      <c r="E301" s="259">
        <v>185319188</v>
      </c>
      <c r="F301" s="259">
        <v>184823000</v>
      </c>
      <c r="G301" s="259">
        <v>164980812</v>
      </c>
      <c r="H301" s="259">
        <v>132869757</v>
      </c>
      <c r="I301" s="259">
        <v>131780000</v>
      </c>
      <c r="J301" s="259">
        <v>130815000</v>
      </c>
      <c r="K301" s="259">
        <v>130716000</v>
      </c>
      <c r="L301" s="259">
        <v>91125000</v>
      </c>
      <c r="M301" s="259">
        <v>91056000</v>
      </c>
      <c r="N301" s="259">
        <v>91056000</v>
      </c>
      <c r="O301" s="259"/>
      <c r="P301" s="259"/>
    </row>
    <row r="302" spans="3:16">
      <c r="C302" s="109" t="s">
        <v>483</v>
      </c>
      <c r="D302" s="109" t="s">
        <v>483</v>
      </c>
      <c r="E302" s="259" t="s">
        <v>483</v>
      </c>
      <c r="F302" s="259" t="s">
        <v>483</v>
      </c>
      <c r="G302" s="259" t="s">
        <v>483</v>
      </c>
      <c r="H302" s="259" t="s">
        <v>483</v>
      </c>
      <c r="I302" s="259" t="s">
        <v>483</v>
      </c>
      <c r="J302" s="259" t="s">
        <v>483</v>
      </c>
      <c r="K302" s="259" t="s">
        <v>483</v>
      </c>
      <c r="L302" s="259" t="s">
        <v>483</v>
      </c>
      <c r="M302" s="259" t="s">
        <v>483</v>
      </c>
      <c r="N302" s="259" t="s">
        <v>483</v>
      </c>
      <c r="O302" s="259"/>
      <c r="P302" s="259"/>
    </row>
    <row r="303" spans="3:16">
      <c r="C303" s="109">
        <v>61583000</v>
      </c>
      <c r="D303" s="109">
        <v>65719000</v>
      </c>
      <c r="E303" s="259">
        <v>66937000</v>
      </c>
      <c r="F303" s="259">
        <v>66918000</v>
      </c>
      <c r="G303" s="259">
        <v>71504000</v>
      </c>
      <c r="H303" s="259">
        <v>71498000</v>
      </c>
      <c r="I303" s="259">
        <v>71498000</v>
      </c>
      <c r="J303" s="259">
        <v>72002000</v>
      </c>
      <c r="K303" s="259">
        <v>72910000</v>
      </c>
      <c r="L303" s="259">
        <v>82410000</v>
      </c>
      <c r="M303" s="259">
        <v>82382000</v>
      </c>
      <c r="N303" s="259">
        <v>82051000</v>
      </c>
      <c r="O303" s="259"/>
      <c r="P303" s="259"/>
    </row>
    <row r="304" spans="3:16">
      <c r="C304" s="109" t="s">
        <v>483</v>
      </c>
      <c r="D304" s="109" t="s">
        <v>483</v>
      </c>
      <c r="E304" s="259" t="s">
        <v>483</v>
      </c>
      <c r="F304" s="259" t="s">
        <v>483</v>
      </c>
      <c r="G304" s="259" t="s">
        <v>483</v>
      </c>
      <c r="H304" s="259" t="s">
        <v>483</v>
      </c>
      <c r="I304" s="259" t="s">
        <v>483</v>
      </c>
      <c r="J304" s="259" t="s">
        <v>483</v>
      </c>
      <c r="K304" s="259" t="s">
        <v>483</v>
      </c>
      <c r="L304" s="259" t="s">
        <v>483</v>
      </c>
      <c r="M304" s="259" t="s">
        <v>483</v>
      </c>
      <c r="N304" s="259" t="s">
        <v>483</v>
      </c>
      <c r="O304" s="259"/>
      <c r="P304" s="259"/>
    </row>
    <row r="305" spans="3:16">
      <c r="C305" s="109">
        <v>498154463</v>
      </c>
      <c r="D305" s="109">
        <v>498202463</v>
      </c>
      <c r="E305" s="259">
        <v>501243337</v>
      </c>
      <c r="F305" s="259">
        <v>502019337</v>
      </c>
      <c r="G305" s="259">
        <v>656611692</v>
      </c>
      <c r="H305" s="259">
        <v>486787291</v>
      </c>
      <c r="I305" s="259">
        <v>486787291</v>
      </c>
      <c r="J305" s="259">
        <v>477172461</v>
      </c>
      <c r="K305" s="259">
        <v>477172461</v>
      </c>
      <c r="L305" s="259">
        <v>477172461</v>
      </c>
      <c r="M305" s="259">
        <v>421943000</v>
      </c>
      <c r="N305" s="259">
        <v>391660487</v>
      </c>
      <c r="O305" s="259"/>
      <c r="P305" s="259"/>
    </row>
    <row r="306" spans="3:16">
      <c r="C306" s="109" t="s">
        <v>483</v>
      </c>
      <c r="D306" s="109" t="s">
        <v>483</v>
      </c>
      <c r="E306" s="259" t="s">
        <v>483</v>
      </c>
      <c r="F306" s="259" t="s">
        <v>483</v>
      </c>
      <c r="G306" s="259" t="s">
        <v>483</v>
      </c>
      <c r="H306" s="259" t="s">
        <v>483</v>
      </c>
      <c r="I306" s="259" t="s">
        <v>483</v>
      </c>
      <c r="J306" s="259" t="s">
        <v>483</v>
      </c>
      <c r="K306" s="259" t="s">
        <v>483</v>
      </c>
      <c r="L306" s="259" t="s">
        <v>483</v>
      </c>
      <c r="M306" s="259" t="s">
        <v>483</v>
      </c>
      <c r="N306" s="259" t="s">
        <v>483</v>
      </c>
      <c r="O306" s="259"/>
      <c r="P306" s="259"/>
    </row>
    <row r="307" spans="3:16">
      <c r="C307" s="109">
        <v>206877000</v>
      </c>
      <c r="D307" s="109">
        <v>212766451</v>
      </c>
      <c r="E307" s="259">
        <v>215804775</v>
      </c>
      <c r="F307" s="259">
        <v>233714443</v>
      </c>
      <c r="G307" s="259">
        <v>238691317</v>
      </c>
      <c r="H307" s="259">
        <v>239010000</v>
      </c>
      <c r="I307" s="259">
        <v>239010000</v>
      </c>
      <c r="J307" s="259">
        <v>227478000</v>
      </c>
      <c r="K307" s="259">
        <v>227478000</v>
      </c>
      <c r="L307" s="259">
        <v>227478000</v>
      </c>
      <c r="M307" s="259">
        <v>257623000</v>
      </c>
      <c r="N307" s="259">
        <v>237371000</v>
      </c>
      <c r="O307" s="259"/>
      <c r="P307" s="259"/>
    </row>
    <row r="308" spans="3:16">
      <c r="C308" s="109" t="s">
        <v>483</v>
      </c>
      <c r="D308" s="109" t="s">
        <v>483</v>
      </c>
      <c r="E308" s="259" t="s">
        <v>483</v>
      </c>
      <c r="F308" s="259" t="s">
        <v>483</v>
      </c>
      <c r="G308" s="259" t="s">
        <v>483</v>
      </c>
      <c r="H308" s="259" t="s">
        <v>483</v>
      </c>
      <c r="I308" s="259" t="s">
        <v>483</v>
      </c>
      <c r="J308" s="259" t="s">
        <v>483</v>
      </c>
      <c r="K308" s="259" t="s">
        <v>483</v>
      </c>
      <c r="L308" s="259" t="s">
        <v>483</v>
      </c>
      <c r="M308" s="259" t="s">
        <v>483</v>
      </c>
      <c r="N308" s="259" t="s">
        <v>483</v>
      </c>
      <c r="O308" s="259"/>
      <c r="P308" s="259"/>
    </row>
    <row r="309" spans="3:16">
      <c r="C309" s="109">
        <v>14004000</v>
      </c>
      <c r="D309" s="109">
        <v>14312000</v>
      </c>
      <c r="E309" s="259">
        <v>10156000</v>
      </c>
      <c r="F309" s="259">
        <v>13677701</v>
      </c>
      <c r="G309" s="259">
        <v>13677701</v>
      </c>
      <c r="H309" s="259">
        <v>13523000</v>
      </c>
      <c r="I309" s="259">
        <v>12906000</v>
      </c>
      <c r="J309" s="259">
        <v>12906000</v>
      </c>
      <c r="K309" s="259">
        <v>12906000</v>
      </c>
      <c r="L309" s="259">
        <v>24164000</v>
      </c>
      <c r="M309" s="259">
        <v>29905000</v>
      </c>
      <c r="N309" s="259">
        <v>33845000</v>
      </c>
      <c r="O309" s="259"/>
      <c r="P309" s="259"/>
    </row>
    <row r="310" spans="3:16">
      <c r="C310" s="109" t="s">
        <v>483</v>
      </c>
      <c r="D310" s="109" t="s">
        <v>483</v>
      </c>
      <c r="E310" s="259" t="s">
        <v>483</v>
      </c>
      <c r="F310" s="259" t="s">
        <v>483</v>
      </c>
      <c r="G310" s="259" t="s">
        <v>483</v>
      </c>
      <c r="H310" s="259" t="s">
        <v>483</v>
      </c>
      <c r="I310" s="259" t="s">
        <v>483</v>
      </c>
      <c r="J310" s="259" t="s">
        <v>483</v>
      </c>
      <c r="K310" s="259" t="s">
        <v>483</v>
      </c>
      <c r="L310" s="259" t="s">
        <v>483</v>
      </c>
      <c r="M310" s="259" t="s">
        <v>483</v>
      </c>
      <c r="N310" s="259" t="s">
        <v>483</v>
      </c>
      <c r="O310" s="259"/>
      <c r="P310" s="259"/>
    </row>
    <row r="311" spans="3:16">
      <c r="C311" s="109">
        <v>81192000</v>
      </c>
      <c r="D311" s="109">
        <v>81188000</v>
      </c>
      <c r="E311" s="259">
        <v>92314000</v>
      </c>
      <c r="F311" s="259">
        <v>92145000</v>
      </c>
      <c r="G311" s="259">
        <v>92141000</v>
      </c>
      <c r="H311" s="259">
        <v>92068000</v>
      </c>
      <c r="I311" s="259">
        <v>91804000</v>
      </c>
      <c r="J311" s="259">
        <v>78206000</v>
      </c>
      <c r="K311" s="259">
        <v>88876000</v>
      </c>
      <c r="L311" s="259">
        <v>89963000</v>
      </c>
      <c r="M311" s="259">
        <v>92774000</v>
      </c>
      <c r="N311" s="259">
        <v>92634000</v>
      </c>
      <c r="O311" s="259"/>
      <c r="P311" s="259"/>
    </row>
    <row r="312" spans="3:16">
      <c r="C312" s="109" t="s">
        <v>483</v>
      </c>
      <c r="D312" s="109" t="s">
        <v>483</v>
      </c>
      <c r="E312" s="259" t="s">
        <v>483</v>
      </c>
      <c r="F312" s="259" t="s">
        <v>483</v>
      </c>
      <c r="G312" s="259" t="s">
        <v>483</v>
      </c>
      <c r="H312" s="259" t="s">
        <v>483</v>
      </c>
      <c r="I312" s="259" t="s">
        <v>483</v>
      </c>
      <c r="J312" s="259" t="s">
        <v>483</v>
      </c>
      <c r="K312" s="259" t="s">
        <v>483</v>
      </c>
      <c r="L312" s="259" t="s">
        <v>483</v>
      </c>
      <c r="M312" s="259" t="s">
        <v>483</v>
      </c>
      <c r="N312" s="259" t="s">
        <v>483</v>
      </c>
      <c r="O312" s="259"/>
      <c r="P312" s="259"/>
    </row>
    <row r="313" spans="3:16">
      <c r="C313" s="109">
        <v>145854000</v>
      </c>
      <c r="D313" s="109">
        <v>145854000</v>
      </c>
      <c r="E313" s="259">
        <v>147579000</v>
      </c>
      <c r="F313" s="259">
        <v>147602000</v>
      </c>
      <c r="G313" s="259">
        <v>157849000</v>
      </c>
      <c r="H313" s="259">
        <v>157858000</v>
      </c>
      <c r="I313" s="259">
        <v>157858000</v>
      </c>
      <c r="J313" s="259">
        <v>157858000</v>
      </c>
      <c r="K313" s="259">
        <v>156994000</v>
      </c>
      <c r="L313" s="259">
        <v>148568000</v>
      </c>
      <c r="M313" s="259">
        <v>152978000</v>
      </c>
      <c r="N313" s="259">
        <v>152866000</v>
      </c>
      <c r="O313" s="259"/>
      <c r="P313" s="259"/>
    </row>
    <row r="314" spans="3:16">
      <c r="C314" s="109" t="s">
        <v>483</v>
      </c>
      <c r="D314" s="109" t="s">
        <v>483</v>
      </c>
      <c r="E314" s="259" t="s">
        <v>483</v>
      </c>
      <c r="F314" s="259" t="s">
        <v>483</v>
      </c>
      <c r="G314" s="259" t="s">
        <v>483</v>
      </c>
      <c r="H314" s="259" t="s">
        <v>483</v>
      </c>
      <c r="I314" s="259" t="s">
        <v>483</v>
      </c>
      <c r="J314" s="259" t="s">
        <v>483</v>
      </c>
      <c r="K314" s="259" t="s">
        <v>483</v>
      </c>
      <c r="L314" s="259" t="s">
        <v>483</v>
      </c>
      <c r="M314" s="259" t="s">
        <v>483</v>
      </c>
      <c r="N314" s="259" t="s">
        <v>483</v>
      </c>
      <c r="O314" s="259"/>
      <c r="P314" s="259"/>
    </row>
    <row r="315" spans="3:16">
      <c r="C315" s="109">
        <v>13566000</v>
      </c>
      <c r="D315" s="109">
        <v>12098279</v>
      </c>
      <c r="E315" s="259">
        <v>12098279</v>
      </c>
      <c r="F315" s="259">
        <v>12098279</v>
      </c>
      <c r="G315" s="259">
        <v>12098279</v>
      </c>
      <c r="H315" s="259">
        <v>12098279</v>
      </c>
      <c r="I315" s="259">
        <v>12098279</v>
      </c>
      <c r="J315" s="259">
        <v>12098279</v>
      </c>
      <c r="K315" s="259">
        <v>12098279</v>
      </c>
      <c r="L315" s="259">
        <v>15945000</v>
      </c>
      <c r="M315" s="259">
        <v>15945000</v>
      </c>
      <c r="N315" s="259">
        <v>15945000</v>
      </c>
      <c r="O315" s="259"/>
      <c r="P315" s="259"/>
    </row>
    <row r="316" spans="3:16">
      <c r="C316" s="109" t="s">
        <v>483</v>
      </c>
      <c r="D316" s="109" t="s">
        <v>483</v>
      </c>
      <c r="E316" s="259" t="s">
        <v>483</v>
      </c>
      <c r="F316" s="259" t="s">
        <v>483</v>
      </c>
      <c r="G316" s="259" t="s">
        <v>483</v>
      </c>
      <c r="H316" s="259" t="s">
        <v>483</v>
      </c>
      <c r="I316" s="259" t="s">
        <v>483</v>
      </c>
      <c r="J316" s="259" t="s">
        <v>483</v>
      </c>
      <c r="K316" s="259" t="s">
        <v>483</v>
      </c>
      <c r="L316" s="259" t="s">
        <v>483</v>
      </c>
      <c r="M316" s="259" t="s">
        <v>483</v>
      </c>
      <c r="N316" s="259" t="s">
        <v>483</v>
      </c>
      <c r="O316" s="259"/>
      <c r="P316" s="259"/>
    </row>
    <row r="317" spans="3:16">
      <c r="C317" s="109">
        <v>18544000</v>
      </c>
      <c r="D317" s="109">
        <v>18552000</v>
      </c>
      <c r="E317" s="259">
        <v>18552000</v>
      </c>
      <c r="F317" s="259">
        <v>18552000</v>
      </c>
      <c r="G317" s="259">
        <v>18552000</v>
      </c>
      <c r="H317" s="259">
        <v>18552000</v>
      </c>
      <c r="I317" s="259">
        <v>18552000</v>
      </c>
      <c r="J317" s="259">
        <v>18552000</v>
      </c>
      <c r="K317" s="259">
        <v>18552000</v>
      </c>
      <c r="L317" s="259">
        <v>20111000</v>
      </c>
      <c r="M317" s="259">
        <v>23156000</v>
      </c>
      <c r="N317" s="259">
        <v>23190000</v>
      </c>
      <c r="O317" s="259"/>
      <c r="P317" s="259"/>
    </row>
    <row r="318" spans="3:16">
      <c r="C318" s="109" t="s">
        <v>483</v>
      </c>
      <c r="D318" s="109" t="s">
        <v>483</v>
      </c>
      <c r="E318" s="259" t="s">
        <v>483</v>
      </c>
      <c r="F318" s="259" t="s">
        <v>483</v>
      </c>
      <c r="G318" s="259" t="s">
        <v>483</v>
      </c>
      <c r="H318" s="259" t="s">
        <v>483</v>
      </c>
      <c r="I318" s="259" t="s">
        <v>483</v>
      </c>
      <c r="J318" s="259" t="s">
        <v>483</v>
      </c>
      <c r="K318" s="259" t="s">
        <v>483</v>
      </c>
      <c r="L318" s="259" t="s">
        <v>483</v>
      </c>
      <c r="M318" s="259" t="s">
        <v>483</v>
      </c>
      <c r="N318" s="259" t="s">
        <v>483</v>
      </c>
      <c r="O318" s="259"/>
      <c r="P318" s="259"/>
    </row>
    <row r="319" spans="3:16">
      <c r="C319" s="109">
        <v>215600000</v>
      </c>
      <c r="D319" s="109">
        <v>215679000</v>
      </c>
      <c r="E319" s="259">
        <v>215727000</v>
      </c>
      <c r="F319" s="259">
        <v>215603000</v>
      </c>
      <c r="G319" s="259">
        <v>215592000</v>
      </c>
      <c r="H319" s="259">
        <v>215592000</v>
      </c>
      <c r="I319" s="259">
        <v>214559000</v>
      </c>
      <c r="J319" s="259">
        <v>183028000</v>
      </c>
      <c r="K319" s="259">
        <v>181246000</v>
      </c>
      <c r="L319" s="259">
        <v>180586000</v>
      </c>
      <c r="M319" s="259">
        <v>180461000</v>
      </c>
      <c r="N319" s="259">
        <v>189280000</v>
      </c>
      <c r="O319" s="259"/>
      <c r="P319" s="259"/>
    </row>
    <row r="320" spans="3:16">
      <c r="C320" s="109" t="s">
        <v>483</v>
      </c>
      <c r="D320" s="109" t="s">
        <v>483</v>
      </c>
      <c r="E320" s="259" t="s">
        <v>483</v>
      </c>
      <c r="F320" s="259" t="s">
        <v>483</v>
      </c>
      <c r="G320" s="259" t="s">
        <v>483</v>
      </c>
      <c r="H320" s="259" t="s">
        <v>483</v>
      </c>
      <c r="I320" s="259" t="s">
        <v>483</v>
      </c>
      <c r="J320" s="259" t="s">
        <v>483</v>
      </c>
      <c r="K320" s="259" t="s">
        <v>483</v>
      </c>
      <c r="L320" s="259" t="s">
        <v>483</v>
      </c>
      <c r="M320" s="259" t="s">
        <v>483</v>
      </c>
      <c r="N320" s="259" t="s">
        <v>483</v>
      </c>
      <c r="O320" s="259"/>
      <c r="P320" s="259"/>
    </row>
    <row r="321" spans="3:16">
      <c r="C321" s="109">
        <v>1689632000</v>
      </c>
      <c r="D321" s="109">
        <v>1696591000</v>
      </c>
      <c r="E321" s="259">
        <v>1776140960</v>
      </c>
      <c r="F321" s="259">
        <v>1821115111</v>
      </c>
      <c r="G321" s="259">
        <v>1823594261</v>
      </c>
      <c r="H321" s="259" t="s">
        <v>483</v>
      </c>
      <c r="I321" s="259" t="s">
        <v>483</v>
      </c>
      <c r="J321" s="259" t="s">
        <v>483</v>
      </c>
      <c r="K321" s="259" t="s">
        <v>483</v>
      </c>
      <c r="L321" s="259" t="s">
        <v>483</v>
      </c>
      <c r="M321" s="259" t="s">
        <v>483</v>
      </c>
      <c r="N321" s="259" t="s">
        <v>483</v>
      </c>
      <c r="O321" s="259"/>
      <c r="P321" s="259"/>
    </row>
    <row r="322" spans="3:16">
      <c r="C322" s="109">
        <v>137336000</v>
      </c>
      <c r="D322" s="109">
        <v>137497000</v>
      </c>
      <c r="E322" s="259">
        <v>138504000</v>
      </c>
      <c r="F322" s="259">
        <v>138536000</v>
      </c>
      <c r="G322" s="259">
        <v>138553000</v>
      </c>
      <c r="H322" s="259">
        <v>138551000</v>
      </c>
      <c r="I322" s="259">
        <v>138551000</v>
      </c>
      <c r="J322" s="259">
        <v>138551000</v>
      </c>
      <c r="K322" s="259">
        <v>138551000</v>
      </c>
      <c r="L322" s="259">
        <v>164673000</v>
      </c>
      <c r="M322" s="259">
        <v>164231021</v>
      </c>
      <c r="N322" s="259">
        <v>178204000</v>
      </c>
      <c r="O322" s="259"/>
      <c r="P322" s="259"/>
    </row>
    <row r="323" spans="3:16">
      <c r="C323" s="109" t="s">
        <v>483</v>
      </c>
      <c r="D323" s="109" t="s">
        <v>483</v>
      </c>
      <c r="E323" s="259" t="s">
        <v>483</v>
      </c>
      <c r="F323" s="259" t="s">
        <v>483</v>
      </c>
      <c r="G323" s="259" t="s">
        <v>483</v>
      </c>
      <c r="H323" s="259" t="s">
        <v>483</v>
      </c>
      <c r="I323" s="259" t="s">
        <v>483</v>
      </c>
      <c r="J323" s="259" t="s">
        <v>483</v>
      </c>
      <c r="K323" s="259" t="s">
        <v>483</v>
      </c>
      <c r="L323" s="259" t="s">
        <v>483</v>
      </c>
      <c r="M323" s="259" t="s">
        <v>483</v>
      </c>
      <c r="N323" s="259" t="s">
        <v>483</v>
      </c>
      <c r="O323" s="259"/>
      <c r="P323" s="259"/>
    </row>
    <row r="324" spans="3:16">
      <c r="C324" s="109">
        <v>132052000</v>
      </c>
      <c r="D324" s="109">
        <v>132128000</v>
      </c>
      <c r="E324" s="259">
        <v>132128000</v>
      </c>
      <c r="F324" s="259">
        <v>132128000</v>
      </c>
      <c r="G324" s="259">
        <v>132135000</v>
      </c>
      <c r="H324" s="259">
        <v>121297000</v>
      </c>
      <c r="I324" s="259">
        <v>121297000</v>
      </c>
      <c r="J324" s="259">
        <v>113816000</v>
      </c>
      <c r="K324" s="259">
        <v>113815000</v>
      </c>
      <c r="L324" s="259">
        <v>114295000</v>
      </c>
      <c r="M324" s="259">
        <v>114324000</v>
      </c>
      <c r="N324" s="259">
        <v>114268000</v>
      </c>
      <c r="O324" s="259"/>
      <c r="P324" s="259"/>
    </row>
    <row r="325" spans="3:16">
      <c r="C325" s="109" t="s">
        <v>483</v>
      </c>
      <c r="D325" s="109" t="s">
        <v>483</v>
      </c>
      <c r="E325" s="259" t="s">
        <v>483</v>
      </c>
      <c r="F325" s="259" t="s">
        <v>483</v>
      </c>
      <c r="G325" s="259" t="s">
        <v>483</v>
      </c>
      <c r="H325" s="259" t="s">
        <v>483</v>
      </c>
      <c r="I325" s="259" t="s">
        <v>483</v>
      </c>
      <c r="J325" s="259" t="s">
        <v>483</v>
      </c>
      <c r="K325" s="259" t="s">
        <v>483</v>
      </c>
      <c r="L325" s="259" t="s">
        <v>483</v>
      </c>
      <c r="M325" s="259" t="s">
        <v>483</v>
      </c>
      <c r="N325" s="259" t="s">
        <v>483</v>
      </c>
      <c r="O325" s="259"/>
      <c r="P325" s="259"/>
    </row>
    <row r="326" spans="3:16">
      <c r="C326" s="109">
        <v>144548000</v>
      </c>
      <c r="D326" s="109">
        <v>144552000</v>
      </c>
      <c r="E326" s="259">
        <v>144531948</v>
      </c>
      <c r="F326" s="259">
        <v>144531948</v>
      </c>
      <c r="G326" s="259">
        <v>168657066</v>
      </c>
      <c r="H326" s="259">
        <v>196467639</v>
      </c>
      <c r="I326" s="259">
        <v>180232000</v>
      </c>
      <c r="J326" s="259">
        <v>194214000</v>
      </c>
      <c r="K326" s="259">
        <v>188207582</v>
      </c>
      <c r="L326" s="259">
        <v>173835000</v>
      </c>
      <c r="M326" s="259">
        <v>173835000</v>
      </c>
      <c r="N326" s="259">
        <v>132665000</v>
      </c>
      <c r="O326" s="259"/>
      <c r="P326" s="259"/>
    </row>
    <row r="327" spans="3:16">
      <c r="C327" s="109" t="s">
        <v>483</v>
      </c>
      <c r="D327" s="109" t="s">
        <v>483</v>
      </c>
      <c r="E327" s="259" t="s">
        <v>483</v>
      </c>
      <c r="F327" s="259" t="s">
        <v>483</v>
      </c>
      <c r="G327" s="259" t="s">
        <v>483</v>
      </c>
      <c r="H327" s="259" t="s">
        <v>483</v>
      </c>
      <c r="I327" s="259" t="s">
        <v>483</v>
      </c>
      <c r="J327" s="259" t="s">
        <v>483</v>
      </c>
      <c r="K327" s="259" t="s">
        <v>483</v>
      </c>
      <c r="L327" s="259" t="s">
        <v>483</v>
      </c>
      <c r="M327" s="259" t="s">
        <v>483</v>
      </c>
      <c r="N327" s="259" t="s">
        <v>483</v>
      </c>
      <c r="O327" s="259"/>
      <c r="P327" s="259"/>
    </row>
    <row r="328" spans="3:16">
      <c r="C328" s="109">
        <v>255349048</v>
      </c>
      <c r="D328" s="109">
        <v>286424000</v>
      </c>
      <c r="E328" s="259">
        <v>287736920</v>
      </c>
      <c r="F328" s="259">
        <v>254450028</v>
      </c>
      <c r="G328" s="259">
        <v>263138243</v>
      </c>
      <c r="H328" s="259">
        <v>249641981</v>
      </c>
      <c r="I328" s="259">
        <v>249409000</v>
      </c>
      <c r="J328" s="259">
        <v>262171306</v>
      </c>
      <c r="K328" s="259">
        <v>241850000</v>
      </c>
      <c r="L328" s="259">
        <v>257935000</v>
      </c>
      <c r="M328" s="259">
        <v>256173828</v>
      </c>
      <c r="N328" s="259">
        <v>287590352</v>
      </c>
      <c r="O328" s="259"/>
      <c r="P328" s="259"/>
    </row>
    <row r="329" spans="3:16">
      <c r="C329" s="109" t="s">
        <v>483</v>
      </c>
      <c r="D329" s="109" t="s">
        <v>483</v>
      </c>
      <c r="E329" s="259" t="s">
        <v>483</v>
      </c>
      <c r="F329" s="259" t="s">
        <v>483</v>
      </c>
      <c r="G329" s="259" t="s">
        <v>483</v>
      </c>
      <c r="H329" s="259" t="s">
        <v>483</v>
      </c>
      <c r="I329" s="259" t="s">
        <v>483</v>
      </c>
      <c r="J329" s="259" t="s">
        <v>483</v>
      </c>
      <c r="K329" s="259" t="s">
        <v>483</v>
      </c>
      <c r="L329" s="259" t="s">
        <v>483</v>
      </c>
      <c r="M329" s="259" t="s">
        <v>483</v>
      </c>
      <c r="N329" s="259" t="s">
        <v>483</v>
      </c>
      <c r="O329" s="259"/>
      <c r="P329" s="259"/>
    </row>
    <row r="330" spans="3:16">
      <c r="C330" s="109">
        <v>123147000</v>
      </c>
      <c r="D330" s="109">
        <v>212533000</v>
      </c>
      <c r="E330" s="259">
        <v>200318000</v>
      </c>
      <c r="F330" s="259">
        <v>205186000</v>
      </c>
      <c r="G330" s="259">
        <v>206639000</v>
      </c>
      <c r="H330" s="259">
        <v>201540000</v>
      </c>
      <c r="I330" s="259">
        <v>192895337</v>
      </c>
      <c r="J330" s="259">
        <v>196687000</v>
      </c>
      <c r="K330" s="259">
        <v>196687000</v>
      </c>
      <c r="L330" s="259">
        <v>188061000</v>
      </c>
      <c r="M330" s="259">
        <v>193566000</v>
      </c>
      <c r="N330" s="259">
        <v>197066000</v>
      </c>
      <c r="O330" s="259"/>
      <c r="P330" s="259"/>
    </row>
    <row r="331" spans="3:16">
      <c r="C331" s="109" t="s">
        <v>483</v>
      </c>
      <c r="D331" s="109" t="s">
        <v>483</v>
      </c>
      <c r="E331" s="259" t="s">
        <v>483</v>
      </c>
      <c r="F331" s="259" t="s">
        <v>483</v>
      </c>
      <c r="G331" s="259" t="s">
        <v>483</v>
      </c>
      <c r="H331" s="259" t="s">
        <v>483</v>
      </c>
      <c r="I331" s="259" t="s">
        <v>483</v>
      </c>
      <c r="J331" s="259" t="s">
        <v>483</v>
      </c>
      <c r="K331" s="259" t="s">
        <v>483</v>
      </c>
      <c r="L331" s="259" t="s">
        <v>483</v>
      </c>
      <c r="M331" s="259" t="s">
        <v>483</v>
      </c>
      <c r="N331" s="259" t="s">
        <v>483</v>
      </c>
      <c r="O331" s="259"/>
      <c r="P331" s="259"/>
    </row>
    <row r="332" spans="3:16">
      <c r="C332" s="109">
        <v>201497000</v>
      </c>
      <c r="D332" s="109">
        <v>206934000</v>
      </c>
      <c r="E332" s="259">
        <v>217758000</v>
      </c>
      <c r="F332" s="259">
        <v>222098000</v>
      </c>
      <c r="G332" s="259">
        <v>222449719</v>
      </c>
      <c r="H332" s="259">
        <v>234694988</v>
      </c>
      <c r="I332" s="259">
        <v>233397000</v>
      </c>
      <c r="J332" s="259">
        <v>233397000</v>
      </c>
      <c r="K332" s="259">
        <v>240184000</v>
      </c>
      <c r="L332" s="259">
        <v>244764000</v>
      </c>
      <c r="M332" s="259">
        <v>244604000</v>
      </c>
      <c r="N332" s="259">
        <v>250045000</v>
      </c>
      <c r="O332" s="259"/>
      <c r="P332" s="259"/>
    </row>
    <row r="333" spans="3:16">
      <c r="C333" s="109" t="s">
        <v>483</v>
      </c>
      <c r="D333" s="109" t="s">
        <v>483</v>
      </c>
      <c r="E333" s="259" t="s">
        <v>483</v>
      </c>
      <c r="F333" s="259" t="s">
        <v>483</v>
      </c>
      <c r="G333" s="259" t="s">
        <v>483</v>
      </c>
      <c r="H333" s="259" t="s">
        <v>483</v>
      </c>
      <c r="I333" s="259" t="s">
        <v>483</v>
      </c>
      <c r="J333" s="259" t="s">
        <v>483</v>
      </c>
      <c r="K333" s="259" t="s">
        <v>483</v>
      </c>
      <c r="L333" s="259" t="s">
        <v>483</v>
      </c>
      <c r="M333" s="259" t="s">
        <v>483</v>
      </c>
      <c r="N333" s="259" t="s">
        <v>483</v>
      </c>
      <c r="O333" s="259"/>
      <c r="P333" s="259"/>
    </row>
    <row r="334" spans="3:16">
      <c r="C334" s="109">
        <v>927135000</v>
      </c>
      <c r="D334" s="109">
        <v>996558000</v>
      </c>
      <c r="E334" s="259">
        <v>1047727189</v>
      </c>
      <c r="F334" s="259">
        <v>1088230070</v>
      </c>
      <c r="G334" s="259">
        <v>1084672594</v>
      </c>
      <c r="H334" s="259" t="s">
        <v>483</v>
      </c>
      <c r="I334" s="259" t="s">
        <v>483</v>
      </c>
      <c r="J334" s="259" t="s">
        <v>483</v>
      </c>
      <c r="K334" s="259" t="s">
        <v>483</v>
      </c>
      <c r="L334" s="259" t="s">
        <v>483</v>
      </c>
      <c r="M334" s="259" t="s">
        <v>483</v>
      </c>
      <c r="N334" s="259" t="s">
        <v>483</v>
      </c>
      <c r="O334" s="259"/>
      <c r="P334" s="259"/>
    </row>
    <row r="335" spans="3:16">
      <c r="C335" s="109">
        <v>16891359</v>
      </c>
      <c r="D335" s="109">
        <v>17141359</v>
      </c>
      <c r="E335" s="259">
        <v>17141359</v>
      </c>
      <c r="F335" s="259">
        <v>18047000</v>
      </c>
      <c r="G335" s="259">
        <v>18047000</v>
      </c>
      <c r="H335" s="259">
        <v>22059000</v>
      </c>
      <c r="I335" s="259">
        <v>21962000</v>
      </c>
      <c r="J335" s="259">
        <v>21960000</v>
      </c>
      <c r="K335" s="259">
        <v>21960000</v>
      </c>
      <c r="L335" s="259">
        <v>23851000</v>
      </c>
      <c r="M335" s="259">
        <v>23851000</v>
      </c>
      <c r="N335" s="259">
        <v>23852000</v>
      </c>
      <c r="O335" s="259"/>
      <c r="P335" s="259"/>
    </row>
    <row r="336" spans="3:16">
      <c r="C336" s="109" t="s">
        <v>483</v>
      </c>
      <c r="D336" s="109" t="s">
        <v>483</v>
      </c>
      <c r="E336" s="259" t="s">
        <v>483</v>
      </c>
      <c r="F336" s="259" t="s">
        <v>483</v>
      </c>
      <c r="G336" s="259" t="s">
        <v>483</v>
      </c>
      <c r="H336" s="259" t="s">
        <v>483</v>
      </c>
      <c r="I336" s="259" t="s">
        <v>483</v>
      </c>
      <c r="J336" s="259" t="s">
        <v>483</v>
      </c>
      <c r="K336" s="259" t="s">
        <v>483</v>
      </c>
      <c r="L336" s="259" t="s">
        <v>483</v>
      </c>
      <c r="M336" s="259" t="s">
        <v>483</v>
      </c>
      <c r="N336" s="259" t="s">
        <v>483</v>
      </c>
      <c r="O336" s="259"/>
      <c r="P336" s="259"/>
    </row>
    <row r="337" spans="3:16">
      <c r="C337" s="109">
        <v>57255000</v>
      </c>
      <c r="D337" s="109">
        <v>57188000</v>
      </c>
      <c r="E337" s="259">
        <v>56904000</v>
      </c>
      <c r="F337" s="259">
        <v>56855000</v>
      </c>
      <c r="G337" s="259">
        <v>56847000</v>
      </c>
      <c r="H337" s="259">
        <v>56830000</v>
      </c>
      <c r="I337" s="259">
        <v>56830000</v>
      </c>
      <c r="J337" s="259">
        <v>55430000</v>
      </c>
      <c r="K337" s="259">
        <v>55424923</v>
      </c>
      <c r="L337" s="259">
        <v>50214000</v>
      </c>
      <c r="M337" s="259">
        <v>49245124</v>
      </c>
      <c r="N337" s="259">
        <v>51019212</v>
      </c>
      <c r="O337" s="259"/>
      <c r="P337" s="259"/>
    </row>
    <row r="338" spans="3:16">
      <c r="C338" s="109" t="s">
        <v>483</v>
      </c>
      <c r="D338" s="109" t="s">
        <v>483</v>
      </c>
      <c r="E338" s="259" t="s">
        <v>483</v>
      </c>
      <c r="F338" s="259" t="s">
        <v>483</v>
      </c>
      <c r="G338" s="259" t="s">
        <v>483</v>
      </c>
      <c r="H338" s="259" t="s">
        <v>483</v>
      </c>
      <c r="I338" s="259" t="s">
        <v>483</v>
      </c>
      <c r="J338" s="259" t="s">
        <v>483</v>
      </c>
      <c r="K338" s="259" t="s">
        <v>483</v>
      </c>
      <c r="L338" s="259" t="s">
        <v>483</v>
      </c>
      <c r="M338" s="259" t="s">
        <v>483</v>
      </c>
      <c r="N338" s="259" t="s">
        <v>483</v>
      </c>
      <c r="O338" s="259"/>
      <c r="P338" s="259"/>
    </row>
    <row r="339" spans="3:16">
      <c r="C339" s="109">
        <v>307169359</v>
      </c>
      <c r="D339" s="109">
        <v>306614747</v>
      </c>
      <c r="E339" s="259">
        <v>306689800</v>
      </c>
      <c r="F339" s="259">
        <v>309192000</v>
      </c>
      <c r="G339" s="259">
        <v>309731000</v>
      </c>
      <c r="H339" s="259">
        <v>338011000</v>
      </c>
      <c r="I339" s="259">
        <v>345733000</v>
      </c>
      <c r="J339" s="259">
        <v>401494000</v>
      </c>
      <c r="K339" s="259">
        <v>382138000</v>
      </c>
      <c r="L339" s="259">
        <v>386515000</v>
      </c>
      <c r="M339" s="259">
        <v>387766000</v>
      </c>
      <c r="N339" s="259">
        <v>408526000</v>
      </c>
      <c r="O339" s="259"/>
      <c r="P339" s="259"/>
    </row>
    <row r="340" spans="3:16">
      <c r="C340" s="109" t="s">
        <v>483</v>
      </c>
      <c r="D340" s="109" t="s">
        <v>483</v>
      </c>
      <c r="E340" s="259" t="s">
        <v>483</v>
      </c>
      <c r="F340" s="259" t="s">
        <v>483</v>
      </c>
      <c r="G340" s="259" t="s">
        <v>483</v>
      </c>
      <c r="H340" s="259" t="s">
        <v>483</v>
      </c>
      <c r="I340" s="259" t="s">
        <v>483</v>
      </c>
      <c r="J340" s="259" t="s">
        <v>483</v>
      </c>
      <c r="K340" s="259" t="s">
        <v>483</v>
      </c>
      <c r="L340" s="259" t="s">
        <v>483</v>
      </c>
      <c r="M340" s="259" t="s">
        <v>483</v>
      </c>
      <c r="N340" s="259" t="s">
        <v>483</v>
      </c>
      <c r="O340" s="259"/>
      <c r="P340" s="259"/>
    </row>
    <row r="341" spans="3:16">
      <c r="C341" s="109">
        <v>275022085</v>
      </c>
      <c r="D341" s="109">
        <v>270231023</v>
      </c>
      <c r="E341" s="259">
        <v>276423000</v>
      </c>
      <c r="F341" s="259">
        <v>274854000</v>
      </c>
      <c r="G341" s="259">
        <v>275154041</v>
      </c>
      <c r="H341" s="259" t="s">
        <v>483</v>
      </c>
      <c r="I341" s="259" t="s">
        <v>483</v>
      </c>
      <c r="J341" s="259" t="s">
        <v>483</v>
      </c>
      <c r="K341" s="259" t="s">
        <v>483</v>
      </c>
      <c r="L341" s="259" t="s">
        <v>483</v>
      </c>
      <c r="M341" s="259" t="s">
        <v>483</v>
      </c>
      <c r="N341" s="259" t="s">
        <v>483</v>
      </c>
      <c r="O341" s="259"/>
      <c r="P341" s="259"/>
    </row>
    <row r="342" spans="3:16">
      <c r="C342" s="109">
        <v>195935409</v>
      </c>
      <c r="D342" s="109">
        <v>199929000</v>
      </c>
      <c r="E342" s="259">
        <v>200085000</v>
      </c>
      <c r="F342" s="259">
        <v>189059431</v>
      </c>
      <c r="G342" s="259">
        <v>189064000</v>
      </c>
      <c r="H342" s="259">
        <v>188743152</v>
      </c>
      <c r="I342" s="259">
        <v>188745145</v>
      </c>
      <c r="J342" s="259">
        <v>188751000</v>
      </c>
      <c r="K342" s="259">
        <v>188751000</v>
      </c>
      <c r="L342" s="259">
        <v>188867000</v>
      </c>
      <c r="M342" s="259">
        <v>189284479</v>
      </c>
      <c r="N342" s="259">
        <v>191738323</v>
      </c>
      <c r="O342" s="259"/>
      <c r="P342" s="259"/>
    </row>
    <row r="343" spans="3:16">
      <c r="C343" s="109" t="s">
        <v>483</v>
      </c>
      <c r="D343" s="109" t="s">
        <v>483</v>
      </c>
      <c r="E343" s="259" t="s">
        <v>483</v>
      </c>
      <c r="F343" s="259" t="s">
        <v>483</v>
      </c>
      <c r="G343" s="259" t="s">
        <v>483</v>
      </c>
      <c r="H343" s="259" t="s">
        <v>483</v>
      </c>
      <c r="I343" s="259" t="s">
        <v>483</v>
      </c>
      <c r="J343" s="259" t="s">
        <v>483</v>
      </c>
      <c r="K343" s="259" t="s">
        <v>483</v>
      </c>
      <c r="L343" s="259" t="s">
        <v>483</v>
      </c>
      <c r="M343" s="259" t="s">
        <v>483</v>
      </c>
      <c r="N343" s="259" t="s">
        <v>483</v>
      </c>
      <c r="O343" s="259"/>
      <c r="P343" s="259"/>
    </row>
    <row r="344" spans="3:16">
      <c r="C344" s="109">
        <v>166161000</v>
      </c>
      <c r="D344" s="109">
        <v>166023000</v>
      </c>
      <c r="E344" s="259">
        <v>166286000</v>
      </c>
      <c r="F344" s="259">
        <v>166973000</v>
      </c>
      <c r="G344" s="259">
        <v>166973000</v>
      </c>
      <c r="H344" s="259">
        <v>167243000</v>
      </c>
      <c r="I344" s="259">
        <v>164727000</v>
      </c>
      <c r="J344" s="259">
        <v>164303000</v>
      </c>
      <c r="K344" s="259">
        <v>164222000</v>
      </c>
      <c r="L344" s="259">
        <v>164222000</v>
      </c>
      <c r="M344" s="259">
        <v>181594000</v>
      </c>
      <c r="N344" s="259">
        <v>181594000</v>
      </c>
      <c r="O344" s="259"/>
      <c r="P344" s="259"/>
    </row>
    <row r="345" spans="3:16">
      <c r="C345" s="109" t="s">
        <v>483</v>
      </c>
      <c r="D345" s="109" t="s">
        <v>483</v>
      </c>
      <c r="E345" s="259" t="s">
        <v>483</v>
      </c>
      <c r="F345" s="259" t="s">
        <v>483</v>
      </c>
      <c r="G345" s="259" t="s">
        <v>483</v>
      </c>
      <c r="H345" s="259" t="s">
        <v>483</v>
      </c>
      <c r="I345" s="259" t="s">
        <v>483</v>
      </c>
      <c r="J345" s="259" t="s">
        <v>483</v>
      </c>
      <c r="K345" s="259" t="s">
        <v>483</v>
      </c>
      <c r="L345" s="259" t="s">
        <v>483</v>
      </c>
      <c r="M345" s="259" t="s">
        <v>483</v>
      </c>
      <c r="N345" s="259" t="s">
        <v>483</v>
      </c>
      <c r="O345" s="259"/>
      <c r="P345" s="259"/>
    </row>
    <row r="346" spans="3:16">
      <c r="C346" s="109">
        <v>71138000</v>
      </c>
      <c r="D346" s="109">
        <v>71161000</v>
      </c>
      <c r="E346" s="259">
        <v>71138000</v>
      </c>
      <c r="F346" s="259">
        <v>71081000</v>
      </c>
      <c r="G346" s="259">
        <v>71062806</v>
      </c>
      <c r="H346" s="259">
        <v>71061492</v>
      </c>
      <c r="I346" s="259">
        <v>70993000</v>
      </c>
      <c r="J346" s="259">
        <v>70941000</v>
      </c>
      <c r="K346" s="259">
        <v>71780000</v>
      </c>
      <c r="L346" s="259">
        <v>70664000</v>
      </c>
      <c r="M346" s="259">
        <v>70762000</v>
      </c>
      <c r="N346" s="259">
        <v>76583000</v>
      </c>
      <c r="O346" s="259"/>
      <c r="P346" s="259"/>
    </row>
    <row r="347" spans="3:16">
      <c r="C347" s="109" t="s">
        <v>483</v>
      </c>
      <c r="D347" s="109" t="s">
        <v>483</v>
      </c>
      <c r="E347" s="259" t="s">
        <v>483</v>
      </c>
      <c r="F347" s="259" t="s">
        <v>483</v>
      </c>
      <c r="G347" s="259" t="s">
        <v>483</v>
      </c>
      <c r="H347" s="259" t="s">
        <v>483</v>
      </c>
      <c r="I347" s="259" t="s">
        <v>483</v>
      </c>
      <c r="J347" s="259" t="s">
        <v>483</v>
      </c>
      <c r="K347" s="259" t="s">
        <v>483</v>
      </c>
      <c r="L347" s="259" t="s">
        <v>483</v>
      </c>
      <c r="M347" s="259" t="s">
        <v>483</v>
      </c>
      <c r="N347" s="259" t="s">
        <v>483</v>
      </c>
      <c r="O347" s="259"/>
      <c r="P347" s="259"/>
    </row>
    <row r="348" spans="3:16">
      <c r="C348" s="109">
        <v>521516000</v>
      </c>
      <c r="D348" s="109">
        <v>581119000</v>
      </c>
      <c r="E348" s="259">
        <v>585626000</v>
      </c>
      <c r="F348" s="259">
        <v>581435000</v>
      </c>
      <c r="G348" s="259">
        <v>580548404</v>
      </c>
      <c r="H348" s="259" t="s">
        <v>483</v>
      </c>
      <c r="I348" s="259" t="s">
        <v>483</v>
      </c>
      <c r="J348" s="259" t="s">
        <v>483</v>
      </c>
      <c r="K348" s="259" t="s">
        <v>483</v>
      </c>
      <c r="L348" s="259" t="s">
        <v>483</v>
      </c>
      <c r="M348" s="259" t="s">
        <v>483</v>
      </c>
      <c r="N348" s="259" t="s">
        <v>483</v>
      </c>
      <c r="O348" s="259"/>
      <c r="P348" s="259"/>
    </row>
    <row r="349" spans="3:16">
      <c r="C349" s="109">
        <v>216875000</v>
      </c>
      <c r="D349" s="109">
        <v>214953000</v>
      </c>
      <c r="E349" s="259">
        <v>215047000</v>
      </c>
      <c r="F349" s="259">
        <v>215044000</v>
      </c>
      <c r="G349" s="259">
        <v>215150016</v>
      </c>
      <c r="H349" s="259">
        <v>215277186</v>
      </c>
      <c r="I349" s="259">
        <v>215187000</v>
      </c>
      <c r="J349" s="259">
        <v>215113000</v>
      </c>
      <c r="K349" s="259">
        <v>214915000</v>
      </c>
      <c r="L349" s="259">
        <v>214536000</v>
      </c>
      <c r="M349" s="259">
        <v>214379000</v>
      </c>
      <c r="N349" s="259">
        <v>214382000</v>
      </c>
      <c r="O349" s="259"/>
      <c r="P349" s="259"/>
    </row>
    <row r="350" spans="3:16">
      <c r="C350" s="109" t="s">
        <v>483</v>
      </c>
      <c r="D350" s="109" t="s">
        <v>483</v>
      </c>
      <c r="E350" s="259" t="s">
        <v>483</v>
      </c>
      <c r="F350" s="259" t="s">
        <v>483</v>
      </c>
      <c r="G350" s="259" t="s">
        <v>483</v>
      </c>
      <c r="H350" s="259" t="s">
        <v>483</v>
      </c>
      <c r="I350" s="259" t="s">
        <v>483</v>
      </c>
      <c r="J350" s="259" t="s">
        <v>483</v>
      </c>
      <c r="K350" s="259" t="s">
        <v>483</v>
      </c>
      <c r="L350" s="259" t="s">
        <v>483</v>
      </c>
      <c r="M350" s="259" t="s">
        <v>483</v>
      </c>
      <c r="N350" s="259" t="s">
        <v>483</v>
      </c>
      <c r="O350" s="259"/>
      <c r="P350" s="259"/>
    </row>
    <row r="351" spans="3:16">
      <c r="C351" s="109">
        <v>55864000</v>
      </c>
      <c r="D351" s="109">
        <v>55974000</v>
      </c>
      <c r="E351" s="259">
        <v>59206000</v>
      </c>
      <c r="F351" s="259">
        <v>57128000</v>
      </c>
      <c r="G351" s="259">
        <v>97046108</v>
      </c>
      <c r="H351" s="259">
        <v>50661000</v>
      </c>
      <c r="I351" s="259">
        <v>50661000</v>
      </c>
      <c r="J351" s="259">
        <v>50661000</v>
      </c>
      <c r="K351" s="259">
        <v>50661000</v>
      </c>
      <c r="L351" s="259">
        <v>34845000</v>
      </c>
      <c r="M351" s="259">
        <v>33712000</v>
      </c>
      <c r="N351" s="259">
        <v>34813000</v>
      </c>
      <c r="O351" s="259"/>
      <c r="P351" s="259"/>
    </row>
    <row r="352" spans="3:16">
      <c r="C352" s="109" t="s">
        <v>483</v>
      </c>
      <c r="D352" s="109" t="s">
        <v>483</v>
      </c>
      <c r="E352" s="259" t="s">
        <v>483</v>
      </c>
      <c r="F352" s="259" t="s">
        <v>483</v>
      </c>
      <c r="G352" s="259" t="s">
        <v>483</v>
      </c>
      <c r="H352" s="259" t="s">
        <v>483</v>
      </c>
      <c r="I352" s="259" t="s">
        <v>483</v>
      </c>
      <c r="J352" s="259" t="s">
        <v>483</v>
      </c>
      <c r="K352" s="259" t="s">
        <v>483</v>
      </c>
      <c r="L352" s="259" t="s">
        <v>483</v>
      </c>
      <c r="M352" s="259" t="s">
        <v>483</v>
      </c>
      <c r="N352" s="259" t="s">
        <v>483</v>
      </c>
      <c r="O352" s="259"/>
      <c r="P352" s="259"/>
    </row>
    <row r="353" spans="3:16">
      <c r="C353" s="109">
        <v>174276000</v>
      </c>
      <c r="D353" s="109">
        <v>271159000</v>
      </c>
      <c r="E353" s="259">
        <v>264424000</v>
      </c>
      <c r="F353" s="259">
        <v>272762000</v>
      </c>
      <c r="G353" s="259">
        <v>295516000</v>
      </c>
      <c r="H353" s="259">
        <v>304835048</v>
      </c>
      <c r="I353" s="259">
        <v>304382000</v>
      </c>
      <c r="J353" s="259">
        <v>320520000</v>
      </c>
      <c r="K353" s="259">
        <v>323574000</v>
      </c>
      <c r="L353" s="259">
        <v>361361000</v>
      </c>
      <c r="M353" s="259">
        <v>374802000</v>
      </c>
      <c r="N353" s="259">
        <v>384185000</v>
      </c>
      <c r="O353" s="259"/>
      <c r="P353" s="259"/>
    </row>
    <row r="354" spans="3:16">
      <c r="C354" s="109" t="s">
        <v>483</v>
      </c>
      <c r="D354" s="109" t="s">
        <v>483</v>
      </c>
      <c r="E354" s="259" t="s">
        <v>483</v>
      </c>
      <c r="F354" s="259" t="s">
        <v>483</v>
      </c>
      <c r="G354" s="259" t="s">
        <v>483</v>
      </c>
      <c r="H354" s="259" t="s">
        <v>483</v>
      </c>
      <c r="I354" s="259" t="s">
        <v>483</v>
      </c>
      <c r="J354" s="259" t="s">
        <v>483</v>
      </c>
      <c r="K354" s="259" t="s">
        <v>483</v>
      </c>
      <c r="L354" s="259" t="s">
        <v>483</v>
      </c>
      <c r="M354" s="259" t="s">
        <v>483</v>
      </c>
      <c r="N354" s="259" t="s">
        <v>483</v>
      </c>
      <c r="O354" s="259"/>
      <c r="P354" s="259"/>
    </row>
    <row r="355" spans="3:16">
      <c r="C355" s="109">
        <v>216177000</v>
      </c>
      <c r="D355" s="109">
        <v>216518000</v>
      </c>
      <c r="E355" s="259">
        <v>216540000</v>
      </c>
      <c r="F355" s="259">
        <v>216633000</v>
      </c>
      <c r="G355" s="259">
        <v>237588000</v>
      </c>
      <c r="H355" s="259">
        <v>237618000</v>
      </c>
      <c r="I355" s="259">
        <v>237191000</v>
      </c>
      <c r="J355" s="259">
        <v>236906000</v>
      </c>
      <c r="K355" s="259">
        <v>240684000</v>
      </c>
      <c r="L355" s="259">
        <v>240672000</v>
      </c>
      <c r="M355" s="259">
        <v>240648000</v>
      </c>
      <c r="N355" s="259">
        <v>266011000</v>
      </c>
      <c r="O355" s="259"/>
      <c r="P355" s="259"/>
    </row>
    <row r="356" spans="3:16">
      <c r="C356" s="109" t="s">
        <v>483</v>
      </c>
      <c r="D356" s="109" t="s">
        <v>483</v>
      </c>
      <c r="E356" s="259" t="s">
        <v>483</v>
      </c>
      <c r="F356" s="259" t="s">
        <v>483</v>
      </c>
      <c r="G356" s="259" t="s">
        <v>483</v>
      </c>
      <c r="H356" s="259" t="s">
        <v>483</v>
      </c>
      <c r="I356" s="259" t="s">
        <v>483</v>
      </c>
      <c r="J356" s="259" t="s">
        <v>483</v>
      </c>
      <c r="K356" s="259" t="s">
        <v>483</v>
      </c>
      <c r="L356" s="259" t="s">
        <v>483</v>
      </c>
      <c r="M356" s="259" t="s">
        <v>483</v>
      </c>
      <c r="N356" s="259" t="s">
        <v>483</v>
      </c>
      <c r="O356" s="259"/>
      <c r="P356" s="259"/>
    </row>
    <row r="357" spans="3:16">
      <c r="C357" s="109">
        <v>108504000</v>
      </c>
      <c r="D357" s="109">
        <v>108841000</v>
      </c>
      <c r="E357" s="259">
        <v>111267000</v>
      </c>
      <c r="F357" s="259">
        <v>111211000</v>
      </c>
      <c r="G357" s="259">
        <v>107848000</v>
      </c>
      <c r="H357" s="259">
        <v>107858000</v>
      </c>
      <c r="I357" s="259">
        <v>107239000</v>
      </c>
      <c r="J357" s="259">
        <v>103199000</v>
      </c>
      <c r="K357" s="259">
        <v>101490000</v>
      </c>
      <c r="L357" s="259">
        <v>114067000</v>
      </c>
      <c r="M357" s="259">
        <v>113974000</v>
      </c>
      <c r="N357" s="259">
        <v>113964000</v>
      </c>
      <c r="O357" s="259"/>
      <c r="P357" s="259"/>
    </row>
    <row r="358" spans="3:16">
      <c r="C358" s="109" t="s">
        <v>483</v>
      </c>
      <c r="D358" s="109" t="s">
        <v>483</v>
      </c>
      <c r="E358" s="259" t="s">
        <v>483</v>
      </c>
      <c r="F358" s="259" t="s">
        <v>483</v>
      </c>
      <c r="G358" s="259" t="s">
        <v>483</v>
      </c>
      <c r="H358" s="259" t="s">
        <v>483</v>
      </c>
      <c r="I358" s="259" t="s">
        <v>483</v>
      </c>
      <c r="J358" s="259" t="s">
        <v>483</v>
      </c>
      <c r="K358" s="259" t="s">
        <v>483</v>
      </c>
      <c r="L358" s="259" t="s">
        <v>483</v>
      </c>
      <c r="M358" s="259" t="s">
        <v>483</v>
      </c>
      <c r="N358" s="259" t="s">
        <v>483</v>
      </c>
      <c r="O358" s="259"/>
      <c r="P358" s="259"/>
    </row>
    <row r="359" spans="3:16">
      <c r="C359" s="109">
        <v>68456000</v>
      </c>
      <c r="D359" s="109">
        <v>78419196</v>
      </c>
      <c r="E359" s="259">
        <v>72178000</v>
      </c>
      <c r="F359" s="259">
        <v>73550000</v>
      </c>
      <c r="G359" s="259">
        <v>73521000</v>
      </c>
      <c r="H359" s="259">
        <v>73995000</v>
      </c>
      <c r="I359" s="259">
        <v>73420000</v>
      </c>
      <c r="J359" s="259">
        <v>73420000</v>
      </c>
      <c r="K359" s="259">
        <v>73420000</v>
      </c>
      <c r="L359" s="259">
        <v>71227000</v>
      </c>
      <c r="M359" s="259">
        <v>72388000</v>
      </c>
      <c r="N359" s="259">
        <v>72376000</v>
      </c>
      <c r="O359" s="259"/>
      <c r="P359" s="259"/>
    </row>
    <row r="360" spans="3:16">
      <c r="C360" s="109" t="s">
        <v>483</v>
      </c>
      <c r="D360" s="109" t="s">
        <v>483</v>
      </c>
      <c r="E360" s="259" t="s">
        <v>483</v>
      </c>
      <c r="F360" s="259" t="s">
        <v>483</v>
      </c>
      <c r="G360" s="259" t="s">
        <v>483</v>
      </c>
      <c r="H360" s="259" t="s">
        <v>483</v>
      </c>
      <c r="I360" s="259" t="s">
        <v>483</v>
      </c>
      <c r="J360" s="259" t="s">
        <v>483</v>
      </c>
      <c r="K360" s="259" t="s">
        <v>483</v>
      </c>
      <c r="L360" s="259" t="s">
        <v>483</v>
      </c>
      <c r="M360" s="259" t="s">
        <v>483</v>
      </c>
      <c r="N360" s="259" t="s">
        <v>483</v>
      </c>
      <c r="O360" s="259"/>
      <c r="P360" s="259"/>
    </row>
    <row r="361" spans="3:16">
      <c r="C361" s="109">
        <v>44298237</v>
      </c>
      <c r="D361" s="109">
        <v>44260237</v>
      </c>
      <c r="E361" s="259">
        <v>44260237</v>
      </c>
      <c r="F361" s="259">
        <v>44258237</v>
      </c>
      <c r="G361" s="259">
        <v>44242177</v>
      </c>
      <c r="H361" s="259">
        <v>41285000</v>
      </c>
      <c r="I361" s="259">
        <v>39240000</v>
      </c>
      <c r="J361" s="259">
        <v>38933000</v>
      </c>
      <c r="K361" s="259">
        <v>38451000</v>
      </c>
      <c r="L361" s="259">
        <v>38409000</v>
      </c>
      <c r="M361" s="259">
        <v>38459000</v>
      </c>
      <c r="N361" s="259">
        <v>38455000</v>
      </c>
      <c r="O361" s="259"/>
      <c r="P361" s="259"/>
    </row>
    <row r="362" spans="3:16">
      <c r="C362" s="109" t="s">
        <v>483</v>
      </c>
      <c r="D362" s="109" t="s">
        <v>483</v>
      </c>
      <c r="E362" s="259" t="s">
        <v>483</v>
      </c>
      <c r="F362" s="259" t="s">
        <v>483</v>
      </c>
      <c r="G362" s="259" t="s">
        <v>483</v>
      </c>
      <c r="H362" s="259" t="s">
        <v>483</v>
      </c>
      <c r="I362" s="259" t="s">
        <v>483</v>
      </c>
      <c r="J362" s="259" t="s">
        <v>483</v>
      </c>
      <c r="K362" s="259" t="s">
        <v>483</v>
      </c>
      <c r="L362" s="259" t="s">
        <v>483</v>
      </c>
      <c r="M362" s="259" t="s">
        <v>483</v>
      </c>
      <c r="N362" s="259" t="s">
        <v>483</v>
      </c>
      <c r="O362" s="259"/>
      <c r="P362" s="259"/>
    </row>
    <row r="363" spans="3:16">
      <c r="C363" s="109">
        <v>31816000</v>
      </c>
      <c r="D363" s="109">
        <v>31815000</v>
      </c>
      <c r="E363" s="259">
        <v>31815000</v>
      </c>
      <c r="F363" s="259">
        <v>31815000</v>
      </c>
      <c r="G363" s="259">
        <v>31849000</v>
      </c>
      <c r="H363" s="259">
        <v>31849000</v>
      </c>
      <c r="I363" s="259">
        <v>31849000</v>
      </c>
      <c r="J363" s="259">
        <v>31781000</v>
      </c>
      <c r="K363" s="259">
        <v>31788000</v>
      </c>
      <c r="L363" s="259">
        <v>31683000</v>
      </c>
      <c r="M363" s="259">
        <v>31667000</v>
      </c>
      <c r="N363" s="259">
        <v>31667000</v>
      </c>
      <c r="O363" s="259"/>
      <c r="P363" s="259"/>
    </row>
    <row r="364" spans="3:16">
      <c r="C364" s="109" t="s">
        <v>483</v>
      </c>
      <c r="D364" s="109" t="s">
        <v>483</v>
      </c>
      <c r="E364" s="259" t="s">
        <v>483</v>
      </c>
      <c r="F364" s="259" t="s">
        <v>483</v>
      </c>
      <c r="G364" s="259" t="s">
        <v>483</v>
      </c>
      <c r="H364" s="259" t="s">
        <v>483</v>
      </c>
      <c r="I364" s="259" t="s">
        <v>483</v>
      </c>
      <c r="J364" s="259" t="s">
        <v>483</v>
      </c>
      <c r="K364" s="259" t="s">
        <v>483</v>
      </c>
      <c r="L364" s="259" t="s">
        <v>483</v>
      </c>
      <c r="M364" s="259" t="s">
        <v>483</v>
      </c>
      <c r="N364" s="259" t="s">
        <v>483</v>
      </c>
      <c r="O364" s="259"/>
      <c r="P364" s="259"/>
    </row>
    <row r="365" spans="3:16">
      <c r="C365" s="109">
        <v>86137000</v>
      </c>
      <c r="D365" s="109">
        <v>86154000</v>
      </c>
      <c r="E365" s="259">
        <v>84929000</v>
      </c>
      <c r="F365" s="259">
        <v>85535000</v>
      </c>
      <c r="G365" s="259">
        <v>86248000</v>
      </c>
      <c r="H365" s="259">
        <v>86035000</v>
      </c>
      <c r="I365" s="259">
        <v>86006000</v>
      </c>
      <c r="J365" s="259">
        <v>86246000</v>
      </c>
      <c r="K365" s="259">
        <v>88959000</v>
      </c>
      <c r="L365" s="259">
        <v>101523000</v>
      </c>
      <c r="M365" s="259">
        <v>96457000</v>
      </c>
      <c r="N365" s="259">
        <v>98477000</v>
      </c>
      <c r="O365" s="259"/>
      <c r="P365" s="259"/>
    </row>
    <row r="366" spans="3:16">
      <c r="C366" s="109" t="s">
        <v>483</v>
      </c>
      <c r="D366" s="109" t="s">
        <v>483</v>
      </c>
      <c r="E366" s="259" t="s">
        <v>483</v>
      </c>
      <c r="F366" s="259" t="s">
        <v>483</v>
      </c>
      <c r="G366" s="259" t="s">
        <v>483</v>
      </c>
      <c r="H366" s="259" t="s">
        <v>483</v>
      </c>
      <c r="I366" s="259" t="s">
        <v>483</v>
      </c>
      <c r="J366" s="259" t="s">
        <v>483</v>
      </c>
      <c r="K366" s="259" t="s">
        <v>483</v>
      </c>
      <c r="L366" s="259" t="s">
        <v>483</v>
      </c>
      <c r="M366" s="259" t="s">
        <v>483</v>
      </c>
      <c r="N366" s="259" t="s">
        <v>483</v>
      </c>
      <c r="O366" s="259"/>
      <c r="P366" s="259"/>
    </row>
    <row r="367" spans="3:16">
      <c r="C367" s="109">
        <v>215584000</v>
      </c>
      <c r="D367" s="109">
        <v>215525000</v>
      </c>
      <c r="E367" s="259">
        <v>215542000</v>
      </c>
      <c r="F367" s="259">
        <v>215516000</v>
      </c>
      <c r="G367" s="259">
        <v>215618000</v>
      </c>
      <c r="H367" s="259">
        <v>242212936</v>
      </c>
      <c r="I367" s="259">
        <v>242679000</v>
      </c>
      <c r="J367" s="259">
        <v>243753000</v>
      </c>
      <c r="K367" s="259">
        <v>225671000</v>
      </c>
      <c r="L367" s="259">
        <v>225671000</v>
      </c>
      <c r="M367" s="259">
        <v>233509000</v>
      </c>
      <c r="N367" s="259">
        <v>236287000</v>
      </c>
      <c r="O367" s="259"/>
      <c r="P367" s="259"/>
    </row>
    <row r="368" spans="3:16">
      <c r="C368" s="109" t="s">
        <v>483</v>
      </c>
      <c r="D368" s="109" t="s">
        <v>483</v>
      </c>
      <c r="E368" s="259" t="s">
        <v>483</v>
      </c>
      <c r="F368" s="259" t="s">
        <v>483</v>
      </c>
      <c r="G368" s="259" t="s">
        <v>483</v>
      </c>
      <c r="H368" s="259" t="s">
        <v>483</v>
      </c>
      <c r="I368" s="259" t="s">
        <v>483</v>
      </c>
      <c r="J368" s="259" t="s">
        <v>483</v>
      </c>
      <c r="K368" s="259" t="s">
        <v>483</v>
      </c>
      <c r="L368" s="259" t="s">
        <v>483</v>
      </c>
      <c r="M368" s="259" t="s">
        <v>483</v>
      </c>
      <c r="N368" s="259" t="s">
        <v>483</v>
      </c>
      <c r="O368" s="259"/>
      <c r="P368" s="259"/>
    </row>
    <row r="369" spans="3:16">
      <c r="C369" s="109">
        <v>147116932</v>
      </c>
      <c r="D369" s="109">
        <v>149236592</v>
      </c>
      <c r="E369" s="259">
        <v>149201369</v>
      </c>
      <c r="F369" s="259">
        <v>169417000</v>
      </c>
      <c r="G369" s="259">
        <v>168952000</v>
      </c>
      <c r="H369" s="259">
        <v>158840149</v>
      </c>
      <c r="I369" s="259">
        <v>142694000</v>
      </c>
      <c r="J369" s="259">
        <v>125259000</v>
      </c>
      <c r="K369" s="259">
        <v>115402179</v>
      </c>
      <c r="L369" s="259">
        <v>108007000</v>
      </c>
      <c r="M369" s="259">
        <v>108007000</v>
      </c>
      <c r="N369" s="259">
        <v>188013000</v>
      </c>
      <c r="O369" s="259"/>
      <c r="P369" s="259"/>
    </row>
    <row r="370" spans="3:16">
      <c r="C370" s="109" t="s">
        <v>483</v>
      </c>
      <c r="D370" s="109" t="s">
        <v>483</v>
      </c>
      <c r="E370" s="259" t="s">
        <v>483</v>
      </c>
      <c r="F370" s="259" t="s">
        <v>483</v>
      </c>
      <c r="G370" s="259" t="s">
        <v>483</v>
      </c>
      <c r="H370" s="259" t="s">
        <v>483</v>
      </c>
      <c r="I370" s="259" t="s">
        <v>483</v>
      </c>
      <c r="J370" s="259" t="s">
        <v>483</v>
      </c>
      <c r="K370" s="259" t="s">
        <v>483</v>
      </c>
      <c r="L370" s="259" t="s">
        <v>483</v>
      </c>
      <c r="M370" s="259" t="s">
        <v>483</v>
      </c>
      <c r="N370" s="259" t="s">
        <v>483</v>
      </c>
      <c r="O370" s="259"/>
      <c r="P370" s="259"/>
    </row>
    <row r="371" spans="3:16">
      <c r="C371" s="109">
        <v>521392000</v>
      </c>
      <c r="D371" s="109">
        <v>522129000</v>
      </c>
      <c r="E371" s="259">
        <v>496419000</v>
      </c>
      <c r="F371" s="259">
        <v>498821000</v>
      </c>
      <c r="G371" s="259">
        <v>567920913</v>
      </c>
      <c r="H371" s="259">
        <v>547216000</v>
      </c>
      <c r="I371" s="259">
        <v>547216000</v>
      </c>
      <c r="J371" s="259">
        <v>537997085</v>
      </c>
      <c r="K371" s="259">
        <v>569598000</v>
      </c>
      <c r="L371" s="259">
        <v>481588000</v>
      </c>
      <c r="M371" s="259">
        <v>524036000</v>
      </c>
      <c r="N371" s="259">
        <v>697663203</v>
      </c>
      <c r="O371" s="259"/>
      <c r="P371" s="259"/>
    </row>
    <row r="372" spans="3:16">
      <c r="C372" s="109" t="s">
        <v>483</v>
      </c>
      <c r="D372" s="109" t="s">
        <v>483</v>
      </c>
      <c r="E372" s="259" t="s">
        <v>483</v>
      </c>
      <c r="F372" s="259" t="s">
        <v>483</v>
      </c>
      <c r="G372" s="259" t="s">
        <v>483</v>
      </c>
      <c r="H372" s="259" t="s">
        <v>483</v>
      </c>
      <c r="I372" s="259" t="s">
        <v>483</v>
      </c>
      <c r="J372" s="259" t="s">
        <v>483</v>
      </c>
      <c r="K372" s="259" t="s">
        <v>483</v>
      </c>
      <c r="L372" s="259" t="s">
        <v>483</v>
      </c>
      <c r="M372" s="259" t="s">
        <v>483</v>
      </c>
      <c r="N372" s="259" t="s">
        <v>483</v>
      </c>
      <c r="O372" s="259"/>
      <c r="P372" s="259"/>
    </row>
    <row r="373" spans="3:16">
      <c r="C373" s="109">
        <v>77009000</v>
      </c>
      <c r="D373" s="109">
        <v>87128000</v>
      </c>
      <c r="E373" s="259">
        <v>87122000</v>
      </c>
      <c r="F373" s="259">
        <v>87741000</v>
      </c>
      <c r="G373" s="259">
        <v>87651000</v>
      </c>
      <c r="H373" s="259">
        <v>87764000</v>
      </c>
      <c r="I373" s="259">
        <v>89019000</v>
      </c>
      <c r="J373" s="259">
        <v>89020000</v>
      </c>
      <c r="K373" s="259">
        <v>88689000</v>
      </c>
      <c r="L373" s="259">
        <v>87940000</v>
      </c>
      <c r="M373" s="259">
        <v>87546000</v>
      </c>
      <c r="N373" s="259">
        <v>87074000</v>
      </c>
      <c r="O373" s="259"/>
      <c r="P373" s="259"/>
    </row>
    <row r="374" spans="3:16">
      <c r="C374" s="109" t="s">
        <v>483</v>
      </c>
      <c r="D374" s="109" t="s">
        <v>483</v>
      </c>
      <c r="E374" s="259" t="s">
        <v>483</v>
      </c>
      <c r="F374" s="259" t="s">
        <v>483</v>
      </c>
      <c r="G374" s="259" t="s">
        <v>483</v>
      </c>
      <c r="H374" s="259" t="s">
        <v>483</v>
      </c>
      <c r="I374" s="259" t="s">
        <v>483</v>
      </c>
      <c r="J374" s="259" t="s">
        <v>483</v>
      </c>
      <c r="K374" s="259" t="s">
        <v>483</v>
      </c>
      <c r="L374" s="259" t="s">
        <v>483</v>
      </c>
      <c r="M374" s="259" t="s">
        <v>483</v>
      </c>
      <c r="N374" s="259" t="s">
        <v>483</v>
      </c>
      <c r="O374" s="259"/>
      <c r="P374" s="259"/>
    </row>
    <row r="375" spans="3:16">
      <c r="C375" s="109">
        <v>180100000</v>
      </c>
      <c r="D375" s="109">
        <v>181236000</v>
      </c>
      <c r="E375" s="259">
        <v>186931786</v>
      </c>
      <c r="F375" s="259">
        <v>178448000</v>
      </c>
      <c r="G375" s="259">
        <v>181278000</v>
      </c>
      <c r="H375" s="259">
        <v>183889000</v>
      </c>
      <c r="I375" s="259">
        <v>183889000</v>
      </c>
      <c r="J375" s="259">
        <v>183889000</v>
      </c>
      <c r="K375" s="259">
        <v>202524000</v>
      </c>
      <c r="L375" s="259">
        <v>194604000</v>
      </c>
      <c r="M375" s="259">
        <v>215082000</v>
      </c>
      <c r="N375" s="259">
        <v>223946000</v>
      </c>
      <c r="O375" s="259"/>
      <c r="P375" s="259"/>
    </row>
    <row r="376" spans="3:16">
      <c r="C376" s="109" t="s">
        <v>483</v>
      </c>
      <c r="D376" s="109" t="s">
        <v>483</v>
      </c>
      <c r="E376" s="259" t="s">
        <v>483</v>
      </c>
      <c r="F376" s="259" t="s">
        <v>483</v>
      </c>
      <c r="G376" s="259" t="s">
        <v>483</v>
      </c>
      <c r="H376" s="259" t="s">
        <v>483</v>
      </c>
      <c r="I376" s="259" t="s">
        <v>483</v>
      </c>
      <c r="J376" s="259" t="s">
        <v>483</v>
      </c>
      <c r="K376" s="259" t="s">
        <v>483</v>
      </c>
      <c r="L376" s="259" t="s">
        <v>483</v>
      </c>
      <c r="M376" s="259" t="s">
        <v>483</v>
      </c>
      <c r="N376" s="259" t="s">
        <v>483</v>
      </c>
      <c r="O376" s="259"/>
      <c r="P376" s="259"/>
    </row>
    <row r="377" spans="3:16">
      <c r="C377" s="109">
        <v>128802000</v>
      </c>
      <c r="D377" s="109">
        <v>128984186</v>
      </c>
      <c r="E377" s="259">
        <v>128977519</v>
      </c>
      <c r="F377" s="259">
        <v>142761000</v>
      </c>
      <c r="G377" s="259">
        <v>143267320</v>
      </c>
      <c r="H377" s="259">
        <v>142924000</v>
      </c>
      <c r="I377" s="259">
        <v>142043177</v>
      </c>
      <c r="J377" s="259">
        <v>140322000</v>
      </c>
      <c r="K377" s="259">
        <v>139061041</v>
      </c>
      <c r="L377" s="259">
        <v>141886000</v>
      </c>
      <c r="M377" s="259">
        <v>141855380</v>
      </c>
      <c r="N377" s="259">
        <v>141249000</v>
      </c>
      <c r="O377" s="259"/>
      <c r="P377" s="259"/>
    </row>
    <row r="378" spans="3:16">
      <c r="C378" s="109" t="s">
        <v>483</v>
      </c>
      <c r="D378" s="109" t="s">
        <v>483</v>
      </c>
      <c r="E378" s="259" t="s">
        <v>483</v>
      </c>
      <c r="F378" s="259" t="s">
        <v>483</v>
      </c>
      <c r="G378" s="259" t="s">
        <v>483</v>
      </c>
      <c r="H378" s="259" t="s">
        <v>483</v>
      </c>
      <c r="I378" s="259" t="s">
        <v>483</v>
      </c>
      <c r="J378" s="259" t="s">
        <v>483</v>
      </c>
      <c r="K378" s="259" t="s">
        <v>483</v>
      </c>
      <c r="L378" s="259" t="s">
        <v>483</v>
      </c>
      <c r="M378" s="259" t="s">
        <v>483</v>
      </c>
      <c r="N378" s="259" t="s">
        <v>483</v>
      </c>
      <c r="O378" s="259"/>
      <c r="P378" s="259"/>
    </row>
    <row r="379" spans="3:16">
      <c r="C379" s="109">
        <v>237073000</v>
      </c>
      <c r="D379" s="109">
        <v>237135000</v>
      </c>
      <c r="E379" s="259">
        <v>237601000</v>
      </c>
      <c r="F379" s="259">
        <v>307184414</v>
      </c>
      <c r="G379" s="259">
        <v>318947089</v>
      </c>
      <c r="H379" s="259">
        <v>450362000</v>
      </c>
      <c r="I379" s="259">
        <v>450362000</v>
      </c>
      <c r="J379" s="259">
        <v>444004000</v>
      </c>
      <c r="K379" s="259">
        <v>408131000</v>
      </c>
      <c r="L379" s="259">
        <v>529659000</v>
      </c>
      <c r="M379" s="259">
        <v>515476000</v>
      </c>
      <c r="N379" s="259">
        <v>550012000</v>
      </c>
      <c r="O379" s="259"/>
      <c r="P379" s="259"/>
    </row>
    <row r="380" spans="3:16">
      <c r="C380" s="109" t="s">
        <v>483</v>
      </c>
      <c r="D380" s="109" t="s">
        <v>483</v>
      </c>
      <c r="E380" s="259" t="s">
        <v>483</v>
      </c>
      <c r="F380" s="259" t="s">
        <v>483</v>
      </c>
      <c r="G380" s="259" t="s">
        <v>483</v>
      </c>
      <c r="H380" s="259" t="s">
        <v>483</v>
      </c>
      <c r="I380" s="259" t="s">
        <v>483</v>
      </c>
      <c r="J380" s="259" t="s">
        <v>483</v>
      </c>
      <c r="K380" s="259" t="s">
        <v>483</v>
      </c>
      <c r="L380" s="259" t="s">
        <v>483</v>
      </c>
      <c r="M380" s="259" t="s">
        <v>483</v>
      </c>
      <c r="N380" s="259" t="s">
        <v>483</v>
      </c>
      <c r="O380" s="259"/>
      <c r="P380" s="259"/>
    </row>
    <row r="381" spans="3:16">
      <c r="C381" s="109">
        <v>211934000</v>
      </c>
      <c r="D381" s="109">
        <v>211933000</v>
      </c>
      <c r="E381" s="259">
        <v>213959000</v>
      </c>
      <c r="F381" s="259">
        <v>213649000</v>
      </c>
      <c r="G381" s="259">
        <v>214929000</v>
      </c>
      <c r="H381" s="259">
        <v>309123000</v>
      </c>
      <c r="I381" s="259">
        <v>308931000</v>
      </c>
      <c r="J381" s="259">
        <v>308319000</v>
      </c>
      <c r="K381" s="259">
        <v>365202000</v>
      </c>
      <c r="L381" s="259">
        <v>369264000</v>
      </c>
      <c r="M381" s="259">
        <v>384077000</v>
      </c>
      <c r="N381" s="259">
        <v>381340950</v>
      </c>
      <c r="O381" s="259"/>
      <c r="P381" s="259"/>
    </row>
    <row r="382" spans="3:16">
      <c r="C382" s="109" t="s">
        <v>483</v>
      </c>
      <c r="D382" s="109" t="s">
        <v>483</v>
      </c>
      <c r="E382" s="259" t="s">
        <v>483</v>
      </c>
      <c r="F382" s="259" t="s">
        <v>483</v>
      </c>
      <c r="G382" s="259" t="s">
        <v>483</v>
      </c>
      <c r="H382" s="259" t="s">
        <v>483</v>
      </c>
      <c r="I382" s="259" t="s">
        <v>483</v>
      </c>
      <c r="J382" s="259" t="s">
        <v>483</v>
      </c>
      <c r="K382" s="259" t="s">
        <v>483</v>
      </c>
      <c r="L382" s="259" t="s">
        <v>483</v>
      </c>
      <c r="M382" s="259" t="s">
        <v>483</v>
      </c>
      <c r="N382" s="259" t="s">
        <v>483</v>
      </c>
      <c r="O382" s="259"/>
      <c r="P382" s="259"/>
    </row>
    <row r="383" spans="3:16">
      <c r="C383" s="109">
        <v>36176000</v>
      </c>
      <c r="D383" s="109">
        <v>36522000</v>
      </c>
      <c r="E383" s="259">
        <v>35664000</v>
      </c>
      <c r="F383" s="259">
        <v>35904000</v>
      </c>
      <c r="G383" s="259">
        <v>35860000</v>
      </c>
      <c r="H383" s="259">
        <v>35832000</v>
      </c>
      <c r="I383" s="259">
        <v>35803000</v>
      </c>
      <c r="J383" s="259">
        <v>35803000</v>
      </c>
      <c r="K383" s="259">
        <v>35887000</v>
      </c>
      <c r="L383" s="259">
        <v>40896000</v>
      </c>
      <c r="M383" s="259">
        <v>41123000</v>
      </c>
      <c r="N383" s="259">
        <v>40824000</v>
      </c>
      <c r="O383" s="259"/>
      <c r="P383" s="259"/>
    </row>
    <row r="384" spans="3:16">
      <c r="C384" s="109" t="s">
        <v>483</v>
      </c>
      <c r="D384" s="109" t="s">
        <v>483</v>
      </c>
      <c r="E384" s="259" t="s">
        <v>483</v>
      </c>
      <c r="F384" s="259" t="s">
        <v>483</v>
      </c>
      <c r="G384" s="259" t="s">
        <v>483</v>
      </c>
      <c r="H384" s="259" t="s">
        <v>483</v>
      </c>
      <c r="I384" s="259" t="s">
        <v>483</v>
      </c>
      <c r="J384" s="259" t="s">
        <v>483</v>
      </c>
      <c r="K384" s="259" t="s">
        <v>483</v>
      </c>
      <c r="L384" s="259" t="s">
        <v>483</v>
      </c>
      <c r="M384" s="259" t="s">
        <v>483</v>
      </c>
      <c r="N384" s="259" t="s">
        <v>483</v>
      </c>
      <c r="O384" s="259"/>
      <c r="P384" s="259"/>
    </row>
    <row r="385" spans="3:16">
      <c r="C385" s="109">
        <v>231540000</v>
      </c>
      <c r="D385" s="109">
        <v>231712000</v>
      </c>
      <c r="E385" s="259">
        <v>231620000</v>
      </c>
      <c r="F385" s="259">
        <v>231617000</v>
      </c>
      <c r="G385" s="259">
        <v>231615000</v>
      </c>
      <c r="H385" s="259">
        <v>237055000</v>
      </c>
      <c r="I385" s="259">
        <v>237055000</v>
      </c>
      <c r="J385" s="259">
        <v>242879000</v>
      </c>
      <c r="K385" s="259">
        <v>242852000</v>
      </c>
      <c r="L385" s="259">
        <v>257389000</v>
      </c>
      <c r="M385" s="259">
        <v>255918000</v>
      </c>
      <c r="N385" s="259">
        <v>339270000</v>
      </c>
      <c r="O385" s="259"/>
      <c r="P385" s="259"/>
    </row>
    <row r="386" spans="3:16">
      <c r="C386" s="109" t="s">
        <v>483</v>
      </c>
      <c r="D386" s="109" t="s">
        <v>483</v>
      </c>
      <c r="E386" s="259" t="s">
        <v>483</v>
      </c>
      <c r="F386" s="259" t="s">
        <v>483</v>
      </c>
      <c r="G386" s="259" t="s">
        <v>483</v>
      </c>
      <c r="H386" s="259" t="s">
        <v>483</v>
      </c>
      <c r="I386" s="259" t="s">
        <v>483</v>
      </c>
      <c r="J386" s="259" t="s">
        <v>483</v>
      </c>
      <c r="K386" s="259" t="s">
        <v>483</v>
      </c>
      <c r="L386" s="259" t="s">
        <v>483</v>
      </c>
      <c r="M386" s="259" t="s">
        <v>483</v>
      </c>
      <c r="N386" s="259" t="s">
        <v>483</v>
      </c>
      <c r="O386" s="259"/>
      <c r="P386" s="259"/>
    </row>
    <row r="387" spans="3:16">
      <c r="C387" s="109">
        <v>40166000</v>
      </c>
      <c r="D387" s="109">
        <v>41361000</v>
      </c>
      <c r="E387" s="259">
        <v>41344000</v>
      </c>
      <c r="F387" s="259">
        <v>41153000</v>
      </c>
      <c r="G387" s="259">
        <v>45768000</v>
      </c>
      <c r="H387" s="259">
        <v>45767000</v>
      </c>
      <c r="I387" s="259">
        <v>44255000</v>
      </c>
      <c r="J387" s="259">
        <v>43826000</v>
      </c>
      <c r="K387" s="259">
        <v>43412000</v>
      </c>
      <c r="L387" s="259">
        <v>45093000</v>
      </c>
      <c r="M387" s="259">
        <v>45096000</v>
      </c>
      <c r="N387" s="259">
        <v>45008000</v>
      </c>
      <c r="O387" s="259"/>
      <c r="P387" s="259"/>
    </row>
    <row r="388" spans="3:16">
      <c r="C388" s="109" t="s">
        <v>483</v>
      </c>
      <c r="D388" s="109" t="s">
        <v>483</v>
      </c>
      <c r="E388" s="259" t="s">
        <v>483</v>
      </c>
      <c r="F388" s="259" t="s">
        <v>483</v>
      </c>
      <c r="G388" s="259" t="s">
        <v>483</v>
      </c>
      <c r="H388" s="259" t="s">
        <v>483</v>
      </c>
      <c r="I388" s="259" t="s">
        <v>483</v>
      </c>
      <c r="J388" s="259" t="s">
        <v>483</v>
      </c>
      <c r="K388" s="259" t="s">
        <v>483</v>
      </c>
      <c r="L388" s="259" t="s">
        <v>483</v>
      </c>
      <c r="M388" s="259" t="s">
        <v>483</v>
      </c>
      <c r="N388" s="259" t="s">
        <v>483</v>
      </c>
      <c r="O388" s="259"/>
      <c r="P388" s="259"/>
    </row>
    <row r="389" spans="3:16">
      <c r="C389" s="109">
        <v>974001000</v>
      </c>
      <c r="D389" s="109">
        <v>970937000</v>
      </c>
      <c r="E389" s="259">
        <v>964509289</v>
      </c>
      <c r="F389" s="259">
        <v>964703412</v>
      </c>
      <c r="G389" s="259">
        <v>969118000</v>
      </c>
      <c r="H389" s="259" t="s">
        <v>483</v>
      </c>
      <c r="I389" s="259" t="s">
        <v>483</v>
      </c>
      <c r="J389" s="259" t="s">
        <v>483</v>
      </c>
      <c r="K389" s="259" t="s">
        <v>483</v>
      </c>
      <c r="L389" s="259" t="s">
        <v>483</v>
      </c>
      <c r="M389" s="259" t="s">
        <v>483</v>
      </c>
      <c r="N389" s="259" t="s">
        <v>483</v>
      </c>
      <c r="O389" s="259"/>
      <c r="P389" s="259"/>
    </row>
    <row r="390" spans="3:16">
      <c r="C390" s="109">
        <v>92232000</v>
      </c>
      <c r="D390" s="109">
        <v>92232000</v>
      </c>
      <c r="E390" s="259">
        <v>92054000</v>
      </c>
      <c r="F390" s="259">
        <v>92047000</v>
      </c>
      <c r="G390" s="259">
        <v>134337000</v>
      </c>
      <c r="H390" s="259">
        <v>116889000</v>
      </c>
      <c r="I390" s="259">
        <v>116889000</v>
      </c>
      <c r="J390" s="259">
        <v>116889000</v>
      </c>
      <c r="K390" s="259">
        <v>116889000</v>
      </c>
      <c r="L390" s="259">
        <v>116889000</v>
      </c>
      <c r="M390" s="259">
        <v>91257000</v>
      </c>
      <c r="N390" s="259">
        <v>92017000</v>
      </c>
      <c r="O390" s="259"/>
      <c r="P390" s="259"/>
    </row>
    <row r="391" spans="3:16">
      <c r="C391" s="109" t="s">
        <v>483</v>
      </c>
      <c r="D391" s="109" t="s">
        <v>483</v>
      </c>
      <c r="E391" s="259" t="s">
        <v>483</v>
      </c>
      <c r="F391" s="259" t="s">
        <v>483</v>
      </c>
      <c r="G391" s="259" t="s">
        <v>483</v>
      </c>
      <c r="H391" s="259" t="s">
        <v>483</v>
      </c>
      <c r="I391" s="259" t="s">
        <v>483</v>
      </c>
      <c r="J391" s="259" t="s">
        <v>483</v>
      </c>
      <c r="K391" s="259" t="s">
        <v>483</v>
      </c>
      <c r="L391" s="259" t="s">
        <v>483</v>
      </c>
      <c r="M391" s="259" t="s">
        <v>483</v>
      </c>
      <c r="N391" s="259" t="s">
        <v>483</v>
      </c>
      <c r="O391" s="259"/>
      <c r="P391" s="259"/>
    </row>
    <row r="392" spans="3:16">
      <c r="C392" s="109">
        <v>42473000</v>
      </c>
      <c r="D392" s="109">
        <v>41165000</v>
      </c>
      <c r="E392" s="259">
        <v>41649000</v>
      </c>
      <c r="F392" s="259">
        <v>41649000</v>
      </c>
      <c r="G392" s="259">
        <v>43130000</v>
      </c>
      <c r="H392" s="259">
        <v>42766238</v>
      </c>
      <c r="I392" s="259">
        <v>42413407</v>
      </c>
      <c r="J392" s="259">
        <v>46217000</v>
      </c>
      <c r="K392" s="259">
        <v>46217000</v>
      </c>
      <c r="L392" s="259">
        <v>42963000</v>
      </c>
      <c r="M392" s="259">
        <v>46986000</v>
      </c>
      <c r="N392" s="259">
        <v>45403000</v>
      </c>
      <c r="O392" s="259"/>
      <c r="P392" s="259"/>
    </row>
    <row r="393" spans="3:16">
      <c r="C393" s="109" t="s">
        <v>483</v>
      </c>
      <c r="D393" s="109" t="s">
        <v>483</v>
      </c>
      <c r="E393" s="259" t="s">
        <v>483</v>
      </c>
      <c r="F393" s="259" t="s">
        <v>483</v>
      </c>
      <c r="G393" s="259" t="s">
        <v>483</v>
      </c>
      <c r="H393" s="259" t="s">
        <v>483</v>
      </c>
      <c r="I393" s="259" t="s">
        <v>483</v>
      </c>
      <c r="J393" s="259" t="s">
        <v>483</v>
      </c>
      <c r="K393" s="259" t="s">
        <v>483</v>
      </c>
      <c r="L393" s="259" t="s">
        <v>483</v>
      </c>
      <c r="M393" s="259" t="s">
        <v>483</v>
      </c>
      <c r="N393" s="259" t="s">
        <v>483</v>
      </c>
      <c r="O393" s="259"/>
      <c r="P393" s="259"/>
    </row>
    <row r="394" spans="3:16">
      <c r="C394" s="109">
        <v>162502000</v>
      </c>
      <c r="D394" s="109">
        <v>169199000</v>
      </c>
      <c r="E394" s="259">
        <v>171511000</v>
      </c>
      <c r="F394" s="259">
        <v>171634000</v>
      </c>
      <c r="G394" s="259">
        <v>171653412</v>
      </c>
      <c r="H394" s="259">
        <v>171633000</v>
      </c>
      <c r="I394" s="259">
        <v>171638000</v>
      </c>
      <c r="J394" s="259">
        <v>172052000</v>
      </c>
      <c r="K394" s="259">
        <v>169571000</v>
      </c>
      <c r="L394" s="259">
        <v>173488000</v>
      </c>
      <c r="M394" s="259">
        <v>171938000</v>
      </c>
      <c r="N394" s="259">
        <v>173207000</v>
      </c>
      <c r="O394" s="259"/>
      <c r="P394" s="259"/>
    </row>
    <row r="395" spans="3:16">
      <c r="C395" s="109" t="s">
        <v>483</v>
      </c>
      <c r="D395" s="109" t="s">
        <v>483</v>
      </c>
      <c r="E395" s="259" t="s">
        <v>483</v>
      </c>
      <c r="F395" s="259" t="s">
        <v>483</v>
      </c>
      <c r="G395" s="259" t="s">
        <v>483</v>
      </c>
      <c r="H395" s="259" t="s">
        <v>483</v>
      </c>
      <c r="I395" s="259" t="s">
        <v>483</v>
      </c>
      <c r="J395" s="259" t="s">
        <v>483</v>
      </c>
      <c r="K395" s="259" t="s">
        <v>483</v>
      </c>
      <c r="L395" s="259" t="s">
        <v>483</v>
      </c>
      <c r="M395" s="259" t="s">
        <v>483</v>
      </c>
      <c r="N395" s="259" t="s">
        <v>483</v>
      </c>
      <c r="O395" s="259"/>
      <c r="P395" s="259"/>
    </row>
    <row r="396" spans="3:16">
      <c r="C396" s="109">
        <v>732994242</v>
      </c>
      <c r="D396" s="109">
        <v>681785256</v>
      </c>
      <c r="E396" s="259">
        <v>692998000</v>
      </c>
      <c r="F396" s="259">
        <v>679752690</v>
      </c>
      <c r="G396" s="259">
        <v>679836530</v>
      </c>
      <c r="H396" s="259">
        <v>679716338</v>
      </c>
      <c r="I396" s="259">
        <v>679220000</v>
      </c>
      <c r="J396" s="259">
        <v>679230437</v>
      </c>
      <c r="K396" s="259">
        <v>678956400</v>
      </c>
      <c r="L396" s="259">
        <v>678909000</v>
      </c>
      <c r="M396" s="259">
        <v>671482101</v>
      </c>
      <c r="N396" s="259">
        <v>682661219</v>
      </c>
      <c r="O396" s="259"/>
      <c r="P396" s="259"/>
    </row>
    <row r="397" spans="3:16">
      <c r="C397" s="109" t="s">
        <v>483</v>
      </c>
      <c r="D397" s="109" t="s">
        <v>483</v>
      </c>
      <c r="E397" s="259" t="s">
        <v>483</v>
      </c>
      <c r="F397" s="259" t="s">
        <v>483</v>
      </c>
      <c r="G397" s="259" t="s">
        <v>483</v>
      </c>
      <c r="H397" s="259" t="s">
        <v>483</v>
      </c>
      <c r="I397" s="259" t="s">
        <v>483</v>
      </c>
      <c r="J397" s="259" t="s">
        <v>483</v>
      </c>
      <c r="K397" s="259" t="s">
        <v>483</v>
      </c>
      <c r="L397" s="259" t="s">
        <v>483</v>
      </c>
      <c r="M397" s="259" t="s">
        <v>483</v>
      </c>
      <c r="N397" s="259" t="s">
        <v>483</v>
      </c>
      <c r="O397" s="259"/>
      <c r="P397" s="259"/>
    </row>
    <row r="398" spans="3:16">
      <c r="C398" s="109">
        <v>149499000</v>
      </c>
      <c r="D398" s="109">
        <v>156388000</v>
      </c>
      <c r="E398" s="259">
        <v>164291000</v>
      </c>
      <c r="F398" s="259">
        <v>165207000</v>
      </c>
      <c r="G398" s="259">
        <v>162409000</v>
      </c>
      <c r="H398" s="259">
        <v>159914000</v>
      </c>
      <c r="I398" s="259">
        <v>163811000</v>
      </c>
      <c r="J398" s="259">
        <v>162027000</v>
      </c>
      <c r="K398" s="259">
        <v>160129000</v>
      </c>
      <c r="L398" s="259">
        <v>153946000</v>
      </c>
      <c r="M398" s="259">
        <v>153946000</v>
      </c>
      <c r="N398" s="259">
        <v>267170000</v>
      </c>
      <c r="O398" s="259"/>
      <c r="P398" s="259"/>
    </row>
    <row r="399" spans="3:16">
      <c r="C399" s="109" t="s">
        <v>483</v>
      </c>
      <c r="D399" s="109" t="s">
        <v>483</v>
      </c>
      <c r="E399" s="259" t="s">
        <v>483</v>
      </c>
      <c r="F399" s="259" t="s">
        <v>483</v>
      </c>
      <c r="G399" s="259" t="s">
        <v>483</v>
      </c>
      <c r="H399" s="259" t="s">
        <v>483</v>
      </c>
      <c r="I399" s="259" t="s">
        <v>483</v>
      </c>
      <c r="J399" s="259" t="s">
        <v>483</v>
      </c>
      <c r="K399" s="259" t="s">
        <v>483</v>
      </c>
      <c r="L399" s="259" t="s">
        <v>483</v>
      </c>
      <c r="M399" s="259" t="s">
        <v>483</v>
      </c>
      <c r="N399" s="259" t="s">
        <v>483</v>
      </c>
      <c r="O399" s="259"/>
      <c r="P399" s="259"/>
    </row>
    <row r="400" spans="3:16">
      <c r="C400" s="109">
        <v>41557000</v>
      </c>
      <c r="D400" s="109">
        <v>37605000</v>
      </c>
      <c r="E400" s="259">
        <v>37604000</v>
      </c>
      <c r="F400" s="259">
        <v>37612000</v>
      </c>
      <c r="G400" s="259">
        <v>37610000</v>
      </c>
      <c r="H400" s="259">
        <v>36942732</v>
      </c>
      <c r="I400" s="259">
        <v>36435000</v>
      </c>
      <c r="J400" s="259">
        <v>36431000</v>
      </c>
      <c r="K400" s="259">
        <v>36433000</v>
      </c>
      <c r="L400" s="259">
        <v>36415000</v>
      </c>
      <c r="M400" s="259">
        <v>36264000</v>
      </c>
      <c r="N400" s="259">
        <v>36264000</v>
      </c>
      <c r="O400" s="259"/>
      <c r="P400" s="259"/>
    </row>
    <row r="401" spans="3:16">
      <c r="C401" s="109" t="s">
        <v>483</v>
      </c>
      <c r="D401" s="109" t="s">
        <v>483</v>
      </c>
      <c r="E401" s="259" t="s">
        <v>483</v>
      </c>
      <c r="F401" s="259" t="s">
        <v>483</v>
      </c>
      <c r="G401" s="259" t="s">
        <v>483</v>
      </c>
      <c r="H401" s="259" t="s">
        <v>483</v>
      </c>
      <c r="I401" s="259" t="s">
        <v>483</v>
      </c>
      <c r="J401" s="259" t="s">
        <v>483</v>
      </c>
      <c r="K401" s="259" t="s">
        <v>483</v>
      </c>
      <c r="L401" s="259" t="s">
        <v>483</v>
      </c>
      <c r="M401" s="259" t="s">
        <v>483</v>
      </c>
      <c r="N401" s="259" t="s">
        <v>483</v>
      </c>
      <c r="O401" s="259"/>
      <c r="P401" s="259"/>
    </row>
    <row r="402" spans="3:16">
      <c r="C402" s="109">
        <v>175179000</v>
      </c>
      <c r="D402" s="109">
        <v>193698000</v>
      </c>
      <c r="E402" s="259">
        <v>201327000</v>
      </c>
      <c r="F402" s="259">
        <v>201881000</v>
      </c>
      <c r="G402" s="259">
        <v>205853000</v>
      </c>
      <c r="H402" s="259">
        <v>207697000</v>
      </c>
      <c r="I402" s="259">
        <v>206967000</v>
      </c>
      <c r="J402" s="259">
        <v>207791000</v>
      </c>
      <c r="K402" s="259">
        <v>207780000</v>
      </c>
      <c r="L402" s="259">
        <v>216528000</v>
      </c>
      <c r="M402" s="259">
        <v>210619000</v>
      </c>
      <c r="N402" s="259">
        <v>207426000</v>
      </c>
      <c r="O402" s="259"/>
      <c r="P402" s="259"/>
    </row>
    <row r="403" spans="3:16">
      <c r="C403" s="109" t="s">
        <v>483</v>
      </c>
      <c r="D403" s="109" t="s">
        <v>483</v>
      </c>
      <c r="E403" s="259" t="s">
        <v>483</v>
      </c>
      <c r="F403" s="259" t="s">
        <v>483</v>
      </c>
      <c r="G403" s="259" t="s">
        <v>483</v>
      </c>
      <c r="H403" s="259" t="s">
        <v>483</v>
      </c>
      <c r="I403" s="259" t="s">
        <v>483</v>
      </c>
      <c r="J403" s="259" t="s">
        <v>483</v>
      </c>
      <c r="K403" s="259" t="s">
        <v>483</v>
      </c>
      <c r="L403" s="259" t="s">
        <v>483</v>
      </c>
      <c r="M403" s="259" t="s">
        <v>483</v>
      </c>
      <c r="N403" s="259" t="s">
        <v>483</v>
      </c>
      <c r="O403" s="259"/>
      <c r="P403" s="259"/>
    </row>
    <row r="404" spans="3:16">
      <c r="C404" s="109">
        <v>418574000</v>
      </c>
      <c r="D404" s="109">
        <v>418157000</v>
      </c>
      <c r="E404" s="259">
        <v>419597000</v>
      </c>
      <c r="F404" s="259">
        <v>438368610</v>
      </c>
      <c r="G404" s="259">
        <v>438009304</v>
      </c>
      <c r="H404" s="259">
        <v>438173523</v>
      </c>
      <c r="I404" s="259">
        <v>438173523</v>
      </c>
      <c r="J404" s="259">
        <v>416306000</v>
      </c>
      <c r="K404" s="259">
        <v>415203000</v>
      </c>
      <c r="L404" s="259">
        <v>408126000</v>
      </c>
      <c r="M404" s="259">
        <v>411233000</v>
      </c>
      <c r="N404" s="259">
        <v>392793000</v>
      </c>
      <c r="O404" s="259"/>
      <c r="P404" s="259"/>
    </row>
    <row r="405" spans="3:16">
      <c r="C405" s="109" t="s">
        <v>483</v>
      </c>
      <c r="D405" s="109" t="s">
        <v>483</v>
      </c>
      <c r="E405" s="259" t="s">
        <v>483</v>
      </c>
      <c r="F405" s="259" t="s">
        <v>483</v>
      </c>
      <c r="G405" s="259" t="s">
        <v>483</v>
      </c>
      <c r="H405" s="259" t="s">
        <v>483</v>
      </c>
      <c r="I405" s="259" t="s">
        <v>483</v>
      </c>
      <c r="J405" s="259" t="s">
        <v>483</v>
      </c>
      <c r="K405" s="259" t="s">
        <v>483</v>
      </c>
      <c r="L405" s="259" t="s">
        <v>483</v>
      </c>
      <c r="M405" s="259" t="s">
        <v>483</v>
      </c>
      <c r="N405" s="259" t="s">
        <v>483</v>
      </c>
      <c r="O405" s="259"/>
      <c r="P405" s="259"/>
    </row>
  </sheetData>
  <pageMargins left="0.7" right="0.7" top="0.75" bottom="0.75" header="0.3" footer="0.3"/>
  <pageSetup paperSize="9" orientation="portrait"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U64"/>
  <sheetViews>
    <sheetView topLeftCell="V1" zoomScaleNormal="100" workbookViewId="0">
      <selection activeCell="AB71" sqref="AB71"/>
    </sheetView>
  </sheetViews>
  <sheetFormatPr defaultRowHeight="12.75"/>
  <cols>
    <col min="1" max="16384" width="9.140625" style="24"/>
  </cols>
  <sheetData>
    <row r="2" spans="1:21">
      <c r="G2" s="24" t="s">
        <v>289</v>
      </c>
    </row>
    <row r="3" spans="1:21">
      <c r="D3" s="24" t="s">
        <v>287</v>
      </c>
      <c r="E3" s="24" t="s">
        <v>288</v>
      </c>
      <c r="F3" s="24" t="s">
        <v>259</v>
      </c>
      <c r="G3" s="24" t="s">
        <v>287</v>
      </c>
      <c r="H3" s="24" t="s">
        <v>288</v>
      </c>
      <c r="I3" s="24" t="s">
        <v>259</v>
      </c>
      <c r="J3" s="42" t="s">
        <v>388</v>
      </c>
      <c r="K3" s="42" t="s">
        <v>388</v>
      </c>
    </row>
    <row r="4" spans="1:21">
      <c r="A4" s="24">
        <v>1</v>
      </c>
      <c r="C4" s="38" t="s">
        <v>238</v>
      </c>
      <c r="D4" s="24" t="e">
        <f>NA()</f>
        <v>#N/A</v>
      </c>
      <c r="E4" s="24" t="e">
        <f>NA()</f>
        <v>#N/A</v>
      </c>
      <c r="F4" s="24" t="e">
        <f>NA()</f>
        <v>#N/A</v>
      </c>
      <c r="G4" s="24" t="e">
        <f>NA()</f>
        <v>#N/A</v>
      </c>
      <c r="H4" s="24" t="e">
        <f>NA()</f>
        <v>#N/A</v>
      </c>
      <c r="I4" s="24" t="e">
        <f>NA()</f>
        <v>#N/A</v>
      </c>
    </row>
    <row r="5" spans="1:21">
      <c r="A5" s="24">
        <v>2</v>
      </c>
      <c r="C5" s="38" t="s">
        <v>239</v>
      </c>
      <c r="D5" s="24" t="e">
        <f>NA()</f>
        <v>#N/A</v>
      </c>
      <c r="E5" s="24" t="e">
        <f>NA()</f>
        <v>#N/A</v>
      </c>
      <c r="F5" s="24" t="e">
        <f>NA()</f>
        <v>#N/A</v>
      </c>
      <c r="G5" s="24" t="e">
        <f>NA()</f>
        <v>#N/A</v>
      </c>
      <c r="H5" s="24" t="e">
        <f>NA()</f>
        <v>#N/A</v>
      </c>
      <c r="I5" s="24" t="e">
        <f>NA()</f>
        <v>#N/A</v>
      </c>
    </row>
    <row r="6" spans="1:21">
      <c r="A6" s="24">
        <v>3</v>
      </c>
      <c r="C6" s="38" t="s">
        <v>240</v>
      </c>
      <c r="D6" s="24" t="e">
        <f>NA()</f>
        <v>#N/A</v>
      </c>
      <c r="E6" s="24" t="e">
        <f>NA()</f>
        <v>#N/A</v>
      </c>
      <c r="F6" s="24" t="e">
        <f>NA()</f>
        <v>#N/A</v>
      </c>
      <c r="G6" s="24" t="e">
        <f>NA()</f>
        <v>#N/A</v>
      </c>
      <c r="H6" s="24" t="e">
        <f>NA()</f>
        <v>#N/A</v>
      </c>
      <c r="I6" s="24" t="e">
        <f>NA()</f>
        <v>#N/A</v>
      </c>
      <c r="T6" s="24" t="s">
        <v>287</v>
      </c>
      <c r="U6" s="24" t="s">
        <v>288</v>
      </c>
    </row>
    <row r="7" spans="1:21">
      <c r="A7" s="24">
        <v>4</v>
      </c>
      <c r="C7" s="38" t="s">
        <v>241</v>
      </c>
      <c r="D7" s="24" t="e">
        <f>NA()</f>
        <v>#N/A</v>
      </c>
      <c r="E7" s="24" t="e">
        <f>NA()</f>
        <v>#N/A</v>
      </c>
      <c r="F7" s="24" t="e">
        <f>NA()</f>
        <v>#N/A</v>
      </c>
      <c r="G7" s="24" t="e">
        <f>NA()</f>
        <v>#N/A</v>
      </c>
      <c r="H7" s="24" t="e">
        <f>NA()</f>
        <v>#N/A</v>
      </c>
      <c r="I7" s="24" t="e">
        <f>NA()</f>
        <v>#N/A</v>
      </c>
      <c r="M7" s="42" t="s">
        <v>389</v>
      </c>
      <c r="S7" s="53" t="s">
        <v>421</v>
      </c>
      <c r="T7" s="106">
        <f>(D20/D8)^(1/3)-1</f>
        <v>2.9516098909435184E-2</v>
      </c>
      <c r="U7" s="106">
        <f>(E20/E8)^(1/3)-1</f>
        <v>5.1216713093170441E-2</v>
      </c>
    </row>
    <row r="8" spans="1:21">
      <c r="A8" s="24">
        <v>5</v>
      </c>
      <c r="B8" s="24">
        <v>2001</v>
      </c>
      <c r="C8" s="38" t="s">
        <v>9</v>
      </c>
      <c r="D8" s="37">
        <v>33997.82</v>
      </c>
      <c r="E8" s="37">
        <v>2352.6799999999998</v>
      </c>
      <c r="F8" s="37">
        <f>SUM(D8:E8)</f>
        <v>36350.5</v>
      </c>
      <c r="G8" s="37">
        <f>D8/1000</f>
        <v>33.997819999999997</v>
      </c>
      <c r="H8" s="37">
        <f t="shared" ref="H8:I23" si="0">E8/1000</f>
        <v>2.3526799999999999</v>
      </c>
      <c r="I8" s="37">
        <f t="shared" si="0"/>
        <v>36.350499999999997</v>
      </c>
      <c r="J8" s="32">
        <f>G8/G$8-1</f>
        <v>0</v>
      </c>
      <c r="K8" s="32">
        <f>H8/H$8-1</f>
        <v>0</v>
      </c>
      <c r="L8" s="32">
        <f>I8/I$8-1</f>
        <v>0</v>
      </c>
      <c r="M8" s="24">
        <v>0</v>
      </c>
      <c r="S8" s="105" t="s">
        <v>422</v>
      </c>
      <c r="T8" s="106">
        <f>(D32/D20)^(1/3)-1</f>
        <v>7.7125702828211296E-3</v>
      </c>
      <c r="U8" s="106">
        <f>(E32/E20)^(1/3)-1</f>
        <v>2.6721948128601625E-2</v>
      </c>
    </row>
    <row r="9" spans="1:21">
      <c r="A9" s="24">
        <v>6</v>
      </c>
      <c r="C9" s="38" t="s">
        <v>10</v>
      </c>
      <c r="D9" s="37">
        <v>34249.619999999995</v>
      </c>
      <c r="E9" s="37">
        <v>2381.77</v>
      </c>
      <c r="F9" s="37">
        <f t="shared" ref="F9:F63" si="1">SUM(D9:E9)</f>
        <v>36631.389999999992</v>
      </c>
      <c r="G9" s="37">
        <f t="shared" ref="G9:I63" si="2">D9/1000</f>
        <v>34.249619999999993</v>
      </c>
      <c r="H9" s="37">
        <f t="shared" si="0"/>
        <v>2.3817699999999999</v>
      </c>
      <c r="I9" s="37">
        <f t="shared" si="0"/>
        <v>36.631389999999989</v>
      </c>
      <c r="J9" s="32">
        <f t="shared" ref="J9:J63" si="3">G9/G$8-1</f>
        <v>7.4063572311400261E-3</v>
      </c>
      <c r="K9" s="32">
        <f t="shared" ref="K9:K63" si="4">H9/H$8-1</f>
        <v>1.2364622473094444E-2</v>
      </c>
      <c r="L9" s="32">
        <f t="shared" ref="L9:L63" si="5">I9/I$8-1</f>
        <v>7.727266475013872E-3</v>
      </c>
      <c r="M9" s="24">
        <v>0</v>
      </c>
      <c r="P9" s="106">
        <f>D9/D8-1</f>
        <v>7.4063572311400261E-3</v>
      </c>
      <c r="Q9" s="106">
        <f>E9/E8-1</f>
        <v>1.2364622473094666E-2</v>
      </c>
      <c r="S9" s="105" t="s">
        <v>423</v>
      </c>
      <c r="T9" s="106">
        <f>(D40/D32)^(1/2)-1</f>
        <v>-4.8189233944506693E-3</v>
      </c>
      <c r="U9" s="106">
        <f>(E40/E32)^(1/2)-1</f>
        <v>-1.808097261772057E-2</v>
      </c>
    </row>
    <row r="10" spans="1:21">
      <c r="A10" s="24">
        <v>7</v>
      </c>
      <c r="C10" s="38" t="s">
        <v>11</v>
      </c>
      <c r="D10" s="37">
        <v>34533</v>
      </c>
      <c r="E10" s="37">
        <v>2408</v>
      </c>
      <c r="F10" s="37">
        <f t="shared" si="1"/>
        <v>36941</v>
      </c>
      <c r="G10" s="37">
        <f t="shared" si="2"/>
        <v>34.533000000000001</v>
      </c>
      <c r="H10" s="37">
        <f t="shared" si="0"/>
        <v>2.4079999999999999</v>
      </c>
      <c r="I10" s="37">
        <f t="shared" si="0"/>
        <v>36.941000000000003</v>
      </c>
      <c r="J10" s="32">
        <f t="shared" si="3"/>
        <v>1.5741597549490116E-2</v>
      </c>
      <c r="K10" s="32">
        <f t="shared" si="4"/>
        <v>2.3513610010711172E-2</v>
      </c>
      <c r="L10" s="32">
        <f t="shared" si="5"/>
        <v>1.6244618368385755E-2</v>
      </c>
      <c r="M10" s="24">
        <v>0</v>
      </c>
      <c r="P10" s="106">
        <f t="shared" ref="P10:P63" si="6">D10/D9-1</f>
        <v>8.2739604118235999E-3</v>
      </c>
      <c r="Q10" s="106">
        <f t="shared" ref="Q10:Q63" si="7">E10/E9-1</f>
        <v>1.1012818198230745E-2</v>
      </c>
      <c r="S10" s="105" t="s">
        <v>420</v>
      </c>
      <c r="T10" s="106">
        <f>(D52/D40)^(1/3)-1</f>
        <v>-3.8179520039265391E-3</v>
      </c>
      <c r="U10" s="106">
        <f>(E52/E40)^(1/3)-1</f>
        <v>1.9829749819970655E-3</v>
      </c>
    </row>
    <row r="11" spans="1:21">
      <c r="A11" s="24">
        <v>8</v>
      </c>
      <c r="C11" s="38" t="s">
        <v>12</v>
      </c>
      <c r="D11" s="37">
        <v>34812</v>
      </c>
      <c r="E11" s="37">
        <v>2429</v>
      </c>
      <c r="F11" s="37">
        <f t="shared" si="1"/>
        <v>37241</v>
      </c>
      <c r="G11" s="37">
        <f t="shared" si="2"/>
        <v>34.811999999999998</v>
      </c>
      <c r="H11" s="37">
        <f t="shared" si="0"/>
        <v>2.4289999999999998</v>
      </c>
      <c r="I11" s="37">
        <f t="shared" si="0"/>
        <v>37.241</v>
      </c>
      <c r="J11" s="32">
        <f t="shared" si="3"/>
        <v>2.3948006078036821E-2</v>
      </c>
      <c r="K11" s="32">
        <f t="shared" si="4"/>
        <v>3.2439600795688195E-2</v>
      </c>
      <c r="L11" s="32">
        <f t="shared" si="5"/>
        <v>2.4497599757912658E-2</v>
      </c>
      <c r="M11" s="24">
        <v>0</v>
      </c>
      <c r="P11" s="106">
        <f t="shared" si="6"/>
        <v>8.0792285639823547E-3</v>
      </c>
      <c r="Q11" s="106">
        <f t="shared" si="7"/>
        <v>8.720930232558155E-3</v>
      </c>
      <c r="S11" s="105" t="s">
        <v>429</v>
      </c>
      <c r="T11" s="106">
        <f>(D63/D52)^(1/2.75)-1</f>
        <v>2.8003520816055616E-2</v>
      </c>
      <c r="U11" s="106">
        <f>(E63/E52)^(1/2.75)-1</f>
        <v>3.5993051754201977E-2</v>
      </c>
    </row>
    <row r="12" spans="1:21">
      <c r="A12" s="24">
        <v>9</v>
      </c>
      <c r="B12" s="24">
        <v>2002</v>
      </c>
      <c r="C12" s="38" t="s">
        <v>13</v>
      </c>
      <c r="D12" s="37">
        <v>35080</v>
      </c>
      <c r="E12" s="37">
        <v>2457</v>
      </c>
      <c r="F12" s="37">
        <f t="shared" si="1"/>
        <v>37537</v>
      </c>
      <c r="G12" s="37">
        <f t="shared" si="2"/>
        <v>35.08</v>
      </c>
      <c r="H12" s="37">
        <f t="shared" si="0"/>
        <v>2.4569999999999999</v>
      </c>
      <c r="I12" s="37">
        <f t="shared" si="0"/>
        <v>37.536999999999999</v>
      </c>
      <c r="J12" s="32">
        <f t="shared" si="3"/>
        <v>3.1830864449544194E-2</v>
      </c>
      <c r="K12" s="32">
        <f t="shared" si="4"/>
        <v>4.4340921842324521E-2</v>
      </c>
      <c r="L12" s="32">
        <f t="shared" si="5"/>
        <v>3.2640541395579259E-2</v>
      </c>
      <c r="M12" s="24">
        <v>0</v>
      </c>
      <c r="P12" s="106">
        <f t="shared" si="6"/>
        <v>7.6984947719176411E-3</v>
      </c>
      <c r="Q12" s="106">
        <f t="shared" si="7"/>
        <v>1.1527377521613813E-2</v>
      </c>
      <c r="R12" s="106"/>
      <c r="S12" s="106"/>
      <c r="T12" s="106"/>
      <c r="U12" s="106"/>
    </row>
    <row r="13" spans="1:21">
      <c r="A13" s="24">
        <v>10</v>
      </c>
      <c r="C13" s="38" t="s">
        <v>14</v>
      </c>
      <c r="D13" s="37">
        <v>35335</v>
      </c>
      <c r="E13" s="37">
        <v>2478</v>
      </c>
      <c r="F13" s="37">
        <f t="shared" si="1"/>
        <v>37813</v>
      </c>
      <c r="G13" s="37">
        <f t="shared" si="2"/>
        <v>35.335000000000001</v>
      </c>
      <c r="H13" s="37">
        <f t="shared" si="0"/>
        <v>2.4780000000000002</v>
      </c>
      <c r="I13" s="37">
        <f t="shared" si="0"/>
        <v>37.813000000000002</v>
      </c>
      <c r="J13" s="32">
        <f t="shared" si="3"/>
        <v>3.9331345362732195E-2</v>
      </c>
      <c r="K13" s="32">
        <f t="shared" si="4"/>
        <v>5.3266912627301766E-2</v>
      </c>
      <c r="L13" s="32">
        <f t="shared" si="5"/>
        <v>4.0233284273944125E-2</v>
      </c>
      <c r="M13" s="24">
        <v>0</v>
      </c>
      <c r="P13" s="106">
        <f t="shared" si="6"/>
        <v>7.2690992018245026E-3</v>
      </c>
      <c r="Q13" s="106">
        <f t="shared" si="7"/>
        <v>8.5470085470085166E-3</v>
      </c>
    </row>
    <row r="14" spans="1:21">
      <c r="A14" s="24">
        <v>11</v>
      </c>
      <c r="C14" s="38" t="s">
        <v>15</v>
      </c>
      <c r="D14" s="37">
        <v>35588</v>
      </c>
      <c r="E14" s="37">
        <v>2500</v>
      </c>
      <c r="F14" s="37">
        <f t="shared" si="1"/>
        <v>38088</v>
      </c>
      <c r="G14" s="37">
        <f t="shared" si="2"/>
        <v>35.588000000000001</v>
      </c>
      <c r="H14" s="37">
        <f t="shared" si="0"/>
        <v>2.5</v>
      </c>
      <c r="I14" s="37">
        <f t="shared" si="0"/>
        <v>38.088000000000001</v>
      </c>
      <c r="J14" s="32">
        <f t="shared" si="3"/>
        <v>4.6772998974640156E-2</v>
      </c>
      <c r="K14" s="32">
        <f t="shared" si="4"/>
        <v>6.2617950592515736E-2</v>
      </c>
      <c r="L14" s="32">
        <f t="shared" si="5"/>
        <v>4.7798517214343805E-2</v>
      </c>
      <c r="M14" s="24">
        <v>0</v>
      </c>
      <c r="P14" s="106">
        <f t="shared" si="6"/>
        <v>7.1600396207724959E-3</v>
      </c>
      <c r="Q14" s="106">
        <f t="shared" si="7"/>
        <v>8.8781275221954115E-3</v>
      </c>
    </row>
    <row r="15" spans="1:21">
      <c r="A15" s="24">
        <v>12</v>
      </c>
      <c r="C15" s="38" t="s">
        <v>16</v>
      </c>
      <c r="D15" s="37">
        <v>35850</v>
      </c>
      <c r="E15" s="37">
        <v>2530</v>
      </c>
      <c r="F15" s="37">
        <f t="shared" si="1"/>
        <v>38380</v>
      </c>
      <c r="G15" s="37">
        <f t="shared" si="2"/>
        <v>35.85</v>
      </c>
      <c r="H15" s="37">
        <f t="shared" si="0"/>
        <v>2.5299999999999998</v>
      </c>
      <c r="I15" s="37">
        <f t="shared" si="0"/>
        <v>38.380000000000003</v>
      </c>
      <c r="J15" s="32">
        <f t="shared" si="3"/>
        <v>5.4479375442307854E-2</v>
      </c>
      <c r="K15" s="32">
        <f t="shared" si="4"/>
        <v>7.5369365999625959E-2</v>
      </c>
      <c r="L15" s="32">
        <f t="shared" si="5"/>
        <v>5.5831419100150104E-2</v>
      </c>
      <c r="M15" s="24">
        <v>0</v>
      </c>
      <c r="P15" s="106">
        <f t="shared" si="6"/>
        <v>7.3620321456671078E-3</v>
      </c>
      <c r="Q15" s="106">
        <f t="shared" si="7"/>
        <v>1.2000000000000011E-2</v>
      </c>
    </row>
    <row r="16" spans="1:21">
      <c r="A16" s="24">
        <v>13</v>
      </c>
      <c r="B16" s="24">
        <v>2003</v>
      </c>
      <c r="C16" s="38" t="s">
        <v>17</v>
      </c>
      <c r="D16" s="37">
        <v>36116</v>
      </c>
      <c r="E16" s="37">
        <v>2561</v>
      </c>
      <c r="F16" s="37">
        <f t="shared" si="1"/>
        <v>38677</v>
      </c>
      <c r="G16" s="37">
        <f t="shared" si="2"/>
        <v>36.116</v>
      </c>
      <c r="H16" s="37">
        <f t="shared" si="0"/>
        <v>2.5609999999999999</v>
      </c>
      <c r="I16" s="37">
        <f t="shared" si="0"/>
        <v>38.677</v>
      </c>
      <c r="J16" s="32">
        <f t="shared" si="3"/>
        <v>6.2303406512535187E-2</v>
      </c>
      <c r="K16" s="32">
        <f t="shared" si="4"/>
        <v>8.854582858697313E-2</v>
      </c>
      <c r="L16" s="32">
        <f t="shared" si="5"/>
        <v>6.4001870675781669E-2</v>
      </c>
      <c r="M16" s="24">
        <v>0</v>
      </c>
      <c r="P16" s="106">
        <f t="shared" si="6"/>
        <v>7.4198047419804514E-3</v>
      </c>
      <c r="Q16" s="106">
        <f t="shared" si="7"/>
        <v>1.22529644268774E-2</v>
      </c>
      <c r="R16" s="106"/>
      <c r="S16" s="106"/>
      <c r="T16" s="106"/>
      <c r="U16" s="106"/>
    </row>
    <row r="17" spans="1:21">
      <c r="A17" s="24">
        <v>14</v>
      </c>
      <c r="C17" s="38" t="s">
        <v>18</v>
      </c>
      <c r="D17" s="37">
        <v>36469</v>
      </c>
      <c r="E17" s="37">
        <v>2606</v>
      </c>
      <c r="F17" s="37">
        <f t="shared" si="1"/>
        <v>39075</v>
      </c>
      <c r="G17" s="37">
        <f t="shared" si="2"/>
        <v>36.469000000000001</v>
      </c>
      <c r="H17" s="37">
        <f t="shared" si="0"/>
        <v>2.6059999999999999</v>
      </c>
      <c r="I17" s="37">
        <f t="shared" si="0"/>
        <v>39.075000000000003</v>
      </c>
      <c r="J17" s="32">
        <f t="shared" si="3"/>
        <v>7.2686425188438708E-2</v>
      </c>
      <c r="K17" s="32">
        <f t="shared" si="4"/>
        <v>0.10767295169763846</v>
      </c>
      <c r="L17" s="32">
        <f t="shared" si="5"/>
        <v>7.4950825985887537E-2</v>
      </c>
      <c r="M17" s="24">
        <v>0</v>
      </c>
      <c r="P17" s="106">
        <f t="shared" si="6"/>
        <v>9.7740613578469748E-3</v>
      </c>
      <c r="Q17" s="106">
        <f t="shared" si="7"/>
        <v>1.7571261226083656E-2</v>
      </c>
    </row>
    <row r="18" spans="1:21">
      <c r="A18" s="24">
        <v>15</v>
      </c>
      <c r="C18" s="38" t="s">
        <v>19</v>
      </c>
      <c r="D18" s="37">
        <v>36700</v>
      </c>
      <c r="E18" s="37">
        <v>2649</v>
      </c>
      <c r="F18" s="37">
        <f t="shared" si="1"/>
        <v>39349</v>
      </c>
      <c r="G18" s="37">
        <f t="shared" si="2"/>
        <v>36.700000000000003</v>
      </c>
      <c r="H18" s="37">
        <f t="shared" si="0"/>
        <v>2.649</v>
      </c>
      <c r="I18" s="37">
        <f t="shared" si="0"/>
        <v>39.348999999999997</v>
      </c>
      <c r="J18" s="32">
        <f t="shared" si="3"/>
        <v>7.9480978486267784E-2</v>
      </c>
      <c r="K18" s="32">
        <f t="shared" si="4"/>
        <v>0.12594998044782968</v>
      </c>
      <c r="L18" s="32">
        <f t="shared" si="5"/>
        <v>8.248854898832203E-2</v>
      </c>
      <c r="M18" s="24">
        <v>0</v>
      </c>
      <c r="P18" s="106">
        <f t="shared" si="6"/>
        <v>6.33414680961919E-3</v>
      </c>
      <c r="Q18" s="106">
        <f t="shared" si="7"/>
        <v>1.6500383729854073E-2</v>
      </c>
    </row>
    <row r="19" spans="1:21">
      <c r="A19" s="24">
        <v>16</v>
      </c>
      <c r="C19" s="38" t="s">
        <v>20</v>
      </c>
      <c r="D19" s="37">
        <v>36904</v>
      </c>
      <c r="E19" s="37">
        <v>2692</v>
      </c>
      <c r="F19" s="37">
        <f t="shared" si="1"/>
        <v>39596</v>
      </c>
      <c r="G19" s="37">
        <f t="shared" si="2"/>
        <v>36.904000000000003</v>
      </c>
      <c r="H19" s="37">
        <f t="shared" si="0"/>
        <v>2.6920000000000002</v>
      </c>
      <c r="I19" s="37">
        <f t="shared" si="0"/>
        <v>39.595999999999997</v>
      </c>
      <c r="J19" s="32">
        <f t="shared" si="3"/>
        <v>8.5481363216818318E-2</v>
      </c>
      <c r="K19" s="32">
        <f t="shared" si="4"/>
        <v>0.14422700919802112</v>
      </c>
      <c r="L19" s="32">
        <f t="shared" si="5"/>
        <v>8.9283503665699149E-2</v>
      </c>
      <c r="M19" s="24">
        <v>0</v>
      </c>
      <c r="P19" s="106">
        <f t="shared" si="6"/>
        <v>5.558583106267001E-3</v>
      </c>
      <c r="Q19" s="106">
        <f t="shared" si="7"/>
        <v>1.6232540581351484E-2</v>
      </c>
    </row>
    <row r="20" spans="1:21">
      <c r="A20" s="24">
        <v>17</v>
      </c>
      <c r="B20" s="24">
        <v>2004</v>
      </c>
      <c r="C20" s="38" t="s">
        <v>21</v>
      </c>
      <c r="D20" s="37">
        <v>37098</v>
      </c>
      <c r="E20" s="37">
        <v>2733</v>
      </c>
      <c r="F20" s="37">
        <f t="shared" si="1"/>
        <v>39831</v>
      </c>
      <c r="G20" s="37">
        <f t="shared" si="2"/>
        <v>37.097999999999999</v>
      </c>
      <c r="H20" s="37">
        <f t="shared" si="0"/>
        <v>2.7330000000000001</v>
      </c>
      <c r="I20" s="37">
        <f t="shared" si="0"/>
        <v>39.831000000000003</v>
      </c>
      <c r="J20" s="32">
        <f>G20/G$8-1</f>
        <v>9.1187611440968874E-2</v>
      </c>
      <c r="K20" s="32">
        <f>H20/H$8-1</f>
        <v>0.16165394358773844</v>
      </c>
      <c r="L20" s="32">
        <f t="shared" si="5"/>
        <v>9.5748339087495582E-2</v>
      </c>
      <c r="M20" s="24">
        <v>0</v>
      </c>
      <c r="N20" s="32">
        <f>G20/G$20-1</f>
        <v>0</v>
      </c>
      <c r="O20" s="32">
        <f>H20/H$20-1</f>
        <v>0</v>
      </c>
      <c r="P20" s="106">
        <f t="shared" si="6"/>
        <v>5.2568827227401638E-3</v>
      </c>
      <c r="Q20" s="106">
        <f t="shared" si="7"/>
        <v>1.5230312035661164E-2</v>
      </c>
      <c r="R20" s="106"/>
      <c r="S20" s="106"/>
      <c r="T20" s="106"/>
      <c r="U20" s="106"/>
    </row>
    <row r="21" spans="1:21">
      <c r="A21" s="24">
        <v>18</v>
      </c>
      <c r="C21" s="38" t="s">
        <v>22</v>
      </c>
      <c r="D21" s="37">
        <v>37191</v>
      </c>
      <c r="E21" s="37">
        <v>2761</v>
      </c>
      <c r="F21" s="37">
        <f t="shared" si="1"/>
        <v>39952</v>
      </c>
      <c r="G21" s="37">
        <f t="shared" si="2"/>
        <v>37.191000000000003</v>
      </c>
      <c r="H21" s="37">
        <f t="shared" si="0"/>
        <v>2.7610000000000001</v>
      </c>
      <c r="I21" s="37">
        <f t="shared" si="0"/>
        <v>39.951999999999998</v>
      </c>
      <c r="J21" s="32">
        <f t="shared" si="3"/>
        <v>9.3923080950484739E-2</v>
      </c>
      <c r="K21" s="32">
        <f t="shared" si="4"/>
        <v>0.17355526463437454</v>
      </c>
      <c r="L21" s="32">
        <f t="shared" si="5"/>
        <v>9.9077041581271175E-2</v>
      </c>
      <c r="M21" s="24">
        <v>0</v>
      </c>
      <c r="N21" s="32">
        <f t="shared" ref="N21:N63" si="8">G21/G$20-1</f>
        <v>2.5068736859130691E-3</v>
      </c>
      <c r="O21" s="32">
        <f t="shared" ref="O21:O63" si="9">H21/H$20-1</f>
        <v>1.0245151847786405E-2</v>
      </c>
      <c r="P21" s="106">
        <f t="shared" si="6"/>
        <v>2.5068736859130691E-3</v>
      </c>
      <c r="Q21" s="106">
        <f t="shared" si="7"/>
        <v>1.0245151847786405E-2</v>
      </c>
    </row>
    <row r="22" spans="1:21">
      <c r="A22" s="24">
        <v>19</v>
      </c>
      <c r="C22" s="38" t="s">
        <v>23</v>
      </c>
      <c r="D22" s="37">
        <v>37327</v>
      </c>
      <c r="E22" s="37">
        <v>2791</v>
      </c>
      <c r="F22" s="37">
        <f t="shared" si="1"/>
        <v>40118</v>
      </c>
      <c r="G22" s="37">
        <f t="shared" si="2"/>
        <v>37.326999999999998</v>
      </c>
      <c r="H22" s="37">
        <f t="shared" si="0"/>
        <v>2.7909999999999999</v>
      </c>
      <c r="I22" s="37">
        <f t="shared" si="0"/>
        <v>40.118000000000002</v>
      </c>
      <c r="J22" s="32">
        <f t="shared" si="3"/>
        <v>9.7923337437518132E-2</v>
      </c>
      <c r="K22" s="32">
        <f t="shared" si="4"/>
        <v>0.18630668004148454</v>
      </c>
      <c r="L22" s="32">
        <f t="shared" si="5"/>
        <v>0.10364369128347639</v>
      </c>
      <c r="M22" s="24">
        <v>0</v>
      </c>
      <c r="N22" s="32">
        <f t="shared" si="8"/>
        <v>6.1728395061728669E-3</v>
      </c>
      <c r="O22" s="32">
        <f t="shared" si="9"/>
        <v>2.1222100256128806E-2</v>
      </c>
      <c r="P22" s="106">
        <f t="shared" si="6"/>
        <v>3.6567986878546233E-3</v>
      </c>
      <c r="Q22" s="106">
        <f t="shared" si="7"/>
        <v>1.0865628395508864E-2</v>
      </c>
    </row>
    <row r="23" spans="1:21">
      <c r="A23" s="24">
        <v>20</v>
      </c>
      <c r="C23" s="38" t="s">
        <v>24</v>
      </c>
      <c r="D23" s="37">
        <v>37398</v>
      </c>
      <c r="E23" s="37">
        <v>2814</v>
      </c>
      <c r="F23" s="37">
        <f t="shared" si="1"/>
        <v>40212</v>
      </c>
      <c r="G23" s="37">
        <f t="shared" si="2"/>
        <v>37.398000000000003</v>
      </c>
      <c r="H23" s="37">
        <f t="shared" si="0"/>
        <v>2.8140000000000001</v>
      </c>
      <c r="I23" s="37">
        <f t="shared" si="0"/>
        <v>40.212000000000003</v>
      </c>
      <c r="J23" s="32">
        <f t="shared" si="3"/>
        <v>0.10001170663295489</v>
      </c>
      <c r="K23" s="32">
        <f t="shared" si="4"/>
        <v>0.1960827651869359</v>
      </c>
      <c r="L23" s="32">
        <f t="shared" si="5"/>
        <v>0.10622962545219483</v>
      </c>
      <c r="M23" s="24">
        <v>0</v>
      </c>
      <c r="N23" s="32">
        <f t="shared" si="8"/>
        <v>8.0866893093969328E-3</v>
      </c>
      <c r="O23" s="32">
        <f t="shared" si="9"/>
        <v>2.9637760702524663E-2</v>
      </c>
      <c r="P23" s="106">
        <f t="shared" si="6"/>
        <v>1.9021083933881133E-3</v>
      </c>
      <c r="Q23" s="106">
        <f t="shared" si="7"/>
        <v>8.2407739161591831E-3</v>
      </c>
    </row>
    <row r="24" spans="1:21">
      <c r="A24" s="24">
        <v>21</v>
      </c>
      <c r="B24" s="24">
        <v>2005</v>
      </c>
      <c r="C24" s="38" t="s">
        <v>25</v>
      </c>
      <c r="D24" s="37">
        <v>37407</v>
      </c>
      <c r="E24" s="37">
        <v>2830</v>
      </c>
      <c r="F24" s="37">
        <f t="shared" si="1"/>
        <v>40237</v>
      </c>
      <c r="G24" s="37">
        <f t="shared" si="2"/>
        <v>37.406999999999996</v>
      </c>
      <c r="H24" s="37">
        <f t="shared" si="2"/>
        <v>2.83</v>
      </c>
      <c r="I24" s="37">
        <f t="shared" si="2"/>
        <v>40.237000000000002</v>
      </c>
      <c r="J24" s="32">
        <f t="shared" si="3"/>
        <v>0.10027642948871418</v>
      </c>
      <c r="K24" s="32">
        <f t="shared" si="4"/>
        <v>0.20288352007072796</v>
      </c>
      <c r="L24" s="32">
        <f t="shared" si="5"/>
        <v>0.10691737390132205</v>
      </c>
      <c r="M24" s="24">
        <v>0</v>
      </c>
      <c r="N24" s="32">
        <f t="shared" si="8"/>
        <v>8.3292899886786564E-3</v>
      </c>
      <c r="O24" s="32">
        <f t="shared" si="9"/>
        <v>3.5492133186973973E-2</v>
      </c>
      <c r="P24" s="106">
        <f t="shared" si="6"/>
        <v>2.4065458045874344E-4</v>
      </c>
      <c r="Q24" s="106">
        <f t="shared" si="7"/>
        <v>5.6858564321251581E-3</v>
      </c>
      <c r="R24" s="106"/>
      <c r="S24" s="106"/>
      <c r="T24" s="106"/>
      <c r="U24" s="106"/>
    </row>
    <row r="25" spans="1:21">
      <c r="A25" s="24">
        <v>22</v>
      </c>
      <c r="C25" s="38" t="s">
        <v>26</v>
      </c>
      <c r="D25" s="37">
        <v>37363</v>
      </c>
      <c r="E25" s="37">
        <v>2840</v>
      </c>
      <c r="F25" s="37">
        <f t="shared" si="1"/>
        <v>40203</v>
      </c>
      <c r="G25" s="37">
        <f t="shared" si="2"/>
        <v>37.363</v>
      </c>
      <c r="H25" s="37">
        <f t="shared" si="2"/>
        <v>2.84</v>
      </c>
      <c r="I25" s="37">
        <f t="shared" si="2"/>
        <v>40.203000000000003</v>
      </c>
      <c r="J25" s="32">
        <f t="shared" si="3"/>
        <v>9.8982228860556409E-2</v>
      </c>
      <c r="K25" s="32">
        <f t="shared" si="4"/>
        <v>0.20713399187309789</v>
      </c>
      <c r="L25" s="32">
        <f t="shared" si="5"/>
        <v>0.10598203601050904</v>
      </c>
      <c r="M25" s="24">
        <v>0</v>
      </c>
      <c r="N25" s="32">
        <f t="shared" si="8"/>
        <v>7.1432422233004278E-3</v>
      </c>
      <c r="O25" s="32">
        <f t="shared" si="9"/>
        <v>3.9151115989754848E-2</v>
      </c>
      <c r="P25" s="106">
        <f t="shared" si="6"/>
        <v>-1.1762504344107194E-3</v>
      </c>
      <c r="Q25" s="106">
        <f t="shared" si="7"/>
        <v>3.5335689045936647E-3</v>
      </c>
    </row>
    <row r="26" spans="1:21">
      <c r="A26" s="24">
        <v>23</v>
      </c>
      <c r="C26" s="38" t="s">
        <v>27</v>
      </c>
      <c r="D26" s="37">
        <v>37314</v>
      </c>
      <c r="E26" s="37">
        <v>2852</v>
      </c>
      <c r="F26" s="37">
        <f t="shared" si="1"/>
        <v>40166</v>
      </c>
      <c r="G26" s="37">
        <f t="shared" si="2"/>
        <v>37.314</v>
      </c>
      <c r="H26" s="37">
        <f t="shared" si="2"/>
        <v>2.8519999999999999</v>
      </c>
      <c r="I26" s="37">
        <f t="shared" si="2"/>
        <v>40.165999999999997</v>
      </c>
      <c r="J26" s="32">
        <f t="shared" si="3"/>
        <v>9.754095997919876E-2</v>
      </c>
      <c r="K26" s="32">
        <f t="shared" si="4"/>
        <v>0.21223455803594193</v>
      </c>
      <c r="L26" s="32">
        <f t="shared" si="5"/>
        <v>0.10496416830580046</v>
      </c>
      <c r="M26" s="24">
        <v>0</v>
      </c>
      <c r="N26" s="32">
        <f t="shared" si="8"/>
        <v>5.8224163027655873E-3</v>
      </c>
      <c r="O26" s="32">
        <f t="shared" si="9"/>
        <v>4.354189535309172E-2</v>
      </c>
      <c r="P26" s="106">
        <f t="shared" si="6"/>
        <v>-1.3114578593795834E-3</v>
      </c>
      <c r="Q26" s="106">
        <f t="shared" si="7"/>
        <v>4.2253521126760507E-3</v>
      </c>
    </row>
    <row r="27" spans="1:21">
      <c r="A27" s="24">
        <v>24</v>
      </c>
      <c r="C27" s="38" t="s">
        <v>28</v>
      </c>
      <c r="D27" s="37">
        <v>37311</v>
      </c>
      <c r="E27" s="37">
        <v>2865</v>
      </c>
      <c r="F27" s="37">
        <f t="shared" si="1"/>
        <v>40176</v>
      </c>
      <c r="G27" s="37">
        <f t="shared" si="2"/>
        <v>37.311</v>
      </c>
      <c r="H27" s="37">
        <f t="shared" si="2"/>
        <v>2.8650000000000002</v>
      </c>
      <c r="I27" s="37">
        <f t="shared" si="2"/>
        <v>40.176000000000002</v>
      </c>
      <c r="J27" s="32">
        <f t="shared" si="3"/>
        <v>9.7452719027278922E-2</v>
      </c>
      <c r="K27" s="32">
        <f t="shared" si="4"/>
        <v>0.21776017137902315</v>
      </c>
      <c r="L27" s="32">
        <f t="shared" si="5"/>
        <v>0.10523926768545144</v>
      </c>
      <c r="M27" s="24">
        <v>0</v>
      </c>
      <c r="N27" s="32">
        <f t="shared" si="8"/>
        <v>5.7415494096717534E-3</v>
      </c>
      <c r="O27" s="32">
        <f t="shared" si="9"/>
        <v>4.8298572996706923E-2</v>
      </c>
      <c r="P27" s="106">
        <f t="shared" si="6"/>
        <v>-8.0398777938528454E-5</v>
      </c>
      <c r="Q27" s="106">
        <f t="shared" si="7"/>
        <v>4.5582047685834848E-3</v>
      </c>
    </row>
    <row r="28" spans="1:21">
      <c r="A28" s="24">
        <v>25</v>
      </c>
      <c r="B28" s="24">
        <v>2006</v>
      </c>
      <c r="C28" s="38" t="s">
        <v>29</v>
      </c>
      <c r="D28" s="37">
        <v>37398</v>
      </c>
      <c r="E28" s="37">
        <v>2886</v>
      </c>
      <c r="F28" s="37">
        <f t="shared" si="1"/>
        <v>40284</v>
      </c>
      <c r="G28" s="37">
        <f t="shared" si="2"/>
        <v>37.398000000000003</v>
      </c>
      <c r="H28" s="37">
        <f t="shared" si="2"/>
        <v>2.8860000000000001</v>
      </c>
      <c r="I28" s="37">
        <f t="shared" si="2"/>
        <v>40.283999999999999</v>
      </c>
      <c r="J28" s="32">
        <f t="shared" si="3"/>
        <v>0.10001170663295489</v>
      </c>
      <c r="K28" s="32">
        <f t="shared" si="4"/>
        <v>0.22668616216400039</v>
      </c>
      <c r="L28" s="32">
        <f t="shared" si="5"/>
        <v>0.10821034098568116</v>
      </c>
      <c r="M28" s="24">
        <v>0</v>
      </c>
      <c r="N28" s="32">
        <f t="shared" si="8"/>
        <v>8.0866893093969328E-3</v>
      </c>
      <c r="O28" s="32">
        <f t="shared" si="9"/>
        <v>5.598243688254656E-2</v>
      </c>
      <c r="P28" s="106">
        <f t="shared" si="6"/>
        <v>2.3317520302323924E-3</v>
      </c>
      <c r="Q28" s="106">
        <f t="shared" si="7"/>
        <v>7.3298429319372804E-3</v>
      </c>
      <c r="R28" s="106"/>
      <c r="S28" s="106"/>
      <c r="T28" s="106"/>
      <c r="U28" s="106"/>
    </row>
    <row r="29" spans="1:21">
      <c r="A29" s="24">
        <v>26</v>
      </c>
      <c r="C29" s="38" t="s">
        <v>30</v>
      </c>
      <c r="D29" s="37">
        <v>37548</v>
      </c>
      <c r="E29" s="37">
        <v>2908</v>
      </c>
      <c r="F29" s="37">
        <f t="shared" si="1"/>
        <v>40456</v>
      </c>
      <c r="G29" s="37">
        <f t="shared" si="2"/>
        <v>37.548000000000002</v>
      </c>
      <c r="H29" s="37">
        <f t="shared" si="2"/>
        <v>2.9079999999999999</v>
      </c>
      <c r="I29" s="37">
        <f t="shared" si="2"/>
        <v>40.456000000000003</v>
      </c>
      <c r="J29" s="32">
        <f t="shared" si="3"/>
        <v>0.10442375422894767</v>
      </c>
      <c r="K29" s="32">
        <f t="shared" si="4"/>
        <v>0.23603720012921436</v>
      </c>
      <c r="L29" s="32">
        <f t="shared" si="5"/>
        <v>0.11294205031567683</v>
      </c>
      <c r="M29" s="24">
        <v>0</v>
      </c>
      <c r="N29" s="32">
        <f t="shared" si="8"/>
        <v>1.2130033964095066E-2</v>
      </c>
      <c r="O29" s="32">
        <f t="shared" si="9"/>
        <v>6.4032199048664307E-2</v>
      </c>
      <c r="P29" s="106">
        <f t="shared" si="6"/>
        <v>4.010909674314167E-3</v>
      </c>
      <c r="Q29" s="106">
        <f t="shared" si="7"/>
        <v>7.6230076230077159E-3</v>
      </c>
    </row>
    <row r="30" spans="1:21">
      <c r="A30" s="24">
        <v>27</v>
      </c>
      <c r="C30" s="38" t="s">
        <v>31</v>
      </c>
      <c r="D30" s="37">
        <v>37736</v>
      </c>
      <c r="E30" s="37">
        <v>2926</v>
      </c>
      <c r="F30" s="37">
        <f t="shared" si="1"/>
        <v>40662</v>
      </c>
      <c r="G30" s="37">
        <f t="shared" si="2"/>
        <v>37.735999999999997</v>
      </c>
      <c r="H30" s="37">
        <f t="shared" si="2"/>
        <v>2.9260000000000002</v>
      </c>
      <c r="I30" s="37">
        <f t="shared" si="2"/>
        <v>40.661999999999999</v>
      </c>
      <c r="J30" s="32">
        <f t="shared" si="3"/>
        <v>0.10995352054925878</v>
      </c>
      <c r="K30" s="32">
        <f t="shared" si="4"/>
        <v>0.24368804937348054</v>
      </c>
      <c r="L30" s="32">
        <f t="shared" si="5"/>
        <v>0.11860909753648508</v>
      </c>
      <c r="M30" s="24">
        <v>0</v>
      </c>
      <c r="N30" s="32">
        <f t="shared" si="8"/>
        <v>1.719769259798376E-2</v>
      </c>
      <c r="O30" s="32">
        <f t="shared" si="9"/>
        <v>7.0618368093670059E-2</v>
      </c>
      <c r="P30" s="106">
        <f t="shared" si="6"/>
        <v>5.0069244700117199E-3</v>
      </c>
      <c r="Q30" s="106">
        <f t="shared" si="7"/>
        <v>6.1898211829436445E-3</v>
      </c>
    </row>
    <row r="31" spans="1:21">
      <c r="A31" s="24">
        <v>28</v>
      </c>
      <c r="C31" s="38" t="s">
        <v>32</v>
      </c>
      <c r="D31" s="37">
        <v>37902</v>
      </c>
      <c r="E31" s="37">
        <v>2944</v>
      </c>
      <c r="F31" s="37">
        <f t="shared" si="1"/>
        <v>40846</v>
      </c>
      <c r="G31" s="37">
        <f t="shared" si="2"/>
        <v>37.902000000000001</v>
      </c>
      <c r="H31" s="37">
        <f t="shared" si="2"/>
        <v>2.944</v>
      </c>
      <c r="I31" s="37">
        <f t="shared" si="2"/>
        <v>40.845999999999997</v>
      </c>
      <c r="J31" s="32">
        <f t="shared" si="3"/>
        <v>0.11483618655549099</v>
      </c>
      <c r="K31" s="32">
        <f t="shared" si="4"/>
        <v>0.25133889861774672</v>
      </c>
      <c r="L31" s="32">
        <f t="shared" si="5"/>
        <v>0.12367092612206165</v>
      </c>
      <c r="M31" s="24">
        <v>0</v>
      </c>
      <c r="N31" s="32">
        <f t="shared" si="8"/>
        <v>2.1672327349183229E-2</v>
      </c>
      <c r="O31" s="32">
        <f t="shared" si="9"/>
        <v>7.7204537138675366E-2</v>
      </c>
      <c r="P31" s="106">
        <f t="shared" si="6"/>
        <v>4.3989824040704395E-3</v>
      </c>
      <c r="Q31" s="106">
        <f t="shared" si="7"/>
        <v>6.1517429938482415E-3</v>
      </c>
    </row>
    <row r="32" spans="1:21">
      <c r="A32" s="24">
        <v>29</v>
      </c>
      <c r="B32" s="24">
        <v>2007</v>
      </c>
      <c r="C32" s="38" t="s">
        <v>33</v>
      </c>
      <c r="D32" s="37">
        <v>37963</v>
      </c>
      <c r="E32" s="37">
        <v>2958</v>
      </c>
      <c r="F32" s="37">
        <f t="shared" si="1"/>
        <v>40921</v>
      </c>
      <c r="G32" s="37">
        <f t="shared" si="2"/>
        <v>37.963000000000001</v>
      </c>
      <c r="H32" s="37">
        <f t="shared" si="2"/>
        <v>2.9580000000000002</v>
      </c>
      <c r="I32" s="37">
        <f t="shared" si="2"/>
        <v>40.920999999999999</v>
      </c>
      <c r="J32" s="32">
        <f t="shared" si="3"/>
        <v>0.11663041924452822</v>
      </c>
      <c r="K32" s="32">
        <f t="shared" si="4"/>
        <v>0.25728955914106488</v>
      </c>
      <c r="L32" s="32">
        <f t="shared" si="5"/>
        <v>0.12573417146944332</v>
      </c>
      <c r="M32" s="24">
        <v>0</v>
      </c>
      <c r="N32" s="32">
        <f t="shared" si="8"/>
        <v>2.3316620842094071E-2</v>
      </c>
      <c r="O32" s="32">
        <f t="shared" si="9"/>
        <v>8.232711306256868E-2</v>
      </c>
      <c r="P32" s="106">
        <f t="shared" si="6"/>
        <v>1.6094137512532303E-3</v>
      </c>
      <c r="Q32" s="106">
        <f t="shared" si="7"/>
        <v>4.7554347826086474E-3</v>
      </c>
      <c r="R32" s="106"/>
      <c r="S32" s="106"/>
      <c r="T32" s="106"/>
      <c r="U32" s="106"/>
    </row>
    <row r="33" spans="1:21">
      <c r="A33" s="24">
        <v>30</v>
      </c>
      <c r="C33" s="38" t="s">
        <v>34</v>
      </c>
      <c r="D33" s="37">
        <v>38013</v>
      </c>
      <c r="E33" s="37">
        <v>2981</v>
      </c>
      <c r="F33" s="37">
        <f t="shared" si="1"/>
        <v>40994</v>
      </c>
      <c r="G33" s="37">
        <f t="shared" si="2"/>
        <v>38.012999999999998</v>
      </c>
      <c r="H33" s="37">
        <f t="shared" si="2"/>
        <v>2.9809999999999999</v>
      </c>
      <c r="I33" s="37">
        <f t="shared" si="2"/>
        <v>40.994</v>
      </c>
      <c r="J33" s="32">
        <f t="shared" si="3"/>
        <v>0.11810110177652566</v>
      </c>
      <c r="K33" s="32">
        <f t="shared" si="4"/>
        <v>0.2670656442865158</v>
      </c>
      <c r="L33" s="32">
        <f t="shared" si="5"/>
        <v>0.12774239694089506</v>
      </c>
      <c r="M33" s="24">
        <v>0</v>
      </c>
      <c r="N33" s="32">
        <f t="shared" si="8"/>
        <v>2.4664402393659968E-2</v>
      </c>
      <c r="O33" s="32">
        <f t="shared" si="9"/>
        <v>9.0742773508964314E-2</v>
      </c>
      <c r="P33" s="106">
        <f t="shared" si="6"/>
        <v>1.3170718857835606E-3</v>
      </c>
      <c r="Q33" s="106">
        <f t="shared" si="7"/>
        <v>7.7755240027044259E-3</v>
      </c>
    </row>
    <row r="34" spans="1:21">
      <c r="A34" s="24">
        <v>31</v>
      </c>
      <c r="C34" s="38" t="s">
        <v>35</v>
      </c>
      <c r="D34" s="37">
        <v>37841</v>
      </c>
      <c r="E34" s="37">
        <v>2989</v>
      </c>
      <c r="F34" s="37">
        <f t="shared" si="1"/>
        <v>40830</v>
      </c>
      <c r="G34" s="37">
        <f t="shared" si="2"/>
        <v>37.841000000000001</v>
      </c>
      <c r="H34" s="37">
        <f t="shared" si="2"/>
        <v>2.9889999999999999</v>
      </c>
      <c r="I34" s="37">
        <f t="shared" si="2"/>
        <v>40.83</v>
      </c>
      <c r="J34" s="32">
        <f t="shared" si="3"/>
        <v>0.11304195386645399</v>
      </c>
      <c r="K34" s="32">
        <f t="shared" si="4"/>
        <v>0.27046602172841183</v>
      </c>
      <c r="L34" s="32">
        <f t="shared" si="5"/>
        <v>0.12323076711462022</v>
      </c>
      <c r="M34" s="24">
        <v>0</v>
      </c>
      <c r="N34" s="32">
        <f t="shared" si="8"/>
        <v>2.0028033856272609E-2</v>
      </c>
      <c r="O34" s="32">
        <f t="shared" si="9"/>
        <v>9.3669959751189191E-2</v>
      </c>
      <c r="P34" s="106">
        <f t="shared" si="6"/>
        <v>-4.5247678425801574E-3</v>
      </c>
      <c r="Q34" s="106">
        <f t="shared" si="7"/>
        <v>2.6836632002684713E-3</v>
      </c>
    </row>
    <row r="35" spans="1:21">
      <c r="A35" s="24">
        <v>32</v>
      </c>
      <c r="C35" s="38" t="s">
        <v>36</v>
      </c>
      <c r="D35" s="37">
        <v>37613</v>
      </c>
      <c r="E35" s="37">
        <v>2984</v>
      </c>
      <c r="F35" s="37">
        <f t="shared" si="1"/>
        <v>40597</v>
      </c>
      <c r="G35" s="37">
        <f t="shared" si="2"/>
        <v>37.613</v>
      </c>
      <c r="H35" s="37">
        <f t="shared" si="2"/>
        <v>2.984</v>
      </c>
      <c r="I35" s="37">
        <f t="shared" si="2"/>
        <v>40.597000000000001</v>
      </c>
      <c r="J35" s="32">
        <f t="shared" si="3"/>
        <v>0.10633564152054453</v>
      </c>
      <c r="K35" s="32">
        <f t="shared" si="4"/>
        <v>0.26834078582722687</v>
      </c>
      <c r="L35" s="32">
        <f t="shared" si="5"/>
        <v>0.11682095156875438</v>
      </c>
      <c r="M35" s="24">
        <v>0</v>
      </c>
      <c r="N35" s="32">
        <f t="shared" si="8"/>
        <v>1.388214998113102E-2</v>
      </c>
      <c r="O35" s="32">
        <f t="shared" si="9"/>
        <v>9.1840468349798643E-2</v>
      </c>
      <c r="P35" s="106">
        <f t="shared" si="6"/>
        <v>-6.0252107502444252E-3</v>
      </c>
      <c r="Q35" s="106">
        <f t="shared" si="7"/>
        <v>-1.6728002676480447E-3</v>
      </c>
    </row>
    <row r="36" spans="1:21">
      <c r="A36" s="24">
        <v>33</v>
      </c>
      <c r="B36" s="24">
        <v>2008</v>
      </c>
      <c r="C36" s="38" t="s">
        <v>37</v>
      </c>
      <c r="D36" s="37">
        <v>37461</v>
      </c>
      <c r="E36" s="37">
        <v>2968</v>
      </c>
      <c r="F36" s="37">
        <f t="shared" si="1"/>
        <v>40429</v>
      </c>
      <c r="G36" s="37">
        <f t="shared" si="2"/>
        <v>37.460999999999999</v>
      </c>
      <c r="H36" s="37">
        <f t="shared" si="2"/>
        <v>2.968</v>
      </c>
      <c r="I36" s="37">
        <f t="shared" si="2"/>
        <v>40.429000000000002</v>
      </c>
      <c r="J36" s="32">
        <f t="shared" si="3"/>
        <v>0.10186476662327171</v>
      </c>
      <c r="K36" s="32">
        <f t="shared" si="4"/>
        <v>0.26154003094343481</v>
      </c>
      <c r="L36" s="32">
        <f t="shared" si="5"/>
        <v>0.11219928199061924</v>
      </c>
      <c r="M36" s="24">
        <v>0</v>
      </c>
      <c r="N36" s="32">
        <f t="shared" si="8"/>
        <v>9.7848940643701088E-3</v>
      </c>
      <c r="O36" s="32">
        <f t="shared" si="9"/>
        <v>8.5986095865349332E-2</v>
      </c>
      <c r="P36" s="106">
        <f t="shared" si="6"/>
        <v>-4.0411559833036792E-3</v>
      </c>
      <c r="Q36" s="106">
        <f t="shared" si="7"/>
        <v>-5.3619302949061698E-3</v>
      </c>
      <c r="R36" s="106"/>
      <c r="S36" s="106"/>
      <c r="T36" s="106"/>
      <c r="U36" s="106"/>
    </row>
    <row r="37" spans="1:21">
      <c r="A37" s="24">
        <v>34</v>
      </c>
      <c r="C37" s="38" t="s">
        <v>38</v>
      </c>
      <c r="D37" s="37">
        <v>37309</v>
      </c>
      <c r="E37" s="37">
        <v>2934</v>
      </c>
      <c r="F37" s="37">
        <f t="shared" si="1"/>
        <v>40243</v>
      </c>
      <c r="G37" s="37">
        <f t="shared" si="2"/>
        <v>37.308999999999997</v>
      </c>
      <c r="H37" s="37">
        <f t="shared" si="2"/>
        <v>2.9340000000000002</v>
      </c>
      <c r="I37" s="37">
        <f t="shared" si="2"/>
        <v>40.243000000000002</v>
      </c>
      <c r="J37" s="32">
        <f t="shared" si="3"/>
        <v>9.7393891725998882E-2</v>
      </c>
      <c r="K37" s="32">
        <f t="shared" si="4"/>
        <v>0.24708842681537657</v>
      </c>
      <c r="L37" s="32">
        <f t="shared" si="5"/>
        <v>0.10708243352911251</v>
      </c>
      <c r="M37" s="24">
        <v>0</v>
      </c>
      <c r="N37" s="32">
        <f t="shared" si="8"/>
        <v>5.6876381476089755E-3</v>
      </c>
      <c r="O37" s="32">
        <f t="shared" si="9"/>
        <v>7.3545554335894714E-2</v>
      </c>
      <c r="P37" s="106">
        <f t="shared" si="6"/>
        <v>-4.057553188649532E-3</v>
      </c>
      <c r="Q37" s="106">
        <f t="shared" si="7"/>
        <v>-1.1455525606469008E-2</v>
      </c>
    </row>
    <row r="38" spans="1:21">
      <c r="A38" s="24">
        <v>35</v>
      </c>
      <c r="C38" s="38" t="s">
        <v>39</v>
      </c>
      <c r="D38" s="37">
        <v>37363</v>
      </c>
      <c r="E38" s="37">
        <v>2899</v>
      </c>
      <c r="F38" s="37">
        <f t="shared" si="1"/>
        <v>40262</v>
      </c>
      <c r="G38" s="37">
        <f t="shared" si="2"/>
        <v>37.363</v>
      </c>
      <c r="H38" s="37">
        <f t="shared" si="2"/>
        <v>2.899</v>
      </c>
      <c r="I38" s="37">
        <f t="shared" si="2"/>
        <v>40.262</v>
      </c>
      <c r="J38" s="32">
        <f t="shared" si="3"/>
        <v>9.8982228860556409E-2</v>
      </c>
      <c r="K38" s="32">
        <f t="shared" si="4"/>
        <v>0.23221177550708139</v>
      </c>
      <c r="L38" s="32">
        <f t="shared" si="5"/>
        <v>0.10760512235044928</v>
      </c>
      <c r="M38" s="24">
        <v>0</v>
      </c>
      <c r="N38" s="32">
        <f t="shared" si="8"/>
        <v>7.1432422233004278E-3</v>
      </c>
      <c r="O38" s="32">
        <f t="shared" si="9"/>
        <v>6.0739114526161764E-2</v>
      </c>
      <c r="P38" s="106">
        <f t="shared" si="6"/>
        <v>1.4473719477874347E-3</v>
      </c>
      <c r="Q38" s="106">
        <f t="shared" si="7"/>
        <v>-1.1929107021131591E-2</v>
      </c>
    </row>
    <row r="39" spans="1:21">
      <c r="A39" s="24">
        <v>36</v>
      </c>
      <c r="C39" s="38" t="s">
        <v>40</v>
      </c>
      <c r="D39" s="37">
        <v>37495</v>
      </c>
      <c r="E39" s="37">
        <v>2869</v>
      </c>
      <c r="F39" s="37">
        <f t="shared" si="1"/>
        <v>40364</v>
      </c>
      <c r="G39" s="37">
        <f t="shared" si="2"/>
        <v>37.494999999999997</v>
      </c>
      <c r="H39" s="37">
        <f t="shared" si="2"/>
        <v>2.8690000000000002</v>
      </c>
      <c r="I39" s="37">
        <f t="shared" si="2"/>
        <v>40.363999999999997</v>
      </c>
      <c r="J39" s="32">
        <f t="shared" si="3"/>
        <v>0.10286483074503017</v>
      </c>
      <c r="K39" s="32">
        <f t="shared" si="4"/>
        <v>0.21946036009997116</v>
      </c>
      <c r="L39" s="32">
        <f t="shared" si="5"/>
        <v>0.11041113602288832</v>
      </c>
      <c r="M39" s="24">
        <v>0</v>
      </c>
      <c r="N39" s="32">
        <f t="shared" si="8"/>
        <v>1.0701385519434892E-2</v>
      </c>
      <c r="O39" s="32">
        <f t="shared" si="9"/>
        <v>4.9762166117819362E-2</v>
      </c>
      <c r="P39" s="106">
        <f t="shared" si="6"/>
        <v>3.5329068864919932E-3</v>
      </c>
      <c r="Q39" s="106">
        <f t="shared" si="7"/>
        <v>-1.0348395998620252E-2</v>
      </c>
    </row>
    <row r="40" spans="1:21">
      <c r="A40" s="24">
        <v>37</v>
      </c>
      <c r="B40" s="24">
        <v>2009</v>
      </c>
      <c r="C40" s="38" t="s">
        <v>41</v>
      </c>
      <c r="D40" s="37">
        <v>37598</v>
      </c>
      <c r="E40" s="37">
        <v>2852</v>
      </c>
      <c r="F40" s="37">
        <f t="shared" si="1"/>
        <v>40450</v>
      </c>
      <c r="G40" s="37">
        <f t="shared" si="2"/>
        <v>37.597999999999999</v>
      </c>
      <c r="H40" s="37">
        <f t="shared" si="2"/>
        <v>2.8519999999999999</v>
      </c>
      <c r="I40" s="37">
        <f t="shared" si="2"/>
        <v>40.450000000000003</v>
      </c>
      <c r="J40" s="32">
        <f t="shared" si="3"/>
        <v>0.10589443676094534</v>
      </c>
      <c r="K40" s="32">
        <f t="shared" si="4"/>
        <v>0.21223455803594193</v>
      </c>
      <c r="L40" s="32">
        <f t="shared" si="5"/>
        <v>0.11277699068788616</v>
      </c>
      <c r="M40" s="24">
        <v>0</v>
      </c>
      <c r="N40" s="32">
        <f t="shared" si="8"/>
        <v>1.3477815515661185E-2</v>
      </c>
      <c r="O40" s="32">
        <f t="shared" si="9"/>
        <v>4.354189535309172E-2</v>
      </c>
      <c r="P40" s="106">
        <f t="shared" si="6"/>
        <v>2.7470329377250469E-3</v>
      </c>
      <c r="Q40" s="106">
        <f t="shared" si="7"/>
        <v>-5.9254095503660231E-3</v>
      </c>
      <c r="R40" s="106"/>
      <c r="S40" s="106"/>
      <c r="T40" s="106"/>
      <c r="U40" s="106"/>
    </row>
    <row r="41" spans="1:21">
      <c r="A41" s="24">
        <v>38</v>
      </c>
      <c r="C41" s="39" t="s">
        <v>42</v>
      </c>
      <c r="D41" s="37">
        <v>37642</v>
      </c>
      <c r="E41" s="37">
        <v>2845</v>
      </c>
      <c r="F41" s="37">
        <f t="shared" si="1"/>
        <v>40487</v>
      </c>
      <c r="G41" s="37">
        <f t="shared" si="2"/>
        <v>37.642000000000003</v>
      </c>
      <c r="H41" s="37">
        <f t="shared" si="2"/>
        <v>2.8450000000000002</v>
      </c>
      <c r="I41" s="37">
        <f t="shared" si="2"/>
        <v>40.487000000000002</v>
      </c>
      <c r="J41" s="32">
        <f t="shared" si="3"/>
        <v>0.10718863738910334</v>
      </c>
      <c r="K41" s="32">
        <f t="shared" si="4"/>
        <v>0.20925922777428307</v>
      </c>
      <c r="L41" s="32">
        <f t="shared" si="5"/>
        <v>0.11379485839259451</v>
      </c>
      <c r="M41" s="24">
        <v>0</v>
      </c>
      <c r="N41" s="32">
        <f t="shared" si="8"/>
        <v>1.4663863281039413E-2</v>
      </c>
      <c r="O41" s="32">
        <f t="shared" si="9"/>
        <v>4.0980607391145396E-2</v>
      </c>
      <c r="P41" s="106">
        <f t="shared" si="6"/>
        <v>1.170275014628519E-3</v>
      </c>
      <c r="Q41" s="106">
        <f t="shared" si="7"/>
        <v>-2.4544179523141585E-3</v>
      </c>
    </row>
    <row r="42" spans="1:21">
      <c r="A42" s="24">
        <v>39</v>
      </c>
      <c r="C42" s="39" t="s">
        <v>43</v>
      </c>
      <c r="D42" s="37">
        <v>37646</v>
      </c>
      <c r="E42" s="37">
        <v>2848</v>
      </c>
      <c r="F42" s="37">
        <f t="shared" si="1"/>
        <v>40494</v>
      </c>
      <c r="G42" s="37">
        <f t="shared" si="2"/>
        <v>37.646000000000001</v>
      </c>
      <c r="H42" s="37">
        <f t="shared" si="2"/>
        <v>2.8479999999999999</v>
      </c>
      <c r="I42" s="37">
        <f t="shared" si="2"/>
        <v>40.494</v>
      </c>
      <c r="J42" s="32">
        <f t="shared" si="3"/>
        <v>0.10730629199166319</v>
      </c>
      <c r="K42" s="32">
        <f t="shared" si="4"/>
        <v>0.21053436931499392</v>
      </c>
      <c r="L42" s="32">
        <f t="shared" si="5"/>
        <v>0.11398742795835015</v>
      </c>
      <c r="M42" s="24">
        <v>0</v>
      </c>
      <c r="N42" s="32">
        <f t="shared" si="8"/>
        <v>1.4771685805164747E-2</v>
      </c>
      <c r="O42" s="32">
        <f t="shared" si="9"/>
        <v>4.2078302231979503E-2</v>
      </c>
      <c r="P42" s="106">
        <f t="shared" si="6"/>
        <v>1.062642792626356E-4</v>
      </c>
      <c r="Q42" s="106">
        <f t="shared" si="7"/>
        <v>1.0544815465729496E-3</v>
      </c>
    </row>
    <row r="43" spans="1:21">
      <c r="A43" s="24">
        <v>40</v>
      </c>
      <c r="C43" s="39" t="s">
        <v>44</v>
      </c>
      <c r="D43" s="37">
        <v>37609</v>
      </c>
      <c r="E43" s="37">
        <v>2855</v>
      </c>
      <c r="F43" s="37">
        <f t="shared" si="1"/>
        <v>40464</v>
      </c>
      <c r="G43" s="37">
        <f t="shared" si="2"/>
        <v>37.609000000000002</v>
      </c>
      <c r="H43" s="37">
        <f t="shared" si="2"/>
        <v>2.855</v>
      </c>
      <c r="I43" s="37">
        <f t="shared" si="2"/>
        <v>40.463999999999999</v>
      </c>
      <c r="J43" s="32">
        <f t="shared" si="3"/>
        <v>0.1062179869179849</v>
      </c>
      <c r="K43" s="32">
        <f t="shared" si="4"/>
        <v>0.213509699576653</v>
      </c>
      <c r="L43" s="32">
        <f t="shared" si="5"/>
        <v>0.11316212981939722</v>
      </c>
      <c r="M43" s="24">
        <v>0</v>
      </c>
      <c r="N43" s="32">
        <f t="shared" si="8"/>
        <v>1.3774327457005908E-2</v>
      </c>
      <c r="O43" s="32">
        <f t="shared" si="9"/>
        <v>4.4639590193926049E-2</v>
      </c>
      <c r="P43" s="106">
        <f t="shared" si="6"/>
        <v>-9.8284014237903783E-4</v>
      </c>
      <c r="Q43" s="106">
        <f t="shared" si="7"/>
        <v>2.4578651685394082E-3</v>
      </c>
    </row>
    <row r="44" spans="1:21">
      <c r="A44" s="24">
        <v>41</v>
      </c>
      <c r="B44" s="24">
        <v>2010</v>
      </c>
      <c r="C44" s="39" t="s">
        <v>45</v>
      </c>
      <c r="D44" s="37">
        <v>37530</v>
      </c>
      <c r="E44" s="37">
        <v>2858</v>
      </c>
      <c r="F44" s="37">
        <f t="shared" si="1"/>
        <v>40388</v>
      </c>
      <c r="G44" s="37">
        <f t="shared" si="2"/>
        <v>37.53</v>
      </c>
      <c r="H44" s="37">
        <f t="shared" si="2"/>
        <v>2.8580000000000001</v>
      </c>
      <c r="I44" s="37">
        <f t="shared" si="2"/>
        <v>40.387999999999998</v>
      </c>
      <c r="J44" s="32">
        <f t="shared" si="3"/>
        <v>0.10389430851742865</v>
      </c>
      <c r="K44" s="32">
        <f t="shared" si="4"/>
        <v>0.21478484111736407</v>
      </c>
      <c r="L44" s="32">
        <f t="shared" si="5"/>
        <v>0.11107137453405058</v>
      </c>
      <c r="M44" s="24">
        <v>0</v>
      </c>
      <c r="N44" s="32">
        <f t="shared" si="8"/>
        <v>1.1644832605531397E-2</v>
      </c>
      <c r="O44" s="32">
        <f t="shared" si="9"/>
        <v>4.5737285034760378E-2</v>
      </c>
      <c r="P44" s="106">
        <f t="shared" si="6"/>
        <v>-2.100561035922266E-3</v>
      </c>
      <c r="Q44" s="106">
        <f t="shared" si="7"/>
        <v>1.0507880910683998E-3</v>
      </c>
      <c r="R44" s="106"/>
      <c r="S44" s="106"/>
      <c r="T44" s="106"/>
      <c r="U44" s="106"/>
    </row>
    <row r="45" spans="1:21">
      <c r="A45" s="24">
        <v>42</v>
      </c>
      <c r="C45" s="39" t="s">
        <v>46</v>
      </c>
      <c r="D45" s="37">
        <v>37428</v>
      </c>
      <c r="E45" s="37">
        <v>2862</v>
      </c>
      <c r="F45" s="37">
        <f t="shared" si="1"/>
        <v>40290</v>
      </c>
      <c r="G45" s="37">
        <f t="shared" si="2"/>
        <v>37.427999999999997</v>
      </c>
      <c r="H45" s="37">
        <f t="shared" si="2"/>
        <v>2.8620000000000001</v>
      </c>
      <c r="I45" s="37">
        <f t="shared" si="2"/>
        <v>40.29</v>
      </c>
      <c r="J45" s="32">
        <f t="shared" si="3"/>
        <v>0.10089411615215327</v>
      </c>
      <c r="K45" s="32">
        <f t="shared" si="4"/>
        <v>0.21648502983831208</v>
      </c>
      <c r="L45" s="32">
        <f t="shared" si="5"/>
        <v>0.10837540061347162</v>
      </c>
      <c r="M45" s="24">
        <v>0</v>
      </c>
      <c r="N45" s="32">
        <f t="shared" si="8"/>
        <v>8.8953582403363818E-3</v>
      </c>
      <c r="O45" s="32">
        <f t="shared" si="9"/>
        <v>4.7200878155872594E-2</v>
      </c>
      <c r="P45" s="106">
        <f t="shared" si="6"/>
        <v>-2.7178257394084859E-3</v>
      </c>
      <c r="Q45" s="106">
        <f t="shared" si="7"/>
        <v>1.3995801259623075E-3</v>
      </c>
    </row>
    <row r="46" spans="1:21">
      <c r="A46" s="24">
        <v>43</v>
      </c>
      <c r="C46" s="39" t="s">
        <v>47</v>
      </c>
      <c r="D46" s="37">
        <v>37316</v>
      </c>
      <c r="E46" s="37">
        <v>2867</v>
      </c>
      <c r="F46" s="37">
        <f t="shared" si="1"/>
        <v>40183</v>
      </c>
      <c r="G46" s="37">
        <f t="shared" si="2"/>
        <v>37.316000000000003</v>
      </c>
      <c r="H46" s="37">
        <f t="shared" si="2"/>
        <v>2.867</v>
      </c>
      <c r="I46" s="37">
        <f t="shared" si="2"/>
        <v>40.183</v>
      </c>
      <c r="J46" s="32">
        <f t="shared" si="3"/>
        <v>9.75997872804788E-2</v>
      </c>
      <c r="K46" s="32">
        <f t="shared" si="4"/>
        <v>0.21861026573949704</v>
      </c>
      <c r="L46" s="32">
        <f t="shared" si="5"/>
        <v>0.10543183725120708</v>
      </c>
      <c r="M46" s="24">
        <v>0</v>
      </c>
      <c r="N46" s="32">
        <f t="shared" si="8"/>
        <v>5.8763275648283653E-3</v>
      </c>
      <c r="O46" s="32">
        <f t="shared" si="9"/>
        <v>4.9030369557263143E-2</v>
      </c>
      <c r="P46" s="106">
        <f t="shared" si="6"/>
        <v>-2.9924120978945812E-3</v>
      </c>
      <c r="Q46" s="106">
        <f t="shared" si="7"/>
        <v>1.7470300489168533E-3</v>
      </c>
    </row>
    <row r="47" spans="1:21">
      <c r="A47" s="24">
        <v>44</v>
      </c>
      <c r="C47" s="39" t="s">
        <v>48</v>
      </c>
      <c r="D47" s="37">
        <v>37198</v>
      </c>
      <c r="E47" s="37">
        <v>2871</v>
      </c>
      <c r="F47" s="37">
        <f t="shared" si="1"/>
        <v>40069</v>
      </c>
      <c r="G47" s="37">
        <f t="shared" si="2"/>
        <v>37.198</v>
      </c>
      <c r="H47" s="37">
        <f t="shared" si="2"/>
        <v>2.871</v>
      </c>
      <c r="I47" s="37">
        <f t="shared" si="2"/>
        <v>40.069000000000003</v>
      </c>
      <c r="J47" s="32">
        <f t="shared" si="3"/>
        <v>9.4128976504964212E-2</v>
      </c>
      <c r="K47" s="32">
        <f t="shared" si="4"/>
        <v>0.22031045446044506</v>
      </c>
      <c r="L47" s="32">
        <f t="shared" si="5"/>
        <v>0.10229570432318691</v>
      </c>
      <c r="M47" s="24">
        <v>0</v>
      </c>
      <c r="N47" s="32">
        <f t="shared" si="8"/>
        <v>2.6955631031322369E-3</v>
      </c>
      <c r="O47" s="32">
        <f t="shared" si="9"/>
        <v>5.0493962678375359E-2</v>
      </c>
      <c r="P47" s="106">
        <f t="shared" si="6"/>
        <v>-3.1621824418479605E-3</v>
      </c>
      <c r="Q47" s="106">
        <f t="shared" si="7"/>
        <v>1.3951866062085205E-3</v>
      </c>
    </row>
    <row r="48" spans="1:21">
      <c r="A48" s="24">
        <v>45</v>
      </c>
      <c r="B48" s="24">
        <v>2011</v>
      </c>
      <c r="C48" s="39" t="s">
        <v>49</v>
      </c>
      <c r="D48" s="37">
        <v>37084</v>
      </c>
      <c r="E48" s="37">
        <v>2870</v>
      </c>
      <c r="F48" s="37">
        <f t="shared" si="1"/>
        <v>39954</v>
      </c>
      <c r="G48" s="37">
        <f t="shared" si="2"/>
        <v>37.084000000000003</v>
      </c>
      <c r="H48" s="37">
        <f t="shared" si="2"/>
        <v>2.87</v>
      </c>
      <c r="I48" s="37">
        <f t="shared" si="2"/>
        <v>39.954000000000001</v>
      </c>
      <c r="J48" s="32">
        <f t="shared" si="3"/>
        <v>9.0775820332009705E-2</v>
      </c>
      <c r="K48" s="32">
        <f t="shared" si="4"/>
        <v>0.21988540728020811</v>
      </c>
      <c r="L48" s="32">
        <f t="shared" si="5"/>
        <v>9.9132061457201548E-2</v>
      </c>
      <c r="M48" s="24">
        <v>0</v>
      </c>
      <c r="N48" s="32">
        <f t="shared" si="8"/>
        <v>-3.7737883443844655E-4</v>
      </c>
      <c r="O48" s="32">
        <f t="shared" si="9"/>
        <v>5.012806439809725E-2</v>
      </c>
      <c r="P48" s="106">
        <f t="shared" si="6"/>
        <v>-3.0646808968224359E-3</v>
      </c>
      <c r="Q48" s="106">
        <f t="shared" si="7"/>
        <v>-3.4831069313823182E-4</v>
      </c>
    </row>
    <row r="49" spans="1:17">
      <c r="A49" s="24">
        <v>46</v>
      </c>
      <c r="C49" s="39" t="s">
        <v>50</v>
      </c>
      <c r="D49" s="37">
        <v>37101</v>
      </c>
      <c r="E49" s="37">
        <v>2872</v>
      </c>
      <c r="F49" s="37">
        <f t="shared" si="1"/>
        <v>39973</v>
      </c>
      <c r="G49" s="37">
        <f t="shared" si="2"/>
        <v>37.100999999999999</v>
      </c>
      <c r="H49" s="37">
        <f t="shared" si="2"/>
        <v>2.8719999999999999</v>
      </c>
      <c r="I49" s="37">
        <f t="shared" si="2"/>
        <v>39.972999999999999</v>
      </c>
      <c r="J49" s="32">
        <f t="shared" si="3"/>
        <v>9.1275852392888712E-2</v>
      </c>
      <c r="K49" s="32">
        <f t="shared" si="4"/>
        <v>0.22073550164068223</v>
      </c>
      <c r="L49" s="32">
        <f t="shared" si="5"/>
        <v>9.9654750278538096E-2</v>
      </c>
      <c r="M49" s="24">
        <v>0</v>
      </c>
      <c r="N49" s="32">
        <f t="shared" si="8"/>
        <v>8.0866893094055925E-5</v>
      </c>
      <c r="O49" s="32">
        <f t="shared" si="9"/>
        <v>5.0859860958653469E-2</v>
      </c>
      <c r="P49" s="106">
        <f t="shared" si="6"/>
        <v>4.5841872505669734E-4</v>
      </c>
      <c r="Q49" s="106">
        <f t="shared" si="7"/>
        <v>6.968641114981633E-4</v>
      </c>
    </row>
    <row r="50" spans="1:17">
      <c r="A50" s="24">
        <v>47</v>
      </c>
      <c r="C50" s="38" t="s">
        <v>51</v>
      </c>
      <c r="D50" s="37">
        <v>37072</v>
      </c>
      <c r="E50" s="37">
        <v>2868</v>
      </c>
      <c r="F50" s="37">
        <f t="shared" si="1"/>
        <v>39940</v>
      </c>
      <c r="G50" s="37">
        <f t="shared" si="2"/>
        <v>37.072000000000003</v>
      </c>
      <c r="H50" s="37">
        <f t="shared" si="2"/>
        <v>2.8679999999999999</v>
      </c>
      <c r="I50" s="37">
        <f t="shared" si="2"/>
        <v>39.94</v>
      </c>
      <c r="J50" s="32">
        <f t="shared" si="3"/>
        <v>9.0422856524330353E-2</v>
      </c>
      <c r="K50" s="32">
        <f t="shared" si="4"/>
        <v>0.21903531291973399</v>
      </c>
      <c r="L50" s="32">
        <f t="shared" si="5"/>
        <v>9.8746922325690267E-2</v>
      </c>
      <c r="M50" s="24">
        <v>0</v>
      </c>
      <c r="N50" s="32">
        <f t="shared" si="8"/>
        <v>-7.0084640681433719E-4</v>
      </c>
      <c r="O50" s="32">
        <f t="shared" si="9"/>
        <v>4.939626783754103E-2</v>
      </c>
      <c r="P50" s="106">
        <f t="shared" si="6"/>
        <v>-7.8165009029407262E-4</v>
      </c>
      <c r="Q50" s="106">
        <f t="shared" si="7"/>
        <v>-1.3927576601671099E-3</v>
      </c>
    </row>
    <row r="51" spans="1:17">
      <c r="A51" s="24">
        <v>48</v>
      </c>
      <c r="C51" s="39" t="s">
        <v>52</v>
      </c>
      <c r="D51" s="37">
        <v>37091</v>
      </c>
      <c r="E51" s="37">
        <v>2866</v>
      </c>
      <c r="F51" s="37">
        <f t="shared" si="1"/>
        <v>39957</v>
      </c>
      <c r="G51" s="37">
        <f t="shared" si="2"/>
        <v>37.091000000000001</v>
      </c>
      <c r="H51" s="37">
        <f t="shared" si="2"/>
        <v>2.8660000000000001</v>
      </c>
      <c r="I51" s="37">
        <f t="shared" si="2"/>
        <v>39.957000000000001</v>
      </c>
      <c r="J51" s="32">
        <f t="shared" si="3"/>
        <v>9.09817158864894E-2</v>
      </c>
      <c r="K51" s="32">
        <f t="shared" si="4"/>
        <v>0.2181852185592601</v>
      </c>
      <c r="L51" s="32">
        <f t="shared" si="5"/>
        <v>9.9214591271096886E-2</v>
      </c>
      <c r="M51" s="24">
        <v>0</v>
      </c>
      <c r="N51" s="32">
        <f t="shared" si="8"/>
        <v>-1.8868941721916777E-4</v>
      </c>
      <c r="O51" s="32">
        <f t="shared" si="9"/>
        <v>4.8664471276985033E-2</v>
      </c>
      <c r="P51" s="106">
        <f t="shared" si="6"/>
        <v>5.125161847217008E-4</v>
      </c>
      <c r="Q51" s="106">
        <f t="shared" si="7"/>
        <v>-6.9735006973503655E-4</v>
      </c>
    </row>
    <row r="52" spans="1:17">
      <c r="A52" s="24">
        <v>49</v>
      </c>
      <c r="B52" s="24">
        <v>2012</v>
      </c>
      <c r="C52" s="39" t="s">
        <v>53</v>
      </c>
      <c r="D52" s="37">
        <v>37169</v>
      </c>
      <c r="E52" s="37">
        <v>2869</v>
      </c>
      <c r="F52" s="37">
        <f t="shared" si="1"/>
        <v>40038</v>
      </c>
      <c r="G52" s="37">
        <f t="shared" si="2"/>
        <v>37.168999999999997</v>
      </c>
      <c r="H52" s="37">
        <f t="shared" si="2"/>
        <v>2.8690000000000002</v>
      </c>
      <c r="I52" s="37">
        <f t="shared" si="2"/>
        <v>40.037999999999997</v>
      </c>
      <c r="J52" s="32">
        <f t="shared" si="3"/>
        <v>9.3275980636405409E-2</v>
      </c>
      <c r="K52" s="32">
        <f t="shared" si="4"/>
        <v>0.21946036009997116</v>
      </c>
      <c r="L52" s="32">
        <f t="shared" si="5"/>
        <v>0.10144289624626901</v>
      </c>
      <c r="M52" s="24">
        <v>0</v>
      </c>
      <c r="N52" s="32">
        <f t="shared" si="8"/>
        <v>1.9138498032238438E-3</v>
      </c>
      <c r="O52" s="32">
        <f t="shared" si="9"/>
        <v>4.9762166117819362E-2</v>
      </c>
      <c r="P52" s="106">
        <f t="shared" si="6"/>
        <v>2.1029360222155624E-3</v>
      </c>
      <c r="Q52" s="106">
        <f t="shared" si="7"/>
        <v>1.0467550593160624E-3</v>
      </c>
    </row>
    <row r="53" spans="1:17">
      <c r="A53" s="24">
        <v>50</v>
      </c>
      <c r="C53" s="40" t="s">
        <v>54</v>
      </c>
      <c r="D53" s="37">
        <v>37197</v>
      </c>
      <c r="E53" s="37">
        <v>2870</v>
      </c>
      <c r="F53" s="37">
        <f t="shared" si="1"/>
        <v>40067</v>
      </c>
      <c r="G53" s="37">
        <f t="shared" si="2"/>
        <v>37.197000000000003</v>
      </c>
      <c r="H53" s="37">
        <f t="shared" si="2"/>
        <v>2.87</v>
      </c>
      <c r="I53" s="37">
        <f t="shared" si="2"/>
        <v>40.067</v>
      </c>
      <c r="J53" s="32">
        <f t="shared" si="3"/>
        <v>9.4099562854324414E-2</v>
      </c>
      <c r="K53" s="32">
        <f t="shared" si="4"/>
        <v>0.21988540728020811</v>
      </c>
      <c r="L53" s="32">
        <f t="shared" si="5"/>
        <v>0.10224068444725676</v>
      </c>
      <c r="M53" s="24">
        <v>0</v>
      </c>
      <c r="N53" s="32">
        <f t="shared" si="8"/>
        <v>2.6686074721009589E-3</v>
      </c>
      <c r="O53" s="32">
        <f t="shared" si="9"/>
        <v>5.012806439809725E-2</v>
      </c>
      <c r="P53" s="106">
        <f t="shared" si="6"/>
        <v>7.5331593532235175E-4</v>
      </c>
      <c r="Q53" s="106">
        <f t="shared" si="7"/>
        <v>3.4855350296281173E-4</v>
      </c>
    </row>
    <row r="54" spans="1:17">
      <c r="A54" s="24">
        <v>51</v>
      </c>
      <c r="C54" s="41" t="s">
        <v>55</v>
      </c>
      <c r="D54" s="37">
        <v>37351</v>
      </c>
      <c r="E54" s="37">
        <v>2884</v>
      </c>
      <c r="F54" s="37">
        <f t="shared" si="1"/>
        <v>40235</v>
      </c>
      <c r="G54" s="37">
        <f t="shared" si="2"/>
        <v>37.350999999999999</v>
      </c>
      <c r="H54" s="37">
        <f t="shared" si="2"/>
        <v>2.8839999999999999</v>
      </c>
      <c r="I54" s="37">
        <f t="shared" si="2"/>
        <v>40.234999999999999</v>
      </c>
      <c r="J54" s="32">
        <f t="shared" si="3"/>
        <v>9.8629265052877058E-2</v>
      </c>
      <c r="K54" s="32">
        <f t="shared" si="4"/>
        <v>0.22583606780352627</v>
      </c>
      <c r="L54" s="32">
        <f t="shared" si="5"/>
        <v>0.10686235402539168</v>
      </c>
      <c r="M54" s="24">
        <v>0</v>
      </c>
      <c r="N54" s="32">
        <f t="shared" si="8"/>
        <v>6.8197746509246482E-3</v>
      </c>
      <c r="O54" s="32">
        <f t="shared" si="9"/>
        <v>5.5250640321990341E-2</v>
      </c>
      <c r="P54" s="106">
        <f t="shared" si="6"/>
        <v>4.1401188267871092E-3</v>
      </c>
      <c r="Q54" s="106">
        <f t="shared" si="7"/>
        <v>4.8780487804878092E-3</v>
      </c>
    </row>
    <row r="55" spans="1:17">
      <c r="A55" s="24">
        <v>52</v>
      </c>
      <c r="C55" s="41" t="s">
        <v>56</v>
      </c>
      <c r="D55" s="37">
        <v>37533</v>
      </c>
      <c r="E55" s="37">
        <v>2906</v>
      </c>
      <c r="F55" s="37">
        <f t="shared" si="1"/>
        <v>40439</v>
      </c>
      <c r="G55" s="37">
        <f t="shared" si="2"/>
        <v>37.533000000000001</v>
      </c>
      <c r="H55" s="37">
        <f t="shared" si="2"/>
        <v>2.9060000000000001</v>
      </c>
      <c r="I55" s="37">
        <f t="shared" si="2"/>
        <v>40.439</v>
      </c>
      <c r="J55" s="32">
        <f t="shared" si="3"/>
        <v>0.10398254946934848</v>
      </c>
      <c r="K55" s="32">
        <f t="shared" si="4"/>
        <v>0.23518710576874047</v>
      </c>
      <c r="L55" s="32">
        <f t="shared" si="5"/>
        <v>0.11247438137027022</v>
      </c>
      <c r="M55" s="24">
        <v>0</v>
      </c>
      <c r="N55" s="32">
        <f t="shared" si="8"/>
        <v>1.1725699498625231E-2</v>
      </c>
      <c r="O55" s="32">
        <f t="shared" si="9"/>
        <v>6.3300402488108309E-2</v>
      </c>
      <c r="P55" s="106">
        <f t="shared" si="6"/>
        <v>4.8726941715080407E-3</v>
      </c>
      <c r="Q55" s="106">
        <f t="shared" si="7"/>
        <v>7.628294036061023E-3</v>
      </c>
    </row>
    <row r="56" spans="1:17">
      <c r="A56" s="24">
        <v>53</v>
      </c>
      <c r="B56" s="24">
        <v>2013</v>
      </c>
      <c r="C56" s="41" t="s">
        <v>57</v>
      </c>
      <c r="D56" s="37">
        <v>37734</v>
      </c>
      <c r="E56" s="37">
        <v>2940</v>
      </c>
      <c r="F56" s="37">
        <f t="shared" si="1"/>
        <v>40674</v>
      </c>
      <c r="G56" s="37">
        <f t="shared" si="2"/>
        <v>37.734000000000002</v>
      </c>
      <c r="H56" s="37">
        <f t="shared" si="2"/>
        <v>2.94</v>
      </c>
      <c r="I56" s="37">
        <f t="shared" si="2"/>
        <v>40.673999999999999</v>
      </c>
      <c r="J56" s="32">
        <f t="shared" si="3"/>
        <v>0.10989469324797896</v>
      </c>
      <c r="K56" s="32">
        <f t="shared" si="4"/>
        <v>0.24963870989679848</v>
      </c>
      <c r="L56" s="32">
        <f t="shared" si="5"/>
        <v>0.1189392167920662</v>
      </c>
      <c r="M56" s="24">
        <v>0</v>
      </c>
      <c r="N56" s="32">
        <f t="shared" si="8"/>
        <v>1.7143781335921204E-2</v>
      </c>
      <c r="O56" s="32">
        <f t="shared" si="9"/>
        <v>7.574094401756315E-2</v>
      </c>
      <c r="P56" s="106">
        <f t="shared" si="6"/>
        <v>5.3552873471345297E-3</v>
      </c>
      <c r="Q56" s="106">
        <f t="shared" si="7"/>
        <v>1.1699931176875511E-2</v>
      </c>
    </row>
    <row r="57" spans="1:17">
      <c r="A57" s="24">
        <v>54</v>
      </c>
      <c r="C57" s="41" t="s">
        <v>58</v>
      </c>
      <c r="D57" s="37">
        <v>37939</v>
      </c>
      <c r="E57" s="37">
        <v>2974</v>
      </c>
      <c r="F57" s="37">
        <f t="shared" si="1"/>
        <v>40913</v>
      </c>
      <c r="G57" s="37">
        <f t="shared" si="2"/>
        <v>37.939</v>
      </c>
      <c r="H57" s="37">
        <f t="shared" si="2"/>
        <v>2.9740000000000002</v>
      </c>
      <c r="I57" s="37">
        <f t="shared" si="2"/>
        <v>40.912999999999997</v>
      </c>
      <c r="J57" s="32">
        <f t="shared" si="3"/>
        <v>0.11592449162916929</v>
      </c>
      <c r="K57" s="32">
        <f t="shared" si="4"/>
        <v>0.26409031402485694</v>
      </c>
      <c r="L57" s="32">
        <f t="shared" si="5"/>
        <v>0.12551409196572272</v>
      </c>
      <c r="M57" s="24">
        <v>0</v>
      </c>
      <c r="N57" s="32">
        <f t="shared" si="8"/>
        <v>2.266968569734229E-2</v>
      </c>
      <c r="O57" s="32">
        <f t="shared" si="9"/>
        <v>8.818148554701799E-2</v>
      </c>
      <c r="P57" s="106">
        <f t="shared" si="6"/>
        <v>5.432766205544004E-3</v>
      </c>
      <c r="Q57" s="106">
        <f t="shared" si="7"/>
        <v>1.1564625850340127E-2</v>
      </c>
    </row>
    <row r="58" spans="1:17">
      <c r="A58" s="24">
        <v>55</v>
      </c>
      <c r="C58" s="41" t="s">
        <v>59</v>
      </c>
      <c r="D58" s="37">
        <v>38168</v>
      </c>
      <c r="E58" s="37">
        <v>3004</v>
      </c>
      <c r="F58" s="37">
        <f t="shared" si="1"/>
        <v>41172</v>
      </c>
      <c r="G58" s="37">
        <f t="shared" si="2"/>
        <v>38.167999999999999</v>
      </c>
      <c r="H58" s="37">
        <f t="shared" si="2"/>
        <v>3.004</v>
      </c>
      <c r="I58" s="37">
        <f t="shared" si="2"/>
        <v>41.171999999999997</v>
      </c>
      <c r="J58" s="32">
        <f t="shared" si="3"/>
        <v>0.12266021762571833</v>
      </c>
      <c r="K58" s="32">
        <f t="shared" si="4"/>
        <v>0.27684172943196694</v>
      </c>
      <c r="L58" s="32">
        <f t="shared" si="5"/>
        <v>0.13263916589868097</v>
      </c>
      <c r="M58" s="24">
        <v>0</v>
      </c>
      <c r="N58" s="32">
        <f t="shared" si="8"/>
        <v>2.8842525203514935E-2</v>
      </c>
      <c r="O58" s="32">
        <f t="shared" si="9"/>
        <v>9.9158433955360392E-2</v>
      </c>
      <c r="P58" s="106">
        <f t="shared" si="6"/>
        <v>6.0360051661878522E-3</v>
      </c>
      <c r="Q58" s="106">
        <f t="shared" si="7"/>
        <v>1.0087424344317419E-2</v>
      </c>
    </row>
    <row r="59" spans="1:17">
      <c r="A59" s="24">
        <v>56</v>
      </c>
      <c r="C59" s="40" t="s">
        <v>60</v>
      </c>
      <c r="D59" s="37">
        <v>38451</v>
      </c>
      <c r="E59" s="37">
        <v>3034</v>
      </c>
      <c r="F59" s="37">
        <f t="shared" si="1"/>
        <v>41485</v>
      </c>
      <c r="G59" s="37">
        <f t="shared" si="2"/>
        <v>38.451000000000001</v>
      </c>
      <c r="H59" s="37">
        <f t="shared" si="2"/>
        <v>3.0339999999999998</v>
      </c>
      <c r="I59" s="37">
        <f t="shared" si="2"/>
        <v>41.484999999999999</v>
      </c>
      <c r="J59" s="32">
        <f t="shared" si="3"/>
        <v>0.13098428075682511</v>
      </c>
      <c r="K59" s="32">
        <f t="shared" si="4"/>
        <v>0.28959314483907717</v>
      </c>
      <c r="L59" s="32">
        <f t="shared" si="5"/>
        <v>0.14124977648175419</v>
      </c>
      <c r="M59" s="24">
        <v>0</v>
      </c>
      <c r="N59" s="32">
        <f t="shared" si="8"/>
        <v>3.6470968785379254E-2</v>
      </c>
      <c r="O59" s="32">
        <f t="shared" si="9"/>
        <v>0.11013538236370279</v>
      </c>
      <c r="P59" s="106">
        <f t="shared" si="6"/>
        <v>7.4145881366589617E-3</v>
      </c>
      <c r="Q59" s="106">
        <f t="shared" si="7"/>
        <v>9.9866844207723293E-3</v>
      </c>
    </row>
    <row r="60" spans="1:17">
      <c r="A60" s="24">
        <v>57</v>
      </c>
      <c r="B60" s="24">
        <v>2014</v>
      </c>
      <c r="C60" s="41" t="s">
        <v>61</v>
      </c>
      <c r="D60" s="37">
        <v>38737</v>
      </c>
      <c r="E60" s="37">
        <v>3065</v>
      </c>
      <c r="F60" s="37">
        <f t="shared" si="1"/>
        <v>41802</v>
      </c>
      <c r="G60" s="37">
        <f t="shared" si="2"/>
        <v>38.737000000000002</v>
      </c>
      <c r="H60" s="37">
        <f t="shared" si="2"/>
        <v>3.0649999999999999</v>
      </c>
      <c r="I60" s="37">
        <f t="shared" si="2"/>
        <v>41.802</v>
      </c>
      <c r="J60" s="32">
        <f t="shared" si="3"/>
        <v>0.13939658483985173</v>
      </c>
      <c r="K60" s="32">
        <f t="shared" si="4"/>
        <v>0.30276960742642434</v>
      </c>
      <c r="L60" s="32">
        <f t="shared" si="5"/>
        <v>0.14997042681668771</v>
      </c>
      <c r="M60" s="24">
        <v>0</v>
      </c>
      <c r="N60" s="32">
        <f t="shared" si="8"/>
        <v>4.4180279260337629E-2</v>
      </c>
      <c r="O60" s="32">
        <f t="shared" si="9"/>
        <v>0.12147822905232331</v>
      </c>
      <c r="P60" s="106">
        <f t="shared" si="6"/>
        <v>7.4380380224181586E-3</v>
      </c>
      <c r="Q60" s="106">
        <f t="shared" si="7"/>
        <v>1.0217534607778411E-2</v>
      </c>
    </row>
    <row r="61" spans="1:17">
      <c r="A61" s="24">
        <v>58</v>
      </c>
      <c r="C61" s="40" t="s">
        <v>62</v>
      </c>
      <c r="D61" s="37">
        <v>39099</v>
      </c>
      <c r="E61" s="37">
        <v>3099</v>
      </c>
      <c r="F61" s="37">
        <f t="shared" si="1"/>
        <v>42198</v>
      </c>
      <c r="G61" s="37">
        <f t="shared" si="2"/>
        <v>39.098999999999997</v>
      </c>
      <c r="H61" s="37">
        <f t="shared" si="2"/>
        <v>3.0990000000000002</v>
      </c>
      <c r="I61" s="37">
        <f t="shared" si="2"/>
        <v>42.198</v>
      </c>
      <c r="J61" s="32">
        <f t="shared" si="3"/>
        <v>0.15004432637151432</v>
      </c>
      <c r="K61" s="32">
        <f t="shared" si="4"/>
        <v>0.3172212115544828</v>
      </c>
      <c r="L61" s="32">
        <f t="shared" si="5"/>
        <v>0.1608643622508632</v>
      </c>
      <c r="M61" s="24">
        <v>0</v>
      </c>
      <c r="N61" s="32">
        <f t="shared" si="8"/>
        <v>5.3938217693676238E-2</v>
      </c>
      <c r="O61" s="32">
        <f t="shared" si="9"/>
        <v>0.13391877058177837</v>
      </c>
      <c r="P61" s="106">
        <f t="shared" si="6"/>
        <v>9.3450706043318732E-3</v>
      </c>
      <c r="Q61" s="106">
        <f t="shared" si="7"/>
        <v>1.1092985318107651E-2</v>
      </c>
    </row>
    <row r="62" spans="1:17">
      <c r="A62" s="24">
        <v>59</v>
      </c>
      <c r="C62" s="39" t="s">
        <v>63</v>
      </c>
      <c r="D62" s="37">
        <v>39590</v>
      </c>
      <c r="E62" s="37">
        <v>3128</v>
      </c>
      <c r="F62" s="37">
        <f t="shared" si="1"/>
        <v>42718</v>
      </c>
      <c r="G62" s="37">
        <f t="shared" si="2"/>
        <v>39.590000000000003</v>
      </c>
      <c r="H62" s="37">
        <f t="shared" si="2"/>
        <v>3.1280000000000001</v>
      </c>
      <c r="I62" s="37">
        <f t="shared" si="2"/>
        <v>42.718000000000004</v>
      </c>
      <c r="J62" s="32">
        <f t="shared" si="3"/>
        <v>0.1644864288357315</v>
      </c>
      <c r="K62" s="32">
        <f t="shared" si="4"/>
        <v>0.32954757978135585</v>
      </c>
      <c r="L62" s="32">
        <f t="shared" si="5"/>
        <v>0.17516952999271007</v>
      </c>
      <c r="M62" s="24">
        <v>0</v>
      </c>
      <c r="N62" s="32">
        <f t="shared" si="8"/>
        <v>6.7173432530055699E-2</v>
      </c>
      <c r="O62" s="32">
        <f t="shared" si="9"/>
        <v>0.14452982070984266</v>
      </c>
      <c r="P62" s="106">
        <f t="shared" si="6"/>
        <v>1.2557865930074907E-2</v>
      </c>
      <c r="Q62" s="106">
        <f t="shared" si="7"/>
        <v>9.3578573733461567E-3</v>
      </c>
    </row>
    <row r="63" spans="1:17">
      <c r="A63" s="24">
        <v>60</v>
      </c>
      <c r="C63" s="40" t="s">
        <v>64</v>
      </c>
      <c r="D63" s="37">
        <v>40102</v>
      </c>
      <c r="E63" s="37">
        <v>3162</v>
      </c>
      <c r="F63" s="37">
        <f t="shared" si="1"/>
        <v>43264</v>
      </c>
      <c r="G63" s="37">
        <f t="shared" si="2"/>
        <v>40.101999999999997</v>
      </c>
      <c r="H63" s="37">
        <f t="shared" si="2"/>
        <v>3.1619999999999999</v>
      </c>
      <c r="I63" s="37">
        <f t="shared" si="2"/>
        <v>43.264000000000003</v>
      </c>
      <c r="J63" s="32">
        <f t="shared" si="3"/>
        <v>0.1795462179633871</v>
      </c>
      <c r="K63" s="32">
        <f t="shared" si="4"/>
        <v>0.34399918390941409</v>
      </c>
      <c r="L63" s="32">
        <f t="shared" si="5"/>
        <v>0.19018995612164913</v>
      </c>
      <c r="M63" s="24">
        <v>0</v>
      </c>
      <c r="N63" s="32">
        <f t="shared" si="8"/>
        <v>8.0974715618092663E-2</v>
      </c>
      <c r="O63" s="32">
        <f t="shared" si="9"/>
        <v>0.1569703622392975</v>
      </c>
      <c r="P63" s="106">
        <f t="shared" si="6"/>
        <v>1.2932558726951315E-2</v>
      </c>
      <c r="Q63" s="106">
        <f t="shared" si="7"/>
        <v>1.0869565217391353E-2</v>
      </c>
    </row>
    <row r="64" spans="1:17">
      <c r="B64" s="24">
        <v>2015</v>
      </c>
      <c r="D64" s="24" t="e">
        <f>NA()</f>
        <v>#N/A</v>
      </c>
      <c r="E64" s="24" t="e">
        <f>NA()</f>
        <v>#N/A</v>
      </c>
      <c r="F64" s="24" t="e">
        <f>NA()</f>
        <v>#N/A</v>
      </c>
      <c r="G64" s="24" t="e">
        <f>NA()</f>
        <v>#N/A</v>
      </c>
      <c r="H64" s="24" t="e">
        <f>NA()</f>
        <v>#N/A</v>
      </c>
      <c r="I64" s="24" t="e">
        <f>NA()</f>
        <v>#N/A</v>
      </c>
      <c r="J64" s="24" t="e">
        <f>NA()</f>
        <v>#N/A</v>
      </c>
      <c r="K64" s="24" t="e">
        <f>NA()</f>
        <v>#N/A</v>
      </c>
      <c r="L64" s="24" t="e">
        <f>NA()</f>
        <v>#N/A</v>
      </c>
      <c r="M64" s="24" t="e">
        <f>NA()</f>
        <v>#N/A</v>
      </c>
      <c r="N64" s="24" t="e">
        <f>NA()</f>
        <v>#N/A</v>
      </c>
      <c r="O64" s="24" t="e">
        <f>NA()</f>
        <v>#N/A</v>
      </c>
    </row>
  </sheetData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AB65"/>
  <sheetViews>
    <sheetView topLeftCell="Q9" zoomScaleNormal="100" workbookViewId="0">
      <selection activeCell="AG33" sqref="AG33"/>
    </sheetView>
  </sheetViews>
  <sheetFormatPr defaultRowHeight="12.75"/>
  <cols>
    <col min="1" max="16384" width="9.140625" style="24"/>
  </cols>
  <sheetData>
    <row r="2" spans="1:28">
      <c r="G2" s="24" t="s">
        <v>289</v>
      </c>
    </row>
    <row r="3" spans="1:28">
      <c r="D3" s="24" t="s">
        <v>287</v>
      </c>
      <c r="E3" s="24" t="s">
        <v>288</v>
      </c>
      <c r="F3" s="24" t="s">
        <v>259</v>
      </c>
      <c r="G3" s="24" t="s">
        <v>287</v>
      </c>
      <c r="H3" s="24" t="s">
        <v>288</v>
      </c>
      <c r="I3" s="24" t="s">
        <v>259</v>
      </c>
      <c r="J3" s="42" t="s">
        <v>388</v>
      </c>
      <c r="K3" s="42" t="s">
        <v>388</v>
      </c>
    </row>
    <row r="4" spans="1:28">
      <c r="A4" s="24">
        <v>1</v>
      </c>
      <c r="C4" s="71" t="s">
        <v>238</v>
      </c>
      <c r="D4" s="24" t="e">
        <f>NA()</f>
        <v>#N/A</v>
      </c>
      <c r="E4" s="24" t="e">
        <f>NA()</f>
        <v>#N/A</v>
      </c>
      <c r="F4" s="24" t="e">
        <f>NA()</f>
        <v>#N/A</v>
      </c>
      <c r="G4" s="24" t="e">
        <f>NA()</f>
        <v>#N/A</v>
      </c>
      <c r="H4" s="24" t="e">
        <f>NA()</f>
        <v>#N/A</v>
      </c>
      <c r="I4" s="24" t="e">
        <f>NA()</f>
        <v>#N/A</v>
      </c>
    </row>
    <row r="5" spans="1:28">
      <c r="A5" s="24">
        <v>2</v>
      </c>
      <c r="C5" s="71" t="s">
        <v>239</v>
      </c>
      <c r="D5" s="24" t="e">
        <f>NA()</f>
        <v>#N/A</v>
      </c>
      <c r="E5" s="24" t="e">
        <f>NA()</f>
        <v>#N/A</v>
      </c>
      <c r="F5" s="24" t="e">
        <f>NA()</f>
        <v>#N/A</v>
      </c>
      <c r="G5" s="24" t="e">
        <f>NA()</f>
        <v>#N/A</v>
      </c>
      <c r="H5" s="24" t="e">
        <f>NA()</f>
        <v>#N/A</v>
      </c>
      <c r="I5" s="24" t="e">
        <f>NA()</f>
        <v>#N/A</v>
      </c>
    </row>
    <row r="6" spans="1:28">
      <c r="A6" s="24">
        <v>3</v>
      </c>
      <c r="C6" s="71" t="s">
        <v>240</v>
      </c>
      <c r="D6" s="24" t="e">
        <f>NA()</f>
        <v>#N/A</v>
      </c>
      <c r="E6" s="24" t="e">
        <f>NA()</f>
        <v>#N/A</v>
      </c>
      <c r="F6" s="24" t="e">
        <f>NA()</f>
        <v>#N/A</v>
      </c>
      <c r="G6" s="24" t="e">
        <f>NA()</f>
        <v>#N/A</v>
      </c>
      <c r="H6" s="24" t="e">
        <f>NA()</f>
        <v>#N/A</v>
      </c>
      <c r="I6" s="24" t="e">
        <f>NA()</f>
        <v>#N/A</v>
      </c>
      <c r="T6" s="24" t="s">
        <v>287</v>
      </c>
      <c r="U6" s="24" t="s">
        <v>288</v>
      </c>
    </row>
    <row r="7" spans="1:28" ht="25.5">
      <c r="A7" s="24">
        <v>4</v>
      </c>
      <c r="C7" s="71" t="s">
        <v>241</v>
      </c>
      <c r="D7" s="24" t="e">
        <f>NA()</f>
        <v>#N/A</v>
      </c>
      <c r="E7" s="24" t="e">
        <f>NA()</f>
        <v>#N/A</v>
      </c>
      <c r="F7" s="24" t="e">
        <f>NA()</f>
        <v>#N/A</v>
      </c>
      <c r="G7" s="24" t="e">
        <f>NA()</f>
        <v>#N/A</v>
      </c>
      <c r="H7" s="24" t="e">
        <f>NA()</f>
        <v>#N/A</v>
      </c>
      <c r="I7" s="24" t="e">
        <f>NA()</f>
        <v>#N/A</v>
      </c>
      <c r="M7" s="42" t="s">
        <v>389</v>
      </c>
      <c r="S7" s="231" t="s">
        <v>735</v>
      </c>
      <c r="T7" s="106">
        <f>(D20/D8)^(1/3)-1</f>
        <v>2.9997209082981868E-2</v>
      </c>
      <c r="U7" s="106">
        <f>(E20/E8)^(1/3)-1</f>
        <v>5.1566922868264253E-2</v>
      </c>
    </row>
    <row r="8" spans="1:28">
      <c r="A8" s="24">
        <v>5</v>
      </c>
      <c r="B8" s="24">
        <v>2001</v>
      </c>
      <c r="C8" s="71" t="s">
        <v>9</v>
      </c>
      <c r="D8" s="37">
        <f>SUM('veh fleet stats'!V8:V11)</f>
        <v>34310.770000000004</v>
      </c>
      <c r="E8" s="37">
        <f>SUM('veh fleet stats'!U8:U11,'veh fleet stats'!W8:W11)</f>
        <v>2359.79</v>
      </c>
      <c r="F8" s="37">
        <f>SUM(D8:E8)</f>
        <v>36670.560000000005</v>
      </c>
      <c r="G8" s="37">
        <f>D8/1000</f>
        <v>34.310770000000005</v>
      </c>
      <c r="H8" s="37">
        <f t="shared" ref="H8:I23" si="0">E8/1000</f>
        <v>2.3597899999999998</v>
      </c>
      <c r="I8" s="37">
        <f t="shared" si="0"/>
        <v>36.670560000000002</v>
      </c>
      <c r="J8" s="32">
        <f>G8/G$8-1</f>
        <v>0</v>
      </c>
      <c r="K8" s="32">
        <f>H8/H$8-1</f>
        <v>0</v>
      </c>
      <c r="L8" s="32">
        <f>I8/I$8-1</f>
        <v>0</v>
      </c>
      <c r="M8" s="24">
        <v>0</v>
      </c>
      <c r="S8" s="229" t="s">
        <v>736</v>
      </c>
      <c r="T8" s="106">
        <f>(D32/D20)^(1/3)-1</f>
        <v>6.7293923189060134E-3</v>
      </c>
      <c r="U8" s="106">
        <f>(E32/E20)^(1/3)-1</f>
        <v>2.5810127452958298E-2</v>
      </c>
    </row>
    <row r="9" spans="1:28">
      <c r="A9" s="24">
        <v>6</v>
      </c>
      <c r="C9" s="71" t="s">
        <v>10</v>
      </c>
      <c r="D9" s="37">
        <f>SUM('veh fleet stats'!V9:V12)</f>
        <v>34579.57</v>
      </c>
      <c r="E9" s="37">
        <f>SUM('veh fleet stats'!U9:U12,'veh fleet stats'!W9:W12)</f>
        <v>2389.4499999999998</v>
      </c>
      <c r="F9" s="37">
        <f t="shared" ref="F9:F65" si="1">SUM(D9:E9)</f>
        <v>36969.019999999997</v>
      </c>
      <c r="G9" s="37">
        <f t="shared" ref="G9:I63" si="2">D9/1000</f>
        <v>34.579569999999997</v>
      </c>
      <c r="H9" s="37">
        <f t="shared" si="0"/>
        <v>2.3894499999999996</v>
      </c>
      <c r="I9" s="37">
        <f t="shared" si="0"/>
        <v>36.969019999999993</v>
      </c>
      <c r="J9" s="32">
        <f t="shared" ref="J9:L63" si="3">G9/G$8-1</f>
        <v>7.8342747772781607E-3</v>
      </c>
      <c r="K9" s="32">
        <f t="shared" si="3"/>
        <v>1.2568915030574779E-2</v>
      </c>
      <c r="L9" s="32">
        <f t="shared" si="3"/>
        <v>8.1389539728871085E-3</v>
      </c>
      <c r="M9" s="24">
        <v>0</v>
      </c>
      <c r="P9" s="106">
        <f>D9/D8-1</f>
        <v>7.8342747772781607E-3</v>
      </c>
      <c r="Q9" s="106">
        <f>E9/E8-1</f>
        <v>1.2568915030574779E-2</v>
      </c>
      <c r="S9" s="230" t="s">
        <v>737</v>
      </c>
      <c r="T9" s="106">
        <f>(D40/D32)^(1/2)-1</f>
        <v>-6.583073773384962E-3</v>
      </c>
      <c r="U9" s="106">
        <f>(E40/E32)^(1/2)-1</f>
        <v>-2.0121409220960285E-2</v>
      </c>
    </row>
    <row r="10" spans="1:28">
      <c r="A10" s="24">
        <v>7</v>
      </c>
      <c r="C10" s="71" t="s">
        <v>11</v>
      </c>
      <c r="D10" s="37">
        <f>SUM('veh fleet stats'!V10:V13)</f>
        <v>34868</v>
      </c>
      <c r="E10" s="37">
        <f>SUM('veh fleet stats'!U10:U13,'veh fleet stats'!W10:W13)</f>
        <v>2416</v>
      </c>
      <c r="F10" s="37">
        <f t="shared" si="1"/>
        <v>37284</v>
      </c>
      <c r="G10" s="37">
        <f t="shared" si="2"/>
        <v>34.868000000000002</v>
      </c>
      <c r="H10" s="37">
        <f t="shared" si="0"/>
        <v>2.4159999999999999</v>
      </c>
      <c r="I10" s="37">
        <f t="shared" si="0"/>
        <v>37.283999999999999</v>
      </c>
      <c r="J10" s="32">
        <f t="shared" si="3"/>
        <v>1.6240673118090854E-2</v>
      </c>
      <c r="K10" s="32">
        <f t="shared" si="3"/>
        <v>2.3819916178982048E-2</v>
      </c>
      <c r="L10" s="32">
        <f t="shared" si="3"/>
        <v>1.6728405565663573E-2</v>
      </c>
      <c r="M10" s="24">
        <v>0</v>
      </c>
      <c r="P10" s="106">
        <f t="shared" ref="P10:Q63" si="4">D10/D9-1</f>
        <v>8.341052245588898E-3</v>
      </c>
      <c r="Q10" s="106">
        <f t="shared" si="4"/>
        <v>1.1111343614639502E-2</v>
      </c>
      <c r="S10" s="230" t="s">
        <v>738</v>
      </c>
      <c r="T10" s="106">
        <f>(D52/D40)^(1/3)-1</f>
        <v>-3.642196299349032E-3</v>
      </c>
      <c r="U10" s="106">
        <f>(E52/E40)^(1/3)-1</f>
        <v>2.3386427546923105E-3</v>
      </c>
      <c r="AB10" s="230" t="s">
        <v>734</v>
      </c>
    </row>
    <row r="11" spans="1:28">
      <c r="A11" s="24">
        <v>8</v>
      </c>
      <c r="C11" s="71" t="s">
        <v>12</v>
      </c>
      <c r="D11" s="37">
        <f>SUM('veh fleet stats'!V11:V14)</f>
        <v>35153</v>
      </c>
      <c r="E11" s="37">
        <f>SUM('veh fleet stats'!U11:U14,'veh fleet stats'!W11:W14)</f>
        <v>2438</v>
      </c>
      <c r="F11" s="37">
        <f t="shared" si="1"/>
        <v>37591</v>
      </c>
      <c r="G11" s="37">
        <f t="shared" si="2"/>
        <v>35.152999999999999</v>
      </c>
      <c r="H11" s="37">
        <f t="shared" si="0"/>
        <v>2.4380000000000002</v>
      </c>
      <c r="I11" s="37">
        <f t="shared" si="0"/>
        <v>37.591000000000001</v>
      </c>
      <c r="J11" s="32">
        <f t="shared" si="3"/>
        <v>2.4547102848464064E-2</v>
      </c>
      <c r="K11" s="32">
        <f t="shared" si="3"/>
        <v>3.3142779654121934E-2</v>
      </c>
      <c r="L11" s="32">
        <f t="shared" si="3"/>
        <v>2.5100243901374775E-2</v>
      </c>
      <c r="M11" s="24">
        <v>0</v>
      </c>
      <c r="P11" s="106">
        <f t="shared" si="4"/>
        <v>8.1736836067454188E-3</v>
      </c>
      <c r="Q11" s="106">
        <f t="shared" si="4"/>
        <v>9.1059602649006255E-3</v>
      </c>
      <c r="S11" s="230" t="s">
        <v>739</v>
      </c>
      <c r="T11" s="106">
        <f>(D64/D52)^(1/3)-1</f>
        <v>2.5932309070065829E-2</v>
      </c>
      <c r="U11" s="106">
        <f>(E64/E52)^(1/3)-1</f>
        <v>3.1689978693112852E-2</v>
      </c>
      <c r="W11" s="229" t="s">
        <v>733</v>
      </c>
      <c r="X11" s="106">
        <f>(D65/D52)^(1/3.25)-1</f>
        <v>2.7486152229628136E-2</v>
      </c>
      <c r="Y11" s="106">
        <f>(E65/E52)^(1/3.25)-1</f>
        <v>3.3326986528792402E-2</v>
      </c>
    </row>
    <row r="12" spans="1:28">
      <c r="A12" s="24">
        <v>9</v>
      </c>
      <c r="B12" s="24">
        <v>2002</v>
      </c>
      <c r="C12" s="71" t="s">
        <v>13</v>
      </c>
      <c r="D12" s="37">
        <f>SUM('veh fleet stats'!V12:V15)</f>
        <v>35423</v>
      </c>
      <c r="E12" s="37">
        <f>SUM('veh fleet stats'!U12:U15,'veh fleet stats'!W12:W15)</f>
        <v>2466</v>
      </c>
      <c r="F12" s="37">
        <f t="shared" si="1"/>
        <v>37889</v>
      </c>
      <c r="G12" s="37">
        <f t="shared" si="2"/>
        <v>35.423000000000002</v>
      </c>
      <c r="H12" s="37">
        <f t="shared" si="0"/>
        <v>2.4660000000000002</v>
      </c>
      <c r="I12" s="37">
        <f t="shared" si="0"/>
        <v>37.889000000000003</v>
      </c>
      <c r="J12" s="32">
        <f t="shared" si="3"/>
        <v>3.2416352066712451E-2</v>
      </c>
      <c r="K12" s="32">
        <f t="shared" si="3"/>
        <v>4.5008242258845144E-2</v>
      </c>
      <c r="L12" s="32">
        <f t="shared" si="3"/>
        <v>3.3226653751674329E-2</v>
      </c>
      <c r="M12" s="24">
        <v>0</v>
      </c>
      <c r="P12" s="106">
        <f t="shared" si="4"/>
        <v>7.6807100389724159E-3</v>
      </c>
      <c r="Q12" s="106">
        <f t="shared" si="4"/>
        <v>1.1484823625922846E-2</v>
      </c>
      <c r="R12" s="106"/>
      <c r="S12" s="106"/>
      <c r="T12" s="106"/>
      <c r="U12" s="106"/>
    </row>
    <row r="13" spans="1:28">
      <c r="A13" s="24">
        <v>10</v>
      </c>
      <c r="C13" s="71" t="s">
        <v>14</v>
      </c>
      <c r="D13" s="37">
        <f>SUM('veh fleet stats'!V13:V16)</f>
        <v>35686</v>
      </c>
      <c r="E13" s="37">
        <f>SUM('veh fleet stats'!U13:U16,'veh fleet stats'!W13:W16)</f>
        <v>2487</v>
      </c>
      <c r="F13" s="37">
        <f t="shared" si="1"/>
        <v>38173</v>
      </c>
      <c r="G13" s="37">
        <f t="shared" si="2"/>
        <v>35.686</v>
      </c>
      <c r="H13" s="37">
        <f t="shared" si="0"/>
        <v>2.4870000000000001</v>
      </c>
      <c r="I13" s="37">
        <f t="shared" si="0"/>
        <v>38.173000000000002</v>
      </c>
      <c r="J13" s="32">
        <f t="shared" si="3"/>
        <v>4.0081583712635815E-2</v>
      </c>
      <c r="K13" s="32">
        <f t="shared" si="3"/>
        <v>5.3907339212387662E-2</v>
      </c>
      <c r="L13" s="32">
        <f t="shared" si="3"/>
        <v>4.0971285958000037E-2</v>
      </c>
      <c r="M13" s="24">
        <v>0</v>
      </c>
      <c r="P13" s="106">
        <f t="shared" si="4"/>
        <v>7.4245546678710639E-3</v>
      </c>
      <c r="Q13" s="106">
        <f t="shared" si="4"/>
        <v>8.5158150851580849E-3</v>
      </c>
    </row>
    <row r="14" spans="1:28">
      <c r="A14" s="24">
        <v>11</v>
      </c>
      <c r="C14" s="71" t="s">
        <v>15</v>
      </c>
      <c r="D14" s="37">
        <f>SUM('veh fleet stats'!V14:V17)</f>
        <v>35959</v>
      </c>
      <c r="E14" s="37">
        <f>SUM('veh fleet stats'!U14:U17,'veh fleet stats'!W14:W17)</f>
        <v>2509</v>
      </c>
      <c r="F14" s="37">
        <f t="shared" si="1"/>
        <v>38468</v>
      </c>
      <c r="G14" s="37">
        <f t="shared" si="2"/>
        <v>35.959000000000003</v>
      </c>
      <c r="H14" s="37">
        <f t="shared" si="0"/>
        <v>2.5089999999999999</v>
      </c>
      <c r="I14" s="37">
        <f t="shared" si="0"/>
        <v>38.468000000000004</v>
      </c>
      <c r="J14" s="32">
        <f t="shared" si="3"/>
        <v>4.8038269033309211E-2</v>
      </c>
      <c r="K14" s="32">
        <f t="shared" si="3"/>
        <v>6.3230202687527326E-2</v>
      </c>
      <c r="L14" s="32">
        <f t="shared" si="3"/>
        <v>4.9015886313162449E-2</v>
      </c>
      <c r="M14" s="24">
        <v>0</v>
      </c>
      <c r="P14" s="106">
        <f t="shared" si="4"/>
        <v>7.6500588466064112E-3</v>
      </c>
      <c r="Q14" s="106">
        <f t="shared" si="4"/>
        <v>8.8459991958182993E-3</v>
      </c>
    </row>
    <row r="15" spans="1:28">
      <c r="A15" s="24">
        <v>12</v>
      </c>
      <c r="C15" s="71" t="s">
        <v>16</v>
      </c>
      <c r="D15" s="37">
        <f>SUM('veh fleet stats'!V15:V18)</f>
        <v>36241</v>
      </c>
      <c r="E15" s="37">
        <f>SUM('veh fleet stats'!U15:U18,'veh fleet stats'!W15:W18)</f>
        <v>2538</v>
      </c>
      <c r="F15" s="37">
        <f t="shared" si="1"/>
        <v>38779</v>
      </c>
      <c r="G15" s="37">
        <f t="shared" si="2"/>
        <v>36.241</v>
      </c>
      <c r="H15" s="37">
        <f t="shared" si="0"/>
        <v>2.5379999999999998</v>
      </c>
      <c r="I15" s="37">
        <f t="shared" si="0"/>
        <v>38.779000000000003</v>
      </c>
      <c r="J15" s="32">
        <f t="shared" si="3"/>
        <v>5.6257262661257412E-2</v>
      </c>
      <c r="K15" s="32">
        <f t="shared" si="3"/>
        <v>7.5519431813847904E-2</v>
      </c>
      <c r="L15" s="32">
        <f t="shared" si="3"/>
        <v>5.7496803975723321E-2</v>
      </c>
      <c r="M15" s="24">
        <v>0</v>
      </c>
      <c r="P15" s="106">
        <f t="shared" si="4"/>
        <v>7.8422648015796792E-3</v>
      </c>
      <c r="Q15" s="106">
        <f t="shared" si="4"/>
        <v>1.1558389796731738E-2</v>
      </c>
    </row>
    <row r="16" spans="1:28">
      <c r="A16" s="24">
        <v>13</v>
      </c>
      <c r="B16" s="24">
        <v>2003</v>
      </c>
      <c r="C16" s="71" t="s">
        <v>17</v>
      </c>
      <c r="D16" s="37">
        <f>SUM('veh fleet stats'!V16:V19)</f>
        <v>36525</v>
      </c>
      <c r="E16" s="37">
        <f>SUM('veh fleet stats'!U16:U19,'veh fleet stats'!W16:W19)</f>
        <v>2570</v>
      </c>
      <c r="F16" s="37">
        <f t="shared" si="1"/>
        <v>39095</v>
      </c>
      <c r="G16" s="37">
        <f t="shared" si="2"/>
        <v>36.524999999999999</v>
      </c>
      <c r="H16" s="37">
        <f t="shared" si="0"/>
        <v>2.57</v>
      </c>
      <c r="I16" s="37">
        <f t="shared" si="0"/>
        <v>39.094999999999999</v>
      </c>
      <c r="J16" s="32">
        <f t="shared" si="3"/>
        <v>6.4534547024155842E-2</v>
      </c>
      <c r="K16" s="32">
        <f t="shared" si="3"/>
        <v>8.9079960504960143E-2</v>
      </c>
      <c r="L16" s="32">
        <f t="shared" si="3"/>
        <v>6.6114070796846169E-2</v>
      </c>
      <c r="M16" s="24">
        <v>0</v>
      </c>
      <c r="P16" s="106">
        <f t="shared" si="4"/>
        <v>7.8364283546259461E-3</v>
      </c>
      <c r="Q16" s="106">
        <f t="shared" si="4"/>
        <v>1.2608353033884967E-2</v>
      </c>
      <c r="R16" s="106"/>
      <c r="S16" s="106"/>
      <c r="T16" s="106"/>
      <c r="U16" s="106"/>
    </row>
    <row r="17" spans="1:21">
      <c r="A17" s="24">
        <v>14</v>
      </c>
      <c r="C17" s="71" t="s">
        <v>18</v>
      </c>
      <c r="D17" s="37">
        <f>SUM('veh fleet stats'!V17:V20)</f>
        <v>36887</v>
      </c>
      <c r="E17" s="37">
        <f>SUM('veh fleet stats'!U17:U20,'veh fleet stats'!W17:W20)</f>
        <v>2616</v>
      </c>
      <c r="F17" s="37">
        <f t="shared" si="1"/>
        <v>39503</v>
      </c>
      <c r="G17" s="37">
        <f t="shared" si="2"/>
        <v>36.887</v>
      </c>
      <c r="H17" s="37">
        <f t="shared" si="0"/>
        <v>2.6160000000000001</v>
      </c>
      <c r="I17" s="37">
        <f t="shared" si="0"/>
        <v>39.503</v>
      </c>
      <c r="J17" s="32">
        <f t="shared" si="3"/>
        <v>7.5085170050103622E-2</v>
      </c>
      <c r="K17" s="32">
        <f t="shared" si="3"/>
        <v>0.10857322049843421</v>
      </c>
      <c r="L17" s="32">
        <f t="shared" si="3"/>
        <v>7.7240162135511437E-2</v>
      </c>
      <c r="M17" s="24">
        <v>0</v>
      </c>
      <c r="P17" s="106">
        <f t="shared" si="4"/>
        <v>9.9110198494181123E-3</v>
      </c>
      <c r="Q17" s="106">
        <f t="shared" si="4"/>
        <v>1.7898832684824839E-2</v>
      </c>
    </row>
    <row r="18" spans="1:21">
      <c r="A18" s="24">
        <v>15</v>
      </c>
      <c r="C18" s="71" t="s">
        <v>19</v>
      </c>
      <c r="D18" s="37">
        <f>SUM('veh fleet stats'!V18:V21)</f>
        <v>37116</v>
      </c>
      <c r="E18" s="37">
        <f>SUM('veh fleet stats'!U18:U21,'veh fleet stats'!W18:W21)</f>
        <v>2661</v>
      </c>
      <c r="F18" s="37">
        <f t="shared" si="1"/>
        <v>39777</v>
      </c>
      <c r="G18" s="37">
        <f t="shared" si="2"/>
        <v>37.116</v>
      </c>
      <c r="H18" s="37">
        <f t="shared" si="0"/>
        <v>2.661</v>
      </c>
      <c r="I18" s="37">
        <f t="shared" si="0"/>
        <v>39.777000000000001</v>
      </c>
      <c r="J18" s="32">
        <f t="shared" si="3"/>
        <v>8.1759459201877327E-2</v>
      </c>
      <c r="K18" s="32">
        <f t="shared" si="3"/>
        <v>0.12764271397031091</v>
      </c>
      <c r="L18" s="32">
        <f t="shared" si="3"/>
        <v>8.4712096024712968E-2</v>
      </c>
      <c r="M18" s="24">
        <v>0</v>
      </c>
      <c r="P18" s="106">
        <f t="shared" si="4"/>
        <v>6.2081492124597126E-3</v>
      </c>
      <c r="Q18" s="106">
        <f t="shared" si="4"/>
        <v>1.7201834862385246E-2</v>
      </c>
    </row>
    <row r="19" spans="1:21">
      <c r="A19" s="24">
        <v>16</v>
      </c>
      <c r="C19" s="71" t="s">
        <v>20</v>
      </c>
      <c r="D19" s="37">
        <f>SUM('veh fleet stats'!V19:V22)</f>
        <v>37310</v>
      </c>
      <c r="E19" s="37">
        <f>SUM('veh fleet stats'!U19:U22,'veh fleet stats'!W19:W22)</f>
        <v>2704</v>
      </c>
      <c r="F19" s="37">
        <f t="shared" si="1"/>
        <v>40014</v>
      </c>
      <c r="G19" s="37">
        <f t="shared" si="2"/>
        <v>37.31</v>
      </c>
      <c r="H19" s="37">
        <f t="shared" si="0"/>
        <v>2.7040000000000002</v>
      </c>
      <c r="I19" s="37">
        <f t="shared" si="0"/>
        <v>40.014000000000003</v>
      </c>
      <c r="J19" s="32">
        <f t="shared" si="3"/>
        <v>8.7413660492026146E-2</v>
      </c>
      <c r="K19" s="32">
        <f t="shared" si="3"/>
        <v>0.14586467439899331</v>
      </c>
      <c r="L19" s="32">
        <f t="shared" si="3"/>
        <v>9.1175046140555382E-2</v>
      </c>
      <c r="M19" s="24">
        <v>0</v>
      </c>
      <c r="P19" s="106">
        <f t="shared" si="4"/>
        <v>5.2268563422781522E-3</v>
      </c>
      <c r="Q19" s="106">
        <f t="shared" si="4"/>
        <v>1.6159338594513351E-2</v>
      </c>
    </row>
    <row r="20" spans="1:21">
      <c r="A20" s="24">
        <v>17</v>
      </c>
      <c r="B20" s="24">
        <v>2004</v>
      </c>
      <c r="C20" s="71" t="s">
        <v>21</v>
      </c>
      <c r="D20" s="37">
        <f>SUM('veh fleet stats'!V20:V23)</f>
        <v>37492</v>
      </c>
      <c r="E20" s="37">
        <f>SUM('veh fleet stats'!U20:U23,'veh fleet stats'!W20:W23)</f>
        <v>2744</v>
      </c>
      <c r="F20" s="37">
        <f t="shared" si="1"/>
        <v>40236</v>
      </c>
      <c r="G20" s="37">
        <f t="shared" si="2"/>
        <v>37.491999999999997</v>
      </c>
      <c r="H20" s="37">
        <f t="shared" si="0"/>
        <v>2.7440000000000002</v>
      </c>
      <c r="I20" s="37">
        <f t="shared" si="0"/>
        <v>40.235999999999997</v>
      </c>
      <c r="J20" s="32">
        <f>G20/G$8-1</f>
        <v>9.2718117372474929E-2</v>
      </c>
      <c r="K20" s="32">
        <f>H20/H$8-1</f>
        <v>0.16281533526288383</v>
      </c>
      <c r="L20" s="32">
        <f t="shared" si="3"/>
        <v>9.72289487807112E-2</v>
      </c>
      <c r="M20" s="24">
        <v>0</v>
      </c>
      <c r="N20" s="32">
        <f>G20/G$20-1</f>
        <v>0</v>
      </c>
      <c r="O20" s="32">
        <f>H20/H$20-1</f>
        <v>0</v>
      </c>
      <c r="P20" s="106">
        <f t="shared" si="4"/>
        <v>4.8780487804878092E-3</v>
      </c>
      <c r="Q20" s="106">
        <f t="shared" si="4"/>
        <v>1.4792899408283988E-2</v>
      </c>
      <c r="R20" s="106"/>
      <c r="S20" s="106"/>
      <c r="T20" s="106"/>
      <c r="U20" s="106"/>
    </row>
    <row r="21" spans="1:21">
      <c r="A21" s="24">
        <v>18</v>
      </c>
      <c r="C21" s="71" t="s">
        <v>22</v>
      </c>
      <c r="D21" s="37">
        <f>SUM('veh fleet stats'!V21:V24)</f>
        <v>37577</v>
      </c>
      <c r="E21" s="37">
        <f>SUM('veh fleet stats'!U21:U24,'veh fleet stats'!W21:W24)</f>
        <v>2771</v>
      </c>
      <c r="F21" s="37">
        <f t="shared" si="1"/>
        <v>40348</v>
      </c>
      <c r="G21" s="37">
        <f t="shared" si="2"/>
        <v>37.576999999999998</v>
      </c>
      <c r="H21" s="37">
        <f t="shared" si="0"/>
        <v>2.7709999999999999</v>
      </c>
      <c r="I21" s="37">
        <f t="shared" si="0"/>
        <v>40.347999999999999</v>
      </c>
      <c r="J21" s="32">
        <f t="shared" si="3"/>
        <v>9.5195473607849523E-2</v>
      </c>
      <c r="K21" s="32">
        <f t="shared" si="3"/>
        <v>0.17425703134600967</v>
      </c>
      <c r="L21" s="32">
        <f t="shared" si="3"/>
        <v>0.10028316993250153</v>
      </c>
      <c r="M21" s="24">
        <v>0</v>
      </c>
      <c r="N21" s="32">
        <f t="shared" ref="N21:O63" si="5">G21/G$20-1</f>
        <v>2.2671503254028114E-3</v>
      </c>
      <c r="O21" s="32">
        <f t="shared" si="5"/>
        <v>9.8396501457724828E-3</v>
      </c>
      <c r="P21" s="106">
        <f t="shared" si="4"/>
        <v>2.2671503254028114E-3</v>
      </c>
      <c r="Q21" s="106">
        <f t="shared" si="4"/>
        <v>9.8396501457727048E-3</v>
      </c>
    </row>
    <row r="22" spans="1:21">
      <c r="A22" s="24">
        <v>19</v>
      </c>
      <c r="C22" s="71" t="s">
        <v>23</v>
      </c>
      <c r="D22" s="37">
        <f>SUM('veh fleet stats'!V22:V25)</f>
        <v>37714</v>
      </c>
      <c r="E22" s="37">
        <f>SUM('veh fleet stats'!U22:U25,'veh fleet stats'!W22:W25)</f>
        <v>2796</v>
      </c>
      <c r="F22" s="37">
        <f t="shared" si="1"/>
        <v>40510</v>
      </c>
      <c r="G22" s="37">
        <f t="shared" si="2"/>
        <v>37.713999999999999</v>
      </c>
      <c r="H22" s="37">
        <f t="shared" si="0"/>
        <v>2.7959999999999998</v>
      </c>
      <c r="I22" s="37">
        <f t="shared" si="0"/>
        <v>40.51</v>
      </c>
      <c r="J22" s="32">
        <f t="shared" si="3"/>
        <v>9.9188388951923612E-2</v>
      </c>
      <c r="K22" s="32">
        <f t="shared" si="3"/>
        <v>0.18485119438594122</v>
      </c>
      <c r="L22" s="32">
        <f t="shared" si="3"/>
        <v>0.10470088266991273</v>
      </c>
      <c r="M22" s="24">
        <v>0</v>
      </c>
      <c r="N22" s="32">
        <f t="shared" si="5"/>
        <v>5.9212632028167178E-3</v>
      </c>
      <c r="O22" s="32">
        <f t="shared" si="5"/>
        <v>1.8950437317784008E-2</v>
      </c>
      <c r="P22" s="106">
        <f t="shared" si="4"/>
        <v>3.6458471937621528E-3</v>
      </c>
      <c r="Q22" s="106">
        <f t="shared" si="4"/>
        <v>9.0220137134608969E-3</v>
      </c>
    </row>
    <row r="23" spans="1:21">
      <c r="A23" s="24">
        <v>20</v>
      </c>
      <c r="C23" s="71" t="s">
        <v>24</v>
      </c>
      <c r="D23" s="37">
        <f>SUM('veh fleet stats'!V23:V26)</f>
        <v>37788</v>
      </c>
      <c r="E23" s="37">
        <f>SUM('veh fleet stats'!U23:U26,'veh fleet stats'!W23:W26)</f>
        <v>2818</v>
      </c>
      <c r="F23" s="37">
        <f t="shared" si="1"/>
        <v>40606</v>
      </c>
      <c r="G23" s="37">
        <f t="shared" si="2"/>
        <v>37.787999999999997</v>
      </c>
      <c r="H23" s="37">
        <f t="shared" si="0"/>
        <v>2.8180000000000001</v>
      </c>
      <c r="I23" s="37">
        <f t="shared" si="0"/>
        <v>40.606000000000002</v>
      </c>
      <c r="J23" s="32">
        <f t="shared" si="3"/>
        <v>0.10134514614507317</v>
      </c>
      <c r="K23" s="32">
        <f t="shared" si="3"/>
        <v>0.19417405786108088</v>
      </c>
      <c r="L23" s="32">
        <f t="shared" si="3"/>
        <v>0.1073187865143046</v>
      </c>
      <c r="M23" s="24">
        <v>0</v>
      </c>
      <c r="N23" s="32">
        <f t="shared" si="5"/>
        <v>7.8950176037555497E-3</v>
      </c>
      <c r="O23" s="32">
        <f t="shared" si="5"/>
        <v>2.6967930029154541E-2</v>
      </c>
      <c r="P23" s="106">
        <f t="shared" si="4"/>
        <v>1.9621360767885232E-3</v>
      </c>
      <c r="Q23" s="106">
        <f t="shared" si="4"/>
        <v>7.8683834048640655E-3</v>
      </c>
    </row>
    <row r="24" spans="1:21">
      <c r="A24" s="24">
        <v>21</v>
      </c>
      <c r="B24" s="24">
        <v>2005</v>
      </c>
      <c r="C24" s="71" t="s">
        <v>25</v>
      </c>
      <c r="D24" s="37">
        <f>SUM('veh fleet stats'!V24:V27)</f>
        <v>37796</v>
      </c>
      <c r="E24" s="37">
        <f>SUM('veh fleet stats'!U24:U27,'veh fleet stats'!W24:W27)</f>
        <v>2833</v>
      </c>
      <c r="F24" s="37">
        <f t="shared" si="1"/>
        <v>40629</v>
      </c>
      <c r="G24" s="37">
        <f t="shared" si="2"/>
        <v>37.795999999999999</v>
      </c>
      <c r="H24" s="37">
        <f t="shared" si="2"/>
        <v>2.8330000000000002</v>
      </c>
      <c r="I24" s="37">
        <f t="shared" si="2"/>
        <v>40.628999999999998</v>
      </c>
      <c r="J24" s="32">
        <f t="shared" si="3"/>
        <v>0.1015783090848732</v>
      </c>
      <c r="K24" s="32">
        <f t="shared" si="3"/>
        <v>0.20053055568503986</v>
      </c>
      <c r="L24" s="32">
        <f t="shared" si="3"/>
        <v>0.10794599264369009</v>
      </c>
      <c r="M24" s="24">
        <v>0</v>
      </c>
      <c r="N24" s="32">
        <f t="shared" si="5"/>
        <v>8.1083964579111711E-3</v>
      </c>
      <c r="O24" s="32">
        <f t="shared" si="5"/>
        <v>3.24344023323615E-2</v>
      </c>
      <c r="P24" s="106">
        <f t="shared" si="4"/>
        <v>2.11707420345153E-4</v>
      </c>
      <c r="Q24" s="106">
        <f t="shared" si="4"/>
        <v>5.3229240596166516E-3</v>
      </c>
      <c r="R24" s="106"/>
      <c r="S24" s="106"/>
      <c r="T24" s="106"/>
      <c r="U24" s="106"/>
    </row>
    <row r="25" spans="1:21">
      <c r="A25" s="24">
        <v>22</v>
      </c>
      <c r="C25" s="71" t="s">
        <v>26</v>
      </c>
      <c r="D25" s="37">
        <f>SUM('veh fleet stats'!V25:V28)</f>
        <v>37743</v>
      </c>
      <c r="E25" s="37">
        <f>SUM('veh fleet stats'!U25:U28,'veh fleet stats'!W25:W28)</f>
        <v>2842</v>
      </c>
      <c r="F25" s="37">
        <f t="shared" si="1"/>
        <v>40585</v>
      </c>
      <c r="G25" s="37">
        <f t="shared" si="2"/>
        <v>37.743000000000002</v>
      </c>
      <c r="H25" s="37">
        <f t="shared" si="2"/>
        <v>2.8420000000000001</v>
      </c>
      <c r="I25" s="37">
        <f t="shared" si="2"/>
        <v>40.585000000000001</v>
      </c>
      <c r="J25" s="32">
        <f t="shared" si="3"/>
        <v>0.10003360460869848</v>
      </c>
      <c r="K25" s="32">
        <f t="shared" si="3"/>
        <v>0.20434445437941529</v>
      </c>
      <c r="L25" s="32">
        <f t="shared" si="3"/>
        <v>0.10674612004834394</v>
      </c>
      <c r="M25" s="24">
        <v>0</v>
      </c>
      <c r="N25" s="32">
        <f t="shared" si="5"/>
        <v>6.6947615491306234E-3</v>
      </c>
      <c r="O25" s="32">
        <f t="shared" si="5"/>
        <v>3.5714285714285587E-2</v>
      </c>
      <c r="P25" s="106">
        <f t="shared" si="4"/>
        <v>-1.4022647899248897E-3</v>
      </c>
      <c r="Q25" s="106">
        <f t="shared" si="4"/>
        <v>3.1768443346276154E-3</v>
      </c>
    </row>
    <row r="26" spans="1:21">
      <c r="A26" s="24">
        <v>23</v>
      </c>
      <c r="C26" s="71" t="s">
        <v>27</v>
      </c>
      <c r="D26" s="37">
        <f>SUM('veh fleet stats'!V26:V29)</f>
        <v>37670</v>
      </c>
      <c r="E26" s="37">
        <f>SUM('veh fleet stats'!U26:U29,'veh fleet stats'!W26:W29)</f>
        <v>2853</v>
      </c>
      <c r="F26" s="37">
        <f t="shared" si="1"/>
        <v>40523</v>
      </c>
      <c r="G26" s="37">
        <f t="shared" si="2"/>
        <v>37.67</v>
      </c>
      <c r="H26" s="37">
        <f t="shared" si="2"/>
        <v>2.8530000000000002</v>
      </c>
      <c r="I26" s="37">
        <f t="shared" si="2"/>
        <v>40.523000000000003</v>
      </c>
      <c r="J26" s="32">
        <f t="shared" si="3"/>
        <v>9.7905992783023921E-2</v>
      </c>
      <c r="K26" s="32">
        <f t="shared" si="3"/>
        <v>0.20900588611698523</v>
      </c>
      <c r="L26" s="32">
        <f t="shared" si="3"/>
        <v>0.10505539048217427</v>
      </c>
      <c r="M26" s="24">
        <v>0</v>
      </c>
      <c r="N26" s="32">
        <f t="shared" si="5"/>
        <v>4.7476795049612441E-3</v>
      </c>
      <c r="O26" s="32">
        <f t="shared" si="5"/>
        <v>3.9723032069970854E-2</v>
      </c>
      <c r="P26" s="106">
        <f t="shared" si="4"/>
        <v>-1.9341334817052358E-3</v>
      </c>
      <c r="Q26" s="106">
        <f t="shared" si="4"/>
        <v>3.8705137227303954E-3</v>
      </c>
    </row>
    <row r="27" spans="1:21">
      <c r="A27" s="24">
        <v>24</v>
      </c>
      <c r="C27" s="71" t="s">
        <v>28</v>
      </c>
      <c r="D27" s="37">
        <f>SUM('veh fleet stats'!V27:V30)</f>
        <v>37635</v>
      </c>
      <c r="E27" s="37">
        <f>SUM('veh fleet stats'!U27:U30,'veh fleet stats'!W27:W30)</f>
        <v>2865</v>
      </c>
      <c r="F27" s="37">
        <f t="shared" si="1"/>
        <v>40500</v>
      </c>
      <c r="G27" s="37">
        <f t="shared" si="2"/>
        <v>37.634999999999998</v>
      </c>
      <c r="H27" s="37">
        <f t="shared" si="2"/>
        <v>2.8650000000000002</v>
      </c>
      <c r="I27" s="37">
        <f t="shared" si="2"/>
        <v>40.5</v>
      </c>
      <c r="J27" s="32">
        <f t="shared" si="3"/>
        <v>9.6885904921399035E-2</v>
      </c>
      <c r="K27" s="32">
        <f t="shared" si="3"/>
        <v>0.21409108437615232</v>
      </c>
      <c r="L27" s="32">
        <f t="shared" si="3"/>
        <v>0.10442818435278878</v>
      </c>
      <c r="M27" s="24">
        <v>0</v>
      </c>
      <c r="N27" s="32">
        <f t="shared" si="5"/>
        <v>3.8141470180306225E-3</v>
      </c>
      <c r="O27" s="32">
        <f t="shared" si="5"/>
        <v>4.4096209912536377E-2</v>
      </c>
      <c r="P27" s="106">
        <f t="shared" si="4"/>
        <v>-9.2912131669764531E-4</v>
      </c>
      <c r="Q27" s="106">
        <f t="shared" si="4"/>
        <v>4.2060988433227919E-3</v>
      </c>
    </row>
    <row r="28" spans="1:21">
      <c r="A28" s="24">
        <v>25</v>
      </c>
      <c r="B28" s="24">
        <v>2006</v>
      </c>
      <c r="C28" s="71" t="s">
        <v>29</v>
      </c>
      <c r="D28" s="37">
        <f>SUM('veh fleet stats'!V28:V31)</f>
        <v>37694</v>
      </c>
      <c r="E28" s="37">
        <f>SUM('veh fleet stats'!U28:U31,'veh fleet stats'!W28:W31)</f>
        <v>2888</v>
      </c>
      <c r="F28" s="37">
        <f t="shared" si="1"/>
        <v>40582</v>
      </c>
      <c r="G28" s="37">
        <f t="shared" si="2"/>
        <v>37.694000000000003</v>
      </c>
      <c r="H28" s="37">
        <f t="shared" si="2"/>
        <v>2.8879999999999999</v>
      </c>
      <c r="I28" s="37">
        <f t="shared" si="2"/>
        <v>40.582000000000001</v>
      </c>
      <c r="J28" s="32">
        <f t="shared" si="3"/>
        <v>9.8605481602423772E-2</v>
      </c>
      <c r="K28" s="32">
        <f t="shared" si="3"/>
        <v>0.22383771437288913</v>
      </c>
      <c r="L28" s="32">
        <f t="shared" si="3"/>
        <v>0.10666431055320658</v>
      </c>
      <c r="M28" s="24">
        <v>0</v>
      </c>
      <c r="N28" s="32">
        <f t="shared" si="5"/>
        <v>5.3878160674278863E-3</v>
      </c>
      <c r="O28" s="32">
        <f t="shared" si="5"/>
        <v>5.2478134110786945E-2</v>
      </c>
      <c r="P28" s="106">
        <f t="shared" si="4"/>
        <v>1.5676896505911753E-3</v>
      </c>
      <c r="Q28" s="106">
        <f t="shared" si="4"/>
        <v>8.0279232111692966E-3</v>
      </c>
      <c r="R28" s="106"/>
      <c r="S28" s="106"/>
      <c r="T28" s="106"/>
      <c r="U28" s="106"/>
    </row>
    <row r="29" spans="1:21">
      <c r="A29" s="24">
        <v>26</v>
      </c>
      <c r="C29" s="71" t="s">
        <v>30</v>
      </c>
      <c r="D29" s="37">
        <f>SUM('veh fleet stats'!V29:V32)</f>
        <v>37831</v>
      </c>
      <c r="E29" s="37">
        <f>SUM('veh fleet stats'!U29:U32,'veh fleet stats'!W29:W32)</f>
        <v>2910</v>
      </c>
      <c r="F29" s="37">
        <f t="shared" si="1"/>
        <v>40741</v>
      </c>
      <c r="G29" s="37">
        <f t="shared" si="2"/>
        <v>37.831000000000003</v>
      </c>
      <c r="H29" s="37">
        <f t="shared" si="2"/>
        <v>2.91</v>
      </c>
      <c r="I29" s="37">
        <f t="shared" si="2"/>
        <v>40.741</v>
      </c>
      <c r="J29" s="32">
        <f t="shared" si="3"/>
        <v>0.10259839694649808</v>
      </c>
      <c r="K29" s="32">
        <f t="shared" si="3"/>
        <v>0.23316057784802902</v>
      </c>
      <c r="L29" s="32">
        <f t="shared" si="3"/>
        <v>0.11100021379548064</v>
      </c>
      <c r="M29" s="24">
        <v>0</v>
      </c>
      <c r="N29" s="32">
        <f t="shared" si="5"/>
        <v>9.0419289448417928E-3</v>
      </c>
      <c r="O29" s="32">
        <f t="shared" si="5"/>
        <v>6.0495626822157478E-2</v>
      </c>
      <c r="P29" s="106">
        <f t="shared" si="4"/>
        <v>3.6345306945402278E-3</v>
      </c>
      <c r="Q29" s="106">
        <f t="shared" si="4"/>
        <v>7.6177285318559385E-3</v>
      </c>
    </row>
    <row r="30" spans="1:21">
      <c r="A30" s="24">
        <v>27</v>
      </c>
      <c r="C30" s="71" t="s">
        <v>31</v>
      </c>
      <c r="D30" s="37">
        <f>SUM('veh fleet stats'!V30:V33)</f>
        <v>38013</v>
      </c>
      <c r="E30" s="37">
        <f>SUM('veh fleet stats'!U30:U33,'veh fleet stats'!W30:W33)</f>
        <v>2931</v>
      </c>
      <c r="F30" s="37">
        <f t="shared" si="1"/>
        <v>40944</v>
      </c>
      <c r="G30" s="37">
        <f t="shared" si="2"/>
        <v>38.012999999999998</v>
      </c>
      <c r="H30" s="37">
        <f t="shared" si="2"/>
        <v>2.931</v>
      </c>
      <c r="I30" s="37">
        <f t="shared" si="2"/>
        <v>40.944000000000003</v>
      </c>
      <c r="J30" s="32">
        <f t="shared" si="3"/>
        <v>0.10790285382694687</v>
      </c>
      <c r="K30" s="32">
        <f t="shared" si="3"/>
        <v>0.24205967480157153</v>
      </c>
      <c r="L30" s="32">
        <f t="shared" si="3"/>
        <v>0.11653598963310086</v>
      </c>
      <c r="M30" s="24">
        <v>0</v>
      </c>
      <c r="N30" s="32">
        <f t="shared" si="5"/>
        <v>1.3896297876880404E-2</v>
      </c>
      <c r="O30" s="32">
        <f t="shared" si="5"/>
        <v>6.8148688046647088E-2</v>
      </c>
      <c r="P30" s="106">
        <f t="shared" si="4"/>
        <v>4.8108693928259338E-3</v>
      </c>
      <c r="Q30" s="106">
        <f t="shared" si="4"/>
        <v>7.2164948453607991E-3</v>
      </c>
    </row>
    <row r="31" spans="1:21">
      <c r="A31" s="24">
        <v>28</v>
      </c>
      <c r="C31" s="71" t="s">
        <v>32</v>
      </c>
      <c r="D31" s="37">
        <f>SUM('veh fleet stats'!V31:V34)</f>
        <v>38186</v>
      </c>
      <c r="E31" s="37">
        <f>SUM('veh fleet stats'!U31:U34,'veh fleet stats'!W31:W34)</f>
        <v>2951</v>
      </c>
      <c r="F31" s="37">
        <f t="shared" si="1"/>
        <v>41137</v>
      </c>
      <c r="G31" s="37">
        <f t="shared" si="2"/>
        <v>38.186</v>
      </c>
      <c r="H31" s="37">
        <f t="shared" si="2"/>
        <v>2.9510000000000001</v>
      </c>
      <c r="I31" s="37">
        <f t="shared" si="2"/>
        <v>41.137</v>
      </c>
      <c r="J31" s="32">
        <f t="shared" si="3"/>
        <v>0.11294500240012084</v>
      </c>
      <c r="K31" s="32">
        <f t="shared" si="3"/>
        <v>0.25053500523351668</v>
      </c>
      <c r="L31" s="32">
        <f t="shared" si="3"/>
        <v>0.12179906715359667</v>
      </c>
      <c r="M31" s="24">
        <v>0</v>
      </c>
      <c r="N31" s="32">
        <f t="shared" si="5"/>
        <v>1.8510615597994384E-2</v>
      </c>
      <c r="O31" s="32">
        <f t="shared" si="5"/>
        <v>7.5437317784256441E-2</v>
      </c>
      <c r="P31" s="106">
        <f t="shared" si="4"/>
        <v>4.551074632362706E-3</v>
      </c>
      <c r="Q31" s="106">
        <f t="shared" si="4"/>
        <v>6.8236096895257781E-3</v>
      </c>
    </row>
    <row r="32" spans="1:21">
      <c r="A32" s="24">
        <v>29</v>
      </c>
      <c r="B32" s="24">
        <v>2007</v>
      </c>
      <c r="C32" s="71" t="s">
        <v>33</v>
      </c>
      <c r="D32" s="37">
        <f>SUM('veh fleet stats'!V32:V35)</f>
        <v>38254</v>
      </c>
      <c r="E32" s="37">
        <f>SUM('veh fleet stats'!U32:U35,'veh fleet stats'!W32:W35)</f>
        <v>2962</v>
      </c>
      <c r="F32" s="37">
        <f t="shared" si="1"/>
        <v>41216</v>
      </c>
      <c r="G32" s="37">
        <f t="shared" si="2"/>
        <v>38.253999999999998</v>
      </c>
      <c r="H32" s="37">
        <f t="shared" si="2"/>
        <v>2.9620000000000002</v>
      </c>
      <c r="I32" s="37">
        <f t="shared" si="2"/>
        <v>41.216000000000001</v>
      </c>
      <c r="J32" s="32">
        <f t="shared" si="3"/>
        <v>0.11492688738842038</v>
      </c>
      <c r="K32" s="32">
        <f t="shared" si="3"/>
        <v>0.25519643697108663</v>
      </c>
      <c r="L32" s="32">
        <f t="shared" si="3"/>
        <v>0.12395338385887755</v>
      </c>
      <c r="M32" s="24">
        <v>0</v>
      </c>
      <c r="N32" s="32">
        <f t="shared" si="5"/>
        <v>2.03243358583165E-2</v>
      </c>
      <c r="O32" s="32">
        <f t="shared" si="5"/>
        <v>7.9446064139941708E-2</v>
      </c>
      <c r="P32" s="106">
        <f t="shared" si="4"/>
        <v>1.7807573456241066E-3</v>
      </c>
      <c r="Q32" s="106">
        <f t="shared" si="4"/>
        <v>3.7275499830566883E-3</v>
      </c>
      <c r="R32" s="106"/>
      <c r="S32" s="106"/>
      <c r="T32" s="106"/>
      <c r="U32" s="106"/>
    </row>
    <row r="33" spans="1:21">
      <c r="A33" s="24">
        <v>30</v>
      </c>
      <c r="C33" s="71" t="s">
        <v>34</v>
      </c>
      <c r="D33" s="37">
        <f>SUM('veh fleet stats'!V33:V36)</f>
        <v>38298</v>
      </c>
      <c r="E33" s="37">
        <f>SUM('veh fleet stats'!U33:U36,'veh fleet stats'!W33:W36)</f>
        <v>2986</v>
      </c>
      <c r="F33" s="37">
        <f t="shared" si="1"/>
        <v>41284</v>
      </c>
      <c r="G33" s="37">
        <f t="shared" si="2"/>
        <v>38.298000000000002</v>
      </c>
      <c r="H33" s="37">
        <f t="shared" si="2"/>
        <v>2.9860000000000002</v>
      </c>
      <c r="I33" s="37">
        <f t="shared" si="2"/>
        <v>41.283999999999999</v>
      </c>
      <c r="J33" s="32">
        <f t="shared" si="3"/>
        <v>0.1162092835573203</v>
      </c>
      <c r="K33" s="32">
        <f t="shared" si="3"/>
        <v>0.26536683348942081</v>
      </c>
      <c r="L33" s="32">
        <f t="shared" si="3"/>
        <v>0.12580773241532173</v>
      </c>
      <c r="M33" s="24">
        <v>0</v>
      </c>
      <c r="N33" s="32">
        <f t="shared" si="5"/>
        <v>2.1497919556172196E-2</v>
      </c>
      <c r="O33" s="32">
        <f t="shared" si="5"/>
        <v>8.8192419825072976E-2</v>
      </c>
      <c r="P33" s="106">
        <f t="shared" si="4"/>
        <v>1.1502065143513818E-3</v>
      </c>
      <c r="Q33" s="106">
        <f t="shared" si="4"/>
        <v>8.102633355840716E-3</v>
      </c>
    </row>
    <row r="34" spans="1:21">
      <c r="A34" s="24">
        <v>31</v>
      </c>
      <c r="C34" s="71" t="s">
        <v>35</v>
      </c>
      <c r="D34" s="37">
        <f>SUM('veh fleet stats'!V34:V37)</f>
        <v>38112</v>
      </c>
      <c r="E34" s="37">
        <f>SUM('veh fleet stats'!U34:U37,'veh fleet stats'!W34:W37)</f>
        <v>2994</v>
      </c>
      <c r="F34" s="37">
        <f t="shared" si="1"/>
        <v>41106</v>
      </c>
      <c r="G34" s="37">
        <f t="shared" si="2"/>
        <v>38.112000000000002</v>
      </c>
      <c r="H34" s="37">
        <f t="shared" si="2"/>
        <v>2.9940000000000002</v>
      </c>
      <c r="I34" s="37">
        <f t="shared" si="2"/>
        <v>41.106000000000002</v>
      </c>
      <c r="J34" s="32">
        <f t="shared" si="3"/>
        <v>0.11078824520697128</v>
      </c>
      <c r="K34" s="32">
        <f t="shared" si="3"/>
        <v>0.26875696566219887</v>
      </c>
      <c r="L34" s="32">
        <f t="shared" si="3"/>
        <v>0.12095370237051184</v>
      </c>
      <c r="M34" s="24">
        <v>0</v>
      </c>
      <c r="N34" s="32">
        <f t="shared" si="5"/>
        <v>1.6536861197055552E-2</v>
      </c>
      <c r="O34" s="32">
        <f t="shared" si="5"/>
        <v>9.1107871720116584E-2</v>
      </c>
      <c r="P34" s="106">
        <f t="shared" si="4"/>
        <v>-4.856650477831792E-3</v>
      </c>
      <c r="Q34" s="106">
        <f t="shared" si="4"/>
        <v>2.6791694574681557E-3</v>
      </c>
    </row>
    <row r="35" spans="1:21">
      <c r="A35" s="24">
        <v>32</v>
      </c>
      <c r="C35" s="71" t="s">
        <v>36</v>
      </c>
      <c r="D35" s="37">
        <f>SUM('veh fleet stats'!V35:V38)</f>
        <v>37855</v>
      </c>
      <c r="E35" s="37">
        <f>SUM('veh fleet stats'!U35:U38,'veh fleet stats'!W35:W38)</f>
        <v>2984</v>
      </c>
      <c r="F35" s="37">
        <f t="shared" si="1"/>
        <v>40839</v>
      </c>
      <c r="G35" s="37">
        <f t="shared" si="2"/>
        <v>37.854999999999997</v>
      </c>
      <c r="H35" s="37">
        <f t="shared" si="2"/>
        <v>2.984</v>
      </c>
      <c r="I35" s="37">
        <f t="shared" si="2"/>
        <v>40.838999999999999</v>
      </c>
      <c r="J35" s="32">
        <f t="shared" si="3"/>
        <v>0.10329788576589771</v>
      </c>
      <c r="K35" s="32">
        <f t="shared" si="3"/>
        <v>0.26451930044622629</v>
      </c>
      <c r="L35" s="32">
        <f t="shared" si="3"/>
        <v>0.11367265730329712</v>
      </c>
      <c r="M35" s="24">
        <v>0</v>
      </c>
      <c r="N35" s="32">
        <f t="shared" si="5"/>
        <v>9.6820655073082129E-3</v>
      </c>
      <c r="O35" s="32">
        <f t="shared" si="5"/>
        <v>8.7463556851311797E-2</v>
      </c>
      <c r="P35" s="106">
        <f t="shared" si="4"/>
        <v>-6.7432829554995299E-3</v>
      </c>
      <c r="Q35" s="106">
        <f t="shared" si="4"/>
        <v>-3.3400133600534065E-3</v>
      </c>
    </row>
    <row r="36" spans="1:21">
      <c r="A36" s="24">
        <v>33</v>
      </c>
      <c r="B36" s="24">
        <v>2008</v>
      </c>
      <c r="C36" s="71" t="s">
        <v>37</v>
      </c>
      <c r="D36" s="37">
        <f>SUM('veh fleet stats'!V36:V39)</f>
        <v>37674</v>
      </c>
      <c r="E36" s="37">
        <f>SUM('veh fleet stats'!U36:U39,'veh fleet stats'!W36:W39)</f>
        <v>2966</v>
      </c>
      <c r="F36" s="37">
        <f t="shared" si="1"/>
        <v>40640</v>
      </c>
      <c r="G36" s="37">
        <f t="shared" si="2"/>
        <v>37.673999999999999</v>
      </c>
      <c r="H36" s="37">
        <f t="shared" si="2"/>
        <v>2.9660000000000002</v>
      </c>
      <c r="I36" s="37">
        <f t="shared" si="2"/>
        <v>40.64</v>
      </c>
      <c r="J36" s="32">
        <f t="shared" si="3"/>
        <v>9.8022574252923933E-2</v>
      </c>
      <c r="K36" s="32">
        <f t="shared" si="3"/>
        <v>0.25689150305747566</v>
      </c>
      <c r="L36" s="32">
        <f t="shared" si="3"/>
        <v>0.1082459607925268</v>
      </c>
      <c r="M36" s="24">
        <v>0</v>
      </c>
      <c r="N36" s="32">
        <f t="shared" si="5"/>
        <v>4.8543689320388328E-3</v>
      </c>
      <c r="O36" s="32">
        <f t="shared" si="5"/>
        <v>8.0903790087463623E-2</v>
      </c>
      <c r="P36" s="106">
        <f t="shared" si="4"/>
        <v>-4.7814027209087673E-3</v>
      </c>
      <c r="Q36" s="106">
        <f t="shared" si="4"/>
        <v>-6.0321715817693855E-3</v>
      </c>
      <c r="R36" s="106"/>
      <c r="S36" s="106"/>
      <c r="T36" s="106"/>
      <c r="U36" s="106"/>
    </row>
    <row r="37" spans="1:21">
      <c r="A37" s="24">
        <v>34</v>
      </c>
      <c r="C37" s="71" t="s">
        <v>38</v>
      </c>
      <c r="D37" s="37">
        <f>SUM('veh fleet stats'!V37:V40)</f>
        <v>37495</v>
      </c>
      <c r="E37" s="37">
        <f>SUM('veh fleet stats'!U37:U40,'veh fleet stats'!W37:W40)</f>
        <v>2929</v>
      </c>
      <c r="F37" s="37">
        <f t="shared" si="1"/>
        <v>40424</v>
      </c>
      <c r="G37" s="37">
        <f t="shared" si="2"/>
        <v>37.494999999999997</v>
      </c>
      <c r="H37" s="37">
        <f t="shared" si="2"/>
        <v>2.9289999999999998</v>
      </c>
      <c r="I37" s="37">
        <f t="shared" si="2"/>
        <v>40.423999999999999</v>
      </c>
      <c r="J37" s="32">
        <f t="shared" si="3"/>
        <v>9.2805553474899938E-2</v>
      </c>
      <c r="K37" s="32">
        <f t="shared" si="3"/>
        <v>0.2412121417583768</v>
      </c>
      <c r="L37" s="32">
        <f t="shared" si="3"/>
        <v>0.10235567714264504</v>
      </c>
      <c r="M37" s="24">
        <v>0</v>
      </c>
      <c r="N37" s="32">
        <f t="shared" si="5"/>
        <v>8.0017070308358029E-5</v>
      </c>
      <c r="O37" s="32">
        <f t="shared" si="5"/>
        <v>6.741982507288613E-2</v>
      </c>
      <c r="P37" s="106">
        <f t="shared" si="4"/>
        <v>-4.7512873599829808E-3</v>
      </c>
      <c r="Q37" s="106">
        <f t="shared" si="4"/>
        <v>-1.2474713418745731E-2</v>
      </c>
    </row>
    <row r="38" spans="1:21">
      <c r="A38" s="24">
        <v>35</v>
      </c>
      <c r="C38" s="71" t="s">
        <v>39</v>
      </c>
      <c r="D38" s="37">
        <f>SUM('veh fleet stats'!V38:V41)</f>
        <v>37527</v>
      </c>
      <c r="E38" s="37">
        <f>SUM('veh fleet stats'!U38:U41,'veh fleet stats'!W38:W41)</f>
        <v>2890</v>
      </c>
      <c r="F38" s="37">
        <f t="shared" si="1"/>
        <v>40417</v>
      </c>
      <c r="G38" s="37">
        <f t="shared" si="2"/>
        <v>37.527000000000001</v>
      </c>
      <c r="H38" s="37">
        <f t="shared" si="2"/>
        <v>2.89</v>
      </c>
      <c r="I38" s="37">
        <f t="shared" si="2"/>
        <v>40.417000000000002</v>
      </c>
      <c r="J38" s="32">
        <f t="shared" si="3"/>
        <v>9.3738205234099814E-2</v>
      </c>
      <c r="K38" s="32">
        <f t="shared" si="3"/>
        <v>0.22468524741608387</v>
      </c>
      <c r="L38" s="32">
        <f t="shared" si="3"/>
        <v>0.10216478832065823</v>
      </c>
      <c r="M38" s="24">
        <v>0</v>
      </c>
      <c r="N38" s="32">
        <f t="shared" si="5"/>
        <v>9.3353248693062163E-4</v>
      </c>
      <c r="O38" s="32">
        <f t="shared" si="5"/>
        <v>5.3206997084548124E-2</v>
      </c>
      <c r="P38" s="106">
        <f t="shared" si="4"/>
        <v>8.5344712628354635E-4</v>
      </c>
      <c r="Q38" s="106">
        <f t="shared" si="4"/>
        <v>-1.331512461590989E-2</v>
      </c>
    </row>
    <row r="39" spans="1:21">
      <c r="A39" s="24">
        <v>36</v>
      </c>
      <c r="C39" s="71" t="s">
        <v>40</v>
      </c>
      <c r="D39" s="37">
        <f>SUM('veh fleet stats'!V39:V42)</f>
        <v>37650</v>
      </c>
      <c r="E39" s="37">
        <f>SUM('veh fleet stats'!U39:U42,'veh fleet stats'!W39:W42)</f>
        <v>2861</v>
      </c>
      <c r="F39" s="37">
        <f t="shared" si="1"/>
        <v>40511</v>
      </c>
      <c r="G39" s="37">
        <f t="shared" si="2"/>
        <v>37.65</v>
      </c>
      <c r="H39" s="37">
        <f t="shared" si="2"/>
        <v>2.8610000000000002</v>
      </c>
      <c r="I39" s="37">
        <f t="shared" si="2"/>
        <v>40.511000000000003</v>
      </c>
      <c r="J39" s="32">
        <f t="shared" si="3"/>
        <v>9.7323085433524081E-2</v>
      </c>
      <c r="K39" s="32">
        <f t="shared" si="3"/>
        <v>0.21239601828976329</v>
      </c>
      <c r="L39" s="32">
        <f t="shared" si="3"/>
        <v>0.10472815250162526</v>
      </c>
      <c r="M39" s="24">
        <v>0</v>
      </c>
      <c r="N39" s="32">
        <f t="shared" si="5"/>
        <v>4.2142323695721906E-3</v>
      </c>
      <c r="O39" s="32">
        <f t="shared" si="5"/>
        <v>4.2638483965014462E-2</v>
      </c>
      <c r="P39" s="106">
        <f t="shared" si="4"/>
        <v>3.2776400991285648E-3</v>
      </c>
      <c r="Q39" s="106">
        <f t="shared" si="4"/>
        <v>-1.003460207612461E-2</v>
      </c>
    </row>
    <row r="40" spans="1:21">
      <c r="A40" s="24">
        <v>37</v>
      </c>
      <c r="B40" s="24">
        <v>2009</v>
      </c>
      <c r="C40" s="71" t="s">
        <v>41</v>
      </c>
      <c r="D40" s="37">
        <f>SUM('veh fleet stats'!V40:V43)</f>
        <v>37752</v>
      </c>
      <c r="E40" s="37">
        <f>SUM('veh fleet stats'!U40:U43,'veh fleet stats'!W40:W43)</f>
        <v>2844</v>
      </c>
      <c r="F40" s="37">
        <f t="shared" si="1"/>
        <v>40596</v>
      </c>
      <c r="G40" s="37">
        <f t="shared" si="2"/>
        <v>37.752000000000002</v>
      </c>
      <c r="H40" s="37">
        <f t="shared" si="2"/>
        <v>2.8439999999999999</v>
      </c>
      <c r="I40" s="37">
        <f t="shared" si="2"/>
        <v>40.595999999999997</v>
      </c>
      <c r="J40" s="32">
        <f t="shared" si="3"/>
        <v>0.10029591291597351</v>
      </c>
      <c r="K40" s="32">
        <f t="shared" si="3"/>
        <v>0.20519198742260958</v>
      </c>
      <c r="L40" s="32">
        <f t="shared" si="3"/>
        <v>0.10704608819718042</v>
      </c>
      <c r="M40" s="24">
        <v>0</v>
      </c>
      <c r="N40" s="32">
        <f t="shared" si="5"/>
        <v>6.9348127600556975E-3</v>
      </c>
      <c r="O40" s="32">
        <f t="shared" si="5"/>
        <v>3.6443148688046545E-2</v>
      </c>
      <c r="P40" s="106">
        <f t="shared" si="4"/>
        <v>2.7091633466136411E-3</v>
      </c>
      <c r="Q40" s="106">
        <f t="shared" si="4"/>
        <v>-5.9419783292554706E-3</v>
      </c>
      <c r="R40" s="106"/>
      <c r="S40" s="106"/>
      <c r="T40" s="106"/>
      <c r="U40" s="106"/>
    </row>
    <row r="41" spans="1:21">
      <c r="A41" s="24">
        <v>38</v>
      </c>
      <c r="C41" s="72" t="s">
        <v>42</v>
      </c>
      <c r="D41" s="37">
        <f>SUM('veh fleet stats'!V41:V44)</f>
        <v>37808</v>
      </c>
      <c r="E41" s="37">
        <f>SUM('veh fleet stats'!U41:U44,'veh fleet stats'!W41:W44)</f>
        <v>2836</v>
      </c>
      <c r="F41" s="37">
        <f t="shared" si="1"/>
        <v>40644</v>
      </c>
      <c r="G41" s="37">
        <f t="shared" si="2"/>
        <v>37.808</v>
      </c>
      <c r="H41" s="37">
        <f t="shared" si="2"/>
        <v>2.8359999999999999</v>
      </c>
      <c r="I41" s="37">
        <f t="shared" si="2"/>
        <v>40.643999999999998</v>
      </c>
      <c r="J41" s="32">
        <f t="shared" si="3"/>
        <v>0.10192805349457301</v>
      </c>
      <c r="K41" s="32">
        <f t="shared" si="3"/>
        <v>0.20180185524983152</v>
      </c>
      <c r="L41" s="32">
        <f t="shared" si="3"/>
        <v>0.10835504011937624</v>
      </c>
      <c r="M41" s="24">
        <v>0</v>
      </c>
      <c r="N41" s="32">
        <f t="shared" si="5"/>
        <v>8.4284647391443812E-3</v>
      </c>
      <c r="O41" s="32">
        <f t="shared" si="5"/>
        <v>3.3527696793002715E-2</v>
      </c>
      <c r="P41" s="106">
        <f t="shared" si="4"/>
        <v>1.4833651197287967E-3</v>
      </c>
      <c r="Q41" s="106">
        <f t="shared" si="4"/>
        <v>-2.8129395218002839E-3</v>
      </c>
    </row>
    <row r="42" spans="1:21">
      <c r="A42" s="24">
        <v>39</v>
      </c>
      <c r="C42" s="72" t="s">
        <v>43</v>
      </c>
      <c r="D42" s="37">
        <f>SUM('veh fleet stats'!V42:V45)</f>
        <v>37825</v>
      </c>
      <c r="E42" s="37">
        <f>SUM('veh fleet stats'!U42:U45,'veh fleet stats'!W42:W45)</f>
        <v>2841</v>
      </c>
      <c r="F42" s="37">
        <f t="shared" si="1"/>
        <v>40666</v>
      </c>
      <c r="G42" s="37">
        <f t="shared" si="2"/>
        <v>37.825000000000003</v>
      </c>
      <c r="H42" s="37">
        <f t="shared" si="2"/>
        <v>2.8410000000000002</v>
      </c>
      <c r="I42" s="37">
        <f t="shared" si="2"/>
        <v>40.665999999999997</v>
      </c>
      <c r="J42" s="32">
        <f t="shared" si="3"/>
        <v>0.10242352474164806</v>
      </c>
      <c r="K42" s="32">
        <f t="shared" si="3"/>
        <v>0.20392068785781792</v>
      </c>
      <c r="L42" s="32">
        <f t="shared" si="3"/>
        <v>0.10895497641704943</v>
      </c>
      <c r="M42" s="24">
        <v>0</v>
      </c>
      <c r="N42" s="32">
        <f t="shared" si="5"/>
        <v>8.8818948042250767E-3</v>
      </c>
      <c r="O42" s="32">
        <f t="shared" si="5"/>
        <v>3.5349854227405331E-2</v>
      </c>
      <c r="P42" s="106">
        <f t="shared" si="4"/>
        <v>4.4964028776983689E-4</v>
      </c>
      <c r="Q42" s="106">
        <f t="shared" si="4"/>
        <v>1.7630465444287147E-3</v>
      </c>
    </row>
    <row r="43" spans="1:21">
      <c r="A43" s="24">
        <v>40</v>
      </c>
      <c r="C43" s="72" t="s">
        <v>44</v>
      </c>
      <c r="D43" s="37">
        <f>SUM('veh fleet stats'!V43:V46)</f>
        <v>37798</v>
      </c>
      <c r="E43" s="37">
        <f>SUM('veh fleet stats'!U43:U46,'veh fleet stats'!W43:W46)</f>
        <v>2849</v>
      </c>
      <c r="F43" s="37">
        <f t="shared" si="1"/>
        <v>40647</v>
      </c>
      <c r="G43" s="37">
        <f t="shared" si="2"/>
        <v>37.798000000000002</v>
      </c>
      <c r="H43" s="37">
        <f t="shared" si="2"/>
        <v>2.8490000000000002</v>
      </c>
      <c r="I43" s="37">
        <f t="shared" si="2"/>
        <v>40.646999999999998</v>
      </c>
      <c r="J43" s="32">
        <f t="shared" si="3"/>
        <v>0.1016365998198232</v>
      </c>
      <c r="K43" s="32">
        <f t="shared" si="3"/>
        <v>0.2073108200305962</v>
      </c>
      <c r="L43" s="32">
        <f t="shared" si="3"/>
        <v>0.10843684961451361</v>
      </c>
      <c r="M43" s="24">
        <v>0</v>
      </c>
      <c r="N43" s="32">
        <f t="shared" si="5"/>
        <v>8.1617411714500765E-3</v>
      </c>
      <c r="O43" s="32">
        <f t="shared" si="5"/>
        <v>3.8265306122448939E-2</v>
      </c>
      <c r="P43" s="106">
        <f t="shared" si="4"/>
        <v>-7.13813615333736E-4</v>
      </c>
      <c r="Q43" s="106">
        <f t="shared" si="4"/>
        <v>2.8159098908835389E-3</v>
      </c>
    </row>
    <row r="44" spans="1:21">
      <c r="A44" s="24">
        <v>41</v>
      </c>
      <c r="B44" s="24">
        <v>2010</v>
      </c>
      <c r="C44" s="72" t="s">
        <v>45</v>
      </c>
      <c r="D44" s="37">
        <f>SUM('veh fleet stats'!V44:V47)</f>
        <v>37726</v>
      </c>
      <c r="E44" s="37">
        <f>SUM('veh fleet stats'!U44:U47,'veh fleet stats'!W44:W47)</f>
        <v>2853</v>
      </c>
      <c r="F44" s="37">
        <f t="shared" si="1"/>
        <v>40579</v>
      </c>
      <c r="G44" s="37">
        <f t="shared" si="2"/>
        <v>37.725999999999999</v>
      </c>
      <c r="H44" s="37">
        <f t="shared" si="2"/>
        <v>2.8530000000000002</v>
      </c>
      <c r="I44" s="37">
        <f t="shared" si="2"/>
        <v>40.579000000000001</v>
      </c>
      <c r="J44" s="32">
        <f t="shared" si="3"/>
        <v>9.9538133361623649E-2</v>
      </c>
      <c r="K44" s="32">
        <f t="shared" si="3"/>
        <v>0.20900588611698523</v>
      </c>
      <c r="L44" s="32">
        <f t="shared" si="3"/>
        <v>0.10658250105806943</v>
      </c>
      <c r="M44" s="24">
        <v>0</v>
      </c>
      <c r="N44" s="32">
        <f t="shared" si="5"/>
        <v>6.2413314840499279E-3</v>
      </c>
      <c r="O44" s="32">
        <f t="shared" si="5"/>
        <v>3.9723032069970854E-2</v>
      </c>
      <c r="P44" s="106">
        <f t="shared" si="4"/>
        <v>-1.9048626911476463E-3</v>
      </c>
      <c r="Q44" s="106">
        <f t="shared" si="4"/>
        <v>1.4040014040013205E-3</v>
      </c>
      <c r="R44" s="106"/>
      <c r="S44" s="106"/>
      <c r="T44" s="106"/>
      <c r="U44" s="106"/>
    </row>
    <row r="45" spans="1:21">
      <c r="A45" s="24">
        <v>42</v>
      </c>
      <c r="C45" s="72" t="s">
        <v>46</v>
      </c>
      <c r="D45" s="37">
        <f>SUM('veh fleet stats'!V45:V48)</f>
        <v>37623</v>
      </c>
      <c r="E45" s="37">
        <f>SUM('veh fleet stats'!U45:U48,'veh fleet stats'!W45:W48)</f>
        <v>2856</v>
      </c>
      <c r="F45" s="37">
        <f t="shared" si="1"/>
        <v>40479</v>
      </c>
      <c r="G45" s="37">
        <f t="shared" si="2"/>
        <v>37.622999999999998</v>
      </c>
      <c r="H45" s="37">
        <f t="shared" si="2"/>
        <v>2.8559999999999999</v>
      </c>
      <c r="I45" s="37">
        <f t="shared" si="2"/>
        <v>40.478999999999999</v>
      </c>
      <c r="J45" s="32">
        <f t="shared" si="3"/>
        <v>9.6536160511699221E-2</v>
      </c>
      <c r="K45" s="32">
        <f t="shared" si="3"/>
        <v>0.21027718568177689</v>
      </c>
      <c r="L45" s="32">
        <f t="shared" si="3"/>
        <v>0.1038555178868279</v>
      </c>
      <c r="M45" s="24">
        <v>0</v>
      </c>
      <c r="N45" s="32">
        <f t="shared" si="5"/>
        <v>3.4940787367971904E-3</v>
      </c>
      <c r="O45" s="32">
        <f t="shared" si="5"/>
        <v>4.0816326530612068E-2</v>
      </c>
      <c r="P45" s="106">
        <f t="shared" si="4"/>
        <v>-2.7302125854847814E-3</v>
      </c>
      <c r="Q45" s="106">
        <f t="shared" si="4"/>
        <v>1.051524710830698E-3</v>
      </c>
    </row>
    <row r="46" spans="1:21">
      <c r="A46" s="24">
        <v>43</v>
      </c>
      <c r="C46" s="72" t="s">
        <v>47</v>
      </c>
      <c r="D46" s="37">
        <f>SUM('veh fleet stats'!V46:V49)</f>
        <v>37507</v>
      </c>
      <c r="E46" s="37">
        <f>SUM('veh fleet stats'!U46:U49,'veh fleet stats'!W46:W49)</f>
        <v>2859</v>
      </c>
      <c r="F46" s="37">
        <f t="shared" si="1"/>
        <v>40366</v>
      </c>
      <c r="G46" s="37">
        <f t="shared" si="2"/>
        <v>37.506999999999998</v>
      </c>
      <c r="H46" s="37">
        <f t="shared" si="2"/>
        <v>2.859</v>
      </c>
      <c r="I46" s="37">
        <f t="shared" si="2"/>
        <v>40.366</v>
      </c>
      <c r="J46" s="32">
        <f t="shared" si="3"/>
        <v>9.3155297884599753E-2</v>
      </c>
      <c r="K46" s="32">
        <f t="shared" si="3"/>
        <v>0.21154848524656855</v>
      </c>
      <c r="L46" s="32">
        <f t="shared" si="3"/>
        <v>0.10077402690332504</v>
      </c>
      <c r="M46" s="24">
        <v>0</v>
      </c>
      <c r="N46" s="32">
        <f t="shared" si="5"/>
        <v>4.000853515415681E-4</v>
      </c>
      <c r="O46" s="32">
        <f t="shared" si="5"/>
        <v>4.1909620991253504E-2</v>
      </c>
      <c r="P46" s="106">
        <f t="shared" si="4"/>
        <v>-3.0832203705180028E-3</v>
      </c>
      <c r="Q46" s="106">
        <f t="shared" si="4"/>
        <v>1.0504201680672232E-3</v>
      </c>
    </row>
    <row r="47" spans="1:21">
      <c r="A47" s="24">
        <v>44</v>
      </c>
      <c r="C47" s="72" t="s">
        <v>48</v>
      </c>
      <c r="D47" s="37">
        <f>SUM('veh fleet stats'!V47:V50)</f>
        <v>37381</v>
      </c>
      <c r="E47" s="37">
        <f>SUM('veh fleet stats'!U47:U50,'veh fleet stats'!W47:W50)</f>
        <v>2862</v>
      </c>
      <c r="F47" s="37">
        <f t="shared" si="1"/>
        <v>40243</v>
      </c>
      <c r="G47" s="37">
        <f t="shared" si="2"/>
        <v>37.381</v>
      </c>
      <c r="H47" s="37">
        <f t="shared" si="2"/>
        <v>2.8620000000000001</v>
      </c>
      <c r="I47" s="37">
        <f t="shared" si="2"/>
        <v>40.243000000000002</v>
      </c>
      <c r="J47" s="32">
        <f t="shared" si="3"/>
        <v>8.9482981582750698E-2</v>
      </c>
      <c r="K47" s="32">
        <f t="shared" si="3"/>
        <v>0.21281978481136044</v>
      </c>
      <c r="L47" s="32">
        <f t="shared" si="3"/>
        <v>9.7419837602698234E-2</v>
      </c>
      <c r="M47" s="24">
        <v>0</v>
      </c>
      <c r="N47" s="32">
        <f t="shared" si="5"/>
        <v>-2.9606316014082479E-3</v>
      </c>
      <c r="O47" s="32">
        <f t="shared" si="5"/>
        <v>4.3002915451894941E-2</v>
      </c>
      <c r="P47" s="106">
        <f t="shared" si="4"/>
        <v>-3.3593729170554587E-3</v>
      </c>
      <c r="Q47" s="106">
        <f t="shared" si="4"/>
        <v>1.0493179433368471E-3</v>
      </c>
    </row>
    <row r="48" spans="1:21">
      <c r="A48" s="24">
        <v>45</v>
      </c>
      <c r="B48" s="24">
        <v>2011</v>
      </c>
      <c r="C48" s="72" t="s">
        <v>49</v>
      </c>
      <c r="D48" s="37">
        <f>SUM('veh fleet stats'!V48:V51)</f>
        <v>37259</v>
      </c>
      <c r="E48" s="37">
        <f>SUM('veh fleet stats'!U48:U51,'veh fleet stats'!W48:W51)</f>
        <v>2860</v>
      </c>
      <c r="F48" s="37">
        <f t="shared" si="1"/>
        <v>40119</v>
      </c>
      <c r="G48" s="37">
        <f t="shared" si="2"/>
        <v>37.259</v>
      </c>
      <c r="H48" s="37">
        <f t="shared" si="2"/>
        <v>2.86</v>
      </c>
      <c r="I48" s="37">
        <f t="shared" si="2"/>
        <v>40.119</v>
      </c>
      <c r="J48" s="32">
        <f t="shared" si="3"/>
        <v>8.5927246750801434E-2</v>
      </c>
      <c r="K48" s="32">
        <f t="shared" si="3"/>
        <v>0.21197225176816592</v>
      </c>
      <c r="L48" s="32">
        <f t="shared" si="3"/>
        <v>9.4038378470358674E-2</v>
      </c>
      <c r="M48" s="24">
        <v>0</v>
      </c>
      <c r="N48" s="32">
        <f t="shared" si="5"/>
        <v>-6.2146591272803642E-3</v>
      </c>
      <c r="O48" s="32">
        <f t="shared" si="5"/>
        <v>4.2274052478133983E-2</v>
      </c>
      <c r="P48" s="106">
        <f t="shared" si="4"/>
        <v>-3.2636901099488691E-3</v>
      </c>
      <c r="Q48" s="106">
        <f t="shared" si="4"/>
        <v>-6.9881201956678574E-4</v>
      </c>
    </row>
    <row r="49" spans="1:17">
      <c r="A49" s="24">
        <v>46</v>
      </c>
      <c r="C49" s="72" t="s">
        <v>50</v>
      </c>
      <c r="D49" s="37">
        <f>SUM('veh fleet stats'!V49:V52)</f>
        <v>37272</v>
      </c>
      <c r="E49" s="37">
        <f>SUM('veh fleet stats'!U49:U52,'veh fleet stats'!W49:W52)</f>
        <v>2863</v>
      </c>
      <c r="F49" s="37">
        <f t="shared" si="1"/>
        <v>40135</v>
      </c>
      <c r="G49" s="37">
        <f t="shared" si="2"/>
        <v>37.271999999999998</v>
      </c>
      <c r="H49" s="37">
        <f t="shared" si="2"/>
        <v>2.863</v>
      </c>
      <c r="I49" s="37">
        <f t="shared" si="2"/>
        <v>40.134999999999998</v>
      </c>
      <c r="J49" s="32">
        <f t="shared" si="3"/>
        <v>8.6306136527976252E-2</v>
      </c>
      <c r="K49" s="32">
        <f t="shared" si="3"/>
        <v>0.21324355133295758</v>
      </c>
      <c r="L49" s="32">
        <f t="shared" si="3"/>
        <v>9.4474695777757356E-2</v>
      </c>
      <c r="M49" s="24">
        <v>0</v>
      </c>
      <c r="N49" s="32">
        <f t="shared" si="5"/>
        <v>-5.8679184892777014E-3</v>
      </c>
      <c r="O49" s="32">
        <f t="shared" si="5"/>
        <v>4.336734693877542E-2</v>
      </c>
      <c r="P49" s="106">
        <f t="shared" si="4"/>
        <v>3.489089884323171E-4</v>
      </c>
      <c r="Q49" s="106">
        <f t="shared" si="4"/>
        <v>1.0489510489510856E-3</v>
      </c>
    </row>
    <row r="50" spans="1:17">
      <c r="A50" s="24">
        <v>47</v>
      </c>
      <c r="C50" s="71" t="s">
        <v>51</v>
      </c>
      <c r="D50" s="37">
        <f>SUM('veh fleet stats'!V50:V53)</f>
        <v>37240</v>
      </c>
      <c r="E50" s="37">
        <f>SUM('veh fleet stats'!U50:U53,'veh fleet stats'!W50:W53)</f>
        <v>2861</v>
      </c>
      <c r="F50" s="37">
        <f t="shared" si="1"/>
        <v>40101</v>
      </c>
      <c r="G50" s="37">
        <f t="shared" si="2"/>
        <v>37.24</v>
      </c>
      <c r="H50" s="37">
        <f t="shared" si="2"/>
        <v>2.8610000000000002</v>
      </c>
      <c r="I50" s="37">
        <f t="shared" si="2"/>
        <v>40.100999999999999</v>
      </c>
      <c r="J50" s="32">
        <f t="shared" si="3"/>
        <v>8.5373484768776597E-2</v>
      </c>
      <c r="K50" s="32">
        <f t="shared" si="3"/>
        <v>0.21239601828976329</v>
      </c>
      <c r="L50" s="32">
        <f t="shared" si="3"/>
        <v>9.3547521499535158E-2</v>
      </c>
      <c r="M50" s="24">
        <v>0</v>
      </c>
      <c r="N50" s="32">
        <f t="shared" si="5"/>
        <v>-6.721433905899854E-3</v>
      </c>
      <c r="O50" s="32">
        <f t="shared" si="5"/>
        <v>4.2638483965014462E-2</v>
      </c>
      <c r="P50" s="106">
        <f t="shared" si="4"/>
        <v>-8.5855333762607788E-4</v>
      </c>
      <c r="Q50" s="106">
        <f t="shared" si="4"/>
        <v>-6.9856793573175313E-4</v>
      </c>
    </row>
    <row r="51" spans="1:17">
      <c r="A51" s="24">
        <v>48</v>
      </c>
      <c r="C51" s="72" t="s">
        <v>52</v>
      </c>
      <c r="D51" s="37">
        <f>SUM('veh fleet stats'!V51:V54)</f>
        <v>37258</v>
      </c>
      <c r="E51" s="37">
        <f>SUM('veh fleet stats'!U51:U54,'veh fleet stats'!W51:W54)</f>
        <v>2860</v>
      </c>
      <c r="F51" s="37">
        <f t="shared" si="1"/>
        <v>40118</v>
      </c>
      <c r="G51" s="37">
        <f t="shared" si="2"/>
        <v>37.258000000000003</v>
      </c>
      <c r="H51" s="37">
        <f t="shared" si="2"/>
        <v>2.86</v>
      </c>
      <c r="I51" s="37">
        <f t="shared" si="2"/>
        <v>40.118000000000002</v>
      </c>
      <c r="J51" s="32">
        <f t="shared" si="3"/>
        <v>8.5898101383326431E-2</v>
      </c>
      <c r="K51" s="32">
        <f t="shared" si="3"/>
        <v>0.21197225176816592</v>
      </c>
      <c r="L51" s="32">
        <f t="shared" si="3"/>
        <v>9.4011108638646368E-2</v>
      </c>
      <c r="M51" s="24">
        <v>0</v>
      </c>
      <c r="N51" s="32">
        <f t="shared" si="5"/>
        <v>-6.2413314840498169E-3</v>
      </c>
      <c r="O51" s="32">
        <f t="shared" si="5"/>
        <v>4.2274052478133983E-2</v>
      </c>
      <c r="P51" s="106">
        <f t="shared" si="4"/>
        <v>4.8335123523091106E-4</v>
      </c>
      <c r="Q51" s="106">
        <f t="shared" si="4"/>
        <v>-3.4952813701505381E-4</v>
      </c>
    </row>
    <row r="52" spans="1:17">
      <c r="A52" s="24">
        <v>49</v>
      </c>
      <c r="B52" s="24">
        <v>2012</v>
      </c>
      <c r="C52" s="72" t="s">
        <v>53</v>
      </c>
      <c r="D52" s="37">
        <f>SUM('veh fleet stats'!V52:V55)</f>
        <v>37341</v>
      </c>
      <c r="E52" s="37">
        <f>SUM('veh fleet stats'!U52:U55,'veh fleet stats'!W52:W55)</f>
        <v>2864</v>
      </c>
      <c r="F52" s="37">
        <f t="shared" si="1"/>
        <v>40205</v>
      </c>
      <c r="G52" s="37">
        <f t="shared" si="2"/>
        <v>37.341000000000001</v>
      </c>
      <c r="H52" s="37">
        <f t="shared" si="2"/>
        <v>2.8639999999999999</v>
      </c>
      <c r="I52" s="37">
        <f t="shared" si="2"/>
        <v>40.204999999999998</v>
      </c>
      <c r="J52" s="32">
        <f t="shared" si="3"/>
        <v>8.8317166883751019E-2</v>
      </c>
      <c r="K52" s="32">
        <f t="shared" si="3"/>
        <v>0.21366731785455495</v>
      </c>
      <c r="L52" s="32">
        <f t="shared" si="3"/>
        <v>9.6383583997626365E-2</v>
      </c>
      <c r="M52" s="24">
        <v>0</v>
      </c>
      <c r="N52" s="32">
        <f t="shared" si="5"/>
        <v>-4.0275258721860219E-3</v>
      </c>
      <c r="O52" s="32">
        <f t="shared" si="5"/>
        <v>4.3731778425655898E-2</v>
      </c>
      <c r="P52" s="106">
        <f t="shared" si="4"/>
        <v>2.2277094852112267E-3</v>
      </c>
      <c r="Q52" s="106">
        <f t="shared" si="4"/>
        <v>1.3986013986013734E-3</v>
      </c>
    </row>
    <row r="53" spans="1:17">
      <c r="A53" s="24">
        <v>50</v>
      </c>
      <c r="C53" s="92" t="s">
        <v>54</v>
      </c>
      <c r="D53" s="37">
        <f>SUM('veh fleet stats'!V53:V56)</f>
        <v>37372</v>
      </c>
      <c r="E53" s="37">
        <f>SUM('veh fleet stats'!U53:U56,'veh fleet stats'!W53:W56)</f>
        <v>2867</v>
      </c>
      <c r="F53" s="37">
        <f t="shared" si="1"/>
        <v>40239</v>
      </c>
      <c r="G53" s="37">
        <f t="shared" si="2"/>
        <v>37.372</v>
      </c>
      <c r="H53" s="37">
        <f t="shared" si="2"/>
        <v>2.867</v>
      </c>
      <c r="I53" s="37">
        <f t="shared" si="2"/>
        <v>40.238999999999997</v>
      </c>
      <c r="J53" s="32">
        <f t="shared" si="3"/>
        <v>8.922067327547567E-2</v>
      </c>
      <c r="K53" s="32">
        <f t="shared" si="3"/>
        <v>0.21493861741934661</v>
      </c>
      <c r="L53" s="32">
        <f t="shared" si="3"/>
        <v>9.7310758275848341E-2</v>
      </c>
      <c r="M53" s="24">
        <v>0</v>
      </c>
      <c r="N53" s="32">
        <f t="shared" si="5"/>
        <v>-3.2006828123332109E-3</v>
      </c>
      <c r="O53" s="32">
        <f t="shared" si="5"/>
        <v>4.4825072886297335E-2</v>
      </c>
      <c r="P53" s="106">
        <f t="shared" si="4"/>
        <v>8.3018665809708736E-4</v>
      </c>
      <c r="Q53" s="106">
        <f t="shared" si="4"/>
        <v>1.0474860335194514E-3</v>
      </c>
    </row>
    <row r="54" spans="1:17">
      <c r="A54" s="24">
        <v>51</v>
      </c>
      <c r="C54" s="93" t="s">
        <v>55</v>
      </c>
      <c r="D54" s="37">
        <f>SUM('veh fleet stats'!V54:V57)</f>
        <v>37535</v>
      </c>
      <c r="E54" s="37">
        <f>SUM('veh fleet stats'!U54:U57,'veh fleet stats'!W54:W57)</f>
        <v>2881</v>
      </c>
      <c r="F54" s="37">
        <f t="shared" si="1"/>
        <v>40416</v>
      </c>
      <c r="G54" s="37">
        <f t="shared" si="2"/>
        <v>37.534999999999997</v>
      </c>
      <c r="H54" s="37">
        <f t="shared" si="2"/>
        <v>2.8809999999999998</v>
      </c>
      <c r="I54" s="37">
        <f t="shared" si="2"/>
        <v>40.415999999999997</v>
      </c>
      <c r="J54" s="32">
        <f t="shared" si="3"/>
        <v>9.3971368173899616E-2</v>
      </c>
      <c r="K54" s="32">
        <f t="shared" si="3"/>
        <v>0.22087134872170822</v>
      </c>
      <c r="L54" s="32">
        <f t="shared" si="3"/>
        <v>0.1021375184889457</v>
      </c>
      <c r="M54" s="24">
        <v>0</v>
      </c>
      <c r="N54" s="32">
        <f t="shared" si="5"/>
        <v>1.146911341086021E-3</v>
      </c>
      <c r="O54" s="32">
        <f t="shared" si="5"/>
        <v>4.9927113702623815E-2</v>
      </c>
      <c r="P54" s="106">
        <f t="shared" si="4"/>
        <v>4.3615541046773121E-3</v>
      </c>
      <c r="Q54" s="106">
        <f t="shared" si="4"/>
        <v>4.8831531217299329E-3</v>
      </c>
    </row>
    <row r="55" spans="1:17">
      <c r="A55" s="24">
        <v>52</v>
      </c>
      <c r="C55" s="93" t="s">
        <v>56</v>
      </c>
      <c r="D55" s="37">
        <f>SUM('veh fleet stats'!V55:V58)</f>
        <v>37729</v>
      </c>
      <c r="E55" s="37">
        <f>SUM('veh fleet stats'!U55:U58,'veh fleet stats'!W55:W58)</f>
        <v>2903</v>
      </c>
      <c r="F55" s="37">
        <f t="shared" si="1"/>
        <v>40632</v>
      </c>
      <c r="G55" s="37">
        <f t="shared" si="2"/>
        <v>37.728999999999999</v>
      </c>
      <c r="H55" s="37">
        <f t="shared" si="2"/>
        <v>2.903</v>
      </c>
      <c r="I55" s="37">
        <f t="shared" si="2"/>
        <v>40.631999999999998</v>
      </c>
      <c r="J55" s="32">
        <f t="shared" si="3"/>
        <v>9.9625569464048658E-2</v>
      </c>
      <c r="K55" s="32">
        <f t="shared" si="3"/>
        <v>0.2301942121968481</v>
      </c>
      <c r="L55" s="32">
        <f t="shared" si="3"/>
        <v>0.10802780213882723</v>
      </c>
      <c r="M55" s="24">
        <v>0</v>
      </c>
      <c r="N55" s="32">
        <f t="shared" si="5"/>
        <v>6.3213485543582859E-3</v>
      </c>
      <c r="O55" s="32">
        <f t="shared" si="5"/>
        <v>5.7944606413994126E-2</v>
      </c>
      <c r="P55" s="106">
        <f t="shared" si="4"/>
        <v>5.1685093912348101E-3</v>
      </c>
      <c r="Q55" s="106">
        <f t="shared" si="4"/>
        <v>7.6362374175633629E-3</v>
      </c>
    </row>
    <row r="56" spans="1:17">
      <c r="A56" s="24">
        <v>53</v>
      </c>
      <c r="B56" s="24">
        <v>2013</v>
      </c>
      <c r="C56" s="93" t="s">
        <v>57</v>
      </c>
      <c r="D56" s="37">
        <f>SUM('veh fleet stats'!V56:V59)</f>
        <v>37937</v>
      </c>
      <c r="E56" s="37">
        <f>SUM('veh fleet stats'!U56:U59,'veh fleet stats'!W56:W59)</f>
        <v>2934</v>
      </c>
      <c r="F56" s="37">
        <f t="shared" si="1"/>
        <v>40871</v>
      </c>
      <c r="G56" s="37">
        <f t="shared" si="2"/>
        <v>37.936999999999998</v>
      </c>
      <c r="H56" s="37">
        <f t="shared" si="2"/>
        <v>2.9340000000000002</v>
      </c>
      <c r="I56" s="37">
        <f t="shared" si="2"/>
        <v>40.871000000000002</v>
      </c>
      <c r="J56" s="32">
        <f t="shared" si="3"/>
        <v>0.1056878058988473</v>
      </c>
      <c r="K56" s="32">
        <f t="shared" si="3"/>
        <v>0.2433309743663632</v>
      </c>
      <c r="L56" s="32">
        <f t="shared" si="3"/>
        <v>0.11454529191809448</v>
      </c>
      <c r="M56" s="24">
        <v>0</v>
      </c>
      <c r="N56" s="32">
        <f t="shared" si="5"/>
        <v>1.1869198762402666E-2</v>
      </c>
      <c r="O56" s="32">
        <f t="shared" si="5"/>
        <v>6.9241982507288524E-2</v>
      </c>
      <c r="P56" s="106">
        <f t="shared" si="4"/>
        <v>5.5130006096106854E-3</v>
      </c>
      <c r="Q56" s="106">
        <f t="shared" si="4"/>
        <v>1.0678608336203821E-2</v>
      </c>
    </row>
    <row r="57" spans="1:17">
      <c r="A57" s="24">
        <v>54</v>
      </c>
      <c r="C57" s="93" t="s">
        <v>58</v>
      </c>
      <c r="D57" s="37">
        <f>SUM('veh fleet stats'!V57:V60)</f>
        <v>38150</v>
      </c>
      <c r="E57" s="37">
        <f>SUM('veh fleet stats'!U57:U60,'veh fleet stats'!W57:W60)</f>
        <v>2966</v>
      </c>
      <c r="F57" s="37">
        <f t="shared" si="1"/>
        <v>41116</v>
      </c>
      <c r="G57" s="37">
        <f t="shared" si="2"/>
        <v>38.15</v>
      </c>
      <c r="H57" s="37">
        <f t="shared" si="2"/>
        <v>2.9660000000000002</v>
      </c>
      <c r="I57" s="37">
        <f t="shared" si="2"/>
        <v>41.116</v>
      </c>
      <c r="J57" s="32">
        <f t="shared" si="3"/>
        <v>0.11189576917102095</v>
      </c>
      <c r="K57" s="32">
        <f t="shared" si="3"/>
        <v>0.25689150305747566</v>
      </c>
      <c r="L57" s="32">
        <f t="shared" si="3"/>
        <v>0.12122640068763602</v>
      </c>
      <c r="M57" s="24">
        <v>0</v>
      </c>
      <c r="N57" s="32">
        <f t="shared" si="5"/>
        <v>1.755041075429431E-2</v>
      </c>
      <c r="O57" s="32">
        <f t="shared" si="5"/>
        <v>8.0903790087463623E-2</v>
      </c>
      <c r="P57" s="106">
        <f t="shared" si="4"/>
        <v>5.6145715264781515E-3</v>
      </c>
      <c r="Q57" s="106">
        <f t="shared" si="4"/>
        <v>1.0906612133606108E-2</v>
      </c>
    </row>
    <row r="58" spans="1:17">
      <c r="A58" s="24">
        <v>55</v>
      </c>
      <c r="C58" s="93" t="s">
        <v>59</v>
      </c>
      <c r="D58" s="37">
        <f>SUM('veh fleet stats'!V58:V61)</f>
        <v>38391</v>
      </c>
      <c r="E58" s="37">
        <f>SUM('veh fleet stats'!U58:U61,'veh fleet stats'!W58:W61)</f>
        <v>2994</v>
      </c>
      <c r="F58" s="37">
        <f t="shared" si="1"/>
        <v>41385</v>
      </c>
      <c r="G58" s="37">
        <f t="shared" si="2"/>
        <v>38.390999999999998</v>
      </c>
      <c r="H58" s="37">
        <f t="shared" si="2"/>
        <v>2.9940000000000002</v>
      </c>
      <c r="I58" s="37">
        <f t="shared" si="2"/>
        <v>41.384999999999998</v>
      </c>
      <c r="J58" s="32">
        <f t="shared" si="3"/>
        <v>0.11891980273249447</v>
      </c>
      <c r="K58" s="32">
        <f t="shared" si="3"/>
        <v>0.26875696566219887</v>
      </c>
      <c r="L58" s="32">
        <f t="shared" si="3"/>
        <v>0.12856198541827557</v>
      </c>
      <c r="M58" s="24">
        <v>0</v>
      </c>
      <c r="N58" s="32">
        <f t="shared" si="5"/>
        <v>2.3978448735730407E-2</v>
      </c>
      <c r="O58" s="32">
        <f t="shared" si="5"/>
        <v>9.1107871720116584E-2</v>
      </c>
      <c r="P58" s="106">
        <f t="shared" si="4"/>
        <v>6.3171690694625582E-3</v>
      </c>
      <c r="Q58" s="106">
        <f t="shared" si="4"/>
        <v>9.4403236682401026E-3</v>
      </c>
    </row>
    <row r="59" spans="1:17">
      <c r="A59" s="24">
        <v>56</v>
      </c>
      <c r="C59" s="92" t="s">
        <v>60</v>
      </c>
      <c r="D59" s="37">
        <f>SUM('veh fleet stats'!V59:V62)</f>
        <v>38687</v>
      </c>
      <c r="E59" s="37">
        <f>SUM('veh fleet stats'!U59:U62,'veh fleet stats'!W59:W62)</f>
        <v>3022</v>
      </c>
      <c r="F59" s="37">
        <f t="shared" si="1"/>
        <v>41709</v>
      </c>
      <c r="G59" s="37">
        <f t="shared" si="2"/>
        <v>38.686999999999998</v>
      </c>
      <c r="H59" s="37">
        <f t="shared" si="2"/>
        <v>3.0219999999999998</v>
      </c>
      <c r="I59" s="37">
        <f t="shared" si="2"/>
        <v>41.709000000000003</v>
      </c>
      <c r="J59" s="32">
        <f t="shared" si="3"/>
        <v>0.12754683150509272</v>
      </c>
      <c r="K59" s="32">
        <f t="shared" si="3"/>
        <v>0.28062242826692207</v>
      </c>
      <c r="L59" s="32">
        <f t="shared" si="3"/>
        <v>0.13739741089309798</v>
      </c>
      <c r="M59" s="24">
        <v>0</v>
      </c>
      <c r="N59" s="32">
        <f t="shared" si="5"/>
        <v>3.1873466339485734E-2</v>
      </c>
      <c r="O59" s="32">
        <f t="shared" si="5"/>
        <v>0.10131195335276955</v>
      </c>
      <c r="P59" s="106">
        <f t="shared" si="4"/>
        <v>7.7101403974890736E-3</v>
      </c>
      <c r="Q59" s="106">
        <f t="shared" si="4"/>
        <v>9.352037408149716E-3</v>
      </c>
    </row>
    <row r="60" spans="1:17">
      <c r="A60" s="24">
        <v>57</v>
      </c>
      <c r="B60" s="24">
        <v>2014</v>
      </c>
      <c r="C60" s="93" t="s">
        <v>61</v>
      </c>
      <c r="D60" s="37">
        <f>SUM('veh fleet stats'!V60:V63)</f>
        <v>39012</v>
      </c>
      <c r="E60" s="37">
        <f>SUM('veh fleet stats'!U60:U63,'veh fleet stats'!W60:W63)</f>
        <v>3050</v>
      </c>
      <c r="F60" s="37">
        <f t="shared" si="1"/>
        <v>42062</v>
      </c>
      <c r="G60" s="37">
        <f t="shared" si="2"/>
        <v>39.012</v>
      </c>
      <c r="H60" s="37">
        <f t="shared" si="2"/>
        <v>3.05</v>
      </c>
      <c r="I60" s="37">
        <f t="shared" si="2"/>
        <v>42.061999999999998</v>
      </c>
      <c r="J60" s="32">
        <f t="shared" si="3"/>
        <v>0.13701907593446583</v>
      </c>
      <c r="K60" s="32">
        <f t="shared" si="3"/>
        <v>0.29248789087164528</v>
      </c>
      <c r="L60" s="32">
        <f t="shared" si="3"/>
        <v>0.14702366148758017</v>
      </c>
      <c r="M60" s="24">
        <v>0</v>
      </c>
      <c r="N60" s="32">
        <f t="shared" si="5"/>
        <v>4.054198228955519E-2</v>
      </c>
      <c r="O60" s="32">
        <f t="shared" si="5"/>
        <v>0.11151603498542251</v>
      </c>
      <c r="P60" s="106">
        <f t="shared" si="4"/>
        <v>8.4007547755060585E-3</v>
      </c>
      <c r="Q60" s="106">
        <f t="shared" si="4"/>
        <v>9.2653871608205929E-3</v>
      </c>
    </row>
    <row r="61" spans="1:17">
      <c r="A61" s="24">
        <v>58</v>
      </c>
      <c r="C61" s="92" t="s">
        <v>62</v>
      </c>
      <c r="D61" s="37">
        <f>SUM('veh fleet stats'!V61:V64)</f>
        <v>39293</v>
      </c>
      <c r="E61" s="37">
        <f>SUM('veh fleet stats'!U61:U64,'veh fleet stats'!W61:W64)</f>
        <v>3074</v>
      </c>
      <c r="F61" s="37">
        <f t="shared" si="1"/>
        <v>42367</v>
      </c>
      <c r="G61" s="37">
        <f t="shared" si="2"/>
        <v>39.292999999999999</v>
      </c>
      <c r="H61" s="37">
        <f t="shared" si="2"/>
        <v>3.0739999999999998</v>
      </c>
      <c r="I61" s="37">
        <f t="shared" si="2"/>
        <v>42.366999999999997</v>
      </c>
      <c r="J61" s="32">
        <f t="shared" si="3"/>
        <v>0.14520892419493925</v>
      </c>
      <c r="K61" s="32">
        <f t="shared" si="3"/>
        <v>0.30265828738997969</v>
      </c>
      <c r="L61" s="32">
        <f t="shared" si="3"/>
        <v>0.15534096015986654</v>
      </c>
      <c r="M61" s="24">
        <v>0</v>
      </c>
      <c r="N61" s="32">
        <f t="shared" si="5"/>
        <v>4.8036914541768949E-2</v>
      </c>
      <c r="O61" s="32">
        <f t="shared" si="5"/>
        <v>0.12026239067055378</v>
      </c>
      <c r="P61" s="106">
        <f t="shared" si="4"/>
        <v>7.2029119245360373E-3</v>
      </c>
      <c r="Q61" s="106">
        <f t="shared" si="4"/>
        <v>7.8688524590164732E-3</v>
      </c>
    </row>
    <row r="62" spans="1:17">
      <c r="A62" s="24">
        <v>59</v>
      </c>
      <c r="C62" s="72" t="s">
        <v>63</v>
      </c>
      <c r="D62" s="37">
        <f>SUM('veh fleet stats'!V62:V65)</f>
        <v>39583</v>
      </c>
      <c r="E62" s="37">
        <f>SUM('veh fleet stats'!U62:U65,'veh fleet stats'!W62:W65)</f>
        <v>3097</v>
      </c>
      <c r="F62" s="37">
        <f t="shared" si="1"/>
        <v>42680</v>
      </c>
      <c r="G62" s="37">
        <f t="shared" si="2"/>
        <v>39.582999999999998</v>
      </c>
      <c r="H62" s="37">
        <f t="shared" si="2"/>
        <v>3.097</v>
      </c>
      <c r="I62" s="37">
        <f t="shared" si="2"/>
        <v>42.68</v>
      </c>
      <c r="J62" s="32">
        <f t="shared" si="3"/>
        <v>0.15366108076268747</v>
      </c>
      <c r="K62" s="32">
        <f t="shared" si="3"/>
        <v>0.31240491738671672</v>
      </c>
      <c r="L62" s="32">
        <f t="shared" si="3"/>
        <v>0.16387641748585224</v>
      </c>
      <c r="M62" s="24">
        <v>0</v>
      </c>
      <c r="N62" s="32">
        <f t="shared" si="5"/>
        <v>5.5771898004907783E-2</v>
      </c>
      <c r="O62" s="32">
        <f t="shared" si="5"/>
        <v>0.12864431486880457</v>
      </c>
      <c r="P62" s="106">
        <f t="shared" si="4"/>
        <v>7.3804494439213553E-3</v>
      </c>
      <c r="Q62" s="106">
        <f t="shared" si="4"/>
        <v>7.4821080026024056E-3</v>
      </c>
    </row>
    <row r="63" spans="1:17">
      <c r="A63" s="24">
        <v>60</v>
      </c>
      <c r="C63" s="92" t="s">
        <v>64</v>
      </c>
      <c r="D63" s="37">
        <f>SUM('veh fleet stats'!V63:V66)</f>
        <v>39923</v>
      </c>
      <c r="E63" s="37">
        <f>SUM('veh fleet stats'!U63:U66,'veh fleet stats'!W63:W66)</f>
        <v>3117</v>
      </c>
      <c r="F63" s="37">
        <f t="shared" si="1"/>
        <v>43040</v>
      </c>
      <c r="G63" s="37">
        <f t="shared" si="2"/>
        <v>39.923000000000002</v>
      </c>
      <c r="H63" s="37">
        <f t="shared" si="2"/>
        <v>3.117</v>
      </c>
      <c r="I63" s="37">
        <f t="shared" si="2"/>
        <v>43.04</v>
      </c>
      <c r="J63" s="32">
        <f t="shared" si="3"/>
        <v>0.16357050570418541</v>
      </c>
      <c r="K63" s="32">
        <f t="shared" si="3"/>
        <v>0.32088024781866187</v>
      </c>
      <c r="L63" s="32">
        <f t="shared" si="3"/>
        <v>0.17369355690232147</v>
      </c>
      <c r="M63" s="24">
        <v>0</v>
      </c>
      <c r="N63" s="32">
        <f t="shared" si="5"/>
        <v>6.4840499306518806E-2</v>
      </c>
      <c r="O63" s="32">
        <f t="shared" si="5"/>
        <v>0.13593294460641392</v>
      </c>
      <c r="P63" s="106">
        <f t="shared" si="4"/>
        <v>8.5895460172296101E-3</v>
      </c>
      <c r="Q63" s="106">
        <f t="shared" si="4"/>
        <v>6.4578624475297719E-3</v>
      </c>
    </row>
    <row r="64" spans="1:17">
      <c r="B64" s="24">
        <v>2015</v>
      </c>
      <c r="C64" s="229" t="s">
        <v>65</v>
      </c>
      <c r="D64" s="37">
        <f>SUM('veh fleet stats'!V64:V67)</f>
        <v>40322</v>
      </c>
      <c r="E64" s="37">
        <f>SUM('veh fleet stats'!U64:U67,'veh fleet stats'!W64:W67)</f>
        <v>3145</v>
      </c>
      <c r="F64" s="37">
        <f t="shared" si="1"/>
        <v>43467</v>
      </c>
      <c r="G64" s="37">
        <f t="shared" ref="G64:I65" si="6">D64/1000</f>
        <v>40.322000000000003</v>
      </c>
      <c r="H64" s="37">
        <f t="shared" si="6"/>
        <v>3.145</v>
      </c>
      <c r="I64" s="37">
        <f t="shared" si="6"/>
        <v>43.466999999999999</v>
      </c>
      <c r="J64" s="32">
        <f t="shared" ref="J64:L65" si="7">G64/G$8-1</f>
        <v>0.17519950732670808</v>
      </c>
      <c r="K64" s="32">
        <f t="shared" si="7"/>
        <v>0.3327457104233853</v>
      </c>
      <c r="L64" s="32">
        <f t="shared" si="7"/>
        <v>0.18533777504352256</v>
      </c>
      <c r="M64" s="24">
        <v>0</v>
      </c>
      <c r="N64" s="32">
        <f>G64/G$20-1</f>
        <v>7.5482769657527093E-2</v>
      </c>
      <c r="O64" s="32">
        <f>H64/H$20-1</f>
        <v>0.14613702623906688</v>
      </c>
      <c r="P64" s="106">
        <f>D64/D63-1</f>
        <v>9.9942389099014761E-3</v>
      </c>
      <c r="Q64" s="106">
        <f>E64/E63-1</f>
        <v>8.9829964709655652E-3</v>
      </c>
    </row>
    <row r="65" spans="3:17">
      <c r="C65" s="229" t="s">
        <v>242</v>
      </c>
      <c r="D65" s="37">
        <f>SUM('veh fleet stats'!V65:V68)</f>
        <v>40781</v>
      </c>
      <c r="E65" s="37">
        <f>SUM('veh fleet stats'!U65:U68,'veh fleet stats'!W65:W68)</f>
        <v>3186</v>
      </c>
      <c r="F65" s="37">
        <f t="shared" si="1"/>
        <v>43967</v>
      </c>
      <c r="G65" s="37">
        <f t="shared" si="6"/>
        <v>40.780999999999999</v>
      </c>
      <c r="H65" s="37">
        <f t="shared" si="6"/>
        <v>3.1859999999999999</v>
      </c>
      <c r="I65" s="37">
        <f t="shared" si="6"/>
        <v>43.966999999999999</v>
      </c>
      <c r="J65" s="32">
        <f t="shared" si="7"/>
        <v>0.18857723099773027</v>
      </c>
      <c r="K65" s="32">
        <f t="shared" si="7"/>
        <v>0.35012013780887297</v>
      </c>
      <c r="L65" s="32">
        <f t="shared" si="7"/>
        <v>0.1989726908997298</v>
      </c>
      <c r="M65" s="24">
        <v>0</v>
      </c>
      <c r="N65" s="32">
        <f>G65/G$20-1</f>
        <v>8.7725381414701875E-2</v>
      </c>
      <c r="O65" s="32">
        <f>H65/H$20-1</f>
        <v>0.16107871720116607</v>
      </c>
      <c r="P65" s="106">
        <f>D65/D64-1</f>
        <v>1.138336392044037E-2</v>
      </c>
      <c r="Q65" s="106">
        <f>E65/E64-1</f>
        <v>1.3036565977742498E-2</v>
      </c>
    </row>
  </sheetData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15"/>
  <sheetViews>
    <sheetView workbookViewId="0">
      <selection activeCell="A10" sqref="A10"/>
    </sheetView>
  </sheetViews>
  <sheetFormatPr defaultRowHeight="15"/>
  <sheetData>
    <row r="1" spans="1:2" ht="39">
      <c r="A1" s="171" t="s">
        <v>658</v>
      </c>
      <c r="B1" s="171"/>
    </row>
    <row r="2" spans="1:2" ht="39">
      <c r="A2" s="171" t="s">
        <v>659</v>
      </c>
      <c r="B2" s="171"/>
    </row>
    <row r="3" spans="1:2" ht="26.25">
      <c r="A3" s="171" t="s">
        <v>660</v>
      </c>
      <c r="B3" s="171"/>
    </row>
    <row r="4" spans="1:2" ht="39">
      <c r="A4" s="171" t="s">
        <v>662</v>
      </c>
      <c r="B4" s="171"/>
    </row>
    <row r="5" spans="1:2" ht="26.25">
      <c r="A5" s="171" t="s">
        <v>661</v>
      </c>
      <c r="B5" s="171"/>
    </row>
    <row r="6" spans="1:2" ht="39">
      <c r="A6" s="171" t="s">
        <v>663</v>
      </c>
      <c r="B6" s="171"/>
    </row>
    <row r="7" spans="1:2" ht="26.25">
      <c r="A7" s="171" t="s">
        <v>670</v>
      </c>
      <c r="B7" s="171"/>
    </row>
    <row r="8" spans="1:2" ht="51.75">
      <c r="A8" s="270" t="s">
        <v>769</v>
      </c>
      <c r="B8" s="171"/>
    </row>
    <row r="9" spans="1:2" ht="51.75">
      <c r="A9" s="171" t="s">
        <v>664</v>
      </c>
      <c r="B9" s="171"/>
    </row>
    <row r="10" spans="1:2" ht="51.75">
      <c r="A10" s="270" t="s">
        <v>768</v>
      </c>
      <c r="B10" s="171"/>
    </row>
    <row r="11" spans="1:2" ht="39">
      <c r="A11" s="172" t="s">
        <v>665</v>
      </c>
      <c r="B11" s="172"/>
    </row>
    <row r="12" spans="1:2" ht="51.75">
      <c r="A12" s="172" t="s">
        <v>666</v>
      </c>
      <c r="B12" s="172"/>
    </row>
    <row r="13" spans="1:2" ht="26.25">
      <c r="A13" s="171" t="s">
        <v>667</v>
      </c>
      <c r="B13" s="171"/>
    </row>
    <row r="14" spans="1:2" ht="51.75">
      <c r="A14" s="171" t="s">
        <v>668</v>
      </c>
      <c r="B14" s="171"/>
    </row>
    <row r="15" spans="1:2" ht="39">
      <c r="A15" s="171" t="s">
        <v>669</v>
      </c>
      <c r="B15" s="17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6"/>
  <sheetViews>
    <sheetView workbookViewId="0">
      <selection activeCell="N31" sqref="N31"/>
    </sheetView>
  </sheetViews>
  <sheetFormatPr defaultRowHeight="15"/>
  <sheetData>
    <row r="1" spans="1:26">
      <c r="A1" s="112"/>
      <c r="B1" s="118" t="s">
        <v>314</v>
      </c>
      <c r="C1" s="116"/>
      <c r="D1" s="116"/>
      <c r="E1" s="116"/>
      <c r="F1" s="116"/>
      <c r="G1" s="116"/>
      <c r="H1" s="116"/>
      <c r="I1" s="116"/>
      <c r="J1" s="116"/>
      <c r="K1" s="128"/>
      <c r="L1" s="114" t="s">
        <v>440</v>
      </c>
      <c r="M1" s="115"/>
      <c r="N1" s="115"/>
      <c r="O1" s="115"/>
      <c r="P1" s="115"/>
      <c r="Q1" s="115"/>
      <c r="R1" s="115"/>
      <c r="S1" s="115"/>
      <c r="T1" s="115"/>
      <c r="U1" s="128"/>
      <c r="V1" s="112"/>
      <c r="W1" s="112"/>
      <c r="X1" s="112"/>
      <c r="Y1" s="112" t="s">
        <v>441</v>
      </c>
      <c r="Z1" s="112"/>
    </row>
    <row r="2" spans="1:26" ht="51">
      <c r="A2" s="124" t="s">
        <v>442</v>
      </c>
      <c r="B2" s="125" t="s">
        <v>443</v>
      </c>
      <c r="C2" s="126" t="s">
        <v>444</v>
      </c>
      <c r="D2" s="126" t="s">
        <v>445</v>
      </c>
      <c r="E2" s="126" t="s">
        <v>446</v>
      </c>
      <c r="F2" s="126" t="s">
        <v>447</v>
      </c>
      <c r="G2" s="126" t="s">
        <v>448</v>
      </c>
      <c r="H2" s="126" t="s">
        <v>449</v>
      </c>
      <c r="I2" s="126" t="s">
        <v>450</v>
      </c>
      <c r="J2" s="126" t="s">
        <v>451</v>
      </c>
      <c r="K2" s="126" t="s">
        <v>452</v>
      </c>
      <c r="L2" s="121" t="s">
        <v>453</v>
      </c>
      <c r="M2" s="120" t="s">
        <v>454</v>
      </c>
      <c r="N2" s="120" t="s">
        <v>455</v>
      </c>
      <c r="O2" s="120" t="s">
        <v>456</v>
      </c>
      <c r="P2" s="120" t="s">
        <v>457</v>
      </c>
      <c r="Q2" s="120" t="s">
        <v>458</v>
      </c>
      <c r="R2" s="120" t="s">
        <v>459</v>
      </c>
      <c r="S2" s="120" t="s">
        <v>460</v>
      </c>
      <c r="T2" s="120" t="s">
        <v>461</v>
      </c>
      <c r="U2" s="122" t="s">
        <v>462</v>
      </c>
      <c r="V2" s="127" t="s">
        <v>463</v>
      </c>
      <c r="W2" s="127" t="s">
        <v>464</v>
      </c>
      <c r="X2" s="117"/>
      <c r="Y2" s="130" t="s">
        <v>465</v>
      </c>
      <c r="Z2" s="130" t="s">
        <v>466</v>
      </c>
    </row>
    <row r="3" spans="1:26">
      <c r="A3" s="119">
        <v>2001</v>
      </c>
      <c r="B3" s="132">
        <v>26067.706840999999</v>
      </c>
      <c r="C3" s="132">
        <v>2465.9786392999999</v>
      </c>
      <c r="D3" s="132">
        <v>2284.3363605</v>
      </c>
      <c r="E3" s="132">
        <v>2838.7365691999998</v>
      </c>
      <c r="F3" s="132">
        <v>220.49809298</v>
      </c>
      <c r="G3" s="132">
        <v>31.770789014999998</v>
      </c>
      <c r="H3" s="132">
        <v>2160.7493598999999</v>
      </c>
      <c r="I3" s="132">
        <v>5.3789963544999999</v>
      </c>
      <c r="J3" s="132">
        <v>150.79200832000001</v>
      </c>
      <c r="K3" s="135">
        <v>1.4840638389</v>
      </c>
      <c r="L3" s="129">
        <v>2100576</v>
      </c>
      <c r="M3" s="129">
        <v>154533</v>
      </c>
      <c r="N3" s="129">
        <v>191985</v>
      </c>
      <c r="O3" s="129">
        <v>162237</v>
      </c>
      <c r="P3" s="129">
        <v>72478</v>
      </c>
      <c r="Q3" s="129">
        <v>5444</v>
      </c>
      <c r="R3" s="129">
        <v>90312</v>
      </c>
      <c r="S3" s="129">
        <v>309</v>
      </c>
      <c r="T3" s="129">
        <v>4541</v>
      </c>
      <c r="U3" s="129">
        <v>63</v>
      </c>
      <c r="V3" s="134">
        <v>28352.043201500001</v>
      </c>
      <c r="W3" s="132">
        <v>5304.7152084999998</v>
      </c>
      <c r="X3" s="129"/>
      <c r="Y3" s="132">
        <v>12536.936282683781</v>
      </c>
      <c r="Z3" s="132">
        <v>16836.624269210017</v>
      </c>
    </row>
    <row r="4" spans="1:26">
      <c r="A4" s="123">
        <v>2002</v>
      </c>
      <c r="B4" s="132">
        <v>26967.835383000001</v>
      </c>
      <c r="C4" s="132">
        <v>2587.3618287999998</v>
      </c>
      <c r="D4" s="132">
        <v>2217.3560093000001</v>
      </c>
      <c r="E4" s="132">
        <v>3006.3113281999999</v>
      </c>
      <c r="F4" s="132">
        <v>224.36882122</v>
      </c>
      <c r="G4" s="132">
        <v>30.652029779999999</v>
      </c>
      <c r="H4" s="132">
        <v>2250.2561688000001</v>
      </c>
      <c r="I4" s="132">
        <v>4.9348763447000001</v>
      </c>
      <c r="J4" s="132">
        <v>160.00048760000001</v>
      </c>
      <c r="K4" s="137">
        <v>1.4987480742999999</v>
      </c>
      <c r="L4" s="129">
        <v>2187799</v>
      </c>
      <c r="M4" s="129">
        <v>168078</v>
      </c>
      <c r="N4" s="129">
        <v>190402</v>
      </c>
      <c r="O4" s="129">
        <v>174738</v>
      </c>
      <c r="P4" s="129">
        <v>76000</v>
      </c>
      <c r="Q4" s="129">
        <v>5290</v>
      </c>
      <c r="R4" s="129">
        <v>95169</v>
      </c>
      <c r="S4" s="129">
        <v>307</v>
      </c>
      <c r="T4" s="129">
        <v>5039</v>
      </c>
      <c r="U4" s="129">
        <v>62</v>
      </c>
      <c r="V4" s="133">
        <v>29185.191392300003</v>
      </c>
      <c r="W4" s="132">
        <v>5593.6731569999993</v>
      </c>
      <c r="X4" s="129"/>
      <c r="Y4" s="132">
        <v>12580.978940006131</v>
      </c>
      <c r="Z4" s="132">
        <v>16431.392305523077</v>
      </c>
    </row>
    <row r="5" spans="1:26">
      <c r="A5" s="123">
        <v>2003</v>
      </c>
      <c r="B5" s="132">
        <v>27657.957526999999</v>
      </c>
      <c r="C5" s="132">
        <v>2811.9936895999999</v>
      </c>
      <c r="D5" s="132">
        <v>2135.9816068999999</v>
      </c>
      <c r="E5" s="132">
        <v>3196.3011677999998</v>
      </c>
      <c r="F5" s="132">
        <v>229.10385722999999</v>
      </c>
      <c r="G5" s="132">
        <v>28.75971642</v>
      </c>
      <c r="H5" s="132">
        <v>2328.3255788000001</v>
      </c>
      <c r="I5" s="132">
        <v>4.5217514877999996</v>
      </c>
      <c r="J5" s="132">
        <v>172.78609635000001</v>
      </c>
      <c r="K5" s="137">
        <v>1.5593772842</v>
      </c>
      <c r="L5" s="129">
        <v>2278292</v>
      </c>
      <c r="M5" s="129">
        <v>188926</v>
      </c>
      <c r="N5" s="129">
        <v>187474</v>
      </c>
      <c r="O5" s="129">
        <v>188470</v>
      </c>
      <c r="P5" s="129">
        <v>80664</v>
      </c>
      <c r="Q5" s="129">
        <v>5040</v>
      </c>
      <c r="R5" s="129">
        <v>101308</v>
      </c>
      <c r="S5" s="129">
        <v>296</v>
      </c>
      <c r="T5" s="129">
        <v>5580</v>
      </c>
      <c r="U5" s="129">
        <v>67</v>
      </c>
      <c r="V5" s="133">
        <v>29793.939133899999</v>
      </c>
      <c r="W5" s="132">
        <v>6008.2948574000002</v>
      </c>
      <c r="X5" s="129"/>
      <c r="Y5" s="132">
        <v>12419.341905214475</v>
      </c>
      <c r="Z5" s="132">
        <v>16118.140756935985</v>
      </c>
    </row>
    <row r="6" spans="1:26">
      <c r="A6" s="123">
        <v>2004</v>
      </c>
      <c r="B6" s="132">
        <v>28255.118393000001</v>
      </c>
      <c r="C6" s="132">
        <v>3044.0453078999999</v>
      </c>
      <c r="D6" s="132">
        <v>2053.3069817000001</v>
      </c>
      <c r="E6" s="132">
        <v>3447.3475850999998</v>
      </c>
      <c r="F6" s="132">
        <v>236.20125522000001</v>
      </c>
      <c r="G6" s="132">
        <v>26.411624359000001</v>
      </c>
      <c r="H6" s="132">
        <v>2475.3065492999999</v>
      </c>
      <c r="I6" s="132">
        <v>4.4337134115000003</v>
      </c>
      <c r="J6" s="132">
        <v>191.43878867999999</v>
      </c>
      <c r="K6" s="137">
        <v>1.4811043695999999</v>
      </c>
      <c r="L6" s="129">
        <v>2372975</v>
      </c>
      <c r="M6" s="129">
        <v>206285</v>
      </c>
      <c r="N6" s="129">
        <v>184644</v>
      </c>
      <c r="O6" s="129">
        <v>205514</v>
      </c>
      <c r="P6" s="129">
        <v>86825</v>
      </c>
      <c r="Q6" s="129">
        <v>4816</v>
      </c>
      <c r="R6" s="129">
        <v>109027</v>
      </c>
      <c r="S6" s="129">
        <v>283</v>
      </c>
      <c r="T6" s="129">
        <v>6122</v>
      </c>
      <c r="U6" s="129">
        <v>66</v>
      </c>
      <c r="V6" s="133">
        <v>30308.4253747</v>
      </c>
      <c r="W6" s="132">
        <v>6491.3928930000002</v>
      </c>
      <c r="X6" s="129"/>
      <c r="Y6" s="132">
        <v>12240.541509424818</v>
      </c>
      <c r="Z6" s="132">
        <v>16077.514372541831</v>
      </c>
    </row>
    <row r="7" spans="1:26">
      <c r="A7" s="123">
        <v>2005</v>
      </c>
      <c r="B7" s="132">
        <v>28346.190006000001</v>
      </c>
      <c r="C7" s="132">
        <v>3137.5267408999998</v>
      </c>
      <c r="D7" s="132">
        <v>1958.0312858</v>
      </c>
      <c r="E7" s="132">
        <v>3649.4430864000001</v>
      </c>
      <c r="F7" s="132">
        <v>266.94497591999999</v>
      </c>
      <c r="G7" s="132">
        <v>24.043034049999999</v>
      </c>
      <c r="H7" s="132">
        <v>2550.6231633000002</v>
      </c>
      <c r="I7" s="132">
        <v>4.3401183268999999</v>
      </c>
      <c r="J7" s="132">
        <v>205.35897302000001</v>
      </c>
      <c r="K7" s="137">
        <v>1.4370473337</v>
      </c>
      <c r="L7" s="129">
        <v>2457428</v>
      </c>
      <c r="M7" s="129">
        <v>222399</v>
      </c>
      <c r="N7" s="129">
        <v>181550</v>
      </c>
      <c r="O7" s="129">
        <v>222682</v>
      </c>
      <c r="P7" s="129">
        <v>96874</v>
      </c>
      <c r="Q7" s="129">
        <v>4605</v>
      </c>
      <c r="R7" s="129">
        <v>116068</v>
      </c>
      <c r="S7" s="129">
        <v>279</v>
      </c>
      <c r="T7" s="129">
        <v>6552</v>
      </c>
      <c r="U7" s="129">
        <v>68</v>
      </c>
      <c r="V7" s="133">
        <v>30304.2212918</v>
      </c>
      <c r="W7" s="132">
        <v>6786.9698272999995</v>
      </c>
      <c r="X7" s="129"/>
      <c r="Y7" s="132">
        <v>11894.596873216549</v>
      </c>
      <c r="Z7" s="132">
        <v>15634.03666609078</v>
      </c>
    </row>
    <row r="8" spans="1:26">
      <c r="A8" s="123">
        <v>2006</v>
      </c>
      <c r="B8" s="132">
        <v>28185.271984999999</v>
      </c>
      <c r="C8" s="132">
        <v>3153.1439552000002</v>
      </c>
      <c r="D8" s="132">
        <v>1859.7633842</v>
      </c>
      <c r="E8" s="132">
        <v>3844.5359987000002</v>
      </c>
      <c r="F8" s="132">
        <v>315.44940901000001</v>
      </c>
      <c r="G8" s="132">
        <v>20.410578464</v>
      </c>
      <c r="H8" s="132">
        <v>2583.0208318</v>
      </c>
      <c r="I8" s="132">
        <v>4.2825023469000003</v>
      </c>
      <c r="J8" s="132">
        <v>213.86200663</v>
      </c>
      <c r="K8" s="137">
        <v>1.3483431807999999</v>
      </c>
      <c r="L8" s="129">
        <v>2517929</v>
      </c>
      <c r="M8" s="129">
        <v>231947</v>
      </c>
      <c r="N8" s="129">
        <v>177369</v>
      </c>
      <c r="O8" s="129">
        <v>238036</v>
      </c>
      <c r="P8" s="129">
        <v>109348</v>
      </c>
      <c r="Q8" s="129">
        <v>4335</v>
      </c>
      <c r="R8" s="129">
        <v>121553</v>
      </c>
      <c r="S8" s="129">
        <v>280</v>
      </c>
      <c r="T8" s="129">
        <v>6890</v>
      </c>
      <c r="U8" s="129">
        <v>68</v>
      </c>
      <c r="V8" s="133">
        <v>30045.035369199999</v>
      </c>
      <c r="W8" s="132">
        <v>6997.6799539000003</v>
      </c>
      <c r="X8" s="129"/>
      <c r="Y8" s="132">
        <v>11593.993962872251</v>
      </c>
      <c r="Z8" s="132">
        <v>15404.569968520231</v>
      </c>
    </row>
    <row r="9" spans="1:26">
      <c r="A9" s="123">
        <v>2007</v>
      </c>
      <c r="B9" s="132">
        <v>28538.283007000002</v>
      </c>
      <c r="C9" s="132">
        <v>3176.1999123999999</v>
      </c>
      <c r="D9" s="132">
        <v>1791.2640501000001</v>
      </c>
      <c r="E9" s="132">
        <v>4092.1421562999999</v>
      </c>
      <c r="F9" s="132">
        <v>343.09259410999999</v>
      </c>
      <c r="G9" s="132">
        <v>19.648331234</v>
      </c>
      <c r="H9" s="132">
        <v>2651.8208420999999</v>
      </c>
      <c r="I9" s="132">
        <v>4.5542174637999997</v>
      </c>
      <c r="J9" s="132">
        <v>221.53517595</v>
      </c>
      <c r="K9" s="137">
        <v>1.2523202103</v>
      </c>
      <c r="L9" s="129">
        <v>2565746</v>
      </c>
      <c r="M9" s="129">
        <v>237186</v>
      </c>
      <c r="N9" s="129">
        <v>172895</v>
      </c>
      <c r="O9" s="129">
        <v>254106</v>
      </c>
      <c r="P9" s="129">
        <v>121765</v>
      </c>
      <c r="Q9" s="129">
        <v>4113</v>
      </c>
      <c r="R9" s="129">
        <v>126599</v>
      </c>
      <c r="S9" s="129">
        <v>278</v>
      </c>
      <c r="T9" s="129">
        <v>7335</v>
      </c>
      <c r="U9" s="129">
        <v>68</v>
      </c>
      <c r="V9" s="133">
        <v>30329.547057100001</v>
      </c>
      <c r="W9" s="132">
        <v>7268.3420686999998</v>
      </c>
      <c r="X9" s="129"/>
      <c r="Y9" s="132">
        <v>11526.703760847538</v>
      </c>
      <c r="Z9" s="132">
        <v>15341.920158857811</v>
      </c>
    </row>
    <row r="10" spans="1:26">
      <c r="A10" s="123">
        <v>2008</v>
      </c>
      <c r="B10" s="138">
        <v>27999.678908999998</v>
      </c>
      <c r="C10" s="138">
        <v>3084.0279854999999</v>
      </c>
      <c r="D10" s="138">
        <v>1708.3613519999999</v>
      </c>
      <c r="E10" s="138">
        <v>4270.3851397999997</v>
      </c>
      <c r="F10" s="138">
        <v>383.29763632999999</v>
      </c>
      <c r="G10" s="138">
        <v>17.338389640999999</v>
      </c>
      <c r="H10" s="138">
        <v>2653.3272793000001</v>
      </c>
      <c r="I10" s="138">
        <v>4.1897140053999999</v>
      </c>
      <c r="J10" s="138">
        <v>229.59922932000001</v>
      </c>
      <c r="K10" s="139">
        <v>1.2412238685999999</v>
      </c>
      <c r="L10" s="140">
        <v>2588935</v>
      </c>
      <c r="M10" s="140">
        <v>239923</v>
      </c>
      <c r="N10" s="140">
        <v>168815</v>
      </c>
      <c r="O10" s="140">
        <v>267072</v>
      </c>
      <c r="P10" s="140">
        <v>136109</v>
      </c>
      <c r="Q10" s="140">
        <v>3915</v>
      </c>
      <c r="R10" s="140">
        <v>131267</v>
      </c>
      <c r="S10" s="140">
        <v>269</v>
      </c>
      <c r="T10" s="140">
        <v>8156</v>
      </c>
      <c r="U10" s="141">
        <v>97</v>
      </c>
      <c r="V10" s="133">
        <v>29708.040260999998</v>
      </c>
      <c r="W10" s="132">
        <v>7354.4131252999996</v>
      </c>
      <c r="X10" s="129"/>
      <c r="Y10" s="132">
        <v>11250.203172531788</v>
      </c>
      <c r="Z10" s="132">
        <v>15154.832985359117</v>
      </c>
    </row>
    <row r="11" spans="1:26">
      <c r="A11" s="123">
        <v>2009</v>
      </c>
      <c r="B11" s="142">
        <v>28134.466864000002</v>
      </c>
      <c r="C11" s="142">
        <v>3072.8884870000002</v>
      </c>
      <c r="D11" s="142">
        <v>1657.7500402000001</v>
      </c>
      <c r="E11" s="142">
        <v>4321.7531114000003</v>
      </c>
      <c r="F11" s="142">
        <v>399.82120286999998</v>
      </c>
      <c r="G11" s="142">
        <v>15.536329043</v>
      </c>
      <c r="H11" s="142">
        <v>2531.8317910000001</v>
      </c>
      <c r="I11" s="142">
        <v>3.8191764232000001</v>
      </c>
      <c r="J11" s="142">
        <v>235.40373486999999</v>
      </c>
      <c r="K11" s="143">
        <v>1.5002459909999999</v>
      </c>
      <c r="L11" s="140">
        <v>2563826</v>
      </c>
      <c r="M11" s="140">
        <v>237926</v>
      </c>
      <c r="N11" s="140">
        <v>162420</v>
      </c>
      <c r="O11" s="140">
        <v>271479</v>
      </c>
      <c r="P11" s="140">
        <v>142465</v>
      </c>
      <c r="Q11" s="140">
        <v>3685</v>
      </c>
      <c r="R11" s="140">
        <v>130293</v>
      </c>
      <c r="S11" s="140">
        <v>257</v>
      </c>
      <c r="T11" s="140">
        <v>8491</v>
      </c>
      <c r="U11" s="144">
        <v>96</v>
      </c>
      <c r="V11" s="133">
        <v>29792.216904200002</v>
      </c>
      <c r="W11" s="132">
        <v>7394.6415984000005</v>
      </c>
      <c r="X11" s="129"/>
      <c r="Y11" s="132">
        <v>11336.261581494389</v>
      </c>
      <c r="Z11" s="132">
        <v>15134.34629226361</v>
      </c>
    </row>
    <row r="12" spans="1:26">
      <c r="A12" s="123">
        <v>2010</v>
      </c>
      <c r="B12" s="142">
        <v>28062.247512000002</v>
      </c>
      <c r="C12" s="142">
        <v>3052.7808679999998</v>
      </c>
      <c r="D12" s="142">
        <v>1600.6157204000001</v>
      </c>
      <c r="E12" s="142">
        <v>4412.0250286</v>
      </c>
      <c r="F12" s="142">
        <v>397.25763985999998</v>
      </c>
      <c r="G12" s="142">
        <v>15.143498773999999</v>
      </c>
      <c r="H12" s="142">
        <v>2538.3591857000001</v>
      </c>
      <c r="I12" s="142">
        <v>3.3479774130000002</v>
      </c>
      <c r="J12" s="142">
        <v>242.10396342999999</v>
      </c>
      <c r="K12" s="145">
        <v>1.77481157</v>
      </c>
      <c r="L12" s="146">
        <v>2581370</v>
      </c>
      <c r="M12" s="140">
        <v>237386</v>
      </c>
      <c r="N12" s="140">
        <v>157856</v>
      </c>
      <c r="O12" s="140">
        <v>278798</v>
      </c>
      <c r="P12" s="140">
        <v>145211</v>
      </c>
      <c r="Q12" s="140">
        <v>3488</v>
      </c>
      <c r="R12" s="140">
        <v>129501</v>
      </c>
      <c r="S12" s="140">
        <v>245</v>
      </c>
      <c r="T12" s="140">
        <v>8671</v>
      </c>
      <c r="U12" s="144">
        <v>74</v>
      </c>
      <c r="V12" s="133">
        <v>29662.863232400003</v>
      </c>
      <c r="W12" s="132">
        <v>7464.8058965999999</v>
      </c>
      <c r="X12" s="129"/>
      <c r="Y12" s="132">
        <v>11216.745609555775</v>
      </c>
      <c r="Z12" s="132">
        <v>15105.194574939092</v>
      </c>
    </row>
    <row r="13" spans="1:26">
      <c r="A13" s="113">
        <v>2011</v>
      </c>
      <c r="B13" s="133">
        <v>27659.621932999999</v>
      </c>
      <c r="C13" s="132">
        <v>2996.5716791</v>
      </c>
      <c r="D13" s="132">
        <v>1537.5493847</v>
      </c>
      <c r="E13" s="132">
        <v>4503.1575685999996</v>
      </c>
      <c r="F13" s="132">
        <v>388.14045326000002</v>
      </c>
      <c r="G13" s="132">
        <v>13.23214589</v>
      </c>
      <c r="H13" s="132">
        <v>2552.5910637000002</v>
      </c>
      <c r="I13" s="132">
        <v>2.6021673946999999</v>
      </c>
      <c r="J13" s="132">
        <v>239.26789836</v>
      </c>
      <c r="K13" s="132">
        <v>1.7086426502000001</v>
      </c>
      <c r="L13" s="131">
        <v>2598117</v>
      </c>
      <c r="M13" s="129">
        <v>237953</v>
      </c>
      <c r="N13" s="129">
        <v>154162</v>
      </c>
      <c r="O13" s="129">
        <v>287344</v>
      </c>
      <c r="P13" s="129">
        <v>146514</v>
      </c>
      <c r="Q13" s="129">
        <v>3264</v>
      </c>
      <c r="R13" s="129">
        <v>128569</v>
      </c>
      <c r="S13" s="129">
        <v>229</v>
      </c>
      <c r="T13" s="129">
        <v>8861</v>
      </c>
      <c r="U13" s="129">
        <v>74</v>
      </c>
      <c r="V13" s="133">
        <v>29197.171317699998</v>
      </c>
      <c r="W13" s="132">
        <v>7499.7292476999992</v>
      </c>
      <c r="X13" s="129"/>
      <c r="Y13" s="132">
        <v>11083.393273360798</v>
      </c>
      <c r="Z13" s="132">
        <v>15029.427173183327</v>
      </c>
    </row>
    <row r="14" spans="1:26">
      <c r="A14" s="113">
        <v>2012</v>
      </c>
      <c r="B14" s="133">
        <v>27602.170973</v>
      </c>
      <c r="C14" s="132">
        <v>3042.6594764000001</v>
      </c>
      <c r="D14" s="132">
        <v>1502.4011519000001</v>
      </c>
      <c r="E14" s="132">
        <v>4642.5244558000004</v>
      </c>
      <c r="F14" s="132">
        <v>388.91207300999997</v>
      </c>
      <c r="G14" s="132">
        <v>11.680938643999999</v>
      </c>
      <c r="H14" s="132">
        <v>2552.0214295999999</v>
      </c>
      <c r="I14" s="132">
        <v>2.5110412770999999</v>
      </c>
      <c r="J14" s="132">
        <v>245.05276792000001</v>
      </c>
      <c r="K14" s="132">
        <v>1.4507242331000001</v>
      </c>
      <c r="L14" s="131">
        <v>2600797</v>
      </c>
      <c r="M14" s="129">
        <v>240390</v>
      </c>
      <c r="N14" s="129">
        <v>150115</v>
      </c>
      <c r="O14" s="129">
        <v>297316</v>
      </c>
      <c r="P14" s="129">
        <v>145612</v>
      </c>
      <c r="Q14" s="129">
        <v>3097</v>
      </c>
      <c r="R14" s="129">
        <v>127553</v>
      </c>
      <c r="S14" s="129">
        <v>212</v>
      </c>
      <c r="T14" s="129">
        <v>9011</v>
      </c>
      <c r="U14" s="129">
        <v>74</v>
      </c>
      <c r="V14" s="133">
        <v>29104.572124900002</v>
      </c>
      <c r="W14" s="132">
        <v>7685.1839322000005</v>
      </c>
      <c r="X14" s="129"/>
      <c r="Y14" s="132">
        <v>10931.553356905722</v>
      </c>
      <c r="Z14" s="132">
        <v>14909.804018275472</v>
      </c>
    </row>
    <row r="15" spans="1:26">
      <c r="A15" s="123">
        <v>2013</v>
      </c>
      <c r="B15" s="136">
        <v>27807.264165000001</v>
      </c>
      <c r="C15" s="132">
        <v>3160.3958240000002</v>
      </c>
      <c r="D15" s="132">
        <v>1494.7234579000001</v>
      </c>
      <c r="E15" s="132">
        <v>4920.8482108999997</v>
      </c>
      <c r="F15" s="132">
        <v>401.36648621000001</v>
      </c>
      <c r="G15" s="132">
        <v>10.900384163</v>
      </c>
      <c r="H15" s="132">
        <v>2613.2030245000001</v>
      </c>
      <c r="I15" s="132">
        <v>2.1399494797999998</v>
      </c>
      <c r="J15" s="132">
        <v>251.10509386000001</v>
      </c>
      <c r="K15" s="132">
        <v>1.4010887369</v>
      </c>
      <c r="L15" s="131">
        <v>2646011</v>
      </c>
      <c r="M15" s="129">
        <v>246941</v>
      </c>
      <c r="N15" s="129">
        <v>148475</v>
      </c>
      <c r="O15" s="129">
        <v>315393</v>
      </c>
      <c r="P15" s="129">
        <v>149375</v>
      </c>
      <c r="Q15" s="129">
        <v>2965</v>
      </c>
      <c r="R15" s="129">
        <v>128615</v>
      </c>
      <c r="S15" s="129">
        <v>199</v>
      </c>
      <c r="T15" s="129">
        <v>9219</v>
      </c>
      <c r="U15" s="129">
        <v>71</v>
      </c>
      <c r="V15" s="133">
        <v>29301.9876229</v>
      </c>
      <c r="W15" s="132">
        <v>8081.2440348999999</v>
      </c>
      <c r="X15" s="129"/>
      <c r="Y15" s="132">
        <v>10801.919006917551</v>
      </c>
      <c r="Z15" s="132">
        <v>14906.194036411258</v>
      </c>
    </row>
    <row r="16" spans="1:26">
      <c r="A16" s="113">
        <v>2014</v>
      </c>
      <c r="B16" s="133">
        <v>28296.999890999999</v>
      </c>
      <c r="C16" s="132">
        <v>3236.0266495999999</v>
      </c>
      <c r="D16" s="132">
        <v>1500.719979</v>
      </c>
      <c r="E16" s="132">
        <v>5182.0478469</v>
      </c>
      <c r="F16" s="132">
        <v>411.08215560999997</v>
      </c>
      <c r="G16" s="132">
        <v>10.227741686</v>
      </c>
      <c r="H16" s="132">
        <v>2683.3897664000001</v>
      </c>
      <c r="I16" s="132">
        <v>1.9285059872000001</v>
      </c>
      <c r="J16" s="132">
        <v>259.79382627000001</v>
      </c>
      <c r="K16" s="132">
        <v>1.4990484799999999</v>
      </c>
      <c r="L16" s="131">
        <v>2712694</v>
      </c>
      <c r="M16" s="129">
        <v>246557</v>
      </c>
      <c r="N16" s="129">
        <v>148794</v>
      </c>
      <c r="O16" s="129">
        <v>322655</v>
      </c>
      <c r="P16" s="129">
        <v>148251</v>
      </c>
      <c r="Q16" s="129">
        <v>2914</v>
      </c>
      <c r="R16" s="129">
        <v>128985</v>
      </c>
      <c r="S16" s="129">
        <v>195</v>
      </c>
      <c r="T16" s="129">
        <v>9300</v>
      </c>
      <c r="U16" s="129">
        <v>71</v>
      </c>
      <c r="V16" s="133">
        <v>29797.719870000001</v>
      </c>
      <c r="W16" s="132">
        <v>8418.0744964999994</v>
      </c>
      <c r="X16" s="129"/>
      <c r="Y16" s="132">
        <v>10709.316441747822</v>
      </c>
      <c r="Z16" s="132">
        <v>14724.558899463533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X81"/>
  <sheetViews>
    <sheetView topLeftCell="K16" zoomScaleNormal="100" workbookViewId="0">
      <selection activeCell="AJ71" sqref="AJ71"/>
    </sheetView>
  </sheetViews>
  <sheetFormatPr defaultRowHeight="12.75"/>
  <cols>
    <col min="1" max="14" width="9.140625" style="24"/>
    <col min="15" max="24" width="9.5703125" style="24" bestFit="1" customWidth="1"/>
    <col min="25" max="16384" width="9.140625" style="24"/>
  </cols>
  <sheetData>
    <row r="1" spans="1:24">
      <c r="N1" s="23"/>
    </row>
    <row r="2" spans="1:24">
      <c r="G2" s="24" t="s">
        <v>289</v>
      </c>
    </row>
    <row r="3" spans="1:24">
      <c r="D3" s="24" t="s">
        <v>287</v>
      </c>
      <c r="E3" s="24" t="s">
        <v>288</v>
      </c>
      <c r="F3" s="24" t="s">
        <v>259</v>
      </c>
      <c r="G3" s="24" t="s">
        <v>287</v>
      </c>
      <c r="H3" s="24" t="s">
        <v>288</v>
      </c>
      <c r="I3" s="24" t="s">
        <v>259</v>
      </c>
      <c r="J3" s="24" t="s">
        <v>290</v>
      </c>
      <c r="K3" s="24" t="s">
        <v>290</v>
      </c>
      <c r="N3" s="25"/>
      <c r="O3" s="26"/>
      <c r="P3" s="26"/>
    </row>
    <row r="4" spans="1:24">
      <c r="A4" s="24">
        <v>1</v>
      </c>
      <c r="C4" s="33" t="s">
        <v>238</v>
      </c>
      <c r="D4" s="24" t="e">
        <f>NA()</f>
        <v>#N/A</v>
      </c>
      <c r="E4" s="24" t="e">
        <f>NA()</f>
        <v>#N/A</v>
      </c>
      <c r="F4" s="24" t="e">
        <f>NA()</f>
        <v>#N/A</v>
      </c>
      <c r="G4" s="24" t="e">
        <f>NA()</f>
        <v>#N/A</v>
      </c>
      <c r="H4" s="24" t="e">
        <f>NA()</f>
        <v>#N/A</v>
      </c>
      <c r="I4" s="24" t="e">
        <f>NA()</f>
        <v>#N/A</v>
      </c>
      <c r="N4" s="27"/>
      <c r="O4" s="28"/>
      <c r="P4" s="28"/>
    </row>
    <row r="5" spans="1:24">
      <c r="A5" s="24">
        <v>2</v>
      </c>
      <c r="C5" s="33" t="s">
        <v>239</v>
      </c>
      <c r="D5" s="24" t="e">
        <f>NA()</f>
        <v>#N/A</v>
      </c>
      <c r="E5" s="24" t="e">
        <f>NA()</f>
        <v>#N/A</v>
      </c>
      <c r="F5" s="24" t="e">
        <f>NA()</f>
        <v>#N/A</v>
      </c>
      <c r="G5" s="24" t="e">
        <f>NA()</f>
        <v>#N/A</v>
      </c>
      <c r="H5" s="24" t="e">
        <f>NA()</f>
        <v>#N/A</v>
      </c>
      <c r="I5" s="24" t="e">
        <f>NA()</f>
        <v>#N/A</v>
      </c>
      <c r="N5" s="27"/>
      <c r="O5" s="28"/>
      <c r="P5" s="28"/>
    </row>
    <row r="6" spans="1:24">
      <c r="A6" s="24">
        <v>3</v>
      </c>
      <c r="C6" s="33" t="s">
        <v>240</v>
      </c>
      <c r="D6" s="24" t="e">
        <f>NA()</f>
        <v>#N/A</v>
      </c>
      <c r="E6" s="24" t="e">
        <f>NA()</f>
        <v>#N/A</v>
      </c>
      <c r="F6" s="24" t="e">
        <f>NA()</f>
        <v>#N/A</v>
      </c>
      <c r="G6" s="24" t="e">
        <f>NA()</f>
        <v>#N/A</v>
      </c>
      <c r="H6" s="24" t="e">
        <f>NA()</f>
        <v>#N/A</v>
      </c>
      <c r="I6" s="24" t="e">
        <f>NA()</f>
        <v>#N/A</v>
      </c>
      <c r="N6" s="27"/>
      <c r="O6" s="28"/>
      <c r="P6" s="28"/>
    </row>
    <row r="7" spans="1:24">
      <c r="A7" s="24">
        <v>4</v>
      </c>
      <c r="C7" s="33" t="s">
        <v>241</v>
      </c>
      <c r="D7" s="24" t="e">
        <f>NA()</f>
        <v>#N/A</v>
      </c>
      <c r="E7" s="24" t="e">
        <f>NA()</f>
        <v>#N/A</v>
      </c>
      <c r="F7" s="24" t="e">
        <f>NA()</f>
        <v>#N/A</v>
      </c>
      <c r="G7" s="24" t="e">
        <f>NA()</f>
        <v>#N/A</v>
      </c>
      <c r="H7" s="24" t="e">
        <f>NA()</f>
        <v>#N/A</v>
      </c>
      <c r="I7" s="24" t="e">
        <f>NA()</f>
        <v>#N/A</v>
      </c>
      <c r="N7" s="27"/>
      <c r="O7" s="28"/>
      <c r="P7" s="28"/>
    </row>
    <row r="8" spans="1:24">
      <c r="A8" s="24">
        <v>5</v>
      </c>
      <c r="B8" s="24">
        <v>2001</v>
      </c>
      <c r="C8" s="33" t="s">
        <v>9</v>
      </c>
      <c r="D8" s="37">
        <v>33997.82</v>
      </c>
      <c r="E8" s="37">
        <v>2352.6799999999998</v>
      </c>
      <c r="F8" s="37">
        <f>SUM(D8:E8)</f>
        <v>36350.5</v>
      </c>
      <c r="G8" s="37">
        <f>D8/1000</f>
        <v>33.997819999999997</v>
      </c>
      <c r="H8" s="37">
        <f t="shared" ref="H8:I23" si="0">E8/1000</f>
        <v>2.3526799999999999</v>
      </c>
      <c r="I8" s="37">
        <f t="shared" si="0"/>
        <v>36.350499999999997</v>
      </c>
      <c r="J8" s="32">
        <f>G8/G$8-1</f>
        <v>0</v>
      </c>
      <c r="K8" s="32">
        <f>H8/H$8-1</f>
        <v>0</v>
      </c>
      <c r="N8" s="27"/>
      <c r="O8" s="28"/>
      <c r="P8" s="28"/>
    </row>
    <row r="9" spans="1:24">
      <c r="A9" s="24">
        <v>6</v>
      </c>
      <c r="C9" s="33" t="s">
        <v>10</v>
      </c>
      <c r="D9" s="37">
        <v>34249.619999999995</v>
      </c>
      <c r="E9" s="37">
        <v>2381.77</v>
      </c>
      <c r="F9" s="37">
        <f t="shared" ref="F9:F63" si="1">SUM(D9:E9)</f>
        <v>36631.389999999992</v>
      </c>
      <c r="G9" s="37">
        <f t="shared" ref="G9:G63" si="2">D9/1000</f>
        <v>34.249619999999993</v>
      </c>
      <c r="H9" s="37">
        <f t="shared" si="0"/>
        <v>2.3817699999999999</v>
      </c>
      <c r="I9" s="37">
        <f t="shared" si="0"/>
        <v>36.631389999999989</v>
      </c>
      <c r="J9" s="32">
        <f t="shared" ref="J9:J63" si="3">G9/G$8-1</f>
        <v>7.4063572311400261E-3</v>
      </c>
      <c r="K9" s="32">
        <f t="shared" ref="K9:K63" si="4">H9/H$8-1</f>
        <v>1.2364622473094444E-2</v>
      </c>
      <c r="N9" s="27"/>
      <c r="O9" s="28"/>
      <c r="P9" s="28"/>
    </row>
    <row r="10" spans="1:24">
      <c r="A10" s="24">
        <v>7</v>
      </c>
      <c r="C10" s="33" t="s">
        <v>11</v>
      </c>
      <c r="D10" s="37">
        <v>34533</v>
      </c>
      <c r="E10" s="37">
        <v>2408</v>
      </c>
      <c r="F10" s="37">
        <f t="shared" si="1"/>
        <v>36941</v>
      </c>
      <c r="G10" s="37">
        <f t="shared" si="2"/>
        <v>34.533000000000001</v>
      </c>
      <c r="H10" s="37">
        <f t="shared" si="0"/>
        <v>2.4079999999999999</v>
      </c>
      <c r="I10" s="37">
        <f t="shared" si="0"/>
        <v>36.941000000000003</v>
      </c>
      <c r="J10" s="32">
        <f t="shared" si="3"/>
        <v>1.5741597549490116E-2</v>
      </c>
      <c r="K10" s="32">
        <f t="shared" si="4"/>
        <v>2.3513610010711172E-2</v>
      </c>
      <c r="N10" s="27"/>
      <c r="O10" s="28"/>
      <c r="P10" s="28"/>
    </row>
    <row r="11" spans="1:24">
      <c r="A11" s="24">
        <v>8</v>
      </c>
      <c r="C11" s="33" t="s">
        <v>12</v>
      </c>
      <c r="D11" s="37">
        <v>34812</v>
      </c>
      <c r="E11" s="37">
        <v>2429</v>
      </c>
      <c r="F11" s="37">
        <f t="shared" si="1"/>
        <v>37241</v>
      </c>
      <c r="G11" s="37">
        <f t="shared" si="2"/>
        <v>34.811999999999998</v>
      </c>
      <c r="H11" s="37">
        <f t="shared" si="0"/>
        <v>2.4289999999999998</v>
      </c>
      <c r="I11" s="37">
        <f t="shared" si="0"/>
        <v>37.241</v>
      </c>
      <c r="J11" s="32">
        <f t="shared" si="3"/>
        <v>2.3948006078036821E-2</v>
      </c>
      <c r="K11" s="32">
        <f t="shared" si="4"/>
        <v>3.2439600795688195E-2</v>
      </c>
      <c r="N11" s="27"/>
      <c r="O11" s="28"/>
      <c r="P11" s="28"/>
    </row>
    <row r="12" spans="1:24">
      <c r="A12" s="24">
        <v>9</v>
      </c>
      <c r="B12" s="24">
        <v>2002</v>
      </c>
      <c r="C12" s="33" t="s">
        <v>13</v>
      </c>
      <c r="D12" s="37">
        <v>35080</v>
      </c>
      <c r="E12" s="37">
        <v>2457</v>
      </c>
      <c r="F12" s="37">
        <f t="shared" si="1"/>
        <v>37537</v>
      </c>
      <c r="G12" s="37">
        <f t="shared" si="2"/>
        <v>35.08</v>
      </c>
      <c r="H12" s="37">
        <f t="shared" si="0"/>
        <v>2.4569999999999999</v>
      </c>
      <c r="I12" s="37">
        <f t="shared" si="0"/>
        <v>37.536999999999999</v>
      </c>
      <c r="J12" s="32">
        <f t="shared" si="3"/>
        <v>3.1830864449544194E-2</v>
      </c>
      <c r="K12" s="32">
        <f t="shared" si="4"/>
        <v>4.4340921842324521E-2</v>
      </c>
      <c r="N12" s="27"/>
      <c r="O12" s="28"/>
      <c r="P12" s="28"/>
    </row>
    <row r="13" spans="1:24">
      <c r="A13" s="24">
        <v>10</v>
      </c>
      <c r="C13" s="33" t="s">
        <v>14</v>
      </c>
      <c r="D13" s="37">
        <v>35335</v>
      </c>
      <c r="E13" s="37">
        <v>2478</v>
      </c>
      <c r="F13" s="37">
        <f t="shared" si="1"/>
        <v>37813</v>
      </c>
      <c r="G13" s="37">
        <f t="shared" si="2"/>
        <v>35.335000000000001</v>
      </c>
      <c r="H13" s="37">
        <f t="shared" si="0"/>
        <v>2.4780000000000002</v>
      </c>
      <c r="I13" s="37">
        <f t="shared" si="0"/>
        <v>37.813000000000002</v>
      </c>
      <c r="J13" s="32">
        <f t="shared" si="3"/>
        <v>3.9331345362732195E-2</v>
      </c>
      <c r="K13" s="32">
        <f t="shared" si="4"/>
        <v>5.3266912627301766E-2</v>
      </c>
      <c r="N13" s="27"/>
      <c r="O13" s="28"/>
      <c r="P13" s="28"/>
    </row>
    <row r="14" spans="1:24">
      <c r="A14" s="24">
        <v>11</v>
      </c>
      <c r="C14" s="33" t="s">
        <v>15</v>
      </c>
      <c r="D14" s="37">
        <v>35588</v>
      </c>
      <c r="E14" s="37">
        <v>2500</v>
      </c>
      <c r="F14" s="37">
        <f t="shared" si="1"/>
        <v>38088</v>
      </c>
      <c r="G14" s="37">
        <f t="shared" si="2"/>
        <v>35.588000000000001</v>
      </c>
      <c r="H14" s="37">
        <f t="shared" si="0"/>
        <v>2.5</v>
      </c>
      <c r="I14" s="37">
        <f t="shared" si="0"/>
        <v>38.088000000000001</v>
      </c>
      <c r="J14" s="32">
        <f t="shared" si="3"/>
        <v>4.6772998974640156E-2</v>
      </c>
      <c r="K14" s="32">
        <f t="shared" si="4"/>
        <v>6.2617950592515736E-2</v>
      </c>
      <c r="N14" s="27"/>
      <c r="O14" s="28"/>
      <c r="P14" s="28"/>
    </row>
    <row r="15" spans="1:24">
      <c r="A15" s="24">
        <v>12</v>
      </c>
      <c r="C15" s="33" t="s">
        <v>16</v>
      </c>
      <c r="D15" s="37">
        <v>35850</v>
      </c>
      <c r="E15" s="37">
        <v>2530</v>
      </c>
      <c r="F15" s="37">
        <f t="shared" si="1"/>
        <v>38380</v>
      </c>
      <c r="G15" s="37">
        <f t="shared" si="2"/>
        <v>35.85</v>
      </c>
      <c r="H15" s="37">
        <f t="shared" si="0"/>
        <v>2.5299999999999998</v>
      </c>
      <c r="I15" s="37">
        <f t="shared" si="0"/>
        <v>38.380000000000003</v>
      </c>
      <c r="J15" s="32">
        <f t="shared" si="3"/>
        <v>5.4479375442307854E-2</v>
      </c>
      <c r="K15" s="32">
        <f t="shared" si="4"/>
        <v>7.5369365999625959E-2</v>
      </c>
      <c r="N15" s="27"/>
      <c r="O15" s="30">
        <v>1093402359</v>
      </c>
      <c r="P15" s="30">
        <v>1116407638</v>
      </c>
      <c r="Q15" s="30">
        <v>1106323638</v>
      </c>
      <c r="R15" s="30">
        <v>1111098279</v>
      </c>
      <c r="S15" s="30">
        <v>1181478208</v>
      </c>
      <c r="T15" s="30">
        <v>1164261465</v>
      </c>
      <c r="U15" s="30">
        <v>1167241279</v>
      </c>
      <c r="V15" s="30">
        <v>1156986364</v>
      </c>
      <c r="W15" s="30">
        <v>1186480279</v>
      </c>
      <c r="X15" s="30">
        <v>1106394000</v>
      </c>
    </row>
    <row r="16" spans="1:24">
      <c r="A16" s="24">
        <v>13</v>
      </c>
      <c r="B16" s="24">
        <v>2003</v>
      </c>
      <c r="C16" s="33" t="s">
        <v>17</v>
      </c>
      <c r="D16" s="37">
        <v>36116</v>
      </c>
      <c r="E16" s="37">
        <v>2561</v>
      </c>
      <c r="F16" s="37">
        <f t="shared" si="1"/>
        <v>38677</v>
      </c>
      <c r="G16" s="37">
        <f t="shared" si="2"/>
        <v>36.116</v>
      </c>
      <c r="H16" s="37">
        <f t="shared" si="0"/>
        <v>2.5609999999999999</v>
      </c>
      <c r="I16" s="37">
        <f t="shared" si="0"/>
        <v>38.677</v>
      </c>
      <c r="J16" s="32">
        <f t="shared" si="3"/>
        <v>6.2303406512535187E-2</v>
      </c>
      <c r="K16" s="32">
        <f t="shared" si="4"/>
        <v>8.854582858697313E-2</v>
      </c>
      <c r="N16" s="29"/>
      <c r="O16" s="30">
        <v>1496843000</v>
      </c>
      <c r="P16" s="30">
        <v>1468308000</v>
      </c>
      <c r="Q16" s="30">
        <v>1570515000</v>
      </c>
      <c r="R16" s="30">
        <v>1520571000</v>
      </c>
      <c r="S16" s="30">
        <v>1535382000</v>
      </c>
      <c r="T16" s="30">
        <v>1537511959</v>
      </c>
      <c r="U16" s="30">
        <v>1579033287</v>
      </c>
      <c r="V16" s="30">
        <v>1556323386</v>
      </c>
      <c r="W16" s="30">
        <v>1589481087</v>
      </c>
      <c r="X16" s="30">
        <v>1630911606</v>
      </c>
    </row>
    <row r="17" spans="1:24">
      <c r="A17" s="24">
        <v>14</v>
      </c>
      <c r="C17" s="33" t="s">
        <v>18</v>
      </c>
      <c r="D17" s="37">
        <v>36469</v>
      </c>
      <c r="E17" s="37">
        <v>2606</v>
      </c>
      <c r="F17" s="37">
        <f t="shared" si="1"/>
        <v>39075</v>
      </c>
      <c r="G17" s="37">
        <f t="shared" si="2"/>
        <v>36.469000000000001</v>
      </c>
      <c r="H17" s="37">
        <f t="shared" si="0"/>
        <v>2.6059999999999999</v>
      </c>
      <c r="I17" s="37">
        <f t="shared" si="0"/>
        <v>39.075000000000003</v>
      </c>
      <c r="J17" s="32">
        <f t="shared" si="3"/>
        <v>7.2686425188438708E-2</v>
      </c>
      <c r="K17" s="32">
        <f t="shared" si="4"/>
        <v>0.10767295169763846</v>
      </c>
      <c r="N17" s="29"/>
      <c r="O17" s="43"/>
      <c r="P17" s="43"/>
    </row>
    <row r="18" spans="1:24">
      <c r="A18" s="24">
        <v>15</v>
      </c>
      <c r="C18" s="33" t="s">
        <v>19</v>
      </c>
      <c r="D18" s="37">
        <v>36700</v>
      </c>
      <c r="E18" s="37">
        <v>2649</v>
      </c>
      <c r="F18" s="37">
        <f t="shared" si="1"/>
        <v>39349</v>
      </c>
      <c r="G18" s="37">
        <f t="shared" si="2"/>
        <v>36.700000000000003</v>
      </c>
      <c r="H18" s="37">
        <f t="shared" si="0"/>
        <v>2.649</v>
      </c>
      <c r="I18" s="37">
        <f t="shared" si="0"/>
        <v>39.348999999999997</v>
      </c>
      <c r="J18" s="32">
        <f t="shared" si="3"/>
        <v>7.9480978486267784E-2</v>
      </c>
      <c r="K18" s="32">
        <f t="shared" si="4"/>
        <v>0.12594998044782968</v>
      </c>
      <c r="N18" s="29"/>
      <c r="O18" s="29" t="s">
        <v>264</v>
      </c>
      <c r="P18" s="29" t="s">
        <v>265</v>
      </c>
      <c r="Q18" s="29" t="s">
        <v>266</v>
      </c>
      <c r="R18" s="29" t="s">
        <v>267</v>
      </c>
      <c r="S18" s="29" t="s">
        <v>268</v>
      </c>
      <c r="T18" s="29" t="s">
        <v>269</v>
      </c>
      <c r="U18" s="29" t="s">
        <v>270</v>
      </c>
      <c r="V18" s="29" t="s">
        <v>271</v>
      </c>
      <c r="W18" s="29" t="s">
        <v>272</v>
      </c>
      <c r="X18" s="29" t="s">
        <v>273</v>
      </c>
    </row>
    <row r="19" spans="1:24">
      <c r="A19" s="24">
        <v>16</v>
      </c>
      <c r="C19" s="33" t="s">
        <v>20</v>
      </c>
      <c r="D19" s="37">
        <v>36904</v>
      </c>
      <c r="E19" s="37">
        <v>2692</v>
      </c>
      <c r="F19" s="37">
        <f t="shared" si="1"/>
        <v>39596</v>
      </c>
      <c r="G19" s="37">
        <f t="shared" si="2"/>
        <v>36.904000000000003</v>
      </c>
      <c r="H19" s="37">
        <f t="shared" si="0"/>
        <v>2.6920000000000002</v>
      </c>
      <c r="I19" s="37">
        <f t="shared" si="0"/>
        <v>39.595999999999997</v>
      </c>
      <c r="J19" s="32">
        <f t="shared" si="3"/>
        <v>8.5481363216818318E-2</v>
      </c>
      <c r="K19" s="32">
        <f t="shared" si="4"/>
        <v>0.14422700919802112</v>
      </c>
      <c r="N19" s="30" t="s">
        <v>291</v>
      </c>
      <c r="O19" s="30">
        <f>O15/1000000000</f>
        <v>1.0934023589999999</v>
      </c>
      <c r="P19" s="30">
        <f t="shared" ref="P19:X19" si="5">P15/1000000000</f>
        <v>1.1164076380000001</v>
      </c>
      <c r="Q19" s="30">
        <f t="shared" si="5"/>
        <v>1.1063236380000001</v>
      </c>
      <c r="R19" s="30">
        <f t="shared" si="5"/>
        <v>1.1110982789999999</v>
      </c>
      <c r="S19" s="30">
        <f t="shared" si="5"/>
        <v>1.1814782079999999</v>
      </c>
      <c r="T19" s="30">
        <f t="shared" si="5"/>
        <v>1.1642614650000001</v>
      </c>
      <c r="U19" s="30">
        <f t="shared" si="5"/>
        <v>1.167241279</v>
      </c>
      <c r="V19" s="30">
        <f t="shared" si="5"/>
        <v>1.156986364</v>
      </c>
      <c r="W19" s="30">
        <f t="shared" si="5"/>
        <v>1.186480279</v>
      </c>
      <c r="X19" s="30">
        <f t="shared" si="5"/>
        <v>1.1063940000000001</v>
      </c>
    </row>
    <row r="20" spans="1:24">
      <c r="A20" s="24">
        <v>17</v>
      </c>
      <c r="B20" s="24">
        <v>2004</v>
      </c>
      <c r="C20" s="33" t="s">
        <v>21</v>
      </c>
      <c r="D20" s="37">
        <v>37098</v>
      </c>
      <c r="E20" s="37">
        <v>2733</v>
      </c>
      <c r="F20" s="37">
        <f t="shared" si="1"/>
        <v>39831</v>
      </c>
      <c r="G20" s="37">
        <f t="shared" si="2"/>
        <v>37.097999999999999</v>
      </c>
      <c r="H20" s="37">
        <f t="shared" si="0"/>
        <v>2.7330000000000001</v>
      </c>
      <c r="I20" s="37">
        <f t="shared" si="0"/>
        <v>39.831000000000003</v>
      </c>
      <c r="J20" s="32">
        <f t="shared" si="3"/>
        <v>9.1187611440968874E-2</v>
      </c>
      <c r="K20" s="32">
        <f t="shared" si="4"/>
        <v>0.16165394358773844</v>
      </c>
      <c r="N20" s="30" t="s">
        <v>292</v>
      </c>
      <c r="O20" s="30">
        <f>O16/1000000000</f>
        <v>1.4968429999999999</v>
      </c>
      <c r="P20" s="30">
        <f t="shared" ref="P20:X20" si="6">P16/1000000000</f>
        <v>1.4683079999999999</v>
      </c>
      <c r="Q20" s="30">
        <f t="shared" si="6"/>
        <v>1.5705150000000001</v>
      </c>
      <c r="R20" s="30">
        <f t="shared" si="6"/>
        <v>1.5205709999999999</v>
      </c>
      <c r="S20" s="30">
        <f t="shared" si="6"/>
        <v>1.535382</v>
      </c>
      <c r="T20" s="30">
        <f t="shared" si="6"/>
        <v>1.5375119589999999</v>
      </c>
      <c r="U20" s="30">
        <f t="shared" si="6"/>
        <v>1.5790332869999999</v>
      </c>
      <c r="V20" s="30">
        <f t="shared" si="6"/>
        <v>1.5563233860000001</v>
      </c>
      <c r="W20" s="30">
        <f t="shared" si="6"/>
        <v>1.589481087</v>
      </c>
      <c r="X20" s="30">
        <f t="shared" si="6"/>
        <v>1.630911606</v>
      </c>
    </row>
    <row r="21" spans="1:24">
      <c r="A21" s="24">
        <v>18</v>
      </c>
      <c r="C21" s="33" t="s">
        <v>22</v>
      </c>
      <c r="D21" s="37">
        <v>37191</v>
      </c>
      <c r="E21" s="37">
        <v>2761</v>
      </c>
      <c r="F21" s="37">
        <f t="shared" si="1"/>
        <v>39952</v>
      </c>
      <c r="G21" s="37">
        <f t="shared" si="2"/>
        <v>37.191000000000003</v>
      </c>
      <c r="H21" s="37">
        <f t="shared" si="0"/>
        <v>2.7610000000000001</v>
      </c>
      <c r="I21" s="37">
        <f t="shared" si="0"/>
        <v>39.951999999999998</v>
      </c>
      <c r="J21" s="32">
        <f t="shared" si="3"/>
        <v>9.3923080950484739E-2</v>
      </c>
      <c r="K21" s="32">
        <f t="shared" si="4"/>
        <v>0.17355526463437454</v>
      </c>
      <c r="N21" s="42" t="s">
        <v>388</v>
      </c>
      <c r="O21" s="32">
        <f t="shared" ref="O21:X21" si="7">O19/$O19-1</f>
        <v>0</v>
      </c>
      <c r="P21" s="32">
        <f t="shared" si="7"/>
        <v>2.1040085390926277E-2</v>
      </c>
      <c r="Q21" s="32">
        <f t="shared" si="7"/>
        <v>1.1817496911034286E-2</v>
      </c>
      <c r="R21" s="32">
        <f t="shared" si="7"/>
        <v>1.6184270917600996E-2</v>
      </c>
      <c r="S21" s="32">
        <f t="shared" si="7"/>
        <v>8.055209344943437E-2</v>
      </c>
      <c r="T21" s="32">
        <f t="shared" si="7"/>
        <v>6.4806066510416427E-2</v>
      </c>
      <c r="U21" s="32">
        <f t="shared" si="7"/>
        <v>6.7531334089613093E-2</v>
      </c>
      <c r="V21" s="32">
        <f t="shared" si="7"/>
        <v>5.815243078325949E-2</v>
      </c>
      <c r="W21" s="32">
        <f t="shared" si="7"/>
        <v>8.5126869568058039E-2</v>
      </c>
      <c r="X21" s="32">
        <f t="shared" si="7"/>
        <v>1.1881848336125822E-2</v>
      </c>
    </row>
    <row r="22" spans="1:24">
      <c r="A22" s="24">
        <v>19</v>
      </c>
      <c r="C22" s="33" t="s">
        <v>23</v>
      </c>
      <c r="D22" s="37">
        <v>37327</v>
      </c>
      <c r="E22" s="37">
        <v>2791</v>
      </c>
      <c r="F22" s="37">
        <f t="shared" si="1"/>
        <v>40118</v>
      </c>
      <c r="G22" s="37">
        <f t="shared" si="2"/>
        <v>37.326999999999998</v>
      </c>
      <c r="H22" s="37">
        <f t="shared" si="0"/>
        <v>2.7909999999999999</v>
      </c>
      <c r="I22" s="37">
        <f t="shared" si="0"/>
        <v>40.118000000000002</v>
      </c>
      <c r="J22" s="32">
        <f t="shared" si="3"/>
        <v>9.7923337437518132E-2</v>
      </c>
      <c r="K22" s="32">
        <f t="shared" si="4"/>
        <v>0.18630668004148454</v>
      </c>
      <c r="N22" s="42" t="s">
        <v>388</v>
      </c>
      <c r="O22" s="32">
        <f t="shared" ref="O22:X22" si="8">O20/$O20-1</f>
        <v>0</v>
      </c>
      <c r="P22" s="32">
        <f t="shared" si="8"/>
        <v>-1.9063455552786768E-2</v>
      </c>
      <c r="Q22" s="32">
        <f t="shared" si="8"/>
        <v>4.9218254686697493E-2</v>
      </c>
      <c r="R22" s="32">
        <f t="shared" si="8"/>
        <v>1.5852029905607967E-2</v>
      </c>
      <c r="S22" s="32">
        <f t="shared" si="8"/>
        <v>2.5746855214608511E-2</v>
      </c>
      <c r="T22" s="32">
        <f t="shared" si="8"/>
        <v>2.7169822753622119E-2</v>
      </c>
      <c r="U22" s="32">
        <f t="shared" si="8"/>
        <v>5.4909089998082639E-2</v>
      </c>
      <c r="V22" s="32">
        <f t="shared" si="8"/>
        <v>3.9737224278030503E-2</v>
      </c>
      <c r="W22" s="32">
        <f t="shared" si="8"/>
        <v>6.1888980340623734E-2</v>
      </c>
      <c r="X22" s="32">
        <f t="shared" si="8"/>
        <v>8.9567580567901928E-2</v>
      </c>
    </row>
    <row r="23" spans="1:24">
      <c r="A23" s="24">
        <v>20</v>
      </c>
      <c r="C23" s="33" t="s">
        <v>24</v>
      </c>
      <c r="D23" s="37">
        <v>37398</v>
      </c>
      <c r="E23" s="37">
        <v>2814</v>
      </c>
      <c r="F23" s="37">
        <f t="shared" si="1"/>
        <v>40212</v>
      </c>
      <c r="G23" s="37">
        <f t="shared" si="2"/>
        <v>37.398000000000003</v>
      </c>
      <c r="H23" s="37">
        <f t="shared" si="0"/>
        <v>2.8140000000000001</v>
      </c>
      <c r="I23" s="37">
        <f t="shared" si="0"/>
        <v>40.212000000000003</v>
      </c>
      <c r="J23" s="32">
        <f t="shared" si="3"/>
        <v>0.10001170663295489</v>
      </c>
      <c r="K23" s="32">
        <f t="shared" si="4"/>
        <v>0.1960827651869359</v>
      </c>
      <c r="N23" s="42" t="s">
        <v>387</v>
      </c>
    </row>
    <row r="24" spans="1:24">
      <c r="A24" s="24">
        <v>21</v>
      </c>
      <c r="B24" s="24">
        <v>2005</v>
      </c>
      <c r="C24" s="33" t="s">
        <v>25</v>
      </c>
      <c r="D24" s="37">
        <v>37407</v>
      </c>
      <c r="E24" s="37">
        <v>2830</v>
      </c>
      <c r="F24" s="37">
        <f t="shared" si="1"/>
        <v>40237</v>
      </c>
      <c r="G24" s="37">
        <f t="shared" si="2"/>
        <v>37.406999999999996</v>
      </c>
      <c r="H24" s="37">
        <f t="shared" ref="H24:H63" si="9">E24/1000</f>
        <v>2.83</v>
      </c>
      <c r="I24" s="37">
        <f t="shared" ref="I24:I63" si="10">F24/1000</f>
        <v>40.237000000000002</v>
      </c>
      <c r="J24" s="32">
        <f t="shared" si="3"/>
        <v>0.10027642948871418</v>
      </c>
      <c r="K24" s="32">
        <f t="shared" si="4"/>
        <v>0.20288352007072796</v>
      </c>
      <c r="N24" s="30" t="s">
        <v>387</v>
      </c>
      <c r="O24" s="30"/>
      <c r="P24" s="30"/>
      <c r="Q24" s="30"/>
      <c r="R24" s="30"/>
      <c r="S24" s="30"/>
      <c r="T24" s="30"/>
      <c r="U24" s="30"/>
      <c r="V24" s="30"/>
      <c r="W24" s="30"/>
      <c r="X24" s="30"/>
    </row>
    <row r="25" spans="1:24">
      <c r="A25" s="24">
        <v>22</v>
      </c>
      <c r="C25" s="33" t="s">
        <v>26</v>
      </c>
      <c r="D25" s="37">
        <v>37363</v>
      </c>
      <c r="E25" s="37">
        <v>2840</v>
      </c>
      <c r="F25" s="37">
        <f t="shared" si="1"/>
        <v>40203</v>
      </c>
      <c r="G25" s="37">
        <f t="shared" si="2"/>
        <v>37.363</v>
      </c>
      <c r="H25" s="37">
        <f t="shared" si="9"/>
        <v>2.84</v>
      </c>
      <c r="I25" s="37">
        <f t="shared" si="10"/>
        <v>40.203000000000003</v>
      </c>
      <c r="J25" s="32">
        <f t="shared" si="3"/>
        <v>9.8982228860556409E-2</v>
      </c>
      <c r="K25" s="32">
        <f t="shared" si="4"/>
        <v>0.20713399187309789</v>
      </c>
      <c r="N25" s="42" t="s">
        <v>389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</row>
    <row r="26" spans="1:24">
      <c r="A26" s="24">
        <v>23</v>
      </c>
      <c r="C26" s="33" t="s">
        <v>27</v>
      </c>
      <c r="D26" s="37">
        <v>37314</v>
      </c>
      <c r="E26" s="37">
        <v>2852</v>
      </c>
      <c r="F26" s="37">
        <f t="shared" si="1"/>
        <v>40166</v>
      </c>
      <c r="G26" s="37">
        <f t="shared" si="2"/>
        <v>37.314</v>
      </c>
      <c r="H26" s="37">
        <f t="shared" si="9"/>
        <v>2.8519999999999999</v>
      </c>
      <c r="I26" s="37">
        <f t="shared" si="10"/>
        <v>40.165999999999997</v>
      </c>
      <c r="J26" s="32">
        <f t="shared" si="3"/>
        <v>9.754095997919876E-2</v>
      </c>
      <c r="K26" s="32">
        <f t="shared" si="4"/>
        <v>0.21223455803594193</v>
      </c>
    </row>
    <row r="27" spans="1:24">
      <c r="A27" s="24">
        <v>24</v>
      </c>
      <c r="C27" s="33" t="s">
        <v>28</v>
      </c>
      <c r="D27" s="37">
        <v>37311</v>
      </c>
      <c r="E27" s="37">
        <v>2865</v>
      </c>
      <c r="F27" s="37">
        <f t="shared" si="1"/>
        <v>40176</v>
      </c>
      <c r="G27" s="37">
        <f t="shared" si="2"/>
        <v>37.311</v>
      </c>
      <c r="H27" s="37">
        <f t="shared" si="9"/>
        <v>2.8650000000000002</v>
      </c>
      <c r="I27" s="37">
        <f t="shared" si="10"/>
        <v>40.176000000000002</v>
      </c>
      <c r="J27" s="32">
        <f t="shared" si="3"/>
        <v>9.7452719027278922E-2</v>
      </c>
      <c r="K27" s="32">
        <f t="shared" si="4"/>
        <v>0.21776017137902315</v>
      </c>
      <c r="N27" s="30" t="s">
        <v>274</v>
      </c>
      <c r="O27" s="30">
        <v>144532000</v>
      </c>
      <c r="P27" s="30">
        <v>153123000</v>
      </c>
      <c r="Q27" s="30">
        <v>159423000</v>
      </c>
      <c r="R27" s="30">
        <v>164006000</v>
      </c>
      <c r="S27" s="30">
        <v>159994000</v>
      </c>
      <c r="T27" s="30">
        <v>166309220</v>
      </c>
      <c r="U27" s="30">
        <v>176022327</v>
      </c>
      <c r="V27" s="30">
        <v>174279112</v>
      </c>
      <c r="W27" s="30">
        <v>180293233</v>
      </c>
      <c r="X27" s="30">
        <v>178660036</v>
      </c>
    </row>
    <row r="28" spans="1:24">
      <c r="A28" s="24">
        <v>25</v>
      </c>
      <c r="B28" s="24">
        <v>2006</v>
      </c>
      <c r="C28" s="33" t="s">
        <v>29</v>
      </c>
      <c r="D28" s="37">
        <v>37398</v>
      </c>
      <c r="E28" s="37">
        <v>2886</v>
      </c>
      <c r="F28" s="37">
        <f t="shared" si="1"/>
        <v>40284</v>
      </c>
      <c r="G28" s="37">
        <f t="shared" si="2"/>
        <v>37.398000000000003</v>
      </c>
      <c r="H28" s="37">
        <f t="shared" si="9"/>
        <v>2.8860000000000001</v>
      </c>
      <c r="I28" s="37">
        <f t="shared" si="10"/>
        <v>40.283999999999999</v>
      </c>
      <c r="J28" s="32">
        <f t="shared" si="3"/>
        <v>0.10001170663295489</v>
      </c>
      <c r="K28" s="32">
        <f t="shared" si="4"/>
        <v>0.22668616216400039</v>
      </c>
      <c r="N28" s="30" t="s">
        <v>275</v>
      </c>
      <c r="O28" s="30">
        <v>1352311000</v>
      </c>
      <c r="P28" s="30">
        <v>1315185000</v>
      </c>
      <c r="Q28" s="30">
        <v>1411092000</v>
      </c>
      <c r="R28" s="30">
        <v>1356565000</v>
      </c>
      <c r="S28" s="30">
        <v>1375388000</v>
      </c>
      <c r="T28" s="30">
        <v>1371202739</v>
      </c>
      <c r="U28" s="30">
        <v>1403010960</v>
      </c>
      <c r="V28" s="30">
        <v>1382044274</v>
      </c>
      <c r="W28" s="30">
        <v>1409187854</v>
      </c>
      <c r="X28" s="30">
        <v>1452251570</v>
      </c>
    </row>
    <row r="29" spans="1:24">
      <c r="A29" s="24">
        <v>26</v>
      </c>
      <c r="C29" s="33" t="s">
        <v>30</v>
      </c>
      <c r="D29" s="37">
        <v>37548</v>
      </c>
      <c r="E29" s="37">
        <v>2908</v>
      </c>
      <c r="F29" s="37">
        <f t="shared" si="1"/>
        <v>40456</v>
      </c>
      <c r="G29" s="37">
        <f t="shared" si="2"/>
        <v>37.548000000000002</v>
      </c>
      <c r="H29" s="37">
        <f t="shared" si="9"/>
        <v>2.9079999999999999</v>
      </c>
      <c r="I29" s="37">
        <f t="shared" si="10"/>
        <v>40.456000000000003</v>
      </c>
      <c r="J29" s="32">
        <f t="shared" si="3"/>
        <v>0.10442375422894767</v>
      </c>
      <c r="K29" s="32">
        <f t="shared" si="4"/>
        <v>0.23603720012921436</v>
      </c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</row>
    <row r="30" spans="1:24">
      <c r="A30" s="24">
        <v>27</v>
      </c>
      <c r="C30" s="33" t="s">
        <v>31</v>
      </c>
      <c r="D30" s="37">
        <v>37736</v>
      </c>
      <c r="E30" s="37">
        <v>2926</v>
      </c>
      <c r="F30" s="37">
        <f t="shared" si="1"/>
        <v>40662</v>
      </c>
      <c r="G30" s="37">
        <f t="shared" si="2"/>
        <v>37.735999999999997</v>
      </c>
      <c r="H30" s="37">
        <f t="shared" si="9"/>
        <v>2.9260000000000002</v>
      </c>
      <c r="I30" s="37">
        <f t="shared" si="10"/>
        <v>40.661999999999999</v>
      </c>
      <c r="J30" s="32">
        <f t="shared" si="3"/>
        <v>0.10995352054925878</v>
      </c>
      <c r="K30" s="32">
        <f t="shared" si="4"/>
        <v>0.24368804937348054</v>
      </c>
      <c r="N30" s="30" t="s">
        <v>274</v>
      </c>
      <c r="O30" s="30">
        <f>O27/$O27</f>
        <v>1</v>
      </c>
      <c r="P30" s="30">
        <f t="shared" ref="P30:X31" si="11">P27/$O27</f>
        <v>1.0594401239863835</v>
      </c>
      <c r="Q30" s="30">
        <f t="shared" si="11"/>
        <v>1.1030290869841972</v>
      </c>
      <c r="R30" s="30">
        <f t="shared" si="11"/>
        <v>1.1347383278443528</v>
      </c>
      <c r="S30" s="30">
        <f t="shared" si="11"/>
        <v>1.1069797691860626</v>
      </c>
      <c r="T30" s="30">
        <f t="shared" si="11"/>
        <v>1.1506740375833726</v>
      </c>
      <c r="U30" s="30">
        <f t="shared" si="11"/>
        <v>1.217877888633659</v>
      </c>
      <c r="V30" s="30">
        <f t="shared" si="11"/>
        <v>1.2058167879777488</v>
      </c>
      <c r="W30" s="30">
        <f t="shared" si="11"/>
        <v>1.2474277876179669</v>
      </c>
      <c r="X30" s="30">
        <f t="shared" si="11"/>
        <v>1.2361278886336591</v>
      </c>
    </row>
    <row r="31" spans="1:24">
      <c r="A31" s="24">
        <v>28</v>
      </c>
      <c r="C31" s="33" t="s">
        <v>32</v>
      </c>
      <c r="D31" s="37">
        <v>37902</v>
      </c>
      <c r="E31" s="37">
        <v>2944</v>
      </c>
      <c r="F31" s="37">
        <f t="shared" si="1"/>
        <v>40846</v>
      </c>
      <c r="G31" s="37">
        <f t="shared" si="2"/>
        <v>37.902000000000001</v>
      </c>
      <c r="H31" s="37">
        <f t="shared" si="9"/>
        <v>2.944</v>
      </c>
      <c r="I31" s="37">
        <f t="shared" si="10"/>
        <v>40.845999999999997</v>
      </c>
      <c r="J31" s="32">
        <f t="shared" si="3"/>
        <v>0.11483618655549099</v>
      </c>
      <c r="K31" s="32">
        <f t="shared" si="4"/>
        <v>0.25133889861774672</v>
      </c>
      <c r="N31" s="30" t="s">
        <v>275</v>
      </c>
      <c r="O31" s="30">
        <f>O28/$O28</f>
        <v>1</v>
      </c>
      <c r="P31" s="30">
        <f>P28/$O28</f>
        <v>0.97254625600176292</v>
      </c>
      <c r="Q31" s="30">
        <f t="shared" si="11"/>
        <v>1.0434670722932817</v>
      </c>
      <c r="R31" s="30">
        <f t="shared" si="11"/>
        <v>1.0031457260940715</v>
      </c>
      <c r="S31" s="30">
        <f t="shared" si="11"/>
        <v>1.0170648615592124</v>
      </c>
      <c r="T31" s="30">
        <f t="shared" si="11"/>
        <v>1.0139699662281827</v>
      </c>
      <c r="U31" s="30">
        <f t="shared" si="11"/>
        <v>1.0374913462953419</v>
      </c>
      <c r="V31" s="30">
        <f t="shared" si="11"/>
        <v>1.0219870089054959</v>
      </c>
      <c r="W31" s="30">
        <f t="shared" si="11"/>
        <v>1.0420590041787725</v>
      </c>
      <c r="X31" s="30">
        <f t="shared" si="11"/>
        <v>1.0739035399401469</v>
      </c>
    </row>
    <row r="32" spans="1:24">
      <c r="A32" s="24">
        <v>29</v>
      </c>
      <c r="B32" s="24">
        <v>2007</v>
      </c>
      <c r="C32" s="33" t="s">
        <v>33</v>
      </c>
      <c r="D32" s="37">
        <v>37963</v>
      </c>
      <c r="E32" s="37">
        <v>2958</v>
      </c>
      <c r="F32" s="37">
        <f t="shared" si="1"/>
        <v>40921</v>
      </c>
      <c r="G32" s="37">
        <f t="shared" si="2"/>
        <v>37.963000000000001</v>
      </c>
      <c r="H32" s="37">
        <f t="shared" si="9"/>
        <v>2.9580000000000002</v>
      </c>
      <c r="I32" s="37">
        <f t="shared" si="10"/>
        <v>40.920999999999999</v>
      </c>
      <c r="J32" s="32">
        <f t="shared" si="3"/>
        <v>0.11663041924452822</v>
      </c>
      <c r="K32" s="32">
        <f t="shared" si="4"/>
        <v>0.25728955914106488</v>
      </c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</row>
    <row r="33" spans="1:24">
      <c r="A33" s="24">
        <v>30</v>
      </c>
      <c r="C33" s="33" t="s">
        <v>34</v>
      </c>
      <c r="D33" s="37">
        <v>38013</v>
      </c>
      <c r="E33" s="37">
        <v>2981</v>
      </c>
      <c r="F33" s="37">
        <f t="shared" si="1"/>
        <v>40994</v>
      </c>
      <c r="G33" s="37">
        <f t="shared" si="2"/>
        <v>38.012999999999998</v>
      </c>
      <c r="H33" s="37">
        <f t="shared" si="9"/>
        <v>2.9809999999999999</v>
      </c>
      <c r="I33" s="37">
        <f t="shared" si="10"/>
        <v>40.994</v>
      </c>
      <c r="J33" s="32">
        <f t="shared" si="3"/>
        <v>0.11810110177652566</v>
      </c>
      <c r="K33" s="32">
        <f t="shared" si="4"/>
        <v>0.2670656442865158</v>
      </c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>
      <c r="A34" s="24">
        <v>31</v>
      </c>
      <c r="C34" s="33" t="s">
        <v>35</v>
      </c>
      <c r="D34" s="37">
        <v>37841</v>
      </c>
      <c r="E34" s="37">
        <v>2989</v>
      </c>
      <c r="F34" s="37">
        <f t="shared" si="1"/>
        <v>40830</v>
      </c>
      <c r="G34" s="37">
        <f t="shared" si="2"/>
        <v>37.841000000000001</v>
      </c>
      <c r="H34" s="37">
        <f t="shared" si="9"/>
        <v>2.9889999999999999</v>
      </c>
      <c r="I34" s="37">
        <f t="shared" si="10"/>
        <v>40.83</v>
      </c>
      <c r="J34" s="32">
        <f t="shared" si="3"/>
        <v>0.11304195386645399</v>
      </c>
      <c r="K34" s="32">
        <f t="shared" si="4"/>
        <v>0.27046602172841183</v>
      </c>
      <c r="N34" s="29" t="s">
        <v>276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</row>
    <row r="35" spans="1:24">
      <c r="A35" s="24">
        <v>32</v>
      </c>
      <c r="C35" s="33" t="s">
        <v>36</v>
      </c>
      <c r="D35" s="37">
        <v>37613</v>
      </c>
      <c r="E35" s="37">
        <v>2984</v>
      </c>
      <c r="F35" s="37">
        <f t="shared" si="1"/>
        <v>40597</v>
      </c>
      <c r="G35" s="37">
        <f t="shared" si="2"/>
        <v>37.613</v>
      </c>
      <c r="H35" s="37">
        <f t="shared" si="9"/>
        <v>2.984</v>
      </c>
      <c r="I35" s="37">
        <f t="shared" si="10"/>
        <v>40.597000000000001</v>
      </c>
      <c r="J35" s="32">
        <f t="shared" si="3"/>
        <v>0.10633564152054453</v>
      </c>
      <c r="K35" s="32">
        <f t="shared" si="4"/>
        <v>0.26834078582722687</v>
      </c>
    </row>
    <row r="36" spans="1:24">
      <c r="A36" s="24">
        <v>33</v>
      </c>
      <c r="B36" s="24">
        <v>2008</v>
      </c>
      <c r="C36" s="33" t="s">
        <v>37</v>
      </c>
      <c r="D36" s="37">
        <v>37461</v>
      </c>
      <c r="E36" s="37">
        <v>2968</v>
      </c>
      <c r="F36" s="37">
        <f t="shared" si="1"/>
        <v>40429</v>
      </c>
      <c r="G36" s="37">
        <f t="shared" si="2"/>
        <v>37.460999999999999</v>
      </c>
      <c r="H36" s="37">
        <f t="shared" si="9"/>
        <v>2.968</v>
      </c>
      <c r="I36" s="37">
        <f t="shared" si="10"/>
        <v>40.429000000000002</v>
      </c>
      <c r="J36" s="32">
        <f t="shared" si="3"/>
        <v>0.10186476662327171</v>
      </c>
      <c r="K36" s="32">
        <f t="shared" si="4"/>
        <v>0.26154003094343481</v>
      </c>
    </row>
    <row r="37" spans="1:24">
      <c r="A37" s="24">
        <v>34</v>
      </c>
      <c r="C37" s="33" t="s">
        <v>38</v>
      </c>
      <c r="D37" s="37">
        <v>37309</v>
      </c>
      <c r="E37" s="37">
        <v>2934</v>
      </c>
      <c r="F37" s="37">
        <f t="shared" si="1"/>
        <v>40243</v>
      </c>
      <c r="G37" s="37">
        <f t="shared" si="2"/>
        <v>37.308999999999997</v>
      </c>
      <c r="H37" s="37">
        <f t="shared" si="9"/>
        <v>2.9340000000000002</v>
      </c>
      <c r="I37" s="37">
        <f t="shared" si="10"/>
        <v>40.243000000000002</v>
      </c>
      <c r="J37" s="32">
        <f t="shared" si="3"/>
        <v>9.7393891725998882E-2</v>
      </c>
      <c r="K37" s="32">
        <f t="shared" si="4"/>
        <v>0.24708842681537657</v>
      </c>
    </row>
    <row r="38" spans="1:24">
      <c r="A38" s="24">
        <v>35</v>
      </c>
      <c r="C38" s="33" t="s">
        <v>39</v>
      </c>
      <c r="D38" s="37">
        <v>37363</v>
      </c>
      <c r="E38" s="37">
        <v>2899</v>
      </c>
      <c r="F38" s="37">
        <f t="shared" si="1"/>
        <v>40262</v>
      </c>
      <c r="G38" s="37">
        <f t="shared" si="2"/>
        <v>37.363</v>
      </c>
      <c r="H38" s="37">
        <f t="shared" si="9"/>
        <v>2.899</v>
      </c>
      <c r="I38" s="37">
        <f t="shared" si="10"/>
        <v>40.262</v>
      </c>
      <c r="J38" s="32">
        <f t="shared" si="3"/>
        <v>9.8982228860556409E-2</v>
      </c>
      <c r="K38" s="32">
        <f t="shared" si="4"/>
        <v>0.23221177550708139</v>
      </c>
    </row>
    <row r="39" spans="1:24">
      <c r="A39" s="24">
        <v>36</v>
      </c>
      <c r="C39" s="33" t="s">
        <v>40</v>
      </c>
      <c r="D39" s="37">
        <v>37495</v>
      </c>
      <c r="E39" s="37">
        <v>2869</v>
      </c>
      <c r="F39" s="37">
        <f t="shared" si="1"/>
        <v>40364</v>
      </c>
      <c r="G39" s="37">
        <f t="shared" si="2"/>
        <v>37.494999999999997</v>
      </c>
      <c r="H39" s="37">
        <f t="shared" si="9"/>
        <v>2.8690000000000002</v>
      </c>
      <c r="I39" s="37">
        <f t="shared" si="10"/>
        <v>40.363999999999997</v>
      </c>
      <c r="J39" s="32">
        <f t="shared" si="3"/>
        <v>0.10286483074503017</v>
      </c>
      <c r="K39" s="32">
        <f t="shared" si="4"/>
        <v>0.21946036009997116</v>
      </c>
    </row>
    <row r="40" spans="1:24">
      <c r="A40" s="24">
        <v>37</v>
      </c>
      <c r="B40" s="24">
        <v>2009</v>
      </c>
      <c r="C40" s="33" t="s">
        <v>41</v>
      </c>
      <c r="D40" s="37">
        <v>37598</v>
      </c>
      <c r="E40" s="37">
        <v>2852</v>
      </c>
      <c r="F40" s="37">
        <f t="shared" si="1"/>
        <v>40450</v>
      </c>
      <c r="G40" s="37">
        <f t="shared" si="2"/>
        <v>37.597999999999999</v>
      </c>
      <c r="H40" s="37">
        <f t="shared" si="9"/>
        <v>2.8519999999999999</v>
      </c>
      <c r="I40" s="37">
        <f t="shared" si="10"/>
        <v>40.450000000000003</v>
      </c>
      <c r="J40" s="32">
        <f t="shared" si="3"/>
        <v>0.10589443676094534</v>
      </c>
      <c r="K40" s="32">
        <f t="shared" si="4"/>
        <v>0.21223455803594193</v>
      </c>
    </row>
    <row r="41" spans="1:24">
      <c r="A41" s="24">
        <v>38</v>
      </c>
      <c r="C41" s="34" t="s">
        <v>42</v>
      </c>
      <c r="D41" s="37">
        <v>37642</v>
      </c>
      <c r="E41" s="37">
        <v>2845</v>
      </c>
      <c r="F41" s="37">
        <f t="shared" si="1"/>
        <v>40487</v>
      </c>
      <c r="G41" s="37">
        <f t="shared" si="2"/>
        <v>37.642000000000003</v>
      </c>
      <c r="H41" s="37">
        <f t="shared" si="9"/>
        <v>2.8450000000000002</v>
      </c>
      <c r="I41" s="37">
        <f t="shared" si="10"/>
        <v>40.487000000000002</v>
      </c>
      <c r="J41" s="32">
        <f t="shared" si="3"/>
        <v>0.10718863738910334</v>
      </c>
      <c r="K41" s="32">
        <f t="shared" si="4"/>
        <v>0.20925922777428307</v>
      </c>
    </row>
    <row r="42" spans="1:24">
      <c r="A42" s="24">
        <v>39</v>
      </c>
      <c r="C42" s="34" t="s">
        <v>43</v>
      </c>
      <c r="D42" s="37">
        <v>37646</v>
      </c>
      <c r="E42" s="37">
        <v>2848</v>
      </c>
      <c r="F42" s="37">
        <f t="shared" si="1"/>
        <v>40494</v>
      </c>
      <c r="G42" s="37">
        <f t="shared" si="2"/>
        <v>37.646000000000001</v>
      </c>
      <c r="H42" s="37">
        <f t="shared" si="9"/>
        <v>2.8479999999999999</v>
      </c>
      <c r="I42" s="37">
        <f t="shared" si="10"/>
        <v>40.494</v>
      </c>
      <c r="J42" s="32">
        <f t="shared" si="3"/>
        <v>0.10730629199166319</v>
      </c>
      <c r="K42" s="32">
        <f t="shared" si="4"/>
        <v>0.21053436931499392</v>
      </c>
    </row>
    <row r="43" spans="1:24">
      <c r="A43" s="24">
        <v>40</v>
      </c>
      <c r="C43" s="34" t="s">
        <v>44</v>
      </c>
      <c r="D43" s="37">
        <v>37609</v>
      </c>
      <c r="E43" s="37">
        <v>2855</v>
      </c>
      <c r="F43" s="37">
        <f t="shared" si="1"/>
        <v>40464</v>
      </c>
      <c r="G43" s="37">
        <f t="shared" si="2"/>
        <v>37.609000000000002</v>
      </c>
      <c r="H43" s="37">
        <f t="shared" si="9"/>
        <v>2.855</v>
      </c>
      <c r="I43" s="37">
        <f t="shared" si="10"/>
        <v>40.463999999999999</v>
      </c>
      <c r="J43" s="32">
        <f t="shared" si="3"/>
        <v>0.1062179869179849</v>
      </c>
      <c r="K43" s="32">
        <f t="shared" si="4"/>
        <v>0.213509699576653</v>
      </c>
    </row>
    <row r="44" spans="1:24">
      <c r="A44" s="24">
        <v>41</v>
      </c>
      <c r="B44" s="24">
        <v>2010</v>
      </c>
      <c r="C44" s="34" t="s">
        <v>45</v>
      </c>
      <c r="D44" s="37">
        <v>37530</v>
      </c>
      <c r="E44" s="37">
        <v>2858</v>
      </c>
      <c r="F44" s="37">
        <f t="shared" si="1"/>
        <v>40388</v>
      </c>
      <c r="G44" s="37">
        <f t="shared" si="2"/>
        <v>37.53</v>
      </c>
      <c r="H44" s="37">
        <f t="shared" si="9"/>
        <v>2.8580000000000001</v>
      </c>
      <c r="I44" s="37">
        <f t="shared" si="10"/>
        <v>40.387999999999998</v>
      </c>
      <c r="J44" s="32">
        <f t="shared" si="3"/>
        <v>0.10389430851742865</v>
      </c>
      <c r="K44" s="32">
        <f t="shared" si="4"/>
        <v>0.21478484111736407</v>
      </c>
    </row>
    <row r="45" spans="1:24">
      <c r="A45" s="24">
        <v>42</v>
      </c>
      <c r="C45" s="34" t="s">
        <v>46</v>
      </c>
      <c r="D45" s="37">
        <v>37428</v>
      </c>
      <c r="E45" s="37">
        <v>2862</v>
      </c>
      <c r="F45" s="37">
        <f t="shared" si="1"/>
        <v>40290</v>
      </c>
      <c r="G45" s="37">
        <f t="shared" si="2"/>
        <v>37.427999999999997</v>
      </c>
      <c r="H45" s="37">
        <f t="shared" si="9"/>
        <v>2.8620000000000001</v>
      </c>
      <c r="I45" s="37">
        <f t="shared" si="10"/>
        <v>40.29</v>
      </c>
      <c r="J45" s="32">
        <f t="shared" si="3"/>
        <v>0.10089411615215327</v>
      </c>
      <c r="K45" s="32">
        <f t="shared" si="4"/>
        <v>0.21648502983831208</v>
      </c>
    </row>
    <row r="46" spans="1:24">
      <c r="A46" s="24">
        <v>43</v>
      </c>
      <c r="C46" s="34" t="s">
        <v>47</v>
      </c>
      <c r="D46" s="37">
        <v>37316</v>
      </c>
      <c r="E46" s="37">
        <v>2867</v>
      </c>
      <c r="F46" s="37">
        <f t="shared" si="1"/>
        <v>40183</v>
      </c>
      <c r="G46" s="37">
        <f t="shared" si="2"/>
        <v>37.316000000000003</v>
      </c>
      <c r="H46" s="37">
        <f t="shared" si="9"/>
        <v>2.867</v>
      </c>
      <c r="I46" s="37">
        <f t="shared" si="10"/>
        <v>40.183</v>
      </c>
      <c r="J46" s="32">
        <f t="shared" si="3"/>
        <v>9.75997872804788E-2</v>
      </c>
      <c r="K46" s="32">
        <f t="shared" si="4"/>
        <v>0.21861026573949704</v>
      </c>
    </row>
    <row r="47" spans="1:24">
      <c r="A47" s="24">
        <v>44</v>
      </c>
      <c r="C47" s="34" t="s">
        <v>48</v>
      </c>
      <c r="D47" s="37">
        <v>37198</v>
      </c>
      <c r="E47" s="37">
        <v>2871</v>
      </c>
      <c r="F47" s="37">
        <f t="shared" si="1"/>
        <v>40069</v>
      </c>
      <c r="G47" s="37">
        <f t="shared" si="2"/>
        <v>37.198</v>
      </c>
      <c r="H47" s="37">
        <f t="shared" si="9"/>
        <v>2.871</v>
      </c>
      <c r="I47" s="37">
        <f t="shared" si="10"/>
        <v>40.069000000000003</v>
      </c>
      <c r="J47" s="32">
        <f t="shared" si="3"/>
        <v>9.4128976504964212E-2</v>
      </c>
      <c r="K47" s="32">
        <f t="shared" si="4"/>
        <v>0.22031045446044506</v>
      </c>
    </row>
    <row r="48" spans="1:24">
      <c r="A48" s="24">
        <v>45</v>
      </c>
      <c r="B48" s="24">
        <v>2011</v>
      </c>
      <c r="C48" s="34" t="s">
        <v>49</v>
      </c>
      <c r="D48" s="37">
        <v>37084</v>
      </c>
      <c r="E48" s="37">
        <v>2870</v>
      </c>
      <c r="F48" s="37">
        <f t="shared" si="1"/>
        <v>39954</v>
      </c>
      <c r="G48" s="37">
        <f t="shared" si="2"/>
        <v>37.084000000000003</v>
      </c>
      <c r="H48" s="37">
        <f t="shared" si="9"/>
        <v>2.87</v>
      </c>
      <c r="I48" s="37">
        <f t="shared" si="10"/>
        <v>39.954000000000001</v>
      </c>
      <c r="J48" s="32">
        <f t="shared" si="3"/>
        <v>9.0775820332009705E-2</v>
      </c>
      <c r="K48" s="32">
        <f t="shared" si="4"/>
        <v>0.21988540728020811</v>
      </c>
    </row>
    <row r="49" spans="1:11">
      <c r="A49" s="24">
        <v>46</v>
      </c>
      <c r="C49" s="34" t="s">
        <v>50</v>
      </c>
      <c r="D49" s="37">
        <v>37101</v>
      </c>
      <c r="E49" s="37">
        <v>2872</v>
      </c>
      <c r="F49" s="37">
        <f t="shared" si="1"/>
        <v>39973</v>
      </c>
      <c r="G49" s="37">
        <f t="shared" si="2"/>
        <v>37.100999999999999</v>
      </c>
      <c r="H49" s="37">
        <f t="shared" si="9"/>
        <v>2.8719999999999999</v>
      </c>
      <c r="I49" s="37">
        <f t="shared" si="10"/>
        <v>39.972999999999999</v>
      </c>
      <c r="J49" s="32">
        <f t="shared" si="3"/>
        <v>9.1275852392888712E-2</v>
      </c>
      <c r="K49" s="32">
        <f t="shared" si="4"/>
        <v>0.22073550164068223</v>
      </c>
    </row>
    <row r="50" spans="1:11">
      <c r="A50" s="24">
        <v>47</v>
      </c>
      <c r="C50" s="33" t="s">
        <v>51</v>
      </c>
      <c r="D50" s="37">
        <v>37072</v>
      </c>
      <c r="E50" s="37">
        <v>2868</v>
      </c>
      <c r="F50" s="37">
        <f t="shared" si="1"/>
        <v>39940</v>
      </c>
      <c r="G50" s="37">
        <f t="shared" si="2"/>
        <v>37.072000000000003</v>
      </c>
      <c r="H50" s="37">
        <f t="shared" si="9"/>
        <v>2.8679999999999999</v>
      </c>
      <c r="I50" s="37">
        <f t="shared" si="10"/>
        <v>39.94</v>
      </c>
      <c r="J50" s="32">
        <f t="shared" si="3"/>
        <v>9.0422856524330353E-2</v>
      </c>
      <c r="K50" s="32">
        <f t="shared" si="4"/>
        <v>0.21903531291973399</v>
      </c>
    </row>
    <row r="51" spans="1:11">
      <c r="A51" s="24">
        <v>48</v>
      </c>
      <c r="C51" s="34" t="s">
        <v>52</v>
      </c>
      <c r="D51" s="37">
        <v>37091</v>
      </c>
      <c r="E51" s="37">
        <v>2866</v>
      </c>
      <c r="F51" s="37">
        <f t="shared" si="1"/>
        <v>39957</v>
      </c>
      <c r="G51" s="37">
        <f t="shared" si="2"/>
        <v>37.091000000000001</v>
      </c>
      <c r="H51" s="37">
        <f t="shared" si="9"/>
        <v>2.8660000000000001</v>
      </c>
      <c r="I51" s="37">
        <f t="shared" si="10"/>
        <v>39.957000000000001</v>
      </c>
      <c r="J51" s="32">
        <f t="shared" si="3"/>
        <v>9.09817158864894E-2</v>
      </c>
      <c r="K51" s="32">
        <f t="shared" si="4"/>
        <v>0.2181852185592601</v>
      </c>
    </row>
    <row r="52" spans="1:11">
      <c r="A52" s="24">
        <v>49</v>
      </c>
      <c r="B52" s="24">
        <v>2012</v>
      </c>
      <c r="C52" s="34" t="s">
        <v>53</v>
      </c>
      <c r="D52" s="37">
        <v>37169</v>
      </c>
      <c r="E52" s="37">
        <v>2869</v>
      </c>
      <c r="F52" s="37">
        <f t="shared" si="1"/>
        <v>40038</v>
      </c>
      <c r="G52" s="37">
        <f t="shared" si="2"/>
        <v>37.168999999999997</v>
      </c>
      <c r="H52" s="37">
        <f t="shared" si="9"/>
        <v>2.8690000000000002</v>
      </c>
      <c r="I52" s="37">
        <f t="shared" si="10"/>
        <v>40.037999999999997</v>
      </c>
      <c r="J52" s="32">
        <f t="shared" si="3"/>
        <v>9.3275980636405409E-2</v>
      </c>
      <c r="K52" s="32">
        <f t="shared" si="4"/>
        <v>0.21946036009997116</v>
      </c>
    </row>
    <row r="53" spans="1:11">
      <c r="A53" s="24">
        <v>50</v>
      </c>
      <c r="C53" s="35" t="s">
        <v>54</v>
      </c>
      <c r="D53" s="37">
        <v>37197</v>
      </c>
      <c r="E53" s="37">
        <v>2870</v>
      </c>
      <c r="F53" s="37">
        <f t="shared" si="1"/>
        <v>40067</v>
      </c>
      <c r="G53" s="37">
        <f t="shared" si="2"/>
        <v>37.197000000000003</v>
      </c>
      <c r="H53" s="37">
        <f t="shared" si="9"/>
        <v>2.87</v>
      </c>
      <c r="I53" s="37">
        <f t="shared" si="10"/>
        <v>40.067</v>
      </c>
      <c r="J53" s="32">
        <f t="shared" si="3"/>
        <v>9.4099562854324414E-2</v>
      </c>
      <c r="K53" s="32">
        <f t="shared" si="4"/>
        <v>0.21988540728020811</v>
      </c>
    </row>
    <row r="54" spans="1:11">
      <c r="A54" s="24">
        <v>51</v>
      </c>
      <c r="C54" s="36" t="s">
        <v>55</v>
      </c>
      <c r="D54" s="37">
        <v>37351</v>
      </c>
      <c r="E54" s="37">
        <v>2884</v>
      </c>
      <c r="F54" s="37">
        <f t="shared" si="1"/>
        <v>40235</v>
      </c>
      <c r="G54" s="37">
        <f t="shared" si="2"/>
        <v>37.350999999999999</v>
      </c>
      <c r="H54" s="37">
        <f t="shared" si="9"/>
        <v>2.8839999999999999</v>
      </c>
      <c r="I54" s="37">
        <f t="shared" si="10"/>
        <v>40.234999999999999</v>
      </c>
      <c r="J54" s="32">
        <f t="shared" si="3"/>
        <v>9.8629265052877058E-2</v>
      </c>
      <c r="K54" s="32">
        <f t="shared" si="4"/>
        <v>0.22583606780352627</v>
      </c>
    </row>
    <row r="55" spans="1:11">
      <c r="A55" s="24">
        <v>52</v>
      </c>
      <c r="C55" s="36" t="s">
        <v>56</v>
      </c>
      <c r="D55" s="37">
        <v>37533</v>
      </c>
      <c r="E55" s="37">
        <v>2906</v>
      </c>
      <c r="F55" s="37">
        <f t="shared" si="1"/>
        <v>40439</v>
      </c>
      <c r="G55" s="37">
        <f t="shared" si="2"/>
        <v>37.533000000000001</v>
      </c>
      <c r="H55" s="37">
        <f t="shared" si="9"/>
        <v>2.9060000000000001</v>
      </c>
      <c r="I55" s="37">
        <f t="shared" si="10"/>
        <v>40.439</v>
      </c>
      <c r="J55" s="32">
        <f t="shared" si="3"/>
        <v>0.10398254946934848</v>
      </c>
      <c r="K55" s="32">
        <f t="shared" si="4"/>
        <v>0.23518710576874047</v>
      </c>
    </row>
    <row r="56" spans="1:11">
      <c r="A56" s="24">
        <v>53</v>
      </c>
      <c r="B56" s="24">
        <v>2013</v>
      </c>
      <c r="C56" s="36" t="s">
        <v>57</v>
      </c>
      <c r="D56" s="37">
        <v>37734</v>
      </c>
      <c r="E56" s="37">
        <v>2940</v>
      </c>
      <c r="F56" s="37">
        <f t="shared" si="1"/>
        <v>40674</v>
      </c>
      <c r="G56" s="37">
        <f t="shared" si="2"/>
        <v>37.734000000000002</v>
      </c>
      <c r="H56" s="37">
        <f t="shared" si="9"/>
        <v>2.94</v>
      </c>
      <c r="I56" s="37">
        <f t="shared" si="10"/>
        <v>40.673999999999999</v>
      </c>
      <c r="J56" s="32">
        <f t="shared" si="3"/>
        <v>0.10989469324797896</v>
      </c>
      <c r="K56" s="32">
        <f t="shared" si="4"/>
        <v>0.24963870989679848</v>
      </c>
    </row>
    <row r="57" spans="1:11">
      <c r="A57" s="24">
        <v>54</v>
      </c>
      <c r="C57" s="36" t="s">
        <v>58</v>
      </c>
      <c r="D57" s="37">
        <v>37939</v>
      </c>
      <c r="E57" s="37">
        <v>2974</v>
      </c>
      <c r="F57" s="37">
        <f t="shared" si="1"/>
        <v>40913</v>
      </c>
      <c r="G57" s="37">
        <f t="shared" si="2"/>
        <v>37.939</v>
      </c>
      <c r="H57" s="37">
        <f t="shared" si="9"/>
        <v>2.9740000000000002</v>
      </c>
      <c r="I57" s="37">
        <f t="shared" si="10"/>
        <v>40.912999999999997</v>
      </c>
      <c r="J57" s="32">
        <f t="shared" si="3"/>
        <v>0.11592449162916929</v>
      </c>
      <c r="K57" s="32">
        <f t="shared" si="4"/>
        <v>0.26409031402485694</v>
      </c>
    </row>
    <row r="58" spans="1:11">
      <c r="A58" s="24">
        <v>55</v>
      </c>
      <c r="C58" s="36" t="s">
        <v>59</v>
      </c>
      <c r="D58" s="37">
        <v>38168</v>
      </c>
      <c r="E58" s="37">
        <v>3004</v>
      </c>
      <c r="F58" s="37">
        <f t="shared" si="1"/>
        <v>41172</v>
      </c>
      <c r="G58" s="37">
        <f t="shared" si="2"/>
        <v>38.167999999999999</v>
      </c>
      <c r="H58" s="37">
        <f t="shared" si="9"/>
        <v>3.004</v>
      </c>
      <c r="I58" s="37">
        <f t="shared" si="10"/>
        <v>41.171999999999997</v>
      </c>
      <c r="J58" s="32">
        <f t="shared" si="3"/>
        <v>0.12266021762571833</v>
      </c>
      <c r="K58" s="32">
        <f t="shared" si="4"/>
        <v>0.27684172943196694</v>
      </c>
    </row>
    <row r="59" spans="1:11">
      <c r="A59" s="24">
        <v>56</v>
      </c>
      <c r="C59" s="35" t="s">
        <v>60</v>
      </c>
      <c r="D59" s="37">
        <v>38451</v>
      </c>
      <c r="E59" s="37">
        <v>3034</v>
      </c>
      <c r="F59" s="37">
        <f t="shared" si="1"/>
        <v>41485</v>
      </c>
      <c r="G59" s="37">
        <f t="shared" si="2"/>
        <v>38.451000000000001</v>
      </c>
      <c r="H59" s="37">
        <f t="shared" si="9"/>
        <v>3.0339999999999998</v>
      </c>
      <c r="I59" s="37">
        <f t="shared" si="10"/>
        <v>41.484999999999999</v>
      </c>
      <c r="J59" s="32">
        <f t="shared" si="3"/>
        <v>0.13098428075682511</v>
      </c>
      <c r="K59" s="32">
        <f t="shared" si="4"/>
        <v>0.28959314483907717</v>
      </c>
    </row>
    <row r="60" spans="1:11">
      <c r="A60" s="24">
        <v>57</v>
      </c>
      <c r="B60" s="24">
        <v>2014</v>
      </c>
      <c r="C60" s="36" t="s">
        <v>61</v>
      </c>
      <c r="D60" s="37">
        <v>38737</v>
      </c>
      <c r="E60" s="37">
        <v>3065</v>
      </c>
      <c r="F60" s="37">
        <f t="shared" si="1"/>
        <v>41802</v>
      </c>
      <c r="G60" s="37">
        <f t="shared" si="2"/>
        <v>38.737000000000002</v>
      </c>
      <c r="H60" s="37">
        <f t="shared" si="9"/>
        <v>3.0649999999999999</v>
      </c>
      <c r="I60" s="37">
        <f t="shared" si="10"/>
        <v>41.802</v>
      </c>
      <c r="J60" s="32">
        <f t="shared" si="3"/>
        <v>0.13939658483985173</v>
      </c>
      <c r="K60" s="32">
        <f t="shared" si="4"/>
        <v>0.30276960742642434</v>
      </c>
    </row>
    <row r="61" spans="1:11">
      <c r="A61" s="24">
        <v>58</v>
      </c>
      <c r="C61" s="35" t="s">
        <v>62</v>
      </c>
      <c r="D61" s="37">
        <v>39099</v>
      </c>
      <c r="E61" s="37">
        <v>3099</v>
      </c>
      <c r="F61" s="37">
        <f t="shared" si="1"/>
        <v>42198</v>
      </c>
      <c r="G61" s="37">
        <f t="shared" si="2"/>
        <v>39.098999999999997</v>
      </c>
      <c r="H61" s="37">
        <f t="shared" si="9"/>
        <v>3.0990000000000002</v>
      </c>
      <c r="I61" s="37">
        <f t="shared" si="10"/>
        <v>42.198</v>
      </c>
      <c r="J61" s="32">
        <f t="shared" si="3"/>
        <v>0.15004432637151432</v>
      </c>
      <c r="K61" s="32">
        <f t="shared" si="4"/>
        <v>0.3172212115544828</v>
      </c>
    </row>
    <row r="62" spans="1:11">
      <c r="A62" s="24">
        <v>59</v>
      </c>
      <c r="C62" s="34" t="s">
        <v>63</v>
      </c>
      <c r="D62" s="37">
        <v>39590</v>
      </c>
      <c r="E62" s="37">
        <v>3128</v>
      </c>
      <c r="F62" s="37">
        <f t="shared" si="1"/>
        <v>42718</v>
      </c>
      <c r="G62" s="37">
        <f t="shared" si="2"/>
        <v>39.590000000000003</v>
      </c>
      <c r="H62" s="37">
        <f t="shared" si="9"/>
        <v>3.1280000000000001</v>
      </c>
      <c r="I62" s="37">
        <f t="shared" si="10"/>
        <v>42.718000000000004</v>
      </c>
      <c r="J62" s="32">
        <f t="shared" si="3"/>
        <v>0.1644864288357315</v>
      </c>
      <c r="K62" s="32">
        <f t="shared" si="4"/>
        <v>0.32954757978135585</v>
      </c>
    </row>
    <row r="63" spans="1:11">
      <c r="A63" s="24">
        <v>60</v>
      </c>
      <c r="C63" s="35" t="s">
        <v>64</v>
      </c>
      <c r="D63" s="37">
        <v>40102</v>
      </c>
      <c r="E63" s="37">
        <v>3162</v>
      </c>
      <c r="F63" s="37">
        <f t="shared" si="1"/>
        <v>43264</v>
      </c>
      <c r="G63" s="37">
        <f t="shared" si="2"/>
        <v>40.101999999999997</v>
      </c>
      <c r="H63" s="37">
        <f t="shared" si="9"/>
        <v>3.1619999999999999</v>
      </c>
      <c r="I63" s="37">
        <f t="shared" si="10"/>
        <v>43.264000000000003</v>
      </c>
      <c r="J63" s="32">
        <f t="shared" si="3"/>
        <v>0.1795462179633871</v>
      </c>
      <c r="K63" s="32">
        <f t="shared" si="4"/>
        <v>0.34399918390941409</v>
      </c>
    </row>
    <row r="72" spans="14:15">
      <c r="N72" s="23" t="s">
        <v>277</v>
      </c>
    </row>
    <row r="74" spans="14:15">
      <c r="N74" s="30" t="s">
        <v>278</v>
      </c>
      <c r="O74" s="30" t="s">
        <v>279</v>
      </c>
    </row>
    <row r="75" spans="14:15">
      <c r="N75" s="30" t="s">
        <v>280</v>
      </c>
      <c r="O75" s="31">
        <v>15.945</v>
      </c>
    </row>
    <row r="76" spans="14:15">
      <c r="N76" s="30" t="s">
        <v>281</v>
      </c>
      <c r="O76" s="31">
        <v>23.850999999999999</v>
      </c>
    </row>
    <row r="77" spans="14:15">
      <c r="N77" s="30" t="s">
        <v>282</v>
      </c>
      <c r="O77" s="31">
        <v>214.536</v>
      </c>
    </row>
    <row r="78" spans="14:15">
      <c r="N78" s="30" t="s">
        <v>283</v>
      </c>
      <c r="O78" s="31">
        <v>481.58800000000002</v>
      </c>
    </row>
    <row r="79" spans="14:15">
      <c r="N79" s="30" t="s">
        <v>284</v>
      </c>
      <c r="O79" s="31">
        <v>153.946</v>
      </c>
    </row>
    <row r="80" spans="14:15">
      <c r="N80" s="30" t="s">
        <v>285</v>
      </c>
      <c r="O80" s="31">
        <v>216.52799999999999</v>
      </c>
    </row>
    <row r="81" spans="14:15">
      <c r="N81" s="30"/>
      <c r="O81" s="31"/>
    </row>
  </sheetData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B83"/>
  <sheetViews>
    <sheetView topLeftCell="M25" zoomScaleNormal="100" workbookViewId="0">
      <selection activeCell="X54" sqref="X54"/>
    </sheetView>
  </sheetViews>
  <sheetFormatPr defaultRowHeight="12.75"/>
  <cols>
    <col min="1" max="14" width="9.140625" style="24"/>
    <col min="15" max="24" width="9.5703125" style="24" bestFit="1" customWidth="1"/>
    <col min="25" max="16384" width="9.140625" style="24"/>
  </cols>
  <sheetData>
    <row r="1" spans="1:28">
      <c r="N1" s="23"/>
    </row>
    <row r="2" spans="1:28">
      <c r="G2" s="24" t="s">
        <v>289</v>
      </c>
    </row>
    <row r="3" spans="1:28">
      <c r="D3" s="24" t="s">
        <v>287</v>
      </c>
      <c r="E3" s="24" t="s">
        <v>288</v>
      </c>
      <c r="F3" s="24" t="s">
        <v>259</v>
      </c>
      <c r="G3" s="24" t="s">
        <v>287</v>
      </c>
      <c r="H3" s="24" t="s">
        <v>288</v>
      </c>
      <c r="I3" s="24" t="s">
        <v>259</v>
      </c>
      <c r="J3" s="24" t="s">
        <v>290</v>
      </c>
      <c r="K3" s="24" t="s">
        <v>290</v>
      </c>
      <c r="N3" s="25"/>
      <c r="O3" s="26"/>
      <c r="P3" s="26"/>
    </row>
    <row r="4" spans="1:28">
      <c r="A4" s="24">
        <v>1</v>
      </c>
      <c r="C4" s="71" t="s">
        <v>238</v>
      </c>
      <c r="D4" s="24" t="e">
        <f>NA()</f>
        <v>#N/A</v>
      </c>
      <c r="E4" s="24" t="e">
        <f>NA()</f>
        <v>#N/A</v>
      </c>
      <c r="F4" s="24" t="e">
        <f>NA()</f>
        <v>#N/A</v>
      </c>
      <c r="G4" s="24" t="e">
        <f>NA()</f>
        <v>#N/A</v>
      </c>
      <c r="H4" s="24" t="e">
        <f>NA()</f>
        <v>#N/A</v>
      </c>
      <c r="I4" s="24" t="e">
        <f>NA()</f>
        <v>#N/A</v>
      </c>
      <c r="N4" s="27"/>
      <c r="O4" s="28"/>
      <c r="P4" s="28"/>
    </row>
    <row r="5" spans="1:28">
      <c r="A5" s="24">
        <v>2</v>
      </c>
      <c r="C5" s="71" t="s">
        <v>239</v>
      </c>
      <c r="D5" s="24" t="e">
        <f>NA()</f>
        <v>#N/A</v>
      </c>
      <c r="E5" s="24" t="e">
        <f>NA()</f>
        <v>#N/A</v>
      </c>
      <c r="F5" s="24" t="e">
        <f>NA()</f>
        <v>#N/A</v>
      </c>
      <c r="G5" s="24" t="e">
        <f>NA()</f>
        <v>#N/A</v>
      </c>
      <c r="H5" s="24" t="e">
        <f>NA()</f>
        <v>#N/A</v>
      </c>
      <c r="I5" s="24" t="e">
        <f>NA()</f>
        <v>#N/A</v>
      </c>
      <c r="N5" s="27"/>
      <c r="O5" s="28"/>
      <c r="P5" s="28"/>
    </row>
    <row r="6" spans="1:28">
      <c r="A6" s="24">
        <v>3</v>
      </c>
      <c r="C6" s="71" t="s">
        <v>240</v>
      </c>
      <c r="D6" s="24" t="e">
        <f>NA()</f>
        <v>#N/A</v>
      </c>
      <c r="E6" s="24" t="e">
        <f>NA()</f>
        <v>#N/A</v>
      </c>
      <c r="F6" s="24" t="e">
        <f>NA()</f>
        <v>#N/A</v>
      </c>
      <c r="G6" s="24" t="e">
        <f>NA()</f>
        <v>#N/A</v>
      </c>
      <c r="H6" s="24" t="e">
        <f>NA()</f>
        <v>#N/A</v>
      </c>
      <c r="I6" s="24" t="e">
        <f>NA()</f>
        <v>#N/A</v>
      </c>
      <c r="N6" s="27"/>
      <c r="O6" s="28"/>
      <c r="P6" s="28"/>
    </row>
    <row r="7" spans="1:28">
      <c r="A7" s="24">
        <v>4</v>
      </c>
      <c r="C7" s="71" t="s">
        <v>241</v>
      </c>
      <c r="D7" s="24" t="e">
        <f>NA()</f>
        <v>#N/A</v>
      </c>
      <c r="E7" s="24" t="e">
        <f>NA()</f>
        <v>#N/A</v>
      </c>
      <c r="F7" s="24" t="e">
        <f>NA()</f>
        <v>#N/A</v>
      </c>
      <c r="G7" s="24" t="e">
        <f>NA()</f>
        <v>#N/A</v>
      </c>
      <c r="H7" s="24" t="e">
        <f>NA()</f>
        <v>#N/A</v>
      </c>
      <c r="I7" s="24" t="e">
        <f>NA()</f>
        <v>#N/A</v>
      </c>
      <c r="N7" s="27"/>
      <c r="O7" s="28"/>
      <c r="P7" s="28"/>
    </row>
    <row r="8" spans="1:28">
      <c r="A8" s="24">
        <v>5</v>
      </c>
      <c r="B8" s="24">
        <v>2001</v>
      </c>
      <c r="C8" s="71" t="s">
        <v>9</v>
      </c>
      <c r="D8" s="37">
        <v>33997.82</v>
      </c>
      <c r="E8" s="37">
        <v>2352.6799999999998</v>
      </c>
      <c r="F8" s="37">
        <f>SUM(D8:E8)</f>
        <v>36350.5</v>
      </c>
      <c r="G8" s="37">
        <f>D8/1000</f>
        <v>33.997819999999997</v>
      </c>
      <c r="H8" s="37">
        <f t="shared" ref="H8:I23" si="0">E8/1000</f>
        <v>2.3526799999999999</v>
      </c>
      <c r="I8" s="37">
        <f t="shared" si="0"/>
        <v>36.350499999999997</v>
      </c>
      <c r="J8" s="32">
        <f>G8/G$8-1</f>
        <v>0</v>
      </c>
      <c r="K8" s="32">
        <f>H8/H$8-1</f>
        <v>0</v>
      </c>
      <c r="N8" s="27"/>
      <c r="O8" s="28"/>
      <c r="P8" s="28"/>
    </row>
    <row r="9" spans="1:28">
      <c r="A9" s="24">
        <v>6</v>
      </c>
      <c r="C9" s="71" t="s">
        <v>10</v>
      </c>
      <c r="D9" s="37">
        <v>34249.619999999995</v>
      </c>
      <c r="E9" s="37">
        <v>2381.77</v>
      </c>
      <c r="F9" s="37">
        <f t="shared" ref="F9:F63" si="1">SUM(D9:E9)</f>
        <v>36631.389999999992</v>
      </c>
      <c r="G9" s="37">
        <f t="shared" ref="G9:I63" si="2">D9/1000</f>
        <v>34.249619999999993</v>
      </c>
      <c r="H9" s="37">
        <f t="shared" si="0"/>
        <v>2.3817699999999999</v>
      </c>
      <c r="I9" s="37">
        <f t="shared" si="0"/>
        <v>36.631389999999989</v>
      </c>
      <c r="J9" s="32">
        <f t="shared" ref="J9:K63" si="3">G9/G$8-1</f>
        <v>7.4063572311400261E-3</v>
      </c>
      <c r="K9" s="32">
        <f t="shared" si="3"/>
        <v>1.2364622473094444E-2</v>
      </c>
      <c r="N9" s="27"/>
      <c r="O9" s="28"/>
      <c r="P9" s="28"/>
    </row>
    <row r="10" spans="1:28">
      <c r="A10" s="24">
        <v>7</v>
      </c>
      <c r="C10" s="71" t="s">
        <v>11</v>
      </c>
      <c r="D10" s="37">
        <v>34533</v>
      </c>
      <c r="E10" s="37">
        <v>2408</v>
      </c>
      <c r="F10" s="37">
        <f t="shared" si="1"/>
        <v>36941</v>
      </c>
      <c r="G10" s="37">
        <f t="shared" si="2"/>
        <v>34.533000000000001</v>
      </c>
      <c r="H10" s="37">
        <f t="shared" si="0"/>
        <v>2.4079999999999999</v>
      </c>
      <c r="I10" s="37">
        <f t="shared" si="0"/>
        <v>36.941000000000003</v>
      </c>
      <c r="J10" s="32">
        <f t="shared" si="3"/>
        <v>1.5741597549490116E-2</v>
      </c>
      <c r="K10" s="32">
        <f t="shared" si="3"/>
        <v>2.3513610010711172E-2</v>
      </c>
      <c r="N10" s="27"/>
      <c r="O10" s="28"/>
      <c r="P10" s="28"/>
    </row>
    <row r="11" spans="1:28">
      <c r="A11" s="24">
        <v>8</v>
      </c>
      <c r="C11" s="71" t="s">
        <v>12</v>
      </c>
      <c r="D11" s="37">
        <v>34812</v>
      </c>
      <c r="E11" s="37">
        <v>2429</v>
      </c>
      <c r="F11" s="37">
        <f t="shared" si="1"/>
        <v>37241</v>
      </c>
      <c r="G11" s="37">
        <f t="shared" si="2"/>
        <v>34.811999999999998</v>
      </c>
      <c r="H11" s="37">
        <f t="shared" si="0"/>
        <v>2.4289999999999998</v>
      </c>
      <c r="I11" s="37">
        <f t="shared" si="0"/>
        <v>37.241</v>
      </c>
      <c r="J11" s="32">
        <f t="shared" si="3"/>
        <v>2.3948006078036821E-2</v>
      </c>
      <c r="K11" s="32">
        <f t="shared" si="3"/>
        <v>3.2439600795688195E-2</v>
      </c>
      <c r="N11" s="27"/>
      <c r="O11" s="28"/>
      <c r="P11" s="28"/>
    </row>
    <row r="12" spans="1:28">
      <c r="A12" s="24">
        <v>9</v>
      </c>
      <c r="B12" s="24">
        <v>2002</v>
      </c>
      <c r="C12" s="71" t="s">
        <v>13</v>
      </c>
      <c r="D12" s="37">
        <v>35080</v>
      </c>
      <c r="E12" s="37">
        <v>2457</v>
      </c>
      <c r="F12" s="37">
        <f t="shared" si="1"/>
        <v>37537</v>
      </c>
      <c r="G12" s="37">
        <f t="shared" si="2"/>
        <v>35.08</v>
      </c>
      <c r="H12" s="37">
        <f t="shared" si="0"/>
        <v>2.4569999999999999</v>
      </c>
      <c r="I12" s="37">
        <f t="shared" si="0"/>
        <v>37.536999999999999</v>
      </c>
      <c r="J12" s="32">
        <f t="shared" si="3"/>
        <v>3.1830864449544194E-2</v>
      </c>
      <c r="K12" s="32">
        <f t="shared" si="3"/>
        <v>4.4340921842324521E-2</v>
      </c>
      <c r="N12" s="27"/>
      <c r="O12" s="28"/>
      <c r="P12" s="28"/>
    </row>
    <row r="13" spans="1:28">
      <c r="A13" s="24">
        <v>10</v>
      </c>
      <c r="C13" s="71" t="s">
        <v>14</v>
      </c>
      <c r="D13" s="37">
        <v>35335</v>
      </c>
      <c r="E13" s="37">
        <v>2478</v>
      </c>
      <c r="F13" s="37">
        <f t="shared" si="1"/>
        <v>37813</v>
      </c>
      <c r="G13" s="37">
        <f t="shared" si="2"/>
        <v>35.335000000000001</v>
      </c>
      <c r="H13" s="37">
        <f t="shared" si="0"/>
        <v>2.4780000000000002</v>
      </c>
      <c r="I13" s="37">
        <f t="shared" si="0"/>
        <v>37.813000000000002</v>
      </c>
      <c r="J13" s="32">
        <f t="shared" si="3"/>
        <v>3.9331345362732195E-2</v>
      </c>
      <c r="K13" s="32">
        <f t="shared" si="3"/>
        <v>5.3266912627301766E-2</v>
      </c>
      <c r="N13" s="27"/>
      <c r="O13" s="28"/>
      <c r="P13" s="28"/>
    </row>
    <row r="14" spans="1:28">
      <c r="A14" s="24">
        <v>11</v>
      </c>
      <c r="C14" s="71" t="s">
        <v>15</v>
      </c>
      <c r="D14" s="37">
        <v>35588</v>
      </c>
      <c r="E14" s="37">
        <v>2500</v>
      </c>
      <c r="F14" s="37">
        <f t="shared" si="1"/>
        <v>38088</v>
      </c>
      <c r="G14" s="37">
        <f t="shared" si="2"/>
        <v>35.588000000000001</v>
      </c>
      <c r="H14" s="37">
        <f t="shared" si="0"/>
        <v>2.5</v>
      </c>
      <c r="I14" s="37">
        <f t="shared" si="0"/>
        <v>38.088000000000001</v>
      </c>
      <c r="J14" s="32">
        <f t="shared" si="3"/>
        <v>4.6772998974640156E-2</v>
      </c>
      <c r="K14" s="32">
        <f t="shared" si="3"/>
        <v>6.2617950592515736E-2</v>
      </c>
      <c r="N14" s="27"/>
      <c r="O14" s="28"/>
      <c r="P14" s="28"/>
    </row>
    <row r="15" spans="1:28">
      <c r="A15" s="24">
        <v>12</v>
      </c>
      <c r="C15" s="71" t="s">
        <v>16</v>
      </c>
      <c r="D15" s="37">
        <v>35850</v>
      </c>
      <c r="E15" s="37">
        <v>2530</v>
      </c>
      <c r="F15" s="37">
        <f t="shared" si="1"/>
        <v>38380</v>
      </c>
      <c r="G15" s="37">
        <f t="shared" si="2"/>
        <v>35.85</v>
      </c>
      <c r="H15" s="37">
        <f t="shared" si="0"/>
        <v>2.5299999999999998</v>
      </c>
      <c r="I15" s="37">
        <f t="shared" si="0"/>
        <v>38.380000000000003</v>
      </c>
      <c r="J15" s="32">
        <f t="shared" si="3"/>
        <v>5.4479375442307854E-2</v>
      </c>
      <c r="K15" s="32">
        <f t="shared" si="3"/>
        <v>7.5369365999625959E-2</v>
      </c>
      <c r="N15" s="27"/>
      <c r="O15" s="27"/>
      <c r="P15" s="27"/>
      <c r="Q15" s="27"/>
      <c r="R15" s="27"/>
      <c r="S15" s="30">
        <v>1093402359</v>
      </c>
      <c r="T15" s="30">
        <v>1116407638</v>
      </c>
      <c r="U15" s="30">
        <v>1106323638</v>
      </c>
      <c r="V15" s="30">
        <v>1111098279</v>
      </c>
      <c r="W15" s="30">
        <v>1181478208</v>
      </c>
      <c r="X15" s="30">
        <v>1164261465</v>
      </c>
      <c r="Y15" s="30">
        <v>1167241279</v>
      </c>
      <c r="Z15" s="30">
        <v>1156986364</v>
      </c>
      <c r="AA15" s="30">
        <v>1186480279</v>
      </c>
      <c r="AB15" s="30">
        <v>1106394000</v>
      </c>
    </row>
    <row r="16" spans="1:28">
      <c r="A16" s="24">
        <v>13</v>
      </c>
      <c r="B16" s="24">
        <v>2003</v>
      </c>
      <c r="C16" s="71" t="s">
        <v>17</v>
      </c>
      <c r="D16" s="37">
        <v>36116</v>
      </c>
      <c r="E16" s="37">
        <v>2561</v>
      </c>
      <c r="F16" s="37">
        <f t="shared" si="1"/>
        <v>38677</v>
      </c>
      <c r="G16" s="37">
        <f t="shared" si="2"/>
        <v>36.116</v>
      </c>
      <c r="H16" s="37">
        <f t="shared" si="0"/>
        <v>2.5609999999999999</v>
      </c>
      <c r="I16" s="37">
        <f t="shared" si="0"/>
        <v>38.677</v>
      </c>
      <c r="J16" s="32">
        <f t="shared" si="3"/>
        <v>6.2303406512535187E-2</v>
      </c>
      <c r="K16" s="32">
        <f t="shared" si="3"/>
        <v>8.854582858697313E-2</v>
      </c>
      <c r="N16" s="29"/>
      <c r="O16" s="29"/>
      <c r="P16" s="29"/>
      <c r="Q16" s="29"/>
      <c r="R16" s="29"/>
      <c r="S16" s="30">
        <v>1496843000</v>
      </c>
      <c r="T16" s="30">
        <v>1468308000</v>
      </c>
      <c r="U16" s="30">
        <v>1570515000</v>
      </c>
      <c r="V16" s="30">
        <v>1520571000</v>
      </c>
      <c r="W16" s="30">
        <v>1535382000</v>
      </c>
      <c r="X16" s="30">
        <v>1537511959</v>
      </c>
      <c r="Y16" s="30">
        <v>1579033287</v>
      </c>
      <c r="Z16" s="30">
        <v>1556323386</v>
      </c>
      <c r="AA16" s="30">
        <v>1589481087</v>
      </c>
      <c r="AB16" s="30">
        <v>1630911606</v>
      </c>
    </row>
    <row r="17" spans="1:28">
      <c r="A17" s="24">
        <v>14</v>
      </c>
      <c r="C17" s="71" t="s">
        <v>18</v>
      </c>
      <c r="D17" s="37">
        <v>36469</v>
      </c>
      <c r="E17" s="37">
        <v>2606</v>
      </c>
      <c r="F17" s="37">
        <f t="shared" si="1"/>
        <v>39075</v>
      </c>
      <c r="G17" s="37">
        <f t="shared" si="2"/>
        <v>36.469000000000001</v>
      </c>
      <c r="H17" s="37">
        <f t="shared" si="0"/>
        <v>2.6059999999999999</v>
      </c>
      <c r="I17" s="37">
        <f t="shared" si="0"/>
        <v>39.075000000000003</v>
      </c>
      <c r="J17" s="32">
        <f t="shared" si="3"/>
        <v>7.2686425188438708E-2</v>
      </c>
      <c r="K17" s="32">
        <f t="shared" si="3"/>
        <v>0.10767295169763846</v>
      </c>
      <c r="N17" s="29"/>
      <c r="O17" s="29"/>
      <c r="P17" s="29"/>
      <c r="Q17" s="29"/>
      <c r="R17" s="29"/>
      <c r="S17" s="43"/>
      <c r="T17" s="43"/>
    </row>
    <row r="18" spans="1:28">
      <c r="A18" s="24">
        <v>15</v>
      </c>
      <c r="C18" s="71" t="s">
        <v>19</v>
      </c>
      <c r="D18" s="37">
        <v>36700</v>
      </c>
      <c r="E18" s="37">
        <v>2649</v>
      </c>
      <c r="F18" s="37">
        <f t="shared" si="1"/>
        <v>39349</v>
      </c>
      <c r="G18" s="37">
        <f t="shared" si="2"/>
        <v>36.700000000000003</v>
      </c>
      <c r="H18" s="37">
        <f t="shared" si="0"/>
        <v>2.649</v>
      </c>
      <c r="I18" s="37">
        <f t="shared" si="0"/>
        <v>39.348999999999997</v>
      </c>
      <c r="J18" s="32">
        <f t="shared" si="3"/>
        <v>7.9480978486267784E-2</v>
      </c>
      <c r="K18" s="32">
        <f t="shared" si="3"/>
        <v>0.12594998044782968</v>
      </c>
      <c r="N18" s="29"/>
      <c r="O18" s="29" t="s">
        <v>294</v>
      </c>
      <c r="P18" s="29" t="s">
        <v>295</v>
      </c>
      <c r="Q18" s="29" t="s">
        <v>296</v>
      </c>
      <c r="R18" s="29" t="s">
        <v>297</v>
      </c>
      <c r="S18" s="29" t="s">
        <v>264</v>
      </c>
      <c r="T18" s="29" t="s">
        <v>265</v>
      </c>
      <c r="U18" s="29" t="s">
        <v>266</v>
      </c>
      <c r="V18" s="29" t="s">
        <v>267</v>
      </c>
      <c r="W18" s="29" t="s">
        <v>268</v>
      </c>
      <c r="X18" s="29" t="s">
        <v>269</v>
      </c>
      <c r="Y18" s="29" t="s">
        <v>270</v>
      </c>
      <c r="Z18" s="29" t="s">
        <v>271</v>
      </c>
      <c r="AA18" s="29" t="s">
        <v>272</v>
      </c>
      <c r="AB18" s="29" t="s">
        <v>273</v>
      </c>
    </row>
    <row r="19" spans="1:28">
      <c r="A19" s="24">
        <v>16</v>
      </c>
      <c r="C19" s="71" t="s">
        <v>20</v>
      </c>
      <c r="D19" s="37">
        <v>36904</v>
      </c>
      <c r="E19" s="37">
        <v>2692</v>
      </c>
      <c r="F19" s="37">
        <f t="shared" si="1"/>
        <v>39596</v>
      </c>
      <c r="G19" s="37">
        <f t="shared" si="2"/>
        <v>36.904000000000003</v>
      </c>
      <c r="H19" s="37">
        <f t="shared" si="0"/>
        <v>2.6920000000000002</v>
      </c>
      <c r="I19" s="37">
        <f t="shared" si="0"/>
        <v>39.595999999999997</v>
      </c>
      <c r="J19" s="32">
        <f t="shared" si="3"/>
        <v>8.5481363216818318E-2</v>
      </c>
      <c r="K19" s="32">
        <f t="shared" si="3"/>
        <v>0.14422700919802112</v>
      </c>
      <c r="N19" s="30" t="s">
        <v>291</v>
      </c>
      <c r="O19" s="30">
        <f>'SHs and LRs'!C74/1000</f>
        <v>0.93834719616836704</v>
      </c>
      <c r="P19" s="30">
        <f>'SHs and LRs'!D74/1000</f>
        <v>0.97972666054932822</v>
      </c>
      <c r="Q19" s="30">
        <f>'SHs and LRs'!E74/1000</f>
        <v>1.052893312878147</v>
      </c>
      <c r="R19" s="30">
        <f>'SHs and LRs'!F74/1000</f>
        <v>1.1311235096968317</v>
      </c>
      <c r="S19" s="30">
        <f>'SHs and LRs'!G74/1000</f>
        <v>1.1307164546619599</v>
      </c>
      <c r="T19" s="30">
        <f>'SHs and LRs'!H74/1000</f>
        <v>1.1637370108495275</v>
      </c>
      <c r="U19" s="30">
        <f>'SHs and LRs'!I74/1000</f>
        <v>1.1237131922473234</v>
      </c>
      <c r="V19" s="30">
        <f>'SHs and LRs'!J74/1000</f>
        <v>1.1099174115476376</v>
      </c>
      <c r="W19" s="30">
        <f>'SHs and LRs'!K74/1000</f>
        <v>1.1573358949370034</v>
      </c>
      <c r="X19" s="30">
        <f>'SHs and LRs'!L74/1000</f>
        <v>1.1158575770071608</v>
      </c>
      <c r="Y19" s="30">
        <f>'SHs and LRs'!M74/1000</f>
        <v>1.1037243443559455</v>
      </c>
      <c r="Z19" s="30">
        <f>'SHs and LRs'!N74/1000</f>
        <v>1.0999677811390065</v>
      </c>
      <c r="AA19" s="30">
        <f>'SHs and LRs'!O74/1000</f>
        <v>1.1571842115595157</v>
      </c>
      <c r="AB19" s="47">
        <f>AB15/1000000000</f>
        <v>1.1063940000000001</v>
      </c>
    </row>
    <row r="20" spans="1:28">
      <c r="A20" s="24">
        <v>17</v>
      </c>
      <c r="B20" s="24">
        <v>2004</v>
      </c>
      <c r="C20" s="71" t="s">
        <v>21</v>
      </c>
      <c r="D20" s="37">
        <v>37098</v>
      </c>
      <c r="E20" s="37">
        <v>2733</v>
      </c>
      <c r="F20" s="37">
        <f t="shared" si="1"/>
        <v>39831</v>
      </c>
      <c r="G20" s="37">
        <f t="shared" si="2"/>
        <v>37.097999999999999</v>
      </c>
      <c r="H20" s="37">
        <f t="shared" si="0"/>
        <v>2.7330000000000001</v>
      </c>
      <c r="I20" s="37">
        <f t="shared" si="0"/>
        <v>39.831000000000003</v>
      </c>
      <c r="J20" s="32">
        <f t="shared" si="3"/>
        <v>9.1187611440968874E-2</v>
      </c>
      <c r="K20" s="32">
        <f t="shared" si="3"/>
        <v>0.16165394358773844</v>
      </c>
      <c r="N20" s="30" t="s">
        <v>292</v>
      </c>
      <c r="O20" s="30">
        <f>'SHs and LRs'!C91/1000</f>
        <v>1.339829054569319</v>
      </c>
      <c r="P20" s="30">
        <f>'SHs and LRs'!D91/1000</f>
        <v>1.3501508337089003</v>
      </c>
      <c r="Q20" s="30">
        <f>'SHs and LRs'!E91/1000</f>
        <v>1.4153165843479119</v>
      </c>
      <c r="R20" s="30">
        <f>'SHs and LRs'!F91/1000</f>
        <v>1.5312274854854313</v>
      </c>
      <c r="S20" s="30">
        <f>'SHs and LRs'!G91/1000</f>
        <v>1.5138703832053364</v>
      </c>
      <c r="T20" s="30">
        <f>'SHs and LRs'!H91/1000</f>
        <v>1.4890573196405212</v>
      </c>
      <c r="U20" s="30">
        <f>'SHs and LRs'!I91/1000</f>
        <v>1.5787436216108537</v>
      </c>
      <c r="V20" s="30">
        <f>'SHs and LRs'!J91/1000</f>
        <v>1.5200323159379194</v>
      </c>
      <c r="W20" s="30">
        <f>'SHs and LRs'!K91/1000</f>
        <v>1.5249240068790948</v>
      </c>
      <c r="X20" s="30">
        <f>'SHs and LRs'!L91/1000</f>
        <v>1.5162047300861217</v>
      </c>
      <c r="Y20" s="30">
        <f>'SHs and LRs'!M91/1000</f>
        <v>1.5503915782988675</v>
      </c>
      <c r="Z20" s="30">
        <f>'SHs and LRs'!N91/1000</f>
        <v>1.5307571515411518</v>
      </c>
      <c r="AA20" s="30">
        <f>'SHs and LRs'!O91/1000</f>
        <v>1.5763988228881531</v>
      </c>
      <c r="AB20" s="47">
        <f>AB16/1000000000</f>
        <v>1.630911606</v>
      </c>
    </row>
    <row r="21" spans="1:28">
      <c r="A21" s="24">
        <v>18</v>
      </c>
      <c r="C21" s="71" t="s">
        <v>22</v>
      </c>
      <c r="D21" s="37">
        <v>37191</v>
      </c>
      <c r="E21" s="37">
        <v>2761</v>
      </c>
      <c r="F21" s="37">
        <f t="shared" si="1"/>
        <v>39952</v>
      </c>
      <c r="G21" s="37">
        <f t="shared" si="2"/>
        <v>37.191000000000003</v>
      </c>
      <c r="H21" s="37">
        <f t="shared" si="0"/>
        <v>2.7610000000000001</v>
      </c>
      <c r="I21" s="37">
        <f t="shared" si="0"/>
        <v>39.951999999999998</v>
      </c>
      <c r="J21" s="32">
        <f t="shared" si="3"/>
        <v>9.3923080950484739E-2</v>
      </c>
      <c r="K21" s="32">
        <f t="shared" si="3"/>
        <v>0.17355526463437454</v>
      </c>
      <c r="M21" s="42" t="s">
        <v>297</v>
      </c>
      <c r="N21" s="42" t="s">
        <v>388</v>
      </c>
      <c r="O21" s="32">
        <f>O19/$R19-1</f>
        <v>-0.17042905737158043</v>
      </c>
      <c r="P21" s="32">
        <f t="shared" ref="P21:AA21" si="4">P19/$R19-1</f>
        <v>-0.13384643484961378</v>
      </c>
      <c r="Q21" s="32">
        <f t="shared" si="4"/>
        <v>-6.9161498411126066E-2</v>
      </c>
      <c r="R21" s="32">
        <f t="shared" si="4"/>
        <v>0</v>
      </c>
      <c r="S21" s="32">
        <f t="shared" si="4"/>
        <v>-3.5986789363162686E-4</v>
      </c>
      <c r="T21" s="32">
        <f t="shared" si="4"/>
        <v>2.8832838211838574E-2</v>
      </c>
      <c r="U21" s="32">
        <f t="shared" si="4"/>
        <v>-6.5512893914604353E-3</v>
      </c>
      <c r="V21" s="32">
        <f t="shared" si="4"/>
        <v>-1.8747818401261829E-2</v>
      </c>
      <c r="W21" s="32">
        <f t="shared" si="4"/>
        <v>2.3173760438590207E-2</v>
      </c>
      <c r="X21" s="32">
        <f t="shared" si="4"/>
        <v>-1.349625620792072E-2</v>
      </c>
      <c r="Y21" s="32">
        <f t="shared" si="4"/>
        <v>-2.4222965136875163E-2</v>
      </c>
      <c r="Z21" s="32">
        <f t="shared" si="4"/>
        <v>-2.7544055349159602E-2</v>
      </c>
      <c r="AA21" s="32">
        <f t="shared" si="4"/>
        <v>2.303966069069574E-2</v>
      </c>
      <c r="AB21" s="48">
        <f>AB19/$S19-1</f>
        <v>-2.1510657744192141E-2</v>
      </c>
    </row>
    <row r="22" spans="1:28">
      <c r="A22" s="24">
        <v>19</v>
      </c>
      <c r="C22" s="71" t="s">
        <v>23</v>
      </c>
      <c r="D22" s="37">
        <v>37327</v>
      </c>
      <c r="E22" s="37">
        <v>2791</v>
      </c>
      <c r="F22" s="37">
        <f t="shared" si="1"/>
        <v>40118</v>
      </c>
      <c r="G22" s="37">
        <f t="shared" si="2"/>
        <v>37.326999999999998</v>
      </c>
      <c r="H22" s="37">
        <f t="shared" si="0"/>
        <v>2.7909999999999999</v>
      </c>
      <c r="I22" s="37">
        <f t="shared" si="0"/>
        <v>40.118000000000002</v>
      </c>
      <c r="J22" s="32">
        <f t="shared" si="3"/>
        <v>9.7923337437518132E-2</v>
      </c>
      <c r="K22" s="32">
        <f t="shared" si="3"/>
        <v>0.18630668004148454</v>
      </c>
      <c r="M22" s="42" t="s">
        <v>297</v>
      </c>
      <c r="N22" s="42" t="s">
        <v>388</v>
      </c>
      <c r="O22" s="32">
        <f>O20/$R20-1</f>
        <v>-0.1249967315310011</v>
      </c>
      <c r="P22" s="32">
        <f t="shared" ref="P22:AA22" si="5">P20/$R20-1</f>
        <v>-0.11825587869403076</v>
      </c>
      <c r="Q22" s="32">
        <f t="shared" si="5"/>
        <v>-7.5698028043673204E-2</v>
      </c>
      <c r="R22" s="32">
        <f t="shared" si="5"/>
        <v>0</v>
      </c>
      <c r="S22" s="32">
        <f t="shared" si="5"/>
        <v>-1.133541713731212E-2</v>
      </c>
      <c r="T22" s="32">
        <f t="shared" si="5"/>
        <v>-2.7540105075596455E-2</v>
      </c>
      <c r="U22" s="32">
        <f t="shared" si="5"/>
        <v>3.1031402306861633E-2</v>
      </c>
      <c r="V22" s="32">
        <f t="shared" si="5"/>
        <v>-7.3112386328166856E-3</v>
      </c>
      <c r="W22" s="32">
        <f t="shared" si="5"/>
        <v>-4.116617985300941E-3</v>
      </c>
      <c r="X22" s="32">
        <f t="shared" si="5"/>
        <v>-9.8109232897860554E-3</v>
      </c>
      <c r="Y22" s="32">
        <f t="shared" si="5"/>
        <v>1.251550993898265E-2</v>
      </c>
      <c r="Z22" s="32">
        <f t="shared" si="5"/>
        <v>-3.0716137787356601E-4</v>
      </c>
      <c r="AA22" s="32">
        <f t="shared" si="5"/>
        <v>2.9500082666294114E-2</v>
      </c>
      <c r="AB22" s="48">
        <f>AB20/$S20-1</f>
        <v>7.7312578469796556E-2</v>
      </c>
    </row>
    <row r="23" spans="1:28">
      <c r="A23" s="24">
        <v>20</v>
      </c>
      <c r="C23" s="71" t="s">
        <v>24</v>
      </c>
      <c r="D23" s="37">
        <v>37398</v>
      </c>
      <c r="E23" s="37">
        <v>2814</v>
      </c>
      <c r="F23" s="37">
        <f t="shared" si="1"/>
        <v>40212</v>
      </c>
      <c r="G23" s="37">
        <f t="shared" si="2"/>
        <v>37.398000000000003</v>
      </c>
      <c r="H23" s="37">
        <f t="shared" si="0"/>
        <v>2.8140000000000001</v>
      </c>
      <c r="I23" s="37">
        <f t="shared" si="0"/>
        <v>40.212000000000003</v>
      </c>
      <c r="J23" s="32">
        <f t="shared" si="3"/>
        <v>0.10001170663295489</v>
      </c>
      <c r="K23" s="32">
        <f t="shared" si="3"/>
        <v>0.1960827651869359</v>
      </c>
      <c r="M23" s="42" t="s">
        <v>294</v>
      </c>
      <c r="N23" s="42" t="s">
        <v>388</v>
      </c>
      <c r="O23" s="32">
        <f>O19/$O19-1</f>
        <v>0</v>
      </c>
      <c r="P23" s="32">
        <f t="shared" ref="P23:AB23" si="6">P19/$O19-1</f>
        <v>4.4098244818047583E-2</v>
      </c>
      <c r="Q23" s="32">
        <f t="shared" si="6"/>
        <v>0.12207221077391806</v>
      </c>
      <c r="R23" s="32">
        <f t="shared" si="6"/>
        <v>0.20544241440230726</v>
      </c>
      <c r="S23" s="32">
        <f t="shared" si="6"/>
        <v>0.20500861437974205</v>
      </c>
      <c r="T23" s="32">
        <f t="shared" si="6"/>
        <v>0.24019874051045709</v>
      </c>
      <c r="U23" s="32">
        <f t="shared" si="6"/>
        <v>0.19754521230081679</v>
      </c>
      <c r="V23" s="32">
        <f t="shared" si="6"/>
        <v>0.18284299892391398</v>
      </c>
      <c r="W23" s="32">
        <f t="shared" si="6"/>
        <v>0.23337704813618187</v>
      </c>
      <c r="X23" s="32">
        <f t="shared" si="6"/>
        <v>0.18917345473363922</v>
      </c>
      <c r="Y23" s="32">
        <f t="shared" si="6"/>
        <v>0.17624302482372944</v>
      </c>
      <c r="Z23" s="32">
        <f t="shared" si="6"/>
        <v>0.17223964181978535</v>
      </c>
      <c r="AA23" s="32">
        <f t="shared" si="6"/>
        <v>0.23321539861230933</v>
      </c>
      <c r="AB23" s="48">
        <f t="shared" si="6"/>
        <v>0.17908808649701613</v>
      </c>
    </row>
    <row r="24" spans="1:28">
      <c r="A24" s="24">
        <v>21</v>
      </c>
      <c r="B24" s="24">
        <v>2005</v>
      </c>
      <c r="C24" s="71" t="s">
        <v>25</v>
      </c>
      <c r="D24" s="37">
        <v>37407</v>
      </c>
      <c r="E24" s="37">
        <v>2830</v>
      </c>
      <c r="F24" s="37">
        <f t="shared" si="1"/>
        <v>40237</v>
      </c>
      <c r="G24" s="37">
        <f t="shared" si="2"/>
        <v>37.406999999999996</v>
      </c>
      <c r="H24" s="37">
        <f t="shared" si="2"/>
        <v>2.83</v>
      </c>
      <c r="I24" s="37">
        <f t="shared" si="2"/>
        <v>40.237000000000002</v>
      </c>
      <c r="J24" s="32">
        <f t="shared" si="3"/>
        <v>0.10027642948871418</v>
      </c>
      <c r="K24" s="32">
        <f t="shared" si="3"/>
        <v>0.20288352007072796</v>
      </c>
      <c r="M24" s="42" t="s">
        <v>294</v>
      </c>
      <c r="N24" s="42" t="s">
        <v>388</v>
      </c>
      <c r="O24" s="32">
        <f>O20/$O20-1</f>
        <v>0</v>
      </c>
      <c r="P24" s="32">
        <f t="shared" ref="P24:AB24" si="7">P20/$O20-1</f>
        <v>7.7038030369471766E-3</v>
      </c>
      <c r="Q24" s="32">
        <f t="shared" si="7"/>
        <v>5.6341164957687706E-2</v>
      </c>
      <c r="R24" s="32">
        <f t="shared" si="7"/>
        <v>0.14285287385235601</v>
      </c>
      <c r="S24" s="32">
        <f t="shared" si="7"/>
        <v>0.12989815980066366</v>
      </c>
      <c r="T24" s="32">
        <f t="shared" si="7"/>
        <v>0.11137858562051473</v>
      </c>
      <c r="U24" s="32">
        <f t="shared" si="7"/>
        <v>0.17831720115842131</v>
      </c>
      <c r="V24" s="32">
        <f t="shared" si="7"/>
        <v>0.13449720376942098</v>
      </c>
      <c r="W24" s="32">
        <f t="shared" si="7"/>
        <v>0.13814818515730254</v>
      </c>
      <c r="X24" s="32">
        <f t="shared" si="7"/>
        <v>0.13164043197547892</v>
      </c>
      <c r="Y24" s="32">
        <f t="shared" si="7"/>
        <v>0.15715626035384989</v>
      </c>
      <c r="Z24" s="32">
        <f t="shared" si="7"/>
        <v>0.14250183358891677</v>
      </c>
      <c r="AA24" s="32">
        <f t="shared" si="7"/>
        <v>0.17656712810641229</v>
      </c>
      <c r="AB24" s="48">
        <f t="shared" si="7"/>
        <v>0.21725349994313103</v>
      </c>
    </row>
    <row r="25" spans="1:28">
      <c r="A25" s="24">
        <v>22</v>
      </c>
      <c r="C25" s="71" t="s">
        <v>26</v>
      </c>
      <c r="D25" s="37">
        <v>37363</v>
      </c>
      <c r="E25" s="37">
        <v>2840</v>
      </c>
      <c r="F25" s="37">
        <f t="shared" si="1"/>
        <v>40203</v>
      </c>
      <c r="G25" s="37">
        <f t="shared" si="2"/>
        <v>37.363</v>
      </c>
      <c r="H25" s="37">
        <f t="shared" si="2"/>
        <v>2.84</v>
      </c>
      <c r="I25" s="37">
        <f t="shared" si="2"/>
        <v>40.203000000000003</v>
      </c>
      <c r="J25" s="32">
        <f t="shared" si="3"/>
        <v>9.8982228860556409E-2</v>
      </c>
      <c r="K25" s="32">
        <f t="shared" si="3"/>
        <v>0.20713399187309789</v>
      </c>
      <c r="N25" s="42" t="s">
        <v>387</v>
      </c>
      <c r="O25" s="42"/>
      <c r="P25" s="42"/>
      <c r="Q25" s="42"/>
      <c r="R25" s="42"/>
    </row>
    <row r="26" spans="1:28">
      <c r="A26" s="24">
        <v>23</v>
      </c>
      <c r="C26" s="71" t="s">
        <v>27</v>
      </c>
      <c r="D26" s="37">
        <v>37314</v>
      </c>
      <c r="E26" s="37">
        <v>2852</v>
      </c>
      <c r="F26" s="37">
        <f t="shared" si="1"/>
        <v>40166</v>
      </c>
      <c r="G26" s="37">
        <f t="shared" si="2"/>
        <v>37.314</v>
      </c>
      <c r="H26" s="37">
        <f t="shared" si="2"/>
        <v>2.8519999999999999</v>
      </c>
      <c r="I26" s="37">
        <f t="shared" si="2"/>
        <v>40.165999999999997</v>
      </c>
      <c r="J26" s="32">
        <f t="shared" si="3"/>
        <v>9.754095997919876E-2</v>
      </c>
      <c r="K26" s="32">
        <f t="shared" si="3"/>
        <v>0.21223455803594193</v>
      </c>
      <c r="N26" s="30" t="s">
        <v>387</v>
      </c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</row>
    <row r="27" spans="1:28">
      <c r="A27" s="24">
        <v>24</v>
      </c>
      <c r="C27" s="71" t="s">
        <v>28</v>
      </c>
      <c r="D27" s="37">
        <v>37311</v>
      </c>
      <c r="E27" s="37">
        <v>2865</v>
      </c>
      <c r="F27" s="37">
        <f t="shared" si="1"/>
        <v>40176</v>
      </c>
      <c r="G27" s="37">
        <f t="shared" si="2"/>
        <v>37.311</v>
      </c>
      <c r="H27" s="37">
        <f t="shared" si="2"/>
        <v>2.8650000000000002</v>
      </c>
      <c r="I27" s="37">
        <f t="shared" si="2"/>
        <v>40.176000000000002</v>
      </c>
      <c r="J27" s="32">
        <f t="shared" si="3"/>
        <v>9.7452719027278922E-2</v>
      </c>
      <c r="K27" s="32">
        <f t="shared" si="3"/>
        <v>0.21776017137902315</v>
      </c>
      <c r="N27" s="42" t="s">
        <v>389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</row>
    <row r="28" spans="1:28">
      <c r="A28" s="24">
        <v>25</v>
      </c>
      <c r="B28" s="24">
        <v>2006</v>
      </c>
      <c r="C28" s="71" t="s">
        <v>29</v>
      </c>
      <c r="D28" s="37">
        <v>37398</v>
      </c>
      <c r="E28" s="37">
        <v>2886</v>
      </c>
      <c r="F28" s="37">
        <f t="shared" si="1"/>
        <v>40284</v>
      </c>
      <c r="G28" s="37">
        <f t="shared" si="2"/>
        <v>37.398000000000003</v>
      </c>
      <c r="H28" s="37">
        <f t="shared" si="2"/>
        <v>2.8860000000000001</v>
      </c>
      <c r="I28" s="37">
        <f t="shared" si="2"/>
        <v>40.283999999999999</v>
      </c>
      <c r="J28" s="32">
        <f t="shared" si="3"/>
        <v>0.10001170663295489</v>
      </c>
      <c r="K28" s="32">
        <f t="shared" si="3"/>
        <v>0.22668616216400039</v>
      </c>
    </row>
    <row r="29" spans="1:28">
      <c r="A29" s="24">
        <v>26</v>
      </c>
      <c r="C29" s="71" t="s">
        <v>30</v>
      </c>
      <c r="D29" s="37">
        <v>37548</v>
      </c>
      <c r="E29" s="37">
        <v>2908</v>
      </c>
      <c r="F29" s="37">
        <f t="shared" si="1"/>
        <v>40456</v>
      </c>
      <c r="G29" s="37">
        <f t="shared" si="2"/>
        <v>37.548000000000002</v>
      </c>
      <c r="H29" s="37">
        <f t="shared" si="2"/>
        <v>2.9079999999999999</v>
      </c>
      <c r="I29" s="37">
        <f t="shared" si="2"/>
        <v>40.456000000000003</v>
      </c>
      <c r="J29" s="32">
        <f t="shared" si="3"/>
        <v>0.10442375422894767</v>
      </c>
      <c r="K29" s="32">
        <f t="shared" si="3"/>
        <v>0.23603720012921436</v>
      </c>
      <c r="N29" s="30" t="s">
        <v>274</v>
      </c>
      <c r="O29" s="30">
        <v>144532000</v>
      </c>
      <c r="P29" s="30">
        <v>153123000</v>
      </c>
      <c r="Q29" s="30">
        <v>159423000</v>
      </c>
      <c r="R29" s="30">
        <v>164006000</v>
      </c>
      <c r="S29" s="30">
        <v>159994000</v>
      </c>
      <c r="T29" s="30">
        <v>166309220</v>
      </c>
      <c r="U29" s="30">
        <v>176022327</v>
      </c>
      <c r="V29" s="30">
        <v>174279112</v>
      </c>
      <c r="W29" s="30">
        <v>180293233</v>
      </c>
      <c r="X29" s="30">
        <v>178660036</v>
      </c>
    </row>
    <row r="30" spans="1:28">
      <c r="A30" s="24">
        <v>27</v>
      </c>
      <c r="C30" s="71" t="s">
        <v>31</v>
      </c>
      <c r="D30" s="37">
        <v>37736</v>
      </c>
      <c r="E30" s="37">
        <v>2926</v>
      </c>
      <c r="F30" s="37">
        <f t="shared" si="1"/>
        <v>40662</v>
      </c>
      <c r="G30" s="37">
        <f t="shared" si="2"/>
        <v>37.735999999999997</v>
      </c>
      <c r="H30" s="37">
        <f t="shared" si="2"/>
        <v>2.9260000000000002</v>
      </c>
      <c r="I30" s="37">
        <f t="shared" si="2"/>
        <v>40.661999999999999</v>
      </c>
      <c r="J30" s="32">
        <f t="shared" si="3"/>
        <v>0.10995352054925878</v>
      </c>
      <c r="K30" s="32">
        <f t="shared" si="3"/>
        <v>0.24368804937348054</v>
      </c>
      <c r="N30" s="30" t="s">
        <v>275</v>
      </c>
      <c r="O30" s="30">
        <v>1352311000</v>
      </c>
      <c r="P30" s="30">
        <v>1315185000</v>
      </c>
      <c r="Q30" s="30">
        <v>1411092000</v>
      </c>
      <c r="R30" s="30">
        <v>1356565000</v>
      </c>
      <c r="S30" s="30">
        <v>1375388000</v>
      </c>
      <c r="T30" s="30">
        <v>1371202739</v>
      </c>
      <c r="U30" s="30">
        <v>1403010960</v>
      </c>
      <c r="V30" s="30">
        <v>1382044274</v>
      </c>
      <c r="W30" s="30">
        <v>1409187854</v>
      </c>
      <c r="X30" s="30">
        <v>1452251570</v>
      </c>
    </row>
    <row r="31" spans="1:28">
      <c r="A31" s="24">
        <v>28</v>
      </c>
      <c r="C31" s="71" t="s">
        <v>32</v>
      </c>
      <c r="D31" s="37">
        <v>37902</v>
      </c>
      <c r="E31" s="37">
        <v>2944</v>
      </c>
      <c r="F31" s="37">
        <f t="shared" si="1"/>
        <v>40846</v>
      </c>
      <c r="G31" s="37">
        <f t="shared" si="2"/>
        <v>37.902000000000001</v>
      </c>
      <c r="H31" s="37">
        <f t="shared" si="2"/>
        <v>2.944</v>
      </c>
      <c r="I31" s="37">
        <f t="shared" si="2"/>
        <v>40.845999999999997</v>
      </c>
      <c r="J31" s="32">
        <f t="shared" si="3"/>
        <v>0.11483618655549099</v>
      </c>
      <c r="K31" s="32">
        <f t="shared" si="3"/>
        <v>0.25133889861774672</v>
      </c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</row>
    <row r="32" spans="1:28">
      <c r="A32" s="24">
        <v>29</v>
      </c>
      <c r="B32" s="24">
        <v>2007</v>
      </c>
      <c r="C32" s="71" t="s">
        <v>33</v>
      </c>
      <c r="D32" s="37">
        <v>37963</v>
      </c>
      <c r="E32" s="37">
        <v>2958</v>
      </c>
      <c r="F32" s="37">
        <f t="shared" si="1"/>
        <v>40921</v>
      </c>
      <c r="G32" s="37">
        <f t="shared" si="2"/>
        <v>37.963000000000001</v>
      </c>
      <c r="H32" s="37">
        <f t="shared" si="2"/>
        <v>2.9580000000000002</v>
      </c>
      <c r="I32" s="37">
        <f t="shared" si="2"/>
        <v>40.920999999999999</v>
      </c>
      <c r="J32" s="32">
        <f t="shared" si="3"/>
        <v>0.11663041924452822</v>
      </c>
      <c r="K32" s="32">
        <f t="shared" si="3"/>
        <v>0.25728955914106488</v>
      </c>
      <c r="N32" s="30" t="s">
        <v>274</v>
      </c>
      <c r="O32" s="30">
        <f>O29/$O29</f>
        <v>1</v>
      </c>
      <c r="P32" s="30">
        <f t="shared" ref="P32:X33" si="8">P29/$O29</f>
        <v>1.0594401239863835</v>
      </c>
      <c r="Q32" s="30">
        <f t="shared" si="8"/>
        <v>1.1030290869841972</v>
      </c>
      <c r="R32" s="30">
        <f t="shared" si="8"/>
        <v>1.1347383278443528</v>
      </c>
      <c r="S32" s="30">
        <f t="shared" si="8"/>
        <v>1.1069797691860626</v>
      </c>
      <c r="T32" s="30">
        <f t="shared" si="8"/>
        <v>1.1506740375833726</v>
      </c>
      <c r="U32" s="30">
        <f t="shared" si="8"/>
        <v>1.217877888633659</v>
      </c>
      <c r="V32" s="30">
        <f t="shared" si="8"/>
        <v>1.2058167879777488</v>
      </c>
      <c r="W32" s="30">
        <f t="shared" si="8"/>
        <v>1.2474277876179669</v>
      </c>
      <c r="X32" s="30">
        <f t="shared" si="8"/>
        <v>1.2361278886336591</v>
      </c>
    </row>
    <row r="33" spans="1:24">
      <c r="A33" s="24">
        <v>30</v>
      </c>
      <c r="C33" s="71" t="s">
        <v>34</v>
      </c>
      <c r="D33" s="37">
        <v>38013</v>
      </c>
      <c r="E33" s="37">
        <v>2981</v>
      </c>
      <c r="F33" s="37">
        <f t="shared" si="1"/>
        <v>40994</v>
      </c>
      <c r="G33" s="37">
        <f t="shared" si="2"/>
        <v>38.012999999999998</v>
      </c>
      <c r="H33" s="37">
        <f t="shared" si="2"/>
        <v>2.9809999999999999</v>
      </c>
      <c r="I33" s="37">
        <f t="shared" si="2"/>
        <v>40.994</v>
      </c>
      <c r="J33" s="32">
        <f t="shared" si="3"/>
        <v>0.11810110177652566</v>
      </c>
      <c r="K33" s="32">
        <f t="shared" si="3"/>
        <v>0.2670656442865158</v>
      </c>
      <c r="N33" s="30" t="s">
        <v>275</v>
      </c>
      <c r="O33" s="30">
        <f>O30/$O30</f>
        <v>1</v>
      </c>
      <c r="P33" s="30">
        <f>P30/$O30</f>
        <v>0.97254625600176292</v>
      </c>
      <c r="Q33" s="30">
        <f t="shared" si="8"/>
        <v>1.0434670722932817</v>
      </c>
      <c r="R33" s="30">
        <f t="shared" si="8"/>
        <v>1.0031457260940715</v>
      </c>
      <c r="S33" s="30">
        <f t="shared" si="8"/>
        <v>1.0170648615592124</v>
      </c>
      <c r="T33" s="30">
        <f t="shared" si="8"/>
        <v>1.0139699662281827</v>
      </c>
      <c r="U33" s="30">
        <f t="shared" si="8"/>
        <v>1.0374913462953419</v>
      </c>
      <c r="V33" s="30">
        <f t="shared" si="8"/>
        <v>1.0219870089054959</v>
      </c>
      <c r="W33" s="30">
        <f t="shared" si="8"/>
        <v>1.0420590041787725</v>
      </c>
      <c r="X33" s="30">
        <f t="shared" si="8"/>
        <v>1.0739035399401469</v>
      </c>
    </row>
    <row r="34" spans="1:24">
      <c r="A34" s="24">
        <v>31</v>
      </c>
      <c r="C34" s="71" t="s">
        <v>35</v>
      </c>
      <c r="D34" s="37">
        <v>37841</v>
      </c>
      <c r="E34" s="37">
        <v>2989</v>
      </c>
      <c r="F34" s="37">
        <f t="shared" si="1"/>
        <v>40830</v>
      </c>
      <c r="G34" s="37">
        <f t="shared" si="2"/>
        <v>37.841000000000001</v>
      </c>
      <c r="H34" s="37">
        <f t="shared" si="2"/>
        <v>2.9889999999999999</v>
      </c>
      <c r="I34" s="37">
        <f t="shared" si="2"/>
        <v>40.83</v>
      </c>
      <c r="J34" s="32">
        <f t="shared" si="3"/>
        <v>0.11304195386645399</v>
      </c>
      <c r="K34" s="32">
        <f t="shared" si="3"/>
        <v>0.27046602172841183</v>
      </c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</row>
    <row r="35" spans="1:24">
      <c r="A35" s="24">
        <v>32</v>
      </c>
      <c r="C35" s="71" t="s">
        <v>36</v>
      </c>
      <c r="D35" s="37">
        <v>37613</v>
      </c>
      <c r="E35" s="37">
        <v>2984</v>
      </c>
      <c r="F35" s="37">
        <f t="shared" si="1"/>
        <v>40597</v>
      </c>
      <c r="G35" s="37">
        <f t="shared" si="2"/>
        <v>37.613</v>
      </c>
      <c r="H35" s="37">
        <f t="shared" si="2"/>
        <v>2.984</v>
      </c>
      <c r="I35" s="37">
        <f t="shared" si="2"/>
        <v>40.597000000000001</v>
      </c>
      <c r="J35" s="32">
        <f t="shared" si="3"/>
        <v>0.10633564152054453</v>
      </c>
      <c r="K35" s="32">
        <f t="shared" si="3"/>
        <v>0.26834078582722687</v>
      </c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</row>
    <row r="36" spans="1:24">
      <c r="A36" s="24">
        <v>33</v>
      </c>
      <c r="B36" s="24">
        <v>2008</v>
      </c>
      <c r="C36" s="71" t="s">
        <v>37</v>
      </c>
      <c r="D36" s="37">
        <v>37461</v>
      </c>
      <c r="E36" s="37">
        <v>2968</v>
      </c>
      <c r="F36" s="37">
        <f t="shared" si="1"/>
        <v>40429</v>
      </c>
      <c r="G36" s="37">
        <f t="shared" si="2"/>
        <v>37.460999999999999</v>
      </c>
      <c r="H36" s="37">
        <f t="shared" si="2"/>
        <v>2.968</v>
      </c>
      <c r="I36" s="37">
        <f t="shared" si="2"/>
        <v>40.429000000000002</v>
      </c>
      <c r="J36" s="32">
        <f t="shared" si="3"/>
        <v>0.10186476662327171</v>
      </c>
      <c r="K36" s="32">
        <f t="shared" si="3"/>
        <v>0.26154003094343481</v>
      </c>
      <c r="N36" s="29" t="s">
        <v>276</v>
      </c>
      <c r="O36" s="29"/>
      <c r="P36" s="29"/>
      <c r="Q36" s="29"/>
      <c r="R36" s="29"/>
      <c r="S36" s="29"/>
      <c r="T36" s="29"/>
      <c r="U36" s="29"/>
      <c r="V36" s="29"/>
      <c r="W36" s="29"/>
      <c r="X36" s="29"/>
    </row>
    <row r="37" spans="1:24">
      <c r="A37" s="24">
        <v>34</v>
      </c>
      <c r="C37" s="71" t="s">
        <v>38</v>
      </c>
      <c r="D37" s="37">
        <v>37309</v>
      </c>
      <c r="E37" s="37">
        <v>2934</v>
      </c>
      <c r="F37" s="37">
        <f t="shared" si="1"/>
        <v>40243</v>
      </c>
      <c r="G37" s="37">
        <f t="shared" si="2"/>
        <v>37.308999999999997</v>
      </c>
      <c r="H37" s="37">
        <f t="shared" si="2"/>
        <v>2.9340000000000002</v>
      </c>
      <c r="I37" s="37">
        <f t="shared" si="2"/>
        <v>40.243000000000002</v>
      </c>
      <c r="J37" s="32">
        <f t="shared" si="3"/>
        <v>9.7393891725998882E-2</v>
      </c>
      <c r="K37" s="32">
        <f t="shared" si="3"/>
        <v>0.24708842681537657</v>
      </c>
    </row>
    <row r="38" spans="1:24">
      <c r="A38" s="24">
        <v>35</v>
      </c>
      <c r="C38" s="71" t="s">
        <v>39</v>
      </c>
      <c r="D38" s="37">
        <v>37363</v>
      </c>
      <c r="E38" s="37">
        <v>2899</v>
      </c>
      <c r="F38" s="37">
        <f t="shared" si="1"/>
        <v>40262</v>
      </c>
      <c r="G38" s="37">
        <f t="shared" si="2"/>
        <v>37.363</v>
      </c>
      <c r="H38" s="37">
        <f t="shared" si="2"/>
        <v>2.899</v>
      </c>
      <c r="I38" s="37">
        <f t="shared" si="2"/>
        <v>40.262</v>
      </c>
      <c r="J38" s="32">
        <f t="shared" si="3"/>
        <v>9.8982228860556409E-2</v>
      </c>
      <c r="K38" s="32">
        <f t="shared" si="3"/>
        <v>0.23221177550708139</v>
      </c>
    </row>
    <row r="39" spans="1:24">
      <c r="A39" s="24">
        <v>36</v>
      </c>
      <c r="C39" s="71" t="s">
        <v>40</v>
      </c>
      <c r="D39" s="37">
        <v>37495</v>
      </c>
      <c r="E39" s="37">
        <v>2869</v>
      </c>
      <c r="F39" s="37">
        <f t="shared" si="1"/>
        <v>40364</v>
      </c>
      <c r="G39" s="37">
        <f t="shared" si="2"/>
        <v>37.494999999999997</v>
      </c>
      <c r="H39" s="37">
        <f t="shared" si="2"/>
        <v>2.8690000000000002</v>
      </c>
      <c r="I39" s="37">
        <f t="shared" si="2"/>
        <v>40.363999999999997</v>
      </c>
      <c r="J39" s="32">
        <f t="shared" si="3"/>
        <v>0.10286483074503017</v>
      </c>
      <c r="K39" s="32">
        <f t="shared" si="3"/>
        <v>0.21946036009997116</v>
      </c>
    </row>
    <row r="40" spans="1:24">
      <c r="A40" s="24">
        <v>37</v>
      </c>
      <c r="B40" s="24">
        <v>2009</v>
      </c>
      <c r="C40" s="71" t="s">
        <v>41</v>
      </c>
      <c r="D40" s="37">
        <v>37598</v>
      </c>
      <c r="E40" s="37">
        <v>2852</v>
      </c>
      <c r="F40" s="37">
        <f t="shared" si="1"/>
        <v>40450</v>
      </c>
      <c r="G40" s="37">
        <f t="shared" si="2"/>
        <v>37.597999999999999</v>
      </c>
      <c r="H40" s="37">
        <f t="shared" si="2"/>
        <v>2.8519999999999999</v>
      </c>
      <c r="I40" s="37">
        <f t="shared" si="2"/>
        <v>40.450000000000003</v>
      </c>
      <c r="J40" s="32">
        <f t="shared" si="3"/>
        <v>0.10589443676094534</v>
      </c>
      <c r="K40" s="32">
        <f t="shared" si="3"/>
        <v>0.21223455803594193</v>
      </c>
    </row>
    <row r="41" spans="1:24">
      <c r="A41" s="24">
        <v>38</v>
      </c>
      <c r="C41" s="72" t="s">
        <v>42</v>
      </c>
      <c r="D41" s="37">
        <v>37642</v>
      </c>
      <c r="E41" s="37">
        <v>2845</v>
      </c>
      <c r="F41" s="37">
        <f t="shared" si="1"/>
        <v>40487</v>
      </c>
      <c r="G41" s="37">
        <f t="shared" si="2"/>
        <v>37.642000000000003</v>
      </c>
      <c r="H41" s="37">
        <f t="shared" si="2"/>
        <v>2.8450000000000002</v>
      </c>
      <c r="I41" s="37">
        <f t="shared" si="2"/>
        <v>40.487000000000002</v>
      </c>
      <c r="J41" s="32">
        <f t="shared" si="3"/>
        <v>0.10718863738910334</v>
      </c>
      <c r="K41" s="32">
        <f t="shared" si="3"/>
        <v>0.20925922777428307</v>
      </c>
    </row>
    <row r="42" spans="1:24">
      <c r="A42" s="24">
        <v>39</v>
      </c>
      <c r="C42" s="72" t="s">
        <v>43</v>
      </c>
      <c r="D42" s="37">
        <v>37646</v>
      </c>
      <c r="E42" s="37">
        <v>2848</v>
      </c>
      <c r="F42" s="37">
        <f t="shared" si="1"/>
        <v>40494</v>
      </c>
      <c r="G42" s="37">
        <f t="shared" si="2"/>
        <v>37.646000000000001</v>
      </c>
      <c r="H42" s="37">
        <f t="shared" si="2"/>
        <v>2.8479999999999999</v>
      </c>
      <c r="I42" s="37">
        <f t="shared" si="2"/>
        <v>40.494</v>
      </c>
      <c r="J42" s="32">
        <f t="shared" si="3"/>
        <v>0.10730629199166319</v>
      </c>
      <c r="K42" s="32">
        <f t="shared" si="3"/>
        <v>0.21053436931499392</v>
      </c>
    </row>
    <row r="43" spans="1:24">
      <c r="A43" s="24">
        <v>40</v>
      </c>
      <c r="C43" s="72" t="s">
        <v>44</v>
      </c>
      <c r="D43" s="37">
        <v>37609</v>
      </c>
      <c r="E43" s="37">
        <v>2855</v>
      </c>
      <c r="F43" s="37">
        <f t="shared" si="1"/>
        <v>40464</v>
      </c>
      <c r="G43" s="37">
        <f t="shared" si="2"/>
        <v>37.609000000000002</v>
      </c>
      <c r="H43" s="37">
        <f t="shared" si="2"/>
        <v>2.855</v>
      </c>
      <c r="I43" s="37">
        <f t="shared" si="2"/>
        <v>40.463999999999999</v>
      </c>
      <c r="J43" s="32">
        <f t="shared" si="3"/>
        <v>0.1062179869179849</v>
      </c>
      <c r="K43" s="32">
        <f t="shared" si="3"/>
        <v>0.213509699576653</v>
      </c>
    </row>
    <row r="44" spans="1:24">
      <c r="A44" s="24">
        <v>41</v>
      </c>
      <c r="B44" s="24">
        <v>2010</v>
      </c>
      <c r="C44" s="72" t="s">
        <v>45</v>
      </c>
      <c r="D44" s="37">
        <v>37530</v>
      </c>
      <c r="E44" s="37">
        <v>2858</v>
      </c>
      <c r="F44" s="37">
        <f t="shared" si="1"/>
        <v>40388</v>
      </c>
      <c r="G44" s="37">
        <f t="shared" si="2"/>
        <v>37.53</v>
      </c>
      <c r="H44" s="37">
        <f t="shared" si="2"/>
        <v>2.8580000000000001</v>
      </c>
      <c r="I44" s="37">
        <f t="shared" si="2"/>
        <v>40.387999999999998</v>
      </c>
      <c r="J44" s="32">
        <f t="shared" si="3"/>
        <v>0.10389430851742865</v>
      </c>
      <c r="K44" s="32">
        <f t="shared" si="3"/>
        <v>0.21478484111736407</v>
      </c>
    </row>
    <row r="45" spans="1:24">
      <c r="A45" s="24">
        <v>42</v>
      </c>
      <c r="C45" s="72" t="s">
        <v>46</v>
      </c>
      <c r="D45" s="37">
        <v>37428</v>
      </c>
      <c r="E45" s="37">
        <v>2862</v>
      </c>
      <c r="F45" s="37">
        <f t="shared" si="1"/>
        <v>40290</v>
      </c>
      <c r="G45" s="37">
        <f t="shared" si="2"/>
        <v>37.427999999999997</v>
      </c>
      <c r="H45" s="37">
        <f t="shared" si="2"/>
        <v>2.8620000000000001</v>
      </c>
      <c r="I45" s="37">
        <f t="shared" si="2"/>
        <v>40.29</v>
      </c>
      <c r="J45" s="32">
        <f t="shared" si="3"/>
        <v>0.10089411615215327</v>
      </c>
      <c r="K45" s="32">
        <f t="shared" si="3"/>
        <v>0.21648502983831208</v>
      </c>
    </row>
    <row r="46" spans="1:24">
      <c r="A46" s="24">
        <v>43</v>
      </c>
      <c r="C46" s="72" t="s">
        <v>47</v>
      </c>
      <c r="D46" s="37">
        <v>37316</v>
      </c>
      <c r="E46" s="37">
        <v>2867</v>
      </c>
      <c r="F46" s="37">
        <f t="shared" si="1"/>
        <v>40183</v>
      </c>
      <c r="G46" s="37">
        <f t="shared" si="2"/>
        <v>37.316000000000003</v>
      </c>
      <c r="H46" s="37">
        <f t="shared" si="2"/>
        <v>2.867</v>
      </c>
      <c r="I46" s="37">
        <f t="shared" si="2"/>
        <v>40.183</v>
      </c>
      <c r="J46" s="32">
        <f t="shared" si="3"/>
        <v>9.75997872804788E-2</v>
      </c>
      <c r="K46" s="32">
        <f t="shared" si="3"/>
        <v>0.21861026573949704</v>
      </c>
    </row>
    <row r="47" spans="1:24">
      <c r="A47" s="24">
        <v>44</v>
      </c>
      <c r="C47" s="72" t="s">
        <v>48</v>
      </c>
      <c r="D47" s="37">
        <v>37198</v>
      </c>
      <c r="E47" s="37">
        <v>2871</v>
      </c>
      <c r="F47" s="37">
        <f t="shared" si="1"/>
        <v>40069</v>
      </c>
      <c r="G47" s="37">
        <f t="shared" si="2"/>
        <v>37.198</v>
      </c>
      <c r="H47" s="37">
        <f t="shared" si="2"/>
        <v>2.871</v>
      </c>
      <c r="I47" s="37">
        <f t="shared" si="2"/>
        <v>40.069000000000003</v>
      </c>
      <c r="J47" s="32">
        <f t="shared" si="3"/>
        <v>9.4128976504964212E-2</v>
      </c>
      <c r="K47" s="32">
        <f t="shared" si="3"/>
        <v>0.22031045446044506</v>
      </c>
    </row>
    <row r="48" spans="1:24">
      <c r="A48" s="24">
        <v>45</v>
      </c>
      <c r="B48" s="24">
        <v>2011</v>
      </c>
      <c r="C48" s="72" t="s">
        <v>49</v>
      </c>
      <c r="D48" s="37">
        <v>37084</v>
      </c>
      <c r="E48" s="37">
        <v>2870</v>
      </c>
      <c r="F48" s="37">
        <f t="shared" si="1"/>
        <v>39954</v>
      </c>
      <c r="G48" s="37">
        <f t="shared" si="2"/>
        <v>37.084000000000003</v>
      </c>
      <c r="H48" s="37">
        <f t="shared" si="2"/>
        <v>2.87</v>
      </c>
      <c r="I48" s="37">
        <f t="shared" si="2"/>
        <v>39.954000000000001</v>
      </c>
      <c r="J48" s="32">
        <f t="shared" si="3"/>
        <v>9.0775820332009705E-2</v>
      </c>
      <c r="K48" s="32">
        <f t="shared" si="3"/>
        <v>0.21988540728020811</v>
      </c>
    </row>
    <row r="49" spans="1:11">
      <c r="A49" s="24">
        <v>46</v>
      </c>
      <c r="C49" s="72" t="s">
        <v>50</v>
      </c>
      <c r="D49" s="37">
        <v>37101</v>
      </c>
      <c r="E49" s="37">
        <v>2872</v>
      </c>
      <c r="F49" s="37">
        <f t="shared" si="1"/>
        <v>39973</v>
      </c>
      <c r="G49" s="37">
        <f t="shared" si="2"/>
        <v>37.100999999999999</v>
      </c>
      <c r="H49" s="37">
        <f t="shared" si="2"/>
        <v>2.8719999999999999</v>
      </c>
      <c r="I49" s="37">
        <f t="shared" si="2"/>
        <v>39.972999999999999</v>
      </c>
      <c r="J49" s="32">
        <f t="shared" si="3"/>
        <v>9.1275852392888712E-2</v>
      </c>
      <c r="K49" s="32">
        <f t="shared" si="3"/>
        <v>0.22073550164068223</v>
      </c>
    </row>
    <row r="50" spans="1:11">
      <c r="A50" s="24">
        <v>47</v>
      </c>
      <c r="C50" s="71" t="s">
        <v>51</v>
      </c>
      <c r="D50" s="37">
        <v>37072</v>
      </c>
      <c r="E50" s="37">
        <v>2868</v>
      </c>
      <c r="F50" s="37">
        <f t="shared" si="1"/>
        <v>39940</v>
      </c>
      <c r="G50" s="37">
        <f t="shared" si="2"/>
        <v>37.072000000000003</v>
      </c>
      <c r="H50" s="37">
        <f t="shared" si="2"/>
        <v>2.8679999999999999</v>
      </c>
      <c r="I50" s="37">
        <f t="shared" si="2"/>
        <v>39.94</v>
      </c>
      <c r="J50" s="32">
        <f t="shared" si="3"/>
        <v>9.0422856524330353E-2</v>
      </c>
      <c r="K50" s="32">
        <f t="shared" si="3"/>
        <v>0.21903531291973399</v>
      </c>
    </row>
    <row r="51" spans="1:11">
      <c r="A51" s="24">
        <v>48</v>
      </c>
      <c r="C51" s="72" t="s">
        <v>52</v>
      </c>
      <c r="D51" s="37">
        <v>37091</v>
      </c>
      <c r="E51" s="37">
        <v>2866</v>
      </c>
      <c r="F51" s="37">
        <f t="shared" si="1"/>
        <v>39957</v>
      </c>
      <c r="G51" s="37">
        <f t="shared" si="2"/>
        <v>37.091000000000001</v>
      </c>
      <c r="H51" s="37">
        <f t="shared" si="2"/>
        <v>2.8660000000000001</v>
      </c>
      <c r="I51" s="37">
        <f t="shared" si="2"/>
        <v>39.957000000000001</v>
      </c>
      <c r="J51" s="32">
        <f t="shared" si="3"/>
        <v>9.09817158864894E-2</v>
      </c>
      <c r="K51" s="32">
        <f t="shared" si="3"/>
        <v>0.2181852185592601</v>
      </c>
    </row>
    <row r="52" spans="1:11">
      <c r="A52" s="24">
        <v>49</v>
      </c>
      <c r="B52" s="24">
        <v>2012</v>
      </c>
      <c r="C52" s="72" t="s">
        <v>53</v>
      </c>
      <c r="D52" s="37">
        <v>37169</v>
      </c>
      <c r="E52" s="37">
        <v>2869</v>
      </c>
      <c r="F52" s="37">
        <f t="shared" si="1"/>
        <v>40038</v>
      </c>
      <c r="G52" s="37">
        <f t="shared" si="2"/>
        <v>37.168999999999997</v>
      </c>
      <c r="H52" s="37">
        <f t="shared" si="2"/>
        <v>2.8690000000000002</v>
      </c>
      <c r="I52" s="37">
        <f t="shared" si="2"/>
        <v>40.037999999999997</v>
      </c>
      <c r="J52" s="32">
        <f t="shared" si="3"/>
        <v>9.3275980636405409E-2</v>
      </c>
      <c r="K52" s="32">
        <f t="shared" si="3"/>
        <v>0.21946036009997116</v>
      </c>
    </row>
    <row r="53" spans="1:11">
      <c r="A53" s="24">
        <v>50</v>
      </c>
      <c r="C53" s="92" t="s">
        <v>54</v>
      </c>
      <c r="D53" s="37">
        <v>37197</v>
      </c>
      <c r="E53" s="37">
        <v>2870</v>
      </c>
      <c r="F53" s="37">
        <f t="shared" si="1"/>
        <v>40067</v>
      </c>
      <c r="G53" s="37">
        <f t="shared" si="2"/>
        <v>37.197000000000003</v>
      </c>
      <c r="H53" s="37">
        <f t="shared" si="2"/>
        <v>2.87</v>
      </c>
      <c r="I53" s="37">
        <f t="shared" si="2"/>
        <v>40.067</v>
      </c>
      <c r="J53" s="32">
        <f t="shared" si="3"/>
        <v>9.4099562854324414E-2</v>
      </c>
      <c r="K53" s="32">
        <f t="shared" si="3"/>
        <v>0.21988540728020811</v>
      </c>
    </row>
    <row r="54" spans="1:11">
      <c r="A54" s="24">
        <v>51</v>
      </c>
      <c r="C54" s="93" t="s">
        <v>55</v>
      </c>
      <c r="D54" s="37">
        <v>37351</v>
      </c>
      <c r="E54" s="37">
        <v>2884</v>
      </c>
      <c r="F54" s="37">
        <f t="shared" si="1"/>
        <v>40235</v>
      </c>
      <c r="G54" s="37">
        <f t="shared" si="2"/>
        <v>37.350999999999999</v>
      </c>
      <c r="H54" s="37">
        <f t="shared" si="2"/>
        <v>2.8839999999999999</v>
      </c>
      <c r="I54" s="37">
        <f t="shared" si="2"/>
        <v>40.234999999999999</v>
      </c>
      <c r="J54" s="32">
        <f t="shared" si="3"/>
        <v>9.8629265052877058E-2</v>
      </c>
      <c r="K54" s="32">
        <f t="shared" si="3"/>
        <v>0.22583606780352627</v>
      </c>
    </row>
    <row r="55" spans="1:11">
      <c r="A55" s="24">
        <v>52</v>
      </c>
      <c r="C55" s="93" t="s">
        <v>56</v>
      </c>
      <c r="D55" s="37">
        <v>37533</v>
      </c>
      <c r="E55" s="37">
        <v>2906</v>
      </c>
      <c r="F55" s="37">
        <f t="shared" si="1"/>
        <v>40439</v>
      </c>
      <c r="G55" s="37">
        <f t="shared" si="2"/>
        <v>37.533000000000001</v>
      </c>
      <c r="H55" s="37">
        <f t="shared" si="2"/>
        <v>2.9060000000000001</v>
      </c>
      <c r="I55" s="37">
        <f t="shared" si="2"/>
        <v>40.439</v>
      </c>
      <c r="J55" s="32">
        <f t="shared" si="3"/>
        <v>0.10398254946934848</v>
      </c>
      <c r="K55" s="32">
        <f t="shared" si="3"/>
        <v>0.23518710576874047</v>
      </c>
    </row>
    <row r="56" spans="1:11">
      <c r="A56" s="24">
        <v>53</v>
      </c>
      <c r="B56" s="24">
        <v>2013</v>
      </c>
      <c r="C56" s="93" t="s">
        <v>57</v>
      </c>
      <c r="D56" s="37">
        <v>37734</v>
      </c>
      <c r="E56" s="37">
        <v>2940</v>
      </c>
      <c r="F56" s="37">
        <f t="shared" si="1"/>
        <v>40674</v>
      </c>
      <c r="G56" s="37">
        <f t="shared" si="2"/>
        <v>37.734000000000002</v>
      </c>
      <c r="H56" s="37">
        <f t="shared" si="2"/>
        <v>2.94</v>
      </c>
      <c r="I56" s="37">
        <f t="shared" si="2"/>
        <v>40.673999999999999</v>
      </c>
      <c r="J56" s="32">
        <f t="shared" si="3"/>
        <v>0.10989469324797896</v>
      </c>
      <c r="K56" s="32">
        <f t="shared" si="3"/>
        <v>0.24963870989679848</v>
      </c>
    </row>
    <row r="57" spans="1:11">
      <c r="A57" s="24">
        <v>54</v>
      </c>
      <c r="C57" s="93" t="s">
        <v>58</v>
      </c>
      <c r="D57" s="37">
        <v>37939</v>
      </c>
      <c r="E57" s="37">
        <v>2974</v>
      </c>
      <c r="F57" s="37">
        <f t="shared" si="1"/>
        <v>40913</v>
      </c>
      <c r="G57" s="37">
        <f t="shared" si="2"/>
        <v>37.939</v>
      </c>
      <c r="H57" s="37">
        <f t="shared" si="2"/>
        <v>2.9740000000000002</v>
      </c>
      <c r="I57" s="37">
        <f t="shared" si="2"/>
        <v>40.912999999999997</v>
      </c>
      <c r="J57" s="32">
        <f t="shared" si="3"/>
        <v>0.11592449162916929</v>
      </c>
      <c r="K57" s="32">
        <f t="shared" si="3"/>
        <v>0.26409031402485694</v>
      </c>
    </row>
    <row r="58" spans="1:11">
      <c r="A58" s="24">
        <v>55</v>
      </c>
      <c r="C58" s="93" t="s">
        <v>59</v>
      </c>
      <c r="D58" s="37">
        <v>38168</v>
      </c>
      <c r="E58" s="37">
        <v>3004</v>
      </c>
      <c r="F58" s="37">
        <f t="shared" si="1"/>
        <v>41172</v>
      </c>
      <c r="G58" s="37">
        <f t="shared" si="2"/>
        <v>38.167999999999999</v>
      </c>
      <c r="H58" s="37">
        <f t="shared" si="2"/>
        <v>3.004</v>
      </c>
      <c r="I58" s="37">
        <f t="shared" si="2"/>
        <v>41.171999999999997</v>
      </c>
      <c r="J58" s="32">
        <f t="shared" si="3"/>
        <v>0.12266021762571833</v>
      </c>
      <c r="K58" s="32">
        <f t="shared" si="3"/>
        <v>0.27684172943196694</v>
      </c>
    </row>
    <row r="59" spans="1:11">
      <c r="A59" s="24">
        <v>56</v>
      </c>
      <c r="C59" s="92" t="s">
        <v>60</v>
      </c>
      <c r="D59" s="37">
        <v>38451</v>
      </c>
      <c r="E59" s="37">
        <v>3034</v>
      </c>
      <c r="F59" s="37">
        <f t="shared" si="1"/>
        <v>41485</v>
      </c>
      <c r="G59" s="37">
        <f t="shared" si="2"/>
        <v>38.451000000000001</v>
      </c>
      <c r="H59" s="37">
        <f t="shared" si="2"/>
        <v>3.0339999999999998</v>
      </c>
      <c r="I59" s="37">
        <f t="shared" si="2"/>
        <v>41.484999999999999</v>
      </c>
      <c r="J59" s="32">
        <f t="shared" si="3"/>
        <v>0.13098428075682511</v>
      </c>
      <c r="K59" s="32">
        <f t="shared" si="3"/>
        <v>0.28959314483907717</v>
      </c>
    </row>
    <row r="60" spans="1:11">
      <c r="A60" s="24">
        <v>57</v>
      </c>
      <c r="B60" s="24">
        <v>2014</v>
      </c>
      <c r="C60" s="93" t="s">
        <v>61</v>
      </c>
      <c r="D60" s="37">
        <v>38737</v>
      </c>
      <c r="E60" s="37">
        <v>3065</v>
      </c>
      <c r="F60" s="37">
        <f t="shared" si="1"/>
        <v>41802</v>
      </c>
      <c r="G60" s="37">
        <f t="shared" si="2"/>
        <v>38.737000000000002</v>
      </c>
      <c r="H60" s="37">
        <f t="shared" si="2"/>
        <v>3.0649999999999999</v>
      </c>
      <c r="I60" s="37">
        <f t="shared" si="2"/>
        <v>41.802</v>
      </c>
      <c r="J60" s="32">
        <f t="shared" si="3"/>
        <v>0.13939658483985173</v>
      </c>
      <c r="K60" s="32">
        <f t="shared" si="3"/>
        <v>0.30276960742642434</v>
      </c>
    </row>
    <row r="61" spans="1:11">
      <c r="A61" s="24">
        <v>58</v>
      </c>
      <c r="C61" s="92" t="s">
        <v>62</v>
      </c>
      <c r="D61" s="37">
        <v>39099</v>
      </c>
      <c r="E61" s="37">
        <v>3099</v>
      </c>
      <c r="F61" s="37">
        <f t="shared" si="1"/>
        <v>42198</v>
      </c>
      <c r="G61" s="37">
        <f t="shared" si="2"/>
        <v>39.098999999999997</v>
      </c>
      <c r="H61" s="37">
        <f t="shared" si="2"/>
        <v>3.0990000000000002</v>
      </c>
      <c r="I61" s="37">
        <f t="shared" si="2"/>
        <v>42.198</v>
      </c>
      <c r="J61" s="32">
        <f t="shared" si="3"/>
        <v>0.15004432637151432</v>
      </c>
      <c r="K61" s="32">
        <f t="shared" si="3"/>
        <v>0.3172212115544828</v>
      </c>
    </row>
    <row r="62" spans="1:11">
      <c r="A62" s="24">
        <v>59</v>
      </c>
      <c r="C62" s="72" t="s">
        <v>63</v>
      </c>
      <c r="D62" s="37">
        <v>39590</v>
      </c>
      <c r="E62" s="37">
        <v>3128</v>
      </c>
      <c r="F62" s="37">
        <f t="shared" si="1"/>
        <v>42718</v>
      </c>
      <c r="G62" s="37">
        <f t="shared" si="2"/>
        <v>39.590000000000003</v>
      </c>
      <c r="H62" s="37">
        <f t="shared" si="2"/>
        <v>3.1280000000000001</v>
      </c>
      <c r="I62" s="37">
        <f t="shared" si="2"/>
        <v>42.718000000000004</v>
      </c>
      <c r="J62" s="32">
        <f t="shared" si="3"/>
        <v>0.1644864288357315</v>
      </c>
      <c r="K62" s="32">
        <f t="shared" si="3"/>
        <v>0.32954757978135585</v>
      </c>
    </row>
    <row r="63" spans="1:11">
      <c r="A63" s="24">
        <v>60</v>
      </c>
      <c r="C63" s="92" t="s">
        <v>64</v>
      </c>
      <c r="D63" s="37">
        <v>40102</v>
      </c>
      <c r="E63" s="37">
        <v>3162</v>
      </c>
      <c r="F63" s="37">
        <f t="shared" si="1"/>
        <v>43264</v>
      </c>
      <c r="G63" s="37">
        <f t="shared" si="2"/>
        <v>40.101999999999997</v>
      </c>
      <c r="H63" s="37">
        <f t="shared" si="2"/>
        <v>3.1619999999999999</v>
      </c>
      <c r="I63" s="37">
        <f t="shared" si="2"/>
        <v>43.264000000000003</v>
      </c>
      <c r="J63" s="32">
        <f t="shared" si="3"/>
        <v>0.1795462179633871</v>
      </c>
      <c r="K63" s="32">
        <f t="shared" si="3"/>
        <v>0.34399918390941409</v>
      </c>
    </row>
    <row r="74" spans="14:15">
      <c r="N74" s="23" t="s">
        <v>277</v>
      </c>
    </row>
    <row r="76" spans="14:15">
      <c r="N76" s="30" t="s">
        <v>278</v>
      </c>
      <c r="O76" s="30" t="s">
        <v>279</v>
      </c>
    </row>
    <row r="77" spans="14:15">
      <c r="N77" s="30" t="s">
        <v>280</v>
      </c>
      <c r="O77" s="31">
        <v>15.945</v>
      </c>
    </row>
    <row r="78" spans="14:15">
      <c r="N78" s="30" t="s">
        <v>281</v>
      </c>
      <c r="O78" s="31">
        <v>23.850999999999999</v>
      </c>
    </row>
    <row r="79" spans="14:15">
      <c r="N79" s="30" t="s">
        <v>282</v>
      </c>
      <c r="O79" s="31">
        <v>214.536</v>
      </c>
    </row>
    <row r="80" spans="14:15">
      <c r="N80" s="30" t="s">
        <v>283</v>
      </c>
      <c r="O80" s="31">
        <v>481.58800000000002</v>
      </c>
    </row>
    <row r="81" spans="14:15">
      <c r="N81" s="30" t="s">
        <v>284</v>
      </c>
      <c r="O81" s="31">
        <v>153.946</v>
      </c>
    </row>
    <row r="82" spans="14:15">
      <c r="N82" s="30" t="s">
        <v>285</v>
      </c>
      <c r="O82" s="31">
        <v>216.52799999999999</v>
      </c>
    </row>
    <row r="83" spans="14:15">
      <c r="N83" s="30"/>
      <c r="O83" s="31"/>
    </row>
  </sheetData>
  <pageMargins left="0.7" right="0.7" top="0.75" bottom="0.75" header="0.3" footer="0.3"/>
  <pageSetup paperSize="9" orientation="portrait" r:id="rId1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Excel" ma:contentTypeID="0x0101008EE97655591A421D982C8CBBCA2B2410AB0400714678AC24ADEC479F42D9F8CB675B94" ma:contentTypeVersion="27" ma:contentTypeDescription="" ma:contentTypeScope="" ma:versionID="1f4017e31c6df35d0bcaee7c3d3602f0">
  <xsd:schema xmlns:xsd="http://www.w3.org/2001/XMLSchema" xmlns:p="http://schemas.microsoft.com/office/2006/metadata/properties" xmlns:ns2="06C7D9DC-38D0-49E8-9E01-F894438AFE9D" xmlns:ns3="06c7d9dc-38d0-49e8-9e01-f894438afe9d" xmlns:ns4="9839ff3a-355b-4117-b331-4f99f36137b4" targetNamespace="http://schemas.microsoft.com/office/2006/metadata/properties" ma:root="true" ma:fieldsID="877a3ed4cc9ae56420f8bedfadf49d70" ns2:_="" ns3:_="" ns4:_="">
    <xsd:import namespace="06C7D9DC-38D0-49E8-9E01-F894438AFE9D"/>
    <xsd:import namespace="06c7d9dc-38d0-49e8-9e01-f894438afe9d"/>
    <xsd:import namespace="9839ff3a-355b-4117-b331-4f99f36137b4"/>
    <xsd:element name="properties">
      <xsd:complexType>
        <xsd:sequence>
          <xsd:element name="documentManagement">
            <xsd:complexType>
              <xsd:all>
                <xsd:element ref="ns2:Know-How_Type" minOccurs="0"/>
                <xsd:element ref="ns2:Target_Audience"/>
                <xsd:element ref="ns2:PRA_Type" minOccurs="0"/>
                <xsd:element ref="ns2:Aggregation_Status" minOccurs="0"/>
                <xsd:element ref="ns2:Narrative" minOccurs="0"/>
                <xsd:element ref="ns2:RecordID" minOccurs="0"/>
                <xsd:element ref="ns2:Record_Type" minOccurs="0"/>
                <xsd:element ref="ns2:Read_Only_Status" minOccurs="0"/>
                <xsd:element ref="ns2:Authoritative_Version" minOccurs="0"/>
                <xsd:element ref="ns3:Original_Document" minOccurs="0"/>
                <xsd:element ref="ns2:Document_Type"/>
                <xsd:element ref="ns2:Mode" minOccurs="0"/>
                <xsd:element ref="ns2:Theme" minOccurs="0"/>
                <xsd:element ref="ns2:Crown_Entity" minOccurs="0"/>
                <xsd:element ref="ns2:My_Keywords"/>
                <xsd:element ref="ns2:Key_Words"/>
                <xsd:element ref="ns2:Category_Name" minOccurs="0"/>
                <xsd:element ref="ns2:Category_Values" minOccurs="0"/>
                <xsd:element ref="ns2:Case" minOccurs="0"/>
                <xsd:element ref="ns2:Project" minOccurs="0"/>
                <xsd:element ref="ns2:Topic" minOccurs="0"/>
                <xsd:element ref="ns2:Security_Rating"/>
                <xsd:element ref="ns2:Related_People" minOccurs="0"/>
                <xsd:element ref="ns2:Publisher_Source" minOccurs="0"/>
                <xsd:element ref="ns2:Original_x0020_Author" minOccurs="0"/>
                <xsd:element ref="ns2:Original_x0020_Created" minOccurs="0"/>
                <xsd:element ref="ns2:Original_x0020_Modified" minOccurs="0"/>
                <xsd:element ref="ns2:Original_x0020_Producer" minOccurs="0"/>
                <xsd:element ref="ns2:First_x0020_Created" minOccurs="0"/>
                <xsd:element ref="ns2:Disposal_Action_Authoriser" minOccurs="0"/>
                <xsd:element ref="ns2:Function_Group" minOccurs="0"/>
                <xsd:element ref="ns2:Function" minOccurs="0"/>
                <xsd:element ref="ns2:Activity" minOccurs="0"/>
                <xsd:element ref="ns2:Subactivity" minOccurs="0"/>
                <xsd:element ref="ns2:Hold" minOccurs="0"/>
                <xsd:element ref="ns2:ADLog" minOccurs="0"/>
                <xsd:element ref="ns2:ADLogModifiedBy" minOccurs="0"/>
                <xsd:element ref="ns2:Related_Record" minOccurs="0"/>
                <xsd:element ref="ns4:Related_x0020_Record_x0020_Links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06C7D9DC-38D0-49E8-9E01-F894438AFE9D" elementFormDefault="qualified">
    <xsd:import namespace="http://schemas.microsoft.com/office/2006/documentManagement/types"/>
    <xsd:element name="Know-How_Type" ma:index="8" nillable="true" ma:displayName="Know-How Type" ma:default="NA" ma:format="Dropdown" ma:hidden="true" ma:internalName="KnowHowType">
      <xsd:simpleType>
        <xsd:restriction base="dms:Choice">
          <xsd:enumeration value="NA"/>
          <xsd:enumeration value="Tall Poppy"/>
          <xsd:enumeration value="Nugget-Template or Form"/>
          <xsd:enumeration value="Nugget-Topic"/>
          <xsd:enumeration value="Nugget-FAQ"/>
          <xsd:enumeration value="Nugget-Key Document"/>
          <xsd:enumeration value="Nugget-Who"/>
          <xsd:enumeration value="Nugget-Expert Question"/>
          <xsd:enumeration value="Nugget-News"/>
          <xsd:enumeration value="Nugget-Third Party Reference"/>
          <xsd:enumeration value="Authority Document"/>
        </xsd:restriction>
      </xsd:simpleType>
    </xsd:element>
    <xsd:element name="Target_Audience" ma:index="9" ma:displayName="Target Audience" ma:default="Internal" ma:format="RadioButtons" ma:hidden="true" ma:internalName="TargetAudience">
      <xsd:simpleType>
        <xsd:restriction base="dms:Choice">
          <xsd:enumeration value="Internal"/>
          <xsd:enumeration value="External"/>
        </xsd:restriction>
      </xsd:simpleType>
    </xsd:element>
    <xsd:element name="PRA_Type" ma:index="10" nillable="true" ma:displayName="PRA Type" ma:default="Doc" ma:hidden="true" ma:internalName="PRAType">
      <xsd:simpleType>
        <xsd:restriction base="dms:Text"/>
      </xsd:simpleType>
    </xsd:element>
    <xsd:element name="Aggregation_Status" ma:index="11" nillable="true" ma:displayName="Aggregation Status" ma:default="Normal" ma:hidden="true" ma:internalName="AggregationStatus">
      <xsd:simpleType>
        <xsd:restriction base="dms:Choice">
          <xsd:enumeration value="Delete Soon"/>
          <xsd:enumeration value="Transfer"/>
          <xsd:enumeration value="Appraise"/>
          <xsd:enumeration value="Normal"/>
        </xsd:restriction>
      </xsd:simpleType>
    </xsd:element>
    <xsd:element name="Narrative" ma:index="12" nillable="true" ma:displayName="Narrative - Brief description of document" ma:internalName="Narrative">
      <xsd:simpleType>
        <xsd:restriction base="dms:Note"/>
      </xsd:simpleType>
    </xsd:element>
    <xsd:element name="RecordID" ma:index="13" nillable="true" ma:displayName="RecordID" ma:hidden="true" ma:internalName="RecordID">
      <xsd:simpleType>
        <xsd:restriction base="dms:Text"/>
      </xsd:simpleType>
    </xsd:element>
    <xsd:element name="Record_Type" ma:index="14" nillable="true" ma:displayName="Record Type" ma:default="Normal" ma:hidden="true" ma:internalName="RecordType">
      <xsd:simpleType>
        <xsd:restriction base="dms:Choice">
          <xsd:enumeration value="Long Term Value"/>
          <xsd:enumeration value="Normal"/>
          <xsd:enumeration value="Housekeeping"/>
          <xsd:enumeration value="Superseded"/>
        </xsd:restriction>
      </xsd:simpleType>
    </xsd:element>
    <xsd:element name="Read_Only_Status" ma:index="15" nillable="true" ma:displayName="Read Only Status" ma:default="Open" ma:hidden="true" ma:internalName="ReadOnlyStatus">
      <xsd:simpleType>
        <xsd:restriction base="dms:Choice">
          <xsd:enumeration value="Open"/>
          <xsd:enumeration value="Document"/>
          <xsd:enumeration value="Document and Metadata"/>
        </xsd:restriction>
      </xsd:simpleType>
    </xsd:element>
    <xsd:element name="Authoritative_Version" ma:index="16" nillable="true" ma:displayName="Authoritative Version" ma:default="0" ma:hidden="true" ma:internalName="AuthoritativeVersion">
      <xsd:simpleType>
        <xsd:restriction base="dms:Boolean"/>
      </xsd:simpleType>
    </xsd:element>
    <xsd:element name="Document_Type" ma:index="18" ma:displayName="Document Type" ma:format="Dropdown" ma:internalName="DocumentType">
      <xsd:simpleType>
        <xsd:restriction base="dms:Choice">
          <xsd:enumeration value="Business Case/Proposal"/>
          <xsd:enumeration value="Cabinet Papers"/>
          <xsd:enumeration value="Communication - Letter or Memo"/>
          <xsd:enumeration value="Consultation Papers, Submissions"/>
          <xsd:enumeration value="Contract, Variation, Agreement or MOU"/>
          <xsd:enumeration value="Employment Related"/>
          <xsd:enumeration value="Filenote"/>
          <xsd:enumeration value="Financial"/>
          <xsd:enumeration value="Forms and Templates"/>
          <xsd:enumeration value="Go Plan Documents"/>
          <xsd:enumeration value="Internal Policies, Procedures and Guidelines"/>
          <xsd:enumeration value="Legal"/>
          <xsd:enumeration value="Media Communications"/>
          <xsd:enumeration value="Meeting Agendas, Minutes, Tabled Papers"/>
          <xsd:enumeration value="Ministerial Briefings and Aide Memoires"/>
          <xsd:enumeration value="Photo, Image or Multimedia"/>
          <xsd:enumeration value="Policy Development, Management and Implementation"/>
          <xsd:enumeration value="Presentation / Speech"/>
          <xsd:enumeration value="Reference - External Report / Publication"/>
          <xsd:enumeration value="Report"/>
          <xsd:enumeration value="Research"/>
          <xsd:enumeration value="Strategy and Planning"/>
          <xsd:enumeration value="Thinkpiece"/>
        </xsd:restriction>
      </xsd:simpleType>
    </xsd:element>
    <xsd:element name="Mode" ma:index="19" nillable="true" ma:displayName="Mode" ma:default="" ma:format="Dropdown" ma:internalName="Mode">
      <xsd:simpleType>
        <xsd:restriction base="dms:Choice">
          <xsd:enumeration value="Aviation"/>
          <xsd:enumeration value="Maritime"/>
          <xsd:enumeration value="Multi-modal"/>
          <xsd:enumeration value="Rail"/>
          <xsd:enumeration value="Road"/>
          <xsd:enumeration value="NA"/>
        </xsd:restriction>
      </xsd:simpleType>
    </xsd:element>
    <xsd:element name="Theme" ma:index="20" nillable="true" ma:displayName="Theme" ma:default="" ma:internalName="Theme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Access and Mobility"/>
                    <xsd:enumeration value="Commercial"/>
                    <xsd:enumeration value="Economic Development"/>
                    <xsd:enumeration value="Education"/>
                    <xsd:enumeration value="Emergency Management"/>
                    <xsd:enumeration value="Energy"/>
                    <xsd:enumeration value="Environment"/>
                    <xsd:enumeration value="Freight"/>
                    <xsd:enumeration value="Funding"/>
                    <xsd:enumeration value="Fuels"/>
                    <xsd:enumeration value="Futures"/>
                    <xsd:enumeration value="Health"/>
                    <xsd:enumeration value="International"/>
                    <xsd:enumeration value="Land Use"/>
                    <xsd:enumeration value="Legislation and Regulation"/>
                    <xsd:enumeration value="Maintenance Infrastructure"/>
                    <xsd:enumeration value="New Infrastructure"/>
                    <xsd:enumeration value="Passenger Transport"/>
                    <xsd:enumeration value="Revenue and Charging"/>
                    <xsd:enumeration value="Safety"/>
                    <xsd:enumeration value="Sector Strategy"/>
                    <xsd:enumeration value="Security"/>
                    <xsd:enumeration value="Social"/>
                    <xsd:enumeration value="Travel Demand Management"/>
                    <xsd:enumeration value="Vehicles"/>
                    <xsd:enumeration value="Walking and Cycling"/>
                    <xsd:enumeration value="NA"/>
                  </xsd:restriction>
                </xsd:simpleType>
              </xsd:element>
            </xsd:sequence>
          </xsd:extension>
        </xsd:complexContent>
      </xsd:complexType>
    </xsd:element>
    <xsd:element name="Crown_Entity" ma:index="21" nillable="true" ma:displayName="Crown Entity" ma:default="" ma:internalName="CrownEntity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Aviation Security Service"/>
                    <xsd:enumeration value="Civil Aviation Authority"/>
                    <xsd:enumeration value="Establishment Board for the New Zealand Transport Agency"/>
                    <xsd:enumeration value="Kiwi Rail"/>
                    <xsd:enumeration value="Land Transport New Zealand"/>
                    <xsd:enumeration value="Maritime Appeal Authority"/>
                    <xsd:enumeration value="Maritime New Zealand"/>
                    <xsd:enumeration value="Meteorological Service"/>
                    <xsd:enumeration value="New Zealand Police"/>
                    <xsd:enumeration value="New Zealand Transport Agency"/>
                    <xsd:enumeration value="Oil Pollution Advisory Committee"/>
                    <xsd:enumeration value="Road Safety Trust"/>
                    <xsd:enumeration value="Transit New Zealand"/>
                    <xsd:enumeration value="Transport Accident Investigation Commission"/>
                    <xsd:enumeration value="NA"/>
                  </xsd:restriction>
                </xsd:simpleType>
              </xsd:element>
            </xsd:sequence>
          </xsd:extension>
        </xsd:complexContent>
      </xsd:complexType>
    </xsd:element>
    <xsd:element name="My_Keywords" ma:index="22" ma:displayName="My Keywords" ma:format="Dropdown" ma:internalName="MyKeywords" ma:readOnly="false">
      <xsd:simpleType>
        <xsd:restriction base="dms:Choice">
          <xsd:enumeration value="Walking and Cycling"/>
          <xsd:enumeration value="Road Maintenance"/>
          <xsd:enumeration value="Urban Cycleway"/>
          <xsd:enumeration value="Footpaths"/>
          <xsd:enumeration value="NA"/>
        </xsd:restriction>
      </xsd:simpleType>
    </xsd:element>
    <xsd:element name="Key_Words" ma:index="23" ma:displayName="Key Words" ma:format="Dropdown" ma:internalName="Key_Words" ma:readOnly="false">
      <xsd:simpleType>
        <xsd:restriction base="dms:Choice">
          <xsd:enumeration value="GPS Document"/>
          <xsd:enumeration value="Policy Development"/>
          <xsd:enumeration value="External Correspondence"/>
          <xsd:enumeration value="Consultation"/>
          <xsd:enumeration value="Data / Graphics"/>
        </xsd:restriction>
      </xsd:simpleType>
    </xsd:element>
    <xsd:element name="Category_Name" ma:index="24" nillable="true" ma:displayName="Category Name" ma:default="NA" ma:format="RadioButtons" ma:hidden="true" ma:internalName="CategoryName">
      <xsd:simpleType>
        <xsd:restriction base="dms:Choice">
          <xsd:enumeration value="NA"/>
        </xsd:restriction>
      </xsd:simpleType>
    </xsd:element>
    <xsd:element name="Category_Values" ma:index="25" nillable="true" ma:displayName="Category Values" ma:default="NA" ma:format="Dropdown" ma:hidden="true" ma:internalName="CategoryValues" ma:readOnly="false">
      <xsd:simpleType>
        <xsd:restriction base="dms:Choice">
          <xsd:enumeration value="NA"/>
        </xsd:restriction>
      </xsd:simpleType>
    </xsd:element>
    <xsd:element name="Case" ma:index="26" nillable="true" ma:displayName="Case" ma:default="NA" ma:format="Dropdown" ma:hidden="true" ma:internalName="Case" ma:readOnly="false">
      <xsd:simpleType>
        <xsd:restriction base="dms:Choice">
          <xsd:enumeration value="NA"/>
        </xsd:restriction>
      </xsd:simpleType>
    </xsd:element>
    <xsd:element name="Project" ma:index="27" nillable="true" ma:displayName="Project" ma:default="metaup v4 test 2" ma:hidden="true" ma:internalName="Project" ma:readOnly="false">
      <xsd:simpleType>
        <xsd:restriction base="dms:Choice">
          <xsd:enumeration value="metaup v4 test 2"/>
        </xsd:restriction>
      </xsd:simpleType>
    </xsd:element>
    <xsd:element name="Topic" ma:index="28" nillable="true" ma:displayName="Topic" ma:default="NA" ma:hidden="true" ma:internalName="Topic">
      <xsd:simpleType>
        <xsd:restriction base="dms:Choice">
          <xsd:enumeration value="NA"/>
        </xsd:restriction>
      </xsd:simpleType>
    </xsd:element>
    <xsd:element name="Security_Rating" ma:index="29" ma:displayName="Security Rating" ma:default="" ma:internalName="SecurityRating">
      <xsd:simpleType>
        <xsd:restriction base="dms:Choice">
          <xsd:enumeration value="NA"/>
          <xsd:enumeration value="In-confidence"/>
          <xsd:enumeration value="Sensitive"/>
          <xsd:enumeration value="Restricted"/>
        </xsd:restriction>
      </xsd:simpleType>
    </xsd:element>
    <xsd:element name="Related_People" ma:index="30" nillable="true" ma:displayName="Related People" ma:hidden="true" ma:list="UserInfo" ma:internalName="RelatedPeople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Publisher_Source" ma:index="31" nillable="true" ma:displayName="Publisher/Source" ma:hidden="true" ma:internalName="PublisherSource">
      <xsd:simpleType>
        <xsd:restriction base="dms:Text"/>
      </xsd:simpleType>
    </xsd:element>
    <xsd:element name="Original_x0020_Author" ma:index="32" nillable="true" ma:displayName="Original Author" ma:hidden="true" ma:internalName="Original_x0020_Author">
      <xsd:simpleType>
        <xsd:restriction base="dms:Text"/>
      </xsd:simpleType>
    </xsd:element>
    <xsd:element name="Original_x0020_Created" ma:index="33" nillable="true" ma:displayName="Original Created" ma:hidden="true" ma:internalName="Original_x0020_Created">
      <xsd:simpleType>
        <xsd:restriction base="dms:Text"/>
      </xsd:simpleType>
    </xsd:element>
    <xsd:element name="Original_x0020_Modified" ma:index="34" nillable="true" ma:displayName="Original Modified" ma:hidden="true" ma:internalName="Original_x0020_Modified">
      <xsd:simpleType>
        <xsd:restriction base="dms:Text"/>
      </xsd:simpleType>
    </xsd:element>
    <xsd:element name="Original_x0020_Producer" ma:index="35" nillable="true" ma:displayName="Original Producer" ma:hidden="true" ma:internalName="Original_x0020_Producer">
      <xsd:simpleType>
        <xsd:restriction base="dms:Text"/>
      </xsd:simpleType>
    </xsd:element>
    <xsd:element name="First_x0020_Created" ma:index="36" nillable="true" ma:displayName="First Created" ma:hidden="true" ma:internalName="First_x0020_Created">
      <xsd:simpleType>
        <xsd:restriction base="dms:Text"/>
      </xsd:simpleType>
    </xsd:element>
    <xsd:element name="Disposal_Action_Authoriser" ma:index="37" nillable="true" ma:displayName="Disposal Action Authoriser" ma:hidden="true" ma:list="UserInfo" ma:internalName="DisposalActionAuthoris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Function_Group" ma:index="38" nillable="true" ma:displayName="Function Group" ma:default="Policy Development, Management and Implementation" ma:format="RadioButtons" ma:hidden="true" ma:internalName="FunctionGroup">
      <xsd:simpleType>
        <xsd:restriction base="dms:Choice">
          <xsd:enumeration value="Policy Development, Management and Implementation"/>
        </xsd:restriction>
      </xsd:simpleType>
    </xsd:element>
    <xsd:element name="Function" ma:index="39" nillable="true" ma:displayName="Function" ma:default="Policy Development and Implementation" ma:format="RadioButtons" ma:hidden="true" ma:internalName="Function" ma:readOnly="false">
      <xsd:simpleType>
        <xsd:restriction base="dms:Choice">
          <xsd:enumeration value="Policy Development and Implementation"/>
        </xsd:restriction>
      </xsd:simpleType>
    </xsd:element>
    <xsd:element name="Activity" ma:index="40" nillable="true" ma:displayName="Activity" ma:default="Project Management" ma:format="RadioButtons" ma:hidden="true" ma:internalName="Activity" ma:readOnly="false">
      <xsd:simpleType>
        <xsd:restriction base="dms:Choice">
          <xsd:enumeration value="Project Management"/>
        </xsd:restriction>
      </xsd:simpleType>
    </xsd:element>
    <xsd:element name="Subactivity" ma:index="41" nillable="true" ma:displayName="Subactivity" ma:default="Policy Development Process" ma:format="RadioButtons" ma:hidden="true" ma:internalName="Subactivity" ma:readOnly="false">
      <xsd:simpleType>
        <xsd:restriction base="dms:Choice">
          <xsd:enumeration value="Policy Development Process"/>
        </xsd:restriction>
      </xsd:simpleType>
    </xsd:element>
    <xsd:element name="Hold" ma:index="42" nillable="true" ma:displayName="Hold" ma:default="0" ma:hidden="true" ma:internalName="Hold">
      <xsd:simpleType>
        <xsd:restriction base="dms:Boolean"/>
      </xsd:simpleType>
    </xsd:element>
    <xsd:element name="ADLog" ma:index="43" nillable="true" ma:displayName="ADLog CreatedBy" ma:hidden="true" ma:internalName="ADLog">
      <xsd:simpleType>
        <xsd:restriction base="dms:Note"/>
      </xsd:simpleType>
    </xsd:element>
    <xsd:element name="ADLogModifiedBy" ma:index="44" nillable="true" ma:displayName="ADLog ModifiedBy" ma:hidden="true" ma:internalName="ADLogModifiedBy">
      <xsd:simpleType>
        <xsd:restriction base="dms:Note"/>
      </xsd:simpleType>
    </xsd:element>
    <xsd:element name="Related_Record" ma:index="45" nillable="true" ma:displayName="Related Record" ma:internalName="RelatedRecord">
      <xsd:simpleType>
        <xsd:restriction base="dms:Text"/>
      </xsd:simpleType>
    </xsd:element>
  </xsd:schema>
  <xsd:schema xmlns:xsd="http://www.w3.org/2001/XMLSchema" xmlns:dms="http://schemas.microsoft.com/office/2006/documentManagement/types" targetNamespace="06c7d9dc-38d0-49e8-9e01-f894438afe9d" elementFormDefault="qualified">
    <xsd:import namespace="http://schemas.microsoft.com/office/2006/documentManagement/types"/>
    <xsd:element name="Original_Document" ma:index="17" nillable="true" ma:displayName="Original Document" ma:hidden="true" ma:internalName="OriginalDocument">
      <xsd:simpleType>
        <xsd:restriction base="dms:Text"/>
      </xsd:simpleType>
    </xsd:element>
  </xsd:schema>
  <xsd:schema xmlns:xsd="http://www.w3.org/2001/XMLSchema" xmlns:dms="http://schemas.microsoft.com/office/2006/documentManagement/types" targetNamespace="9839ff3a-355b-4117-b331-4f99f36137b4" elementFormDefault="qualified">
    <xsd:import namespace="http://schemas.microsoft.com/office/2006/documentManagement/types"/>
    <xsd:element name="Related_x0020_Record_x0020_Links" ma:index="46" nillable="true" ma:displayName="Related Record Links" ma:hidden="true" ma:internalName="Related_x0020_Record_x0020_Links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7" ma:displayName="Title" ma:readOnly="tru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3.xml><?xml version="1.0" encoding="utf-8"?>
<p:properties xmlns:p="http://schemas.microsoft.com/office/2006/metadata/properties" xmlns:xsi="http://www.w3.org/2001/XMLSchema-instance">
  <documentManagement>
    <Original_x0020_Modified xmlns="06C7D9DC-38D0-49E8-9E01-F894438AFE9D">1/12/2016 5:40:18 p.m.</Original_x0020_Modified>
    <Project xmlns="06C7D9DC-38D0-49E8-9E01-F894438AFE9D">metaup v4 test 2</Project>
    <RecordID xmlns="06C7D9DC-38D0-49E8-9E01-F894438AFE9D">219352</RecordID>
    <ADLog xmlns="06C7D9DC-38D0-49E8-9E01-F894438AFE9D">501,Sam Warburton,Senior Adviser,13/02/2017;</ADLog>
    <Related_People xmlns="06C7D9DC-38D0-49E8-9E01-F894438AFE9D">
      <UserInfo>
        <DisplayName/>
        <AccountId xsi:nil="true"/>
        <AccountType/>
      </UserInfo>
    </Related_People>
    <PRA_Type xmlns="06C7D9DC-38D0-49E8-9E01-F894438AFE9D">Doc</PRA_Type>
    <Publisher_Source xmlns="06C7D9DC-38D0-49E8-9E01-F894438AFE9D" xsi:nil="true"/>
    <Security_Rating xmlns="06C7D9DC-38D0-49E8-9E01-F894438AFE9D">NA</Security_Rating>
    <Original_x0020_Created xmlns="06C7D9DC-38D0-49E8-9E01-F894438AFE9D">10/02/2017 11:47:20 a.m.</Original_x0020_Created>
    <First_x0020_Created xmlns="06C7D9DC-38D0-49E8-9E01-F894438AFE9D">10/02/2017 11:47:20 a.m.</First_x0020_Created>
    <Narrative xmlns="06C7D9DC-38D0-49E8-9E01-F894438AFE9D">Contains much VKT analysis (eg, per capita, by region, SH vs LR, by vehicle type)
Also contains travel time delay and travel time reliability</Narrative>
    <Related_Record xmlns="06C7D9DC-38D0-49E8-9E01-F894438AFE9D" xsi:nil="true"/>
    <Key_Words xmlns="06C7D9DC-38D0-49E8-9E01-F894438AFE9D">Data / Graphics</Key_Words>
    <Hold xmlns="06C7D9DC-38D0-49E8-9E01-F894438AFE9D">false</Hold>
    <Topic xmlns="06C7D9DC-38D0-49E8-9E01-F894438AFE9D">NA</Topic>
    <Original_x0020_Producer xmlns="06C7D9DC-38D0-49E8-9E01-F894438AFE9D" xsi:nil="true"/>
    <Activity xmlns="06C7D9DC-38D0-49E8-9E01-F894438AFE9D">Project Management</Activity>
    <My_Keywords xmlns="06C7D9DC-38D0-49E8-9E01-F894438AFE9D">NA</My_Keywords>
    <Authoritative_Version xmlns="06C7D9DC-38D0-49E8-9E01-F894438AFE9D">false</Authoritative_Version>
    <Case xmlns="06C7D9DC-38D0-49E8-9E01-F894438AFE9D">NA</Case>
    <Read_Only_Status xmlns="06C7D9DC-38D0-49E8-9E01-F894438AFE9D">Open</Read_Only_Status>
    <Target_Audience xmlns="06C7D9DC-38D0-49E8-9E01-F894438AFE9D">Internal</Target_Audience>
    <Crown_Entity xmlns="06C7D9DC-38D0-49E8-9E01-F894438AFE9D"/>
    <Function_Group xmlns="06C7D9DC-38D0-49E8-9E01-F894438AFE9D">Policy Development, Management and Implementation</Function_Group>
    <Subactivity xmlns="06C7D9DC-38D0-49E8-9E01-F894438AFE9D">Policy Development Process</Subactivity>
    <Related_x0020_Record_x0020_Links xmlns="9839ff3a-355b-4117-b331-4f99f36137b4" xsi:nil="true"/>
    <Aggregation_Status xmlns="06C7D9DC-38D0-49E8-9E01-F894438AFE9D">Normal</Aggregation_Status>
    <Record_Type xmlns="06C7D9DC-38D0-49E8-9E01-F894438AFE9D">Normal</Record_Type>
    <ADLogModifiedBy xmlns="06C7D9DC-38D0-49E8-9E01-F894438AFE9D">501,Sam Warburton,Senior Adviser,13/02/2017;</ADLogModifiedBy>
    <Document_Type xmlns="06C7D9DC-38D0-49E8-9E01-F894438AFE9D">Policy Development, Management and Implementation</Document_Type>
    <Original_x0020_Author xmlns="06C7D9DC-38D0-49E8-9E01-F894438AFE9D">Sam Warburton</Original_x0020_Author>
    <Function xmlns="06C7D9DC-38D0-49E8-9E01-F894438AFE9D">Policy Development and Implementation</Function>
    <Category_Values xmlns="06C7D9DC-38D0-49E8-9E01-F894438AFE9D">NA</Category_Values>
    <Know-How_Type xmlns="06C7D9DC-38D0-49E8-9E01-F894438AFE9D">NA</Know-How_Type>
    <Mode xmlns="06C7D9DC-38D0-49E8-9E01-F894438AFE9D" xsi:nil="true"/>
    <Category_Name xmlns="06C7D9DC-38D0-49E8-9E01-F894438AFE9D">NA</Category_Name>
    <Theme xmlns="06C7D9DC-38D0-49E8-9E01-F894438AFE9D"/>
    <Disposal_Action_Authoriser xmlns="06C7D9DC-38D0-49E8-9E01-F894438AFE9D">
      <UserInfo>
        <DisplayName/>
        <AccountId xsi:nil="true"/>
        <AccountType/>
      </UserInfo>
    </Disposal_Action_Authoriser>
    <Original_Document xmlns="06c7d9dc-38d0-49e8-9e01-f894438afe9d" xsi:nil="true"/>
  </documentManagement>
</p:properties>
</file>

<file path=customXml/itemProps1.xml><?xml version="1.0" encoding="utf-8"?>
<ds:datastoreItem xmlns:ds="http://schemas.openxmlformats.org/officeDocument/2006/customXml" ds:itemID="{1E100346-378B-4A99-AF02-7E307834475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4DBD1EB-070E-405E-860D-7C8E05AE06C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6C7D9DC-38D0-49E8-9E01-F894438AFE9D"/>
    <ds:schemaRef ds:uri="06c7d9dc-38d0-49e8-9e01-f894438afe9d"/>
    <ds:schemaRef ds:uri="9839ff3a-355b-4117-b331-4f99f36137b4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3.xml><?xml version="1.0" encoding="utf-8"?>
<ds:datastoreItem xmlns:ds="http://schemas.openxmlformats.org/officeDocument/2006/customXml" ds:itemID="{505DED01-C332-48D4-8C8F-8CB8FE873ABF}">
  <ds:schemaRefs>
    <ds:schemaRef ds:uri="http://purl.org/dc/terms/"/>
    <ds:schemaRef ds:uri="http://purl.org/dc/dcmitype/"/>
    <ds:schemaRef ds:uri="06C7D9DC-38D0-49E8-9E01-F894438AFE9D"/>
    <ds:schemaRef ds:uri="http://purl.org/dc/elements/1.1/"/>
    <ds:schemaRef ds:uri="http://schemas.microsoft.com/office/2006/documentManagement/types"/>
    <ds:schemaRef ds:uri="9839ff3a-355b-4117-b331-4f99f36137b4"/>
    <ds:schemaRef ds:uri="http://schemas.openxmlformats.org/package/2006/metadata/core-properties"/>
    <ds:schemaRef ds:uri="06c7d9dc-38d0-49e8-9e01-f894438afe9d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VKT forecasts</vt:lpstr>
      <vt:lpstr>VKT forecasts (2)</vt:lpstr>
      <vt:lpstr>national population by age</vt:lpstr>
      <vt:lpstr>regional population by age</vt:lpstr>
      <vt:lpstr>regional population</vt:lpstr>
      <vt:lpstr>total per capita</vt:lpstr>
      <vt:lpstr>total per capita (2)</vt:lpstr>
      <vt:lpstr>type of vehicle</vt:lpstr>
      <vt:lpstr>type of vehicle (2)</vt:lpstr>
      <vt:lpstr>travel time reliability</vt:lpstr>
      <vt:lpstr>safety</vt:lpstr>
      <vt:lpstr>safety (2)</vt:lpstr>
      <vt:lpstr>Sheet1</vt:lpstr>
      <vt:lpstr>veh fleet stats</vt:lpstr>
      <vt:lpstr>SHs and LRs</vt:lpstr>
      <vt:lpstr>SHs and LRs 2</vt:lpstr>
      <vt:lpstr>heavy and light</vt:lpstr>
      <vt:lpstr>heavy and light (2)</vt:lpstr>
      <vt:lpstr>labels</vt:lpstr>
      <vt:lpstr>fuel type</vt:lpstr>
      <vt:lpstr>BOP - raw</vt:lpstr>
      <vt:lpstr>BOP - revised</vt:lpstr>
    </vt:vector>
  </TitlesOfParts>
  <Company>Ministry of Transport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vkt2</dc:title>
  <dc:creator>Sam Warburton</dc:creator>
  <cp:lastModifiedBy>Sam Warburton</cp:lastModifiedBy>
  <dcterms:created xsi:type="dcterms:W3CDTF">2016-06-28T22:10:00Z</dcterms:created>
  <dcterms:modified xsi:type="dcterms:W3CDTF">2017-10-13T04:08:02Z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0x0101008EE97655591A421D982C8CBBCA2B2410AB0400714678AC24ADEC479F42D9F8CB675B94</vt:lpwstr>
  </property>
</Properties>
</file>